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tables/table5.xml" ContentType="application/vnd.openxmlformats-officedocument.spreadsheetml.table+xml"/>
  <Override PartName="/xl/tables/table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updateLinks="never" codeName="ThisWorkbook"/>
  <mc:AlternateContent xmlns:mc="http://schemas.openxmlformats.org/markup-compatibility/2006">
    <mc:Choice Requires="x15">
      <x15ac:absPath xmlns:x15ac="http://schemas.microsoft.com/office/spreadsheetml/2010/11/ac" url="C:\Users\Thien Dang\Desktop\"/>
    </mc:Choice>
  </mc:AlternateContent>
  <xr:revisionPtr revIDLastSave="0" documentId="13_ncr:1_{71D02BCE-3BBC-44A9-AB1C-CC79457285CC}" xr6:coauthVersionLast="47" xr6:coauthVersionMax="47" xr10:uidLastSave="{00000000-0000-0000-0000-000000000000}"/>
  <bookViews>
    <workbookView xWindow="-108" yWindow="-108" windowWidth="23256" windowHeight="12456" tabRatio="894" firstSheet="9" activeTab="9" xr2:uid="{00000000-000D-0000-FFFF-FFFF00000000}"/>
  </bookViews>
  <sheets>
    <sheet name="1 General_1" sheetId="10" r:id="rId1"/>
    <sheet name="1 General_2" sheetId="22" r:id="rId2"/>
    <sheet name="1 General_3" sheetId="26" r:id="rId3"/>
    <sheet name="1 General_4" sheetId="27" r:id="rId4"/>
    <sheet name="2 XFMR Impedance_1" sheetId="23" r:id="rId5"/>
    <sheet name="2 XFMR Impedance_2" sheetId="4" r:id="rId6"/>
    <sheet name="2 XFMR Impedance_3" sheetId="28" r:id="rId7"/>
    <sheet name="2 XFMR Impedance_4" sheetId="29" r:id="rId8"/>
    <sheet name="3 OH line impedance" sheetId="6" r:id="rId9"/>
    <sheet name="4 UG collection sys impedance_1" sheetId="5" r:id="rId10"/>
    <sheet name="4 UG collection sys impedance_2" sheetId="25" r:id="rId11"/>
    <sheet name="4 UG collection sys impedance_3" sheetId="32" r:id="rId12"/>
    <sheet name="4 UG collection sys impedance_4" sheetId="33" r:id="rId13"/>
    <sheet name="5 Generator Impedance_1" sheetId="24" r:id="rId14"/>
    <sheet name="5 Generator Impedance_2" sheetId="18" r:id="rId15"/>
    <sheet name="5 Generator Impedance_3" sheetId="34" r:id="rId16"/>
    <sheet name="5 Generator Impedance_4" sheetId="35" r:id="rId17"/>
    <sheet name="6 Add Model Setup" sheetId="20" r:id="rId18"/>
    <sheet name="0user Working Space" sheetId="21" r:id="rId19"/>
    <sheet name="ERCOT Reactive Capability" sheetId="12" r:id="rId20"/>
    <sheet name="ERCOT Collection Format" sheetId="11" r:id="rId21"/>
    <sheet name="SPP Collection Format" sheetId="13" r:id="rId22"/>
    <sheet name="Three Phase - UG" sheetId="8" r:id="rId23"/>
    <sheet name="Three Phase - OH" sheetId="9" r:id="rId24"/>
    <sheet name="MPT Vector Groups" sheetId="16" r:id="rId25"/>
    <sheet name="GSU Vector Groups" sheetId="17" r:id="rId26"/>
  </sheets>
  <externalReferences>
    <externalReference r:id="rId27"/>
    <externalReference r:id="rId28"/>
  </externalReferences>
  <definedNames>
    <definedName name="_xleta.SUMIF" hidden="1" xlm="1">#NAME?</definedName>
    <definedName name="_xlnm.Print_Area" localSheetId="0">'1 General_1'!$G$12</definedName>
    <definedName name="_xlnm.Print_Area" localSheetId="1">'1 General_2'!$G$12</definedName>
    <definedName name="_xlnm.Print_Area" localSheetId="2">'1 General_3'!$G$12</definedName>
    <definedName name="_xlnm.Print_Area" localSheetId="3">'1 General_4'!$G$12</definedName>
    <definedName name="_xlnm.Print_Area" localSheetId="9">'4 UG collection sys impedance_1'!$A$1:$AD$29</definedName>
    <definedName name="_xlnm.Print_Area" localSheetId="10">'4 UG collection sys impedance_2'!$A$1:$AD$25</definedName>
    <definedName name="_xlnm.Print_Area" localSheetId="11">'4 UG collection sys impedance_3'!$A$1:$AD$27</definedName>
    <definedName name="_xlnm.Print_Area" localSheetId="12">'4 UG collection sys impedance_4'!$A$1:$AD$24</definedName>
    <definedName name="_xlnm.Print_Area" localSheetId="20">'ERCOT Collection Format'!$A$1:$H$203</definedName>
    <definedName name="Slicer_Transformer_Type">#N/A</definedName>
    <definedName name="Slicer_Type">#N/A</definedName>
    <definedName name="Slicer_Vector_Group">#N/A</definedName>
    <definedName name="Slicer_Vector_Group1">#N/A</definedName>
    <definedName name="Slicer_Winding_1">#N/A</definedName>
    <definedName name="Slicer_Winding_11">#N/A</definedName>
    <definedName name="Slicer_Winding_2">#N/A</definedName>
    <definedName name="Slicer_Winding_21">#N/A</definedName>
    <definedName name="Slicer_Winding_3">#N/A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9"/>
        <x14:slicerCache r:id="rId30"/>
        <x14:slicerCache r:id="rId31"/>
        <x14:slicerCache r:id="rId32"/>
        <x14:slicerCache r:id="rId33"/>
        <x14:slicerCache r:id="rId34"/>
        <x14:slicerCache r:id="rId35"/>
        <x14:slicerCache r:id="rId36"/>
        <x14:slicerCache r:id="rId37"/>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35" l="1"/>
  <c r="B3" i="35"/>
  <c r="B10" i="35" s="1"/>
  <c r="B4" i="35"/>
  <c r="B5" i="35"/>
  <c r="B9" i="35" s="1"/>
  <c r="B6" i="35"/>
  <c r="B7" i="35"/>
  <c r="C16" i="35"/>
  <c r="C17" i="35"/>
  <c r="C18" i="35"/>
  <c r="C20" i="35"/>
  <c r="C21" i="35"/>
  <c r="C23" i="35"/>
  <c r="C24" i="35"/>
  <c r="A1" i="34"/>
  <c r="B3" i="34"/>
  <c r="B4" i="34"/>
  <c r="B5" i="34"/>
  <c r="B6" i="34"/>
  <c r="B7" i="34"/>
  <c r="B9" i="34"/>
  <c r="B10" i="34"/>
  <c r="B11" i="34" s="1"/>
  <c r="C16" i="34"/>
  <c r="C17" i="34"/>
  <c r="C18" i="34"/>
  <c r="C20" i="34"/>
  <c r="C21" i="34"/>
  <c r="C23" i="34"/>
  <c r="C24" i="34"/>
  <c r="G2" i="33"/>
  <c r="H2" i="33"/>
  <c r="I2" i="33" s="1"/>
  <c r="J2" i="33"/>
  <c r="S2" i="33" s="1"/>
  <c r="Z2" i="33" s="1"/>
  <c r="AK2" i="33" s="1"/>
  <c r="K2" i="33"/>
  <c r="L2" i="33"/>
  <c r="M2" i="33"/>
  <c r="N2" i="33"/>
  <c r="O2" i="33" s="1"/>
  <c r="P2" i="33" s="1"/>
  <c r="W2" i="33" s="1"/>
  <c r="AF2" i="33"/>
  <c r="AG2" i="33"/>
  <c r="R2" i="33" l="1"/>
  <c r="Y2" i="33" s="1"/>
  <c r="AJ2" i="33" s="1"/>
  <c r="Q2" i="33"/>
  <c r="X2" i="33" s="1"/>
  <c r="AI2" i="33" s="1"/>
  <c r="U2" i="33"/>
  <c r="V2" i="33" s="1"/>
  <c r="AC2" i="33" s="1"/>
  <c r="T2" i="33"/>
  <c r="AA2" i="33" s="1"/>
  <c r="AL2" i="33" s="1"/>
  <c r="B11" i="35"/>
  <c r="AB2" i="33"/>
  <c r="AD2" i="33"/>
  <c r="G3" i="33"/>
  <c r="H3" i="33"/>
  <c r="I3" i="33" s="1"/>
  <c r="J3" i="33"/>
  <c r="T3" i="33" s="1"/>
  <c r="AA3" i="33" s="1"/>
  <c r="AL3" i="33" s="1"/>
  <c r="K3" i="33"/>
  <c r="L3" i="33"/>
  <c r="M3" i="33"/>
  <c r="N3" i="33"/>
  <c r="U3" i="33" s="1"/>
  <c r="V3" i="33" s="1"/>
  <c r="AC3" i="33" s="1"/>
  <c r="AF3" i="33"/>
  <c r="AG3" i="33"/>
  <c r="AH3" i="33"/>
  <c r="S3" i="33" l="1"/>
  <c r="Z3" i="33" s="1"/>
  <c r="AK3" i="33" s="1"/>
  <c r="R3" i="33"/>
  <c r="Y3" i="33" s="1"/>
  <c r="AJ3" i="33" s="1"/>
  <c r="Q3" i="33"/>
  <c r="X3" i="33" s="1"/>
  <c r="AI3" i="33" s="1"/>
  <c r="O3" i="33"/>
  <c r="P3" i="33" s="1"/>
  <c r="W3" i="33" s="1"/>
  <c r="AD3" i="33"/>
  <c r="AB3" i="33"/>
  <c r="G4" i="33"/>
  <c r="H4" i="33"/>
  <c r="I4" i="33" s="1"/>
  <c r="J4" i="33"/>
  <c r="K4" i="33"/>
  <c r="R4" i="33" s="1"/>
  <c r="Y4" i="33" s="1"/>
  <c r="AJ4" i="33" s="1"/>
  <c r="L4" i="33"/>
  <c r="S4" i="33" s="1"/>
  <c r="Z4" i="33" s="1"/>
  <c r="AK4" i="33" s="1"/>
  <c r="M4" i="33"/>
  <c r="N4" i="33"/>
  <c r="U4" i="33" s="1"/>
  <c r="V4" i="33" s="1"/>
  <c r="AC4" i="33" s="1"/>
  <c r="Q4" i="33"/>
  <c r="X4" i="33" s="1"/>
  <c r="AI4" i="33" s="1"/>
  <c r="T4" i="33"/>
  <c r="AA4" i="33" s="1"/>
  <c r="AL4" i="33" s="1"/>
  <c r="AF4" i="33"/>
  <c r="AG4" i="33"/>
  <c r="AH4" i="33"/>
  <c r="AM4" i="33"/>
  <c r="AM3" i="33"/>
  <c r="AM2" i="33"/>
  <c r="AB4" i="33" l="1"/>
  <c r="AD4" i="33"/>
  <c r="O4" i="33"/>
  <c r="P4" i="33" s="1"/>
  <c r="W4" i="33" s="1"/>
  <c r="G5" i="33"/>
  <c r="H5" i="33"/>
  <c r="I5" i="33" s="1"/>
  <c r="J5" i="33"/>
  <c r="K5" i="33"/>
  <c r="L5" i="33"/>
  <c r="S5" i="33" s="1"/>
  <c r="Z5" i="33" s="1"/>
  <c r="M5" i="33"/>
  <c r="N5" i="33"/>
  <c r="U5" i="33" s="1"/>
  <c r="V5" i="33" s="1"/>
  <c r="AC5" i="33" s="1"/>
  <c r="Q5" i="33"/>
  <c r="X5" i="33" s="1"/>
  <c r="R5" i="33"/>
  <c r="Y5" i="33" s="1"/>
  <c r="AF5" i="33"/>
  <c r="AG5" i="33"/>
  <c r="AH5" i="33"/>
  <c r="AJ5" i="33" l="1"/>
  <c r="AI5" i="33"/>
  <c r="AK5" i="33"/>
  <c r="O5" i="33"/>
  <c r="P5" i="33" s="1"/>
  <c r="W5" i="33" s="1"/>
  <c r="T5" i="33"/>
  <c r="AA5" i="33" s="1"/>
  <c r="AL5" i="33" s="1"/>
  <c r="AB5" i="33"/>
  <c r="AD5" i="33"/>
  <c r="G6" i="33"/>
  <c r="H6" i="33"/>
  <c r="I6" i="33" s="1"/>
  <c r="J6" i="33"/>
  <c r="Q6" i="33" s="1"/>
  <c r="X6" i="33" s="1"/>
  <c r="K6" i="33"/>
  <c r="L6" i="33"/>
  <c r="M6" i="33"/>
  <c r="N6" i="33"/>
  <c r="U6" i="33" s="1"/>
  <c r="V6" i="33" s="1"/>
  <c r="AC6" i="33" s="1"/>
  <c r="AF6" i="33"/>
  <c r="AG6" i="33"/>
  <c r="AH6" i="33"/>
  <c r="AI6" i="33" l="1"/>
  <c r="T6" i="33"/>
  <c r="AA6" i="33" s="1"/>
  <c r="AL6" i="33" s="1"/>
  <c r="S6" i="33"/>
  <c r="Z6" i="33" s="1"/>
  <c r="AK6" i="33" s="1"/>
  <c r="R6" i="33"/>
  <c r="Y6" i="33" s="1"/>
  <c r="AJ6" i="33" s="1"/>
  <c r="AB6" i="33"/>
  <c r="AD6" i="33"/>
  <c r="O6" i="33"/>
  <c r="P6" i="33" s="1"/>
  <c r="W6" i="33" s="1"/>
  <c r="G7" i="33"/>
  <c r="H7" i="33"/>
  <c r="I7" i="33" s="1"/>
  <c r="J7" i="33"/>
  <c r="K7" i="33"/>
  <c r="L7" i="33"/>
  <c r="M7" i="33"/>
  <c r="N7" i="33"/>
  <c r="U7" i="33" s="1"/>
  <c r="V7" i="33" s="1"/>
  <c r="AC7" i="33" s="1"/>
  <c r="AF7" i="33"/>
  <c r="AG7" i="33"/>
  <c r="AH7" i="33"/>
  <c r="AM7" i="33"/>
  <c r="AM6" i="33"/>
  <c r="AM5" i="33"/>
  <c r="T7" i="33" l="1"/>
  <c r="AA7" i="33" s="1"/>
  <c r="AL7" i="33" s="1"/>
  <c r="R7" i="33"/>
  <c r="Y7" i="33" s="1"/>
  <c r="AJ7" i="33" s="1"/>
  <c r="Q7" i="33"/>
  <c r="X7" i="33" s="1"/>
  <c r="AI7" i="33" s="1"/>
  <c r="S7" i="33"/>
  <c r="Z7" i="33" s="1"/>
  <c r="AK7" i="33" s="1"/>
  <c r="AB7" i="33"/>
  <c r="AD7" i="33"/>
  <c r="O7" i="33"/>
  <c r="P7" i="33" s="1"/>
  <c r="W7" i="33" s="1"/>
  <c r="G8" i="33"/>
  <c r="H8" i="33"/>
  <c r="I8" i="33" s="1"/>
  <c r="J8" i="33"/>
  <c r="K8" i="33"/>
  <c r="L8" i="33"/>
  <c r="M8" i="33"/>
  <c r="N8" i="33"/>
  <c r="U8" i="33" s="1"/>
  <c r="V8" i="33" s="1"/>
  <c r="AC8" i="33" s="1"/>
  <c r="AF8" i="33"/>
  <c r="AG8" i="33"/>
  <c r="AH8" i="33"/>
  <c r="T8" i="33" l="1"/>
  <c r="AA8" i="33" s="1"/>
  <c r="AL8" i="33" s="1"/>
  <c r="O8" i="33"/>
  <c r="P8" i="33" s="1"/>
  <c r="W8" i="33" s="1"/>
  <c r="AB8" i="33"/>
  <c r="AD8" i="33"/>
  <c r="S8" i="33"/>
  <c r="Z8" i="33" s="1"/>
  <c r="AK8" i="33" s="1"/>
  <c r="R8" i="33"/>
  <c r="Y8" i="33" s="1"/>
  <c r="AJ8" i="33" s="1"/>
  <c r="Q8" i="33"/>
  <c r="X8" i="33" s="1"/>
  <c r="AI8" i="33" s="1"/>
  <c r="G9" i="33"/>
  <c r="H9" i="33"/>
  <c r="I9" i="33" s="1"/>
  <c r="J9" i="33"/>
  <c r="K9" i="33"/>
  <c r="L9" i="33"/>
  <c r="M9" i="33"/>
  <c r="N9" i="33"/>
  <c r="U9" i="33" s="1"/>
  <c r="V9" i="33" s="1"/>
  <c r="AC9" i="33" s="1"/>
  <c r="Q9" i="33"/>
  <c r="X9" i="33" s="1"/>
  <c r="AF9" i="33"/>
  <c r="AG9" i="33"/>
  <c r="AH9" i="33"/>
  <c r="AI9" i="33" l="1"/>
  <c r="R9" i="33"/>
  <c r="Y9" i="33" s="1"/>
  <c r="AJ9" i="33" s="1"/>
  <c r="AB9" i="33"/>
  <c r="AD9" i="33"/>
  <c r="O9" i="33"/>
  <c r="P9" i="33" s="1"/>
  <c r="W9" i="33" s="1"/>
  <c r="T9" i="33"/>
  <c r="AA9" i="33" s="1"/>
  <c r="AL9" i="33" s="1"/>
  <c r="S9" i="33"/>
  <c r="Z9" i="33" s="1"/>
  <c r="AK9" i="33" s="1"/>
  <c r="G10" i="33"/>
  <c r="H10" i="33"/>
  <c r="I10" i="33" s="1"/>
  <c r="J10" i="33"/>
  <c r="K10" i="33"/>
  <c r="L10" i="33"/>
  <c r="M10" i="33"/>
  <c r="N10" i="33"/>
  <c r="U10" i="33" s="1"/>
  <c r="V10" i="33" s="1"/>
  <c r="AC10" i="33" s="1"/>
  <c r="AF10" i="33"/>
  <c r="AG10" i="33"/>
  <c r="AH10" i="33"/>
  <c r="AM8" i="33"/>
  <c r="AM9" i="33"/>
  <c r="AM10" i="33"/>
  <c r="R10" i="33" l="1"/>
  <c r="Y10" i="33" s="1"/>
  <c r="AJ10" i="33" s="1"/>
  <c r="O10" i="33"/>
  <c r="P10" i="33" s="1"/>
  <c r="W10" i="33" s="1"/>
  <c r="AB10" i="33"/>
  <c r="AD10" i="33"/>
  <c r="Q10" i="33"/>
  <c r="X10" i="33" s="1"/>
  <c r="AI10" i="33" s="1"/>
  <c r="T10" i="33"/>
  <c r="AA10" i="33" s="1"/>
  <c r="AL10" i="33" s="1"/>
  <c r="S10" i="33"/>
  <c r="Z10" i="33" s="1"/>
  <c r="AK10" i="33" s="1"/>
  <c r="G11" i="33"/>
  <c r="H11" i="33"/>
  <c r="I11" i="33" s="1"/>
  <c r="J11" i="33"/>
  <c r="K11" i="33"/>
  <c r="L11" i="33"/>
  <c r="M11" i="33"/>
  <c r="N11" i="33"/>
  <c r="U11" i="33" s="1"/>
  <c r="V11" i="33" s="1"/>
  <c r="AC11" i="33" s="1"/>
  <c r="AF11" i="33"/>
  <c r="AG11" i="33"/>
  <c r="AH11" i="33"/>
  <c r="R11" i="33" l="1"/>
  <c r="Y11" i="33" s="1"/>
  <c r="AJ11" i="33" s="1"/>
  <c r="Q11" i="33"/>
  <c r="X11" i="33" s="1"/>
  <c r="AI11" i="33" s="1"/>
  <c r="AB11" i="33"/>
  <c r="AD11" i="33"/>
  <c r="O11" i="33"/>
  <c r="P11" i="33" s="1"/>
  <c r="W11" i="33" s="1"/>
  <c r="T11" i="33"/>
  <c r="AA11" i="33" s="1"/>
  <c r="AL11" i="33" s="1"/>
  <c r="S11" i="33"/>
  <c r="Z11" i="33" s="1"/>
  <c r="AK11" i="33" s="1"/>
  <c r="G12" i="33"/>
  <c r="H12" i="33"/>
  <c r="I12" i="33" s="1"/>
  <c r="J12" i="33"/>
  <c r="R12" i="33" s="1"/>
  <c r="Y12" i="33" s="1"/>
  <c r="K12" i="33"/>
  <c r="L12" i="33"/>
  <c r="M12" i="33"/>
  <c r="N12" i="33"/>
  <c r="O12" i="33" s="1"/>
  <c r="P12" i="33" s="1"/>
  <c r="W12" i="33" s="1"/>
  <c r="AF12" i="33"/>
  <c r="AG12" i="33"/>
  <c r="AH12" i="33"/>
  <c r="Q12" i="33" l="1"/>
  <c r="X12" i="33" s="1"/>
  <c r="AI12" i="33"/>
  <c r="AJ12" i="33"/>
  <c r="U12" i="33"/>
  <c r="V12" i="33" s="1"/>
  <c r="AC12" i="33" s="1"/>
  <c r="T12" i="33"/>
  <c r="AA12" i="33" s="1"/>
  <c r="AL12" i="33" s="1"/>
  <c r="S12" i="33"/>
  <c r="Z12" i="33" s="1"/>
  <c r="AK12" i="33" s="1"/>
  <c r="G13" i="33"/>
  <c r="H13" i="33"/>
  <c r="I13" i="33" s="1"/>
  <c r="J13" i="33"/>
  <c r="T13" i="33" s="1"/>
  <c r="AA13" i="33" s="1"/>
  <c r="K13" i="33"/>
  <c r="L13" i="33"/>
  <c r="M13" i="33"/>
  <c r="N13" i="33"/>
  <c r="U13" i="33" s="1"/>
  <c r="V13" i="33" s="1"/>
  <c r="AC13" i="33" s="1"/>
  <c r="AF13" i="33"/>
  <c r="AG13" i="33"/>
  <c r="AH13" i="33"/>
  <c r="AM12" i="33"/>
  <c r="AM11" i="33"/>
  <c r="AM13" i="33"/>
  <c r="AL13" i="33" l="1"/>
  <c r="R13" i="33"/>
  <c r="Y13" i="33" s="1"/>
  <c r="AJ13" i="33" s="1"/>
  <c r="Q13" i="33"/>
  <c r="X13" i="33" s="1"/>
  <c r="AI13" i="33" s="1"/>
  <c r="S13" i="33"/>
  <c r="Z13" i="33" s="1"/>
  <c r="AK13" i="33" s="1"/>
  <c r="AB13" i="33"/>
  <c r="AD13" i="33"/>
  <c r="O13" i="33"/>
  <c r="P13" i="33" s="1"/>
  <c r="W13" i="33" s="1"/>
  <c r="AD12" i="33"/>
  <c r="AB12" i="33"/>
  <c r="G14" i="33"/>
  <c r="H14" i="33"/>
  <c r="I14" i="33" s="1"/>
  <c r="J14" i="33"/>
  <c r="K14" i="33"/>
  <c r="L14" i="33"/>
  <c r="M14" i="33"/>
  <c r="N14" i="33"/>
  <c r="U14" i="33" s="1"/>
  <c r="V14" i="33" s="1"/>
  <c r="AC14" i="33" s="1"/>
  <c r="AF14" i="33"/>
  <c r="AG14" i="33"/>
  <c r="AH14" i="33"/>
  <c r="R14" i="33" l="1"/>
  <c r="Y14" i="33" s="1"/>
  <c r="AJ14" i="33" s="1"/>
  <c r="AD14" i="33"/>
  <c r="AB14" i="33"/>
  <c r="O14" i="33"/>
  <c r="P14" i="33" s="1"/>
  <c r="W14" i="33" s="1"/>
  <c r="Q14" i="33"/>
  <c r="X14" i="33" s="1"/>
  <c r="AI14" i="33" s="1"/>
  <c r="T14" i="33"/>
  <c r="AA14" i="33" s="1"/>
  <c r="AL14" i="33" s="1"/>
  <c r="S14" i="33"/>
  <c r="Z14" i="33" s="1"/>
  <c r="AK14" i="33" s="1"/>
  <c r="G15" i="33"/>
  <c r="H15" i="33"/>
  <c r="I15" i="33" s="1"/>
  <c r="J15" i="33"/>
  <c r="Q15" i="33" s="1"/>
  <c r="X15" i="33" s="1"/>
  <c r="K15" i="33"/>
  <c r="L15" i="33"/>
  <c r="M15" i="33"/>
  <c r="N15" i="33"/>
  <c r="U15" i="33" s="1"/>
  <c r="V15" i="33" s="1"/>
  <c r="AC15" i="33" s="1"/>
  <c r="AF15" i="33"/>
  <c r="AG15" i="33"/>
  <c r="AH15" i="33"/>
  <c r="O15" i="33" l="1"/>
  <c r="P15" i="33" s="1"/>
  <c r="W15" i="33" s="1"/>
  <c r="AI15" i="33"/>
  <c r="AB15" i="33"/>
  <c r="AD15" i="33"/>
  <c r="R15" i="33"/>
  <c r="Y15" i="33" s="1"/>
  <c r="AJ15" i="33" s="1"/>
  <c r="T15" i="33"/>
  <c r="AA15" i="33" s="1"/>
  <c r="AL15" i="33" s="1"/>
  <c r="S15" i="33"/>
  <c r="Z15" i="33" s="1"/>
  <c r="AK15" i="33" s="1"/>
  <c r="G16" i="33"/>
  <c r="H16" i="33"/>
  <c r="I16" i="33" s="1"/>
  <c r="J16" i="33"/>
  <c r="Q16" i="33" s="1"/>
  <c r="X16" i="33" s="1"/>
  <c r="K16" i="33"/>
  <c r="L16" i="33"/>
  <c r="M16" i="33"/>
  <c r="N16" i="33"/>
  <c r="O16" i="33" s="1"/>
  <c r="P16" i="33" s="1"/>
  <c r="W16" i="33" s="1"/>
  <c r="AF16" i="33"/>
  <c r="AG16" i="33"/>
  <c r="AH16" i="33"/>
  <c r="AM15" i="33"/>
  <c r="AM14" i="33"/>
  <c r="AM16" i="33"/>
  <c r="AI16" i="33" l="1"/>
  <c r="R16" i="33"/>
  <c r="Y16" i="33" s="1"/>
  <c r="AJ16" i="33" s="1"/>
  <c r="U16" i="33"/>
  <c r="V16" i="33" s="1"/>
  <c r="AC16" i="33" s="1"/>
  <c r="T16" i="33"/>
  <c r="AA16" i="33" s="1"/>
  <c r="AL16" i="33" s="1"/>
  <c r="S16" i="33"/>
  <c r="Z16" i="33" s="1"/>
  <c r="AK16" i="33" s="1"/>
  <c r="G17" i="33"/>
  <c r="H17" i="33"/>
  <c r="I17" i="33" s="1"/>
  <c r="J17" i="33"/>
  <c r="K17" i="33"/>
  <c r="R17" i="33" s="1"/>
  <c r="Y17" i="33" s="1"/>
  <c r="L17" i="33"/>
  <c r="S17" i="33" s="1"/>
  <c r="Z17" i="33" s="1"/>
  <c r="M17" i="33"/>
  <c r="N17" i="33"/>
  <c r="U17" i="33" s="1"/>
  <c r="V17" i="33" s="1"/>
  <c r="AC17" i="33" s="1"/>
  <c r="Q17" i="33"/>
  <c r="X17" i="33" s="1"/>
  <c r="AF17" i="33"/>
  <c r="AG17" i="33"/>
  <c r="AH17" i="33"/>
  <c r="AM17" i="33"/>
  <c r="AT23" i="33" l="1"/>
  <c r="AU23" i="33" s="1"/>
  <c r="AI17" i="33"/>
  <c r="AK17" i="33"/>
  <c r="AJ17" i="33"/>
  <c r="T17" i="33"/>
  <c r="AA17" i="33" s="1"/>
  <c r="AL17" i="33" s="1"/>
  <c r="AD17" i="33"/>
  <c r="AB17" i="33"/>
  <c r="O17" i="33"/>
  <c r="P17" i="33" s="1"/>
  <c r="W17" i="33" s="1"/>
  <c r="AD16" i="33"/>
  <c r="AB16" i="33"/>
  <c r="I20" i="33"/>
  <c r="I21" i="33" s="1"/>
  <c r="J22" i="33"/>
  <c r="K22" i="33"/>
  <c r="L22" i="33"/>
  <c r="M22" i="33"/>
  <c r="N22" i="33"/>
  <c r="AR22" i="33"/>
  <c r="AR23" i="33"/>
  <c r="J24" i="33"/>
  <c r="K24" i="33"/>
  <c r="L24" i="33"/>
  <c r="M24" i="33"/>
  <c r="N24" i="33"/>
  <c r="J25" i="33"/>
  <c r="K25" i="33"/>
  <c r="L25" i="33"/>
  <c r="M25" i="33"/>
  <c r="N25" i="33"/>
  <c r="K26" i="33"/>
  <c r="L26" i="33"/>
  <c r="M26" i="33"/>
  <c r="N26" i="33"/>
  <c r="J27" i="33"/>
  <c r="K27" i="33"/>
  <c r="L27" i="33"/>
  <c r="M27" i="33"/>
  <c r="N27" i="33"/>
  <c r="J28" i="33"/>
  <c r="K28" i="33"/>
  <c r="L28" i="33"/>
  <c r="M28" i="33"/>
  <c r="N28" i="33"/>
  <c r="J29" i="33"/>
  <c r="K29" i="33"/>
  <c r="L29" i="33"/>
  <c r="M29" i="33"/>
  <c r="N29" i="33"/>
  <c r="J30" i="33"/>
  <c r="K30" i="33"/>
  <c r="L30" i="33"/>
  <c r="M30" i="33"/>
  <c r="N30" i="33"/>
  <c r="J31" i="33"/>
  <c r="K31" i="33"/>
  <c r="L31" i="33"/>
  <c r="M31" i="33"/>
  <c r="N31" i="33"/>
  <c r="J32" i="33"/>
  <c r="K32" i="33"/>
  <c r="L32" i="33"/>
  <c r="M32" i="33"/>
  <c r="N32" i="33"/>
  <c r="J33" i="33"/>
  <c r="K33" i="33"/>
  <c r="L33" i="33"/>
  <c r="M33" i="33"/>
  <c r="N33" i="33"/>
  <c r="J34" i="33"/>
  <c r="K34" i="33"/>
  <c r="L34" i="33"/>
  <c r="M34" i="33"/>
  <c r="N34" i="33"/>
  <c r="J35" i="33"/>
  <c r="K35" i="33"/>
  <c r="L35" i="33"/>
  <c r="M35" i="33"/>
  <c r="N35" i="33"/>
  <c r="J36" i="33"/>
  <c r="K36" i="33"/>
  <c r="L36" i="33"/>
  <c r="M36" i="33"/>
  <c r="N36" i="33"/>
  <c r="J37" i="33"/>
  <c r="K37" i="33"/>
  <c r="L37" i="33"/>
  <c r="M37" i="33"/>
  <c r="N37" i="33"/>
  <c r="J38" i="33"/>
  <c r="K38" i="33"/>
  <c r="L38" i="33"/>
  <c r="M38" i="33"/>
  <c r="N38" i="33"/>
  <c r="J39" i="33"/>
  <c r="K39" i="33"/>
  <c r="L39" i="33"/>
  <c r="M39" i="33"/>
  <c r="N39" i="33"/>
  <c r="J40" i="33"/>
  <c r="K40" i="33"/>
  <c r="L40" i="33"/>
  <c r="M40" i="33"/>
  <c r="N40" i="33"/>
  <c r="J41" i="33"/>
  <c r="K41" i="33"/>
  <c r="L41" i="33"/>
  <c r="M41" i="33"/>
  <c r="N41" i="33"/>
  <c r="J42" i="33"/>
  <c r="K42" i="33"/>
  <c r="L42" i="33"/>
  <c r="M42" i="33"/>
  <c r="N42" i="33"/>
  <c r="J43" i="33"/>
  <c r="K43" i="33"/>
  <c r="L43" i="33"/>
  <c r="M43" i="33"/>
  <c r="N43" i="33"/>
  <c r="J44" i="33"/>
  <c r="K44" i="33"/>
  <c r="L44" i="33"/>
  <c r="M44" i="33"/>
  <c r="N44" i="33"/>
  <c r="J45" i="33"/>
  <c r="K45" i="33"/>
  <c r="L45" i="33"/>
  <c r="M45" i="33"/>
  <c r="N45" i="33"/>
  <c r="J46" i="33"/>
  <c r="K46" i="33"/>
  <c r="L46" i="33"/>
  <c r="M46" i="33"/>
  <c r="N46" i="33"/>
  <c r="J47" i="33"/>
  <c r="K47" i="33"/>
  <c r="L47" i="33"/>
  <c r="M47" i="33"/>
  <c r="N47" i="33"/>
  <c r="J48" i="33"/>
  <c r="K48" i="33"/>
  <c r="L48" i="33"/>
  <c r="M48" i="33"/>
  <c r="N48" i="33"/>
  <c r="J49" i="33"/>
  <c r="K49" i="33"/>
  <c r="L49" i="33"/>
  <c r="M49" i="33"/>
  <c r="N49" i="33"/>
  <c r="J50" i="33"/>
  <c r="K50" i="33"/>
  <c r="L50" i="33"/>
  <c r="M50" i="33"/>
  <c r="N50" i="33"/>
  <c r="J51" i="33"/>
  <c r="K51" i="33"/>
  <c r="L51" i="33"/>
  <c r="M51" i="33"/>
  <c r="N51" i="33"/>
  <c r="J52" i="33"/>
  <c r="K52" i="33"/>
  <c r="L52" i="33"/>
  <c r="M52" i="33"/>
  <c r="N52" i="33"/>
  <c r="J53" i="33"/>
  <c r="K53" i="33"/>
  <c r="L53" i="33"/>
  <c r="M53" i="33"/>
  <c r="N53" i="33"/>
  <c r="J54" i="33"/>
  <c r="K54" i="33"/>
  <c r="L54" i="33"/>
  <c r="M54" i="33"/>
  <c r="N54" i="33"/>
  <c r="J55" i="33"/>
  <c r="K55" i="33"/>
  <c r="L55" i="33"/>
  <c r="M55" i="33"/>
  <c r="N55" i="33"/>
  <c r="J56" i="33"/>
  <c r="K56" i="33"/>
  <c r="L56" i="33"/>
  <c r="M56" i="33"/>
  <c r="N56" i="33"/>
  <c r="J57" i="33"/>
  <c r="K57" i="33"/>
  <c r="L57" i="33"/>
  <c r="M57" i="33"/>
  <c r="N57" i="33"/>
  <c r="J58" i="33"/>
  <c r="K58" i="33"/>
  <c r="L58" i="33"/>
  <c r="M58" i="33"/>
  <c r="N58" i="33"/>
  <c r="J59" i="33"/>
  <c r="K59" i="33"/>
  <c r="L59" i="33"/>
  <c r="M59" i="33"/>
  <c r="N59" i="33"/>
  <c r="J60" i="33"/>
  <c r="K60" i="33"/>
  <c r="L60" i="33"/>
  <c r="M60" i="33"/>
  <c r="N60" i="33"/>
  <c r="J61" i="33"/>
  <c r="K61" i="33"/>
  <c r="L61" i="33"/>
  <c r="M61" i="33"/>
  <c r="N61" i="33"/>
  <c r="J62" i="33"/>
  <c r="K62" i="33"/>
  <c r="L62" i="33"/>
  <c r="M62" i="33"/>
  <c r="N62" i="33"/>
  <c r="J63" i="33"/>
  <c r="K63" i="33"/>
  <c r="L63" i="33"/>
  <c r="M63" i="33"/>
  <c r="N63" i="33"/>
  <c r="J64" i="33"/>
  <c r="K64" i="33"/>
  <c r="L64" i="33"/>
  <c r="M64" i="33"/>
  <c r="N64" i="33"/>
  <c r="J65" i="33"/>
  <c r="K65" i="33"/>
  <c r="L65" i="33"/>
  <c r="M65" i="33"/>
  <c r="N65" i="33"/>
  <c r="J66" i="33"/>
  <c r="K66" i="33"/>
  <c r="L66" i="33"/>
  <c r="M66" i="33"/>
  <c r="N66" i="33"/>
  <c r="J67" i="33"/>
  <c r="K67" i="33"/>
  <c r="L67" i="33"/>
  <c r="M67" i="33"/>
  <c r="N67" i="33"/>
  <c r="J68" i="33"/>
  <c r="K68" i="33"/>
  <c r="L68" i="33"/>
  <c r="M68" i="33"/>
  <c r="N68" i="33"/>
  <c r="J69" i="33"/>
  <c r="K69" i="33"/>
  <c r="L69" i="33"/>
  <c r="M69" i="33"/>
  <c r="N69" i="33"/>
  <c r="J70" i="33"/>
  <c r="K70" i="33"/>
  <c r="L70" i="33"/>
  <c r="M70" i="33"/>
  <c r="N70" i="33"/>
  <c r="J71" i="33"/>
  <c r="K71" i="33"/>
  <c r="L71" i="33"/>
  <c r="M71" i="33"/>
  <c r="N71" i="33"/>
  <c r="J72" i="33"/>
  <c r="K72" i="33"/>
  <c r="L72" i="33"/>
  <c r="M72" i="33"/>
  <c r="N72" i="33"/>
  <c r="J73" i="33"/>
  <c r="K73" i="33"/>
  <c r="L73" i="33"/>
  <c r="M73" i="33"/>
  <c r="N73" i="33"/>
  <c r="J74" i="33"/>
  <c r="K74" i="33"/>
  <c r="L74" i="33"/>
  <c r="M74" i="33"/>
  <c r="N74" i="33"/>
  <c r="J75" i="33"/>
  <c r="K75" i="33"/>
  <c r="L75" i="33"/>
  <c r="M75" i="33"/>
  <c r="N75" i="33"/>
  <c r="J76" i="33"/>
  <c r="K76" i="33"/>
  <c r="L76" i="33"/>
  <c r="M76" i="33"/>
  <c r="N76" i="33"/>
  <c r="J77" i="33"/>
  <c r="K77" i="33"/>
  <c r="L77" i="33"/>
  <c r="M77" i="33"/>
  <c r="N77" i="33"/>
  <c r="J78" i="33"/>
  <c r="K78" i="33"/>
  <c r="L78" i="33"/>
  <c r="M78" i="33"/>
  <c r="N78" i="33"/>
  <c r="J79" i="33"/>
  <c r="K79" i="33"/>
  <c r="L79" i="33"/>
  <c r="M79" i="33"/>
  <c r="N79" i="33"/>
  <c r="J80" i="33"/>
  <c r="K80" i="33"/>
  <c r="L80" i="33"/>
  <c r="M80" i="33"/>
  <c r="N80" i="33"/>
  <c r="J81" i="33"/>
  <c r="K81" i="33"/>
  <c r="L81" i="33"/>
  <c r="M81" i="33"/>
  <c r="N81" i="33"/>
  <c r="J82" i="33"/>
  <c r="K82" i="33"/>
  <c r="L82" i="33"/>
  <c r="M82" i="33"/>
  <c r="N82" i="33"/>
  <c r="J83" i="33"/>
  <c r="K83" i="33"/>
  <c r="L83" i="33"/>
  <c r="M83" i="33"/>
  <c r="N83" i="33"/>
  <c r="J84" i="33"/>
  <c r="K84" i="33"/>
  <c r="L84" i="33"/>
  <c r="M84" i="33"/>
  <c r="N84" i="33"/>
  <c r="J85" i="33"/>
  <c r="K85" i="33"/>
  <c r="L85" i="33"/>
  <c r="M85" i="33"/>
  <c r="N85" i="33"/>
  <c r="J86" i="33"/>
  <c r="K86" i="33"/>
  <c r="L86" i="33"/>
  <c r="M86" i="33"/>
  <c r="N86" i="33"/>
  <c r="J87" i="33"/>
  <c r="K87" i="33"/>
  <c r="L87" i="33"/>
  <c r="M87" i="33"/>
  <c r="N87" i="33"/>
  <c r="J88" i="33"/>
  <c r="K88" i="33"/>
  <c r="L88" i="33"/>
  <c r="M88" i="33"/>
  <c r="N88" i="33"/>
  <c r="J89" i="33"/>
  <c r="K89" i="33"/>
  <c r="L89" i="33"/>
  <c r="M89" i="33"/>
  <c r="N89" i="33"/>
  <c r="J90" i="33"/>
  <c r="K90" i="33"/>
  <c r="L90" i="33"/>
  <c r="M90" i="33"/>
  <c r="N90" i="33"/>
  <c r="J91" i="33"/>
  <c r="K91" i="33"/>
  <c r="L91" i="33"/>
  <c r="M91" i="33"/>
  <c r="N91" i="33"/>
  <c r="J92" i="33"/>
  <c r="K92" i="33"/>
  <c r="L92" i="33"/>
  <c r="M92" i="33"/>
  <c r="N92" i="33"/>
  <c r="J93" i="33"/>
  <c r="K93" i="33"/>
  <c r="L93" i="33"/>
  <c r="M93" i="33"/>
  <c r="N93" i="33"/>
  <c r="J94" i="33"/>
  <c r="K94" i="33"/>
  <c r="L94" i="33"/>
  <c r="M94" i="33"/>
  <c r="N94" i="33"/>
  <c r="J95" i="33"/>
  <c r="K95" i="33"/>
  <c r="L95" i="33"/>
  <c r="M95" i="33"/>
  <c r="N95" i="33"/>
  <c r="J96" i="33"/>
  <c r="K96" i="33"/>
  <c r="L96" i="33"/>
  <c r="M96" i="33"/>
  <c r="N96" i="33"/>
  <c r="J97" i="33"/>
  <c r="K97" i="33"/>
  <c r="L97" i="33"/>
  <c r="M97" i="33"/>
  <c r="N97" i="33"/>
  <c r="J98" i="33"/>
  <c r="K98" i="33"/>
  <c r="L98" i="33"/>
  <c r="M98" i="33"/>
  <c r="N98" i="33"/>
  <c r="J99" i="33"/>
  <c r="K99" i="33"/>
  <c r="L99" i="33"/>
  <c r="M99" i="33"/>
  <c r="N99" i="33"/>
  <c r="J100" i="33"/>
  <c r="K100" i="33"/>
  <c r="L100" i="33"/>
  <c r="M100" i="33"/>
  <c r="N100" i="33"/>
  <c r="J101" i="33"/>
  <c r="K101" i="33"/>
  <c r="L101" i="33"/>
  <c r="M101" i="33"/>
  <c r="N101" i="33"/>
  <c r="J102" i="33"/>
  <c r="K102" i="33"/>
  <c r="L102" i="33"/>
  <c r="M102" i="33"/>
  <c r="N102" i="33"/>
  <c r="J103" i="33"/>
  <c r="K103" i="33"/>
  <c r="L103" i="33"/>
  <c r="M103" i="33"/>
  <c r="N103" i="33"/>
  <c r="J104" i="33"/>
  <c r="K104" i="33"/>
  <c r="L104" i="33"/>
  <c r="M104" i="33"/>
  <c r="N104" i="33"/>
  <c r="J105" i="33"/>
  <c r="K105" i="33"/>
  <c r="L105" i="33"/>
  <c r="M105" i="33"/>
  <c r="N105" i="33"/>
  <c r="J106" i="33"/>
  <c r="K106" i="33"/>
  <c r="L106" i="33"/>
  <c r="M106" i="33"/>
  <c r="N106" i="33"/>
  <c r="J107" i="33"/>
  <c r="K107" i="33"/>
  <c r="L107" i="33"/>
  <c r="M107" i="33"/>
  <c r="N107" i="33"/>
  <c r="J108" i="33"/>
  <c r="K108" i="33"/>
  <c r="L108" i="33"/>
  <c r="M108" i="33"/>
  <c r="N108" i="33"/>
  <c r="J109" i="33"/>
  <c r="K109" i="33"/>
  <c r="L109" i="33"/>
  <c r="M109" i="33"/>
  <c r="N109" i="33"/>
  <c r="J110" i="33"/>
  <c r="K110" i="33"/>
  <c r="L110" i="33"/>
  <c r="M110" i="33"/>
  <c r="N110" i="33"/>
  <c r="J111" i="33"/>
  <c r="K111" i="33"/>
  <c r="L111" i="33"/>
  <c r="M111" i="33"/>
  <c r="N111" i="33"/>
  <c r="J112" i="33"/>
  <c r="K112" i="33"/>
  <c r="L112" i="33"/>
  <c r="M112" i="33"/>
  <c r="N112" i="33"/>
  <c r="J113" i="33"/>
  <c r="K113" i="33"/>
  <c r="L113" i="33"/>
  <c r="M113" i="33"/>
  <c r="N113" i="33"/>
  <c r="J114" i="33"/>
  <c r="K114" i="33"/>
  <c r="L114" i="33"/>
  <c r="M114" i="33"/>
  <c r="N114" i="33"/>
  <c r="J115" i="33"/>
  <c r="K115" i="33"/>
  <c r="L115" i="33"/>
  <c r="M115" i="33"/>
  <c r="N115" i="33"/>
  <c r="J116" i="33"/>
  <c r="K116" i="33"/>
  <c r="L116" i="33"/>
  <c r="M116" i="33"/>
  <c r="N116" i="33"/>
  <c r="J117" i="33"/>
  <c r="K117" i="33"/>
  <c r="L117" i="33"/>
  <c r="M117" i="33"/>
  <c r="N117" i="33"/>
  <c r="J118" i="33"/>
  <c r="K118" i="33"/>
  <c r="L118" i="33"/>
  <c r="M118" i="33"/>
  <c r="N118" i="33"/>
  <c r="J119" i="33"/>
  <c r="K119" i="33"/>
  <c r="L119" i="33"/>
  <c r="M119" i="33"/>
  <c r="N119" i="33"/>
  <c r="J120" i="33"/>
  <c r="K120" i="33"/>
  <c r="L120" i="33"/>
  <c r="M120" i="33"/>
  <c r="N120" i="33"/>
  <c r="J121" i="33"/>
  <c r="K121" i="33"/>
  <c r="L121" i="33"/>
  <c r="M121" i="33"/>
  <c r="N121" i="33"/>
  <c r="J122" i="33"/>
  <c r="K122" i="33"/>
  <c r="L122" i="33"/>
  <c r="M122" i="33"/>
  <c r="N122" i="33"/>
  <c r="J123" i="33"/>
  <c r="K123" i="33"/>
  <c r="L123" i="33"/>
  <c r="M123" i="33"/>
  <c r="N123" i="33"/>
  <c r="J124" i="33"/>
  <c r="K124" i="33"/>
  <c r="L124" i="33"/>
  <c r="M124" i="33"/>
  <c r="N124" i="33"/>
  <c r="J125" i="33"/>
  <c r="K125" i="33"/>
  <c r="L125" i="33"/>
  <c r="M125" i="33"/>
  <c r="N125" i="33"/>
  <c r="J126" i="33"/>
  <c r="K126" i="33"/>
  <c r="L126" i="33"/>
  <c r="M126" i="33"/>
  <c r="N126" i="33"/>
  <c r="J127" i="33"/>
  <c r="K127" i="33"/>
  <c r="L127" i="33"/>
  <c r="M127" i="33"/>
  <c r="N127" i="33"/>
  <c r="J128" i="33"/>
  <c r="K128" i="33"/>
  <c r="L128" i="33"/>
  <c r="M128" i="33"/>
  <c r="N128" i="33"/>
  <c r="J129" i="33"/>
  <c r="K129" i="33"/>
  <c r="L129" i="33"/>
  <c r="M129" i="33"/>
  <c r="N129" i="33"/>
  <c r="J130" i="33"/>
  <c r="K130" i="33"/>
  <c r="L130" i="33"/>
  <c r="M130" i="33"/>
  <c r="N130" i="33"/>
  <c r="J131" i="33"/>
  <c r="K131" i="33"/>
  <c r="L131" i="33"/>
  <c r="M131" i="33"/>
  <c r="N131" i="33"/>
  <c r="J132" i="33"/>
  <c r="K132" i="33"/>
  <c r="L132" i="33"/>
  <c r="M132" i="33"/>
  <c r="N132" i="33"/>
  <c r="J133" i="33"/>
  <c r="K133" i="33"/>
  <c r="L133" i="33"/>
  <c r="M133" i="33"/>
  <c r="N133" i="33"/>
  <c r="J134" i="33"/>
  <c r="K134" i="33"/>
  <c r="L134" i="33"/>
  <c r="M134" i="33"/>
  <c r="N134" i="33"/>
  <c r="J135" i="33"/>
  <c r="K135" i="33"/>
  <c r="L135" i="33"/>
  <c r="M135" i="33"/>
  <c r="N135" i="33"/>
  <c r="J136" i="33"/>
  <c r="K136" i="33"/>
  <c r="L136" i="33"/>
  <c r="M136" i="33"/>
  <c r="N136" i="33"/>
  <c r="J137" i="33"/>
  <c r="K137" i="33"/>
  <c r="L137" i="33"/>
  <c r="M137" i="33"/>
  <c r="N137" i="33"/>
  <c r="J138" i="33"/>
  <c r="K138" i="33"/>
  <c r="L138" i="33"/>
  <c r="M138" i="33"/>
  <c r="N138" i="33"/>
  <c r="J139" i="33"/>
  <c r="K139" i="33"/>
  <c r="L139" i="33"/>
  <c r="M139" i="33"/>
  <c r="N139" i="33"/>
  <c r="J140" i="33"/>
  <c r="K140" i="33"/>
  <c r="L140" i="33"/>
  <c r="M140" i="33"/>
  <c r="N140" i="33"/>
  <c r="J141" i="33"/>
  <c r="K141" i="33"/>
  <c r="L141" i="33"/>
  <c r="M141" i="33"/>
  <c r="N141" i="33"/>
  <c r="J142" i="33"/>
  <c r="K142" i="33"/>
  <c r="L142" i="33"/>
  <c r="M142" i="33"/>
  <c r="N142" i="33"/>
  <c r="J143" i="33"/>
  <c r="K143" i="33"/>
  <c r="L143" i="33"/>
  <c r="M143" i="33"/>
  <c r="N143" i="33"/>
  <c r="J144" i="33"/>
  <c r="K144" i="33"/>
  <c r="L144" i="33"/>
  <c r="M144" i="33"/>
  <c r="N144" i="33"/>
  <c r="J145" i="33"/>
  <c r="K145" i="33"/>
  <c r="L145" i="33"/>
  <c r="M145" i="33"/>
  <c r="N145" i="33"/>
  <c r="J146" i="33"/>
  <c r="K146" i="33"/>
  <c r="L146" i="33"/>
  <c r="M146" i="33"/>
  <c r="N146" i="33"/>
  <c r="J147" i="33"/>
  <c r="K147" i="33"/>
  <c r="L147" i="33"/>
  <c r="M147" i="33"/>
  <c r="N147" i="33"/>
  <c r="J148" i="33"/>
  <c r="K148" i="33"/>
  <c r="L148" i="33"/>
  <c r="M148" i="33"/>
  <c r="N148" i="33"/>
  <c r="J149" i="33"/>
  <c r="K149" i="33"/>
  <c r="L149" i="33"/>
  <c r="M149" i="33"/>
  <c r="N149" i="33"/>
  <c r="J150" i="33"/>
  <c r="K150" i="33"/>
  <c r="L150" i="33"/>
  <c r="M150" i="33"/>
  <c r="N150" i="33"/>
  <c r="J151" i="33"/>
  <c r="K151" i="33"/>
  <c r="L151" i="33"/>
  <c r="M151" i="33"/>
  <c r="N151" i="33"/>
  <c r="J152" i="33"/>
  <c r="K152" i="33"/>
  <c r="L152" i="33"/>
  <c r="M152" i="33"/>
  <c r="N152" i="33"/>
  <c r="J153" i="33"/>
  <c r="K153" i="33"/>
  <c r="L153" i="33"/>
  <c r="M153" i="33"/>
  <c r="N153" i="33"/>
  <c r="J154" i="33"/>
  <c r="K154" i="33"/>
  <c r="L154" i="33"/>
  <c r="M154" i="33"/>
  <c r="N154" i="33"/>
  <c r="J155" i="33"/>
  <c r="K155" i="33"/>
  <c r="L155" i="33"/>
  <c r="M155" i="33"/>
  <c r="N155" i="33"/>
  <c r="J156" i="33"/>
  <c r="K156" i="33"/>
  <c r="L156" i="33"/>
  <c r="M156" i="33"/>
  <c r="N156" i="33"/>
  <c r="J157" i="33"/>
  <c r="K157" i="33"/>
  <c r="L157" i="33"/>
  <c r="M157" i="33"/>
  <c r="N157" i="33"/>
  <c r="J158" i="33"/>
  <c r="K158" i="33"/>
  <c r="L158" i="33"/>
  <c r="M158" i="33"/>
  <c r="N158" i="33"/>
  <c r="J159" i="33"/>
  <c r="K159" i="33"/>
  <c r="L159" i="33"/>
  <c r="M159" i="33"/>
  <c r="N159" i="33"/>
  <c r="J160" i="33"/>
  <c r="K160" i="33"/>
  <c r="L160" i="33"/>
  <c r="M160" i="33"/>
  <c r="N160" i="33"/>
  <c r="J161" i="33"/>
  <c r="K161" i="33"/>
  <c r="L161" i="33"/>
  <c r="M161" i="33"/>
  <c r="N161" i="33"/>
  <c r="J162" i="33"/>
  <c r="K162" i="33"/>
  <c r="L162" i="33"/>
  <c r="M162" i="33"/>
  <c r="N162" i="33"/>
  <c r="J163" i="33"/>
  <c r="K163" i="33"/>
  <c r="L163" i="33"/>
  <c r="M163" i="33"/>
  <c r="N163" i="33"/>
  <c r="J164" i="33"/>
  <c r="K164" i="33"/>
  <c r="L164" i="33"/>
  <c r="M164" i="33"/>
  <c r="N164" i="33"/>
  <c r="J165" i="33"/>
  <c r="K165" i="33"/>
  <c r="L165" i="33"/>
  <c r="M165" i="33"/>
  <c r="N165" i="33"/>
  <c r="J166" i="33"/>
  <c r="K166" i="33"/>
  <c r="L166" i="33"/>
  <c r="M166" i="33"/>
  <c r="N166" i="33"/>
  <c r="J167" i="33"/>
  <c r="K167" i="33"/>
  <c r="L167" i="33"/>
  <c r="M167" i="33"/>
  <c r="N167" i="33"/>
  <c r="J168" i="33"/>
  <c r="K168" i="33"/>
  <c r="L168" i="33"/>
  <c r="M168" i="33"/>
  <c r="N168" i="33"/>
  <c r="J169" i="33"/>
  <c r="K169" i="33"/>
  <c r="L169" i="33"/>
  <c r="M169" i="33"/>
  <c r="N169" i="33"/>
  <c r="J170" i="33"/>
  <c r="K170" i="33"/>
  <c r="L170" i="33"/>
  <c r="M170" i="33"/>
  <c r="N170" i="33"/>
  <c r="J171" i="33"/>
  <c r="K171" i="33"/>
  <c r="L171" i="33"/>
  <c r="M171" i="33"/>
  <c r="N171" i="33"/>
  <c r="J172" i="33"/>
  <c r="K172" i="33"/>
  <c r="L172" i="33"/>
  <c r="M172" i="33"/>
  <c r="N172" i="33"/>
  <c r="J173" i="33"/>
  <c r="K173" i="33"/>
  <c r="L173" i="33"/>
  <c r="M173" i="33"/>
  <c r="N173" i="33"/>
  <c r="J174" i="33"/>
  <c r="K174" i="33"/>
  <c r="L174" i="33"/>
  <c r="M174" i="33"/>
  <c r="N174" i="33"/>
  <c r="J175" i="33"/>
  <c r="K175" i="33"/>
  <c r="L175" i="33"/>
  <c r="M175" i="33"/>
  <c r="N175" i="33"/>
  <c r="J176" i="33"/>
  <c r="K176" i="33"/>
  <c r="L176" i="33"/>
  <c r="M176" i="33"/>
  <c r="N176" i="33"/>
  <c r="J177" i="33"/>
  <c r="K177" i="33"/>
  <c r="L177" i="33"/>
  <c r="M177" i="33"/>
  <c r="N177" i="33"/>
  <c r="J178" i="33"/>
  <c r="K178" i="33"/>
  <c r="L178" i="33"/>
  <c r="M178" i="33"/>
  <c r="N178" i="33"/>
  <c r="J179" i="33"/>
  <c r="K179" i="33"/>
  <c r="L179" i="33"/>
  <c r="M179" i="33"/>
  <c r="N179" i="33"/>
  <c r="J180" i="33"/>
  <c r="K180" i="33"/>
  <c r="L180" i="33"/>
  <c r="M180" i="33"/>
  <c r="N180" i="33"/>
  <c r="J181" i="33"/>
  <c r="K181" i="33"/>
  <c r="L181" i="33"/>
  <c r="M181" i="33"/>
  <c r="N181" i="33"/>
  <c r="J182" i="33"/>
  <c r="K182" i="33"/>
  <c r="L182" i="33"/>
  <c r="M182" i="33"/>
  <c r="N182" i="33"/>
  <c r="J183" i="33"/>
  <c r="K183" i="33"/>
  <c r="L183" i="33"/>
  <c r="M183" i="33"/>
  <c r="N183" i="33"/>
  <c r="J184" i="33"/>
  <c r="K184" i="33"/>
  <c r="L184" i="33"/>
  <c r="M184" i="33"/>
  <c r="N184" i="33"/>
  <c r="J185" i="33"/>
  <c r="K185" i="33"/>
  <c r="L185" i="33"/>
  <c r="M185" i="33"/>
  <c r="N185" i="33"/>
  <c r="J186" i="33"/>
  <c r="K186" i="33"/>
  <c r="L186" i="33"/>
  <c r="M186" i="33"/>
  <c r="N186" i="33"/>
  <c r="J187" i="33"/>
  <c r="K187" i="33"/>
  <c r="L187" i="33"/>
  <c r="M187" i="33"/>
  <c r="N187" i="33"/>
  <c r="J188" i="33"/>
  <c r="K188" i="33"/>
  <c r="L188" i="33"/>
  <c r="M188" i="33"/>
  <c r="N188" i="33"/>
  <c r="J189" i="33"/>
  <c r="K189" i="33"/>
  <c r="L189" i="33"/>
  <c r="M189" i="33"/>
  <c r="N189" i="33"/>
  <c r="J190" i="33"/>
  <c r="K190" i="33"/>
  <c r="L190" i="33"/>
  <c r="M190" i="33"/>
  <c r="N190" i="33"/>
  <c r="J191" i="33"/>
  <c r="K191" i="33"/>
  <c r="L191" i="33"/>
  <c r="M191" i="33"/>
  <c r="N191" i="33"/>
  <c r="J192" i="33"/>
  <c r="K192" i="33"/>
  <c r="L192" i="33"/>
  <c r="M192" i="33"/>
  <c r="N192" i="33"/>
  <c r="J193" i="33"/>
  <c r="K193" i="33"/>
  <c r="L193" i="33"/>
  <c r="M193" i="33"/>
  <c r="N193" i="33"/>
  <c r="J194" i="33"/>
  <c r="K194" i="33"/>
  <c r="L194" i="33"/>
  <c r="M194" i="33"/>
  <c r="N194" i="33"/>
  <c r="J195" i="33"/>
  <c r="K195" i="33"/>
  <c r="L195" i="33"/>
  <c r="M195" i="33"/>
  <c r="N195" i="33"/>
  <c r="J196" i="33"/>
  <c r="K196" i="33"/>
  <c r="L196" i="33"/>
  <c r="M196" i="33"/>
  <c r="N196" i="33"/>
  <c r="J197" i="33"/>
  <c r="K197" i="33"/>
  <c r="L197" i="33"/>
  <c r="M197" i="33"/>
  <c r="N197" i="33"/>
  <c r="J198" i="33"/>
  <c r="K198" i="33"/>
  <c r="L198" i="33"/>
  <c r="M198" i="33"/>
  <c r="N198" i="33"/>
  <c r="J199" i="33"/>
  <c r="K199" i="33"/>
  <c r="L199" i="33"/>
  <c r="M199" i="33"/>
  <c r="N199" i="33"/>
  <c r="J200" i="33"/>
  <c r="K200" i="33"/>
  <c r="L200" i="33"/>
  <c r="M200" i="33"/>
  <c r="N200" i="33"/>
  <c r="J201" i="33"/>
  <c r="K201" i="33"/>
  <c r="L201" i="33"/>
  <c r="M201" i="33"/>
  <c r="N201" i="33"/>
  <c r="J202" i="33"/>
  <c r="K202" i="33"/>
  <c r="L202" i="33"/>
  <c r="M202" i="33"/>
  <c r="N202" i="33"/>
  <c r="J203" i="33"/>
  <c r="K203" i="33"/>
  <c r="L203" i="33"/>
  <c r="M203" i="33"/>
  <c r="N203" i="33"/>
  <c r="J204" i="33"/>
  <c r="K204" i="33"/>
  <c r="L204" i="33"/>
  <c r="M204" i="33"/>
  <c r="N204" i="33"/>
  <c r="J205" i="33"/>
  <c r="K205" i="33"/>
  <c r="L205" i="33"/>
  <c r="M205" i="33"/>
  <c r="N205" i="33"/>
  <c r="J206" i="33"/>
  <c r="K206" i="33"/>
  <c r="L206" i="33"/>
  <c r="M206" i="33"/>
  <c r="N206" i="33"/>
  <c r="J207" i="33"/>
  <c r="K207" i="33"/>
  <c r="L207" i="33"/>
  <c r="M207" i="33"/>
  <c r="N207" i="33"/>
  <c r="J208" i="33"/>
  <c r="K208" i="33"/>
  <c r="L208" i="33"/>
  <c r="M208" i="33"/>
  <c r="N208" i="33"/>
  <c r="J209" i="33"/>
  <c r="K209" i="33"/>
  <c r="L209" i="33"/>
  <c r="M209" i="33"/>
  <c r="N209" i="33"/>
  <c r="J210" i="33"/>
  <c r="K210" i="33"/>
  <c r="L210" i="33"/>
  <c r="M210" i="33"/>
  <c r="N210" i="33"/>
  <c r="J211" i="33"/>
  <c r="K211" i="33"/>
  <c r="L211" i="33"/>
  <c r="M211" i="33"/>
  <c r="N211" i="33"/>
  <c r="J212" i="33"/>
  <c r="K212" i="33"/>
  <c r="L212" i="33"/>
  <c r="M212" i="33"/>
  <c r="N212" i="33"/>
  <c r="J213" i="33"/>
  <c r="K213" i="33"/>
  <c r="L213" i="33"/>
  <c r="M213" i="33"/>
  <c r="N213" i="33"/>
  <c r="J214" i="33"/>
  <c r="K214" i="33"/>
  <c r="L214" i="33"/>
  <c r="M214" i="33"/>
  <c r="N214" i="33"/>
  <c r="J215" i="33"/>
  <c r="K215" i="33"/>
  <c r="L215" i="33"/>
  <c r="M215" i="33"/>
  <c r="N215" i="33"/>
  <c r="J216" i="33"/>
  <c r="K216" i="33"/>
  <c r="L216" i="33"/>
  <c r="M216" i="33"/>
  <c r="N216" i="33"/>
  <c r="J217" i="33"/>
  <c r="K217" i="33"/>
  <c r="L217" i="33"/>
  <c r="M217" i="33"/>
  <c r="N217" i="33"/>
  <c r="J218" i="33"/>
  <c r="K218" i="33"/>
  <c r="L218" i="33"/>
  <c r="M218" i="33"/>
  <c r="N218" i="33"/>
  <c r="J219" i="33"/>
  <c r="K219" i="33"/>
  <c r="L219" i="33"/>
  <c r="M219" i="33"/>
  <c r="N219" i="33"/>
  <c r="J220" i="33"/>
  <c r="K220" i="33"/>
  <c r="L220" i="33"/>
  <c r="M220" i="33"/>
  <c r="N220" i="33"/>
  <c r="J221" i="33"/>
  <c r="K221" i="33"/>
  <c r="L221" i="33"/>
  <c r="M221" i="33"/>
  <c r="N221" i="33"/>
  <c r="J222" i="33"/>
  <c r="K222" i="33"/>
  <c r="L222" i="33"/>
  <c r="M222" i="33"/>
  <c r="N222" i="33"/>
  <c r="J223" i="33"/>
  <c r="K223" i="33"/>
  <c r="L223" i="33"/>
  <c r="M223" i="33"/>
  <c r="N223" i="33"/>
  <c r="J224" i="33"/>
  <c r="K224" i="33"/>
  <c r="L224" i="33"/>
  <c r="M224" i="33"/>
  <c r="N224" i="33"/>
  <c r="J225" i="33"/>
  <c r="K225" i="33"/>
  <c r="L225" i="33"/>
  <c r="M225" i="33"/>
  <c r="N225" i="33"/>
  <c r="J226" i="33"/>
  <c r="K226" i="33"/>
  <c r="L226" i="33"/>
  <c r="M226" i="33"/>
  <c r="N226" i="33"/>
  <c r="J227" i="33"/>
  <c r="K227" i="33"/>
  <c r="L227" i="33"/>
  <c r="M227" i="33"/>
  <c r="N227" i="33"/>
  <c r="J228" i="33"/>
  <c r="K228" i="33"/>
  <c r="L228" i="33"/>
  <c r="M228" i="33"/>
  <c r="N228" i="33"/>
  <c r="J229" i="33"/>
  <c r="K229" i="33"/>
  <c r="L229" i="33"/>
  <c r="M229" i="33"/>
  <c r="N229" i="33"/>
  <c r="J230" i="33"/>
  <c r="K230" i="33"/>
  <c r="L230" i="33"/>
  <c r="M230" i="33"/>
  <c r="N230" i="33"/>
  <c r="J231" i="33"/>
  <c r="K231" i="33"/>
  <c r="L231" i="33"/>
  <c r="M231" i="33"/>
  <c r="N231" i="33"/>
  <c r="J232" i="33"/>
  <c r="K232" i="33"/>
  <c r="L232" i="33"/>
  <c r="M232" i="33"/>
  <c r="N232" i="33"/>
  <c r="J233" i="33"/>
  <c r="K233" i="33"/>
  <c r="L233" i="33"/>
  <c r="M233" i="33"/>
  <c r="N233" i="33"/>
  <c r="J234" i="33"/>
  <c r="K234" i="33"/>
  <c r="L234" i="33"/>
  <c r="M234" i="33"/>
  <c r="N234" i="33"/>
  <c r="J235" i="33"/>
  <c r="K235" i="33"/>
  <c r="L235" i="33"/>
  <c r="M235" i="33"/>
  <c r="N235" i="33"/>
  <c r="J236" i="33"/>
  <c r="K236" i="33"/>
  <c r="L236" i="33"/>
  <c r="M236" i="33"/>
  <c r="N236" i="33"/>
  <c r="J237" i="33"/>
  <c r="K237" i="33"/>
  <c r="L237" i="33"/>
  <c r="M237" i="33"/>
  <c r="N237" i="33"/>
  <c r="J238" i="33"/>
  <c r="K238" i="33"/>
  <c r="L238" i="33"/>
  <c r="M238" i="33"/>
  <c r="N238" i="33"/>
  <c r="J239" i="33"/>
  <c r="K239" i="33"/>
  <c r="L239" i="33"/>
  <c r="M239" i="33"/>
  <c r="N239" i="33"/>
  <c r="J240" i="33"/>
  <c r="K240" i="33"/>
  <c r="L240" i="33"/>
  <c r="M240" i="33"/>
  <c r="N240" i="33"/>
  <c r="J241" i="33"/>
  <c r="K241" i="33"/>
  <c r="L241" i="33"/>
  <c r="M241" i="33"/>
  <c r="N241" i="33"/>
  <c r="J242" i="33"/>
  <c r="K242" i="33"/>
  <c r="L242" i="33"/>
  <c r="M242" i="33"/>
  <c r="N242" i="33"/>
  <c r="J243" i="33"/>
  <c r="K243" i="33"/>
  <c r="L243" i="33"/>
  <c r="M243" i="33"/>
  <c r="N243" i="33"/>
  <c r="J244" i="33"/>
  <c r="K244" i="33"/>
  <c r="L244" i="33"/>
  <c r="M244" i="33"/>
  <c r="N244" i="33"/>
  <c r="J245" i="33"/>
  <c r="K245" i="33"/>
  <c r="L245" i="33"/>
  <c r="M245" i="33"/>
  <c r="N245" i="33"/>
  <c r="J246" i="33"/>
  <c r="K246" i="33"/>
  <c r="L246" i="33"/>
  <c r="M246" i="33"/>
  <c r="N246" i="33"/>
  <c r="J247" i="33"/>
  <c r="K247" i="33"/>
  <c r="L247" i="33"/>
  <c r="M247" i="33"/>
  <c r="N247" i="33"/>
  <c r="J248" i="33"/>
  <c r="K248" i="33"/>
  <c r="L248" i="33"/>
  <c r="M248" i="33"/>
  <c r="N248" i="33"/>
  <c r="J249" i="33"/>
  <c r="K249" i="33"/>
  <c r="L249" i="33"/>
  <c r="M249" i="33"/>
  <c r="N249" i="33"/>
  <c r="J250" i="33"/>
  <c r="K250" i="33"/>
  <c r="L250" i="33"/>
  <c r="M250" i="33"/>
  <c r="N250" i="33"/>
  <c r="J251" i="33"/>
  <c r="K251" i="33"/>
  <c r="L251" i="33"/>
  <c r="M251" i="33"/>
  <c r="N251" i="33"/>
  <c r="J252" i="33"/>
  <c r="K252" i="33"/>
  <c r="L252" i="33"/>
  <c r="M252" i="33"/>
  <c r="N252" i="33"/>
  <c r="J253" i="33"/>
  <c r="K253" i="33"/>
  <c r="L253" i="33"/>
  <c r="M253" i="33"/>
  <c r="N253" i="33"/>
  <c r="J254" i="33"/>
  <c r="K254" i="33"/>
  <c r="L254" i="33"/>
  <c r="M254" i="33"/>
  <c r="N254" i="33"/>
  <c r="J255" i="33"/>
  <c r="K255" i="33"/>
  <c r="L255" i="33"/>
  <c r="M255" i="33"/>
  <c r="N255" i="33"/>
  <c r="J256" i="33"/>
  <c r="K256" i="33"/>
  <c r="L256" i="33"/>
  <c r="M256" i="33"/>
  <c r="N256" i="33"/>
  <c r="J257" i="33"/>
  <c r="K257" i="33"/>
  <c r="L257" i="33"/>
  <c r="M257" i="33"/>
  <c r="N257" i="33"/>
  <c r="J258" i="33"/>
  <c r="K258" i="33"/>
  <c r="L258" i="33"/>
  <c r="M258" i="33"/>
  <c r="N258" i="33"/>
  <c r="J259" i="33"/>
  <c r="K259" i="33"/>
  <c r="L259" i="33"/>
  <c r="M259" i="33"/>
  <c r="N259" i="33"/>
  <c r="J260" i="33"/>
  <c r="K260" i="33"/>
  <c r="L260" i="33"/>
  <c r="M260" i="33"/>
  <c r="N260" i="33"/>
  <c r="J261" i="33"/>
  <c r="K261" i="33"/>
  <c r="L261" i="33"/>
  <c r="M261" i="33"/>
  <c r="N261" i="33"/>
  <c r="J262" i="33"/>
  <c r="K262" i="33"/>
  <c r="L262" i="33"/>
  <c r="M262" i="33"/>
  <c r="N262" i="33"/>
  <c r="J263" i="33"/>
  <c r="K263" i="33"/>
  <c r="L263" i="33"/>
  <c r="M263" i="33"/>
  <c r="N263" i="33"/>
  <c r="J264" i="33"/>
  <c r="K264" i="33"/>
  <c r="L264" i="33"/>
  <c r="M264" i="33"/>
  <c r="N264" i="33"/>
  <c r="J265" i="33"/>
  <c r="K265" i="33"/>
  <c r="L265" i="33"/>
  <c r="M265" i="33"/>
  <c r="N265" i="33"/>
  <c r="J266" i="33"/>
  <c r="K266" i="33"/>
  <c r="L266" i="33"/>
  <c r="M266" i="33"/>
  <c r="N266" i="33"/>
  <c r="J267" i="33"/>
  <c r="K267" i="33"/>
  <c r="L267" i="33"/>
  <c r="M267" i="33"/>
  <c r="N267" i="33"/>
  <c r="J268" i="33"/>
  <c r="K268" i="33"/>
  <c r="L268" i="33"/>
  <c r="M268" i="33"/>
  <c r="N268" i="33"/>
  <c r="J269" i="33"/>
  <c r="K269" i="33"/>
  <c r="L269" i="33"/>
  <c r="M269" i="33"/>
  <c r="N269" i="33"/>
  <c r="J270" i="33"/>
  <c r="K270" i="33"/>
  <c r="L270" i="33"/>
  <c r="M270" i="33"/>
  <c r="N270" i="33"/>
  <c r="J271" i="33"/>
  <c r="K271" i="33"/>
  <c r="L271" i="33"/>
  <c r="M271" i="33"/>
  <c r="N271" i="33"/>
  <c r="J272" i="33"/>
  <c r="K272" i="33"/>
  <c r="L272" i="33"/>
  <c r="M272" i="33"/>
  <c r="N272" i="33"/>
  <c r="J273" i="33"/>
  <c r="K273" i="33"/>
  <c r="L273" i="33"/>
  <c r="M273" i="33"/>
  <c r="N273" i="33"/>
  <c r="J274" i="33"/>
  <c r="K274" i="33"/>
  <c r="L274" i="33"/>
  <c r="M274" i="33"/>
  <c r="N274" i="33"/>
  <c r="J275" i="33"/>
  <c r="K275" i="33"/>
  <c r="L275" i="33"/>
  <c r="M275" i="33"/>
  <c r="N275" i="33"/>
  <c r="J276" i="33"/>
  <c r="K276" i="33"/>
  <c r="L276" i="33"/>
  <c r="M276" i="33"/>
  <c r="N276" i="33"/>
  <c r="J277" i="33"/>
  <c r="K277" i="33"/>
  <c r="L277" i="33"/>
  <c r="M277" i="33"/>
  <c r="N277" i="33"/>
  <c r="J278" i="33"/>
  <c r="K278" i="33"/>
  <c r="L278" i="33"/>
  <c r="M278" i="33"/>
  <c r="N278" i="33"/>
  <c r="J279" i="33"/>
  <c r="K279" i="33"/>
  <c r="L279" i="33"/>
  <c r="M279" i="33"/>
  <c r="N279" i="33"/>
  <c r="J280" i="33"/>
  <c r="K280" i="33"/>
  <c r="L280" i="33"/>
  <c r="M280" i="33"/>
  <c r="N280" i="33"/>
  <c r="J281" i="33"/>
  <c r="K281" i="33"/>
  <c r="L281" i="33"/>
  <c r="M281" i="33"/>
  <c r="N281" i="33"/>
  <c r="J282" i="33"/>
  <c r="K282" i="33"/>
  <c r="L282" i="33"/>
  <c r="M282" i="33"/>
  <c r="N282" i="33"/>
  <c r="J283" i="33"/>
  <c r="K283" i="33"/>
  <c r="L283" i="33"/>
  <c r="M283" i="33"/>
  <c r="N283" i="33"/>
  <c r="J284" i="33"/>
  <c r="K284" i="33"/>
  <c r="L284" i="33"/>
  <c r="M284" i="33"/>
  <c r="N284" i="33"/>
  <c r="J285" i="33"/>
  <c r="K285" i="33"/>
  <c r="L285" i="33"/>
  <c r="M285" i="33"/>
  <c r="N285" i="33"/>
  <c r="J286" i="33"/>
  <c r="K286" i="33"/>
  <c r="L286" i="33"/>
  <c r="M286" i="33"/>
  <c r="N286" i="33"/>
  <c r="J287" i="33"/>
  <c r="K287" i="33"/>
  <c r="L287" i="33"/>
  <c r="M287" i="33"/>
  <c r="N287" i="33"/>
  <c r="J288" i="33"/>
  <c r="K288" i="33"/>
  <c r="L288" i="33"/>
  <c r="M288" i="33"/>
  <c r="N288" i="33"/>
  <c r="J289" i="33"/>
  <c r="K289" i="33"/>
  <c r="L289" i="33"/>
  <c r="M289" i="33"/>
  <c r="N289" i="33"/>
  <c r="J290" i="33"/>
  <c r="K290" i="33"/>
  <c r="L290" i="33"/>
  <c r="M290" i="33"/>
  <c r="N290" i="33"/>
  <c r="J291" i="33"/>
  <c r="K291" i="33"/>
  <c r="L291" i="33"/>
  <c r="M291" i="33"/>
  <c r="N291" i="33"/>
  <c r="J292" i="33"/>
  <c r="K292" i="33"/>
  <c r="L292" i="33"/>
  <c r="M292" i="33"/>
  <c r="N292" i="33"/>
  <c r="J293" i="33"/>
  <c r="K293" i="33"/>
  <c r="L293" i="33"/>
  <c r="M293" i="33"/>
  <c r="N293" i="33"/>
  <c r="J294" i="33"/>
  <c r="K294" i="33"/>
  <c r="L294" i="33"/>
  <c r="M294" i="33"/>
  <c r="N294" i="33"/>
  <c r="J295" i="33"/>
  <c r="K295" i="33"/>
  <c r="L295" i="33"/>
  <c r="M295" i="33"/>
  <c r="N295" i="33"/>
  <c r="J296" i="33"/>
  <c r="K296" i="33"/>
  <c r="L296" i="33"/>
  <c r="M296" i="33"/>
  <c r="N296" i="33"/>
  <c r="J297" i="33"/>
  <c r="K297" i="33"/>
  <c r="L297" i="33"/>
  <c r="M297" i="33"/>
  <c r="N297" i="33"/>
  <c r="J298" i="33"/>
  <c r="K298" i="33"/>
  <c r="L298" i="33"/>
  <c r="M298" i="33"/>
  <c r="N298" i="33"/>
  <c r="J299" i="33"/>
  <c r="K299" i="33"/>
  <c r="L299" i="33"/>
  <c r="M299" i="33"/>
  <c r="N299" i="33"/>
  <c r="J300" i="33"/>
  <c r="K300" i="33"/>
  <c r="L300" i="33"/>
  <c r="M300" i="33"/>
  <c r="N300" i="33"/>
  <c r="J301" i="33"/>
  <c r="K301" i="33"/>
  <c r="L301" i="33"/>
  <c r="M301" i="33"/>
  <c r="N301" i="33"/>
  <c r="J302" i="33"/>
  <c r="K302" i="33"/>
  <c r="L302" i="33"/>
  <c r="M302" i="33"/>
  <c r="N302" i="33"/>
  <c r="J303" i="33"/>
  <c r="K303" i="33"/>
  <c r="L303" i="33"/>
  <c r="M303" i="33"/>
  <c r="N303" i="33"/>
  <c r="J304" i="33"/>
  <c r="K304" i="33"/>
  <c r="L304" i="33"/>
  <c r="M304" i="33"/>
  <c r="N304" i="33"/>
  <c r="J305" i="33"/>
  <c r="K305" i="33"/>
  <c r="L305" i="33"/>
  <c r="M305" i="33"/>
  <c r="N305" i="33"/>
  <c r="J306" i="33"/>
  <c r="K306" i="33"/>
  <c r="L306" i="33"/>
  <c r="M306" i="33"/>
  <c r="N306" i="33"/>
  <c r="J307" i="33"/>
  <c r="K307" i="33"/>
  <c r="L307" i="33"/>
  <c r="M307" i="33"/>
  <c r="N307" i="33"/>
  <c r="J308" i="33"/>
  <c r="K308" i="33"/>
  <c r="L308" i="33"/>
  <c r="M308" i="33"/>
  <c r="N308" i="33"/>
  <c r="J309" i="33"/>
  <c r="K309" i="33"/>
  <c r="L309" i="33"/>
  <c r="M309" i="33"/>
  <c r="N309" i="33"/>
  <c r="J310" i="33"/>
  <c r="K310" i="33"/>
  <c r="L310" i="33"/>
  <c r="M310" i="33"/>
  <c r="N310" i="33"/>
  <c r="J311" i="33"/>
  <c r="K311" i="33"/>
  <c r="L311" i="33"/>
  <c r="M311" i="33"/>
  <c r="N311" i="33"/>
  <c r="J312" i="33"/>
  <c r="K312" i="33"/>
  <c r="L312" i="33"/>
  <c r="M312" i="33"/>
  <c r="N312" i="33"/>
  <c r="J313" i="33"/>
  <c r="K313" i="33"/>
  <c r="L313" i="33"/>
  <c r="M313" i="33"/>
  <c r="N313" i="33"/>
  <c r="J314" i="33"/>
  <c r="K314" i="33"/>
  <c r="L314" i="33"/>
  <c r="M314" i="33"/>
  <c r="N314" i="33"/>
  <c r="J315" i="33"/>
  <c r="K315" i="33"/>
  <c r="L315" i="33"/>
  <c r="M315" i="33"/>
  <c r="N315" i="33"/>
  <c r="J316" i="33"/>
  <c r="K316" i="33"/>
  <c r="L316" i="33"/>
  <c r="M316" i="33"/>
  <c r="N316" i="33"/>
  <c r="J317" i="33"/>
  <c r="K317" i="33"/>
  <c r="L317" i="33"/>
  <c r="M317" i="33"/>
  <c r="N317" i="33"/>
  <c r="J318" i="33"/>
  <c r="K318" i="33"/>
  <c r="L318" i="33"/>
  <c r="M318" i="33"/>
  <c r="N318" i="33"/>
  <c r="J319" i="33"/>
  <c r="K319" i="33"/>
  <c r="L319" i="33"/>
  <c r="M319" i="33"/>
  <c r="N319" i="33"/>
  <c r="J320" i="33"/>
  <c r="K320" i="33"/>
  <c r="L320" i="33"/>
  <c r="M320" i="33"/>
  <c r="N320" i="33"/>
  <c r="J321" i="33"/>
  <c r="K321" i="33"/>
  <c r="L321" i="33"/>
  <c r="M321" i="33"/>
  <c r="N321" i="33"/>
  <c r="J322" i="33"/>
  <c r="K322" i="33"/>
  <c r="L322" i="33"/>
  <c r="M322" i="33"/>
  <c r="N322" i="33"/>
  <c r="J323" i="33"/>
  <c r="K323" i="33"/>
  <c r="L323" i="33"/>
  <c r="M323" i="33"/>
  <c r="N323" i="33"/>
  <c r="J324" i="33"/>
  <c r="K324" i="33"/>
  <c r="L324" i="33"/>
  <c r="M324" i="33"/>
  <c r="N324" i="33"/>
  <c r="J325" i="33"/>
  <c r="K325" i="33"/>
  <c r="L325" i="33"/>
  <c r="M325" i="33"/>
  <c r="N325" i="33"/>
  <c r="J326" i="33"/>
  <c r="K326" i="33"/>
  <c r="L326" i="33"/>
  <c r="M326" i="33"/>
  <c r="N326" i="33"/>
  <c r="J327" i="33"/>
  <c r="K327" i="33"/>
  <c r="L327" i="33"/>
  <c r="M327" i="33"/>
  <c r="N327" i="33"/>
  <c r="J328" i="33"/>
  <c r="K328" i="33"/>
  <c r="L328" i="33"/>
  <c r="M328" i="33"/>
  <c r="N328" i="33"/>
  <c r="J329" i="33"/>
  <c r="K329" i="33"/>
  <c r="L329" i="33"/>
  <c r="M329" i="33"/>
  <c r="N329" i="33"/>
  <c r="J330" i="33"/>
  <c r="K330" i="33"/>
  <c r="L330" i="33"/>
  <c r="M330" i="33"/>
  <c r="N330" i="33"/>
  <c r="J331" i="33"/>
  <c r="K331" i="33"/>
  <c r="L331" i="33"/>
  <c r="M331" i="33"/>
  <c r="N331" i="33"/>
  <c r="J332" i="33"/>
  <c r="K332" i="33"/>
  <c r="L332" i="33"/>
  <c r="M332" i="33"/>
  <c r="N332" i="33"/>
  <c r="J333" i="33"/>
  <c r="K333" i="33"/>
  <c r="L333" i="33"/>
  <c r="M333" i="33"/>
  <c r="N333" i="33"/>
  <c r="J334" i="33"/>
  <c r="K334" i="33"/>
  <c r="L334" i="33"/>
  <c r="M334" i="33"/>
  <c r="N334" i="33"/>
  <c r="J335" i="33"/>
  <c r="K335" i="33"/>
  <c r="L335" i="33"/>
  <c r="M335" i="33"/>
  <c r="N335" i="33"/>
  <c r="J336" i="33"/>
  <c r="K336" i="33"/>
  <c r="L336" i="33"/>
  <c r="M336" i="33"/>
  <c r="N336" i="33"/>
  <c r="J337" i="33"/>
  <c r="K337" i="33"/>
  <c r="L337" i="33"/>
  <c r="M337" i="33"/>
  <c r="N337" i="33"/>
  <c r="J338" i="33"/>
  <c r="K338" i="33"/>
  <c r="L338" i="33"/>
  <c r="M338" i="33"/>
  <c r="N338" i="33"/>
  <c r="J339" i="33"/>
  <c r="K339" i="33"/>
  <c r="L339" i="33"/>
  <c r="M339" i="33"/>
  <c r="N339" i="33"/>
  <c r="J340" i="33"/>
  <c r="K340" i="33"/>
  <c r="L340" i="33"/>
  <c r="M340" i="33"/>
  <c r="N340" i="33"/>
  <c r="J341" i="33"/>
  <c r="K341" i="33"/>
  <c r="L341" i="33"/>
  <c r="M341" i="33"/>
  <c r="N341" i="33"/>
  <c r="J342" i="33"/>
  <c r="K342" i="33"/>
  <c r="L342" i="33"/>
  <c r="M342" i="33"/>
  <c r="N342" i="33"/>
  <c r="J343" i="33"/>
  <c r="K343" i="33"/>
  <c r="L343" i="33"/>
  <c r="M343" i="33"/>
  <c r="N343" i="33"/>
  <c r="J344" i="33"/>
  <c r="K344" i="33"/>
  <c r="L344" i="33"/>
  <c r="M344" i="33"/>
  <c r="N344" i="33"/>
  <c r="J345" i="33"/>
  <c r="K345" i="33"/>
  <c r="L345" i="33"/>
  <c r="M345" i="33"/>
  <c r="N345" i="33"/>
  <c r="J346" i="33"/>
  <c r="K346" i="33"/>
  <c r="L346" i="33"/>
  <c r="M346" i="33"/>
  <c r="N346" i="33"/>
  <c r="J347" i="33"/>
  <c r="K347" i="33"/>
  <c r="L347" i="33"/>
  <c r="M347" i="33"/>
  <c r="N347" i="33"/>
  <c r="J348" i="33"/>
  <c r="K348" i="33"/>
  <c r="L348" i="33"/>
  <c r="M348" i="33"/>
  <c r="N348" i="33"/>
  <c r="J349" i="33"/>
  <c r="K349" i="33"/>
  <c r="L349" i="33"/>
  <c r="M349" i="33"/>
  <c r="N349" i="33"/>
  <c r="J350" i="33"/>
  <c r="K350" i="33"/>
  <c r="L350" i="33"/>
  <c r="M350" i="33"/>
  <c r="N350" i="33"/>
  <c r="J351" i="33"/>
  <c r="K351" i="33"/>
  <c r="L351" i="33"/>
  <c r="M351" i="33"/>
  <c r="N351" i="33"/>
  <c r="J352" i="33"/>
  <c r="K352" i="33"/>
  <c r="L352" i="33"/>
  <c r="M352" i="33"/>
  <c r="N352" i="33"/>
  <c r="J353" i="33"/>
  <c r="K353" i="33"/>
  <c r="L353" i="33"/>
  <c r="M353" i="33"/>
  <c r="N353" i="33"/>
  <c r="J354" i="33"/>
  <c r="K354" i="33"/>
  <c r="L354" i="33"/>
  <c r="M354" i="33"/>
  <c r="N354" i="33"/>
  <c r="J355" i="33"/>
  <c r="K355" i="33"/>
  <c r="L355" i="33"/>
  <c r="M355" i="33"/>
  <c r="N355" i="33"/>
  <c r="J356" i="33"/>
  <c r="K356" i="33"/>
  <c r="L356" i="33"/>
  <c r="M356" i="33"/>
  <c r="N356" i="33"/>
  <c r="J357" i="33"/>
  <c r="K357" i="33"/>
  <c r="L357" i="33"/>
  <c r="M357" i="33"/>
  <c r="N357" i="33"/>
  <c r="J358" i="33"/>
  <c r="K358" i="33"/>
  <c r="L358" i="33"/>
  <c r="M358" i="33"/>
  <c r="N358" i="33"/>
  <c r="J359" i="33"/>
  <c r="K359" i="33"/>
  <c r="L359" i="33"/>
  <c r="M359" i="33"/>
  <c r="N359" i="33"/>
  <c r="J360" i="33"/>
  <c r="K360" i="33"/>
  <c r="L360" i="33"/>
  <c r="M360" i="33"/>
  <c r="N360" i="33"/>
  <c r="J361" i="33"/>
  <c r="K361" i="33"/>
  <c r="L361" i="33"/>
  <c r="M361" i="33"/>
  <c r="N361" i="33"/>
  <c r="J362" i="33"/>
  <c r="K362" i="33"/>
  <c r="L362" i="33"/>
  <c r="M362" i="33"/>
  <c r="N362" i="33"/>
  <c r="J363" i="33"/>
  <c r="K363" i="33"/>
  <c r="L363" i="33"/>
  <c r="M363" i="33"/>
  <c r="N363" i="33"/>
  <c r="J364" i="33"/>
  <c r="K364" i="33"/>
  <c r="L364" i="33"/>
  <c r="M364" i="33"/>
  <c r="N364" i="33"/>
  <c r="J365" i="33"/>
  <c r="K365" i="33"/>
  <c r="L365" i="33"/>
  <c r="M365" i="33"/>
  <c r="N365" i="33"/>
  <c r="J366" i="33"/>
  <c r="K366" i="33"/>
  <c r="L366" i="33"/>
  <c r="M366" i="33"/>
  <c r="N366" i="33"/>
  <c r="J367" i="33"/>
  <c r="K367" i="33"/>
  <c r="L367" i="33"/>
  <c r="M367" i="33"/>
  <c r="N367" i="33"/>
  <c r="J368" i="33"/>
  <c r="K368" i="33"/>
  <c r="L368" i="33"/>
  <c r="M368" i="33"/>
  <c r="N368" i="33"/>
  <c r="J369" i="33"/>
  <c r="K369" i="33"/>
  <c r="L369" i="33"/>
  <c r="M369" i="33"/>
  <c r="N369" i="33"/>
  <c r="J370" i="33"/>
  <c r="K370" i="33"/>
  <c r="L370" i="33"/>
  <c r="M370" i="33"/>
  <c r="N370" i="33"/>
  <c r="J371" i="33"/>
  <c r="K371" i="33"/>
  <c r="L371" i="33"/>
  <c r="M371" i="33"/>
  <c r="N371" i="33"/>
  <c r="J372" i="33"/>
  <c r="K372" i="33"/>
  <c r="L372" i="33"/>
  <c r="M372" i="33"/>
  <c r="N372" i="33"/>
  <c r="J373" i="33"/>
  <c r="K373" i="33"/>
  <c r="L373" i="33"/>
  <c r="M373" i="33"/>
  <c r="N373" i="33"/>
  <c r="J374" i="33"/>
  <c r="K374" i="33"/>
  <c r="L374" i="33"/>
  <c r="M374" i="33"/>
  <c r="N374" i="33"/>
  <c r="J375" i="33"/>
  <c r="K375" i="33"/>
  <c r="L375" i="33"/>
  <c r="M375" i="33"/>
  <c r="N375" i="33"/>
  <c r="J376" i="33"/>
  <c r="K376" i="33"/>
  <c r="L376" i="33"/>
  <c r="M376" i="33"/>
  <c r="N376" i="33"/>
  <c r="J377" i="33"/>
  <c r="K377" i="33"/>
  <c r="L377" i="33"/>
  <c r="M377" i="33"/>
  <c r="N377" i="33"/>
  <c r="J378" i="33"/>
  <c r="K378" i="33"/>
  <c r="L378" i="33"/>
  <c r="M378" i="33"/>
  <c r="N378" i="33"/>
  <c r="J379" i="33"/>
  <c r="K379" i="33"/>
  <c r="L379" i="33"/>
  <c r="M379" i="33"/>
  <c r="N379" i="33"/>
  <c r="J380" i="33"/>
  <c r="K380" i="33"/>
  <c r="L380" i="33"/>
  <c r="M380" i="33"/>
  <c r="N380" i="33"/>
  <c r="J381" i="33"/>
  <c r="K381" i="33"/>
  <c r="L381" i="33"/>
  <c r="M381" i="33"/>
  <c r="N381" i="33"/>
  <c r="J382" i="33"/>
  <c r="K382" i="33"/>
  <c r="L382" i="33"/>
  <c r="M382" i="33"/>
  <c r="N382" i="33"/>
  <c r="J383" i="33"/>
  <c r="K383" i="33"/>
  <c r="L383" i="33"/>
  <c r="M383" i="33"/>
  <c r="N383" i="33"/>
  <c r="J384" i="33"/>
  <c r="K384" i="33"/>
  <c r="L384" i="33"/>
  <c r="M384" i="33"/>
  <c r="N384" i="33"/>
  <c r="J385" i="33"/>
  <c r="K385" i="33"/>
  <c r="L385" i="33"/>
  <c r="M385" i="33"/>
  <c r="N385" i="33"/>
  <c r="J386" i="33"/>
  <c r="K386" i="33"/>
  <c r="L386" i="33"/>
  <c r="M386" i="33"/>
  <c r="N386" i="33"/>
  <c r="J387" i="33"/>
  <c r="K387" i="33"/>
  <c r="L387" i="33"/>
  <c r="M387" i="33"/>
  <c r="N387" i="33"/>
  <c r="J388" i="33"/>
  <c r="K388" i="33"/>
  <c r="L388" i="33"/>
  <c r="M388" i="33"/>
  <c r="N388" i="33"/>
  <c r="J389" i="33"/>
  <c r="K389" i="33"/>
  <c r="L389" i="33"/>
  <c r="M389" i="33"/>
  <c r="N389" i="33"/>
  <c r="J390" i="33"/>
  <c r="K390" i="33"/>
  <c r="L390" i="33"/>
  <c r="M390" i="33"/>
  <c r="N390" i="33"/>
  <c r="J391" i="33"/>
  <c r="K391" i="33"/>
  <c r="L391" i="33"/>
  <c r="M391" i="33"/>
  <c r="N391" i="33"/>
  <c r="J392" i="33"/>
  <c r="K392" i="33"/>
  <c r="L392" i="33"/>
  <c r="M392" i="33"/>
  <c r="N392" i="33"/>
  <c r="J393" i="33"/>
  <c r="K393" i="33"/>
  <c r="L393" i="33"/>
  <c r="M393" i="33"/>
  <c r="N393" i="33"/>
  <c r="J394" i="33"/>
  <c r="K394" i="33"/>
  <c r="L394" i="33"/>
  <c r="M394" i="33"/>
  <c r="N394" i="33"/>
  <c r="J395" i="33"/>
  <c r="K395" i="33"/>
  <c r="L395" i="33"/>
  <c r="M395" i="33"/>
  <c r="N395" i="33"/>
  <c r="J396" i="33"/>
  <c r="K396" i="33"/>
  <c r="L396" i="33"/>
  <c r="M396" i="33"/>
  <c r="N396" i="33"/>
  <c r="J397" i="33"/>
  <c r="K397" i="33"/>
  <c r="L397" i="33"/>
  <c r="M397" i="33"/>
  <c r="N397" i="33"/>
  <c r="J398" i="33"/>
  <c r="K398" i="33"/>
  <c r="L398" i="33"/>
  <c r="M398" i="33"/>
  <c r="N398" i="33"/>
  <c r="J399" i="33"/>
  <c r="K399" i="33"/>
  <c r="L399" i="33"/>
  <c r="M399" i="33"/>
  <c r="N399" i="33"/>
  <c r="J400" i="33"/>
  <c r="K400" i="33"/>
  <c r="L400" i="33"/>
  <c r="M400" i="33"/>
  <c r="N400" i="33"/>
  <c r="J401" i="33"/>
  <c r="K401" i="33"/>
  <c r="L401" i="33"/>
  <c r="M401" i="33"/>
  <c r="N401" i="33"/>
  <c r="J402" i="33"/>
  <c r="K402" i="33"/>
  <c r="L402" i="33"/>
  <c r="M402" i="33"/>
  <c r="N402" i="33"/>
  <c r="J403" i="33"/>
  <c r="K403" i="33"/>
  <c r="L403" i="33"/>
  <c r="M403" i="33"/>
  <c r="N403" i="33"/>
  <c r="J404" i="33"/>
  <c r="K404" i="33"/>
  <c r="L404" i="33"/>
  <c r="M404" i="33"/>
  <c r="N404" i="33"/>
  <c r="J405" i="33"/>
  <c r="K405" i="33"/>
  <c r="L405" i="33"/>
  <c r="M405" i="33"/>
  <c r="N405" i="33"/>
  <c r="J406" i="33"/>
  <c r="K406" i="33"/>
  <c r="L406" i="33"/>
  <c r="M406" i="33"/>
  <c r="N406" i="33"/>
  <c r="J407" i="33"/>
  <c r="K407" i="33"/>
  <c r="L407" i="33"/>
  <c r="M407" i="33"/>
  <c r="N407" i="33"/>
  <c r="J408" i="33"/>
  <c r="K408" i="33"/>
  <c r="L408" i="33"/>
  <c r="M408" i="33"/>
  <c r="N408" i="33"/>
  <c r="J409" i="33"/>
  <c r="K409" i="33"/>
  <c r="L409" i="33"/>
  <c r="M409" i="33"/>
  <c r="N409" i="33"/>
  <c r="J410" i="33"/>
  <c r="K410" i="33"/>
  <c r="L410" i="33"/>
  <c r="M410" i="33"/>
  <c r="N410" i="33"/>
  <c r="J411" i="33"/>
  <c r="K411" i="33"/>
  <c r="L411" i="33"/>
  <c r="M411" i="33"/>
  <c r="N411" i="33"/>
  <c r="J412" i="33"/>
  <c r="K412" i="33"/>
  <c r="L412" i="33"/>
  <c r="M412" i="33"/>
  <c r="N412" i="33"/>
  <c r="J413" i="33"/>
  <c r="K413" i="33"/>
  <c r="L413" i="33"/>
  <c r="M413" i="33"/>
  <c r="N413" i="33"/>
  <c r="J414" i="33"/>
  <c r="K414" i="33"/>
  <c r="L414" i="33"/>
  <c r="M414" i="33"/>
  <c r="N414" i="33"/>
  <c r="J415" i="33"/>
  <c r="K415" i="33"/>
  <c r="L415" i="33"/>
  <c r="M415" i="33"/>
  <c r="N415" i="33"/>
  <c r="J416" i="33"/>
  <c r="K416" i="33"/>
  <c r="L416" i="33"/>
  <c r="M416" i="33"/>
  <c r="N416" i="33"/>
  <c r="J417" i="33"/>
  <c r="K417" i="33"/>
  <c r="L417" i="33"/>
  <c r="M417" i="33"/>
  <c r="N417" i="33"/>
  <c r="J418" i="33"/>
  <c r="K418" i="33"/>
  <c r="L418" i="33"/>
  <c r="M418" i="33"/>
  <c r="N418" i="33"/>
  <c r="J419" i="33"/>
  <c r="K419" i="33"/>
  <c r="L419" i="33"/>
  <c r="M419" i="33"/>
  <c r="N419" i="33"/>
  <c r="J420" i="33"/>
  <c r="K420" i="33"/>
  <c r="L420" i="33"/>
  <c r="M420" i="33"/>
  <c r="N420" i="33"/>
  <c r="J421" i="33"/>
  <c r="K421" i="33"/>
  <c r="L421" i="33"/>
  <c r="M421" i="33"/>
  <c r="N421" i="33"/>
  <c r="J422" i="33"/>
  <c r="K422" i="33"/>
  <c r="L422" i="33"/>
  <c r="M422" i="33"/>
  <c r="N422" i="33"/>
  <c r="J423" i="33"/>
  <c r="K423" i="33"/>
  <c r="L423" i="33"/>
  <c r="M423" i="33"/>
  <c r="N423" i="33"/>
  <c r="J424" i="33"/>
  <c r="K424" i="33"/>
  <c r="L424" i="33"/>
  <c r="M424" i="33"/>
  <c r="N424" i="33"/>
  <c r="J425" i="33"/>
  <c r="K425" i="33"/>
  <c r="L425" i="33"/>
  <c r="M425" i="33"/>
  <c r="N425" i="33"/>
  <c r="J426" i="33"/>
  <c r="K426" i="33"/>
  <c r="L426" i="33"/>
  <c r="M426" i="33"/>
  <c r="N426" i="33"/>
  <c r="J427" i="33"/>
  <c r="K427" i="33"/>
  <c r="L427" i="33"/>
  <c r="M427" i="33"/>
  <c r="N427" i="33"/>
  <c r="J428" i="33"/>
  <c r="K428" i="33"/>
  <c r="L428" i="33"/>
  <c r="M428" i="33"/>
  <c r="N428" i="33"/>
  <c r="J429" i="33"/>
  <c r="K429" i="33"/>
  <c r="L429" i="33"/>
  <c r="M429" i="33"/>
  <c r="N429" i="33"/>
  <c r="J430" i="33"/>
  <c r="K430" i="33"/>
  <c r="L430" i="33"/>
  <c r="M430" i="33"/>
  <c r="N430" i="33"/>
  <c r="J431" i="33"/>
  <c r="K431" i="33"/>
  <c r="L431" i="33"/>
  <c r="M431" i="33"/>
  <c r="N431" i="33"/>
  <c r="J432" i="33"/>
  <c r="K432" i="33"/>
  <c r="L432" i="33"/>
  <c r="M432" i="33"/>
  <c r="N432" i="33"/>
  <c r="J433" i="33"/>
  <c r="K433" i="33"/>
  <c r="L433" i="33"/>
  <c r="M433" i="33"/>
  <c r="N433" i="33"/>
  <c r="J434" i="33"/>
  <c r="K434" i="33"/>
  <c r="L434" i="33"/>
  <c r="M434" i="33"/>
  <c r="N434" i="33"/>
  <c r="J435" i="33"/>
  <c r="K435" i="33"/>
  <c r="L435" i="33"/>
  <c r="M435" i="33"/>
  <c r="N435" i="33"/>
  <c r="J436" i="33"/>
  <c r="K436" i="33"/>
  <c r="L436" i="33"/>
  <c r="M436" i="33"/>
  <c r="N436" i="33"/>
  <c r="J437" i="33"/>
  <c r="K437" i="33"/>
  <c r="L437" i="33"/>
  <c r="M437" i="33"/>
  <c r="N437" i="33"/>
  <c r="J438" i="33"/>
  <c r="K438" i="33"/>
  <c r="L438" i="33"/>
  <c r="M438" i="33"/>
  <c r="N438" i="33"/>
  <c r="J439" i="33"/>
  <c r="K439" i="33"/>
  <c r="L439" i="33"/>
  <c r="M439" i="33"/>
  <c r="N439" i="33"/>
  <c r="J440" i="33"/>
  <c r="K440" i="33"/>
  <c r="L440" i="33"/>
  <c r="M440" i="33"/>
  <c r="N440" i="33"/>
  <c r="J441" i="33"/>
  <c r="K441" i="33"/>
  <c r="L441" i="33"/>
  <c r="M441" i="33"/>
  <c r="N441" i="33"/>
  <c r="J442" i="33"/>
  <c r="K442" i="33"/>
  <c r="L442" i="33"/>
  <c r="M442" i="33"/>
  <c r="N442" i="33"/>
  <c r="J443" i="33"/>
  <c r="K443" i="33"/>
  <c r="L443" i="33"/>
  <c r="M443" i="33"/>
  <c r="N443" i="33"/>
  <c r="J444" i="33"/>
  <c r="K444" i="33"/>
  <c r="L444" i="33"/>
  <c r="M444" i="33"/>
  <c r="N444" i="33"/>
  <c r="J445" i="33"/>
  <c r="K445" i="33"/>
  <c r="L445" i="33"/>
  <c r="M445" i="33"/>
  <c r="N445" i="33"/>
  <c r="J446" i="33"/>
  <c r="K446" i="33"/>
  <c r="L446" i="33"/>
  <c r="M446" i="33"/>
  <c r="N446" i="33"/>
  <c r="J447" i="33"/>
  <c r="K447" i="33"/>
  <c r="L447" i="33"/>
  <c r="M447" i="33"/>
  <c r="N447" i="33"/>
  <c r="J448" i="33"/>
  <c r="K448" i="33"/>
  <c r="L448" i="33"/>
  <c r="M448" i="33"/>
  <c r="N448" i="33"/>
  <c r="J449" i="33"/>
  <c r="K449" i="33"/>
  <c r="L449" i="33"/>
  <c r="M449" i="33"/>
  <c r="N449" i="33"/>
  <c r="J450" i="33"/>
  <c r="K450" i="33"/>
  <c r="L450" i="33"/>
  <c r="M450" i="33"/>
  <c r="N450" i="33"/>
  <c r="J451" i="33"/>
  <c r="K451" i="33"/>
  <c r="L451" i="33"/>
  <c r="M451" i="33"/>
  <c r="N451" i="33"/>
  <c r="J452" i="33"/>
  <c r="K452" i="33"/>
  <c r="L452" i="33"/>
  <c r="M452" i="33"/>
  <c r="N452" i="33"/>
  <c r="J453" i="33"/>
  <c r="K453" i="33"/>
  <c r="L453" i="33"/>
  <c r="M453" i="33"/>
  <c r="N453" i="33"/>
  <c r="J454" i="33"/>
  <c r="K454" i="33"/>
  <c r="L454" i="33"/>
  <c r="M454" i="33"/>
  <c r="N454" i="33"/>
  <c r="J455" i="33"/>
  <c r="K455" i="33"/>
  <c r="L455" i="33"/>
  <c r="M455" i="33"/>
  <c r="N455" i="33"/>
  <c r="J456" i="33"/>
  <c r="K456" i="33"/>
  <c r="L456" i="33"/>
  <c r="M456" i="33"/>
  <c r="N456" i="33"/>
  <c r="J457" i="33"/>
  <c r="K457" i="33"/>
  <c r="L457" i="33"/>
  <c r="M457" i="33"/>
  <c r="N457" i="33"/>
  <c r="J458" i="33"/>
  <c r="K458" i="33"/>
  <c r="L458" i="33"/>
  <c r="M458" i="33"/>
  <c r="N458" i="33"/>
  <c r="J459" i="33"/>
  <c r="K459" i="33"/>
  <c r="L459" i="33"/>
  <c r="M459" i="33"/>
  <c r="N459" i="33"/>
  <c r="J460" i="33"/>
  <c r="K460" i="33"/>
  <c r="L460" i="33"/>
  <c r="M460" i="33"/>
  <c r="N460" i="33"/>
  <c r="J461" i="33"/>
  <c r="K461" i="33"/>
  <c r="L461" i="33"/>
  <c r="M461" i="33"/>
  <c r="N461" i="33"/>
  <c r="J462" i="33"/>
  <c r="K462" i="33"/>
  <c r="L462" i="33"/>
  <c r="M462" i="33"/>
  <c r="N462" i="33"/>
  <c r="J463" i="33"/>
  <c r="K463" i="33"/>
  <c r="L463" i="33"/>
  <c r="M463" i="33"/>
  <c r="N463" i="33"/>
  <c r="J464" i="33"/>
  <c r="K464" i="33"/>
  <c r="L464" i="33"/>
  <c r="M464" i="33"/>
  <c r="N464" i="33"/>
  <c r="J465" i="33"/>
  <c r="K465" i="33"/>
  <c r="L465" i="33"/>
  <c r="M465" i="33"/>
  <c r="N465" i="33"/>
  <c r="J466" i="33"/>
  <c r="K466" i="33"/>
  <c r="L466" i="33"/>
  <c r="M466" i="33"/>
  <c r="N466" i="33"/>
  <c r="J467" i="33"/>
  <c r="K467" i="33"/>
  <c r="L467" i="33"/>
  <c r="M467" i="33"/>
  <c r="N467" i="33"/>
  <c r="J468" i="33"/>
  <c r="K468" i="33"/>
  <c r="L468" i="33"/>
  <c r="M468" i="33"/>
  <c r="N468" i="33"/>
  <c r="J469" i="33"/>
  <c r="K469" i="33"/>
  <c r="L469" i="33"/>
  <c r="M469" i="33"/>
  <c r="N469" i="33"/>
  <c r="J470" i="33"/>
  <c r="K470" i="33"/>
  <c r="L470" i="33"/>
  <c r="M470" i="33"/>
  <c r="N470" i="33"/>
  <c r="J471" i="33"/>
  <c r="K471" i="33"/>
  <c r="L471" i="33"/>
  <c r="M471" i="33"/>
  <c r="N471" i="33"/>
  <c r="J472" i="33"/>
  <c r="K472" i="33"/>
  <c r="L472" i="33"/>
  <c r="M472" i="33"/>
  <c r="N472" i="33"/>
  <c r="J473" i="33"/>
  <c r="K473" i="33"/>
  <c r="L473" i="33"/>
  <c r="M473" i="33"/>
  <c r="N473" i="33"/>
  <c r="J474" i="33"/>
  <c r="K474" i="33"/>
  <c r="L474" i="33"/>
  <c r="M474" i="33"/>
  <c r="N474" i="33"/>
  <c r="J475" i="33"/>
  <c r="K475" i="33"/>
  <c r="L475" i="33"/>
  <c r="M475" i="33"/>
  <c r="N475" i="33"/>
  <c r="J476" i="33"/>
  <c r="K476" i="33"/>
  <c r="L476" i="33"/>
  <c r="M476" i="33"/>
  <c r="N476" i="33"/>
  <c r="J477" i="33"/>
  <c r="K477" i="33"/>
  <c r="L477" i="33"/>
  <c r="M477" i="33"/>
  <c r="N477" i="33"/>
  <c r="J478" i="33"/>
  <c r="K478" i="33"/>
  <c r="L478" i="33"/>
  <c r="M478" i="33"/>
  <c r="N478" i="33"/>
  <c r="J479" i="33"/>
  <c r="K479" i="33"/>
  <c r="L479" i="33"/>
  <c r="M479" i="33"/>
  <c r="N479" i="33"/>
  <c r="J480" i="33"/>
  <c r="K480" i="33"/>
  <c r="L480" i="33"/>
  <c r="M480" i="33"/>
  <c r="N480" i="33"/>
  <c r="J481" i="33"/>
  <c r="K481" i="33"/>
  <c r="L481" i="33"/>
  <c r="M481" i="33"/>
  <c r="N481" i="33"/>
  <c r="J482" i="33"/>
  <c r="K482" i="33"/>
  <c r="L482" i="33"/>
  <c r="M482" i="33"/>
  <c r="N482" i="33"/>
  <c r="J483" i="33"/>
  <c r="K483" i="33"/>
  <c r="L483" i="33"/>
  <c r="M483" i="33"/>
  <c r="N483" i="33"/>
  <c r="J484" i="33"/>
  <c r="K484" i="33"/>
  <c r="L484" i="33"/>
  <c r="M484" i="33"/>
  <c r="N484" i="33"/>
  <c r="J485" i="33"/>
  <c r="K485" i="33"/>
  <c r="L485" i="33"/>
  <c r="M485" i="33"/>
  <c r="N485" i="33"/>
  <c r="J486" i="33"/>
  <c r="K486" i="33"/>
  <c r="L486" i="33"/>
  <c r="M486" i="33"/>
  <c r="N486" i="33"/>
  <c r="J487" i="33"/>
  <c r="K487" i="33"/>
  <c r="L487" i="33"/>
  <c r="M487" i="33"/>
  <c r="N487" i="33"/>
  <c r="J488" i="33"/>
  <c r="K488" i="33"/>
  <c r="L488" i="33"/>
  <c r="M488" i="33"/>
  <c r="N488" i="33"/>
  <c r="J489" i="33"/>
  <c r="K489" i="33"/>
  <c r="L489" i="33"/>
  <c r="M489" i="33"/>
  <c r="N489" i="33"/>
  <c r="J490" i="33"/>
  <c r="K490" i="33"/>
  <c r="L490" i="33"/>
  <c r="M490" i="33"/>
  <c r="N490" i="33"/>
  <c r="J491" i="33"/>
  <c r="K491" i="33"/>
  <c r="L491" i="33"/>
  <c r="M491" i="33"/>
  <c r="N491" i="33"/>
  <c r="J492" i="33"/>
  <c r="K492" i="33"/>
  <c r="L492" i="33"/>
  <c r="M492" i="33"/>
  <c r="N492" i="33"/>
  <c r="J493" i="33"/>
  <c r="K493" i="33"/>
  <c r="L493" i="33"/>
  <c r="M493" i="33"/>
  <c r="N493" i="33"/>
  <c r="J494" i="33"/>
  <c r="K494" i="33"/>
  <c r="L494" i="33"/>
  <c r="M494" i="33"/>
  <c r="N494" i="33"/>
  <c r="J495" i="33"/>
  <c r="K495" i="33"/>
  <c r="L495" i="33"/>
  <c r="M495" i="33"/>
  <c r="N495" i="33"/>
  <c r="J496" i="33"/>
  <c r="K496" i="33"/>
  <c r="L496" i="33"/>
  <c r="M496" i="33"/>
  <c r="N496" i="33"/>
  <c r="J497" i="33"/>
  <c r="K497" i="33"/>
  <c r="L497" i="33"/>
  <c r="M497" i="33"/>
  <c r="N497" i="33"/>
  <c r="J498" i="33"/>
  <c r="K498" i="33"/>
  <c r="L498" i="33"/>
  <c r="M498" i="33"/>
  <c r="N498" i="33"/>
  <c r="J499" i="33"/>
  <c r="K499" i="33"/>
  <c r="L499" i="33"/>
  <c r="M499" i="33"/>
  <c r="N499" i="33"/>
  <c r="J500" i="33"/>
  <c r="K500" i="33"/>
  <c r="L500" i="33"/>
  <c r="M500" i="33"/>
  <c r="N500" i="33"/>
  <c r="J501" i="33"/>
  <c r="K501" i="33"/>
  <c r="L501" i="33"/>
  <c r="M501" i="33"/>
  <c r="N501" i="33"/>
  <c r="J502" i="33"/>
  <c r="K502" i="33"/>
  <c r="L502" i="33"/>
  <c r="M502" i="33"/>
  <c r="N502" i="33"/>
  <c r="J503" i="33"/>
  <c r="K503" i="33"/>
  <c r="L503" i="33"/>
  <c r="M503" i="33"/>
  <c r="N503" i="33"/>
  <c r="J504" i="33"/>
  <c r="K504" i="33"/>
  <c r="L504" i="33"/>
  <c r="M504" i="33"/>
  <c r="N504" i="33"/>
  <c r="J505" i="33"/>
  <c r="K505" i="33"/>
  <c r="L505" i="33"/>
  <c r="M505" i="33"/>
  <c r="N505" i="33"/>
  <c r="J506" i="33"/>
  <c r="K506" i="33"/>
  <c r="L506" i="33"/>
  <c r="M506" i="33"/>
  <c r="N506" i="33"/>
  <c r="J507" i="33"/>
  <c r="K507" i="33"/>
  <c r="L507" i="33"/>
  <c r="M507" i="33"/>
  <c r="N507" i="33"/>
  <c r="J508" i="33"/>
  <c r="K508" i="33"/>
  <c r="L508" i="33"/>
  <c r="M508" i="33"/>
  <c r="N508" i="33"/>
  <c r="J509" i="33"/>
  <c r="K509" i="33"/>
  <c r="L509" i="33"/>
  <c r="M509" i="33"/>
  <c r="N509" i="33"/>
  <c r="J510" i="33"/>
  <c r="K510" i="33"/>
  <c r="L510" i="33"/>
  <c r="M510" i="33"/>
  <c r="N510" i="33"/>
  <c r="J511" i="33"/>
  <c r="K511" i="33"/>
  <c r="L511" i="33"/>
  <c r="M511" i="33"/>
  <c r="N511" i="33"/>
  <c r="J512" i="33"/>
  <c r="K512" i="33"/>
  <c r="L512" i="33"/>
  <c r="M512" i="33"/>
  <c r="N512" i="33"/>
  <c r="J513" i="33"/>
  <c r="K513" i="33"/>
  <c r="L513" i="33"/>
  <c r="M513" i="33"/>
  <c r="N513" i="33"/>
  <c r="J514" i="33"/>
  <c r="K514" i="33"/>
  <c r="L514" i="33"/>
  <c r="M514" i="33"/>
  <c r="N514" i="33"/>
  <c r="J515" i="33"/>
  <c r="K515" i="33"/>
  <c r="L515" i="33"/>
  <c r="M515" i="33"/>
  <c r="N515" i="33"/>
  <c r="J516" i="33"/>
  <c r="K516" i="33"/>
  <c r="L516" i="33"/>
  <c r="M516" i="33"/>
  <c r="N516" i="33"/>
  <c r="J517" i="33"/>
  <c r="K517" i="33"/>
  <c r="L517" i="33"/>
  <c r="M517" i="33"/>
  <c r="N517" i="33"/>
  <c r="J518" i="33"/>
  <c r="K518" i="33"/>
  <c r="L518" i="33"/>
  <c r="M518" i="33"/>
  <c r="N518" i="33"/>
  <c r="J519" i="33"/>
  <c r="K519" i="33"/>
  <c r="L519" i="33"/>
  <c r="M519" i="33"/>
  <c r="N519" i="33"/>
  <c r="J520" i="33"/>
  <c r="K520" i="33"/>
  <c r="L520" i="33"/>
  <c r="M520" i="33"/>
  <c r="N520" i="33"/>
  <c r="J521" i="33"/>
  <c r="K521" i="33"/>
  <c r="L521" i="33"/>
  <c r="M521" i="33"/>
  <c r="N521" i="33"/>
  <c r="J522" i="33"/>
  <c r="K522" i="33"/>
  <c r="L522" i="33"/>
  <c r="M522" i="33"/>
  <c r="N522" i="33"/>
  <c r="J523" i="33"/>
  <c r="K523" i="33"/>
  <c r="L523" i="33"/>
  <c r="M523" i="33"/>
  <c r="N523" i="33"/>
  <c r="J524" i="33"/>
  <c r="K524" i="33"/>
  <c r="L524" i="33"/>
  <c r="M524" i="33"/>
  <c r="N524" i="33"/>
  <c r="J525" i="33"/>
  <c r="K525" i="33"/>
  <c r="L525" i="33"/>
  <c r="M525" i="33"/>
  <c r="N525" i="33"/>
  <c r="J526" i="33"/>
  <c r="K526" i="33"/>
  <c r="L526" i="33"/>
  <c r="M526" i="33"/>
  <c r="N526" i="33"/>
  <c r="J527" i="33"/>
  <c r="K527" i="33"/>
  <c r="L527" i="33"/>
  <c r="M527" i="33"/>
  <c r="N527" i="33"/>
  <c r="J528" i="33"/>
  <c r="K528" i="33"/>
  <c r="L528" i="33"/>
  <c r="M528" i="33"/>
  <c r="N528" i="33"/>
  <c r="J529" i="33"/>
  <c r="K529" i="33"/>
  <c r="L529" i="33"/>
  <c r="M529" i="33"/>
  <c r="N529" i="33"/>
  <c r="J530" i="33"/>
  <c r="K530" i="33"/>
  <c r="L530" i="33"/>
  <c r="M530" i="33"/>
  <c r="N530" i="33"/>
  <c r="J531" i="33"/>
  <c r="K531" i="33"/>
  <c r="L531" i="33"/>
  <c r="M531" i="33"/>
  <c r="N531" i="33"/>
  <c r="J532" i="33"/>
  <c r="K532" i="33"/>
  <c r="L532" i="33"/>
  <c r="M532" i="33"/>
  <c r="N532" i="33"/>
  <c r="J533" i="33"/>
  <c r="K533" i="33"/>
  <c r="L533" i="33"/>
  <c r="M533" i="33"/>
  <c r="N533" i="33"/>
  <c r="J534" i="33"/>
  <c r="K534" i="33"/>
  <c r="L534" i="33"/>
  <c r="M534" i="33"/>
  <c r="N534" i="33"/>
  <c r="J535" i="33"/>
  <c r="K535" i="33"/>
  <c r="L535" i="33"/>
  <c r="M535" i="33"/>
  <c r="N535" i="33"/>
  <c r="J536" i="33"/>
  <c r="K536" i="33"/>
  <c r="L536" i="33"/>
  <c r="M536" i="33"/>
  <c r="N536" i="33"/>
  <c r="J537" i="33"/>
  <c r="K537" i="33"/>
  <c r="L537" i="33"/>
  <c r="M537" i="33"/>
  <c r="N537" i="33"/>
  <c r="J538" i="33"/>
  <c r="K538" i="33"/>
  <c r="L538" i="33"/>
  <c r="M538" i="33"/>
  <c r="N538" i="33"/>
  <c r="J539" i="33"/>
  <c r="K539" i="33"/>
  <c r="L539" i="33"/>
  <c r="M539" i="33"/>
  <c r="N539" i="33"/>
  <c r="J540" i="33"/>
  <c r="K540" i="33"/>
  <c r="L540" i="33"/>
  <c r="M540" i="33"/>
  <c r="N540" i="33"/>
  <c r="J541" i="33"/>
  <c r="K541" i="33"/>
  <c r="L541" i="33"/>
  <c r="M541" i="33"/>
  <c r="N541" i="33"/>
  <c r="J542" i="33"/>
  <c r="K542" i="33"/>
  <c r="L542" i="33"/>
  <c r="M542" i="33"/>
  <c r="N542" i="33"/>
  <c r="J543" i="33"/>
  <c r="K543" i="33"/>
  <c r="L543" i="33"/>
  <c r="M543" i="33"/>
  <c r="N543" i="33"/>
  <c r="J544" i="33"/>
  <c r="K544" i="33"/>
  <c r="L544" i="33"/>
  <c r="M544" i="33"/>
  <c r="N544" i="33"/>
  <c r="J545" i="33"/>
  <c r="K545" i="33"/>
  <c r="L545" i="33"/>
  <c r="M545" i="33"/>
  <c r="N545" i="33"/>
  <c r="J546" i="33"/>
  <c r="K546" i="33"/>
  <c r="L546" i="33"/>
  <c r="M546" i="33"/>
  <c r="N546" i="33"/>
  <c r="J547" i="33"/>
  <c r="K547" i="33"/>
  <c r="L547" i="33"/>
  <c r="M547" i="33"/>
  <c r="N547" i="33"/>
  <c r="J548" i="33"/>
  <c r="K548" i="33"/>
  <c r="L548" i="33"/>
  <c r="M548" i="33"/>
  <c r="N548" i="33"/>
  <c r="J549" i="33"/>
  <c r="K549" i="33"/>
  <c r="L549" i="33"/>
  <c r="M549" i="33"/>
  <c r="N549" i="33"/>
  <c r="J550" i="33"/>
  <c r="K550" i="33"/>
  <c r="L550" i="33"/>
  <c r="M550" i="33"/>
  <c r="N550" i="33"/>
  <c r="J551" i="33"/>
  <c r="K551" i="33"/>
  <c r="L551" i="33"/>
  <c r="M551" i="33"/>
  <c r="N551" i="33"/>
  <c r="J552" i="33"/>
  <c r="K552" i="33"/>
  <c r="L552" i="33"/>
  <c r="M552" i="33"/>
  <c r="N552" i="33"/>
  <c r="J553" i="33"/>
  <c r="K553" i="33"/>
  <c r="L553" i="33"/>
  <c r="M553" i="33"/>
  <c r="N553" i="33"/>
  <c r="J554" i="33"/>
  <c r="K554" i="33"/>
  <c r="L554" i="33"/>
  <c r="M554" i="33"/>
  <c r="N554" i="33"/>
  <c r="J555" i="33"/>
  <c r="K555" i="33"/>
  <c r="L555" i="33"/>
  <c r="M555" i="33"/>
  <c r="N555" i="33"/>
  <c r="J556" i="33"/>
  <c r="K556" i="33"/>
  <c r="L556" i="33"/>
  <c r="M556" i="33"/>
  <c r="N556" i="33"/>
  <c r="J557" i="33"/>
  <c r="K557" i="33"/>
  <c r="L557" i="33"/>
  <c r="M557" i="33"/>
  <c r="N557" i="33"/>
  <c r="J558" i="33"/>
  <c r="K558" i="33"/>
  <c r="L558" i="33"/>
  <c r="M558" i="33"/>
  <c r="N558" i="33"/>
  <c r="J559" i="33"/>
  <c r="K559" i="33"/>
  <c r="L559" i="33"/>
  <c r="M559" i="33"/>
  <c r="N559" i="33"/>
  <c r="J560" i="33"/>
  <c r="K560" i="33"/>
  <c r="L560" i="33"/>
  <c r="M560" i="33"/>
  <c r="N560" i="33"/>
  <c r="J561" i="33"/>
  <c r="K561" i="33"/>
  <c r="L561" i="33"/>
  <c r="M561" i="33"/>
  <c r="N561" i="33"/>
  <c r="J562" i="33"/>
  <c r="K562" i="33"/>
  <c r="L562" i="33"/>
  <c r="M562" i="33"/>
  <c r="N562" i="33"/>
  <c r="J563" i="33"/>
  <c r="K563" i="33"/>
  <c r="L563" i="33"/>
  <c r="M563" i="33"/>
  <c r="N563" i="33"/>
  <c r="J564" i="33"/>
  <c r="K564" i="33"/>
  <c r="L564" i="33"/>
  <c r="M564" i="33"/>
  <c r="N564" i="33"/>
  <c r="J565" i="33"/>
  <c r="K565" i="33"/>
  <c r="L565" i="33"/>
  <c r="M565" i="33"/>
  <c r="N565" i="33"/>
  <c r="J566" i="33"/>
  <c r="K566" i="33"/>
  <c r="L566" i="33"/>
  <c r="M566" i="33"/>
  <c r="N566" i="33"/>
  <c r="J567" i="33"/>
  <c r="K567" i="33"/>
  <c r="L567" i="33"/>
  <c r="M567" i="33"/>
  <c r="N567" i="33"/>
  <c r="J568" i="33"/>
  <c r="K568" i="33"/>
  <c r="L568" i="33"/>
  <c r="M568" i="33"/>
  <c r="N568" i="33"/>
  <c r="J569" i="33"/>
  <c r="K569" i="33"/>
  <c r="L569" i="33"/>
  <c r="M569" i="33"/>
  <c r="N569" i="33"/>
  <c r="J570" i="33"/>
  <c r="K570" i="33"/>
  <c r="L570" i="33"/>
  <c r="M570" i="33"/>
  <c r="N570" i="33"/>
  <c r="J571" i="33"/>
  <c r="K571" i="33"/>
  <c r="L571" i="33"/>
  <c r="M571" i="33"/>
  <c r="N571" i="33"/>
  <c r="J572" i="33"/>
  <c r="K572" i="33"/>
  <c r="L572" i="33"/>
  <c r="M572" i="33"/>
  <c r="N572" i="33"/>
  <c r="J573" i="33"/>
  <c r="K573" i="33"/>
  <c r="L573" i="33"/>
  <c r="M573" i="33"/>
  <c r="N573" i="33"/>
  <c r="J574" i="33"/>
  <c r="K574" i="33"/>
  <c r="L574" i="33"/>
  <c r="M574" i="33"/>
  <c r="N574" i="33"/>
  <c r="J575" i="33"/>
  <c r="K575" i="33"/>
  <c r="L575" i="33"/>
  <c r="M575" i="33"/>
  <c r="N575" i="33"/>
  <c r="J576" i="33"/>
  <c r="K576" i="33"/>
  <c r="L576" i="33"/>
  <c r="M576" i="33"/>
  <c r="N576" i="33"/>
  <c r="J577" i="33"/>
  <c r="K577" i="33"/>
  <c r="L577" i="33"/>
  <c r="M577" i="33"/>
  <c r="N577" i="33"/>
  <c r="J578" i="33"/>
  <c r="K578" i="33"/>
  <c r="L578" i="33"/>
  <c r="M578" i="33"/>
  <c r="N578" i="33"/>
  <c r="J579" i="33"/>
  <c r="K579" i="33"/>
  <c r="L579" i="33"/>
  <c r="M579" i="33"/>
  <c r="N579" i="33"/>
  <c r="J580" i="33"/>
  <c r="K580" i="33"/>
  <c r="L580" i="33"/>
  <c r="M580" i="33"/>
  <c r="N580" i="33"/>
  <c r="J581" i="33"/>
  <c r="K581" i="33"/>
  <c r="L581" i="33"/>
  <c r="M581" i="33"/>
  <c r="N581" i="33"/>
  <c r="J582" i="33"/>
  <c r="K582" i="33"/>
  <c r="L582" i="33"/>
  <c r="M582" i="33"/>
  <c r="N582" i="33"/>
  <c r="J583" i="33"/>
  <c r="K583" i="33"/>
  <c r="L583" i="33"/>
  <c r="M583" i="33"/>
  <c r="N583" i="33"/>
  <c r="J584" i="33"/>
  <c r="K584" i="33"/>
  <c r="L584" i="33"/>
  <c r="M584" i="33"/>
  <c r="N584" i="33"/>
  <c r="J585" i="33"/>
  <c r="K585" i="33"/>
  <c r="L585" i="33"/>
  <c r="M585" i="33"/>
  <c r="N585" i="33"/>
  <c r="J586" i="33"/>
  <c r="K586" i="33"/>
  <c r="L586" i="33"/>
  <c r="M586" i="33"/>
  <c r="N586" i="33"/>
  <c r="J587" i="33"/>
  <c r="K587" i="33"/>
  <c r="L587" i="33"/>
  <c r="M587" i="33"/>
  <c r="N587" i="33"/>
  <c r="J588" i="33"/>
  <c r="K588" i="33"/>
  <c r="L588" i="33"/>
  <c r="M588" i="33"/>
  <c r="N588" i="33"/>
  <c r="J589" i="33"/>
  <c r="K589" i="33"/>
  <c r="L589" i="33"/>
  <c r="M589" i="33"/>
  <c r="N589" i="33"/>
  <c r="J590" i="33"/>
  <c r="K590" i="33"/>
  <c r="L590" i="33"/>
  <c r="M590" i="33"/>
  <c r="N590" i="33"/>
  <c r="J591" i="33"/>
  <c r="K591" i="33"/>
  <c r="L591" i="33"/>
  <c r="M591" i="33"/>
  <c r="N591" i="33"/>
  <c r="J592" i="33"/>
  <c r="K592" i="33"/>
  <c r="L592" i="33"/>
  <c r="M592" i="33"/>
  <c r="N592" i="33"/>
  <c r="J593" i="33"/>
  <c r="K593" i="33"/>
  <c r="L593" i="33"/>
  <c r="M593" i="33"/>
  <c r="N593" i="33"/>
  <c r="J594" i="33"/>
  <c r="K594" i="33"/>
  <c r="L594" i="33"/>
  <c r="M594" i="33"/>
  <c r="N594" i="33"/>
  <c r="J595" i="33"/>
  <c r="K595" i="33"/>
  <c r="L595" i="33"/>
  <c r="M595" i="33"/>
  <c r="N595" i="33"/>
  <c r="J596" i="33"/>
  <c r="K596" i="33"/>
  <c r="L596" i="33"/>
  <c r="M596" i="33"/>
  <c r="N596" i="33"/>
  <c r="J597" i="33"/>
  <c r="K597" i="33"/>
  <c r="L597" i="33"/>
  <c r="M597" i="33"/>
  <c r="N597" i="33"/>
  <c r="J598" i="33"/>
  <c r="K598" i="33"/>
  <c r="L598" i="33"/>
  <c r="M598" i="33"/>
  <c r="N598" i="33"/>
  <c r="J599" i="33"/>
  <c r="K599" i="33"/>
  <c r="L599" i="33"/>
  <c r="M599" i="33"/>
  <c r="N599" i="33"/>
  <c r="J600" i="33"/>
  <c r="K600" i="33"/>
  <c r="L600" i="33"/>
  <c r="M600" i="33"/>
  <c r="N600" i="33"/>
  <c r="J601" i="33"/>
  <c r="K601" i="33"/>
  <c r="L601" i="33"/>
  <c r="M601" i="33"/>
  <c r="N601" i="33"/>
  <c r="J602" i="33"/>
  <c r="K602" i="33"/>
  <c r="L602" i="33"/>
  <c r="M602" i="33"/>
  <c r="N602" i="33"/>
  <c r="J603" i="33"/>
  <c r="K603" i="33"/>
  <c r="L603" i="33"/>
  <c r="M603" i="33"/>
  <c r="N603" i="33"/>
  <c r="J604" i="33"/>
  <c r="K604" i="33"/>
  <c r="L604" i="33"/>
  <c r="M604" i="33"/>
  <c r="N604" i="33"/>
  <c r="J605" i="33"/>
  <c r="K605" i="33"/>
  <c r="L605" i="33"/>
  <c r="M605" i="33"/>
  <c r="N605" i="33"/>
  <c r="J606" i="33"/>
  <c r="K606" i="33"/>
  <c r="L606" i="33"/>
  <c r="M606" i="33"/>
  <c r="N606" i="33"/>
  <c r="J607" i="33"/>
  <c r="K607" i="33"/>
  <c r="L607" i="33"/>
  <c r="M607" i="33"/>
  <c r="N607" i="33"/>
  <c r="J608" i="33"/>
  <c r="K608" i="33"/>
  <c r="L608" i="33"/>
  <c r="M608" i="33"/>
  <c r="N608" i="33"/>
  <c r="J609" i="33"/>
  <c r="K609" i="33"/>
  <c r="L609" i="33"/>
  <c r="M609" i="33"/>
  <c r="N609" i="33"/>
  <c r="J610" i="33"/>
  <c r="K610" i="33"/>
  <c r="L610" i="33"/>
  <c r="M610" i="33"/>
  <c r="N610" i="33"/>
  <c r="J611" i="33"/>
  <c r="K611" i="33"/>
  <c r="L611" i="33"/>
  <c r="M611" i="33"/>
  <c r="N611" i="33"/>
  <c r="J612" i="33"/>
  <c r="K612" i="33"/>
  <c r="L612" i="33"/>
  <c r="M612" i="33"/>
  <c r="N612" i="33"/>
  <c r="J613" i="33"/>
  <c r="K613" i="33"/>
  <c r="L613" i="33"/>
  <c r="M613" i="33"/>
  <c r="N613" i="33"/>
  <c r="J614" i="33"/>
  <c r="K614" i="33"/>
  <c r="L614" i="33"/>
  <c r="M614" i="33"/>
  <c r="N614" i="33"/>
  <c r="J615" i="33"/>
  <c r="K615" i="33"/>
  <c r="L615" i="33"/>
  <c r="M615" i="33"/>
  <c r="N615" i="33"/>
  <c r="J616" i="33"/>
  <c r="K616" i="33"/>
  <c r="L616" i="33"/>
  <c r="M616" i="33"/>
  <c r="N616" i="33"/>
  <c r="J617" i="33"/>
  <c r="K617" i="33"/>
  <c r="L617" i="33"/>
  <c r="M617" i="33"/>
  <c r="N617" i="33"/>
  <c r="J618" i="33"/>
  <c r="K618" i="33"/>
  <c r="L618" i="33"/>
  <c r="M618" i="33"/>
  <c r="N618" i="33"/>
  <c r="J619" i="33"/>
  <c r="K619" i="33"/>
  <c r="L619" i="33"/>
  <c r="M619" i="33"/>
  <c r="N619" i="33"/>
  <c r="J620" i="33"/>
  <c r="K620" i="33"/>
  <c r="L620" i="33"/>
  <c r="M620" i="33"/>
  <c r="N620" i="33"/>
  <c r="J621" i="33"/>
  <c r="K621" i="33"/>
  <c r="L621" i="33"/>
  <c r="M621" i="33"/>
  <c r="N621" i="33"/>
  <c r="J622" i="33"/>
  <c r="K622" i="33"/>
  <c r="L622" i="33"/>
  <c r="M622" i="33"/>
  <c r="N622" i="33"/>
  <c r="J623" i="33"/>
  <c r="K623" i="33"/>
  <c r="L623" i="33"/>
  <c r="M623" i="33"/>
  <c r="N623" i="33"/>
  <c r="J624" i="33"/>
  <c r="K624" i="33"/>
  <c r="L624" i="33"/>
  <c r="M624" i="33"/>
  <c r="N624" i="33"/>
  <c r="J625" i="33"/>
  <c r="K625" i="33"/>
  <c r="L625" i="33"/>
  <c r="M625" i="33"/>
  <c r="N625" i="33"/>
  <c r="J626" i="33"/>
  <c r="K626" i="33"/>
  <c r="L626" i="33"/>
  <c r="M626" i="33"/>
  <c r="N626" i="33"/>
  <c r="J627" i="33"/>
  <c r="K627" i="33"/>
  <c r="L627" i="33"/>
  <c r="M627" i="33"/>
  <c r="N627" i="33"/>
  <c r="J628" i="33"/>
  <c r="K628" i="33"/>
  <c r="L628" i="33"/>
  <c r="M628" i="33"/>
  <c r="N628" i="33"/>
  <c r="J629" i="33"/>
  <c r="K629" i="33"/>
  <c r="L629" i="33"/>
  <c r="M629" i="33"/>
  <c r="N629" i="33"/>
  <c r="J630" i="33"/>
  <c r="K630" i="33"/>
  <c r="L630" i="33"/>
  <c r="M630" i="33"/>
  <c r="N630" i="33"/>
  <c r="J631" i="33"/>
  <c r="K631" i="33"/>
  <c r="L631" i="33"/>
  <c r="M631" i="33"/>
  <c r="N631" i="33"/>
  <c r="J632" i="33"/>
  <c r="K632" i="33"/>
  <c r="L632" i="33"/>
  <c r="M632" i="33"/>
  <c r="N632" i="33"/>
  <c r="J633" i="33"/>
  <c r="K633" i="33"/>
  <c r="L633" i="33"/>
  <c r="M633" i="33"/>
  <c r="N633" i="33"/>
  <c r="J634" i="33"/>
  <c r="K634" i="33"/>
  <c r="L634" i="33"/>
  <c r="M634" i="33"/>
  <c r="N634" i="33"/>
  <c r="J635" i="33"/>
  <c r="K635" i="33"/>
  <c r="L635" i="33"/>
  <c r="M635" i="33"/>
  <c r="N635" i="33"/>
  <c r="J636" i="33"/>
  <c r="K636" i="33"/>
  <c r="L636" i="33"/>
  <c r="M636" i="33"/>
  <c r="N636" i="33"/>
  <c r="J637" i="33"/>
  <c r="K637" i="33"/>
  <c r="L637" i="33"/>
  <c r="M637" i="33"/>
  <c r="N637" i="33"/>
  <c r="J638" i="33"/>
  <c r="K638" i="33"/>
  <c r="L638" i="33"/>
  <c r="M638" i="33"/>
  <c r="N638" i="33"/>
  <c r="J639" i="33"/>
  <c r="K639" i="33"/>
  <c r="L639" i="33"/>
  <c r="M639" i="33"/>
  <c r="N639" i="33"/>
  <c r="J640" i="33"/>
  <c r="K640" i="33"/>
  <c r="L640" i="33"/>
  <c r="M640" i="33"/>
  <c r="N640" i="33"/>
  <c r="J641" i="33"/>
  <c r="K641" i="33"/>
  <c r="L641" i="33"/>
  <c r="M641" i="33"/>
  <c r="N641" i="33"/>
  <c r="J642" i="33"/>
  <c r="K642" i="33"/>
  <c r="L642" i="33"/>
  <c r="M642" i="33"/>
  <c r="N642" i="33"/>
  <c r="J643" i="33"/>
  <c r="K643" i="33"/>
  <c r="L643" i="33"/>
  <c r="M643" i="33"/>
  <c r="N643" i="33"/>
  <c r="J644" i="33"/>
  <c r="K644" i="33"/>
  <c r="L644" i="33"/>
  <c r="M644" i="33"/>
  <c r="N644" i="33"/>
  <c r="J645" i="33"/>
  <c r="K645" i="33"/>
  <c r="L645" i="33"/>
  <c r="M645" i="33"/>
  <c r="N645" i="33"/>
  <c r="J646" i="33"/>
  <c r="K646" i="33"/>
  <c r="L646" i="33"/>
  <c r="M646" i="33"/>
  <c r="N646" i="33"/>
  <c r="J647" i="33"/>
  <c r="K647" i="33"/>
  <c r="L647" i="33"/>
  <c r="M647" i="33"/>
  <c r="N647" i="33"/>
  <c r="J648" i="33"/>
  <c r="K648" i="33"/>
  <c r="L648" i="33"/>
  <c r="M648" i="33"/>
  <c r="N648" i="33"/>
  <c r="J649" i="33"/>
  <c r="K649" i="33"/>
  <c r="L649" i="33"/>
  <c r="M649" i="33"/>
  <c r="N649" i="33"/>
  <c r="J650" i="33"/>
  <c r="K650" i="33"/>
  <c r="L650" i="33"/>
  <c r="M650" i="33"/>
  <c r="N650" i="33"/>
  <c r="J651" i="33"/>
  <c r="K651" i="33"/>
  <c r="L651" i="33"/>
  <c r="M651" i="33"/>
  <c r="N651" i="33"/>
  <c r="J652" i="33"/>
  <c r="K652" i="33"/>
  <c r="L652" i="33"/>
  <c r="M652" i="33"/>
  <c r="N652" i="33"/>
  <c r="J653" i="33"/>
  <c r="K653" i="33"/>
  <c r="L653" i="33"/>
  <c r="M653" i="33"/>
  <c r="N653" i="33"/>
  <c r="J654" i="33"/>
  <c r="K654" i="33"/>
  <c r="L654" i="33"/>
  <c r="M654" i="33"/>
  <c r="N654" i="33"/>
  <c r="J655" i="33"/>
  <c r="K655" i="33"/>
  <c r="L655" i="33"/>
  <c r="M655" i="33"/>
  <c r="N655" i="33"/>
  <c r="J656" i="33"/>
  <c r="K656" i="33"/>
  <c r="L656" i="33"/>
  <c r="M656" i="33"/>
  <c r="N656" i="33"/>
  <c r="J657" i="33"/>
  <c r="K657" i="33"/>
  <c r="L657" i="33"/>
  <c r="M657" i="33"/>
  <c r="N657" i="33"/>
  <c r="J658" i="33"/>
  <c r="K658" i="33"/>
  <c r="L658" i="33"/>
  <c r="M658" i="33"/>
  <c r="N658" i="33"/>
  <c r="J659" i="33"/>
  <c r="K659" i="33"/>
  <c r="L659" i="33"/>
  <c r="M659" i="33"/>
  <c r="N659" i="33"/>
  <c r="J660" i="33"/>
  <c r="K660" i="33"/>
  <c r="L660" i="33"/>
  <c r="M660" i="33"/>
  <c r="N660" i="33"/>
  <c r="J661" i="33"/>
  <c r="K661" i="33"/>
  <c r="L661" i="33"/>
  <c r="M661" i="33"/>
  <c r="N661" i="33"/>
  <c r="J662" i="33"/>
  <c r="K662" i="33"/>
  <c r="L662" i="33"/>
  <c r="M662" i="33"/>
  <c r="N662" i="33"/>
  <c r="J663" i="33"/>
  <c r="K663" i="33"/>
  <c r="L663" i="33"/>
  <c r="M663" i="33"/>
  <c r="N663" i="33"/>
  <c r="J664" i="33"/>
  <c r="K664" i="33"/>
  <c r="L664" i="33"/>
  <c r="M664" i="33"/>
  <c r="N664" i="33"/>
  <c r="J665" i="33"/>
  <c r="K665" i="33"/>
  <c r="L665" i="33"/>
  <c r="M665" i="33"/>
  <c r="N665" i="33"/>
  <c r="J666" i="33"/>
  <c r="K666" i="33"/>
  <c r="L666" i="33"/>
  <c r="M666" i="33"/>
  <c r="N666" i="33"/>
  <c r="J667" i="33"/>
  <c r="K667" i="33"/>
  <c r="L667" i="33"/>
  <c r="M667" i="33"/>
  <c r="N667" i="33"/>
  <c r="J668" i="33"/>
  <c r="K668" i="33"/>
  <c r="L668" i="33"/>
  <c r="M668" i="33"/>
  <c r="N668" i="33"/>
  <c r="J669" i="33"/>
  <c r="K669" i="33"/>
  <c r="L669" i="33"/>
  <c r="M669" i="33"/>
  <c r="N669" i="33"/>
  <c r="J670" i="33"/>
  <c r="K670" i="33"/>
  <c r="L670" i="33"/>
  <c r="M670" i="33"/>
  <c r="N670" i="33"/>
  <c r="J671" i="33"/>
  <c r="K671" i="33"/>
  <c r="L671" i="33"/>
  <c r="M671" i="33"/>
  <c r="N671" i="33"/>
  <c r="J672" i="33"/>
  <c r="K672" i="33"/>
  <c r="L672" i="33"/>
  <c r="M672" i="33"/>
  <c r="N672" i="33"/>
  <c r="J673" i="33"/>
  <c r="K673" i="33"/>
  <c r="L673" i="33"/>
  <c r="M673" i="33"/>
  <c r="N673" i="33"/>
  <c r="J674" i="33"/>
  <c r="K674" i="33"/>
  <c r="L674" i="33"/>
  <c r="M674" i="33"/>
  <c r="N674" i="33"/>
  <c r="J675" i="33"/>
  <c r="K675" i="33"/>
  <c r="L675" i="33"/>
  <c r="M675" i="33"/>
  <c r="N675" i="33"/>
  <c r="J676" i="33"/>
  <c r="K676" i="33"/>
  <c r="L676" i="33"/>
  <c r="M676" i="33"/>
  <c r="N676" i="33"/>
  <c r="J677" i="33"/>
  <c r="K677" i="33"/>
  <c r="L677" i="33"/>
  <c r="M677" i="33"/>
  <c r="N677" i="33"/>
  <c r="J678" i="33"/>
  <c r="K678" i="33"/>
  <c r="L678" i="33"/>
  <c r="M678" i="33"/>
  <c r="N678" i="33"/>
  <c r="J679" i="33"/>
  <c r="K679" i="33"/>
  <c r="L679" i="33"/>
  <c r="M679" i="33"/>
  <c r="N679" i="33"/>
  <c r="J680" i="33"/>
  <c r="K680" i="33"/>
  <c r="L680" i="33"/>
  <c r="M680" i="33"/>
  <c r="N680" i="33"/>
  <c r="J681" i="33"/>
  <c r="K681" i="33"/>
  <c r="L681" i="33"/>
  <c r="M681" i="33"/>
  <c r="N681" i="33"/>
  <c r="J682" i="33"/>
  <c r="K682" i="33"/>
  <c r="L682" i="33"/>
  <c r="M682" i="33"/>
  <c r="N682" i="33"/>
  <c r="J683" i="33"/>
  <c r="K683" i="33"/>
  <c r="L683" i="33"/>
  <c r="M683" i="33"/>
  <c r="N683" i="33"/>
  <c r="J684" i="33"/>
  <c r="K684" i="33"/>
  <c r="L684" i="33"/>
  <c r="M684" i="33"/>
  <c r="N684" i="33"/>
  <c r="J685" i="33"/>
  <c r="K685" i="33"/>
  <c r="L685" i="33"/>
  <c r="M685" i="33"/>
  <c r="N685" i="33"/>
  <c r="J686" i="33"/>
  <c r="K686" i="33"/>
  <c r="L686" i="33"/>
  <c r="M686" i="33"/>
  <c r="N686" i="33"/>
  <c r="J687" i="33"/>
  <c r="K687" i="33"/>
  <c r="L687" i="33"/>
  <c r="M687" i="33"/>
  <c r="N687" i="33"/>
  <c r="J688" i="33"/>
  <c r="K688" i="33"/>
  <c r="L688" i="33"/>
  <c r="M688" i="33"/>
  <c r="N688" i="33"/>
  <c r="J689" i="33"/>
  <c r="K689" i="33"/>
  <c r="L689" i="33"/>
  <c r="M689" i="33"/>
  <c r="N689" i="33"/>
  <c r="J690" i="33"/>
  <c r="K690" i="33"/>
  <c r="L690" i="33"/>
  <c r="M690" i="33"/>
  <c r="N690" i="33"/>
  <c r="J691" i="33"/>
  <c r="K691" i="33"/>
  <c r="L691" i="33"/>
  <c r="M691" i="33"/>
  <c r="N691" i="33"/>
  <c r="J692" i="33"/>
  <c r="K692" i="33"/>
  <c r="L692" i="33"/>
  <c r="M692" i="33"/>
  <c r="N692" i="33"/>
  <c r="J693" i="33"/>
  <c r="K693" i="33"/>
  <c r="L693" i="33"/>
  <c r="M693" i="33"/>
  <c r="N693" i="33"/>
  <c r="J694" i="33"/>
  <c r="K694" i="33"/>
  <c r="L694" i="33"/>
  <c r="M694" i="33"/>
  <c r="N694" i="33"/>
  <c r="J695" i="33"/>
  <c r="K695" i="33"/>
  <c r="L695" i="33"/>
  <c r="M695" i="33"/>
  <c r="N695" i="33"/>
  <c r="J696" i="33"/>
  <c r="K696" i="33"/>
  <c r="L696" i="33"/>
  <c r="M696" i="33"/>
  <c r="N696" i="33"/>
  <c r="J697" i="33"/>
  <c r="K697" i="33"/>
  <c r="L697" i="33"/>
  <c r="M697" i="33"/>
  <c r="N697" i="33"/>
  <c r="J698" i="33"/>
  <c r="K698" i="33"/>
  <c r="L698" i="33"/>
  <c r="M698" i="33"/>
  <c r="N698" i="33"/>
  <c r="J699" i="33"/>
  <c r="K699" i="33"/>
  <c r="L699" i="33"/>
  <c r="M699" i="33"/>
  <c r="N699" i="33"/>
  <c r="J700" i="33"/>
  <c r="K700" i="33"/>
  <c r="L700" i="33"/>
  <c r="M700" i="33"/>
  <c r="N700" i="33"/>
  <c r="J701" i="33"/>
  <c r="K701" i="33"/>
  <c r="L701" i="33"/>
  <c r="M701" i="33"/>
  <c r="N701" i="33"/>
  <c r="J702" i="33"/>
  <c r="K702" i="33"/>
  <c r="L702" i="33"/>
  <c r="M702" i="33"/>
  <c r="N702" i="33"/>
  <c r="J703" i="33"/>
  <c r="K703" i="33"/>
  <c r="L703" i="33"/>
  <c r="M703" i="33"/>
  <c r="N703" i="33"/>
  <c r="J704" i="33"/>
  <c r="K704" i="33"/>
  <c r="L704" i="33"/>
  <c r="M704" i="33"/>
  <c r="N704" i="33"/>
  <c r="J705" i="33"/>
  <c r="K705" i="33"/>
  <c r="L705" i="33"/>
  <c r="M705" i="33"/>
  <c r="N705" i="33"/>
  <c r="J706" i="33"/>
  <c r="K706" i="33"/>
  <c r="L706" i="33"/>
  <c r="M706" i="33"/>
  <c r="N706" i="33"/>
  <c r="J707" i="33"/>
  <c r="K707" i="33"/>
  <c r="L707" i="33"/>
  <c r="M707" i="33"/>
  <c r="N707" i="33"/>
  <c r="J708" i="33"/>
  <c r="K708" i="33"/>
  <c r="L708" i="33"/>
  <c r="M708" i="33"/>
  <c r="N708" i="33"/>
  <c r="J709" i="33"/>
  <c r="K709" i="33"/>
  <c r="L709" i="33"/>
  <c r="M709" i="33"/>
  <c r="N709" i="33"/>
  <c r="J710" i="33"/>
  <c r="K710" i="33"/>
  <c r="L710" i="33"/>
  <c r="M710" i="33"/>
  <c r="N710" i="33"/>
  <c r="J711" i="33"/>
  <c r="K711" i="33"/>
  <c r="L711" i="33"/>
  <c r="M711" i="33"/>
  <c r="N711" i="33"/>
  <c r="J712" i="33"/>
  <c r="K712" i="33"/>
  <c r="L712" i="33"/>
  <c r="M712" i="33"/>
  <c r="N712" i="33"/>
  <c r="J713" i="33"/>
  <c r="K713" i="33"/>
  <c r="L713" i="33"/>
  <c r="M713" i="33"/>
  <c r="N713" i="33"/>
  <c r="J714" i="33"/>
  <c r="K714" i="33"/>
  <c r="L714" i="33"/>
  <c r="M714" i="33"/>
  <c r="N714" i="33"/>
  <c r="J715" i="33"/>
  <c r="K715" i="33"/>
  <c r="L715" i="33"/>
  <c r="M715" i="33"/>
  <c r="N715" i="33"/>
  <c r="J716" i="33"/>
  <c r="K716" i="33"/>
  <c r="L716" i="33"/>
  <c r="M716" i="33"/>
  <c r="N716" i="33"/>
  <c r="J717" i="33"/>
  <c r="K717" i="33"/>
  <c r="L717" i="33"/>
  <c r="M717" i="33"/>
  <c r="N717" i="33"/>
  <c r="J718" i="33"/>
  <c r="K718" i="33"/>
  <c r="L718" i="33"/>
  <c r="M718" i="33"/>
  <c r="N718" i="33"/>
  <c r="J719" i="33"/>
  <c r="K719" i="33"/>
  <c r="L719" i="33"/>
  <c r="M719" i="33"/>
  <c r="N719" i="33"/>
  <c r="J720" i="33"/>
  <c r="K720" i="33"/>
  <c r="L720" i="33"/>
  <c r="M720" i="33"/>
  <c r="N720" i="33"/>
  <c r="J721" i="33"/>
  <c r="K721" i="33"/>
  <c r="L721" i="33"/>
  <c r="M721" i="33"/>
  <c r="N721" i="33"/>
  <c r="J722" i="33"/>
  <c r="K722" i="33"/>
  <c r="L722" i="33"/>
  <c r="M722" i="33"/>
  <c r="N722" i="33"/>
  <c r="J723" i="33"/>
  <c r="K723" i="33"/>
  <c r="L723" i="33"/>
  <c r="M723" i="33"/>
  <c r="N723" i="33"/>
  <c r="J724" i="33"/>
  <c r="K724" i="33"/>
  <c r="L724" i="33"/>
  <c r="M724" i="33"/>
  <c r="N724" i="33"/>
  <c r="J725" i="33"/>
  <c r="K725" i="33"/>
  <c r="L725" i="33"/>
  <c r="M725" i="33"/>
  <c r="N725" i="33"/>
  <c r="J726" i="33"/>
  <c r="K726" i="33"/>
  <c r="L726" i="33"/>
  <c r="M726" i="33"/>
  <c r="N726" i="33"/>
  <c r="J727" i="33"/>
  <c r="K727" i="33"/>
  <c r="L727" i="33"/>
  <c r="M727" i="33"/>
  <c r="N727" i="33"/>
  <c r="J728" i="33"/>
  <c r="K728" i="33"/>
  <c r="L728" i="33"/>
  <c r="M728" i="33"/>
  <c r="N728" i="33"/>
  <c r="J729" i="33"/>
  <c r="K729" i="33"/>
  <c r="L729" i="33"/>
  <c r="M729" i="33"/>
  <c r="N729" i="33"/>
  <c r="J730" i="33"/>
  <c r="K730" i="33"/>
  <c r="L730" i="33"/>
  <c r="M730" i="33"/>
  <c r="N730" i="33"/>
  <c r="J731" i="33"/>
  <c r="K731" i="33"/>
  <c r="L731" i="33"/>
  <c r="M731" i="33"/>
  <c r="N731" i="33"/>
  <c r="J732" i="33"/>
  <c r="K732" i="33"/>
  <c r="L732" i="33"/>
  <c r="M732" i="33"/>
  <c r="N732" i="33"/>
  <c r="J733" i="33"/>
  <c r="K733" i="33"/>
  <c r="L733" i="33"/>
  <c r="M733" i="33"/>
  <c r="N733" i="33"/>
  <c r="J734" i="33"/>
  <c r="K734" i="33"/>
  <c r="L734" i="33"/>
  <c r="M734" i="33"/>
  <c r="N734" i="33"/>
  <c r="J735" i="33"/>
  <c r="K735" i="33"/>
  <c r="L735" i="33"/>
  <c r="M735" i="33"/>
  <c r="N735" i="33"/>
  <c r="J736" i="33"/>
  <c r="K736" i="33"/>
  <c r="L736" i="33"/>
  <c r="M736" i="33"/>
  <c r="N736" i="33"/>
  <c r="J737" i="33"/>
  <c r="K737" i="33"/>
  <c r="L737" i="33"/>
  <c r="M737" i="33"/>
  <c r="N737" i="33"/>
  <c r="J738" i="33"/>
  <c r="K738" i="33"/>
  <c r="L738" i="33"/>
  <c r="M738" i="33"/>
  <c r="N738" i="33"/>
  <c r="J739" i="33"/>
  <c r="K739" i="33"/>
  <c r="L739" i="33"/>
  <c r="M739" i="33"/>
  <c r="N739" i="33"/>
  <c r="J740" i="33"/>
  <c r="K740" i="33"/>
  <c r="L740" i="33"/>
  <c r="M740" i="33"/>
  <c r="N740" i="33"/>
  <c r="J741" i="33"/>
  <c r="K741" i="33"/>
  <c r="L741" i="33"/>
  <c r="M741" i="33"/>
  <c r="N741" i="33"/>
  <c r="J742" i="33"/>
  <c r="K742" i="33"/>
  <c r="L742" i="33"/>
  <c r="M742" i="33"/>
  <c r="N742" i="33"/>
  <c r="J743" i="33"/>
  <c r="K743" i="33"/>
  <c r="L743" i="33"/>
  <c r="M743" i="33"/>
  <c r="N743" i="33"/>
  <c r="J744" i="33"/>
  <c r="K744" i="33"/>
  <c r="L744" i="33"/>
  <c r="M744" i="33"/>
  <c r="N744" i="33"/>
  <c r="J745" i="33"/>
  <c r="K745" i="33"/>
  <c r="L745" i="33"/>
  <c r="M745" i="33"/>
  <c r="N745" i="33"/>
  <c r="J746" i="33"/>
  <c r="K746" i="33"/>
  <c r="L746" i="33"/>
  <c r="M746" i="33"/>
  <c r="N746" i="33"/>
  <c r="J747" i="33"/>
  <c r="K747" i="33"/>
  <c r="L747" i="33"/>
  <c r="M747" i="33"/>
  <c r="N747" i="33"/>
  <c r="J748" i="33"/>
  <c r="K748" i="33"/>
  <c r="L748" i="33"/>
  <c r="M748" i="33"/>
  <c r="N748" i="33"/>
  <c r="J749" i="33"/>
  <c r="K749" i="33"/>
  <c r="L749" i="33"/>
  <c r="M749" i="33"/>
  <c r="N749" i="33"/>
  <c r="J750" i="33"/>
  <c r="K750" i="33"/>
  <c r="L750" i="33"/>
  <c r="M750" i="33"/>
  <c r="N750" i="33"/>
  <c r="J751" i="33"/>
  <c r="K751" i="33"/>
  <c r="L751" i="33"/>
  <c r="M751" i="33"/>
  <c r="N751" i="33"/>
  <c r="J752" i="33"/>
  <c r="K752" i="33"/>
  <c r="L752" i="33"/>
  <c r="M752" i="33"/>
  <c r="N752" i="33"/>
  <c r="J753" i="33"/>
  <c r="K753" i="33"/>
  <c r="L753" i="33"/>
  <c r="M753" i="33"/>
  <c r="N753" i="33"/>
  <c r="J754" i="33"/>
  <c r="K754" i="33"/>
  <c r="L754" i="33"/>
  <c r="M754" i="33"/>
  <c r="N754" i="33"/>
  <c r="J755" i="33"/>
  <c r="K755" i="33"/>
  <c r="L755" i="33"/>
  <c r="M755" i="33"/>
  <c r="N755" i="33"/>
  <c r="J756" i="33"/>
  <c r="K756" i="33"/>
  <c r="L756" i="33"/>
  <c r="M756" i="33"/>
  <c r="N756" i="33"/>
  <c r="J757" i="33"/>
  <c r="K757" i="33"/>
  <c r="L757" i="33"/>
  <c r="M757" i="33"/>
  <c r="N757" i="33"/>
  <c r="J758" i="33"/>
  <c r="K758" i="33"/>
  <c r="L758" i="33"/>
  <c r="M758" i="33"/>
  <c r="N758" i="33"/>
  <c r="J759" i="33"/>
  <c r="K759" i="33"/>
  <c r="L759" i="33"/>
  <c r="M759" i="33"/>
  <c r="N759" i="33"/>
  <c r="J760" i="33"/>
  <c r="K760" i="33"/>
  <c r="L760" i="33"/>
  <c r="M760" i="33"/>
  <c r="N760" i="33"/>
  <c r="J761" i="33"/>
  <c r="K761" i="33"/>
  <c r="L761" i="33"/>
  <c r="M761" i="33"/>
  <c r="N761" i="33"/>
  <c r="J762" i="33"/>
  <c r="K762" i="33"/>
  <c r="L762" i="33"/>
  <c r="M762" i="33"/>
  <c r="N762" i="33"/>
  <c r="J763" i="33"/>
  <c r="K763" i="33"/>
  <c r="L763" i="33"/>
  <c r="M763" i="33"/>
  <c r="N763" i="33"/>
  <c r="J764" i="33"/>
  <c r="K764" i="33"/>
  <c r="L764" i="33"/>
  <c r="M764" i="33"/>
  <c r="N764" i="33"/>
  <c r="J765" i="33"/>
  <c r="K765" i="33"/>
  <c r="L765" i="33"/>
  <c r="M765" i="33"/>
  <c r="N765" i="33"/>
  <c r="J766" i="33"/>
  <c r="K766" i="33"/>
  <c r="L766" i="33"/>
  <c r="M766" i="33"/>
  <c r="N766" i="33"/>
  <c r="J767" i="33"/>
  <c r="K767" i="33"/>
  <c r="L767" i="33"/>
  <c r="M767" i="33"/>
  <c r="N767" i="33"/>
  <c r="J768" i="33"/>
  <c r="K768" i="33"/>
  <c r="L768" i="33"/>
  <c r="M768" i="33"/>
  <c r="N768" i="33"/>
  <c r="J769" i="33"/>
  <c r="K769" i="33"/>
  <c r="L769" i="33"/>
  <c r="M769" i="33"/>
  <c r="N769" i="33"/>
  <c r="J770" i="33"/>
  <c r="K770" i="33"/>
  <c r="L770" i="33"/>
  <c r="M770" i="33"/>
  <c r="N770" i="33"/>
  <c r="J771" i="33"/>
  <c r="K771" i="33"/>
  <c r="L771" i="33"/>
  <c r="M771" i="33"/>
  <c r="N771" i="33"/>
  <c r="J772" i="33"/>
  <c r="K772" i="33"/>
  <c r="L772" i="33"/>
  <c r="M772" i="33"/>
  <c r="N772" i="33"/>
  <c r="J773" i="33"/>
  <c r="K773" i="33"/>
  <c r="L773" i="33"/>
  <c r="M773" i="33"/>
  <c r="N773" i="33"/>
  <c r="J774" i="33"/>
  <c r="K774" i="33"/>
  <c r="L774" i="33"/>
  <c r="M774" i="33"/>
  <c r="N774" i="33"/>
  <c r="J775" i="33"/>
  <c r="K775" i="33"/>
  <c r="L775" i="33"/>
  <c r="M775" i="33"/>
  <c r="N775" i="33"/>
  <c r="J776" i="33"/>
  <c r="K776" i="33"/>
  <c r="L776" i="33"/>
  <c r="M776" i="33"/>
  <c r="N776" i="33"/>
  <c r="J777" i="33"/>
  <c r="K777" i="33"/>
  <c r="L777" i="33"/>
  <c r="M777" i="33"/>
  <c r="N777" i="33"/>
  <c r="J778" i="33"/>
  <c r="K778" i="33"/>
  <c r="L778" i="33"/>
  <c r="M778" i="33"/>
  <c r="N778" i="33"/>
  <c r="J779" i="33"/>
  <c r="K779" i="33"/>
  <c r="L779" i="33"/>
  <c r="M779" i="33"/>
  <c r="N779" i="33"/>
  <c r="J780" i="33"/>
  <c r="K780" i="33"/>
  <c r="L780" i="33"/>
  <c r="M780" i="33"/>
  <c r="N780" i="33"/>
  <c r="J781" i="33"/>
  <c r="K781" i="33"/>
  <c r="L781" i="33"/>
  <c r="M781" i="33"/>
  <c r="N781" i="33"/>
  <c r="J782" i="33"/>
  <c r="K782" i="33"/>
  <c r="L782" i="33"/>
  <c r="M782" i="33"/>
  <c r="N782" i="33"/>
  <c r="J783" i="33"/>
  <c r="K783" i="33"/>
  <c r="L783" i="33"/>
  <c r="M783" i="33"/>
  <c r="N783" i="33"/>
  <c r="J784" i="33"/>
  <c r="K784" i="33"/>
  <c r="L784" i="33"/>
  <c r="M784" i="33"/>
  <c r="N784" i="33"/>
  <c r="J785" i="33"/>
  <c r="K785" i="33"/>
  <c r="L785" i="33"/>
  <c r="M785" i="33"/>
  <c r="N785" i="33"/>
  <c r="J786" i="33"/>
  <c r="K786" i="33"/>
  <c r="L786" i="33"/>
  <c r="M786" i="33"/>
  <c r="N786" i="33"/>
  <c r="J787" i="33"/>
  <c r="K787" i="33"/>
  <c r="L787" i="33"/>
  <c r="M787" i="33"/>
  <c r="N787" i="33"/>
  <c r="J788" i="33"/>
  <c r="K788" i="33"/>
  <c r="L788" i="33"/>
  <c r="M788" i="33"/>
  <c r="N788" i="33"/>
  <c r="J789" i="33"/>
  <c r="K789" i="33"/>
  <c r="L789" i="33"/>
  <c r="M789" i="33"/>
  <c r="N789" i="33"/>
  <c r="J790" i="33"/>
  <c r="K790" i="33"/>
  <c r="L790" i="33"/>
  <c r="M790" i="33"/>
  <c r="N790" i="33"/>
  <c r="J791" i="33"/>
  <c r="K791" i="33"/>
  <c r="L791" i="33"/>
  <c r="M791" i="33"/>
  <c r="N791" i="33"/>
  <c r="J792" i="33"/>
  <c r="K792" i="33"/>
  <c r="L792" i="33"/>
  <c r="M792" i="33"/>
  <c r="N792" i="33"/>
  <c r="J793" i="33"/>
  <c r="K793" i="33"/>
  <c r="L793" i="33"/>
  <c r="M793" i="33"/>
  <c r="N793" i="33"/>
  <c r="J794" i="33"/>
  <c r="K794" i="33"/>
  <c r="L794" i="33"/>
  <c r="M794" i="33"/>
  <c r="N794" i="33"/>
  <c r="J795" i="33"/>
  <c r="K795" i="33"/>
  <c r="L795" i="33"/>
  <c r="M795" i="33"/>
  <c r="N795" i="33"/>
  <c r="J796" i="33"/>
  <c r="K796" i="33"/>
  <c r="L796" i="33"/>
  <c r="M796" i="33"/>
  <c r="N796" i="33"/>
  <c r="J797" i="33"/>
  <c r="K797" i="33"/>
  <c r="L797" i="33"/>
  <c r="M797" i="33"/>
  <c r="N797" i="33"/>
  <c r="J798" i="33"/>
  <c r="K798" i="33"/>
  <c r="L798" i="33"/>
  <c r="M798" i="33"/>
  <c r="N798" i="33"/>
  <c r="J799" i="33"/>
  <c r="K799" i="33"/>
  <c r="L799" i="33"/>
  <c r="M799" i="33"/>
  <c r="N799" i="33"/>
  <c r="J800" i="33"/>
  <c r="K800" i="33"/>
  <c r="L800" i="33"/>
  <c r="M800" i="33"/>
  <c r="N800" i="33"/>
  <c r="J801" i="33"/>
  <c r="K801" i="33"/>
  <c r="L801" i="33"/>
  <c r="M801" i="33"/>
  <c r="N801" i="33"/>
  <c r="J802" i="33"/>
  <c r="K802" i="33"/>
  <c r="L802" i="33"/>
  <c r="M802" i="33"/>
  <c r="N802" i="33"/>
  <c r="J803" i="33"/>
  <c r="K803" i="33"/>
  <c r="L803" i="33"/>
  <c r="M803" i="33"/>
  <c r="N803" i="33"/>
  <c r="J804" i="33"/>
  <c r="K804" i="33"/>
  <c r="L804" i="33"/>
  <c r="M804" i="33"/>
  <c r="N804" i="33"/>
  <c r="J805" i="33"/>
  <c r="K805" i="33"/>
  <c r="L805" i="33"/>
  <c r="M805" i="33"/>
  <c r="N805" i="33"/>
  <c r="J806" i="33"/>
  <c r="K806" i="33"/>
  <c r="L806" i="33"/>
  <c r="M806" i="33"/>
  <c r="N806" i="33"/>
  <c r="J807" i="33"/>
  <c r="K807" i="33"/>
  <c r="L807" i="33"/>
  <c r="M807" i="33"/>
  <c r="N807" i="33"/>
  <c r="J808" i="33"/>
  <c r="K808" i="33"/>
  <c r="L808" i="33"/>
  <c r="M808" i="33"/>
  <c r="N808" i="33"/>
  <c r="J809" i="33"/>
  <c r="K809" i="33"/>
  <c r="L809" i="33"/>
  <c r="M809" i="33"/>
  <c r="N809" i="33"/>
  <c r="J810" i="33"/>
  <c r="K810" i="33"/>
  <c r="L810" i="33"/>
  <c r="M810" i="33"/>
  <c r="N810" i="33"/>
  <c r="J811" i="33"/>
  <c r="K811" i="33"/>
  <c r="L811" i="33"/>
  <c r="M811" i="33"/>
  <c r="N811" i="33"/>
  <c r="J812" i="33"/>
  <c r="K812" i="33"/>
  <c r="L812" i="33"/>
  <c r="M812" i="33"/>
  <c r="N812" i="33"/>
  <c r="J813" i="33"/>
  <c r="K813" i="33"/>
  <c r="L813" i="33"/>
  <c r="M813" i="33"/>
  <c r="N813" i="33"/>
  <c r="J814" i="33"/>
  <c r="K814" i="33"/>
  <c r="L814" i="33"/>
  <c r="M814" i="33"/>
  <c r="N814" i="33"/>
  <c r="J815" i="33"/>
  <c r="K815" i="33"/>
  <c r="L815" i="33"/>
  <c r="M815" i="33"/>
  <c r="N815" i="33"/>
  <c r="J816" i="33"/>
  <c r="K816" i="33"/>
  <c r="L816" i="33"/>
  <c r="M816" i="33"/>
  <c r="N816" i="33"/>
  <c r="J817" i="33"/>
  <c r="K817" i="33"/>
  <c r="L817" i="33"/>
  <c r="M817" i="33"/>
  <c r="N817" i="33"/>
  <c r="J818" i="33"/>
  <c r="K818" i="33"/>
  <c r="L818" i="33"/>
  <c r="M818" i="33"/>
  <c r="N818" i="33"/>
  <c r="J819" i="33"/>
  <c r="K819" i="33"/>
  <c r="L819" i="33"/>
  <c r="M819" i="33"/>
  <c r="N819" i="33"/>
  <c r="J820" i="33"/>
  <c r="K820" i="33"/>
  <c r="L820" i="33"/>
  <c r="M820" i="33"/>
  <c r="N820" i="33"/>
  <c r="J821" i="33"/>
  <c r="K821" i="33"/>
  <c r="L821" i="33"/>
  <c r="M821" i="33"/>
  <c r="N821" i="33"/>
  <c r="J822" i="33"/>
  <c r="K822" i="33"/>
  <c r="L822" i="33"/>
  <c r="M822" i="33"/>
  <c r="N822" i="33"/>
  <c r="J823" i="33"/>
  <c r="K823" i="33"/>
  <c r="L823" i="33"/>
  <c r="M823" i="33"/>
  <c r="N823" i="33"/>
  <c r="J824" i="33"/>
  <c r="K824" i="33"/>
  <c r="L824" i="33"/>
  <c r="M824" i="33"/>
  <c r="N824" i="33"/>
  <c r="J825" i="33"/>
  <c r="K825" i="33"/>
  <c r="L825" i="33"/>
  <c r="M825" i="33"/>
  <c r="N825" i="33"/>
  <c r="J826" i="33"/>
  <c r="K826" i="33"/>
  <c r="L826" i="33"/>
  <c r="M826" i="33"/>
  <c r="N826" i="33"/>
  <c r="J827" i="33"/>
  <c r="K827" i="33"/>
  <c r="L827" i="33"/>
  <c r="M827" i="33"/>
  <c r="N827" i="33"/>
  <c r="J828" i="33"/>
  <c r="K828" i="33"/>
  <c r="L828" i="33"/>
  <c r="M828" i="33"/>
  <c r="N828" i="33"/>
  <c r="J829" i="33"/>
  <c r="K829" i="33"/>
  <c r="L829" i="33"/>
  <c r="M829" i="33"/>
  <c r="N829" i="33"/>
  <c r="J830" i="33"/>
  <c r="K830" i="33"/>
  <c r="L830" i="33"/>
  <c r="M830" i="33"/>
  <c r="N830" i="33"/>
  <c r="J831" i="33"/>
  <c r="K831" i="33"/>
  <c r="L831" i="33"/>
  <c r="M831" i="33"/>
  <c r="N831" i="33"/>
  <c r="J832" i="33"/>
  <c r="K832" i="33"/>
  <c r="L832" i="33"/>
  <c r="M832" i="33"/>
  <c r="N832" i="33"/>
  <c r="J833" i="33"/>
  <c r="K833" i="33"/>
  <c r="L833" i="33"/>
  <c r="M833" i="33"/>
  <c r="N833" i="33"/>
  <c r="J834" i="33"/>
  <c r="K834" i="33"/>
  <c r="L834" i="33"/>
  <c r="M834" i="33"/>
  <c r="N834" i="33"/>
  <c r="J835" i="33"/>
  <c r="K835" i="33"/>
  <c r="L835" i="33"/>
  <c r="M835" i="33"/>
  <c r="N835" i="33"/>
  <c r="J836" i="33"/>
  <c r="K836" i="33"/>
  <c r="L836" i="33"/>
  <c r="M836" i="33"/>
  <c r="N836" i="33"/>
  <c r="J837" i="33"/>
  <c r="K837" i="33"/>
  <c r="L837" i="33"/>
  <c r="M837" i="33"/>
  <c r="N837" i="33"/>
  <c r="J838" i="33"/>
  <c r="K838" i="33"/>
  <c r="L838" i="33"/>
  <c r="M838" i="33"/>
  <c r="N838" i="33"/>
  <c r="J839" i="33"/>
  <c r="K839" i="33"/>
  <c r="L839" i="33"/>
  <c r="M839" i="33"/>
  <c r="N839" i="33"/>
  <c r="J840" i="33"/>
  <c r="K840" i="33"/>
  <c r="L840" i="33"/>
  <c r="M840" i="33"/>
  <c r="N840" i="33"/>
  <c r="J841" i="33"/>
  <c r="K841" i="33"/>
  <c r="L841" i="33"/>
  <c r="M841" i="33"/>
  <c r="N841" i="33"/>
  <c r="J842" i="33"/>
  <c r="K842" i="33"/>
  <c r="L842" i="33"/>
  <c r="M842" i="33"/>
  <c r="N842" i="33"/>
  <c r="J843" i="33"/>
  <c r="K843" i="33"/>
  <c r="L843" i="33"/>
  <c r="M843" i="33"/>
  <c r="N843" i="33"/>
  <c r="J844" i="33"/>
  <c r="K844" i="33"/>
  <c r="L844" i="33"/>
  <c r="M844" i="33"/>
  <c r="N844" i="33"/>
  <c r="J845" i="33"/>
  <c r="K845" i="33"/>
  <c r="L845" i="33"/>
  <c r="M845" i="33"/>
  <c r="N845" i="33"/>
  <c r="J846" i="33"/>
  <c r="K846" i="33"/>
  <c r="L846" i="33"/>
  <c r="M846" i="33"/>
  <c r="N846" i="33"/>
  <c r="J847" i="33"/>
  <c r="K847" i="33"/>
  <c r="L847" i="33"/>
  <c r="M847" i="33"/>
  <c r="N847" i="33"/>
  <c r="J848" i="33"/>
  <c r="K848" i="33"/>
  <c r="L848" i="33"/>
  <c r="M848" i="33"/>
  <c r="N848" i="33"/>
  <c r="J849" i="33"/>
  <c r="K849" i="33"/>
  <c r="L849" i="33"/>
  <c r="M849" i="33"/>
  <c r="N849" i="33"/>
  <c r="J850" i="33"/>
  <c r="K850" i="33"/>
  <c r="L850" i="33"/>
  <c r="M850" i="33"/>
  <c r="N850" i="33"/>
  <c r="J851" i="33"/>
  <c r="K851" i="33"/>
  <c r="L851" i="33"/>
  <c r="M851" i="33"/>
  <c r="N851" i="33"/>
  <c r="J852" i="33"/>
  <c r="K852" i="33"/>
  <c r="L852" i="33"/>
  <c r="M852" i="33"/>
  <c r="N852" i="33"/>
  <c r="J853" i="33"/>
  <c r="K853" i="33"/>
  <c r="L853" i="33"/>
  <c r="M853" i="33"/>
  <c r="N853" i="33"/>
  <c r="J854" i="33"/>
  <c r="K854" i="33"/>
  <c r="L854" i="33"/>
  <c r="M854" i="33"/>
  <c r="N854" i="33"/>
  <c r="J855" i="33"/>
  <c r="K855" i="33"/>
  <c r="L855" i="33"/>
  <c r="M855" i="33"/>
  <c r="N855" i="33"/>
  <c r="J856" i="33"/>
  <c r="K856" i="33"/>
  <c r="L856" i="33"/>
  <c r="M856" i="33"/>
  <c r="N856" i="33"/>
  <c r="J857" i="33"/>
  <c r="K857" i="33"/>
  <c r="L857" i="33"/>
  <c r="M857" i="33"/>
  <c r="N857" i="33"/>
  <c r="J858" i="33"/>
  <c r="K858" i="33"/>
  <c r="L858" i="33"/>
  <c r="M858" i="33"/>
  <c r="N858" i="33"/>
  <c r="J859" i="33"/>
  <c r="K859" i="33"/>
  <c r="L859" i="33"/>
  <c r="M859" i="33"/>
  <c r="N859" i="33"/>
  <c r="J860" i="33"/>
  <c r="K860" i="33"/>
  <c r="L860" i="33"/>
  <c r="M860" i="33"/>
  <c r="N860" i="33"/>
  <c r="J861" i="33"/>
  <c r="K861" i="33"/>
  <c r="L861" i="33"/>
  <c r="M861" i="33"/>
  <c r="N861" i="33"/>
  <c r="J862" i="33"/>
  <c r="K862" i="33"/>
  <c r="L862" i="33"/>
  <c r="M862" i="33"/>
  <c r="N862" i="33"/>
  <c r="J863" i="33"/>
  <c r="K863" i="33"/>
  <c r="L863" i="33"/>
  <c r="M863" i="33"/>
  <c r="N863" i="33"/>
  <c r="J864" i="33"/>
  <c r="K864" i="33"/>
  <c r="L864" i="33"/>
  <c r="M864" i="33"/>
  <c r="N864" i="33"/>
  <c r="J865" i="33"/>
  <c r="K865" i="33"/>
  <c r="L865" i="33"/>
  <c r="M865" i="33"/>
  <c r="N865" i="33"/>
  <c r="J866" i="33"/>
  <c r="K866" i="33"/>
  <c r="L866" i="33"/>
  <c r="M866" i="33"/>
  <c r="N866" i="33"/>
  <c r="J867" i="33"/>
  <c r="K867" i="33"/>
  <c r="L867" i="33"/>
  <c r="M867" i="33"/>
  <c r="N867" i="33"/>
  <c r="J868" i="33"/>
  <c r="K868" i="33"/>
  <c r="L868" i="33"/>
  <c r="M868" i="33"/>
  <c r="N868" i="33"/>
  <c r="J869" i="33"/>
  <c r="K869" i="33"/>
  <c r="L869" i="33"/>
  <c r="M869" i="33"/>
  <c r="N869" i="33"/>
  <c r="J870" i="33"/>
  <c r="K870" i="33"/>
  <c r="L870" i="33"/>
  <c r="M870" i="33"/>
  <c r="N870" i="33"/>
  <c r="J871" i="33"/>
  <c r="K871" i="33"/>
  <c r="L871" i="33"/>
  <c r="M871" i="33"/>
  <c r="N871" i="33"/>
  <c r="J872" i="33"/>
  <c r="K872" i="33"/>
  <c r="L872" i="33"/>
  <c r="M872" i="33"/>
  <c r="N872" i="33"/>
  <c r="J873" i="33"/>
  <c r="K873" i="33"/>
  <c r="L873" i="33"/>
  <c r="M873" i="33"/>
  <c r="N873" i="33"/>
  <c r="J874" i="33"/>
  <c r="K874" i="33"/>
  <c r="L874" i="33"/>
  <c r="M874" i="33"/>
  <c r="N874" i="33"/>
  <c r="J875" i="33"/>
  <c r="K875" i="33"/>
  <c r="L875" i="33"/>
  <c r="M875" i="33"/>
  <c r="N875" i="33"/>
  <c r="J876" i="33"/>
  <c r="K876" i="33"/>
  <c r="L876" i="33"/>
  <c r="M876" i="33"/>
  <c r="N876" i="33"/>
  <c r="J877" i="33"/>
  <c r="K877" i="33"/>
  <c r="L877" i="33"/>
  <c r="M877" i="33"/>
  <c r="N877" i="33"/>
  <c r="J878" i="33"/>
  <c r="K878" i="33"/>
  <c r="L878" i="33"/>
  <c r="M878" i="33"/>
  <c r="N878" i="33"/>
  <c r="J879" i="33"/>
  <c r="K879" i="33"/>
  <c r="L879" i="33"/>
  <c r="M879" i="33"/>
  <c r="N879" i="33"/>
  <c r="J880" i="33"/>
  <c r="K880" i="33"/>
  <c r="L880" i="33"/>
  <c r="M880" i="33"/>
  <c r="N880" i="33"/>
  <c r="J881" i="33"/>
  <c r="K881" i="33"/>
  <c r="L881" i="33"/>
  <c r="M881" i="33"/>
  <c r="N881" i="33"/>
  <c r="J882" i="33"/>
  <c r="K882" i="33"/>
  <c r="L882" i="33"/>
  <c r="M882" i="33"/>
  <c r="N882" i="33"/>
  <c r="J883" i="33"/>
  <c r="K883" i="33"/>
  <c r="L883" i="33"/>
  <c r="M883" i="33"/>
  <c r="N883" i="33"/>
  <c r="J884" i="33"/>
  <c r="K884" i="33"/>
  <c r="L884" i="33"/>
  <c r="M884" i="33"/>
  <c r="N884" i="33"/>
  <c r="J885" i="33"/>
  <c r="K885" i="33"/>
  <c r="L885" i="33"/>
  <c r="M885" i="33"/>
  <c r="N885" i="33"/>
  <c r="J886" i="33"/>
  <c r="K886" i="33"/>
  <c r="L886" i="33"/>
  <c r="M886" i="33"/>
  <c r="N886" i="33"/>
  <c r="J887" i="33"/>
  <c r="K887" i="33"/>
  <c r="L887" i="33"/>
  <c r="M887" i="33"/>
  <c r="N887" i="33"/>
  <c r="J888" i="33"/>
  <c r="K888" i="33"/>
  <c r="L888" i="33"/>
  <c r="M888" i="33"/>
  <c r="N888" i="33"/>
  <c r="J889" i="33"/>
  <c r="K889" i="33"/>
  <c r="L889" i="33"/>
  <c r="M889" i="33"/>
  <c r="N889" i="33"/>
  <c r="J890" i="33"/>
  <c r="K890" i="33"/>
  <c r="L890" i="33"/>
  <c r="M890" i="33"/>
  <c r="N890" i="33"/>
  <c r="J891" i="33"/>
  <c r="K891" i="33"/>
  <c r="L891" i="33"/>
  <c r="M891" i="33"/>
  <c r="N891" i="33"/>
  <c r="J892" i="33"/>
  <c r="K892" i="33"/>
  <c r="L892" i="33"/>
  <c r="M892" i="33"/>
  <c r="N892" i="33"/>
  <c r="J893" i="33"/>
  <c r="K893" i="33"/>
  <c r="L893" i="33"/>
  <c r="M893" i="33"/>
  <c r="N893" i="33"/>
  <c r="J894" i="33"/>
  <c r="K894" i="33"/>
  <c r="L894" i="33"/>
  <c r="M894" i="33"/>
  <c r="N894" i="33"/>
  <c r="J895" i="33"/>
  <c r="K895" i="33"/>
  <c r="L895" i="33"/>
  <c r="M895" i="33"/>
  <c r="N895" i="33"/>
  <c r="J896" i="33"/>
  <c r="K896" i="33"/>
  <c r="L896" i="33"/>
  <c r="M896" i="33"/>
  <c r="N896" i="33"/>
  <c r="J897" i="33"/>
  <c r="K897" i="33"/>
  <c r="L897" i="33"/>
  <c r="M897" i="33"/>
  <c r="N897" i="33"/>
  <c r="J898" i="33"/>
  <c r="K898" i="33"/>
  <c r="L898" i="33"/>
  <c r="M898" i="33"/>
  <c r="N898" i="33"/>
  <c r="J899" i="33"/>
  <c r="K899" i="33"/>
  <c r="L899" i="33"/>
  <c r="M899" i="33"/>
  <c r="N899" i="33"/>
  <c r="J900" i="33"/>
  <c r="K900" i="33"/>
  <c r="L900" i="33"/>
  <c r="M900" i="33"/>
  <c r="N900" i="33"/>
  <c r="J901" i="33"/>
  <c r="K901" i="33"/>
  <c r="L901" i="33"/>
  <c r="M901" i="33"/>
  <c r="N901" i="33"/>
  <c r="J902" i="33"/>
  <c r="K902" i="33"/>
  <c r="L902" i="33"/>
  <c r="M902" i="33"/>
  <c r="N902" i="33"/>
  <c r="J903" i="33"/>
  <c r="K903" i="33"/>
  <c r="L903" i="33"/>
  <c r="M903" i="33"/>
  <c r="N903" i="33"/>
  <c r="J904" i="33"/>
  <c r="K904" i="33"/>
  <c r="L904" i="33"/>
  <c r="M904" i="33"/>
  <c r="N904" i="33"/>
  <c r="J905" i="33"/>
  <c r="K905" i="33"/>
  <c r="L905" i="33"/>
  <c r="M905" i="33"/>
  <c r="N905" i="33"/>
  <c r="J906" i="33"/>
  <c r="K906" i="33"/>
  <c r="L906" i="33"/>
  <c r="M906" i="33"/>
  <c r="N906" i="33"/>
  <c r="J907" i="33"/>
  <c r="K907" i="33"/>
  <c r="L907" i="33"/>
  <c r="M907" i="33"/>
  <c r="N907" i="33"/>
  <c r="J908" i="33"/>
  <c r="K908" i="33"/>
  <c r="L908" i="33"/>
  <c r="M908" i="33"/>
  <c r="N908" i="33"/>
  <c r="J909" i="33"/>
  <c r="K909" i="33"/>
  <c r="L909" i="33"/>
  <c r="M909" i="33"/>
  <c r="N909" i="33"/>
  <c r="J910" i="33"/>
  <c r="K910" i="33"/>
  <c r="L910" i="33"/>
  <c r="M910" i="33"/>
  <c r="N910" i="33"/>
  <c r="J911" i="33"/>
  <c r="K911" i="33"/>
  <c r="L911" i="33"/>
  <c r="M911" i="33"/>
  <c r="N911" i="33"/>
  <c r="J912" i="33"/>
  <c r="K912" i="33"/>
  <c r="L912" i="33"/>
  <c r="M912" i="33"/>
  <c r="N912" i="33"/>
  <c r="J913" i="33"/>
  <c r="K913" i="33"/>
  <c r="L913" i="33"/>
  <c r="M913" i="33"/>
  <c r="N913" i="33"/>
  <c r="J914" i="33"/>
  <c r="K914" i="33"/>
  <c r="L914" i="33"/>
  <c r="M914" i="33"/>
  <c r="N914" i="33"/>
  <c r="J915" i="33"/>
  <c r="K915" i="33"/>
  <c r="L915" i="33"/>
  <c r="M915" i="33"/>
  <c r="N915" i="33"/>
  <c r="J916" i="33"/>
  <c r="K916" i="33"/>
  <c r="L916" i="33"/>
  <c r="M916" i="33"/>
  <c r="N916" i="33"/>
  <c r="J917" i="33"/>
  <c r="K917" i="33"/>
  <c r="L917" i="33"/>
  <c r="M917" i="33"/>
  <c r="N917" i="33"/>
  <c r="J918" i="33"/>
  <c r="K918" i="33"/>
  <c r="L918" i="33"/>
  <c r="M918" i="33"/>
  <c r="N918" i="33"/>
  <c r="G2" i="32"/>
  <c r="H2" i="32"/>
  <c r="I2" i="32" s="1"/>
  <c r="J2" i="32"/>
  <c r="Q2" i="32" s="1"/>
  <c r="X2" i="32" s="1"/>
  <c r="AI2" i="32" s="1"/>
  <c r="K2" i="32"/>
  <c r="L2" i="32"/>
  <c r="M2" i="32"/>
  <c r="N2" i="32"/>
  <c r="O2" i="32" s="1"/>
  <c r="P2" i="32" s="1"/>
  <c r="W2" i="32" s="1"/>
  <c r="AF2" i="32"/>
  <c r="AG2" i="32"/>
  <c r="AF29" i="33"/>
  <c r="AF26" i="33"/>
  <c r="AF28" i="33"/>
  <c r="AF22" i="33"/>
  <c r="AF25" i="33"/>
  <c r="AF27" i="33"/>
  <c r="AF30" i="33"/>
  <c r="AF23" i="33"/>
  <c r="AF24" i="33"/>
  <c r="U2" i="32" l="1"/>
  <c r="V2" i="32" s="1"/>
  <c r="AC2" i="32" s="1"/>
  <c r="T2" i="32"/>
  <c r="AA2" i="32" s="1"/>
  <c r="AL2" i="32" s="1"/>
  <c r="S2" i="32"/>
  <c r="Z2" i="32" s="1"/>
  <c r="AK2" i="32" s="1"/>
  <c r="R2" i="32"/>
  <c r="Y2" i="32" s="1"/>
  <c r="AJ2" i="32" s="1"/>
  <c r="AJ30" i="33" a="1"/>
  <c r="AJ30" i="33" s="1"/>
  <c r="AK30" i="33" a="1"/>
  <c r="AK30" i="33" s="1"/>
  <c r="AL30" i="33" a="1"/>
  <c r="AL30" i="33" s="1"/>
  <c r="AG30" i="33" a="1"/>
  <c r="AG30" i="33" s="1"/>
  <c r="AN30" i="33" s="1"/>
  <c r="AM30" i="33"/>
  <c r="AH30" i="33"/>
  <c r="AI30" i="33"/>
  <c r="AO30" i="33" a="1"/>
  <c r="AO30" i="33" s="1"/>
  <c r="AP30" i="33" a="1"/>
  <c r="AP30" i="33" s="1"/>
  <c r="AQ30" i="33" a="1"/>
  <c r="AQ30" i="33" s="1"/>
  <c r="AI24" i="33"/>
  <c r="AJ24" i="33" a="1"/>
  <c r="AJ24" i="33" s="1"/>
  <c r="AK24" i="33" a="1"/>
  <c r="AK24" i="33" s="1"/>
  <c r="AL24" i="33" a="1"/>
  <c r="AL24" i="33" s="1"/>
  <c r="AM24" i="33"/>
  <c r="AO24" i="33" a="1"/>
  <c r="AO24" i="33" s="1"/>
  <c r="AP24" i="33" a="1"/>
  <c r="AP24" i="33" s="1"/>
  <c r="AH24" i="33"/>
  <c r="AQ24" i="33" a="1"/>
  <c r="AQ24" i="33" s="1"/>
  <c r="AG24" i="33" a="1"/>
  <c r="AG24" i="33" s="1"/>
  <c r="AN24" i="33" s="1"/>
  <c r="AJ27" i="33" a="1"/>
  <c r="AJ27" i="33" s="1"/>
  <c r="AK27" i="33" a="1"/>
  <c r="AK27" i="33" s="1"/>
  <c r="AL27" i="33" a="1"/>
  <c r="AL27" i="33" s="1"/>
  <c r="AM27" i="33"/>
  <c r="AO27" i="33" a="1"/>
  <c r="AO27" i="33" s="1"/>
  <c r="AH27" i="33"/>
  <c r="AP27" i="33" a="1"/>
  <c r="AP27" i="33" s="1"/>
  <c r="AQ27" i="33" a="1"/>
  <c r="AQ27" i="33" s="1"/>
  <c r="AG27" i="33" a="1"/>
  <c r="AG27" i="33" s="1"/>
  <c r="AN27" i="33" s="1"/>
  <c r="AI27" i="33"/>
  <c r="AI25" i="33"/>
  <c r="AH25" i="33"/>
  <c r="AJ25" i="33" a="1"/>
  <c r="AJ25" i="33" s="1"/>
  <c r="AK25" i="33" a="1"/>
  <c r="AK25" i="33" s="1"/>
  <c r="AL25" i="33" a="1"/>
  <c r="AL25" i="33" s="1"/>
  <c r="AM25" i="33"/>
  <c r="AO25" i="33" a="1"/>
  <c r="AO25" i="33" s="1"/>
  <c r="AP25" i="33" a="1"/>
  <c r="AP25" i="33" s="1"/>
  <c r="AG25" i="33" a="1"/>
  <c r="AG25" i="33" s="1"/>
  <c r="AN25" i="33" s="1"/>
  <c r="AQ25" i="33" a="1"/>
  <c r="AQ25" i="33" s="1"/>
  <c r="AJ28" i="33" a="1"/>
  <c r="AJ28" i="33" s="1"/>
  <c r="AK28" i="33" a="1"/>
  <c r="AK28" i="33" s="1"/>
  <c r="AL28" i="33" a="1"/>
  <c r="AL28" i="33" s="1"/>
  <c r="AM28" i="33"/>
  <c r="AG28" i="33" a="1"/>
  <c r="AG28" i="33" s="1"/>
  <c r="AN28" i="33" s="1"/>
  <c r="AH28" i="33"/>
  <c r="AI28" i="33"/>
  <c r="AO28" i="33" a="1"/>
  <c r="AO28" i="33" s="1"/>
  <c r="AP28" i="33" a="1"/>
  <c r="AP28" i="33" s="1"/>
  <c r="AQ28" i="33" a="1"/>
  <c r="AQ28" i="33" s="1"/>
  <c r="AJ26" i="33" a="1"/>
  <c r="AJ26" i="33" s="1"/>
  <c r="AK26" i="33" a="1"/>
  <c r="AK26" i="33" s="1"/>
  <c r="AL26" i="33" a="1"/>
  <c r="AL26" i="33" s="1"/>
  <c r="AI26" i="33"/>
  <c r="AM26" i="33"/>
  <c r="AG26" i="33" a="1"/>
  <c r="AG26" i="33" s="1"/>
  <c r="AN26" i="33" s="1"/>
  <c r="AH26" i="33"/>
  <c r="AO26" i="33" a="1"/>
  <c r="AO26" i="33" s="1"/>
  <c r="AP26" i="33" a="1"/>
  <c r="AP26" i="33" s="1"/>
  <c r="AQ26" i="33" a="1"/>
  <c r="AQ26" i="33" s="1"/>
  <c r="AJ29" i="33" a="1"/>
  <c r="AJ29" i="33" s="1"/>
  <c r="AG29" i="33" a="1"/>
  <c r="AG29" i="33" s="1"/>
  <c r="AN29" i="33" s="1"/>
  <c r="AK29" i="33" a="1"/>
  <c r="AK29" i="33" s="1"/>
  <c r="AL29" i="33" a="1"/>
  <c r="AL29" i="33" s="1"/>
  <c r="AM29" i="33"/>
  <c r="AH29" i="33"/>
  <c r="AI29" i="33"/>
  <c r="AO29" i="33" a="1"/>
  <c r="AO29" i="33" s="1"/>
  <c r="AP29" i="33" a="1"/>
  <c r="AP29" i="33" s="1"/>
  <c r="AQ29" i="33" a="1"/>
  <c r="AQ29" i="33" s="1"/>
  <c r="AB2" i="32"/>
  <c r="AD2" i="32"/>
  <c r="G3" i="32"/>
  <c r="H3" i="32"/>
  <c r="I3" i="32" s="1"/>
  <c r="J3" i="32"/>
  <c r="Q3" i="32" s="1"/>
  <c r="X3" i="32" s="1"/>
  <c r="AI3" i="32" s="1"/>
  <c r="K3" i="32"/>
  <c r="L3" i="32"/>
  <c r="M3" i="32"/>
  <c r="N3" i="32"/>
  <c r="U3" i="32" s="1"/>
  <c r="V3" i="32" s="1"/>
  <c r="AC3" i="32" s="1"/>
  <c r="AF3" i="32"/>
  <c r="AG3" i="32"/>
  <c r="AH3" i="32"/>
  <c r="AK22" i="33" a="1"/>
  <c r="AL22" i="33" a="1"/>
  <c r="AJ22" i="33" a="1"/>
  <c r="AP22" i="33" a="1"/>
  <c r="AO22" i="33" a="1"/>
  <c r="AQ22" i="33" a="1"/>
  <c r="AG22" i="33" a="1"/>
  <c r="AJ23" i="33" a="1"/>
  <c r="AK23" i="33" a="1"/>
  <c r="AQ23" i="33" a="1"/>
  <c r="AL23" i="33" a="1"/>
  <c r="AP23" i="33" a="1"/>
  <c r="AO23" i="33" a="1"/>
  <c r="AG23" i="33" a="1"/>
  <c r="T3" i="32" l="1"/>
  <c r="AA3" i="32" s="1"/>
  <c r="AL3" i="32" s="1"/>
  <c r="S3" i="32"/>
  <c r="Z3" i="32" s="1"/>
  <c r="AK3" i="32" s="1"/>
  <c r="R3" i="32"/>
  <c r="Y3" i="32" s="1"/>
  <c r="AJ3" i="32" s="1"/>
  <c r="AQ23" i="33"/>
  <c r="AP23" i="33"/>
  <c r="AO23" i="33"/>
  <c r="AL23" i="33"/>
  <c r="AG23" i="33"/>
  <c r="AK23" i="33"/>
  <c r="AH23" i="33" s="1"/>
  <c r="AJ23" i="33"/>
  <c r="AG22" i="33"/>
  <c r="AQ22" i="33"/>
  <c r="AO22" i="33"/>
  <c r="AP22" i="33"/>
  <c r="AJ22" i="33"/>
  <c r="AL22" i="33"/>
  <c r="AK22" i="33"/>
  <c r="O3" i="32"/>
  <c r="P3" i="32" s="1"/>
  <c r="W3" i="32" s="1"/>
  <c r="AD3" i="32"/>
  <c r="AB3" i="32"/>
  <c r="G4" i="32"/>
  <c r="H4" i="32"/>
  <c r="I4" i="32" s="1"/>
  <c r="J4" i="32"/>
  <c r="K4" i="32"/>
  <c r="L4" i="32"/>
  <c r="S4" i="32" s="1"/>
  <c r="Z4" i="32" s="1"/>
  <c r="AK4" i="32" s="1"/>
  <c r="M4" i="32"/>
  <c r="T4" i="32" s="1"/>
  <c r="AA4" i="32" s="1"/>
  <c r="AL4" i="32" s="1"/>
  <c r="N4" i="32"/>
  <c r="U4" i="32" s="1"/>
  <c r="V4" i="32" s="1"/>
  <c r="AC4" i="32" s="1"/>
  <c r="Q4" i="32"/>
  <c r="X4" i="32" s="1"/>
  <c r="AI4" i="32" s="1"/>
  <c r="R4" i="32"/>
  <c r="Y4" i="32" s="1"/>
  <c r="AJ4" i="32" s="1"/>
  <c r="AF4" i="32"/>
  <c r="AG4" i="32"/>
  <c r="AH4" i="32"/>
  <c r="AN23" i="33" l="1"/>
  <c r="AI23" i="33"/>
  <c r="AM23" i="33"/>
  <c r="AM22" i="33"/>
  <c r="AH22" i="33"/>
  <c r="AI22" i="33"/>
  <c r="AN22" i="33"/>
  <c r="AB4" i="32"/>
  <c r="AD4" i="32"/>
  <c r="O4" i="32"/>
  <c r="P4" i="32" s="1"/>
  <c r="W4" i="32" s="1"/>
  <c r="G5" i="32"/>
  <c r="H5" i="32"/>
  <c r="I5" i="32" s="1"/>
  <c r="J5" i="32"/>
  <c r="K5" i="32"/>
  <c r="L5" i="32"/>
  <c r="M5" i="32"/>
  <c r="N5" i="32"/>
  <c r="O5" i="32" s="1"/>
  <c r="P5" i="32" s="1"/>
  <c r="W5" i="32" s="1"/>
  <c r="AF5" i="32"/>
  <c r="AG5" i="32"/>
  <c r="AH5" i="32"/>
  <c r="AM5" i="32"/>
  <c r="AM4" i="32"/>
  <c r="AM2" i="32"/>
  <c r="AM3" i="32"/>
  <c r="T5" i="32" l="1"/>
  <c r="AA5" i="32" s="1"/>
  <c r="AL5" i="32" s="1"/>
  <c r="S5" i="32"/>
  <c r="Z5" i="32" s="1"/>
  <c r="AK5" i="32" s="1"/>
  <c r="R5" i="32"/>
  <c r="Y5" i="32" s="1"/>
  <c r="AJ5" i="32" s="1"/>
  <c r="Q5" i="32"/>
  <c r="X5" i="32" s="1"/>
  <c r="AI5" i="32" s="1"/>
  <c r="U5" i="32"/>
  <c r="V5" i="32" s="1"/>
  <c r="AC5" i="32" s="1"/>
  <c r="G6" i="32"/>
  <c r="H6" i="32"/>
  <c r="I6" i="32" s="1"/>
  <c r="J6" i="32"/>
  <c r="R6" i="32" s="1"/>
  <c r="Y6" i="32" s="1"/>
  <c r="K6" i="32"/>
  <c r="L6" i="32"/>
  <c r="M6" i="32"/>
  <c r="N6" i="32"/>
  <c r="U6" i="32" s="1"/>
  <c r="V6" i="32" s="1"/>
  <c r="AC6" i="32" s="1"/>
  <c r="AF6" i="32"/>
  <c r="AG6" i="32"/>
  <c r="AH6" i="32"/>
  <c r="AJ6" i="32" l="1"/>
  <c r="Q6" i="32"/>
  <c r="X6" i="32" s="1"/>
  <c r="AI6" i="32" s="1"/>
  <c r="O6" i="32"/>
  <c r="P6" i="32" s="1"/>
  <c r="W6" i="32" s="1"/>
  <c r="T6" i="32"/>
  <c r="AA6" i="32" s="1"/>
  <c r="AL6" i="32" s="1"/>
  <c r="S6" i="32"/>
  <c r="Z6" i="32" s="1"/>
  <c r="AK6" i="32" s="1"/>
  <c r="AB6" i="32"/>
  <c r="AD6" i="32"/>
  <c r="AB5" i="32"/>
  <c r="AD5" i="32"/>
  <c r="G7" i="32"/>
  <c r="H7" i="32"/>
  <c r="I7" i="32" s="1"/>
  <c r="J7" i="32"/>
  <c r="K7" i="32"/>
  <c r="L7" i="32"/>
  <c r="M7" i="32"/>
  <c r="N7" i="32"/>
  <c r="U7" i="32" s="1"/>
  <c r="V7" i="32" s="1"/>
  <c r="AC7" i="32" s="1"/>
  <c r="AF7" i="32"/>
  <c r="AG7" i="32"/>
  <c r="AH7" i="32"/>
  <c r="S7" i="32" l="1"/>
  <c r="Z7" i="32" s="1"/>
  <c r="O7" i="32"/>
  <c r="P7" i="32" s="1"/>
  <c r="W7" i="32" s="1"/>
  <c r="AK7" i="32"/>
  <c r="R7" i="32"/>
  <c r="Y7" i="32" s="1"/>
  <c r="AJ7" i="32" s="1"/>
  <c r="Q7" i="32"/>
  <c r="X7" i="32" s="1"/>
  <c r="AI7" i="32" s="1"/>
  <c r="AB7" i="32"/>
  <c r="AD7" i="32"/>
  <c r="T7" i="32"/>
  <c r="AA7" i="32" s="1"/>
  <c r="AL7" i="32" s="1"/>
  <c r="G8" i="32"/>
  <c r="H8" i="32"/>
  <c r="I8" i="32" s="1"/>
  <c r="J8" i="32"/>
  <c r="K8" i="32"/>
  <c r="L8" i="32"/>
  <c r="M8" i="32"/>
  <c r="N8" i="32"/>
  <c r="U8" i="32" s="1"/>
  <c r="V8" i="32" s="1"/>
  <c r="AC8" i="32" s="1"/>
  <c r="AF8" i="32"/>
  <c r="AG8" i="32"/>
  <c r="AH8" i="32"/>
  <c r="T8" i="32" l="1"/>
  <c r="AA8" i="32" s="1"/>
  <c r="AL8" i="32"/>
  <c r="S8" i="32"/>
  <c r="Z8" i="32" s="1"/>
  <c r="AK8" i="32" s="1"/>
  <c r="R8" i="32"/>
  <c r="Y8" i="32" s="1"/>
  <c r="AJ8" i="32" s="1"/>
  <c r="Q8" i="32"/>
  <c r="X8" i="32" s="1"/>
  <c r="AI8" i="32" s="1"/>
  <c r="AD8" i="32"/>
  <c r="AB8" i="32"/>
  <c r="O8" i="32"/>
  <c r="P8" i="32" s="1"/>
  <c r="W8" i="32" s="1"/>
  <c r="G9" i="32"/>
  <c r="H9" i="32"/>
  <c r="I9" i="32" s="1"/>
  <c r="J9" i="32"/>
  <c r="K9" i="32"/>
  <c r="L9" i="32"/>
  <c r="M9" i="32"/>
  <c r="N9" i="32"/>
  <c r="U9" i="32" s="1"/>
  <c r="V9" i="32" s="1"/>
  <c r="AC9" i="32" s="1"/>
  <c r="AF9" i="32"/>
  <c r="AG9" i="32"/>
  <c r="AH9" i="32"/>
  <c r="T9" i="32" l="1"/>
  <c r="AA9" i="32" s="1"/>
  <c r="AL9" i="32" s="1"/>
  <c r="R9" i="32"/>
  <c r="Y9" i="32" s="1"/>
  <c r="AJ9" i="32" s="1"/>
  <c r="Q9" i="32"/>
  <c r="X9" i="32" s="1"/>
  <c r="AI9" i="32" s="1"/>
  <c r="S9" i="32"/>
  <c r="Z9" i="32" s="1"/>
  <c r="AK9" i="32" s="1"/>
  <c r="AB9" i="32"/>
  <c r="AD9" i="32"/>
  <c r="O9" i="32"/>
  <c r="P9" i="32" s="1"/>
  <c r="W9" i="32" s="1"/>
  <c r="G10" i="32"/>
  <c r="H10" i="32"/>
  <c r="I10" i="32" s="1"/>
  <c r="J10" i="32"/>
  <c r="T10" i="32" s="1"/>
  <c r="AA10" i="32" s="1"/>
  <c r="K10" i="32"/>
  <c r="L10" i="32"/>
  <c r="M10" i="32"/>
  <c r="N10" i="32"/>
  <c r="U10" i="32" s="1"/>
  <c r="V10" i="32" s="1"/>
  <c r="AC10" i="32" s="1"/>
  <c r="AF10" i="32"/>
  <c r="AG10" i="32"/>
  <c r="AH10" i="32"/>
  <c r="AL10" i="32" l="1"/>
  <c r="S10" i="32"/>
  <c r="Z10" i="32" s="1"/>
  <c r="AK10" i="32" s="1"/>
  <c r="R10" i="32"/>
  <c r="Y10" i="32" s="1"/>
  <c r="AJ10" i="32" s="1"/>
  <c r="Q10" i="32"/>
  <c r="X10" i="32" s="1"/>
  <c r="AI10" i="32" s="1"/>
  <c r="AB10" i="32"/>
  <c r="AD10" i="32"/>
  <c r="O10" i="32"/>
  <c r="P10" i="32" s="1"/>
  <c r="W10" i="32" s="1"/>
  <c r="G11" i="32"/>
  <c r="H11" i="32"/>
  <c r="I11" i="32" s="1"/>
  <c r="J11" i="32"/>
  <c r="Q11" i="32" s="1"/>
  <c r="X11" i="32" s="1"/>
  <c r="K11" i="32"/>
  <c r="R11" i="32" s="1"/>
  <c r="Y11" i="32" s="1"/>
  <c r="L11" i="32"/>
  <c r="M11" i="32"/>
  <c r="N11" i="32"/>
  <c r="U11" i="32" s="1"/>
  <c r="V11" i="32" s="1"/>
  <c r="AC11" i="32" s="1"/>
  <c r="AF11" i="32"/>
  <c r="AG11" i="32"/>
  <c r="AH11" i="32"/>
  <c r="AM8" i="32"/>
  <c r="AM11" i="32"/>
  <c r="AM10" i="32"/>
  <c r="AM7" i="32"/>
  <c r="AM6" i="32"/>
  <c r="AM9" i="32"/>
  <c r="AI11" i="32" l="1"/>
  <c r="AJ11" i="32"/>
  <c r="T11" i="32"/>
  <c r="AA11" i="32" s="1"/>
  <c r="AL11" i="32" s="1"/>
  <c r="S11" i="32"/>
  <c r="Z11" i="32" s="1"/>
  <c r="AK11" i="32" s="1"/>
  <c r="AD11" i="32"/>
  <c r="AB11" i="32"/>
  <c r="O11" i="32"/>
  <c r="P11" i="32" s="1"/>
  <c r="W11" i="32" s="1"/>
  <c r="G12" i="32"/>
  <c r="H12" i="32"/>
  <c r="I12" i="32" s="1"/>
  <c r="J12" i="32"/>
  <c r="Q12" i="32" s="1"/>
  <c r="X12" i="32" s="1"/>
  <c r="K12" i="32"/>
  <c r="L12" i="32"/>
  <c r="M12" i="32"/>
  <c r="N12" i="32"/>
  <c r="U12" i="32" s="1"/>
  <c r="V12" i="32" s="1"/>
  <c r="AC12" i="32" s="1"/>
  <c r="O12" i="32"/>
  <c r="P12" i="32" s="1"/>
  <c r="W12" i="32" s="1"/>
  <c r="AF12" i="32"/>
  <c r="AG12" i="32"/>
  <c r="AH12" i="32"/>
  <c r="AI12" i="32" l="1"/>
  <c r="T12" i="32"/>
  <c r="AA12" i="32" s="1"/>
  <c r="AL12" i="32" s="1"/>
  <c r="S12" i="32"/>
  <c r="Z12" i="32" s="1"/>
  <c r="AK12" i="32" s="1"/>
  <c r="R12" i="32"/>
  <c r="Y12" i="32" s="1"/>
  <c r="AJ12" i="32" s="1"/>
  <c r="AB12" i="32"/>
  <c r="AD12" i="32"/>
  <c r="G13" i="32"/>
  <c r="H13" i="32"/>
  <c r="I13" i="32" s="1"/>
  <c r="J13" i="32"/>
  <c r="Q13" i="32" s="1"/>
  <c r="X13" i="32" s="1"/>
  <c r="K13" i="32"/>
  <c r="L13" i="32"/>
  <c r="M13" i="32"/>
  <c r="N13" i="32"/>
  <c r="U13" i="32" s="1"/>
  <c r="V13" i="32" s="1"/>
  <c r="AC13" i="32" s="1"/>
  <c r="AF13" i="32"/>
  <c r="AG13" i="32"/>
  <c r="AH13" i="32"/>
  <c r="O13" i="32" l="1"/>
  <c r="P13" i="32" s="1"/>
  <c r="W13" i="32" s="1"/>
  <c r="S13" i="32"/>
  <c r="Z13" i="32" s="1"/>
  <c r="R13" i="32"/>
  <c r="Y13" i="32" s="1"/>
  <c r="AI13" i="32"/>
  <c r="AK13" i="32"/>
  <c r="AJ13" i="32"/>
  <c r="T13" i="32"/>
  <c r="AA13" i="32" s="1"/>
  <c r="AL13" i="32" s="1"/>
  <c r="AB13" i="32"/>
  <c r="AD13" i="32"/>
  <c r="G14" i="32"/>
  <c r="H14" i="32"/>
  <c r="I14" i="32" s="1"/>
  <c r="J14" i="32"/>
  <c r="T14" i="32" s="1"/>
  <c r="AA14" i="32" s="1"/>
  <c r="K14" i="32"/>
  <c r="L14" i="32"/>
  <c r="M14" i="32"/>
  <c r="N14" i="32"/>
  <c r="U14" i="32" s="1"/>
  <c r="V14" i="32" s="1"/>
  <c r="AC14" i="32" s="1"/>
  <c r="AF14" i="32"/>
  <c r="AG14" i="32"/>
  <c r="AH14" i="32"/>
  <c r="Q14" i="32" l="1"/>
  <c r="X14" i="32" s="1"/>
  <c r="R14" i="32"/>
  <c r="Y14" i="32" s="1"/>
  <c r="S14" i="32"/>
  <c r="Z14" i="32" s="1"/>
  <c r="AK14" i="32"/>
  <c r="AI14" i="32"/>
  <c r="AJ14" i="32"/>
  <c r="AL14" i="32"/>
  <c r="O14" i="32"/>
  <c r="P14" i="32" s="1"/>
  <c r="W14" i="32" s="1"/>
  <c r="AB14" i="32"/>
  <c r="AD14" i="32"/>
  <c r="G15" i="32"/>
  <c r="H15" i="32"/>
  <c r="I15" i="32" s="1"/>
  <c r="J15" i="32"/>
  <c r="K15" i="32"/>
  <c r="L15" i="32"/>
  <c r="M15" i="32"/>
  <c r="N15" i="32"/>
  <c r="U15" i="32" s="1"/>
  <c r="V15" i="32" s="1"/>
  <c r="AC15" i="32" s="1"/>
  <c r="O15" i="32"/>
  <c r="P15" i="32"/>
  <c r="W15" i="32" s="1"/>
  <c r="AF15" i="32"/>
  <c r="AG15" i="32"/>
  <c r="AH15" i="32"/>
  <c r="T15" i="32" l="1"/>
  <c r="AA15" i="32" s="1"/>
  <c r="R15" i="32"/>
  <c r="Y15" i="32" s="1"/>
  <c r="AJ15" i="32" s="1"/>
  <c r="Q15" i="32"/>
  <c r="X15" i="32" s="1"/>
  <c r="S15" i="32"/>
  <c r="Z15" i="32" s="1"/>
  <c r="AK15" i="32" s="1"/>
  <c r="AL15" i="32"/>
  <c r="AI15" i="32"/>
  <c r="AB15" i="32"/>
  <c r="AD15" i="32"/>
  <c r="G16" i="32"/>
  <c r="H16" i="32"/>
  <c r="I16" i="32" s="1"/>
  <c r="J16" i="32"/>
  <c r="Q16" i="32" s="1"/>
  <c r="X16" i="32" s="1"/>
  <c r="K16" i="32"/>
  <c r="L16" i="32"/>
  <c r="M16" i="32"/>
  <c r="N16" i="32"/>
  <c r="U16" i="32" s="1"/>
  <c r="V16" i="32" s="1"/>
  <c r="AC16" i="32" s="1"/>
  <c r="AF16" i="32"/>
  <c r="AG16" i="32"/>
  <c r="AH16" i="32"/>
  <c r="AM15" i="32"/>
  <c r="AM16" i="32"/>
  <c r="AM13" i="32"/>
  <c r="AM14" i="32"/>
  <c r="AM12" i="32"/>
  <c r="AI16" i="32" l="1"/>
  <c r="T16" i="32"/>
  <c r="AA16" i="32" s="1"/>
  <c r="AL16" i="32" s="1"/>
  <c r="S16" i="32"/>
  <c r="Z16" i="32" s="1"/>
  <c r="AK16" i="32" s="1"/>
  <c r="R16" i="32"/>
  <c r="Y16" i="32" s="1"/>
  <c r="AJ16" i="32" s="1"/>
  <c r="AD16" i="32"/>
  <c r="AB16" i="32"/>
  <c r="O16" i="32"/>
  <c r="P16" i="32" s="1"/>
  <c r="W16" i="32" s="1"/>
  <c r="G17" i="32"/>
  <c r="H17" i="32"/>
  <c r="I17" i="32" s="1"/>
  <c r="J17" i="32"/>
  <c r="Q17" i="32" s="1"/>
  <c r="X17" i="32" s="1"/>
  <c r="K17" i="32"/>
  <c r="L17" i="32"/>
  <c r="M17" i="32"/>
  <c r="N17" i="32"/>
  <c r="U17" i="32" s="1"/>
  <c r="V17" i="32" s="1"/>
  <c r="AC17" i="32" s="1"/>
  <c r="AF17" i="32"/>
  <c r="AG17" i="32"/>
  <c r="AH17" i="32"/>
  <c r="O17" i="32" l="1"/>
  <c r="P17" i="32" s="1"/>
  <c r="W17" i="32" s="1"/>
  <c r="T17" i="32"/>
  <c r="AA17" i="32" s="1"/>
  <c r="AL17" i="32" s="1"/>
  <c r="R17" i="32"/>
  <c r="Y17" i="32" s="1"/>
  <c r="AJ17" i="32" s="1"/>
  <c r="AI17" i="32"/>
  <c r="S17" i="32"/>
  <c r="Z17" i="32" s="1"/>
  <c r="AK17" i="32" s="1"/>
  <c r="AB17" i="32"/>
  <c r="AD17" i="32"/>
  <c r="G18" i="32"/>
  <c r="H18" i="32"/>
  <c r="I18" i="32" s="1"/>
  <c r="J18" i="32"/>
  <c r="Q18" i="32" s="1"/>
  <c r="X18" i="32" s="1"/>
  <c r="K18" i="32"/>
  <c r="R18" i="32" s="1"/>
  <c r="Y18" i="32" s="1"/>
  <c r="L18" i="32"/>
  <c r="M18" i="32"/>
  <c r="N18" i="32"/>
  <c r="U18" i="32" s="1"/>
  <c r="V18" i="32" s="1"/>
  <c r="AC18" i="32" s="1"/>
  <c r="AF18" i="32"/>
  <c r="AG18" i="32"/>
  <c r="AH18" i="32"/>
  <c r="AI18" i="32" l="1"/>
  <c r="T18" i="32"/>
  <c r="AA18" i="32" s="1"/>
  <c r="S18" i="32"/>
  <c r="Z18" i="32" s="1"/>
  <c r="AK18" i="32" s="1"/>
  <c r="AL18" i="32"/>
  <c r="AJ18" i="32"/>
  <c r="AB18" i="32"/>
  <c r="AD18" i="32"/>
  <c r="O18" i="32"/>
  <c r="P18" i="32" s="1"/>
  <c r="W18" i="32" s="1"/>
  <c r="G19" i="32"/>
  <c r="H19" i="32"/>
  <c r="I19" i="32" s="1"/>
  <c r="J19" i="32"/>
  <c r="Q19" i="32" s="1"/>
  <c r="X19" i="32" s="1"/>
  <c r="K19" i="32"/>
  <c r="L19" i="32"/>
  <c r="S19" i="32" s="1"/>
  <c r="Z19" i="32" s="1"/>
  <c r="M19" i="32"/>
  <c r="T19" i="32" s="1"/>
  <c r="AA19" i="32" s="1"/>
  <c r="N19" i="32"/>
  <c r="U19" i="32" s="1"/>
  <c r="V19" i="32" s="1"/>
  <c r="AC19" i="32" s="1"/>
  <c r="AF19" i="32"/>
  <c r="AG19" i="32"/>
  <c r="AH19" i="32"/>
  <c r="O19" i="32" l="1"/>
  <c r="P19" i="32" s="1"/>
  <c r="W19" i="32" s="1"/>
  <c r="R19" i="32"/>
  <c r="Y19" i="32" s="1"/>
  <c r="AJ19" i="32"/>
  <c r="AI19" i="32"/>
  <c r="AL19" i="32"/>
  <c r="AK19" i="32"/>
  <c r="AB19" i="32"/>
  <c r="AD19" i="32"/>
  <c r="G20" i="32"/>
  <c r="H20" i="32"/>
  <c r="I20" i="32" s="1"/>
  <c r="AT26" i="32" s="1"/>
  <c r="AU26" i="32" s="1"/>
  <c r="J20" i="32"/>
  <c r="Q20" i="32" s="1"/>
  <c r="X20" i="32" s="1"/>
  <c r="K20" i="32"/>
  <c r="L20" i="32"/>
  <c r="M20" i="32"/>
  <c r="T20" i="32" s="1"/>
  <c r="AA20" i="32" s="1"/>
  <c r="N20" i="32"/>
  <c r="U20" i="32" s="1"/>
  <c r="V20" i="32" s="1"/>
  <c r="AC20" i="32" s="1"/>
  <c r="AF20" i="32"/>
  <c r="AG20" i="32"/>
  <c r="AH20" i="32"/>
  <c r="AM18" i="32"/>
  <c r="AM19" i="32"/>
  <c r="AM17" i="32"/>
  <c r="AM20" i="32"/>
  <c r="AL20" i="32" l="1"/>
  <c r="AI20" i="32"/>
  <c r="S20" i="32"/>
  <c r="Z20" i="32" s="1"/>
  <c r="AK20" i="32" s="1"/>
  <c r="R20" i="32"/>
  <c r="Y20" i="32" s="1"/>
  <c r="AJ20" i="32" s="1"/>
  <c r="AD20" i="32"/>
  <c r="AB20" i="32"/>
  <c r="O20" i="32"/>
  <c r="P20" i="32" s="1"/>
  <c r="W20" i="32" s="1"/>
  <c r="I23" i="32"/>
  <c r="I24" i="32" s="1"/>
  <c r="J25" i="32"/>
  <c r="K25" i="32"/>
  <c r="L25" i="32"/>
  <c r="M25" i="32"/>
  <c r="N25" i="32"/>
  <c r="AR25" i="32"/>
  <c r="AR26" i="32"/>
  <c r="J27" i="32"/>
  <c r="K27" i="32"/>
  <c r="L27" i="32"/>
  <c r="M27" i="32"/>
  <c r="N27" i="32"/>
  <c r="J28" i="32"/>
  <c r="K28" i="32"/>
  <c r="L28" i="32"/>
  <c r="M28" i="32"/>
  <c r="N28" i="32"/>
  <c r="K29" i="32"/>
  <c r="L29" i="32"/>
  <c r="M29" i="32"/>
  <c r="N29" i="32"/>
  <c r="J30" i="32"/>
  <c r="K30" i="32"/>
  <c r="L30" i="32"/>
  <c r="M30" i="32"/>
  <c r="N30" i="32"/>
  <c r="J31" i="32"/>
  <c r="K31" i="32"/>
  <c r="L31" i="32"/>
  <c r="M31" i="32"/>
  <c r="N31" i="32"/>
  <c r="J32" i="32"/>
  <c r="K32" i="32"/>
  <c r="L32" i="32"/>
  <c r="M32" i="32"/>
  <c r="N32" i="32"/>
  <c r="J33" i="32"/>
  <c r="K33" i="32"/>
  <c r="L33" i="32"/>
  <c r="M33" i="32"/>
  <c r="N33" i="32"/>
  <c r="J34" i="32"/>
  <c r="K34" i="32"/>
  <c r="L34" i="32"/>
  <c r="M34" i="32"/>
  <c r="N34" i="32"/>
  <c r="J35" i="32"/>
  <c r="K35" i="32"/>
  <c r="L35" i="32"/>
  <c r="M35" i="32"/>
  <c r="N35" i="32"/>
  <c r="J36" i="32"/>
  <c r="K36" i="32"/>
  <c r="L36" i="32"/>
  <c r="M36" i="32"/>
  <c r="N36" i="32"/>
  <c r="J37" i="32"/>
  <c r="K37" i="32"/>
  <c r="L37" i="32"/>
  <c r="M37" i="32"/>
  <c r="N37" i="32"/>
  <c r="J38" i="32"/>
  <c r="K38" i="32"/>
  <c r="L38" i="32"/>
  <c r="M38" i="32"/>
  <c r="N38" i="32"/>
  <c r="J39" i="32"/>
  <c r="K39" i="32"/>
  <c r="L39" i="32"/>
  <c r="M39" i="32"/>
  <c r="N39" i="32"/>
  <c r="J40" i="32"/>
  <c r="K40" i="32"/>
  <c r="L40" i="32"/>
  <c r="M40" i="32"/>
  <c r="N40" i="32"/>
  <c r="J41" i="32"/>
  <c r="K41" i="32"/>
  <c r="L41" i="32"/>
  <c r="M41" i="32"/>
  <c r="N41" i="32"/>
  <c r="J42" i="32"/>
  <c r="K42" i="32"/>
  <c r="L42" i="32"/>
  <c r="M42" i="32"/>
  <c r="N42" i="32"/>
  <c r="J43" i="32"/>
  <c r="K43" i="32"/>
  <c r="L43" i="32"/>
  <c r="M43" i="32"/>
  <c r="N43" i="32"/>
  <c r="J44" i="32"/>
  <c r="K44" i="32"/>
  <c r="L44" i="32"/>
  <c r="M44" i="32"/>
  <c r="N44" i="32"/>
  <c r="J45" i="32"/>
  <c r="K45" i="32"/>
  <c r="L45" i="32"/>
  <c r="M45" i="32"/>
  <c r="N45" i="32"/>
  <c r="J46" i="32"/>
  <c r="K46" i="32"/>
  <c r="L46" i="32"/>
  <c r="M46" i="32"/>
  <c r="N46" i="32"/>
  <c r="J47" i="32"/>
  <c r="K47" i="32"/>
  <c r="L47" i="32"/>
  <c r="M47" i="32"/>
  <c r="N47" i="32"/>
  <c r="J48" i="32"/>
  <c r="K48" i="32"/>
  <c r="L48" i="32"/>
  <c r="M48" i="32"/>
  <c r="N48" i="32"/>
  <c r="J49" i="32"/>
  <c r="K49" i="32"/>
  <c r="L49" i="32"/>
  <c r="M49" i="32"/>
  <c r="N49" i="32"/>
  <c r="J50" i="32"/>
  <c r="K50" i="32"/>
  <c r="L50" i="32"/>
  <c r="M50" i="32"/>
  <c r="N50" i="32"/>
  <c r="J51" i="32"/>
  <c r="K51" i="32"/>
  <c r="L51" i="32"/>
  <c r="M51" i="32"/>
  <c r="N51" i="32"/>
  <c r="J52" i="32"/>
  <c r="K52" i="32"/>
  <c r="L52" i="32"/>
  <c r="M52" i="32"/>
  <c r="N52" i="32"/>
  <c r="J53" i="32"/>
  <c r="K53" i="32"/>
  <c r="L53" i="32"/>
  <c r="M53" i="32"/>
  <c r="N53" i="32"/>
  <c r="J54" i="32"/>
  <c r="K54" i="32"/>
  <c r="L54" i="32"/>
  <c r="M54" i="32"/>
  <c r="N54" i="32"/>
  <c r="J55" i="32"/>
  <c r="K55" i="32"/>
  <c r="L55" i="32"/>
  <c r="M55" i="32"/>
  <c r="N55" i="32"/>
  <c r="J56" i="32"/>
  <c r="K56" i="32"/>
  <c r="L56" i="32"/>
  <c r="M56" i="32"/>
  <c r="N56" i="32"/>
  <c r="J57" i="32"/>
  <c r="K57" i="32"/>
  <c r="L57" i="32"/>
  <c r="M57" i="32"/>
  <c r="N57" i="32"/>
  <c r="J58" i="32"/>
  <c r="K58" i="32"/>
  <c r="L58" i="32"/>
  <c r="M58" i="32"/>
  <c r="N58" i="32"/>
  <c r="J59" i="32"/>
  <c r="K59" i="32"/>
  <c r="L59" i="32"/>
  <c r="M59" i="32"/>
  <c r="N59" i="32"/>
  <c r="J60" i="32"/>
  <c r="K60" i="32"/>
  <c r="L60" i="32"/>
  <c r="M60" i="32"/>
  <c r="N60" i="32"/>
  <c r="J61" i="32"/>
  <c r="K61" i="32"/>
  <c r="L61" i="32"/>
  <c r="M61" i="32"/>
  <c r="N61" i="32"/>
  <c r="J62" i="32"/>
  <c r="K62" i="32"/>
  <c r="L62" i="32"/>
  <c r="M62" i="32"/>
  <c r="N62" i="32"/>
  <c r="J63" i="32"/>
  <c r="K63" i="32"/>
  <c r="L63" i="32"/>
  <c r="M63" i="32"/>
  <c r="N63" i="32"/>
  <c r="J64" i="32"/>
  <c r="K64" i="32"/>
  <c r="L64" i="32"/>
  <c r="M64" i="32"/>
  <c r="N64" i="32"/>
  <c r="J65" i="32"/>
  <c r="K65" i="32"/>
  <c r="L65" i="32"/>
  <c r="M65" i="32"/>
  <c r="N65" i="32"/>
  <c r="J66" i="32"/>
  <c r="K66" i="32"/>
  <c r="L66" i="32"/>
  <c r="M66" i="32"/>
  <c r="N66" i="32"/>
  <c r="J67" i="32"/>
  <c r="K67" i="32"/>
  <c r="L67" i="32"/>
  <c r="M67" i="32"/>
  <c r="N67" i="32"/>
  <c r="J68" i="32"/>
  <c r="K68" i="32"/>
  <c r="L68" i="32"/>
  <c r="M68" i="32"/>
  <c r="N68" i="32"/>
  <c r="J69" i="32"/>
  <c r="K69" i="32"/>
  <c r="L69" i="32"/>
  <c r="M69" i="32"/>
  <c r="N69" i="32"/>
  <c r="J70" i="32"/>
  <c r="K70" i="32"/>
  <c r="L70" i="32"/>
  <c r="M70" i="32"/>
  <c r="N70" i="32"/>
  <c r="J71" i="32"/>
  <c r="K71" i="32"/>
  <c r="L71" i="32"/>
  <c r="M71" i="32"/>
  <c r="N71" i="32"/>
  <c r="J72" i="32"/>
  <c r="K72" i="32"/>
  <c r="L72" i="32"/>
  <c r="M72" i="32"/>
  <c r="N72" i="32"/>
  <c r="J73" i="32"/>
  <c r="K73" i="32"/>
  <c r="L73" i="32"/>
  <c r="M73" i="32"/>
  <c r="N73" i="32"/>
  <c r="J74" i="32"/>
  <c r="K74" i="32"/>
  <c r="L74" i="32"/>
  <c r="M74" i="32"/>
  <c r="N74" i="32"/>
  <c r="J75" i="32"/>
  <c r="K75" i="32"/>
  <c r="L75" i="32"/>
  <c r="M75" i="32"/>
  <c r="N75" i="32"/>
  <c r="J76" i="32"/>
  <c r="K76" i="32"/>
  <c r="L76" i="32"/>
  <c r="M76" i="32"/>
  <c r="N76" i="32"/>
  <c r="J77" i="32"/>
  <c r="K77" i="32"/>
  <c r="L77" i="32"/>
  <c r="M77" i="32"/>
  <c r="N77" i="32"/>
  <c r="J78" i="32"/>
  <c r="K78" i="32"/>
  <c r="L78" i="32"/>
  <c r="M78" i="32"/>
  <c r="N78" i="32"/>
  <c r="J79" i="32"/>
  <c r="K79" i="32"/>
  <c r="L79" i="32"/>
  <c r="M79" i="32"/>
  <c r="N79" i="32"/>
  <c r="J80" i="32"/>
  <c r="K80" i="32"/>
  <c r="L80" i="32"/>
  <c r="M80" i="32"/>
  <c r="N80" i="32"/>
  <c r="J81" i="32"/>
  <c r="K81" i="32"/>
  <c r="L81" i="32"/>
  <c r="M81" i="32"/>
  <c r="N81" i="32"/>
  <c r="J82" i="32"/>
  <c r="K82" i="32"/>
  <c r="L82" i="32"/>
  <c r="M82" i="32"/>
  <c r="N82" i="32"/>
  <c r="J83" i="32"/>
  <c r="K83" i="32"/>
  <c r="L83" i="32"/>
  <c r="M83" i="32"/>
  <c r="N83" i="32"/>
  <c r="J84" i="32"/>
  <c r="K84" i="32"/>
  <c r="L84" i="32"/>
  <c r="M84" i="32"/>
  <c r="N84" i="32"/>
  <c r="J85" i="32"/>
  <c r="K85" i="32"/>
  <c r="L85" i="32"/>
  <c r="M85" i="32"/>
  <c r="N85" i="32"/>
  <c r="J86" i="32"/>
  <c r="K86" i="32"/>
  <c r="L86" i="32"/>
  <c r="M86" i="32"/>
  <c r="N86" i="32"/>
  <c r="J87" i="32"/>
  <c r="K87" i="32"/>
  <c r="L87" i="32"/>
  <c r="M87" i="32"/>
  <c r="N87" i="32"/>
  <c r="J88" i="32"/>
  <c r="K88" i="32"/>
  <c r="L88" i="32"/>
  <c r="M88" i="32"/>
  <c r="N88" i="32"/>
  <c r="J89" i="32"/>
  <c r="K89" i="32"/>
  <c r="L89" i="32"/>
  <c r="M89" i="32"/>
  <c r="N89" i="32"/>
  <c r="J90" i="32"/>
  <c r="K90" i="32"/>
  <c r="L90" i="32"/>
  <c r="M90" i="32"/>
  <c r="N90" i="32"/>
  <c r="J91" i="32"/>
  <c r="K91" i="32"/>
  <c r="L91" i="32"/>
  <c r="M91" i="32"/>
  <c r="N91" i="32"/>
  <c r="J92" i="32"/>
  <c r="K92" i="32"/>
  <c r="L92" i="32"/>
  <c r="M92" i="32"/>
  <c r="N92" i="32"/>
  <c r="J93" i="32"/>
  <c r="K93" i="32"/>
  <c r="L93" i="32"/>
  <c r="M93" i="32"/>
  <c r="N93" i="32"/>
  <c r="J94" i="32"/>
  <c r="K94" i="32"/>
  <c r="L94" i="32"/>
  <c r="M94" i="32"/>
  <c r="N94" i="32"/>
  <c r="J95" i="32"/>
  <c r="K95" i="32"/>
  <c r="L95" i="32"/>
  <c r="M95" i="32"/>
  <c r="N95" i="32"/>
  <c r="J96" i="32"/>
  <c r="K96" i="32"/>
  <c r="L96" i="32"/>
  <c r="M96" i="32"/>
  <c r="N96" i="32"/>
  <c r="J97" i="32"/>
  <c r="K97" i="32"/>
  <c r="L97" i="32"/>
  <c r="M97" i="32"/>
  <c r="N97" i="32"/>
  <c r="J98" i="32"/>
  <c r="K98" i="32"/>
  <c r="L98" i="32"/>
  <c r="M98" i="32"/>
  <c r="N98" i="32"/>
  <c r="J99" i="32"/>
  <c r="K99" i="32"/>
  <c r="L99" i="32"/>
  <c r="M99" i="32"/>
  <c r="N99" i="32"/>
  <c r="J100" i="32"/>
  <c r="K100" i="32"/>
  <c r="L100" i="32"/>
  <c r="M100" i="32"/>
  <c r="N100" i="32"/>
  <c r="J101" i="32"/>
  <c r="K101" i="32"/>
  <c r="L101" i="32"/>
  <c r="M101" i="32"/>
  <c r="N101" i="32"/>
  <c r="J102" i="32"/>
  <c r="K102" i="32"/>
  <c r="L102" i="32"/>
  <c r="M102" i="32"/>
  <c r="N102" i="32"/>
  <c r="J103" i="32"/>
  <c r="K103" i="32"/>
  <c r="L103" i="32"/>
  <c r="M103" i="32"/>
  <c r="N103" i="32"/>
  <c r="J104" i="32"/>
  <c r="K104" i="32"/>
  <c r="L104" i="32"/>
  <c r="M104" i="32"/>
  <c r="N104" i="32"/>
  <c r="J105" i="32"/>
  <c r="K105" i="32"/>
  <c r="L105" i="32"/>
  <c r="M105" i="32"/>
  <c r="N105" i="32"/>
  <c r="J106" i="32"/>
  <c r="K106" i="32"/>
  <c r="L106" i="32"/>
  <c r="M106" i="32"/>
  <c r="N106" i="32"/>
  <c r="J107" i="32"/>
  <c r="K107" i="32"/>
  <c r="L107" i="32"/>
  <c r="M107" i="32"/>
  <c r="N107" i="32"/>
  <c r="J108" i="32"/>
  <c r="K108" i="32"/>
  <c r="L108" i="32"/>
  <c r="M108" i="32"/>
  <c r="N108" i="32"/>
  <c r="J109" i="32"/>
  <c r="K109" i="32"/>
  <c r="L109" i="32"/>
  <c r="M109" i="32"/>
  <c r="N109" i="32"/>
  <c r="J110" i="32"/>
  <c r="K110" i="32"/>
  <c r="L110" i="32"/>
  <c r="M110" i="32"/>
  <c r="N110" i="32"/>
  <c r="J111" i="32"/>
  <c r="K111" i="32"/>
  <c r="L111" i="32"/>
  <c r="M111" i="32"/>
  <c r="N111" i="32"/>
  <c r="J112" i="32"/>
  <c r="K112" i="32"/>
  <c r="L112" i="32"/>
  <c r="M112" i="32"/>
  <c r="N112" i="32"/>
  <c r="J113" i="32"/>
  <c r="K113" i="32"/>
  <c r="L113" i="32"/>
  <c r="M113" i="32"/>
  <c r="N113" i="32"/>
  <c r="J114" i="32"/>
  <c r="K114" i="32"/>
  <c r="L114" i="32"/>
  <c r="M114" i="32"/>
  <c r="N114" i="32"/>
  <c r="J115" i="32"/>
  <c r="K115" i="32"/>
  <c r="L115" i="32"/>
  <c r="M115" i="32"/>
  <c r="N115" i="32"/>
  <c r="J116" i="32"/>
  <c r="K116" i="32"/>
  <c r="L116" i="32"/>
  <c r="M116" i="32"/>
  <c r="N116" i="32"/>
  <c r="J117" i="32"/>
  <c r="K117" i="32"/>
  <c r="L117" i="32"/>
  <c r="M117" i="32"/>
  <c r="N117" i="32"/>
  <c r="J118" i="32"/>
  <c r="K118" i="32"/>
  <c r="L118" i="32"/>
  <c r="M118" i="32"/>
  <c r="N118" i="32"/>
  <c r="J119" i="32"/>
  <c r="K119" i="32"/>
  <c r="L119" i="32"/>
  <c r="M119" i="32"/>
  <c r="N119" i="32"/>
  <c r="J120" i="32"/>
  <c r="K120" i="32"/>
  <c r="L120" i="32"/>
  <c r="M120" i="32"/>
  <c r="N120" i="32"/>
  <c r="J121" i="32"/>
  <c r="K121" i="32"/>
  <c r="L121" i="32"/>
  <c r="M121" i="32"/>
  <c r="N121" i="32"/>
  <c r="J122" i="32"/>
  <c r="K122" i="32"/>
  <c r="L122" i="32"/>
  <c r="M122" i="32"/>
  <c r="N122" i="32"/>
  <c r="J123" i="32"/>
  <c r="K123" i="32"/>
  <c r="L123" i="32"/>
  <c r="M123" i="32"/>
  <c r="N123" i="32"/>
  <c r="J124" i="32"/>
  <c r="K124" i="32"/>
  <c r="L124" i="32"/>
  <c r="M124" i="32"/>
  <c r="N124" i="32"/>
  <c r="J125" i="32"/>
  <c r="K125" i="32"/>
  <c r="L125" i="32"/>
  <c r="M125" i="32"/>
  <c r="N125" i="32"/>
  <c r="J126" i="32"/>
  <c r="K126" i="32"/>
  <c r="L126" i="32"/>
  <c r="M126" i="32"/>
  <c r="N126" i="32"/>
  <c r="J127" i="32"/>
  <c r="K127" i="32"/>
  <c r="L127" i="32"/>
  <c r="M127" i="32"/>
  <c r="N127" i="32"/>
  <c r="J128" i="32"/>
  <c r="K128" i="32"/>
  <c r="L128" i="32"/>
  <c r="M128" i="32"/>
  <c r="N128" i="32"/>
  <c r="J129" i="32"/>
  <c r="K129" i="32"/>
  <c r="L129" i="32"/>
  <c r="M129" i="32"/>
  <c r="N129" i="32"/>
  <c r="J130" i="32"/>
  <c r="K130" i="32"/>
  <c r="L130" i="32"/>
  <c r="M130" i="32"/>
  <c r="N130" i="32"/>
  <c r="J131" i="32"/>
  <c r="K131" i="32"/>
  <c r="L131" i="32"/>
  <c r="M131" i="32"/>
  <c r="N131" i="32"/>
  <c r="J132" i="32"/>
  <c r="K132" i="32"/>
  <c r="L132" i="32"/>
  <c r="M132" i="32"/>
  <c r="N132" i="32"/>
  <c r="J133" i="32"/>
  <c r="K133" i="32"/>
  <c r="L133" i="32"/>
  <c r="M133" i="32"/>
  <c r="N133" i="32"/>
  <c r="J134" i="32"/>
  <c r="K134" i="32"/>
  <c r="L134" i="32"/>
  <c r="M134" i="32"/>
  <c r="N134" i="32"/>
  <c r="J135" i="32"/>
  <c r="K135" i="32"/>
  <c r="L135" i="32"/>
  <c r="M135" i="32"/>
  <c r="N135" i="32"/>
  <c r="J136" i="32"/>
  <c r="K136" i="32"/>
  <c r="L136" i="32"/>
  <c r="M136" i="32"/>
  <c r="N136" i="32"/>
  <c r="J137" i="32"/>
  <c r="K137" i="32"/>
  <c r="L137" i="32"/>
  <c r="M137" i="32"/>
  <c r="N137" i="32"/>
  <c r="J138" i="32"/>
  <c r="K138" i="32"/>
  <c r="L138" i="32"/>
  <c r="M138" i="32"/>
  <c r="N138" i="32"/>
  <c r="J139" i="32"/>
  <c r="K139" i="32"/>
  <c r="L139" i="32"/>
  <c r="M139" i="32"/>
  <c r="N139" i="32"/>
  <c r="J140" i="32"/>
  <c r="K140" i="32"/>
  <c r="L140" i="32"/>
  <c r="M140" i="32"/>
  <c r="N140" i="32"/>
  <c r="J141" i="32"/>
  <c r="K141" i="32"/>
  <c r="L141" i="32"/>
  <c r="M141" i="32"/>
  <c r="N141" i="32"/>
  <c r="J142" i="32"/>
  <c r="K142" i="32"/>
  <c r="L142" i="32"/>
  <c r="M142" i="32"/>
  <c r="N142" i="32"/>
  <c r="J143" i="32"/>
  <c r="K143" i="32"/>
  <c r="L143" i="32"/>
  <c r="M143" i="32"/>
  <c r="N143" i="32"/>
  <c r="J144" i="32"/>
  <c r="K144" i="32"/>
  <c r="L144" i="32"/>
  <c r="M144" i="32"/>
  <c r="N144" i="32"/>
  <c r="J145" i="32"/>
  <c r="K145" i="32"/>
  <c r="L145" i="32"/>
  <c r="M145" i="32"/>
  <c r="N145" i="32"/>
  <c r="J146" i="32"/>
  <c r="K146" i="32"/>
  <c r="L146" i="32"/>
  <c r="M146" i="32"/>
  <c r="N146" i="32"/>
  <c r="J147" i="32"/>
  <c r="K147" i="32"/>
  <c r="L147" i="32"/>
  <c r="M147" i="32"/>
  <c r="N147" i="32"/>
  <c r="J148" i="32"/>
  <c r="K148" i="32"/>
  <c r="L148" i="32"/>
  <c r="M148" i="32"/>
  <c r="N148" i="32"/>
  <c r="J149" i="32"/>
  <c r="K149" i="32"/>
  <c r="L149" i="32"/>
  <c r="M149" i="32"/>
  <c r="N149" i="32"/>
  <c r="J150" i="32"/>
  <c r="K150" i="32"/>
  <c r="L150" i="32"/>
  <c r="M150" i="32"/>
  <c r="N150" i="32"/>
  <c r="J151" i="32"/>
  <c r="K151" i="32"/>
  <c r="L151" i="32"/>
  <c r="M151" i="32"/>
  <c r="N151" i="32"/>
  <c r="J152" i="32"/>
  <c r="K152" i="32"/>
  <c r="L152" i="32"/>
  <c r="M152" i="32"/>
  <c r="N152" i="32"/>
  <c r="J153" i="32"/>
  <c r="K153" i="32"/>
  <c r="L153" i="32"/>
  <c r="M153" i="32"/>
  <c r="N153" i="32"/>
  <c r="J154" i="32"/>
  <c r="K154" i="32"/>
  <c r="L154" i="32"/>
  <c r="M154" i="32"/>
  <c r="N154" i="32"/>
  <c r="J155" i="32"/>
  <c r="K155" i="32"/>
  <c r="L155" i="32"/>
  <c r="M155" i="32"/>
  <c r="N155" i="32"/>
  <c r="J156" i="32"/>
  <c r="K156" i="32"/>
  <c r="L156" i="32"/>
  <c r="M156" i="32"/>
  <c r="N156" i="32"/>
  <c r="J157" i="32"/>
  <c r="K157" i="32"/>
  <c r="L157" i="32"/>
  <c r="M157" i="32"/>
  <c r="N157" i="32"/>
  <c r="J158" i="32"/>
  <c r="K158" i="32"/>
  <c r="L158" i="32"/>
  <c r="M158" i="32"/>
  <c r="N158" i="32"/>
  <c r="J159" i="32"/>
  <c r="K159" i="32"/>
  <c r="L159" i="32"/>
  <c r="M159" i="32"/>
  <c r="N159" i="32"/>
  <c r="J160" i="32"/>
  <c r="K160" i="32"/>
  <c r="L160" i="32"/>
  <c r="M160" i="32"/>
  <c r="N160" i="32"/>
  <c r="J161" i="32"/>
  <c r="K161" i="32"/>
  <c r="L161" i="32"/>
  <c r="M161" i="32"/>
  <c r="N161" i="32"/>
  <c r="J162" i="32"/>
  <c r="K162" i="32"/>
  <c r="L162" i="32"/>
  <c r="M162" i="32"/>
  <c r="N162" i="32"/>
  <c r="J163" i="32"/>
  <c r="K163" i="32"/>
  <c r="L163" i="32"/>
  <c r="M163" i="32"/>
  <c r="N163" i="32"/>
  <c r="J164" i="32"/>
  <c r="K164" i="32"/>
  <c r="L164" i="32"/>
  <c r="M164" i="32"/>
  <c r="N164" i="32"/>
  <c r="J165" i="32"/>
  <c r="K165" i="32"/>
  <c r="L165" i="32"/>
  <c r="M165" i="32"/>
  <c r="N165" i="32"/>
  <c r="J166" i="32"/>
  <c r="K166" i="32"/>
  <c r="L166" i="32"/>
  <c r="M166" i="32"/>
  <c r="N166" i="32"/>
  <c r="J167" i="32"/>
  <c r="K167" i="32"/>
  <c r="L167" i="32"/>
  <c r="M167" i="32"/>
  <c r="N167" i="32"/>
  <c r="J168" i="32"/>
  <c r="K168" i="32"/>
  <c r="L168" i="32"/>
  <c r="M168" i="32"/>
  <c r="N168" i="32"/>
  <c r="J169" i="32"/>
  <c r="K169" i="32"/>
  <c r="L169" i="32"/>
  <c r="M169" i="32"/>
  <c r="N169" i="32"/>
  <c r="J170" i="32"/>
  <c r="K170" i="32"/>
  <c r="L170" i="32"/>
  <c r="M170" i="32"/>
  <c r="N170" i="32"/>
  <c r="J171" i="32"/>
  <c r="K171" i="32"/>
  <c r="L171" i="32"/>
  <c r="M171" i="32"/>
  <c r="N171" i="32"/>
  <c r="J172" i="32"/>
  <c r="K172" i="32"/>
  <c r="L172" i="32"/>
  <c r="M172" i="32"/>
  <c r="N172" i="32"/>
  <c r="J173" i="32"/>
  <c r="K173" i="32"/>
  <c r="L173" i="32"/>
  <c r="M173" i="32"/>
  <c r="N173" i="32"/>
  <c r="J174" i="32"/>
  <c r="K174" i="32"/>
  <c r="L174" i="32"/>
  <c r="M174" i="32"/>
  <c r="N174" i="32"/>
  <c r="J175" i="32"/>
  <c r="K175" i="32"/>
  <c r="L175" i="32"/>
  <c r="M175" i="32"/>
  <c r="N175" i="32"/>
  <c r="J176" i="32"/>
  <c r="K176" i="32"/>
  <c r="L176" i="32"/>
  <c r="M176" i="32"/>
  <c r="N176" i="32"/>
  <c r="J177" i="32"/>
  <c r="K177" i="32"/>
  <c r="L177" i="32"/>
  <c r="M177" i="32"/>
  <c r="N177" i="32"/>
  <c r="J178" i="32"/>
  <c r="K178" i="32"/>
  <c r="L178" i="32"/>
  <c r="M178" i="32"/>
  <c r="N178" i="32"/>
  <c r="J179" i="32"/>
  <c r="K179" i="32"/>
  <c r="L179" i="32"/>
  <c r="M179" i="32"/>
  <c r="N179" i="32"/>
  <c r="J180" i="32"/>
  <c r="K180" i="32"/>
  <c r="L180" i="32"/>
  <c r="M180" i="32"/>
  <c r="N180" i="32"/>
  <c r="J181" i="32"/>
  <c r="K181" i="32"/>
  <c r="L181" i="32"/>
  <c r="M181" i="32"/>
  <c r="N181" i="32"/>
  <c r="J182" i="32"/>
  <c r="K182" i="32"/>
  <c r="L182" i="32"/>
  <c r="M182" i="32"/>
  <c r="N182" i="32"/>
  <c r="J183" i="32"/>
  <c r="K183" i="32"/>
  <c r="L183" i="32"/>
  <c r="M183" i="32"/>
  <c r="N183" i="32"/>
  <c r="J184" i="32"/>
  <c r="K184" i="32"/>
  <c r="L184" i="32"/>
  <c r="M184" i="32"/>
  <c r="N184" i="32"/>
  <c r="J185" i="32"/>
  <c r="K185" i="32"/>
  <c r="L185" i="32"/>
  <c r="M185" i="32"/>
  <c r="N185" i="32"/>
  <c r="J186" i="32"/>
  <c r="K186" i="32"/>
  <c r="L186" i="32"/>
  <c r="M186" i="32"/>
  <c r="N186" i="32"/>
  <c r="J187" i="32"/>
  <c r="K187" i="32"/>
  <c r="L187" i="32"/>
  <c r="M187" i="32"/>
  <c r="N187" i="32"/>
  <c r="J188" i="32"/>
  <c r="K188" i="32"/>
  <c r="L188" i="32"/>
  <c r="M188" i="32"/>
  <c r="N188" i="32"/>
  <c r="J189" i="32"/>
  <c r="K189" i="32"/>
  <c r="L189" i="32"/>
  <c r="M189" i="32"/>
  <c r="N189" i="32"/>
  <c r="J190" i="32"/>
  <c r="K190" i="32"/>
  <c r="L190" i="32"/>
  <c r="M190" i="32"/>
  <c r="N190" i="32"/>
  <c r="J191" i="32"/>
  <c r="K191" i="32"/>
  <c r="L191" i="32"/>
  <c r="M191" i="32"/>
  <c r="N191" i="32"/>
  <c r="J192" i="32"/>
  <c r="K192" i="32"/>
  <c r="L192" i="32"/>
  <c r="M192" i="32"/>
  <c r="N192" i="32"/>
  <c r="J193" i="32"/>
  <c r="K193" i="32"/>
  <c r="L193" i="32"/>
  <c r="M193" i="32"/>
  <c r="N193" i="32"/>
  <c r="J194" i="32"/>
  <c r="K194" i="32"/>
  <c r="L194" i="32"/>
  <c r="M194" i="32"/>
  <c r="N194" i="32"/>
  <c r="J195" i="32"/>
  <c r="K195" i="32"/>
  <c r="L195" i="32"/>
  <c r="M195" i="32"/>
  <c r="N195" i="32"/>
  <c r="J196" i="32"/>
  <c r="K196" i="32"/>
  <c r="L196" i="32"/>
  <c r="M196" i="32"/>
  <c r="N196" i="32"/>
  <c r="J197" i="32"/>
  <c r="K197" i="32"/>
  <c r="L197" i="32"/>
  <c r="M197" i="32"/>
  <c r="N197" i="32"/>
  <c r="J198" i="32"/>
  <c r="K198" i="32"/>
  <c r="L198" i="32"/>
  <c r="M198" i="32"/>
  <c r="N198" i="32"/>
  <c r="J199" i="32"/>
  <c r="K199" i="32"/>
  <c r="L199" i="32"/>
  <c r="M199" i="32"/>
  <c r="N199" i="32"/>
  <c r="J200" i="32"/>
  <c r="K200" i="32"/>
  <c r="L200" i="32"/>
  <c r="M200" i="32"/>
  <c r="N200" i="32"/>
  <c r="J201" i="32"/>
  <c r="K201" i="32"/>
  <c r="L201" i="32"/>
  <c r="M201" i="32"/>
  <c r="N201" i="32"/>
  <c r="J202" i="32"/>
  <c r="K202" i="32"/>
  <c r="L202" i="32"/>
  <c r="M202" i="32"/>
  <c r="N202" i="32"/>
  <c r="J203" i="32"/>
  <c r="K203" i="32"/>
  <c r="L203" i="32"/>
  <c r="M203" i="32"/>
  <c r="N203" i="32"/>
  <c r="J204" i="32"/>
  <c r="K204" i="32"/>
  <c r="L204" i="32"/>
  <c r="M204" i="32"/>
  <c r="N204" i="32"/>
  <c r="J205" i="32"/>
  <c r="K205" i="32"/>
  <c r="L205" i="32"/>
  <c r="M205" i="32"/>
  <c r="N205" i="32"/>
  <c r="J206" i="32"/>
  <c r="K206" i="32"/>
  <c r="L206" i="32"/>
  <c r="M206" i="32"/>
  <c r="N206" i="32"/>
  <c r="J207" i="32"/>
  <c r="K207" i="32"/>
  <c r="L207" i="32"/>
  <c r="M207" i="32"/>
  <c r="N207" i="32"/>
  <c r="J208" i="32"/>
  <c r="K208" i="32"/>
  <c r="L208" i="32"/>
  <c r="M208" i="32"/>
  <c r="N208" i="32"/>
  <c r="J209" i="32"/>
  <c r="K209" i="32"/>
  <c r="L209" i="32"/>
  <c r="M209" i="32"/>
  <c r="N209" i="32"/>
  <c r="J210" i="32"/>
  <c r="K210" i="32"/>
  <c r="L210" i="32"/>
  <c r="M210" i="32"/>
  <c r="N210" i="32"/>
  <c r="J211" i="32"/>
  <c r="K211" i="32"/>
  <c r="L211" i="32"/>
  <c r="M211" i="32"/>
  <c r="N211" i="32"/>
  <c r="J212" i="32"/>
  <c r="K212" i="32"/>
  <c r="L212" i="32"/>
  <c r="M212" i="32"/>
  <c r="N212" i="32"/>
  <c r="J213" i="32"/>
  <c r="K213" i="32"/>
  <c r="L213" i="32"/>
  <c r="M213" i="32"/>
  <c r="N213" i="32"/>
  <c r="J214" i="32"/>
  <c r="K214" i="32"/>
  <c r="L214" i="32"/>
  <c r="M214" i="32"/>
  <c r="N214" i="32"/>
  <c r="J215" i="32"/>
  <c r="K215" i="32"/>
  <c r="L215" i="32"/>
  <c r="M215" i="32"/>
  <c r="N215" i="32"/>
  <c r="J216" i="32"/>
  <c r="K216" i="32"/>
  <c r="L216" i="32"/>
  <c r="M216" i="32"/>
  <c r="N216" i="32"/>
  <c r="J217" i="32"/>
  <c r="K217" i="32"/>
  <c r="L217" i="32"/>
  <c r="M217" i="32"/>
  <c r="N217" i="32"/>
  <c r="J218" i="32"/>
  <c r="K218" i="32"/>
  <c r="L218" i="32"/>
  <c r="M218" i="32"/>
  <c r="N218" i="32"/>
  <c r="J219" i="32"/>
  <c r="K219" i="32"/>
  <c r="L219" i="32"/>
  <c r="M219" i="32"/>
  <c r="N219" i="32"/>
  <c r="J220" i="32"/>
  <c r="K220" i="32"/>
  <c r="L220" i="32"/>
  <c r="M220" i="32"/>
  <c r="N220" i="32"/>
  <c r="J221" i="32"/>
  <c r="K221" i="32"/>
  <c r="L221" i="32"/>
  <c r="M221" i="32"/>
  <c r="N221" i="32"/>
  <c r="J222" i="32"/>
  <c r="K222" i="32"/>
  <c r="L222" i="32"/>
  <c r="M222" i="32"/>
  <c r="N222" i="32"/>
  <c r="J223" i="32"/>
  <c r="K223" i="32"/>
  <c r="L223" i="32"/>
  <c r="M223" i="32"/>
  <c r="N223" i="32"/>
  <c r="J224" i="32"/>
  <c r="K224" i="32"/>
  <c r="L224" i="32"/>
  <c r="M224" i="32"/>
  <c r="N224" i="32"/>
  <c r="J225" i="32"/>
  <c r="K225" i="32"/>
  <c r="L225" i="32"/>
  <c r="M225" i="32"/>
  <c r="N225" i="32"/>
  <c r="J226" i="32"/>
  <c r="K226" i="32"/>
  <c r="L226" i="32"/>
  <c r="M226" i="32"/>
  <c r="N226" i="32"/>
  <c r="J227" i="32"/>
  <c r="K227" i="32"/>
  <c r="L227" i="32"/>
  <c r="M227" i="32"/>
  <c r="N227" i="32"/>
  <c r="J228" i="32"/>
  <c r="K228" i="32"/>
  <c r="L228" i="32"/>
  <c r="M228" i="32"/>
  <c r="N228" i="32"/>
  <c r="J229" i="32"/>
  <c r="K229" i="32"/>
  <c r="L229" i="32"/>
  <c r="M229" i="32"/>
  <c r="N229" i="32"/>
  <c r="J230" i="32"/>
  <c r="K230" i="32"/>
  <c r="L230" i="32"/>
  <c r="M230" i="32"/>
  <c r="N230" i="32"/>
  <c r="J231" i="32"/>
  <c r="K231" i="32"/>
  <c r="L231" i="32"/>
  <c r="M231" i="32"/>
  <c r="N231" i="32"/>
  <c r="J232" i="32"/>
  <c r="K232" i="32"/>
  <c r="L232" i="32"/>
  <c r="M232" i="32"/>
  <c r="N232" i="32"/>
  <c r="J233" i="32"/>
  <c r="K233" i="32"/>
  <c r="L233" i="32"/>
  <c r="M233" i="32"/>
  <c r="N233" i="32"/>
  <c r="J234" i="32"/>
  <c r="K234" i="32"/>
  <c r="L234" i="32"/>
  <c r="M234" i="32"/>
  <c r="N234" i="32"/>
  <c r="J235" i="32"/>
  <c r="K235" i="32"/>
  <c r="L235" i="32"/>
  <c r="M235" i="32"/>
  <c r="N235" i="32"/>
  <c r="J236" i="32"/>
  <c r="K236" i="32"/>
  <c r="L236" i="32"/>
  <c r="M236" i="32"/>
  <c r="N236" i="32"/>
  <c r="J237" i="32"/>
  <c r="K237" i="32"/>
  <c r="L237" i="32"/>
  <c r="M237" i="32"/>
  <c r="N237" i="32"/>
  <c r="J238" i="32"/>
  <c r="K238" i="32"/>
  <c r="L238" i="32"/>
  <c r="M238" i="32"/>
  <c r="N238" i="32"/>
  <c r="J239" i="32"/>
  <c r="K239" i="32"/>
  <c r="L239" i="32"/>
  <c r="M239" i="32"/>
  <c r="N239" i="32"/>
  <c r="J240" i="32"/>
  <c r="K240" i="32"/>
  <c r="L240" i="32"/>
  <c r="M240" i="32"/>
  <c r="N240" i="32"/>
  <c r="J241" i="32"/>
  <c r="K241" i="32"/>
  <c r="L241" i="32"/>
  <c r="M241" i="32"/>
  <c r="N241" i="32"/>
  <c r="J242" i="32"/>
  <c r="K242" i="32"/>
  <c r="L242" i="32"/>
  <c r="M242" i="32"/>
  <c r="N242" i="32"/>
  <c r="J243" i="32"/>
  <c r="K243" i="32"/>
  <c r="L243" i="32"/>
  <c r="M243" i="32"/>
  <c r="N243" i="32"/>
  <c r="J244" i="32"/>
  <c r="K244" i="32"/>
  <c r="L244" i="32"/>
  <c r="M244" i="32"/>
  <c r="N244" i="32"/>
  <c r="J245" i="32"/>
  <c r="K245" i="32"/>
  <c r="L245" i="32"/>
  <c r="M245" i="32"/>
  <c r="N245" i="32"/>
  <c r="J246" i="32"/>
  <c r="K246" i="32"/>
  <c r="L246" i="32"/>
  <c r="M246" i="32"/>
  <c r="N246" i="32"/>
  <c r="J247" i="32"/>
  <c r="K247" i="32"/>
  <c r="L247" i="32"/>
  <c r="M247" i="32"/>
  <c r="N247" i="32"/>
  <c r="J248" i="32"/>
  <c r="K248" i="32"/>
  <c r="L248" i="32"/>
  <c r="M248" i="32"/>
  <c r="N248" i="32"/>
  <c r="J249" i="32"/>
  <c r="K249" i="32"/>
  <c r="L249" i="32"/>
  <c r="M249" i="32"/>
  <c r="N249" i="32"/>
  <c r="J250" i="32"/>
  <c r="K250" i="32"/>
  <c r="L250" i="32"/>
  <c r="M250" i="32"/>
  <c r="N250" i="32"/>
  <c r="J251" i="32"/>
  <c r="K251" i="32"/>
  <c r="L251" i="32"/>
  <c r="M251" i="32"/>
  <c r="N251" i="32"/>
  <c r="J252" i="32"/>
  <c r="K252" i="32"/>
  <c r="L252" i="32"/>
  <c r="M252" i="32"/>
  <c r="N252" i="32"/>
  <c r="J253" i="32"/>
  <c r="K253" i="32"/>
  <c r="L253" i="32"/>
  <c r="M253" i="32"/>
  <c r="N253" i="32"/>
  <c r="J254" i="32"/>
  <c r="K254" i="32"/>
  <c r="L254" i="32"/>
  <c r="M254" i="32"/>
  <c r="N254" i="32"/>
  <c r="J255" i="32"/>
  <c r="K255" i="32"/>
  <c r="L255" i="32"/>
  <c r="M255" i="32"/>
  <c r="N255" i="32"/>
  <c r="J256" i="32"/>
  <c r="K256" i="32"/>
  <c r="L256" i="32"/>
  <c r="M256" i="32"/>
  <c r="N256" i="32"/>
  <c r="J257" i="32"/>
  <c r="K257" i="32"/>
  <c r="L257" i="32"/>
  <c r="M257" i="32"/>
  <c r="N257" i="32"/>
  <c r="J258" i="32"/>
  <c r="K258" i="32"/>
  <c r="L258" i="32"/>
  <c r="M258" i="32"/>
  <c r="N258" i="32"/>
  <c r="J259" i="32"/>
  <c r="K259" i="32"/>
  <c r="L259" i="32"/>
  <c r="M259" i="32"/>
  <c r="N259" i="32"/>
  <c r="J260" i="32"/>
  <c r="K260" i="32"/>
  <c r="L260" i="32"/>
  <c r="M260" i="32"/>
  <c r="N260" i="32"/>
  <c r="J261" i="32"/>
  <c r="K261" i="32"/>
  <c r="L261" i="32"/>
  <c r="M261" i="32"/>
  <c r="N261" i="32"/>
  <c r="J262" i="32"/>
  <c r="K262" i="32"/>
  <c r="L262" i="32"/>
  <c r="M262" i="32"/>
  <c r="N262" i="32"/>
  <c r="J263" i="32"/>
  <c r="K263" i="32"/>
  <c r="L263" i="32"/>
  <c r="M263" i="32"/>
  <c r="N263" i="32"/>
  <c r="J264" i="32"/>
  <c r="K264" i="32"/>
  <c r="L264" i="32"/>
  <c r="M264" i="32"/>
  <c r="N264" i="32"/>
  <c r="J265" i="32"/>
  <c r="K265" i="32"/>
  <c r="L265" i="32"/>
  <c r="M265" i="32"/>
  <c r="N265" i="32"/>
  <c r="J266" i="32"/>
  <c r="K266" i="32"/>
  <c r="L266" i="32"/>
  <c r="M266" i="32"/>
  <c r="N266" i="32"/>
  <c r="J267" i="32"/>
  <c r="K267" i="32"/>
  <c r="L267" i="32"/>
  <c r="M267" i="32"/>
  <c r="N267" i="32"/>
  <c r="J268" i="32"/>
  <c r="K268" i="32"/>
  <c r="L268" i="32"/>
  <c r="M268" i="32"/>
  <c r="N268" i="32"/>
  <c r="J269" i="32"/>
  <c r="K269" i="32"/>
  <c r="L269" i="32"/>
  <c r="M269" i="32"/>
  <c r="N269" i="32"/>
  <c r="J270" i="32"/>
  <c r="K270" i="32"/>
  <c r="L270" i="32"/>
  <c r="M270" i="32"/>
  <c r="N270" i="32"/>
  <c r="J271" i="32"/>
  <c r="K271" i="32"/>
  <c r="L271" i="32"/>
  <c r="M271" i="32"/>
  <c r="N271" i="32"/>
  <c r="J272" i="32"/>
  <c r="K272" i="32"/>
  <c r="L272" i="32"/>
  <c r="M272" i="32"/>
  <c r="N272" i="32"/>
  <c r="J273" i="32"/>
  <c r="K273" i="32"/>
  <c r="L273" i="32"/>
  <c r="M273" i="32"/>
  <c r="N273" i="32"/>
  <c r="J274" i="32"/>
  <c r="K274" i="32"/>
  <c r="L274" i="32"/>
  <c r="M274" i="32"/>
  <c r="N274" i="32"/>
  <c r="J275" i="32"/>
  <c r="K275" i="32"/>
  <c r="L275" i="32"/>
  <c r="M275" i="32"/>
  <c r="N275" i="32"/>
  <c r="J276" i="32"/>
  <c r="K276" i="32"/>
  <c r="L276" i="32"/>
  <c r="M276" i="32"/>
  <c r="N276" i="32"/>
  <c r="J277" i="32"/>
  <c r="K277" i="32"/>
  <c r="L277" i="32"/>
  <c r="M277" i="32"/>
  <c r="N277" i="32"/>
  <c r="J278" i="32"/>
  <c r="K278" i="32"/>
  <c r="L278" i="32"/>
  <c r="M278" i="32"/>
  <c r="N278" i="32"/>
  <c r="J279" i="32"/>
  <c r="K279" i="32"/>
  <c r="L279" i="32"/>
  <c r="M279" i="32"/>
  <c r="N279" i="32"/>
  <c r="J280" i="32"/>
  <c r="K280" i="32"/>
  <c r="L280" i="32"/>
  <c r="M280" i="32"/>
  <c r="N280" i="32"/>
  <c r="J281" i="32"/>
  <c r="K281" i="32"/>
  <c r="L281" i="32"/>
  <c r="M281" i="32"/>
  <c r="N281" i="32"/>
  <c r="J282" i="32"/>
  <c r="K282" i="32"/>
  <c r="L282" i="32"/>
  <c r="M282" i="32"/>
  <c r="N282" i="32"/>
  <c r="J283" i="32"/>
  <c r="K283" i="32"/>
  <c r="L283" i="32"/>
  <c r="M283" i="32"/>
  <c r="N283" i="32"/>
  <c r="J284" i="32"/>
  <c r="K284" i="32"/>
  <c r="L284" i="32"/>
  <c r="M284" i="32"/>
  <c r="N284" i="32"/>
  <c r="J285" i="32"/>
  <c r="K285" i="32"/>
  <c r="L285" i="32"/>
  <c r="M285" i="32"/>
  <c r="N285" i="32"/>
  <c r="J286" i="32"/>
  <c r="K286" i="32"/>
  <c r="L286" i="32"/>
  <c r="M286" i="32"/>
  <c r="N286" i="32"/>
  <c r="J287" i="32"/>
  <c r="K287" i="32"/>
  <c r="L287" i="32"/>
  <c r="M287" i="32"/>
  <c r="N287" i="32"/>
  <c r="J288" i="32"/>
  <c r="K288" i="32"/>
  <c r="L288" i="32"/>
  <c r="M288" i="32"/>
  <c r="N288" i="32"/>
  <c r="J289" i="32"/>
  <c r="K289" i="32"/>
  <c r="L289" i="32"/>
  <c r="M289" i="32"/>
  <c r="N289" i="32"/>
  <c r="J290" i="32"/>
  <c r="K290" i="32"/>
  <c r="L290" i="32"/>
  <c r="M290" i="32"/>
  <c r="N290" i="32"/>
  <c r="J291" i="32"/>
  <c r="K291" i="32"/>
  <c r="L291" i="32"/>
  <c r="M291" i="32"/>
  <c r="N291" i="32"/>
  <c r="J292" i="32"/>
  <c r="K292" i="32"/>
  <c r="L292" i="32"/>
  <c r="M292" i="32"/>
  <c r="N292" i="32"/>
  <c r="J293" i="32"/>
  <c r="K293" i="32"/>
  <c r="L293" i="32"/>
  <c r="M293" i="32"/>
  <c r="N293" i="32"/>
  <c r="J294" i="32"/>
  <c r="K294" i="32"/>
  <c r="L294" i="32"/>
  <c r="M294" i="32"/>
  <c r="N294" i="32"/>
  <c r="J295" i="32"/>
  <c r="K295" i="32"/>
  <c r="L295" i="32"/>
  <c r="M295" i="32"/>
  <c r="N295" i="32"/>
  <c r="J296" i="32"/>
  <c r="K296" i="32"/>
  <c r="L296" i="32"/>
  <c r="M296" i="32"/>
  <c r="N296" i="32"/>
  <c r="J297" i="32"/>
  <c r="K297" i="32"/>
  <c r="L297" i="32"/>
  <c r="M297" i="32"/>
  <c r="N297" i="32"/>
  <c r="J298" i="32"/>
  <c r="K298" i="32"/>
  <c r="L298" i="32"/>
  <c r="M298" i="32"/>
  <c r="N298" i="32"/>
  <c r="J299" i="32"/>
  <c r="K299" i="32"/>
  <c r="L299" i="32"/>
  <c r="M299" i="32"/>
  <c r="N299" i="32"/>
  <c r="J300" i="32"/>
  <c r="K300" i="32"/>
  <c r="L300" i="32"/>
  <c r="M300" i="32"/>
  <c r="N300" i="32"/>
  <c r="J301" i="32"/>
  <c r="K301" i="32"/>
  <c r="L301" i="32"/>
  <c r="M301" i="32"/>
  <c r="N301" i="32"/>
  <c r="J302" i="32"/>
  <c r="K302" i="32"/>
  <c r="L302" i="32"/>
  <c r="M302" i="32"/>
  <c r="N302" i="32"/>
  <c r="J303" i="32"/>
  <c r="K303" i="32"/>
  <c r="L303" i="32"/>
  <c r="M303" i="32"/>
  <c r="N303" i="32"/>
  <c r="J304" i="32"/>
  <c r="K304" i="32"/>
  <c r="L304" i="32"/>
  <c r="M304" i="32"/>
  <c r="N304" i="32"/>
  <c r="J305" i="32"/>
  <c r="K305" i="32"/>
  <c r="L305" i="32"/>
  <c r="M305" i="32"/>
  <c r="N305" i="32"/>
  <c r="J306" i="32"/>
  <c r="K306" i="32"/>
  <c r="L306" i="32"/>
  <c r="M306" i="32"/>
  <c r="N306" i="32"/>
  <c r="J307" i="32"/>
  <c r="K307" i="32"/>
  <c r="L307" i="32"/>
  <c r="M307" i="32"/>
  <c r="N307" i="32"/>
  <c r="J308" i="32"/>
  <c r="K308" i="32"/>
  <c r="L308" i="32"/>
  <c r="M308" i="32"/>
  <c r="N308" i="32"/>
  <c r="J309" i="32"/>
  <c r="K309" i="32"/>
  <c r="L309" i="32"/>
  <c r="M309" i="32"/>
  <c r="N309" i="32"/>
  <c r="J310" i="32"/>
  <c r="K310" i="32"/>
  <c r="L310" i="32"/>
  <c r="M310" i="32"/>
  <c r="N310" i="32"/>
  <c r="J311" i="32"/>
  <c r="K311" i="32"/>
  <c r="L311" i="32"/>
  <c r="M311" i="32"/>
  <c r="N311" i="32"/>
  <c r="J312" i="32"/>
  <c r="K312" i="32"/>
  <c r="L312" i="32"/>
  <c r="M312" i="32"/>
  <c r="N312" i="32"/>
  <c r="J313" i="32"/>
  <c r="K313" i="32"/>
  <c r="L313" i="32"/>
  <c r="M313" i="32"/>
  <c r="N313" i="32"/>
  <c r="J314" i="32"/>
  <c r="K314" i="32"/>
  <c r="L314" i="32"/>
  <c r="M314" i="32"/>
  <c r="N314" i="32"/>
  <c r="J315" i="32"/>
  <c r="K315" i="32"/>
  <c r="L315" i="32"/>
  <c r="M315" i="32"/>
  <c r="N315" i="32"/>
  <c r="J316" i="32"/>
  <c r="K316" i="32"/>
  <c r="L316" i="32"/>
  <c r="M316" i="32"/>
  <c r="N316" i="32"/>
  <c r="J317" i="32"/>
  <c r="K317" i="32"/>
  <c r="L317" i="32"/>
  <c r="M317" i="32"/>
  <c r="N317" i="32"/>
  <c r="J318" i="32"/>
  <c r="K318" i="32"/>
  <c r="L318" i="32"/>
  <c r="M318" i="32"/>
  <c r="N318" i="32"/>
  <c r="J319" i="32"/>
  <c r="K319" i="32"/>
  <c r="L319" i="32"/>
  <c r="M319" i="32"/>
  <c r="N319" i="32"/>
  <c r="J320" i="32"/>
  <c r="K320" i="32"/>
  <c r="L320" i="32"/>
  <c r="M320" i="32"/>
  <c r="N320" i="32"/>
  <c r="J321" i="32"/>
  <c r="K321" i="32"/>
  <c r="L321" i="32"/>
  <c r="M321" i="32"/>
  <c r="N321" i="32"/>
  <c r="J322" i="32"/>
  <c r="K322" i="32"/>
  <c r="L322" i="32"/>
  <c r="M322" i="32"/>
  <c r="N322" i="32"/>
  <c r="J323" i="32"/>
  <c r="K323" i="32"/>
  <c r="L323" i="32"/>
  <c r="M323" i="32"/>
  <c r="N323" i="32"/>
  <c r="J324" i="32"/>
  <c r="K324" i="32"/>
  <c r="L324" i="32"/>
  <c r="M324" i="32"/>
  <c r="N324" i="32"/>
  <c r="J325" i="32"/>
  <c r="K325" i="32"/>
  <c r="L325" i="32"/>
  <c r="M325" i="32"/>
  <c r="N325" i="32"/>
  <c r="J326" i="32"/>
  <c r="K326" i="32"/>
  <c r="L326" i="32"/>
  <c r="M326" i="32"/>
  <c r="N326" i="32"/>
  <c r="J327" i="32"/>
  <c r="K327" i="32"/>
  <c r="L327" i="32"/>
  <c r="M327" i="32"/>
  <c r="N327" i="32"/>
  <c r="J328" i="32"/>
  <c r="K328" i="32"/>
  <c r="L328" i="32"/>
  <c r="M328" i="32"/>
  <c r="N328" i="32"/>
  <c r="J329" i="32"/>
  <c r="K329" i="32"/>
  <c r="L329" i="32"/>
  <c r="M329" i="32"/>
  <c r="N329" i="32"/>
  <c r="J330" i="32"/>
  <c r="K330" i="32"/>
  <c r="L330" i="32"/>
  <c r="M330" i="32"/>
  <c r="N330" i="32"/>
  <c r="J331" i="32"/>
  <c r="K331" i="32"/>
  <c r="L331" i="32"/>
  <c r="M331" i="32"/>
  <c r="N331" i="32"/>
  <c r="J332" i="32"/>
  <c r="K332" i="32"/>
  <c r="L332" i="32"/>
  <c r="M332" i="32"/>
  <c r="N332" i="32"/>
  <c r="J333" i="32"/>
  <c r="K333" i="32"/>
  <c r="L333" i="32"/>
  <c r="M333" i="32"/>
  <c r="N333" i="32"/>
  <c r="J334" i="32"/>
  <c r="K334" i="32"/>
  <c r="L334" i="32"/>
  <c r="M334" i="32"/>
  <c r="N334" i="32"/>
  <c r="J335" i="32"/>
  <c r="K335" i="32"/>
  <c r="L335" i="32"/>
  <c r="M335" i="32"/>
  <c r="N335" i="32"/>
  <c r="J336" i="32"/>
  <c r="K336" i="32"/>
  <c r="L336" i="32"/>
  <c r="M336" i="32"/>
  <c r="N336" i="32"/>
  <c r="J337" i="32"/>
  <c r="K337" i="32"/>
  <c r="L337" i="32"/>
  <c r="M337" i="32"/>
  <c r="N337" i="32"/>
  <c r="J338" i="32"/>
  <c r="K338" i="32"/>
  <c r="L338" i="32"/>
  <c r="M338" i="32"/>
  <c r="N338" i="32"/>
  <c r="J339" i="32"/>
  <c r="K339" i="32"/>
  <c r="L339" i="32"/>
  <c r="M339" i="32"/>
  <c r="N339" i="32"/>
  <c r="J340" i="32"/>
  <c r="K340" i="32"/>
  <c r="L340" i="32"/>
  <c r="M340" i="32"/>
  <c r="N340" i="32"/>
  <c r="J341" i="32"/>
  <c r="K341" i="32"/>
  <c r="L341" i="32"/>
  <c r="M341" i="32"/>
  <c r="N341" i="32"/>
  <c r="J342" i="32"/>
  <c r="K342" i="32"/>
  <c r="L342" i="32"/>
  <c r="M342" i="32"/>
  <c r="N342" i="32"/>
  <c r="J343" i="32"/>
  <c r="K343" i="32"/>
  <c r="L343" i="32"/>
  <c r="M343" i="32"/>
  <c r="N343" i="32"/>
  <c r="J344" i="32"/>
  <c r="K344" i="32"/>
  <c r="L344" i="32"/>
  <c r="M344" i="32"/>
  <c r="N344" i="32"/>
  <c r="J345" i="32"/>
  <c r="K345" i="32"/>
  <c r="L345" i="32"/>
  <c r="M345" i="32"/>
  <c r="N345" i="32"/>
  <c r="J346" i="32"/>
  <c r="K346" i="32"/>
  <c r="L346" i="32"/>
  <c r="M346" i="32"/>
  <c r="N346" i="32"/>
  <c r="J347" i="32"/>
  <c r="K347" i="32"/>
  <c r="L347" i="32"/>
  <c r="M347" i="32"/>
  <c r="N347" i="32"/>
  <c r="J348" i="32"/>
  <c r="K348" i="32"/>
  <c r="L348" i="32"/>
  <c r="M348" i="32"/>
  <c r="N348" i="32"/>
  <c r="J349" i="32"/>
  <c r="K349" i="32"/>
  <c r="L349" i="32"/>
  <c r="M349" i="32"/>
  <c r="N349" i="32"/>
  <c r="J350" i="32"/>
  <c r="K350" i="32"/>
  <c r="L350" i="32"/>
  <c r="M350" i="32"/>
  <c r="N350" i="32"/>
  <c r="J351" i="32"/>
  <c r="K351" i="32"/>
  <c r="L351" i="32"/>
  <c r="M351" i="32"/>
  <c r="N351" i="32"/>
  <c r="J352" i="32"/>
  <c r="K352" i="32"/>
  <c r="L352" i="32"/>
  <c r="M352" i="32"/>
  <c r="N352" i="32"/>
  <c r="J353" i="32"/>
  <c r="K353" i="32"/>
  <c r="L353" i="32"/>
  <c r="M353" i="32"/>
  <c r="N353" i="32"/>
  <c r="J354" i="32"/>
  <c r="K354" i="32"/>
  <c r="L354" i="32"/>
  <c r="M354" i="32"/>
  <c r="N354" i="32"/>
  <c r="J355" i="32"/>
  <c r="K355" i="32"/>
  <c r="L355" i="32"/>
  <c r="M355" i="32"/>
  <c r="N355" i="32"/>
  <c r="J356" i="32"/>
  <c r="K356" i="32"/>
  <c r="L356" i="32"/>
  <c r="M356" i="32"/>
  <c r="N356" i="32"/>
  <c r="J357" i="32"/>
  <c r="K357" i="32"/>
  <c r="L357" i="32"/>
  <c r="M357" i="32"/>
  <c r="N357" i="32"/>
  <c r="J358" i="32"/>
  <c r="K358" i="32"/>
  <c r="L358" i="32"/>
  <c r="M358" i="32"/>
  <c r="N358" i="32"/>
  <c r="J359" i="32"/>
  <c r="K359" i="32"/>
  <c r="L359" i="32"/>
  <c r="M359" i="32"/>
  <c r="N359" i="32"/>
  <c r="J360" i="32"/>
  <c r="K360" i="32"/>
  <c r="L360" i="32"/>
  <c r="M360" i="32"/>
  <c r="N360" i="32"/>
  <c r="J361" i="32"/>
  <c r="K361" i="32"/>
  <c r="L361" i="32"/>
  <c r="M361" i="32"/>
  <c r="N361" i="32"/>
  <c r="J362" i="32"/>
  <c r="K362" i="32"/>
  <c r="L362" i="32"/>
  <c r="M362" i="32"/>
  <c r="N362" i="32"/>
  <c r="J363" i="32"/>
  <c r="K363" i="32"/>
  <c r="L363" i="32"/>
  <c r="M363" i="32"/>
  <c r="N363" i="32"/>
  <c r="J364" i="32"/>
  <c r="K364" i="32"/>
  <c r="L364" i="32"/>
  <c r="M364" i="32"/>
  <c r="N364" i="32"/>
  <c r="J365" i="32"/>
  <c r="K365" i="32"/>
  <c r="L365" i="32"/>
  <c r="M365" i="32"/>
  <c r="N365" i="32"/>
  <c r="J366" i="32"/>
  <c r="K366" i="32"/>
  <c r="L366" i="32"/>
  <c r="M366" i="32"/>
  <c r="N366" i="32"/>
  <c r="J367" i="32"/>
  <c r="K367" i="32"/>
  <c r="L367" i="32"/>
  <c r="M367" i="32"/>
  <c r="N367" i="32"/>
  <c r="J368" i="32"/>
  <c r="K368" i="32"/>
  <c r="L368" i="32"/>
  <c r="M368" i="32"/>
  <c r="N368" i="32"/>
  <c r="J369" i="32"/>
  <c r="K369" i="32"/>
  <c r="L369" i="32"/>
  <c r="M369" i="32"/>
  <c r="N369" i="32"/>
  <c r="J370" i="32"/>
  <c r="K370" i="32"/>
  <c r="L370" i="32"/>
  <c r="M370" i="32"/>
  <c r="N370" i="32"/>
  <c r="J371" i="32"/>
  <c r="K371" i="32"/>
  <c r="L371" i="32"/>
  <c r="M371" i="32"/>
  <c r="N371" i="32"/>
  <c r="J372" i="32"/>
  <c r="K372" i="32"/>
  <c r="L372" i="32"/>
  <c r="M372" i="32"/>
  <c r="N372" i="32"/>
  <c r="J373" i="32"/>
  <c r="K373" i="32"/>
  <c r="L373" i="32"/>
  <c r="M373" i="32"/>
  <c r="N373" i="32"/>
  <c r="J374" i="32"/>
  <c r="K374" i="32"/>
  <c r="L374" i="32"/>
  <c r="M374" i="32"/>
  <c r="N374" i="32"/>
  <c r="J375" i="32"/>
  <c r="K375" i="32"/>
  <c r="L375" i="32"/>
  <c r="M375" i="32"/>
  <c r="N375" i="32"/>
  <c r="J376" i="32"/>
  <c r="K376" i="32"/>
  <c r="L376" i="32"/>
  <c r="M376" i="32"/>
  <c r="N376" i="32"/>
  <c r="J377" i="32"/>
  <c r="K377" i="32"/>
  <c r="L377" i="32"/>
  <c r="M377" i="32"/>
  <c r="N377" i="32"/>
  <c r="J378" i="32"/>
  <c r="K378" i="32"/>
  <c r="L378" i="32"/>
  <c r="M378" i="32"/>
  <c r="N378" i="32"/>
  <c r="J379" i="32"/>
  <c r="K379" i="32"/>
  <c r="L379" i="32"/>
  <c r="M379" i="32"/>
  <c r="N379" i="32"/>
  <c r="J380" i="32"/>
  <c r="K380" i="32"/>
  <c r="L380" i="32"/>
  <c r="M380" i="32"/>
  <c r="N380" i="32"/>
  <c r="J381" i="32"/>
  <c r="K381" i="32"/>
  <c r="L381" i="32"/>
  <c r="M381" i="32"/>
  <c r="N381" i="32"/>
  <c r="J382" i="32"/>
  <c r="K382" i="32"/>
  <c r="L382" i="32"/>
  <c r="M382" i="32"/>
  <c r="N382" i="32"/>
  <c r="J383" i="32"/>
  <c r="K383" i="32"/>
  <c r="L383" i="32"/>
  <c r="M383" i="32"/>
  <c r="N383" i="32"/>
  <c r="J384" i="32"/>
  <c r="K384" i="32"/>
  <c r="L384" i="32"/>
  <c r="M384" i="32"/>
  <c r="N384" i="32"/>
  <c r="J385" i="32"/>
  <c r="K385" i="32"/>
  <c r="L385" i="32"/>
  <c r="M385" i="32"/>
  <c r="N385" i="32"/>
  <c r="J386" i="32"/>
  <c r="K386" i="32"/>
  <c r="L386" i="32"/>
  <c r="M386" i="32"/>
  <c r="N386" i="32"/>
  <c r="J387" i="32"/>
  <c r="K387" i="32"/>
  <c r="L387" i="32"/>
  <c r="M387" i="32"/>
  <c r="N387" i="32"/>
  <c r="J388" i="32"/>
  <c r="K388" i="32"/>
  <c r="L388" i="32"/>
  <c r="M388" i="32"/>
  <c r="N388" i="32"/>
  <c r="J389" i="32"/>
  <c r="K389" i="32"/>
  <c r="L389" i="32"/>
  <c r="M389" i="32"/>
  <c r="N389" i="32"/>
  <c r="J390" i="32"/>
  <c r="K390" i="32"/>
  <c r="L390" i="32"/>
  <c r="M390" i="32"/>
  <c r="N390" i="32"/>
  <c r="J391" i="32"/>
  <c r="K391" i="32"/>
  <c r="L391" i="32"/>
  <c r="M391" i="32"/>
  <c r="N391" i="32"/>
  <c r="J392" i="32"/>
  <c r="K392" i="32"/>
  <c r="L392" i="32"/>
  <c r="M392" i="32"/>
  <c r="N392" i="32"/>
  <c r="J393" i="32"/>
  <c r="K393" i="32"/>
  <c r="L393" i="32"/>
  <c r="M393" i="32"/>
  <c r="N393" i="32"/>
  <c r="J394" i="32"/>
  <c r="K394" i="32"/>
  <c r="L394" i="32"/>
  <c r="M394" i="32"/>
  <c r="N394" i="32"/>
  <c r="J395" i="32"/>
  <c r="K395" i="32"/>
  <c r="L395" i="32"/>
  <c r="M395" i="32"/>
  <c r="N395" i="32"/>
  <c r="J396" i="32"/>
  <c r="K396" i="32"/>
  <c r="L396" i="32"/>
  <c r="M396" i="32"/>
  <c r="N396" i="32"/>
  <c r="J397" i="32"/>
  <c r="K397" i="32"/>
  <c r="L397" i="32"/>
  <c r="M397" i="32"/>
  <c r="N397" i="32"/>
  <c r="J398" i="32"/>
  <c r="K398" i="32"/>
  <c r="L398" i="32"/>
  <c r="M398" i="32"/>
  <c r="N398" i="32"/>
  <c r="J399" i="32"/>
  <c r="K399" i="32"/>
  <c r="L399" i="32"/>
  <c r="M399" i="32"/>
  <c r="N399" i="32"/>
  <c r="J400" i="32"/>
  <c r="K400" i="32"/>
  <c r="L400" i="32"/>
  <c r="M400" i="32"/>
  <c r="N400" i="32"/>
  <c r="J401" i="32"/>
  <c r="K401" i="32"/>
  <c r="L401" i="32"/>
  <c r="M401" i="32"/>
  <c r="N401" i="32"/>
  <c r="J402" i="32"/>
  <c r="K402" i="32"/>
  <c r="L402" i="32"/>
  <c r="M402" i="32"/>
  <c r="N402" i="32"/>
  <c r="J403" i="32"/>
  <c r="K403" i="32"/>
  <c r="L403" i="32"/>
  <c r="M403" i="32"/>
  <c r="N403" i="32"/>
  <c r="J404" i="32"/>
  <c r="K404" i="32"/>
  <c r="L404" i="32"/>
  <c r="M404" i="32"/>
  <c r="N404" i="32"/>
  <c r="J405" i="32"/>
  <c r="K405" i="32"/>
  <c r="L405" i="32"/>
  <c r="M405" i="32"/>
  <c r="N405" i="32"/>
  <c r="J406" i="32"/>
  <c r="K406" i="32"/>
  <c r="L406" i="32"/>
  <c r="M406" i="32"/>
  <c r="N406" i="32"/>
  <c r="J407" i="32"/>
  <c r="K407" i="32"/>
  <c r="L407" i="32"/>
  <c r="M407" i="32"/>
  <c r="N407" i="32"/>
  <c r="J408" i="32"/>
  <c r="K408" i="32"/>
  <c r="L408" i="32"/>
  <c r="M408" i="32"/>
  <c r="N408" i="32"/>
  <c r="J409" i="32"/>
  <c r="K409" i="32"/>
  <c r="L409" i="32"/>
  <c r="M409" i="32"/>
  <c r="N409" i="32"/>
  <c r="J410" i="32"/>
  <c r="K410" i="32"/>
  <c r="L410" i="32"/>
  <c r="M410" i="32"/>
  <c r="N410" i="32"/>
  <c r="J411" i="32"/>
  <c r="K411" i="32"/>
  <c r="L411" i="32"/>
  <c r="M411" i="32"/>
  <c r="N411" i="32"/>
  <c r="J412" i="32"/>
  <c r="K412" i="32"/>
  <c r="L412" i="32"/>
  <c r="M412" i="32"/>
  <c r="N412" i="32"/>
  <c r="J413" i="32"/>
  <c r="K413" i="32"/>
  <c r="L413" i="32"/>
  <c r="M413" i="32"/>
  <c r="N413" i="32"/>
  <c r="J414" i="32"/>
  <c r="K414" i="32"/>
  <c r="L414" i="32"/>
  <c r="M414" i="32"/>
  <c r="N414" i="32"/>
  <c r="J415" i="32"/>
  <c r="K415" i="32"/>
  <c r="L415" i="32"/>
  <c r="M415" i="32"/>
  <c r="N415" i="32"/>
  <c r="J416" i="32"/>
  <c r="K416" i="32"/>
  <c r="L416" i="32"/>
  <c r="M416" i="32"/>
  <c r="N416" i="32"/>
  <c r="J417" i="32"/>
  <c r="K417" i="32"/>
  <c r="L417" i="32"/>
  <c r="M417" i="32"/>
  <c r="N417" i="32"/>
  <c r="J418" i="32"/>
  <c r="K418" i="32"/>
  <c r="L418" i="32"/>
  <c r="M418" i="32"/>
  <c r="N418" i="32"/>
  <c r="J419" i="32"/>
  <c r="K419" i="32"/>
  <c r="L419" i="32"/>
  <c r="M419" i="32"/>
  <c r="N419" i="32"/>
  <c r="J420" i="32"/>
  <c r="K420" i="32"/>
  <c r="L420" i="32"/>
  <c r="M420" i="32"/>
  <c r="N420" i="32"/>
  <c r="J421" i="32"/>
  <c r="K421" i="32"/>
  <c r="L421" i="32"/>
  <c r="M421" i="32"/>
  <c r="N421" i="32"/>
  <c r="J422" i="32"/>
  <c r="K422" i="32"/>
  <c r="L422" i="32"/>
  <c r="M422" i="32"/>
  <c r="N422" i="32"/>
  <c r="J423" i="32"/>
  <c r="K423" i="32"/>
  <c r="L423" i="32"/>
  <c r="M423" i="32"/>
  <c r="N423" i="32"/>
  <c r="J424" i="32"/>
  <c r="K424" i="32"/>
  <c r="L424" i="32"/>
  <c r="M424" i="32"/>
  <c r="N424" i="32"/>
  <c r="J425" i="32"/>
  <c r="K425" i="32"/>
  <c r="L425" i="32"/>
  <c r="M425" i="32"/>
  <c r="N425" i="32"/>
  <c r="J426" i="32"/>
  <c r="K426" i="32"/>
  <c r="L426" i="32"/>
  <c r="M426" i="32"/>
  <c r="N426" i="32"/>
  <c r="J427" i="32"/>
  <c r="K427" i="32"/>
  <c r="L427" i="32"/>
  <c r="M427" i="32"/>
  <c r="N427" i="32"/>
  <c r="J428" i="32"/>
  <c r="K428" i="32"/>
  <c r="L428" i="32"/>
  <c r="M428" i="32"/>
  <c r="N428" i="32"/>
  <c r="J429" i="32"/>
  <c r="K429" i="32"/>
  <c r="L429" i="32"/>
  <c r="M429" i="32"/>
  <c r="N429" i="32"/>
  <c r="J430" i="32"/>
  <c r="K430" i="32"/>
  <c r="L430" i="32"/>
  <c r="M430" i="32"/>
  <c r="N430" i="32"/>
  <c r="J431" i="32"/>
  <c r="K431" i="32"/>
  <c r="L431" i="32"/>
  <c r="M431" i="32"/>
  <c r="N431" i="32"/>
  <c r="J432" i="32"/>
  <c r="K432" i="32"/>
  <c r="L432" i="32"/>
  <c r="M432" i="32"/>
  <c r="N432" i="32"/>
  <c r="J433" i="32"/>
  <c r="K433" i="32"/>
  <c r="L433" i="32"/>
  <c r="M433" i="32"/>
  <c r="N433" i="32"/>
  <c r="J434" i="32"/>
  <c r="K434" i="32"/>
  <c r="L434" i="32"/>
  <c r="M434" i="32"/>
  <c r="N434" i="32"/>
  <c r="J435" i="32"/>
  <c r="K435" i="32"/>
  <c r="L435" i="32"/>
  <c r="M435" i="32"/>
  <c r="N435" i="32"/>
  <c r="J436" i="32"/>
  <c r="K436" i="32"/>
  <c r="L436" i="32"/>
  <c r="M436" i="32"/>
  <c r="N436" i="32"/>
  <c r="J437" i="32"/>
  <c r="K437" i="32"/>
  <c r="L437" i="32"/>
  <c r="M437" i="32"/>
  <c r="N437" i="32"/>
  <c r="J438" i="32"/>
  <c r="K438" i="32"/>
  <c r="L438" i="32"/>
  <c r="M438" i="32"/>
  <c r="N438" i="32"/>
  <c r="J439" i="32"/>
  <c r="K439" i="32"/>
  <c r="L439" i="32"/>
  <c r="M439" i="32"/>
  <c r="N439" i="32"/>
  <c r="J440" i="32"/>
  <c r="K440" i="32"/>
  <c r="L440" i="32"/>
  <c r="M440" i="32"/>
  <c r="N440" i="32"/>
  <c r="J441" i="32"/>
  <c r="K441" i="32"/>
  <c r="L441" i="32"/>
  <c r="M441" i="32"/>
  <c r="N441" i="32"/>
  <c r="J442" i="32"/>
  <c r="K442" i="32"/>
  <c r="L442" i="32"/>
  <c r="M442" i="32"/>
  <c r="N442" i="32"/>
  <c r="J443" i="32"/>
  <c r="K443" i="32"/>
  <c r="L443" i="32"/>
  <c r="M443" i="32"/>
  <c r="N443" i="32"/>
  <c r="J444" i="32"/>
  <c r="K444" i="32"/>
  <c r="L444" i="32"/>
  <c r="M444" i="32"/>
  <c r="N444" i="32"/>
  <c r="J445" i="32"/>
  <c r="K445" i="32"/>
  <c r="L445" i="32"/>
  <c r="M445" i="32"/>
  <c r="N445" i="32"/>
  <c r="J446" i="32"/>
  <c r="K446" i="32"/>
  <c r="L446" i="32"/>
  <c r="M446" i="32"/>
  <c r="N446" i="32"/>
  <c r="J447" i="32"/>
  <c r="K447" i="32"/>
  <c r="L447" i="32"/>
  <c r="M447" i="32"/>
  <c r="N447" i="32"/>
  <c r="J448" i="32"/>
  <c r="K448" i="32"/>
  <c r="L448" i="32"/>
  <c r="M448" i="32"/>
  <c r="N448" i="32"/>
  <c r="J449" i="32"/>
  <c r="K449" i="32"/>
  <c r="L449" i="32"/>
  <c r="M449" i="32"/>
  <c r="N449" i="32"/>
  <c r="J450" i="32"/>
  <c r="K450" i="32"/>
  <c r="L450" i="32"/>
  <c r="M450" i="32"/>
  <c r="N450" i="32"/>
  <c r="J451" i="32"/>
  <c r="K451" i="32"/>
  <c r="L451" i="32"/>
  <c r="M451" i="32"/>
  <c r="N451" i="32"/>
  <c r="J452" i="32"/>
  <c r="K452" i="32"/>
  <c r="L452" i="32"/>
  <c r="M452" i="32"/>
  <c r="N452" i="32"/>
  <c r="J453" i="32"/>
  <c r="K453" i="32"/>
  <c r="L453" i="32"/>
  <c r="M453" i="32"/>
  <c r="N453" i="32"/>
  <c r="J454" i="32"/>
  <c r="K454" i="32"/>
  <c r="L454" i="32"/>
  <c r="M454" i="32"/>
  <c r="N454" i="32"/>
  <c r="J455" i="32"/>
  <c r="K455" i="32"/>
  <c r="L455" i="32"/>
  <c r="M455" i="32"/>
  <c r="N455" i="32"/>
  <c r="J456" i="32"/>
  <c r="K456" i="32"/>
  <c r="L456" i="32"/>
  <c r="M456" i="32"/>
  <c r="N456" i="32"/>
  <c r="J457" i="32"/>
  <c r="K457" i="32"/>
  <c r="L457" i="32"/>
  <c r="M457" i="32"/>
  <c r="N457" i="32"/>
  <c r="J458" i="32"/>
  <c r="K458" i="32"/>
  <c r="L458" i="32"/>
  <c r="M458" i="32"/>
  <c r="N458" i="32"/>
  <c r="J459" i="32"/>
  <c r="K459" i="32"/>
  <c r="L459" i="32"/>
  <c r="M459" i="32"/>
  <c r="N459" i="32"/>
  <c r="J460" i="32"/>
  <c r="K460" i="32"/>
  <c r="L460" i="32"/>
  <c r="M460" i="32"/>
  <c r="N460" i="32"/>
  <c r="J461" i="32"/>
  <c r="K461" i="32"/>
  <c r="L461" i="32"/>
  <c r="M461" i="32"/>
  <c r="N461" i="32"/>
  <c r="J462" i="32"/>
  <c r="K462" i="32"/>
  <c r="L462" i="32"/>
  <c r="M462" i="32"/>
  <c r="N462" i="32"/>
  <c r="J463" i="32"/>
  <c r="K463" i="32"/>
  <c r="L463" i="32"/>
  <c r="M463" i="32"/>
  <c r="N463" i="32"/>
  <c r="J464" i="32"/>
  <c r="K464" i="32"/>
  <c r="L464" i="32"/>
  <c r="M464" i="32"/>
  <c r="N464" i="32"/>
  <c r="J465" i="32"/>
  <c r="K465" i="32"/>
  <c r="L465" i="32"/>
  <c r="M465" i="32"/>
  <c r="N465" i="32"/>
  <c r="J466" i="32"/>
  <c r="K466" i="32"/>
  <c r="L466" i="32"/>
  <c r="M466" i="32"/>
  <c r="N466" i="32"/>
  <c r="J467" i="32"/>
  <c r="K467" i="32"/>
  <c r="L467" i="32"/>
  <c r="M467" i="32"/>
  <c r="N467" i="32"/>
  <c r="J468" i="32"/>
  <c r="K468" i="32"/>
  <c r="L468" i="32"/>
  <c r="M468" i="32"/>
  <c r="N468" i="32"/>
  <c r="J469" i="32"/>
  <c r="K469" i="32"/>
  <c r="L469" i="32"/>
  <c r="M469" i="32"/>
  <c r="N469" i="32"/>
  <c r="J470" i="32"/>
  <c r="K470" i="32"/>
  <c r="L470" i="32"/>
  <c r="M470" i="32"/>
  <c r="N470" i="32"/>
  <c r="J471" i="32"/>
  <c r="K471" i="32"/>
  <c r="L471" i="32"/>
  <c r="M471" i="32"/>
  <c r="N471" i="32"/>
  <c r="J472" i="32"/>
  <c r="K472" i="32"/>
  <c r="L472" i="32"/>
  <c r="M472" i="32"/>
  <c r="N472" i="32"/>
  <c r="J473" i="32"/>
  <c r="K473" i="32"/>
  <c r="L473" i="32"/>
  <c r="M473" i="32"/>
  <c r="N473" i="32"/>
  <c r="J474" i="32"/>
  <c r="K474" i="32"/>
  <c r="L474" i="32"/>
  <c r="M474" i="32"/>
  <c r="N474" i="32"/>
  <c r="J475" i="32"/>
  <c r="K475" i="32"/>
  <c r="L475" i="32"/>
  <c r="M475" i="32"/>
  <c r="N475" i="32"/>
  <c r="J476" i="32"/>
  <c r="K476" i="32"/>
  <c r="L476" i="32"/>
  <c r="M476" i="32"/>
  <c r="N476" i="32"/>
  <c r="J477" i="32"/>
  <c r="K477" i="32"/>
  <c r="L477" i="32"/>
  <c r="M477" i="32"/>
  <c r="N477" i="32"/>
  <c r="J478" i="32"/>
  <c r="K478" i="32"/>
  <c r="L478" i="32"/>
  <c r="M478" i="32"/>
  <c r="N478" i="32"/>
  <c r="J479" i="32"/>
  <c r="K479" i="32"/>
  <c r="L479" i="32"/>
  <c r="M479" i="32"/>
  <c r="N479" i="32"/>
  <c r="J480" i="32"/>
  <c r="K480" i="32"/>
  <c r="L480" i="32"/>
  <c r="M480" i="32"/>
  <c r="N480" i="32"/>
  <c r="J481" i="32"/>
  <c r="K481" i="32"/>
  <c r="L481" i="32"/>
  <c r="M481" i="32"/>
  <c r="N481" i="32"/>
  <c r="J482" i="32"/>
  <c r="K482" i="32"/>
  <c r="L482" i="32"/>
  <c r="M482" i="32"/>
  <c r="N482" i="32"/>
  <c r="J483" i="32"/>
  <c r="K483" i="32"/>
  <c r="L483" i="32"/>
  <c r="M483" i="32"/>
  <c r="N483" i="32"/>
  <c r="J484" i="32"/>
  <c r="K484" i="32"/>
  <c r="L484" i="32"/>
  <c r="M484" i="32"/>
  <c r="N484" i="32"/>
  <c r="J485" i="32"/>
  <c r="K485" i="32"/>
  <c r="L485" i="32"/>
  <c r="M485" i="32"/>
  <c r="N485" i="32"/>
  <c r="J486" i="32"/>
  <c r="K486" i="32"/>
  <c r="L486" i="32"/>
  <c r="M486" i="32"/>
  <c r="N486" i="32"/>
  <c r="J487" i="32"/>
  <c r="K487" i="32"/>
  <c r="L487" i="32"/>
  <c r="M487" i="32"/>
  <c r="N487" i="32"/>
  <c r="J488" i="32"/>
  <c r="K488" i="32"/>
  <c r="L488" i="32"/>
  <c r="M488" i="32"/>
  <c r="N488" i="32"/>
  <c r="J489" i="32"/>
  <c r="K489" i="32"/>
  <c r="L489" i="32"/>
  <c r="M489" i="32"/>
  <c r="N489" i="32"/>
  <c r="J490" i="32"/>
  <c r="K490" i="32"/>
  <c r="L490" i="32"/>
  <c r="M490" i="32"/>
  <c r="N490" i="32"/>
  <c r="J491" i="32"/>
  <c r="K491" i="32"/>
  <c r="L491" i="32"/>
  <c r="M491" i="32"/>
  <c r="N491" i="32"/>
  <c r="J492" i="32"/>
  <c r="K492" i="32"/>
  <c r="L492" i="32"/>
  <c r="M492" i="32"/>
  <c r="N492" i="32"/>
  <c r="J493" i="32"/>
  <c r="K493" i="32"/>
  <c r="L493" i="32"/>
  <c r="M493" i="32"/>
  <c r="N493" i="32"/>
  <c r="J494" i="32"/>
  <c r="K494" i="32"/>
  <c r="L494" i="32"/>
  <c r="M494" i="32"/>
  <c r="N494" i="32"/>
  <c r="J495" i="32"/>
  <c r="K495" i="32"/>
  <c r="L495" i="32"/>
  <c r="M495" i="32"/>
  <c r="N495" i="32"/>
  <c r="J496" i="32"/>
  <c r="K496" i="32"/>
  <c r="L496" i="32"/>
  <c r="M496" i="32"/>
  <c r="N496" i="32"/>
  <c r="J497" i="32"/>
  <c r="K497" i="32"/>
  <c r="L497" i="32"/>
  <c r="M497" i="32"/>
  <c r="N497" i="32"/>
  <c r="J498" i="32"/>
  <c r="K498" i="32"/>
  <c r="L498" i="32"/>
  <c r="M498" i="32"/>
  <c r="N498" i="32"/>
  <c r="J499" i="32"/>
  <c r="K499" i="32"/>
  <c r="L499" i="32"/>
  <c r="M499" i="32"/>
  <c r="N499" i="32"/>
  <c r="J500" i="32"/>
  <c r="K500" i="32"/>
  <c r="L500" i="32"/>
  <c r="M500" i="32"/>
  <c r="N500" i="32"/>
  <c r="J501" i="32"/>
  <c r="K501" i="32"/>
  <c r="L501" i="32"/>
  <c r="M501" i="32"/>
  <c r="N501" i="32"/>
  <c r="J502" i="32"/>
  <c r="K502" i="32"/>
  <c r="L502" i="32"/>
  <c r="M502" i="32"/>
  <c r="N502" i="32"/>
  <c r="J503" i="32"/>
  <c r="K503" i="32"/>
  <c r="L503" i="32"/>
  <c r="M503" i="32"/>
  <c r="N503" i="32"/>
  <c r="J504" i="32"/>
  <c r="K504" i="32"/>
  <c r="L504" i="32"/>
  <c r="M504" i="32"/>
  <c r="N504" i="32"/>
  <c r="J505" i="32"/>
  <c r="K505" i="32"/>
  <c r="L505" i="32"/>
  <c r="M505" i="32"/>
  <c r="N505" i="32"/>
  <c r="J506" i="32"/>
  <c r="K506" i="32"/>
  <c r="L506" i="32"/>
  <c r="M506" i="32"/>
  <c r="N506" i="32"/>
  <c r="J507" i="32"/>
  <c r="K507" i="32"/>
  <c r="L507" i="32"/>
  <c r="M507" i="32"/>
  <c r="N507" i="32"/>
  <c r="J508" i="32"/>
  <c r="K508" i="32"/>
  <c r="L508" i="32"/>
  <c r="M508" i="32"/>
  <c r="N508" i="32"/>
  <c r="J509" i="32"/>
  <c r="K509" i="32"/>
  <c r="L509" i="32"/>
  <c r="M509" i="32"/>
  <c r="N509" i="32"/>
  <c r="J510" i="32"/>
  <c r="K510" i="32"/>
  <c r="L510" i="32"/>
  <c r="M510" i="32"/>
  <c r="N510" i="32"/>
  <c r="J511" i="32"/>
  <c r="K511" i="32"/>
  <c r="L511" i="32"/>
  <c r="M511" i="32"/>
  <c r="N511" i="32"/>
  <c r="J512" i="32"/>
  <c r="K512" i="32"/>
  <c r="L512" i="32"/>
  <c r="M512" i="32"/>
  <c r="N512" i="32"/>
  <c r="J513" i="32"/>
  <c r="K513" i="32"/>
  <c r="L513" i="32"/>
  <c r="M513" i="32"/>
  <c r="N513" i="32"/>
  <c r="J514" i="32"/>
  <c r="K514" i="32"/>
  <c r="L514" i="32"/>
  <c r="M514" i="32"/>
  <c r="N514" i="32"/>
  <c r="J515" i="32"/>
  <c r="K515" i="32"/>
  <c r="L515" i="32"/>
  <c r="M515" i="32"/>
  <c r="N515" i="32"/>
  <c r="J516" i="32"/>
  <c r="K516" i="32"/>
  <c r="L516" i="32"/>
  <c r="M516" i="32"/>
  <c r="N516" i="32"/>
  <c r="J517" i="32"/>
  <c r="K517" i="32"/>
  <c r="L517" i="32"/>
  <c r="M517" i="32"/>
  <c r="N517" i="32"/>
  <c r="J518" i="32"/>
  <c r="K518" i="32"/>
  <c r="L518" i="32"/>
  <c r="M518" i="32"/>
  <c r="N518" i="32"/>
  <c r="J519" i="32"/>
  <c r="K519" i="32"/>
  <c r="L519" i="32"/>
  <c r="M519" i="32"/>
  <c r="N519" i="32"/>
  <c r="J520" i="32"/>
  <c r="K520" i="32"/>
  <c r="L520" i="32"/>
  <c r="M520" i="32"/>
  <c r="N520" i="32"/>
  <c r="J521" i="32"/>
  <c r="K521" i="32"/>
  <c r="L521" i="32"/>
  <c r="M521" i="32"/>
  <c r="N521" i="32"/>
  <c r="J522" i="32"/>
  <c r="K522" i="32"/>
  <c r="L522" i="32"/>
  <c r="M522" i="32"/>
  <c r="N522" i="32"/>
  <c r="J523" i="32"/>
  <c r="K523" i="32"/>
  <c r="L523" i="32"/>
  <c r="M523" i="32"/>
  <c r="N523" i="32"/>
  <c r="J524" i="32"/>
  <c r="K524" i="32"/>
  <c r="L524" i="32"/>
  <c r="M524" i="32"/>
  <c r="N524" i="32"/>
  <c r="J525" i="32"/>
  <c r="K525" i="32"/>
  <c r="L525" i="32"/>
  <c r="M525" i="32"/>
  <c r="N525" i="32"/>
  <c r="J526" i="32"/>
  <c r="K526" i="32"/>
  <c r="L526" i="32"/>
  <c r="M526" i="32"/>
  <c r="N526" i="32"/>
  <c r="J527" i="32"/>
  <c r="K527" i="32"/>
  <c r="L527" i="32"/>
  <c r="M527" i="32"/>
  <c r="N527" i="32"/>
  <c r="J528" i="32"/>
  <c r="K528" i="32"/>
  <c r="L528" i="32"/>
  <c r="M528" i="32"/>
  <c r="N528" i="32"/>
  <c r="J529" i="32"/>
  <c r="K529" i="32"/>
  <c r="L529" i="32"/>
  <c r="M529" i="32"/>
  <c r="N529" i="32"/>
  <c r="J530" i="32"/>
  <c r="K530" i="32"/>
  <c r="L530" i="32"/>
  <c r="M530" i="32"/>
  <c r="N530" i="32"/>
  <c r="J531" i="32"/>
  <c r="K531" i="32"/>
  <c r="L531" i="32"/>
  <c r="M531" i="32"/>
  <c r="N531" i="32"/>
  <c r="J532" i="32"/>
  <c r="K532" i="32"/>
  <c r="L532" i="32"/>
  <c r="M532" i="32"/>
  <c r="N532" i="32"/>
  <c r="J533" i="32"/>
  <c r="K533" i="32"/>
  <c r="L533" i="32"/>
  <c r="M533" i="32"/>
  <c r="N533" i="32"/>
  <c r="J534" i="32"/>
  <c r="K534" i="32"/>
  <c r="L534" i="32"/>
  <c r="M534" i="32"/>
  <c r="N534" i="32"/>
  <c r="J535" i="32"/>
  <c r="K535" i="32"/>
  <c r="L535" i="32"/>
  <c r="M535" i="32"/>
  <c r="N535" i="32"/>
  <c r="J536" i="32"/>
  <c r="K536" i="32"/>
  <c r="L536" i="32"/>
  <c r="M536" i="32"/>
  <c r="N536" i="32"/>
  <c r="J537" i="32"/>
  <c r="K537" i="32"/>
  <c r="L537" i="32"/>
  <c r="M537" i="32"/>
  <c r="N537" i="32"/>
  <c r="J538" i="32"/>
  <c r="K538" i="32"/>
  <c r="L538" i="32"/>
  <c r="M538" i="32"/>
  <c r="N538" i="32"/>
  <c r="J539" i="32"/>
  <c r="K539" i="32"/>
  <c r="L539" i="32"/>
  <c r="M539" i="32"/>
  <c r="N539" i="32"/>
  <c r="J540" i="32"/>
  <c r="K540" i="32"/>
  <c r="L540" i="32"/>
  <c r="M540" i="32"/>
  <c r="N540" i="32"/>
  <c r="J541" i="32"/>
  <c r="K541" i="32"/>
  <c r="L541" i="32"/>
  <c r="M541" i="32"/>
  <c r="N541" i="32"/>
  <c r="J542" i="32"/>
  <c r="K542" i="32"/>
  <c r="L542" i="32"/>
  <c r="M542" i="32"/>
  <c r="N542" i="32"/>
  <c r="J543" i="32"/>
  <c r="K543" i="32"/>
  <c r="L543" i="32"/>
  <c r="M543" i="32"/>
  <c r="N543" i="32"/>
  <c r="J544" i="32"/>
  <c r="K544" i="32"/>
  <c r="L544" i="32"/>
  <c r="M544" i="32"/>
  <c r="N544" i="32"/>
  <c r="J545" i="32"/>
  <c r="K545" i="32"/>
  <c r="L545" i="32"/>
  <c r="M545" i="32"/>
  <c r="N545" i="32"/>
  <c r="J546" i="32"/>
  <c r="K546" i="32"/>
  <c r="L546" i="32"/>
  <c r="M546" i="32"/>
  <c r="N546" i="32"/>
  <c r="J547" i="32"/>
  <c r="K547" i="32"/>
  <c r="L547" i="32"/>
  <c r="M547" i="32"/>
  <c r="N547" i="32"/>
  <c r="J548" i="32"/>
  <c r="K548" i="32"/>
  <c r="L548" i="32"/>
  <c r="M548" i="32"/>
  <c r="N548" i="32"/>
  <c r="J549" i="32"/>
  <c r="K549" i="32"/>
  <c r="L549" i="32"/>
  <c r="M549" i="32"/>
  <c r="N549" i="32"/>
  <c r="J550" i="32"/>
  <c r="K550" i="32"/>
  <c r="L550" i="32"/>
  <c r="M550" i="32"/>
  <c r="N550" i="32"/>
  <c r="J551" i="32"/>
  <c r="K551" i="32"/>
  <c r="L551" i="32"/>
  <c r="M551" i="32"/>
  <c r="N551" i="32"/>
  <c r="J552" i="32"/>
  <c r="K552" i="32"/>
  <c r="L552" i="32"/>
  <c r="M552" i="32"/>
  <c r="N552" i="32"/>
  <c r="J553" i="32"/>
  <c r="K553" i="32"/>
  <c r="L553" i="32"/>
  <c r="M553" i="32"/>
  <c r="N553" i="32"/>
  <c r="J554" i="32"/>
  <c r="K554" i="32"/>
  <c r="L554" i="32"/>
  <c r="M554" i="32"/>
  <c r="N554" i="32"/>
  <c r="J555" i="32"/>
  <c r="K555" i="32"/>
  <c r="L555" i="32"/>
  <c r="M555" i="32"/>
  <c r="N555" i="32"/>
  <c r="J556" i="32"/>
  <c r="K556" i="32"/>
  <c r="L556" i="32"/>
  <c r="M556" i="32"/>
  <c r="N556" i="32"/>
  <c r="J557" i="32"/>
  <c r="K557" i="32"/>
  <c r="L557" i="32"/>
  <c r="M557" i="32"/>
  <c r="N557" i="32"/>
  <c r="J558" i="32"/>
  <c r="K558" i="32"/>
  <c r="L558" i="32"/>
  <c r="M558" i="32"/>
  <c r="N558" i="32"/>
  <c r="J559" i="32"/>
  <c r="K559" i="32"/>
  <c r="L559" i="32"/>
  <c r="M559" i="32"/>
  <c r="N559" i="32"/>
  <c r="J560" i="32"/>
  <c r="K560" i="32"/>
  <c r="L560" i="32"/>
  <c r="M560" i="32"/>
  <c r="N560" i="32"/>
  <c r="J561" i="32"/>
  <c r="K561" i="32"/>
  <c r="L561" i="32"/>
  <c r="M561" i="32"/>
  <c r="N561" i="32"/>
  <c r="J562" i="32"/>
  <c r="K562" i="32"/>
  <c r="L562" i="32"/>
  <c r="M562" i="32"/>
  <c r="N562" i="32"/>
  <c r="J563" i="32"/>
  <c r="K563" i="32"/>
  <c r="L563" i="32"/>
  <c r="M563" i="32"/>
  <c r="N563" i="32"/>
  <c r="J564" i="32"/>
  <c r="K564" i="32"/>
  <c r="L564" i="32"/>
  <c r="M564" i="32"/>
  <c r="N564" i="32"/>
  <c r="J565" i="32"/>
  <c r="K565" i="32"/>
  <c r="L565" i="32"/>
  <c r="M565" i="32"/>
  <c r="N565" i="32"/>
  <c r="J566" i="32"/>
  <c r="K566" i="32"/>
  <c r="L566" i="32"/>
  <c r="M566" i="32"/>
  <c r="N566" i="32"/>
  <c r="J567" i="32"/>
  <c r="K567" i="32"/>
  <c r="L567" i="32"/>
  <c r="M567" i="32"/>
  <c r="N567" i="32"/>
  <c r="J568" i="32"/>
  <c r="K568" i="32"/>
  <c r="L568" i="32"/>
  <c r="M568" i="32"/>
  <c r="N568" i="32"/>
  <c r="J569" i="32"/>
  <c r="K569" i="32"/>
  <c r="L569" i="32"/>
  <c r="M569" i="32"/>
  <c r="N569" i="32"/>
  <c r="J570" i="32"/>
  <c r="K570" i="32"/>
  <c r="L570" i="32"/>
  <c r="M570" i="32"/>
  <c r="N570" i="32"/>
  <c r="J571" i="32"/>
  <c r="K571" i="32"/>
  <c r="L571" i="32"/>
  <c r="M571" i="32"/>
  <c r="N571" i="32"/>
  <c r="J572" i="32"/>
  <c r="K572" i="32"/>
  <c r="L572" i="32"/>
  <c r="M572" i="32"/>
  <c r="N572" i="32"/>
  <c r="J573" i="32"/>
  <c r="K573" i="32"/>
  <c r="L573" i="32"/>
  <c r="M573" i="32"/>
  <c r="N573" i="32"/>
  <c r="J574" i="32"/>
  <c r="K574" i="32"/>
  <c r="L574" i="32"/>
  <c r="M574" i="32"/>
  <c r="N574" i="32"/>
  <c r="J575" i="32"/>
  <c r="K575" i="32"/>
  <c r="L575" i="32"/>
  <c r="M575" i="32"/>
  <c r="N575" i="32"/>
  <c r="J576" i="32"/>
  <c r="K576" i="32"/>
  <c r="L576" i="32"/>
  <c r="M576" i="32"/>
  <c r="N576" i="32"/>
  <c r="J577" i="32"/>
  <c r="K577" i="32"/>
  <c r="L577" i="32"/>
  <c r="M577" i="32"/>
  <c r="N577" i="32"/>
  <c r="J578" i="32"/>
  <c r="K578" i="32"/>
  <c r="L578" i="32"/>
  <c r="M578" i="32"/>
  <c r="N578" i="32"/>
  <c r="J579" i="32"/>
  <c r="K579" i="32"/>
  <c r="L579" i="32"/>
  <c r="M579" i="32"/>
  <c r="N579" i="32"/>
  <c r="J580" i="32"/>
  <c r="K580" i="32"/>
  <c r="L580" i="32"/>
  <c r="M580" i="32"/>
  <c r="N580" i="32"/>
  <c r="J581" i="32"/>
  <c r="K581" i="32"/>
  <c r="L581" i="32"/>
  <c r="M581" i="32"/>
  <c r="N581" i="32"/>
  <c r="J582" i="32"/>
  <c r="K582" i="32"/>
  <c r="L582" i="32"/>
  <c r="M582" i="32"/>
  <c r="N582" i="32"/>
  <c r="J583" i="32"/>
  <c r="K583" i="32"/>
  <c r="L583" i="32"/>
  <c r="M583" i="32"/>
  <c r="N583" i="32"/>
  <c r="J584" i="32"/>
  <c r="K584" i="32"/>
  <c r="L584" i="32"/>
  <c r="M584" i="32"/>
  <c r="N584" i="32"/>
  <c r="J585" i="32"/>
  <c r="K585" i="32"/>
  <c r="L585" i="32"/>
  <c r="M585" i="32"/>
  <c r="N585" i="32"/>
  <c r="J586" i="32"/>
  <c r="K586" i="32"/>
  <c r="L586" i="32"/>
  <c r="M586" i="32"/>
  <c r="N586" i="32"/>
  <c r="J587" i="32"/>
  <c r="K587" i="32"/>
  <c r="L587" i="32"/>
  <c r="M587" i="32"/>
  <c r="N587" i="32"/>
  <c r="J588" i="32"/>
  <c r="K588" i="32"/>
  <c r="L588" i="32"/>
  <c r="M588" i="32"/>
  <c r="N588" i="32"/>
  <c r="J589" i="32"/>
  <c r="K589" i="32"/>
  <c r="L589" i="32"/>
  <c r="M589" i="32"/>
  <c r="N589" i="32"/>
  <c r="J590" i="32"/>
  <c r="K590" i="32"/>
  <c r="L590" i="32"/>
  <c r="M590" i="32"/>
  <c r="N590" i="32"/>
  <c r="J591" i="32"/>
  <c r="K591" i="32"/>
  <c r="L591" i="32"/>
  <c r="M591" i="32"/>
  <c r="N591" i="32"/>
  <c r="J592" i="32"/>
  <c r="K592" i="32"/>
  <c r="L592" i="32"/>
  <c r="M592" i="32"/>
  <c r="N592" i="32"/>
  <c r="J593" i="32"/>
  <c r="K593" i="32"/>
  <c r="L593" i="32"/>
  <c r="M593" i="32"/>
  <c r="N593" i="32"/>
  <c r="J594" i="32"/>
  <c r="K594" i="32"/>
  <c r="L594" i="32"/>
  <c r="M594" i="32"/>
  <c r="N594" i="32"/>
  <c r="J595" i="32"/>
  <c r="K595" i="32"/>
  <c r="L595" i="32"/>
  <c r="M595" i="32"/>
  <c r="N595" i="32"/>
  <c r="J596" i="32"/>
  <c r="K596" i="32"/>
  <c r="L596" i="32"/>
  <c r="M596" i="32"/>
  <c r="N596" i="32"/>
  <c r="J597" i="32"/>
  <c r="K597" i="32"/>
  <c r="L597" i="32"/>
  <c r="M597" i="32"/>
  <c r="N597" i="32"/>
  <c r="J598" i="32"/>
  <c r="K598" i="32"/>
  <c r="L598" i="32"/>
  <c r="M598" i="32"/>
  <c r="N598" i="32"/>
  <c r="J599" i="32"/>
  <c r="K599" i="32"/>
  <c r="L599" i="32"/>
  <c r="M599" i="32"/>
  <c r="N599" i="32"/>
  <c r="J600" i="32"/>
  <c r="K600" i="32"/>
  <c r="L600" i="32"/>
  <c r="M600" i="32"/>
  <c r="N600" i="32"/>
  <c r="J601" i="32"/>
  <c r="K601" i="32"/>
  <c r="L601" i="32"/>
  <c r="M601" i="32"/>
  <c r="N601" i="32"/>
  <c r="J602" i="32"/>
  <c r="K602" i="32"/>
  <c r="L602" i="32"/>
  <c r="M602" i="32"/>
  <c r="N602" i="32"/>
  <c r="J603" i="32"/>
  <c r="K603" i="32"/>
  <c r="L603" i="32"/>
  <c r="M603" i="32"/>
  <c r="N603" i="32"/>
  <c r="J604" i="32"/>
  <c r="K604" i="32"/>
  <c r="L604" i="32"/>
  <c r="M604" i="32"/>
  <c r="N604" i="32"/>
  <c r="J605" i="32"/>
  <c r="K605" i="32"/>
  <c r="L605" i="32"/>
  <c r="M605" i="32"/>
  <c r="N605" i="32"/>
  <c r="J606" i="32"/>
  <c r="K606" i="32"/>
  <c r="L606" i="32"/>
  <c r="M606" i="32"/>
  <c r="N606" i="32"/>
  <c r="J607" i="32"/>
  <c r="K607" i="32"/>
  <c r="L607" i="32"/>
  <c r="M607" i="32"/>
  <c r="N607" i="32"/>
  <c r="J608" i="32"/>
  <c r="K608" i="32"/>
  <c r="L608" i="32"/>
  <c r="M608" i="32"/>
  <c r="N608" i="32"/>
  <c r="J609" i="32"/>
  <c r="K609" i="32"/>
  <c r="L609" i="32"/>
  <c r="M609" i="32"/>
  <c r="N609" i="32"/>
  <c r="J610" i="32"/>
  <c r="K610" i="32"/>
  <c r="L610" i="32"/>
  <c r="M610" i="32"/>
  <c r="N610" i="32"/>
  <c r="J611" i="32"/>
  <c r="K611" i="32"/>
  <c r="L611" i="32"/>
  <c r="M611" i="32"/>
  <c r="N611" i="32"/>
  <c r="J612" i="32"/>
  <c r="K612" i="32"/>
  <c r="L612" i="32"/>
  <c r="M612" i="32"/>
  <c r="N612" i="32"/>
  <c r="J613" i="32"/>
  <c r="K613" i="32"/>
  <c r="L613" i="32"/>
  <c r="M613" i="32"/>
  <c r="N613" i="32"/>
  <c r="J614" i="32"/>
  <c r="K614" i="32"/>
  <c r="L614" i="32"/>
  <c r="M614" i="32"/>
  <c r="N614" i="32"/>
  <c r="J615" i="32"/>
  <c r="K615" i="32"/>
  <c r="L615" i="32"/>
  <c r="M615" i="32"/>
  <c r="N615" i="32"/>
  <c r="J616" i="32"/>
  <c r="K616" i="32"/>
  <c r="L616" i="32"/>
  <c r="M616" i="32"/>
  <c r="N616" i="32"/>
  <c r="J617" i="32"/>
  <c r="K617" i="32"/>
  <c r="L617" i="32"/>
  <c r="M617" i="32"/>
  <c r="N617" i="32"/>
  <c r="J618" i="32"/>
  <c r="K618" i="32"/>
  <c r="L618" i="32"/>
  <c r="M618" i="32"/>
  <c r="N618" i="32"/>
  <c r="J619" i="32"/>
  <c r="K619" i="32"/>
  <c r="L619" i="32"/>
  <c r="M619" i="32"/>
  <c r="N619" i="32"/>
  <c r="J620" i="32"/>
  <c r="K620" i="32"/>
  <c r="L620" i="32"/>
  <c r="M620" i="32"/>
  <c r="N620" i="32"/>
  <c r="J621" i="32"/>
  <c r="K621" i="32"/>
  <c r="L621" i="32"/>
  <c r="M621" i="32"/>
  <c r="N621" i="32"/>
  <c r="J622" i="32"/>
  <c r="K622" i="32"/>
  <c r="L622" i="32"/>
  <c r="M622" i="32"/>
  <c r="N622" i="32"/>
  <c r="J623" i="32"/>
  <c r="K623" i="32"/>
  <c r="L623" i="32"/>
  <c r="M623" i="32"/>
  <c r="N623" i="32"/>
  <c r="J624" i="32"/>
  <c r="K624" i="32"/>
  <c r="L624" i="32"/>
  <c r="M624" i="32"/>
  <c r="N624" i="32"/>
  <c r="J625" i="32"/>
  <c r="K625" i="32"/>
  <c r="L625" i="32"/>
  <c r="M625" i="32"/>
  <c r="N625" i="32"/>
  <c r="J626" i="32"/>
  <c r="K626" i="32"/>
  <c r="L626" i="32"/>
  <c r="M626" i="32"/>
  <c r="N626" i="32"/>
  <c r="J627" i="32"/>
  <c r="K627" i="32"/>
  <c r="L627" i="32"/>
  <c r="M627" i="32"/>
  <c r="N627" i="32"/>
  <c r="J628" i="32"/>
  <c r="K628" i="32"/>
  <c r="L628" i="32"/>
  <c r="M628" i="32"/>
  <c r="N628" i="32"/>
  <c r="J629" i="32"/>
  <c r="K629" i="32"/>
  <c r="L629" i="32"/>
  <c r="M629" i="32"/>
  <c r="N629" i="32"/>
  <c r="J630" i="32"/>
  <c r="K630" i="32"/>
  <c r="L630" i="32"/>
  <c r="M630" i="32"/>
  <c r="N630" i="32"/>
  <c r="J631" i="32"/>
  <c r="K631" i="32"/>
  <c r="L631" i="32"/>
  <c r="M631" i="32"/>
  <c r="N631" i="32"/>
  <c r="J632" i="32"/>
  <c r="K632" i="32"/>
  <c r="L632" i="32"/>
  <c r="M632" i="32"/>
  <c r="N632" i="32"/>
  <c r="J633" i="32"/>
  <c r="K633" i="32"/>
  <c r="L633" i="32"/>
  <c r="M633" i="32"/>
  <c r="N633" i="32"/>
  <c r="J634" i="32"/>
  <c r="K634" i="32"/>
  <c r="L634" i="32"/>
  <c r="M634" i="32"/>
  <c r="N634" i="32"/>
  <c r="J635" i="32"/>
  <c r="K635" i="32"/>
  <c r="L635" i="32"/>
  <c r="M635" i="32"/>
  <c r="N635" i="32"/>
  <c r="J636" i="32"/>
  <c r="K636" i="32"/>
  <c r="L636" i="32"/>
  <c r="M636" i="32"/>
  <c r="N636" i="32"/>
  <c r="J637" i="32"/>
  <c r="K637" i="32"/>
  <c r="L637" i="32"/>
  <c r="M637" i="32"/>
  <c r="N637" i="32"/>
  <c r="J638" i="32"/>
  <c r="K638" i="32"/>
  <c r="L638" i="32"/>
  <c r="M638" i="32"/>
  <c r="N638" i="32"/>
  <c r="J639" i="32"/>
  <c r="K639" i="32"/>
  <c r="L639" i="32"/>
  <c r="M639" i="32"/>
  <c r="N639" i="32"/>
  <c r="J640" i="32"/>
  <c r="K640" i="32"/>
  <c r="L640" i="32"/>
  <c r="M640" i="32"/>
  <c r="N640" i="32"/>
  <c r="J641" i="32"/>
  <c r="K641" i="32"/>
  <c r="L641" i="32"/>
  <c r="M641" i="32"/>
  <c r="N641" i="32"/>
  <c r="J642" i="32"/>
  <c r="K642" i="32"/>
  <c r="L642" i="32"/>
  <c r="M642" i="32"/>
  <c r="N642" i="32"/>
  <c r="J643" i="32"/>
  <c r="K643" i="32"/>
  <c r="L643" i="32"/>
  <c r="M643" i="32"/>
  <c r="N643" i="32"/>
  <c r="J644" i="32"/>
  <c r="K644" i="32"/>
  <c r="L644" i="32"/>
  <c r="M644" i="32"/>
  <c r="N644" i="32"/>
  <c r="J645" i="32"/>
  <c r="K645" i="32"/>
  <c r="L645" i="32"/>
  <c r="M645" i="32"/>
  <c r="N645" i="32"/>
  <c r="J646" i="32"/>
  <c r="K646" i="32"/>
  <c r="L646" i="32"/>
  <c r="M646" i="32"/>
  <c r="N646" i="32"/>
  <c r="J647" i="32"/>
  <c r="K647" i="32"/>
  <c r="L647" i="32"/>
  <c r="M647" i="32"/>
  <c r="N647" i="32"/>
  <c r="J648" i="32"/>
  <c r="K648" i="32"/>
  <c r="L648" i="32"/>
  <c r="M648" i="32"/>
  <c r="N648" i="32"/>
  <c r="J649" i="32"/>
  <c r="K649" i="32"/>
  <c r="L649" i="32"/>
  <c r="M649" i="32"/>
  <c r="N649" i="32"/>
  <c r="J650" i="32"/>
  <c r="K650" i="32"/>
  <c r="L650" i="32"/>
  <c r="M650" i="32"/>
  <c r="N650" i="32"/>
  <c r="J651" i="32"/>
  <c r="K651" i="32"/>
  <c r="L651" i="32"/>
  <c r="M651" i="32"/>
  <c r="N651" i="32"/>
  <c r="J652" i="32"/>
  <c r="K652" i="32"/>
  <c r="L652" i="32"/>
  <c r="M652" i="32"/>
  <c r="N652" i="32"/>
  <c r="J653" i="32"/>
  <c r="K653" i="32"/>
  <c r="L653" i="32"/>
  <c r="M653" i="32"/>
  <c r="N653" i="32"/>
  <c r="J654" i="32"/>
  <c r="K654" i="32"/>
  <c r="L654" i="32"/>
  <c r="M654" i="32"/>
  <c r="N654" i="32"/>
  <c r="J655" i="32"/>
  <c r="K655" i="32"/>
  <c r="L655" i="32"/>
  <c r="M655" i="32"/>
  <c r="N655" i="32"/>
  <c r="J656" i="32"/>
  <c r="K656" i="32"/>
  <c r="L656" i="32"/>
  <c r="M656" i="32"/>
  <c r="N656" i="32"/>
  <c r="J657" i="32"/>
  <c r="K657" i="32"/>
  <c r="L657" i="32"/>
  <c r="M657" i="32"/>
  <c r="N657" i="32"/>
  <c r="J658" i="32"/>
  <c r="K658" i="32"/>
  <c r="L658" i="32"/>
  <c r="M658" i="32"/>
  <c r="N658" i="32"/>
  <c r="J659" i="32"/>
  <c r="K659" i="32"/>
  <c r="L659" i="32"/>
  <c r="M659" i="32"/>
  <c r="N659" i="32"/>
  <c r="J660" i="32"/>
  <c r="K660" i="32"/>
  <c r="L660" i="32"/>
  <c r="M660" i="32"/>
  <c r="N660" i="32"/>
  <c r="J661" i="32"/>
  <c r="K661" i="32"/>
  <c r="L661" i="32"/>
  <c r="M661" i="32"/>
  <c r="N661" i="32"/>
  <c r="J662" i="32"/>
  <c r="K662" i="32"/>
  <c r="L662" i="32"/>
  <c r="M662" i="32"/>
  <c r="N662" i="32"/>
  <c r="J663" i="32"/>
  <c r="K663" i="32"/>
  <c r="L663" i="32"/>
  <c r="M663" i="32"/>
  <c r="N663" i="32"/>
  <c r="J664" i="32"/>
  <c r="K664" i="32"/>
  <c r="L664" i="32"/>
  <c r="M664" i="32"/>
  <c r="N664" i="32"/>
  <c r="J665" i="32"/>
  <c r="K665" i="32"/>
  <c r="L665" i="32"/>
  <c r="M665" i="32"/>
  <c r="N665" i="32"/>
  <c r="J666" i="32"/>
  <c r="K666" i="32"/>
  <c r="L666" i="32"/>
  <c r="M666" i="32"/>
  <c r="N666" i="32"/>
  <c r="J667" i="32"/>
  <c r="K667" i="32"/>
  <c r="L667" i="32"/>
  <c r="M667" i="32"/>
  <c r="N667" i="32"/>
  <c r="J668" i="32"/>
  <c r="K668" i="32"/>
  <c r="L668" i="32"/>
  <c r="M668" i="32"/>
  <c r="N668" i="32"/>
  <c r="J669" i="32"/>
  <c r="K669" i="32"/>
  <c r="L669" i="32"/>
  <c r="M669" i="32"/>
  <c r="N669" i="32"/>
  <c r="J670" i="32"/>
  <c r="K670" i="32"/>
  <c r="L670" i="32"/>
  <c r="M670" i="32"/>
  <c r="N670" i="32"/>
  <c r="J671" i="32"/>
  <c r="K671" i="32"/>
  <c r="L671" i="32"/>
  <c r="M671" i="32"/>
  <c r="N671" i="32"/>
  <c r="J672" i="32"/>
  <c r="K672" i="32"/>
  <c r="L672" i="32"/>
  <c r="M672" i="32"/>
  <c r="N672" i="32"/>
  <c r="J673" i="32"/>
  <c r="K673" i="32"/>
  <c r="L673" i="32"/>
  <c r="M673" i="32"/>
  <c r="N673" i="32"/>
  <c r="J674" i="32"/>
  <c r="K674" i="32"/>
  <c r="L674" i="32"/>
  <c r="M674" i="32"/>
  <c r="N674" i="32"/>
  <c r="J675" i="32"/>
  <c r="K675" i="32"/>
  <c r="L675" i="32"/>
  <c r="M675" i="32"/>
  <c r="N675" i="32"/>
  <c r="J676" i="32"/>
  <c r="K676" i="32"/>
  <c r="L676" i="32"/>
  <c r="M676" i="32"/>
  <c r="N676" i="32"/>
  <c r="J677" i="32"/>
  <c r="K677" i="32"/>
  <c r="L677" i="32"/>
  <c r="M677" i="32"/>
  <c r="N677" i="32"/>
  <c r="J678" i="32"/>
  <c r="K678" i="32"/>
  <c r="L678" i="32"/>
  <c r="M678" i="32"/>
  <c r="N678" i="32"/>
  <c r="J679" i="32"/>
  <c r="K679" i="32"/>
  <c r="L679" i="32"/>
  <c r="M679" i="32"/>
  <c r="N679" i="32"/>
  <c r="J680" i="32"/>
  <c r="K680" i="32"/>
  <c r="L680" i="32"/>
  <c r="M680" i="32"/>
  <c r="N680" i="32"/>
  <c r="J681" i="32"/>
  <c r="K681" i="32"/>
  <c r="L681" i="32"/>
  <c r="M681" i="32"/>
  <c r="N681" i="32"/>
  <c r="J682" i="32"/>
  <c r="K682" i="32"/>
  <c r="L682" i="32"/>
  <c r="M682" i="32"/>
  <c r="N682" i="32"/>
  <c r="J683" i="32"/>
  <c r="K683" i="32"/>
  <c r="L683" i="32"/>
  <c r="M683" i="32"/>
  <c r="N683" i="32"/>
  <c r="J684" i="32"/>
  <c r="K684" i="32"/>
  <c r="L684" i="32"/>
  <c r="M684" i="32"/>
  <c r="N684" i="32"/>
  <c r="J685" i="32"/>
  <c r="K685" i="32"/>
  <c r="L685" i="32"/>
  <c r="M685" i="32"/>
  <c r="N685" i="32"/>
  <c r="J686" i="32"/>
  <c r="K686" i="32"/>
  <c r="L686" i="32"/>
  <c r="M686" i="32"/>
  <c r="N686" i="32"/>
  <c r="J687" i="32"/>
  <c r="K687" i="32"/>
  <c r="L687" i="32"/>
  <c r="M687" i="32"/>
  <c r="N687" i="32"/>
  <c r="J688" i="32"/>
  <c r="K688" i="32"/>
  <c r="L688" i="32"/>
  <c r="M688" i="32"/>
  <c r="N688" i="32"/>
  <c r="J689" i="32"/>
  <c r="K689" i="32"/>
  <c r="L689" i="32"/>
  <c r="M689" i="32"/>
  <c r="N689" i="32"/>
  <c r="J690" i="32"/>
  <c r="K690" i="32"/>
  <c r="L690" i="32"/>
  <c r="M690" i="32"/>
  <c r="N690" i="32"/>
  <c r="J691" i="32"/>
  <c r="K691" i="32"/>
  <c r="L691" i="32"/>
  <c r="M691" i="32"/>
  <c r="N691" i="32"/>
  <c r="J692" i="32"/>
  <c r="K692" i="32"/>
  <c r="L692" i="32"/>
  <c r="M692" i="32"/>
  <c r="N692" i="32"/>
  <c r="J693" i="32"/>
  <c r="K693" i="32"/>
  <c r="L693" i="32"/>
  <c r="M693" i="32"/>
  <c r="N693" i="32"/>
  <c r="J694" i="32"/>
  <c r="K694" i="32"/>
  <c r="L694" i="32"/>
  <c r="M694" i="32"/>
  <c r="N694" i="32"/>
  <c r="J695" i="32"/>
  <c r="K695" i="32"/>
  <c r="L695" i="32"/>
  <c r="M695" i="32"/>
  <c r="N695" i="32"/>
  <c r="J696" i="32"/>
  <c r="K696" i="32"/>
  <c r="L696" i="32"/>
  <c r="M696" i="32"/>
  <c r="N696" i="32"/>
  <c r="J697" i="32"/>
  <c r="K697" i="32"/>
  <c r="L697" i="32"/>
  <c r="M697" i="32"/>
  <c r="N697" i="32"/>
  <c r="J698" i="32"/>
  <c r="K698" i="32"/>
  <c r="L698" i="32"/>
  <c r="M698" i="32"/>
  <c r="N698" i="32"/>
  <c r="J699" i="32"/>
  <c r="K699" i="32"/>
  <c r="L699" i="32"/>
  <c r="M699" i="32"/>
  <c r="N699" i="32"/>
  <c r="J700" i="32"/>
  <c r="K700" i="32"/>
  <c r="L700" i="32"/>
  <c r="M700" i="32"/>
  <c r="N700" i="32"/>
  <c r="J701" i="32"/>
  <c r="K701" i="32"/>
  <c r="L701" i="32"/>
  <c r="M701" i="32"/>
  <c r="N701" i="32"/>
  <c r="J702" i="32"/>
  <c r="K702" i="32"/>
  <c r="L702" i="32"/>
  <c r="M702" i="32"/>
  <c r="N702" i="32"/>
  <c r="J703" i="32"/>
  <c r="K703" i="32"/>
  <c r="L703" i="32"/>
  <c r="M703" i="32"/>
  <c r="N703" i="32"/>
  <c r="J704" i="32"/>
  <c r="K704" i="32"/>
  <c r="L704" i="32"/>
  <c r="M704" i="32"/>
  <c r="N704" i="32"/>
  <c r="J705" i="32"/>
  <c r="K705" i="32"/>
  <c r="L705" i="32"/>
  <c r="M705" i="32"/>
  <c r="N705" i="32"/>
  <c r="J706" i="32"/>
  <c r="K706" i="32"/>
  <c r="L706" i="32"/>
  <c r="M706" i="32"/>
  <c r="N706" i="32"/>
  <c r="J707" i="32"/>
  <c r="K707" i="32"/>
  <c r="L707" i="32"/>
  <c r="M707" i="32"/>
  <c r="N707" i="32"/>
  <c r="J708" i="32"/>
  <c r="K708" i="32"/>
  <c r="L708" i="32"/>
  <c r="M708" i="32"/>
  <c r="N708" i="32"/>
  <c r="J709" i="32"/>
  <c r="K709" i="32"/>
  <c r="L709" i="32"/>
  <c r="M709" i="32"/>
  <c r="N709" i="32"/>
  <c r="J710" i="32"/>
  <c r="K710" i="32"/>
  <c r="L710" i="32"/>
  <c r="M710" i="32"/>
  <c r="N710" i="32"/>
  <c r="J711" i="32"/>
  <c r="K711" i="32"/>
  <c r="L711" i="32"/>
  <c r="M711" i="32"/>
  <c r="N711" i="32"/>
  <c r="J712" i="32"/>
  <c r="K712" i="32"/>
  <c r="L712" i="32"/>
  <c r="M712" i="32"/>
  <c r="N712" i="32"/>
  <c r="J713" i="32"/>
  <c r="K713" i="32"/>
  <c r="L713" i="32"/>
  <c r="M713" i="32"/>
  <c r="N713" i="32"/>
  <c r="J714" i="32"/>
  <c r="K714" i="32"/>
  <c r="L714" i="32"/>
  <c r="M714" i="32"/>
  <c r="N714" i="32"/>
  <c r="J715" i="32"/>
  <c r="K715" i="32"/>
  <c r="L715" i="32"/>
  <c r="M715" i="32"/>
  <c r="N715" i="32"/>
  <c r="J716" i="32"/>
  <c r="K716" i="32"/>
  <c r="L716" i="32"/>
  <c r="M716" i="32"/>
  <c r="N716" i="32"/>
  <c r="J717" i="32"/>
  <c r="K717" i="32"/>
  <c r="L717" i="32"/>
  <c r="M717" i="32"/>
  <c r="N717" i="32"/>
  <c r="J718" i="32"/>
  <c r="K718" i="32"/>
  <c r="L718" i="32"/>
  <c r="M718" i="32"/>
  <c r="N718" i="32"/>
  <c r="J719" i="32"/>
  <c r="K719" i="32"/>
  <c r="L719" i="32"/>
  <c r="M719" i="32"/>
  <c r="N719" i="32"/>
  <c r="J720" i="32"/>
  <c r="K720" i="32"/>
  <c r="L720" i="32"/>
  <c r="M720" i="32"/>
  <c r="N720" i="32"/>
  <c r="J721" i="32"/>
  <c r="K721" i="32"/>
  <c r="L721" i="32"/>
  <c r="M721" i="32"/>
  <c r="N721" i="32"/>
  <c r="J722" i="32"/>
  <c r="K722" i="32"/>
  <c r="L722" i="32"/>
  <c r="M722" i="32"/>
  <c r="N722" i="32"/>
  <c r="J723" i="32"/>
  <c r="K723" i="32"/>
  <c r="L723" i="32"/>
  <c r="M723" i="32"/>
  <c r="N723" i="32"/>
  <c r="J724" i="32"/>
  <c r="K724" i="32"/>
  <c r="L724" i="32"/>
  <c r="M724" i="32"/>
  <c r="N724" i="32"/>
  <c r="J725" i="32"/>
  <c r="K725" i="32"/>
  <c r="L725" i="32"/>
  <c r="M725" i="32"/>
  <c r="N725" i="32"/>
  <c r="J726" i="32"/>
  <c r="K726" i="32"/>
  <c r="L726" i="32"/>
  <c r="M726" i="32"/>
  <c r="N726" i="32"/>
  <c r="J727" i="32"/>
  <c r="K727" i="32"/>
  <c r="L727" i="32"/>
  <c r="M727" i="32"/>
  <c r="N727" i="32"/>
  <c r="J728" i="32"/>
  <c r="K728" i="32"/>
  <c r="L728" i="32"/>
  <c r="M728" i="32"/>
  <c r="N728" i="32"/>
  <c r="J729" i="32"/>
  <c r="K729" i="32"/>
  <c r="L729" i="32"/>
  <c r="M729" i="32"/>
  <c r="N729" i="32"/>
  <c r="J730" i="32"/>
  <c r="K730" i="32"/>
  <c r="L730" i="32"/>
  <c r="M730" i="32"/>
  <c r="N730" i="32"/>
  <c r="J731" i="32"/>
  <c r="K731" i="32"/>
  <c r="L731" i="32"/>
  <c r="M731" i="32"/>
  <c r="N731" i="32"/>
  <c r="J732" i="32"/>
  <c r="K732" i="32"/>
  <c r="L732" i="32"/>
  <c r="M732" i="32"/>
  <c r="N732" i="32"/>
  <c r="J733" i="32"/>
  <c r="K733" i="32"/>
  <c r="L733" i="32"/>
  <c r="M733" i="32"/>
  <c r="N733" i="32"/>
  <c r="J734" i="32"/>
  <c r="K734" i="32"/>
  <c r="L734" i="32"/>
  <c r="M734" i="32"/>
  <c r="N734" i="32"/>
  <c r="J735" i="32"/>
  <c r="K735" i="32"/>
  <c r="L735" i="32"/>
  <c r="M735" i="32"/>
  <c r="N735" i="32"/>
  <c r="J736" i="32"/>
  <c r="K736" i="32"/>
  <c r="L736" i="32"/>
  <c r="M736" i="32"/>
  <c r="N736" i="32"/>
  <c r="J737" i="32"/>
  <c r="K737" i="32"/>
  <c r="L737" i="32"/>
  <c r="M737" i="32"/>
  <c r="N737" i="32"/>
  <c r="J738" i="32"/>
  <c r="K738" i="32"/>
  <c r="L738" i="32"/>
  <c r="M738" i="32"/>
  <c r="N738" i="32"/>
  <c r="J739" i="32"/>
  <c r="K739" i="32"/>
  <c r="L739" i="32"/>
  <c r="M739" i="32"/>
  <c r="N739" i="32"/>
  <c r="J740" i="32"/>
  <c r="K740" i="32"/>
  <c r="L740" i="32"/>
  <c r="M740" i="32"/>
  <c r="N740" i="32"/>
  <c r="J741" i="32"/>
  <c r="K741" i="32"/>
  <c r="L741" i="32"/>
  <c r="M741" i="32"/>
  <c r="N741" i="32"/>
  <c r="J742" i="32"/>
  <c r="K742" i="32"/>
  <c r="L742" i="32"/>
  <c r="M742" i="32"/>
  <c r="N742" i="32"/>
  <c r="J743" i="32"/>
  <c r="K743" i="32"/>
  <c r="L743" i="32"/>
  <c r="M743" i="32"/>
  <c r="N743" i="32"/>
  <c r="J744" i="32"/>
  <c r="K744" i="32"/>
  <c r="L744" i="32"/>
  <c r="M744" i="32"/>
  <c r="N744" i="32"/>
  <c r="J745" i="32"/>
  <c r="K745" i="32"/>
  <c r="L745" i="32"/>
  <c r="M745" i="32"/>
  <c r="N745" i="32"/>
  <c r="J746" i="32"/>
  <c r="K746" i="32"/>
  <c r="L746" i="32"/>
  <c r="M746" i="32"/>
  <c r="N746" i="32"/>
  <c r="J747" i="32"/>
  <c r="K747" i="32"/>
  <c r="L747" i="32"/>
  <c r="M747" i="32"/>
  <c r="N747" i="32"/>
  <c r="J748" i="32"/>
  <c r="K748" i="32"/>
  <c r="L748" i="32"/>
  <c r="M748" i="32"/>
  <c r="N748" i="32"/>
  <c r="J749" i="32"/>
  <c r="K749" i="32"/>
  <c r="L749" i="32"/>
  <c r="M749" i="32"/>
  <c r="N749" i="32"/>
  <c r="J750" i="32"/>
  <c r="K750" i="32"/>
  <c r="L750" i="32"/>
  <c r="M750" i="32"/>
  <c r="N750" i="32"/>
  <c r="J751" i="32"/>
  <c r="K751" i="32"/>
  <c r="L751" i="32"/>
  <c r="M751" i="32"/>
  <c r="N751" i="32"/>
  <c r="J752" i="32"/>
  <c r="K752" i="32"/>
  <c r="L752" i="32"/>
  <c r="M752" i="32"/>
  <c r="N752" i="32"/>
  <c r="J753" i="32"/>
  <c r="K753" i="32"/>
  <c r="L753" i="32"/>
  <c r="M753" i="32"/>
  <c r="N753" i="32"/>
  <c r="J754" i="32"/>
  <c r="K754" i="32"/>
  <c r="L754" i="32"/>
  <c r="M754" i="32"/>
  <c r="N754" i="32"/>
  <c r="J755" i="32"/>
  <c r="K755" i="32"/>
  <c r="L755" i="32"/>
  <c r="M755" i="32"/>
  <c r="N755" i="32"/>
  <c r="J756" i="32"/>
  <c r="K756" i="32"/>
  <c r="L756" i="32"/>
  <c r="M756" i="32"/>
  <c r="N756" i="32"/>
  <c r="J757" i="32"/>
  <c r="K757" i="32"/>
  <c r="L757" i="32"/>
  <c r="M757" i="32"/>
  <c r="N757" i="32"/>
  <c r="J758" i="32"/>
  <c r="K758" i="32"/>
  <c r="L758" i="32"/>
  <c r="M758" i="32"/>
  <c r="N758" i="32"/>
  <c r="J759" i="32"/>
  <c r="K759" i="32"/>
  <c r="L759" i="32"/>
  <c r="M759" i="32"/>
  <c r="N759" i="32"/>
  <c r="J760" i="32"/>
  <c r="K760" i="32"/>
  <c r="L760" i="32"/>
  <c r="M760" i="32"/>
  <c r="N760" i="32"/>
  <c r="J761" i="32"/>
  <c r="K761" i="32"/>
  <c r="L761" i="32"/>
  <c r="M761" i="32"/>
  <c r="N761" i="32"/>
  <c r="J762" i="32"/>
  <c r="K762" i="32"/>
  <c r="L762" i="32"/>
  <c r="M762" i="32"/>
  <c r="N762" i="32"/>
  <c r="J763" i="32"/>
  <c r="K763" i="32"/>
  <c r="L763" i="32"/>
  <c r="M763" i="32"/>
  <c r="N763" i="32"/>
  <c r="J764" i="32"/>
  <c r="K764" i="32"/>
  <c r="L764" i="32"/>
  <c r="M764" i="32"/>
  <c r="N764" i="32"/>
  <c r="J765" i="32"/>
  <c r="K765" i="32"/>
  <c r="L765" i="32"/>
  <c r="M765" i="32"/>
  <c r="N765" i="32"/>
  <c r="J766" i="32"/>
  <c r="K766" i="32"/>
  <c r="L766" i="32"/>
  <c r="M766" i="32"/>
  <c r="N766" i="32"/>
  <c r="J767" i="32"/>
  <c r="K767" i="32"/>
  <c r="L767" i="32"/>
  <c r="M767" i="32"/>
  <c r="N767" i="32"/>
  <c r="J768" i="32"/>
  <c r="K768" i="32"/>
  <c r="L768" i="32"/>
  <c r="M768" i="32"/>
  <c r="N768" i="32"/>
  <c r="J769" i="32"/>
  <c r="K769" i="32"/>
  <c r="L769" i="32"/>
  <c r="M769" i="32"/>
  <c r="N769" i="32"/>
  <c r="J770" i="32"/>
  <c r="K770" i="32"/>
  <c r="L770" i="32"/>
  <c r="M770" i="32"/>
  <c r="N770" i="32"/>
  <c r="J771" i="32"/>
  <c r="K771" i="32"/>
  <c r="L771" i="32"/>
  <c r="M771" i="32"/>
  <c r="N771" i="32"/>
  <c r="J772" i="32"/>
  <c r="K772" i="32"/>
  <c r="L772" i="32"/>
  <c r="M772" i="32"/>
  <c r="N772" i="32"/>
  <c r="J773" i="32"/>
  <c r="K773" i="32"/>
  <c r="L773" i="32"/>
  <c r="M773" i="32"/>
  <c r="N773" i="32"/>
  <c r="J774" i="32"/>
  <c r="K774" i="32"/>
  <c r="L774" i="32"/>
  <c r="M774" i="32"/>
  <c r="N774" i="32"/>
  <c r="J775" i="32"/>
  <c r="K775" i="32"/>
  <c r="L775" i="32"/>
  <c r="M775" i="32"/>
  <c r="N775" i="32"/>
  <c r="J776" i="32"/>
  <c r="K776" i="32"/>
  <c r="L776" i="32"/>
  <c r="M776" i="32"/>
  <c r="N776" i="32"/>
  <c r="J777" i="32"/>
  <c r="K777" i="32"/>
  <c r="L777" i="32"/>
  <c r="M777" i="32"/>
  <c r="N777" i="32"/>
  <c r="J778" i="32"/>
  <c r="K778" i="32"/>
  <c r="L778" i="32"/>
  <c r="M778" i="32"/>
  <c r="N778" i="32"/>
  <c r="J779" i="32"/>
  <c r="K779" i="32"/>
  <c r="L779" i="32"/>
  <c r="M779" i="32"/>
  <c r="N779" i="32"/>
  <c r="J780" i="32"/>
  <c r="K780" i="32"/>
  <c r="L780" i="32"/>
  <c r="M780" i="32"/>
  <c r="N780" i="32"/>
  <c r="J781" i="32"/>
  <c r="K781" i="32"/>
  <c r="L781" i="32"/>
  <c r="M781" i="32"/>
  <c r="N781" i="32"/>
  <c r="J782" i="32"/>
  <c r="K782" i="32"/>
  <c r="L782" i="32"/>
  <c r="M782" i="32"/>
  <c r="N782" i="32"/>
  <c r="J783" i="32"/>
  <c r="K783" i="32"/>
  <c r="L783" i="32"/>
  <c r="M783" i="32"/>
  <c r="N783" i="32"/>
  <c r="J784" i="32"/>
  <c r="K784" i="32"/>
  <c r="L784" i="32"/>
  <c r="M784" i="32"/>
  <c r="N784" i="32"/>
  <c r="J785" i="32"/>
  <c r="K785" i="32"/>
  <c r="L785" i="32"/>
  <c r="M785" i="32"/>
  <c r="N785" i="32"/>
  <c r="J786" i="32"/>
  <c r="K786" i="32"/>
  <c r="L786" i="32"/>
  <c r="M786" i="32"/>
  <c r="N786" i="32"/>
  <c r="J787" i="32"/>
  <c r="K787" i="32"/>
  <c r="L787" i="32"/>
  <c r="M787" i="32"/>
  <c r="N787" i="32"/>
  <c r="J788" i="32"/>
  <c r="K788" i="32"/>
  <c r="L788" i="32"/>
  <c r="M788" i="32"/>
  <c r="N788" i="32"/>
  <c r="J789" i="32"/>
  <c r="K789" i="32"/>
  <c r="L789" i="32"/>
  <c r="M789" i="32"/>
  <c r="N789" i="32"/>
  <c r="J790" i="32"/>
  <c r="K790" i="32"/>
  <c r="L790" i="32"/>
  <c r="M790" i="32"/>
  <c r="N790" i="32"/>
  <c r="J791" i="32"/>
  <c r="K791" i="32"/>
  <c r="L791" i="32"/>
  <c r="M791" i="32"/>
  <c r="N791" i="32"/>
  <c r="J792" i="32"/>
  <c r="K792" i="32"/>
  <c r="L792" i="32"/>
  <c r="M792" i="32"/>
  <c r="N792" i="32"/>
  <c r="J793" i="32"/>
  <c r="K793" i="32"/>
  <c r="L793" i="32"/>
  <c r="M793" i="32"/>
  <c r="N793" i="32"/>
  <c r="J794" i="32"/>
  <c r="K794" i="32"/>
  <c r="L794" i="32"/>
  <c r="M794" i="32"/>
  <c r="N794" i="32"/>
  <c r="J795" i="32"/>
  <c r="K795" i="32"/>
  <c r="L795" i="32"/>
  <c r="M795" i="32"/>
  <c r="N795" i="32"/>
  <c r="J796" i="32"/>
  <c r="K796" i="32"/>
  <c r="L796" i="32"/>
  <c r="M796" i="32"/>
  <c r="N796" i="32"/>
  <c r="J797" i="32"/>
  <c r="K797" i="32"/>
  <c r="L797" i="32"/>
  <c r="M797" i="32"/>
  <c r="N797" i="32"/>
  <c r="J798" i="32"/>
  <c r="K798" i="32"/>
  <c r="L798" i="32"/>
  <c r="M798" i="32"/>
  <c r="N798" i="32"/>
  <c r="J799" i="32"/>
  <c r="K799" i="32"/>
  <c r="L799" i="32"/>
  <c r="M799" i="32"/>
  <c r="N799" i="32"/>
  <c r="J800" i="32"/>
  <c r="K800" i="32"/>
  <c r="L800" i="32"/>
  <c r="M800" i="32"/>
  <c r="N800" i="32"/>
  <c r="J801" i="32"/>
  <c r="K801" i="32"/>
  <c r="L801" i="32"/>
  <c r="M801" i="32"/>
  <c r="N801" i="32"/>
  <c r="J802" i="32"/>
  <c r="K802" i="32"/>
  <c r="L802" i="32"/>
  <c r="M802" i="32"/>
  <c r="N802" i="32"/>
  <c r="J803" i="32"/>
  <c r="K803" i="32"/>
  <c r="L803" i="32"/>
  <c r="M803" i="32"/>
  <c r="N803" i="32"/>
  <c r="J804" i="32"/>
  <c r="K804" i="32"/>
  <c r="L804" i="32"/>
  <c r="M804" i="32"/>
  <c r="N804" i="32"/>
  <c r="J805" i="32"/>
  <c r="K805" i="32"/>
  <c r="L805" i="32"/>
  <c r="M805" i="32"/>
  <c r="N805" i="32"/>
  <c r="J806" i="32"/>
  <c r="K806" i="32"/>
  <c r="L806" i="32"/>
  <c r="M806" i="32"/>
  <c r="N806" i="32"/>
  <c r="J807" i="32"/>
  <c r="K807" i="32"/>
  <c r="L807" i="32"/>
  <c r="M807" i="32"/>
  <c r="N807" i="32"/>
  <c r="J808" i="32"/>
  <c r="K808" i="32"/>
  <c r="L808" i="32"/>
  <c r="M808" i="32"/>
  <c r="N808" i="32"/>
  <c r="J809" i="32"/>
  <c r="K809" i="32"/>
  <c r="L809" i="32"/>
  <c r="M809" i="32"/>
  <c r="N809" i="32"/>
  <c r="J810" i="32"/>
  <c r="K810" i="32"/>
  <c r="L810" i="32"/>
  <c r="M810" i="32"/>
  <c r="N810" i="32"/>
  <c r="J811" i="32"/>
  <c r="K811" i="32"/>
  <c r="L811" i="32"/>
  <c r="M811" i="32"/>
  <c r="N811" i="32"/>
  <c r="J812" i="32"/>
  <c r="K812" i="32"/>
  <c r="L812" i="32"/>
  <c r="M812" i="32"/>
  <c r="N812" i="32"/>
  <c r="J813" i="32"/>
  <c r="K813" i="32"/>
  <c r="L813" i="32"/>
  <c r="M813" i="32"/>
  <c r="N813" i="32"/>
  <c r="J814" i="32"/>
  <c r="K814" i="32"/>
  <c r="L814" i="32"/>
  <c r="M814" i="32"/>
  <c r="N814" i="32"/>
  <c r="J815" i="32"/>
  <c r="K815" i="32"/>
  <c r="L815" i="32"/>
  <c r="M815" i="32"/>
  <c r="N815" i="32"/>
  <c r="J816" i="32"/>
  <c r="K816" i="32"/>
  <c r="L816" i="32"/>
  <c r="M816" i="32"/>
  <c r="N816" i="32"/>
  <c r="J817" i="32"/>
  <c r="K817" i="32"/>
  <c r="L817" i="32"/>
  <c r="M817" i="32"/>
  <c r="N817" i="32"/>
  <c r="J818" i="32"/>
  <c r="K818" i="32"/>
  <c r="L818" i="32"/>
  <c r="M818" i="32"/>
  <c r="N818" i="32"/>
  <c r="J819" i="32"/>
  <c r="K819" i="32"/>
  <c r="L819" i="32"/>
  <c r="M819" i="32"/>
  <c r="N819" i="32"/>
  <c r="J820" i="32"/>
  <c r="K820" i="32"/>
  <c r="L820" i="32"/>
  <c r="M820" i="32"/>
  <c r="N820" i="32"/>
  <c r="J821" i="32"/>
  <c r="K821" i="32"/>
  <c r="L821" i="32"/>
  <c r="M821" i="32"/>
  <c r="N821" i="32"/>
  <c r="J822" i="32"/>
  <c r="K822" i="32"/>
  <c r="L822" i="32"/>
  <c r="M822" i="32"/>
  <c r="N822" i="32"/>
  <c r="J823" i="32"/>
  <c r="K823" i="32"/>
  <c r="L823" i="32"/>
  <c r="M823" i="32"/>
  <c r="N823" i="32"/>
  <c r="J824" i="32"/>
  <c r="K824" i="32"/>
  <c r="L824" i="32"/>
  <c r="M824" i="32"/>
  <c r="N824" i="32"/>
  <c r="J825" i="32"/>
  <c r="K825" i="32"/>
  <c r="L825" i="32"/>
  <c r="M825" i="32"/>
  <c r="N825" i="32"/>
  <c r="J826" i="32"/>
  <c r="K826" i="32"/>
  <c r="L826" i="32"/>
  <c r="M826" i="32"/>
  <c r="N826" i="32"/>
  <c r="J827" i="32"/>
  <c r="K827" i="32"/>
  <c r="L827" i="32"/>
  <c r="M827" i="32"/>
  <c r="N827" i="32"/>
  <c r="J828" i="32"/>
  <c r="K828" i="32"/>
  <c r="L828" i="32"/>
  <c r="M828" i="32"/>
  <c r="N828" i="32"/>
  <c r="J829" i="32"/>
  <c r="K829" i="32"/>
  <c r="L829" i="32"/>
  <c r="M829" i="32"/>
  <c r="N829" i="32"/>
  <c r="J830" i="32"/>
  <c r="K830" i="32"/>
  <c r="L830" i="32"/>
  <c r="M830" i="32"/>
  <c r="N830" i="32"/>
  <c r="J831" i="32"/>
  <c r="K831" i="32"/>
  <c r="L831" i="32"/>
  <c r="M831" i="32"/>
  <c r="N831" i="32"/>
  <c r="J832" i="32"/>
  <c r="K832" i="32"/>
  <c r="L832" i="32"/>
  <c r="M832" i="32"/>
  <c r="N832" i="32"/>
  <c r="J833" i="32"/>
  <c r="K833" i="32"/>
  <c r="L833" i="32"/>
  <c r="M833" i="32"/>
  <c r="N833" i="32"/>
  <c r="J834" i="32"/>
  <c r="K834" i="32"/>
  <c r="L834" i="32"/>
  <c r="M834" i="32"/>
  <c r="N834" i="32"/>
  <c r="J835" i="32"/>
  <c r="K835" i="32"/>
  <c r="L835" i="32"/>
  <c r="M835" i="32"/>
  <c r="N835" i="32"/>
  <c r="J836" i="32"/>
  <c r="K836" i="32"/>
  <c r="L836" i="32"/>
  <c r="M836" i="32"/>
  <c r="N836" i="32"/>
  <c r="J837" i="32"/>
  <c r="K837" i="32"/>
  <c r="L837" i="32"/>
  <c r="M837" i="32"/>
  <c r="N837" i="32"/>
  <c r="J838" i="32"/>
  <c r="K838" i="32"/>
  <c r="L838" i="32"/>
  <c r="M838" i="32"/>
  <c r="N838" i="32"/>
  <c r="J839" i="32"/>
  <c r="K839" i="32"/>
  <c r="L839" i="32"/>
  <c r="M839" i="32"/>
  <c r="N839" i="32"/>
  <c r="J840" i="32"/>
  <c r="K840" i="32"/>
  <c r="L840" i="32"/>
  <c r="M840" i="32"/>
  <c r="N840" i="32"/>
  <c r="J841" i="32"/>
  <c r="K841" i="32"/>
  <c r="L841" i="32"/>
  <c r="M841" i="32"/>
  <c r="N841" i="32"/>
  <c r="J842" i="32"/>
  <c r="K842" i="32"/>
  <c r="L842" i="32"/>
  <c r="M842" i="32"/>
  <c r="N842" i="32"/>
  <c r="J843" i="32"/>
  <c r="K843" i="32"/>
  <c r="L843" i="32"/>
  <c r="M843" i="32"/>
  <c r="N843" i="32"/>
  <c r="J844" i="32"/>
  <c r="K844" i="32"/>
  <c r="L844" i="32"/>
  <c r="M844" i="32"/>
  <c r="N844" i="32"/>
  <c r="J845" i="32"/>
  <c r="K845" i="32"/>
  <c r="L845" i="32"/>
  <c r="M845" i="32"/>
  <c r="N845" i="32"/>
  <c r="J846" i="32"/>
  <c r="K846" i="32"/>
  <c r="L846" i="32"/>
  <c r="M846" i="32"/>
  <c r="N846" i="32"/>
  <c r="J847" i="32"/>
  <c r="K847" i="32"/>
  <c r="L847" i="32"/>
  <c r="M847" i="32"/>
  <c r="N847" i="32"/>
  <c r="J848" i="32"/>
  <c r="K848" i="32"/>
  <c r="L848" i="32"/>
  <c r="M848" i="32"/>
  <c r="N848" i="32"/>
  <c r="J849" i="32"/>
  <c r="K849" i="32"/>
  <c r="L849" i="32"/>
  <c r="M849" i="32"/>
  <c r="N849" i="32"/>
  <c r="J850" i="32"/>
  <c r="K850" i="32"/>
  <c r="L850" i="32"/>
  <c r="M850" i="32"/>
  <c r="N850" i="32"/>
  <c r="J851" i="32"/>
  <c r="K851" i="32"/>
  <c r="L851" i="32"/>
  <c r="M851" i="32"/>
  <c r="N851" i="32"/>
  <c r="J852" i="32"/>
  <c r="K852" i="32"/>
  <c r="L852" i="32"/>
  <c r="M852" i="32"/>
  <c r="N852" i="32"/>
  <c r="J853" i="32"/>
  <c r="K853" i="32"/>
  <c r="L853" i="32"/>
  <c r="M853" i="32"/>
  <c r="N853" i="32"/>
  <c r="J854" i="32"/>
  <c r="K854" i="32"/>
  <c r="L854" i="32"/>
  <c r="M854" i="32"/>
  <c r="N854" i="32"/>
  <c r="J855" i="32"/>
  <c r="K855" i="32"/>
  <c r="L855" i="32"/>
  <c r="M855" i="32"/>
  <c r="N855" i="32"/>
  <c r="J856" i="32"/>
  <c r="K856" i="32"/>
  <c r="L856" i="32"/>
  <c r="M856" i="32"/>
  <c r="N856" i="32"/>
  <c r="J857" i="32"/>
  <c r="K857" i="32"/>
  <c r="L857" i="32"/>
  <c r="M857" i="32"/>
  <c r="N857" i="32"/>
  <c r="J858" i="32"/>
  <c r="K858" i="32"/>
  <c r="L858" i="32"/>
  <c r="M858" i="32"/>
  <c r="N858" i="32"/>
  <c r="J859" i="32"/>
  <c r="K859" i="32"/>
  <c r="L859" i="32"/>
  <c r="M859" i="32"/>
  <c r="N859" i="32"/>
  <c r="J860" i="32"/>
  <c r="K860" i="32"/>
  <c r="L860" i="32"/>
  <c r="M860" i="32"/>
  <c r="N860" i="32"/>
  <c r="J861" i="32"/>
  <c r="K861" i="32"/>
  <c r="L861" i="32"/>
  <c r="M861" i="32"/>
  <c r="N861" i="32"/>
  <c r="J862" i="32"/>
  <c r="K862" i="32"/>
  <c r="L862" i="32"/>
  <c r="M862" i="32"/>
  <c r="N862" i="32"/>
  <c r="J863" i="32"/>
  <c r="K863" i="32"/>
  <c r="L863" i="32"/>
  <c r="M863" i="32"/>
  <c r="N863" i="32"/>
  <c r="J864" i="32"/>
  <c r="K864" i="32"/>
  <c r="L864" i="32"/>
  <c r="M864" i="32"/>
  <c r="N864" i="32"/>
  <c r="J865" i="32"/>
  <c r="K865" i="32"/>
  <c r="L865" i="32"/>
  <c r="M865" i="32"/>
  <c r="N865" i="32"/>
  <c r="J866" i="32"/>
  <c r="K866" i="32"/>
  <c r="L866" i="32"/>
  <c r="M866" i="32"/>
  <c r="N866" i="32"/>
  <c r="J867" i="32"/>
  <c r="K867" i="32"/>
  <c r="L867" i="32"/>
  <c r="M867" i="32"/>
  <c r="N867" i="32"/>
  <c r="J868" i="32"/>
  <c r="K868" i="32"/>
  <c r="L868" i="32"/>
  <c r="M868" i="32"/>
  <c r="N868" i="32"/>
  <c r="J869" i="32"/>
  <c r="K869" i="32"/>
  <c r="L869" i="32"/>
  <c r="M869" i="32"/>
  <c r="N869" i="32"/>
  <c r="J870" i="32"/>
  <c r="K870" i="32"/>
  <c r="L870" i="32"/>
  <c r="M870" i="32"/>
  <c r="N870" i="32"/>
  <c r="J871" i="32"/>
  <c r="K871" i="32"/>
  <c r="L871" i="32"/>
  <c r="M871" i="32"/>
  <c r="N871" i="32"/>
  <c r="J872" i="32"/>
  <c r="K872" i="32"/>
  <c r="L872" i="32"/>
  <c r="M872" i="32"/>
  <c r="N872" i="32"/>
  <c r="J873" i="32"/>
  <c r="K873" i="32"/>
  <c r="L873" i="32"/>
  <c r="M873" i="32"/>
  <c r="N873" i="32"/>
  <c r="J874" i="32"/>
  <c r="K874" i="32"/>
  <c r="L874" i="32"/>
  <c r="M874" i="32"/>
  <c r="N874" i="32"/>
  <c r="J875" i="32"/>
  <c r="K875" i="32"/>
  <c r="L875" i="32"/>
  <c r="M875" i="32"/>
  <c r="N875" i="32"/>
  <c r="J876" i="32"/>
  <c r="K876" i="32"/>
  <c r="L876" i="32"/>
  <c r="M876" i="32"/>
  <c r="N876" i="32"/>
  <c r="J877" i="32"/>
  <c r="K877" i="32"/>
  <c r="L877" i="32"/>
  <c r="M877" i="32"/>
  <c r="N877" i="32"/>
  <c r="J878" i="32"/>
  <c r="K878" i="32"/>
  <c r="L878" i="32"/>
  <c r="M878" i="32"/>
  <c r="N878" i="32"/>
  <c r="J879" i="32"/>
  <c r="K879" i="32"/>
  <c r="L879" i="32"/>
  <c r="M879" i="32"/>
  <c r="N879" i="32"/>
  <c r="J880" i="32"/>
  <c r="K880" i="32"/>
  <c r="L880" i="32"/>
  <c r="M880" i="32"/>
  <c r="N880" i="32"/>
  <c r="J881" i="32"/>
  <c r="K881" i="32"/>
  <c r="L881" i="32"/>
  <c r="M881" i="32"/>
  <c r="N881" i="32"/>
  <c r="J882" i="32"/>
  <c r="K882" i="32"/>
  <c r="L882" i="32"/>
  <c r="M882" i="32"/>
  <c r="N882" i="32"/>
  <c r="J883" i="32"/>
  <c r="K883" i="32"/>
  <c r="L883" i="32"/>
  <c r="M883" i="32"/>
  <c r="N883" i="32"/>
  <c r="J884" i="32"/>
  <c r="K884" i="32"/>
  <c r="L884" i="32"/>
  <c r="M884" i="32"/>
  <c r="N884" i="32"/>
  <c r="J885" i="32"/>
  <c r="K885" i="32"/>
  <c r="L885" i="32"/>
  <c r="M885" i="32"/>
  <c r="N885" i="32"/>
  <c r="J886" i="32"/>
  <c r="K886" i="32"/>
  <c r="L886" i="32"/>
  <c r="M886" i="32"/>
  <c r="N886" i="32"/>
  <c r="J887" i="32"/>
  <c r="K887" i="32"/>
  <c r="L887" i="32"/>
  <c r="M887" i="32"/>
  <c r="N887" i="32"/>
  <c r="J888" i="32"/>
  <c r="K888" i="32"/>
  <c r="L888" i="32"/>
  <c r="M888" i="32"/>
  <c r="N888" i="32"/>
  <c r="J889" i="32"/>
  <c r="K889" i="32"/>
  <c r="L889" i="32"/>
  <c r="M889" i="32"/>
  <c r="N889" i="32"/>
  <c r="J890" i="32"/>
  <c r="K890" i="32"/>
  <c r="L890" i="32"/>
  <c r="M890" i="32"/>
  <c r="N890" i="32"/>
  <c r="J891" i="32"/>
  <c r="K891" i="32"/>
  <c r="L891" i="32"/>
  <c r="M891" i="32"/>
  <c r="N891" i="32"/>
  <c r="J892" i="32"/>
  <c r="K892" i="32"/>
  <c r="L892" i="32"/>
  <c r="M892" i="32"/>
  <c r="N892" i="32"/>
  <c r="J893" i="32"/>
  <c r="K893" i="32"/>
  <c r="L893" i="32"/>
  <c r="M893" i="32"/>
  <c r="N893" i="32"/>
  <c r="J894" i="32"/>
  <c r="K894" i="32"/>
  <c r="L894" i="32"/>
  <c r="M894" i="32"/>
  <c r="N894" i="32"/>
  <c r="J895" i="32"/>
  <c r="K895" i="32"/>
  <c r="L895" i="32"/>
  <c r="M895" i="32"/>
  <c r="N895" i="32"/>
  <c r="J896" i="32"/>
  <c r="K896" i="32"/>
  <c r="L896" i="32"/>
  <c r="M896" i="32"/>
  <c r="N896" i="32"/>
  <c r="J897" i="32"/>
  <c r="K897" i="32"/>
  <c r="L897" i="32"/>
  <c r="M897" i="32"/>
  <c r="N897" i="32"/>
  <c r="J898" i="32"/>
  <c r="K898" i="32"/>
  <c r="L898" i="32"/>
  <c r="M898" i="32"/>
  <c r="N898" i="32"/>
  <c r="J899" i="32"/>
  <c r="K899" i="32"/>
  <c r="L899" i="32"/>
  <c r="M899" i="32"/>
  <c r="N899" i="32"/>
  <c r="J900" i="32"/>
  <c r="K900" i="32"/>
  <c r="L900" i="32"/>
  <c r="M900" i="32"/>
  <c r="N900" i="32"/>
  <c r="J901" i="32"/>
  <c r="K901" i="32"/>
  <c r="L901" i="32"/>
  <c r="M901" i="32"/>
  <c r="N901" i="32"/>
  <c r="J902" i="32"/>
  <c r="K902" i="32"/>
  <c r="L902" i="32"/>
  <c r="M902" i="32"/>
  <c r="N902" i="32"/>
  <c r="J903" i="32"/>
  <c r="K903" i="32"/>
  <c r="L903" i="32"/>
  <c r="M903" i="32"/>
  <c r="N903" i="32"/>
  <c r="J904" i="32"/>
  <c r="K904" i="32"/>
  <c r="L904" i="32"/>
  <c r="M904" i="32"/>
  <c r="N904" i="32"/>
  <c r="J905" i="32"/>
  <c r="K905" i="32"/>
  <c r="L905" i="32"/>
  <c r="M905" i="32"/>
  <c r="N905" i="32"/>
  <c r="J906" i="32"/>
  <c r="K906" i="32"/>
  <c r="L906" i="32"/>
  <c r="M906" i="32"/>
  <c r="N906" i="32"/>
  <c r="J907" i="32"/>
  <c r="K907" i="32"/>
  <c r="L907" i="32"/>
  <c r="M907" i="32"/>
  <c r="N907" i="32"/>
  <c r="J908" i="32"/>
  <c r="K908" i="32"/>
  <c r="L908" i="32"/>
  <c r="M908" i="32"/>
  <c r="N908" i="32"/>
  <c r="J909" i="32"/>
  <c r="K909" i="32"/>
  <c r="L909" i="32"/>
  <c r="M909" i="32"/>
  <c r="N909" i="32"/>
  <c r="J910" i="32"/>
  <c r="K910" i="32"/>
  <c r="L910" i="32"/>
  <c r="M910" i="32"/>
  <c r="N910" i="32"/>
  <c r="J911" i="32"/>
  <c r="K911" i="32"/>
  <c r="L911" i="32"/>
  <c r="M911" i="32"/>
  <c r="N911" i="32"/>
  <c r="J912" i="32"/>
  <c r="K912" i="32"/>
  <c r="L912" i="32"/>
  <c r="M912" i="32"/>
  <c r="N912" i="32"/>
  <c r="J913" i="32"/>
  <c r="K913" i="32"/>
  <c r="L913" i="32"/>
  <c r="M913" i="32"/>
  <c r="N913" i="32"/>
  <c r="J914" i="32"/>
  <c r="K914" i="32"/>
  <c r="L914" i="32"/>
  <c r="M914" i="32"/>
  <c r="N914" i="32"/>
  <c r="J915" i="32"/>
  <c r="K915" i="32"/>
  <c r="L915" i="32"/>
  <c r="M915" i="32"/>
  <c r="N915" i="32"/>
  <c r="J916" i="32"/>
  <c r="K916" i="32"/>
  <c r="L916" i="32"/>
  <c r="M916" i="32"/>
  <c r="N916" i="32"/>
  <c r="J917" i="32"/>
  <c r="K917" i="32"/>
  <c r="L917" i="32"/>
  <c r="M917" i="32"/>
  <c r="N917" i="32"/>
  <c r="J918" i="32"/>
  <c r="K918" i="32"/>
  <c r="L918" i="32"/>
  <c r="M918" i="32"/>
  <c r="N918" i="32"/>
  <c r="J919" i="32"/>
  <c r="K919" i="32"/>
  <c r="L919" i="32"/>
  <c r="M919" i="32"/>
  <c r="N919" i="32"/>
  <c r="J920" i="32"/>
  <c r="K920" i="32"/>
  <c r="L920" i="32"/>
  <c r="M920" i="32"/>
  <c r="N920" i="32"/>
  <c r="J921" i="32"/>
  <c r="K921" i="32"/>
  <c r="L921" i="32"/>
  <c r="M921" i="32"/>
  <c r="N921" i="32"/>
  <c r="AF28" i="32"/>
  <c r="AF33" i="32"/>
  <c r="AF25" i="32"/>
  <c r="AF30" i="32"/>
  <c r="AF29" i="32"/>
  <c r="AF32" i="32"/>
  <c r="AF31" i="32"/>
  <c r="AF27" i="32"/>
  <c r="AF26" i="32"/>
  <c r="AJ28" i="32" l="1" a="1"/>
  <c r="AJ28" i="32" s="1"/>
  <c r="AI28" i="32"/>
  <c r="AK28" i="32" a="1"/>
  <c r="AK28" i="32" s="1"/>
  <c r="AL28" i="32" a="1"/>
  <c r="AL28" i="32" s="1"/>
  <c r="AO28" i="32" a="1"/>
  <c r="AO28" i="32" s="1"/>
  <c r="AM28" i="32"/>
  <c r="AP28" i="32" a="1"/>
  <c r="AP28" i="32" s="1"/>
  <c r="AQ28" i="32" a="1"/>
  <c r="AQ28" i="32" s="1"/>
  <c r="AH28" i="32"/>
  <c r="AG28" i="32" a="1"/>
  <c r="AG28" i="32" s="1"/>
  <c r="AN28" i="32" s="1"/>
  <c r="AK33" i="32" a="1"/>
  <c r="AK33" i="32" s="1"/>
  <c r="AL33" i="32" a="1"/>
  <c r="AL33" i="32" s="1"/>
  <c r="AM33" i="32"/>
  <c r="AP33" i="32" a="1"/>
  <c r="AP33" i="32" s="1"/>
  <c r="AO33" i="32" a="1"/>
  <c r="AO33" i="32" s="1"/>
  <c r="AJ33" i="32" a="1"/>
  <c r="AJ33" i="32" s="1"/>
  <c r="AQ33" i="32" a="1"/>
  <c r="AQ33" i="32" s="1"/>
  <c r="AG33" i="32" a="1"/>
  <c r="AG33" i="32" s="1"/>
  <c r="AN33" i="32" s="1"/>
  <c r="AH33" i="32"/>
  <c r="AI33" i="32"/>
  <c r="AJ27" i="32" a="1"/>
  <c r="AJ27" i="32" s="1"/>
  <c r="AO27" i="32" a="1"/>
  <c r="AO27" i="32" s="1"/>
  <c r="AK27" i="32" a="1"/>
  <c r="AK27" i="32" s="1"/>
  <c r="AL27" i="32" a="1"/>
  <c r="AL27" i="32" s="1"/>
  <c r="AP27" i="32" a="1"/>
  <c r="AP27" i="32" s="1"/>
  <c r="AI27" i="32"/>
  <c r="AM27" i="32"/>
  <c r="AH27" i="32"/>
  <c r="AQ27" i="32" a="1"/>
  <c r="AQ27" i="32" s="1"/>
  <c r="AG27" i="32" a="1"/>
  <c r="AG27" i="32" s="1"/>
  <c r="AN27" i="32" s="1"/>
  <c r="AK31" i="32" a="1"/>
  <c r="AK31" i="32" s="1"/>
  <c r="AP31" i="32" a="1"/>
  <c r="AP31" i="32" s="1"/>
  <c r="AL31" i="32" a="1"/>
  <c r="AL31" i="32" s="1"/>
  <c r="AM31" i="32"/>
  <c r="AQ31" i="32" a="1"/>
  <c r="AQ31" i="32" s="1"/>
  <c r="AO31" i="32" a="1"/>
  <c r="AO31" i="32" s="1"/>
  <c r="AG31" i="32" a="1"/>
  <c r="AG31" i="32" s="1"/>
  <c r="AN31" i="32" s="1"/>
  <c r="AH31" i="32"/>
  <c r="AI31" i="32"/>
  <c r="AJ31" i="32" a="1"/>
  <c r="AJ31" i="32" s="1"/>
  <c r="AK32" i="32" a="1"/>
  <c r="AK32" i="32" s="1"/>
  <c r="AQ32" i="32" a="1"/>
  <c r="AQ32" i="32" s="1"/>
  <c r="AL32" i="32" a="1"/>
  <c r="AL32" i="32" s="1"/>
  <c r="AM32" i="32"/>
  <c r="AP32" i="32" a="1"/>
  <c r="AP32" i="32" s="1"/>
  <c r="AO32" i="32" a="1"/>
  <c r="AO32" i="32" s="1"/>
  <c r="AH32" i="32"/>
  <c r="AI32" i="32"/>
  <c r="AJ32" i="32" a="1"/>
  <c r="AJ32" i="32" s="1"/>
  <c r="AG32" i="32" a="1"/>
  <c r="AG32" i="32" s="1"/>
  <c r="AN32" i="32" s="1"/>
  <c r="AK29" i="32" a="1"/>
  <c r="AK29" i="32" s="1"/>
  <c r="AP29" i="32" a="1"/>
  <c r="AP29" i="32" s="1"/>
  <c r="AL29" i="32" a="1"/>
  <c r="AL29" i="32" s="1"/>
  <c r="AG29" i="32" a="1"/>
  <c r="AG29" i="32" s="1"/>
  <c r="AN29" i="32" s="1"/>
  <c r="AM29" i="32"/>
  <c r="AQ29" i="32" a="1"/>
  <c r="AQ29" i="32" s="1"/>
  <c r="AO29" i="32" a="1"/>
  <c r="AO29" i="32" s="1"/>
  <c r="AH29" i="32"/>
  <c r="AJ29" i="32" a="1"/>
  <c r="AJ29" i="32" s="1"/>
  <c r="AI29" i="32"/>
  <c r="AK30" i="32" a="1"/>
  <c r="AK30" i="32" s="1"/>
  <c r="AL30" i="32" a="1"/>
  <c r="AL30" i="32" s="1"/>
  <c r="AM30" i="32"/>
  <c r="AP30" i="32" a="1"/>
  <c r="AP30" i="32" s="1"/>
  <c r="AO30" i="32" a="1"/>
  <c r="AO30" i="32" s="1"/>
  <c r="AQ30" i="32" a="1"/>
  <c r="AQ30" i="32" s="1"/>
  <c r="AH30" i="32"/>
  <c r="AG30" i="32" a="1"/>
  <c r="AG30" i="32" s="1"/>
  <c r="AN30" i="32" s="1"/>
  <c r="AI30" i="32"/>
  <c r="AJ30" i="32" a="1"/>
  <c r="AJ30" i="32" s="1"/>
  <c r="P3" i="29"/>
  <c r="C5" i="29"/>
  <c r="E5" i="29"/>
  <c r="I5" i="29"/>
  <c r="M6" i="29"/>
  <c r="M7" i="29"/>
  <c r="M8" i="29"/>
  <c r="B9" i="29"/>
  <c r="B11" i="29" s="1"/>
  <c r="D9" i="29"/>
  <c r="D11" i="29" s="1"/>
  <c r="D13" i="29" s="1"/>
  <c r="D20" i="29" s="1"/>
  <c r="D22" i="29" s="1"/>
  <c r="D35" i="29" s="1"/>
  <c r="F9" i="29"/>
  <c r="F11" i="29" s="1"/>
  <c r="F13" i="29" s="1"/>
  <c r="F20" i="29" s="1"/>
  <c r="F22" i="29" s="1"/>
  <c r="F35" i="29" s="1"/>
  <c r="H9" i="29"/>
  <c r="H11" i="29" s="1"/>
  <c r="H13" i="29" s="1"/>
  <c r="H20" i="29" s="1"/>
  <c r="H22" i="29" s="1"/>
  <c r="H35" i="29" s="1"/>
  <c r="M9" i="29"/>
  <c r="B10" i="29"/>
  <c r="B12" i="29" s="1"/>
  <c r="B19" i="29" s="1"/>
  <c r="D10" i="29"/>
  <c r="D12" i="29" s="1"/>
  <c r="D19" i="29" s="1"/>
  <c r="F10" i="29"/>
  <c r="F17" i="29" s="1"/>
  <c r="H10" i="29"/>
  <c r="H12" i="29" s="1"/>
  <c r="H19" i="29" s="1"/>
  <c r="M10" i="29"/>
  <c r="B15" i="29"/>
  <c r="D15" i="29"/>
  <c r="F15" i="29"/>
  <c r="H15" i="29"/>
  <c r="B16" i="29"/>
  <c r="D16" i="29"/>
  <c r="F16" i="29"/>
  <c r="H16" i="29"/>
  <c r="B17" i="29"/>
  <c r="D17" i="29"/>
  <c r="H17" i="29"/>
  <c r="O22" i="29"/>
  <c r="O21" i="29" s="1"/>
  <c r="O20" i="29" s="1"/>
  <c r="O19" i="29" s="1"/>
  <c r="O18" i="29" s="1"/>
  <c r="O17" i="29" s="1"/>
  <c r="O16" i="29" s="1"/>
  <c r="O15" i="29" s="1"/>
  <c r="O14" i="29" s="1"/>
  <c r="O13" i="29" s="1"/>
  <c r="O12" i="29" s="1"/>
  <c r="O11" i="29" s="1"/>
  <c r="O10" i="29" s="1"/>
  <c r="O9" i="29" s="1"/>
  <c r="O8" i="29" s="1"/>
  <c r="O7" i="29" s="1"/>
  <c r="O6" i="29" s="1"/>
  <c r="O23" i="29"/>
  <c r="O24" i="29" s="1"/>
  <c r="O25" i="29" s="1"/>
  <c r="O26" i="29" s="1"/>
  <c r="O27" i="29" s="1"/>
  <c r="O28" i="29" s="1"/>
  <c r="O29" i="29" s="1"/>
  <c r="O30" i="29" s="1"/>
  <c r="O31" i="29" s="1"/>
  <c r="O32" i="29" s="1"/>
  <c r="O33" i="29" s="1"/>
  <c r="O34" i="29" s="1"/>
  <c r="O35" i="29" s="1"/>
  <c r="O36" i="29" s="1"/>
  <c r="O37" i="29" s="1"/>
  <c r="O38" i="29" s="1"/>
  <c r="D26" i="29"/>
  <c r="D28" i="29"/>
  <c r="F32" i="29"/>
  <c r="H32" i="29"/>
  <c r="I32" i="29"/>
  <c r="F33" i="29"/>
  <c r="H33" i="29"/>
  <c r="I33" i="29"/>
  <c r="I34" i="29"/>
  <c r="I35" i="29"/>
  <c r="F36" i="29"/>
  <c r="H36" i="29"/>
  <c r="F37" i="29"/>
  <c r="H37" i="29"/>
  <c r="B38" i="29"/>
  <c r="D38" i="29"/>
  <c r="F38" i="29"/>
  <c r="H38" i="29"/>
  <c r="P3" i="28"/>
  <c r="C5" i="28"/>
  <c r="E5" i="28"/>
  <c r="I5" i="28"/>
  <c r="M6" i="28"/>
  <c r="M7" i="28"/>
  <c r="M8" i="28"/>
  <c r="B9" i="28"/>
  <c r="B11" i="28" s="1"/>
  <c r="D9" i="28"/>
  <c r="D11" i="28" s="1"/>
  <c r="D13" i="28" s="1"/>
  <c r="D20" i="28" s="1"/>
  <c r="D22" i="28" s="1"/>
  <c r="D35" i="28" s="1"/>
  <c r="F9" i="28"/>
  <c r="F11" i="28" s="1"/>
  <c r="F13" i="28" s="1"/>
  <c r="F20" i="28" s="1"/>
  <c r="F22" i="28" s="1"/>
  <c r="F35" i="28" s="1"/>
  <c r="H9" i="28"/>
  <c r="H11" i="28" s="1"/>
  <c r="H13" i="28" s="1"/>
  <c r="H20" i="28" s="1"/>
  <c r="H22" i="28" s="1"/>
  <c r="H35" i="28" s="1"/>
  <c r="M9" i="28"/>
  <c r="B10" i="28"/>
  <c r="B12" i="28" s="1"/>
  <c r="B19" i="28" s="1"/>
  <c r="D10" i="28"/>
  <c r="D12" i="28" s="1"/>
  <c r="D19" i="28" s="1"/>
  <c r="F10" i="28"/>
  <c r="F17" i="28" s="1"/>
  <c r="H10" i="28"/>
  <c r="H12" i="28" s="1"/>
  <c r="H19" i="28" s="1"/>
  <c r="M10" i="28"/>
  <c r="B15" i="28"/>
  <c r="D15" i="28"/>
  <c r="F15" i="28"/>
  <c r="H15" i="28"/>
  <c r="B16" i="28"/>
  <c r="D16" i="28"/>
  <c r="F16" i="28"/>
  <c r="H16" i="28"/>
  <c r="H17" i="28"/>
  <c r="O22" i="28"/>
  <c r="O21" i="28" s="1"/>
  <c r="O20" i="28" s="1"/>
  <c r="O19" i="28" s="1"/>
  <c r="O18" i="28" s="1"/>
  <c r="O17" i="28" s="1"/>
  <c r="O16" i="28" s="1"/>
  <c r="O15" i="28" s="1"/>
  <c r="O14" i="28" s="1"/>
  <c r="O13" i="28" s="1"/>
  <c r="O12" i="28" s="1"/>
  <c r="O11" i="28" s="1"/>
  <c r="O10" i="28" s="1"/>
  <c r="O9" i="28" s="1"/>
  <c r="O8" i="28" s="1"/>
  <c r="O7" i="28" s="1"/>
  <c r="O6" i="28" s="1"/>
  <c r="O23" i="28"/>
  <c r="O24" i="28" s="1"/>
  <c r="O25" i="28" s="1"/>
  <c r="O26" i="28" s="1"/>
  <c r="O27" i="28" s="1"/>
  <c r="O28" i="28" s="1"/>
  <c r="O29" i="28" s="1"/>
  <c r="O30" i="28" s="1"/>
  <c r="O31" i="28" s="1"/>
  <c r="O32" i="28" s="1"/>
  <c r="O33" i="28" s="1"/>
  <c r="O34" i="28" s="1"/>
  <c r="O35" i="28" s="1"/>
  <c r="O36" i="28" s="1"/>
  <c r="O37" i="28" s="1"/>
  <c r="O38" i="28" s="1"/>
  <c r="D26" i="28"/>
  <c r="D28" i="28"/>
  <c r="F32" i="28"/>
  <c r="H32" i="28"/>
  <c r="I32" i="28"/>
  <c r="F33" i="28"/>
  <c r="H33" i="28"/>
  <c r="I33" i="28"/>
  <c r="I34" i="28"/>
  <c r="I35" i="28"/>
  <c r="F36" i="28"/>
  <c r="H36" i="28"/>
  <c r="F37" i="28"/>
  <c r="H37" i="28"/>
  <c r="B38" i="28"/>
  <c r="D38" i="28"/>
  <c r="F38" i="28"/>
  <c r="H38" i="28"/>
  <c r="B13" i="27"/>
  <c r="B15" i="27"/>
  <c r="D15" i="27"/>
  <c r="C25" i="27" s="1"/>
  <c r="E15" i="27"/>
  <c r="A16" i="27"/>
  <c r="D16" i="27"/>
  <c r="E16" i="27"/>
  <c r="E17" i="27"/>
  <c r="D18" i="27"/>
  <c r="C20" i="27"/>
  <c r="C21" i="27"/>
  <c r="B22" i="27"/>
  <c r="C22" i="27"/>
  <c r="C23" i="27"/>
  <c r="B24" i="27"/>
  <c r="C24" i="27" s="1"/>
  <c r="C26" i="27"/>
  <c r="C27" i="27"/>
  <c r="C28" i="27"/>
  <c r="C29" i="27"/>
  <c r="C31" i="27"/>
  <c r="B35" i="27"/>
  <c r="A39" i="27"/>
  <c r="D40" i="27"/>
  <c r="D17" i="27" s="1"/>
  <c r="B41" i="27"/>
  <c r="C41" i="27"/>
  <c r="C42" i="27"/>
  <c r="C50" i="27" s="1"/>
  <c r="C43" i="27"/>
  <c r="C51" i="27" s="1"/>
  <c r="B46" i="27"/>
  <c r="C46" i="27"/>
  <c r="B47" i="27" s="1"/>
  <c r="C47" i="27"/>
  <c r="B48" i="27"/>
  <c r="C48" i="27"/>
  <c r="B58" i="27"/>
  <c r="B13" i="26"/>
  <c r="B15" i="26"/>
  <c r="D15" i="26"/>
  <c r="E15" i="26"/>
  <c r="A16" i="26"/>
  <c r="D16" i="26"/>
  <c r="D18" i="26" s="1"/>
  <c r="E16" i="26"/>
  <c r="E17" i="26"/>
  <c r="C20" i="26"/>
  <c r="C21" i="26"/>
  <c r="B22" i="26"/>
  <c r="C22" i="26"/>
  <c r="C23" i="26"/>
  <c r="B24" i="26"/>
  <c r="C24" i="26" s="1"/>
  <c r="C25" i="26"/>
  <c r="C26" i="26"/>
  <c r="C27" i="26"/>
  <c r="C28" i="26"/>
  <c r="C29" i="26"/>
  <c r="C30" i="26"/>
  <c r="C31" i="26"/>
  <c r="B35" i="26"/>
  <c r="A39" i="26"/>
  <c r="D40" i="26"/>
  <c r="D17" i="26" s="1"/>
  <c r="B41" i="26"/>
  <c r="C41" i="26"/>
  <c r="C42" i="26"/>
  <c r="B46" i="26"/>
  <c r="C46" i="26"/>
  <c r="B47" i="26" s="1"/>
  <c r="B48" i="26"/>
  <c r="C48" i="26"/>
  <c r="B58" i="26"/>
  <c r="AK25" i="32" a="1"/>
  <c r="AJ25" i="32" a="1"/>
  <c r="AO25" i="32" a="1"/>
  <c r="AG25" i="32" a="1"/>
  <c r="AL25" i="32" a="1"/>
  <c r="AQ25" i="32" a="1"/>
  <c r="AP25" i="32" a="1"/>
  <c r="AK26" i="32" a="1"/>
  <c r="AQ26" i="32" a="1"/>
  <c r="AG26" i="32" a="1"/>
  <c r="AL26" i="32" a="1"/>
  <c r="AO26" i="32" a="1"/>
  <c r="AP26" i="32" a="1"/>
  <c r="AJ26" i="32" a="1"/>
  <c r="AJ26" i="32" l="1"/>
  <c r="AP26" i="32"/>
  <c r="AO26" i="32"/>
  <c r="AL26" i="32"/>
  <c r="AG26" i="32"/>
  <c r="AQ26" i="32"/>
  <c r="AK26" i="32"/>
  <c r="AP25" i="32"/>
  <c r="AQ25" i="32"/>
  <c r="AL25" i="32"/>
  <c r="AG25" i="32"/>
  <c r="AO25" i="32"/>
  <c r="AJ25" i="32"/>
  <c r="AK25" i="32"/>
  <c r="B21" i="29"/>
  <c r="B13" i="29"/>
  <c r="B20" i="29" s="1"/>
  <c r="B22" i="29" s="1"/>
  <c r="B35" i="29" s="1"/>
  <c r="B18" i="29"/>
  <c r="H23" i="29"/>
  <c r="H21" i="29"/>
  <c r="H18" i="29"/>
  <c r="F18" i="29"/>
  <c r="D18" i="29"/>
  <c r="D23" i="29"/>
  <c r="D21" i="29"/>
  <c r="F12" i="29"/>
  <c r="F19" i="29" s="1"/>
  <c r="H18" i="28"/>
  <c r="D18" i="28"/>
  <c r="B21" i="28"/>
  <c r="F18" i="28"/>
  <c r="B13" i="28"/>
  <c r="B20" i="28" s="1"/>
  <c r="B22" i="28" s="1"/>
  <c r="B35" i="28" s="1"/>
  <c r="B18" i="28"/>
  <c r="H21" i="28"/>
  <c r="H23" i="28"/>
  <c r="D23" i="28"/>
  <c r="D21" i="28"/>
  <c r="D17" i="28"/>
  <c r="B17" i="28"/>
  <c r="F12" i="28"/>
  <c r="F19" i="28" s="1"/>
  <c r="B49" i="27"/>
  <c r="B51" i="27"/>
  <c r="B50" i="27"/>
  <c r="C49" i="27"/>
  <c r="C30" i="27"/>
  <c r="B50" i="26"/>
  <c r="B49" i="26"/>
  <c r="C43" i="26"/>
  <c r="C49" i="26"/>
  <c r="C47" i="26"/>
  <c r="C50" i="26" s="1"/>
  <c r="AN26" i="32" l="1"/>
  <c r="AI26" i="32"/>
  <c r="AM26" i="32"/>
  <c r="AH26" i="32"/>
  <c r="AH25" i="32"/>
  <c r="AN25" i="32"/>
  <c r="AI25" i="32"/>
  <c r="AM25" i="32"/>
  <c r="D34" i="29"/>
  <c r="D24" i="29"/>
  <c r="H24" i="29"/>
  <c r="H34" i="29"/>
  <c r="B34" i="29"/>
  <c r="B24" i="29"/>
  <c r="F21" i="29"/>
  <c r="F23" i="29"/>
  <c r="B23" i="29"/>
  <c r="F21" i="28"/>
  <c r="F23" i="28"/>
  <c r="H24" i="28"/>
  <c r="H34" i="28"/>
  <c r="D34" i="28"/>
  <c r="D24" i="28"/>
  <c r="B34" i="28"/>
  <c r="B24" i="28"/>
  <c r="B23" i="28"/>
  <c r="B51" i="26"/>
  <c r="C51" i="26"/>
  <c r="F34" i="29" l="1"/>
  <c r="F24" i="29"/>
  <c r="F34" i="28"/>
  <c r="F24" i="28"/>
  <c r="B3" i="29" l="1"/>
  <c r="B40" i="29"/>
  <c r="C6" i="29"/>
  <c r="B6" i="29"/>
  <c r="D40" i="29"/>
  <c r="F40" i="29" s="1"/>
  <c r="E40" i="29"/>
  <c r="H40" i="29" s="1"/>
  <c r="D3" i="29"/>
  <c r="D6" i="29"/>
  <c r="F6" i="29" s="1"/>
  <c r="G6" i="29"/>
  <c r="I6" i="29" s="1"/>
  <c r="G40" i="29"/>
  <c r="I40" i="29" s="1"/>
  <c r="E6" i="29"/>
  <c r="H6" i="29" s="1"/>
  <c r="B3" i="28"/>
  <c r="B40" i="28"/>
  <c r="B6" i="28"/>
  <c r="C6" i="28"/>
  <c r="D6" i="28"/>
  <c r="F6" i="28" s="1"/>
  <c r="E6" i="28"/>
  <c r="H6" i="28" s="1"/>
  <c r="D3" i="28"/>
  <c r="G6" i="28"/>
  <c r="I6" i="28" s="1"/>
  <c r="D40" i="28"/>
  <c r="F40" i="28" s="1"/>
  <c r="E40" i="28"/>
  <c r="H40" i="28" s="1"/>
  <c r="G40" i="28"/>
  <c r="I40" i="28" s="1"/>
  <c r="Q16" i="8" l="1"/>
  <c r="B22" i="23"/>
  <c r="B21" i="23"/>
  <c r="Q17" i="8"/>
  <c r="Q18" i="8"/>
  <c r="Q15" i="8" l="1"/>
  <c r="Q14" i="8"/>
  <c r="Q12" i="8"/>
  <c r="G2" i="25" l="1"/>
  <c r="H2" i="25"/>
  <c r="I2" i="25" s="1"/>
  <c r="J2" i="25"/>
  <c r="Q2" i="25" s="1"/>
  <c r="X2" i="25" s="1"/>
  <c r="AI2" i="25" s="1"/>
  <c r="K2" i="25"/>
  <c r="L2" i="25"/>
  <c r="M2" i="25"/>
  <c r="N2" i="25"/>
  <c r="O2" i="25" s="1"/>
  <c r="P2" i="25" s="1"/>
  <c r="W2" i="25" s="1"/>
  <c r="AF2" i="25"/>
  <c r="AG2" i="25"/>
  <c r="S2" i="25" l="1"/>
  <c r="Z2" i="25" s="1"/>
  <c r="AK2" i="25" s="1"/>
  <c r="T2" i="25"/>
  <c r="AA2" i="25" s="1"/>
  <c r="AL2" i="25" s="1"/>
  <c r="R2" i="25"/>
  <c r="Y2" i="25" s="1"/>
  <c r="AJ2" i="25" s="1"/>
  <c r="U2" i="25"/>
  <c r="V2" i="25" s="1"/>
  <c r="AC2" i="25" s="1"/>
  <c r="AB2" i="25" s="1"/>
  <c r="G3" i="25"/>
  <c r="H3" i="25"/>
  <c r="I3" i="25" s="1"/>
  <c r="J3" i="25"/>
  <c r="Q3" i="25" s="1"/>
  <c r="X3" i="25" s="1"/>
  <c r="K3" i="25"/>
  <c r="L3" i="25"/>
  <c r="M3" i="25"/>
  <c r="N3" i="25"/>
  <c r="AF3" i="25"/>
  <c r="AG3" i="25"/>
  <c r="AH3" i="25"/>
  <c r="AD2" i="25" l="1"/>
  <c r="AI3" i="25"/>
  <c r="T3" i="25"/>
  <c r="AA3" i="25" s="1"/>
  <c r="AL3" i="25" s="1"/>
  <c r="S3" i="25"/>
  <c r="Z3" i="25" s="1"/>
  <c r="AK3" i="25" s="1"/>
  <c r="R3" i="25"/>
  <c r="Y3" i="25" s="1"/>
  <c r="AJ3" i="25" s="1"/>
  <c r="U3" i="25"/>
  <c r="V3" i="25" s="1"/>
  <c r="AC3" i="25" s="1"/>
  <c r="AD3" i="25" s="1"/>
  <c r="O3" i="25"/>
  <c r="P3" i="25" s="1"/>
  <c r="W3" i="25" s="1"/>
  <c r="G4" i="25"/>
  <c r="H4" i="25"/>
  <c r="I4" i="25" s="1"/>
  <c r="J4" i="25"/>
  <c r="K4" i="25"/>
  <c r="L4" i="25"/>
  <c r="M4" i="25"/>
  <c r="N4" i="25"/>
  <c r="AF4" i="25"/>
  <c r="AG4" i="25"/>
  <c r="AH4" i="25"/>
  <c r="AB3" i="25" l="1"/>
  <c r="U4" i="25"/>
  <c r="V4" i="25" s="1"/>
  <c r="AC4" i="25" s="1"/>
  <c r="AB4" i="25" s="1"/>
  <c r="T4" i="25"/>
  <c r="AA4" i="25" s="1"/>
  <c r="AL4" i="25" s="1"/>
  <c r="O4" i="25"/>
  <c r="P4" i="25" s="1"/>
  <c r="W4" i="25" s="1"/>
  <c r="S4" i="25"/>
  <c r="Z4" i="25" s="1"/>
  <c r="AK4" i="25" s="1"/>
  <c r="R4" i="25"/>
  <c r="Y4" i="25" s="1"/>
  <c r="AJ4" i="25" s="1"/>
  <c r="Q4" i="25"/>
  <c r="X4" i="25" s="1"/>
  <c r="AI4" i="25" s="1"/>
  <c r="G5" i="25"/>
  <c r="H5" i="25"/>
  <c r="I5" i="25" s="1"/>
  <c r="J5" i="25"/>
  <c r="Q5" i="25" s="1"/>
  <c r="X5" i="25" s="1"/>
  <c r="K5" i="25"/>
  <c r="L5" i="25"/>
  <c r="M5" i="25"/>
  <c r="N5" i="25"/>
  <c r="U5" i="25" s="1"/>
  <c r="V5" i="25" s="1"/>
  <c r="AC5" i="25" s="1"/>
  <c r="AF5" i="25"/>
  <c r="AG5" i="25"/>
  <c r="AH5" i="25"/>
  <c r="AM2" i="25"/>
  <c r="AM4" i="25"/>
  <c r="AM3" i="25"/>
  <c r="AI5" i="25" l="1"/>
  <c r="AD4" i="25"/>
  <c r="O5" i="25"/>
  <c r="P5" i="25" s="1"/>
  <c r="W5" i="25" s="1"/>
  <c r="T5" i="25"/>
  <c r="AA5" i="25" s="1"/>
  <c r="AL5" i="25" s="1"/>
  <c r="S5" i="25"/>
  <c r="Z5" i="25" s="1"/>
  <c r="AK5" i="25" s="1"/>
  <c r="R5" i="25"/>
  <c r="Y5" i="25" s="1"/>
  <c r="AJ5" i="25" s="1"/>
  <c r="AB5" i="25"/>
  <c r="AD5" i="25"/>
  <c r="G6" i="25"/>
  <c r="H6" i="25"/>
  <c r="I6" i="25" s="1"/>
  <c r="J6" i="25"/>
  <c r="Q6" i="25" s="1"/>
  <c r="X6" i="25" s="1"/>
  <c r="AI6" i="25" s="1"/>
  <c r="K6" i="25"/>
  <c r="L6" i="25"/>
  <c r="M6" i="25"/>
  <c r="N6" i="25"/>
  <c r="O6" i="25" s="1"/>
  <c r="P6" i="25" s="1"/>
  <c r="AF6" i="25"/>
  <c r="AG6" i="25"/>
  <c r="AH6" i="25"/>
  <c r="W6" i="25" l="1"/>
  <c r="U6" i="25"/>
  <c r="V6" i="25" s="1"/>
  <c r="AC6" i="25" s="1"/>
  <c r="AB6" i="25" s="1"/>
  <c r="S6" i="25"/>
  <c r="Z6" i="25" s="1"/>
  <c r="AK6" i="25" s="1"/>
  <c r="R6" i="25"/>
  <c r="Y6" i="25" s="1"/>
  <c r="AJ6" i="25" s="1"/>
  <c r="T6" i="25"/>
  <c r="AA6" i="25" s="1"/>
  <c r="AL6" i="25" s="1"/>
  <c r="G7" i="25"/>
  <c r="H7" i="25"/>
  <c r="I7" i="25" s="1"/>
  <c r="J7" i="25"/>
  <c r="Q7" i="25" s="1"/>
  <c r="X7" i="25" s="1"/>
  <c r="K7" i="25"/>
  <c r="L7" i="25"/>
  <c r="M7" i="25"/>
  <c r="N7" i="25"/>
  <c r="U7" i="25" s="1"/>
  <c r="V7" i="25" s="1"/>
  <c r="AC7" i="25" s="1"/>
  <c r="AF7" i="25"/>
  <c r="AG7" i="25"/>
  <c r="AH7" i="25"/>
  <c r="AM5" i="25"/>
  <c r="AD6" i="25" l="1"/>
  <c r="R7" i="25"/>
  <c r="Y7" i="25" s="1"/>
  <c r="AJ7" i="25" s="1"/>
  <c r="AI7" i="25"/>
  <c r="S7" i="25"/>
  <c r="Z7" i="25" s="1"/>
  <c r="AK7" i="25" s="1"/>
  <c r="T7" i="25"/>
  <c r="AA7" i="25" s="1"/>
  <c r="AL7" i="25" s="1"/>
  <c r="AB7" i="25"/>
  <c r="AD7" i="25"/>
  <c r="O7" i="25"/>
  <c r="P7" i="25" s="1"/>
  <c r="W7" i="25" s="1"/>
  <c r="G8" i="25"/>
  <c r="H8" i="25"/>
  <c r="I8" i="25" s="1"/>
  <c r="J8" i="25"/>
  <c r="K8" i="25"/>
  <c r="L8" i="25"/>
  <c r="M8" i="25"/>
  <c r="N8" i="25"/>
  <c r="AF8" i="25"/>
  <c r="AG8" i="25"/>
  <c r="AH8" i="25"/>
  <c r="Q8" i="25" l="1"/>
  <c r="X8" i="25" s="1"/>
  <c r="AI8" i="25" s="1"/>
  <c r="R8" i="25"/>
  <c r="Y8" i="25" s="1"/>
  <c r="AJ8" i="25" s="1"/>
  <c r="S8" i="25"/>
  <c r="Z8" i="25" s="1"/>
  <c r="AK8" i="25" s="1"/>
  <c r="U8" i="25"/>
  <c r="V8" i="25" s="1"/>
  <c r="AC8" i="25" s="1"/>
  <c r="AD8" i="25" s="1"/>
  <c r="T8" i="25"/>
  <c r="AA8" i="25" s="1"/>
  <c r="AL8" i="25" s="1"/>
  <c r="O8" i="25"/>
  <c r="P8" i="25" s="1"/>
  <c r="W8" i="25" s="1"/>
  <c r="G9" i="25"/>
  <c r="H9" i="25"/>
  <c r="I9" i="25" s="1"/>
  <c r="J9" i="25"/>
  <c r="Q9" i="25" s="1"/>
  <c r="X9" i="25" s="1"/>
  <c r="K9" i="25"/>
  <c r="L9" i="25"/>
  <c r="M9" i="25"/>
  <c r="N9" i="25"/>
  <c r="AF9" i="25"/>
  <c r="AG9" i="25"/>
  <c r="AH9" i="25"/>
  <c r="AB8" i="25" l="1"/>
  <c r="AI9" i="25"/>
  <c r="U9" i="25"/>
  <c r="V9" i="25" s="1"/>
  <c r="AC9" i="25" s="1"/>
  <c r="AB9" i="25" s="1"/>
  <c r="T9" i="25"/>
  <c r="AA9" i="25" s="1"/>
  <c r="AL9" i="25" s="1"/>
  <c r="R9" i="25"/>
  <c r="Y9" i="25" s="1"/>
  <c r="AJ9" i="25" s="1"/>
  <c r="S9" i="25"/>
  <c r="Z9" i="25" s="1"/>
  <c r="AK9" i="25" s="1"/>
  <c r="O9" i="25"/>
  <c r="P9" i="25" s="1"/>
  <c r="W9" i="25" s="1"/>
  <c r="G10" i="25"/>
  <c r="H10" i="25"/>
  <c r="I10" i="25" s="1"/>
  <c r="J10" i="25"/>
  <c r="K10" i="25"/>
  <c r="L10" i="25"/>
  <c r="M10" i="25"/>
  <c r="N10" i="25"/>
  <c r="AF10" i="25"/>
  <c r="AG10" i="25"/>
  <c r="AH10" i="25"/>
  <c r="R10" i="25" l="1"/>
  <c r="Y10" i="25" s="1"/>
  <c r="AJ10" i="25" s="1"/>
  <c r="AD9" i="25"/>
  <c r="Q10" i="25"/>
  <c r="X10" i="25" s="1"/>
  <c r="AI10" i="25" s="1"/>
  <c r="U10" i="25"/>
  <c r="V10" i="25" s="1"/>
  <c r="AC10" i="25" s="1"/>
  <c r="AD10" i="25" s="1"/>
  <c r="T10" i="25"/>
  <c r="AA10" i="25" s="1"/>
  <c r="AL10" i="25" s="1"/>
  <c r="S10" i="25"/>
  <c r="Z10" i="25" s="1"/>
  <c r="AK10" i="25" s="1"/>
  <c r="O10" i="25"/>
  <c r="P10" i="25" s="1"/>
  <c r="W10" i="25" s="1"/>
  <c r="G11" i="25"/>
  <c r="H11" i="25"/>
  <c r="I11" i="25" s="1"/>
  <c r="J11" i="25"/>
  <c r="K11" i="25"/>
  <c r="L11" i="25"/>
  <c r="M11" i="25"/>
  <c r="N11" i="25"/>
  <c r="AF11" i="25"/>
  <c r="AG11" i="25"/>
  <c r="AH11" i="25"/>
  <c r="AM8" i="25"/>
  <c r="AM10" i="25"/>
  <c r="AM7" i="25"/>
  <c r="AM9" i="25"/>
  <c r="AM6" i="25"/>
  <c r="AB10" i="25" l="1"/>
  <c r="S11" i="25"/>
  <c r="Z11" i="25" s="1"/>
  <c r="AK11" i="25" s="1"/>
  <c r="R11" i="25"/>
  <c r="Y11" i="25" s="1"/>
  <c r="AJ11" i="25" s="1"/>
  <c r="Q11" i="25"/>
  <c r="X11" i="25" s="1"/>
  <c r="AI11" i="25" s="1"/>
  <c r="U11" i="25"/>
  <c r="V11" i="25" s="1"/>
  <c r="AC11" i="25" s="1"/>
  <c r="AB11" i="25" s="1"/>
  <c r="O11" i="25"/>
  <c r="P11" i="25" s="1"/>
  <c r="W11" i="25" s="1"/>
  <c r="T11" i="25"/>
  <c r="AA11" i="25" s="1"/>
  <c r="AL11" i="25" s="1"/>
  <c r="G12" i="25"/>
  <c r="H12" i="25"/>
  <c r="I12" i="25" s="1"/>
  <c r="J12" i="25"/>
  <c r="K12" i="25"/>
  <c r="L12" i="25"/>
  <c r="M12" i="25"/>
  <c r="N12" i="25"/>
  <c r="U12" i="25" s="1"/>
  <c r="V12" i="25" s="1"/>
  <c r="AC12" i="25" s="1"/>
  <c r="AF12" i="25"/>
  <c r="AG12" i="25"/>
  <c r="AH12" i="25"/>
  <c r="AD11" i="25" l="1"/>
  <c r="S12" i="25"/>
  <c r="Z12" i="25" s="1"/>
  <c r="AK12" i="25" s="1"/>
  <c r="Q12" i="25"/>
  <c r="X12" i="25" s="1"/>
  <c r="AI12" i="25" s="1"/>
  <c r="R12" i="25"/>
  <c r="Y12" i="25" s="1"/>
  <c r="AJ12" i="25" s="1"/>
  <c r="AD12" i="25"/>
  <c r="AB12" i="25"/>
  <c r="O12" i="25"/>
  <c r="P12" i="25" s="1"/>
  <c r="W12" i="25" s="1"/>
  <c r="T12" i="25"/>
  <c r="AA12" i="25" s="1"/>
  <c r="AL12" i="25" s="1"/>
  <c r="G13" i="25"/>
  <c r="H13" i="25"/>
  <c r="I13" i="25" s="1"/>
  <c r="J13" i="25"/>
  <c r="Q13" i="25" s="1"/>
  <c r="X13" i="25" s="1"/>
  <c r="K13" i="25"/>
  <c r="L13" i="25"/>
  <c r="M13" i="25"/>
  <c r="N13" i="25"/>
  <c r="O13" i="25" s="1"/>
  <c r="P13" i="25" s="1"/>
  <c r="AF13" i="25"/>
  <c r="AG13" i="25"/>
  <c r="AH13" i="25"/>
  <c r="AM11" i="25"/>
  <c r="R13" i="25" l="1"/>
  <c r="Y13" i="25" s="1"/>
  <c r="AJ13" i="25" s="1"/>
  <c r="S13" i="25"/>
  <c r="Z13" i="25" s="1"/>
  <c r="AK13" i="25" s="1"/>
  <c r="AI13" i="25"/>
  <c r="W13" i="25"/>
  <c r="U13" i="25"/>
  <c r="V13" i="25" s="1"/>
  <c r="AC13" i="25" s="1"/>
  <c r="T13" i="25"/>
  <c r="AA13" i="25" s="1"/>
  <c r="AL13" i="25" s="1"/>
  <c r="G14" i="25"/>
  <c r="H14" i="25"/>
  <c r="I14" i="25" s="1"/>
  <c r="J14" i="25"/>
  <c r="Q14" i="25" s="1"/>
  <c r="X14" i="25" s="1"/>
  <c r="AI14" i="25" s="1"/>
  <c r="K14" i="25"/>
  <c r="L14" i="25"/>
  <c r="M14" i="25"/>
  <c r="N14" i="25"/>
  <c r="U14" i="25" s="1"/>
  <c r="V14" i="25" s="1"/>
  <c r="AC14" i="25" s="1"/>
  <c r="AF14" i="25"/>
  <c r="AG14" i="25"/>
  <c r="AH14" i="25"/>
  <c r="R14" i="25" l="1"/>
  <c r="Y14" i="25" s="1"/>
  <c r="AJ14" i="25" s="1"/>
  <c r="T14" i="25"/>
  <c r="AA14" i="25" s="1"/>
  <c r="AL14" i="25" s="1"/>
  <c r="S14" i="25"/>
  <c r="Z14" i="25" s="1"/>
  <c r="AK14" i="25" s="1"/>
  <c r="AB14" i="25"/>
  <c r="AD14" i="25"/>
  <c r="O14" i="25"/>
  <c r="P14" i="25" s="1"/>
  <c r="W14" i="25" s="1"/>
  <c r="AB13" i="25"/>
  <c r="AD13" i="25"/>
  <c r="G15" i="25"/>
  <c r="H15" i="25"/>
  <c r="I15" i="25" s="1"/>
  <c r="J15" i="25"/>
  <c r="Q15" i="25" s="1"/>
  <c r="X15" i="25" s="1"/>
  <c r="K15" i="25"/>
  <c r="L15" i="25"/>
  <c r="M15" i="25"/>
  <c r="N15" i="25"/>
  <c r="O15" i="25" s="1"/>
  <c r="P15" i="25" s="1"/>
  <c r="W15" i="25" s="1"/>
  <c r="AF15" i="25"/>
  <c r="AG15" i="25"/>
  <c r="AH15" i="25"/>
  <c r="R15" i="25" l="1"/>
  <c r="Y15" i="25" s="1"/>
  <c r="AJ15" i="25" s="1"/>
  <c r="AI15" i="25"/>
  <c r="U15" i="25"/>
  <c r="V15" i="25" s="1"/>
  <c r="AC15" i="25" s="1"/>
  <c r="T15" i="25"/>
  <c r="AA15" i="25" s="1"/>
  <c r="AL15" i="25" s="1"/>
  <c r="S15" i="25"/>
  <c r="Z15" i="25" s="1"/>
  <c r="AK15" i="25" s="1"/>
  <c r="G16" i="25"/>
  <c r="H16" i="25"/>
  <c r="I16" i="25" s="1"/>
  <c r="J16" i="25"/>
  <c r="K16" i="25"/>
  <c r="L16" i="25"/>
  <c r="M16" i="25"/>
  <c r="N16" i="25"/>
  <c r="O16" i="25" s="1"/>
  <c r="P16" i="25" s="1"/>
  <c r="AF16" i="25"/>
  <c r="AG16" i="25"/>
  <c r="AH16" i="25"/>
  <c r="S16" i="25" l="1"/>
  <c r="Z16" i="25" s="1"/>
  <c r="AK16" i="25" s="1"/>
  <c r="R16" i="25"/>
  <c r="Y16" i="25" s="1"/>
  <c r="AJ16" i="25" s="1"/>
  <c r="Q16" i="25"/>
  <c r="X16" i="25" s="1"/>
  <c r="AI16" i="25" s="1"/>
  <c r="T16" i="25"/>
  <c r="AA16" i="25" s="1"/>
  <c r="W16" i="25"/>
  <c r="AL16" i="25"/>
  <c r="U16" i="25"/>
  <c r="V16" i="25" s="1"/>
  <c r="AC16" i="25" s="1"/>
  <c r="AD15" i="25"/>
  <c r="AB15" i="25"/>
  <c r="G17" i="25"/>
  <c r="H17" i="25"/>
  <c r="I17" i="25" s="1"/>
  <c r="J17" i="25"/>
  <c r="Q17" i="25" s="1"/>
  <c r="X17" i="25" s="1"/>
  <c r="K17" i="25"/>
  <c r="L17" i="25"/>
  <c r="M17" i="25"/>
  <c r="N17" i="25"/>
  <c r="U17" i="25" s="1"/>
  <c r="V17" i="25" s="1"/>
  <c r="AC17" i="25" s="1"/>
  <c r="AF17" i="25"/>
  <c r="AG17" i="25"/>
  <c r="AH17" i="25"/>
  <c r="AM16" i="25"/>
  <c r="AM12" i="25"/>
  <c r="AM14" i="25"/>
  <c r="AM13" i="25"/>
  <c r="AM15" i="25"/>
  <c r="R17" i="25" l="1"/>
  <c r="Y17" i="25" s="1"/>
  <c r="AJ17" i="25" s="1"/>
  <c r="AI17" i="25"/>
  <c r="S17" i="25"/>
  <c r="Z17" i="25" s="1"/>
  <c r="AK17" i="25" s="1"/>
  <c r="T17" i="25"/>
  <c r="AA17" i="25" s="1"/>
  <c r="AL17" i="25" s="1"/>
  <c r="AB17" i="25"/>
  <c r="AD17" i="25"/>
  <c r="O17" i="25"/>
  <c r="P17" i="25" s="1"/>
  <c r="W17" i="25" s="1"/>
  <c r="AB16" i="25"/>
  <c r="AD16" i="25"/>
  <c r="G18" i="25"/>
  <c r="H18" i="25"/>
  <c r="I18" i="25" s="1"/>
  <c r="J18" i="25"/>
  <c r="Q18" i="25" s="1"/>
  <c r="X18" i="25" s="1"/>
  <c r="K18" i="25"/>
  <c r="L18" i="25"/>
  <c r="M18" i="25"/>
  <c r="N18" i="25"/>
  <c r="U18" i="25" s="1"/>
  <c r="V18" i="25" s="1"/>
  <c r="AC18" i="25" s="1"/>
  <c r="AF18" i="25"/>
  <c r="AG18" i="25"/>
  <c r="AH18" i="25"/>
  <c r="R18" i="25" l="1"/>
  <c r="Y18" i="25" s="1"/>
  <c r="AJ18" i="25" s="1"/>
  <c r="AI18" i="25"/>
  <c r="AB18" i="25"/>
  <c r="AD18" i="25"/>
  <c r="O18" i="25"/>
  <c r="P18" i="25" s="1"/>
  <c r="W18" i="25" s="1"/>
  <c r="T18" i="25"/>
  <c r="AA18" i="25" s="1"/>
  <c r="AL18" i="25" s="1"/>
  <c r="S18" i="25"/>
  <c r="Z18" i="25" s="1"/>
  <c r="AK18" i="25" s="1"/>
  <c r="G19" i="25"/>
  <c r="H19" i="25"/>
  <c r="I19" i="25" s="1"/>
  <c r="J19" i="25"/>
  <c r="K19" i="25"/>
  <c r="L19" i="25"/>
  <c r="M19" i="25"/>
  <c r="N19" i="25"/>
  <c r="U19" i="25" s="1"/>
  <c r="V19" i="25" s="1"/>
  <c r="AC19" i="25" s="1"/>
  <c r="AF19" i="25"/>
  <c r="AG19" i="25"/>
  <c r="AH19" i="25"/>
  <c r="AM17" i="25"/>
  <c r="I21" i="25" l="1"/>
  <c r="I22" i="25" s="1"/>
  <c r="AT23" i="25"/>
  <c r="AU23" i="25" s="1"/>
  <c r="O19" i="25"/>
  <c r="P19" i="25" s="1"/>
  <c r="W19" i="25" s="1"/>
  <c r="R19" i="25"/>
  <c r="Y19" i="25" s="1"/>
  <c r="AJ19" i="25" s="1"/>
  <c r="Q19" i="25"/>
  <c r="X19" i="25" s="1"/>
  <c r="AI19" i="25" s="1"/>
  <c r="AB19" i="25"/>
  <c r="AD19" i="25"/>
  <c r="S19" i="25"/>
  <c r="Z19" i="25" s="1"/>
  <c r="AK19" i="25" s="1"/>
  <c r="T19" i="25"/>
  <c r="AA19" i="25" s="1"/>
  <c r="AL19" i="25" s="1"/>
  <c r="AM18" i="25"/>
  <c r="AM19" i="25"/>
  <c r="N919" i="25" l="1"/>
  <c r="M919" i="25"/>
  <c r="L919" i="25"/>
  <c r="K919" i="25"/>
  <c r="J919" i="25"/>
  <c r="N918" i="25"/>
  <c r="M918" i="25"/>
  <c r="L918" i="25"/>
  <c r="K918" i="25"/>
  <c r="J918" i="25"/>
  <c r="N917" i="25"/>
  <c r="M917" i="25"/>
  <c r="L917" i="25"/>
  <c r="K917" i="25"/>
  <c r="J917" i="25"/>
  <c r="N916" i="25"/>
  <c r="M916" i="25"/>
  <c r="L916" i="25"/>
  <c r="K916" i="25"/>
  <c r="J916" i="25"/>
  <c r="N915" i="25"/>
  <c r="M915" i="25"/>
  <c r="L915" i="25"/>
  <c r="K915" i="25"/>
  <c r="J915" i="25"/>
  <c r="N914" i="25"/>
  <c r="M914" i="25"/>
  <c r="L914" i="25"/>
  <c r="K914" i="25"/>
  <c r="J914" i="25"/>
  <c r="N913" i="25"/>
  <c r="M913" i="25"/>
  <c r="L913" i="25"/>
  <c r="K913" i="25"/>
  <c r="J913" i="25"/>
  <c r="N912" i="25"/>
  <c r="M912" i="25"/>
  <c r="L912" i="25"/>
  <c r="K912" i="25"/>
  <c r="J912" i="25"/>
  <c r="N911" i="25"/>
  <c r="M911" i="25"/>
  <c r="L911" i="25"/>
  <c r="K911" i="25"/>
  <c r="J911" i="25"/>
  <c r="N910" i="25"/>
  <c r="M910" i="25"/>
  <c r="L910" i="25"/>
  <c r="K910" i="25"/>
  <c r="J910" i="25"/>
  <c r="N909" i="25"/>
  <c r="M909" i="25"/>
  <c r="L909" i="25"/>
  <c r="K909" i="25"/>
  <c r="J909" i="25"/>
  <c r="N908" i="25"/>
  <c r="M908" i="25"/>
  <c r="L908" i="25"/>
  <c r="K908" i="25"/>
  <c r="J908" i="25"/>
  <c r="N907" i="25"/>
  <c r="M907" i="25"/>
  <c r="L907" i="25"/>
  <c r="K907" i="25"/>
  <c r="J907" i="25"/>
  <c r="N906" i="25"/>
  <c r="M906" i="25"/>
  <c r="L906" i="25"/>
  <c r="K906" i="25"/>
  <c r="J906" i="25"/>
  <c r="N905" i="25"/>
  <c r="M905" i="25"/>
  <c r="L905" i="25"/>
  <c r="K905" i="25"/>
  <c r="J905" i="25"/>
  <c r="N904" i="25"/>
  <c r="M904" i="25"/>
  <c r="L904" i="25"/>
  <c r="K904" i="25"/>
  <c r="J904" i="25"/>
  <c r="N903" i="25"/>
  <c r="M903" i="25"/>
  <c r="L903" i="25"/>
  <c r="K903" i="25"/>
  <c r="J903" i="25"/>
  <c r="N902" i="25"/>
  <c r="M902" i="25"/>
  <c r="L902" i="25"/>
  <c r="K902" i="25"/>
  <c r="J902" i="25"/>
  <c r="N901" i="25"/>
  <c r="M901" i="25"/>
  <c r="L901" i="25"/>
  <c r="K901" i="25"/>
  <c r="J901" i="25"/>
  <c r="N900" i="25"/>
  <c r="M900" i="25"/>
  <c r="L900" i="25"/>
  <c r="K900" i="25"/>
  <c r="J900" i="25"/>
  <c r="N899" i="25"/>
  <c r="M899" i="25"/>
  <c r="L899" i="25"/>
  <c r="K899" i="25"/>
  <c r="J899" i="25"/>
  <c r="N898" i="25"/>
  <c r="M898" i="25"/>
  <c r="L898" i="25"/>
  <c r="K898" i="25"/>
  <c r="J898" i="25"/>
  <c r="N897" i="25"/>
  <c r="M897" i="25"/>
  <c r="L897" i="25"/>
  <c r="K897" i="25"/>
  <c r="J897" i="25"/>
  <c r="N896" i="25"/>
  <c r="M896" i="25"/>
  <c r="L896" i="25"/>
  <c r="K896" i="25"/>
  <c r="J896" i="25"/>
  <c r="N895" i="25"/>
  <c r="M895" i="25"/>
  <c r="L895" i="25"/>
  <c r="K895" i="25"/>
  <c r="J895" i="25"/>
  <c r="N894" i="25"/>
  <c r="M894" i="25"/>
  <c r="L894" i="25"/>
  <c r="K894" i="25"/>
  <c r="J894" i="25"/>
  <c r="N893" i="25"/>
  <c r="M893" i="25"/>
  <c r="L893" i="25"/>
  <c r="K893" i="25"/>
  <c r="J893" i="25"/>
  <c r="N892" i="25"/>
  <c r="M892" i="25"/>
  <c r="L892" i="25"/>
  <c r="K892" i="25"/>
  <c r="J892" i="25"/>
  <c r="N891" i="25"/>
  <c r="M891" i="25"/>
  <c r="L891" i="25"/>
  <c r="K891" i="25"/>
  <c r="J891" i="25"/>
  <c r="N890" i="25"/>
  <c r="M890" i="25"/>
  <c r="L890" i="25"/>
  <c r="K890" i="25"/>
  <c r="J890" i="25"/>
  <c r="N889" i="25"/>
  <c r="M889" i="25"/>
  <c r="L889" i="25"/>
  <c r="K889" i="25"/>
  <c r="J889" i="25"/>
  <c r="N888" i="25"/>
  <c r="M888" i="25"/>
  <c r="L888" i="25"/>
  <c r="K888" i="25"/>
  <c r="J888" i="25"/>
  <c r="N887" i="25"/>
  <c r="M887" i="25"/>
  <c r="L887" i="25"/>
  <c r="K887" i="25"/>
  <c r="J887" i="25"/>
  <c r="N886" i="25"/>
  <c r="M886" i="25"/>
  <c r="L886" i="25"/>
  <c r="K886" i="25"/>
  <c r="J886" i="25"/>
  <c r="N885" i="25"/>
  <c r="M885" i="25"/>
  <c r="L885" i="25"/>
  <c r="K885" i="25"/>
  <c r="J885" i="25"/>
  <c r="N884" i="25"/>
  <c r="M884" i="25"/>
  <c r="L884" i="25"/>
  <c r="K884" i="25"/>
  <c r="J884" i="25"/>
  <c r="N883" i="25"/>
  <c r="M883" i="25"/>
  <c r="L883" i="25"/>
  <c r="K883" i="25"/>
  <c r="J883" i="25"/>
  <c r="N882" i="25"/>
  <c r="M882" i="25"/>
  <c r="L882" i="25"/>
  <c r="K882" i="25"/>
  <c r="J882" i="25"/>
  <c r="N881" i="25"/>
  <c r="M881" i="25"/>
  <c r="L881" i="25"/>
  <c r="K881" i="25"/>
  <c r="J881" i="25"/>
  <c r="N880" i="25"/>
  <c r="M880" i="25"/>
  <c r="L880" i="25"/>
  <c r="K880" i="25"/>
  <c r="J880" i="25"/>
  <c r="N879" i="25"/>
  <c r="M879" i="25"/>
  <c r="L879" i="25"/>
  <c r="K879" i="25"/>
  <c r="J879" i="25"/>
  <c r="N878" i="25"/>
  <c r="M878" i="25"/>
  <c r="L878" i="25"/>
  <c r="K878" i="25"/>
  <c r="J878" i="25"/>
  <c r="N877" i="25"/>
  <c r="M877" i="25"/>
  <c r="L877" i="25"/>
  <c r="K877" i="25"/>
  <c r="J877" i="25"/>
  <c r="N876" i="25"/>
  <c r="M876" i="25"/>
  <c r="L876" i="25"/>
  <c r="K876" i="25"/>
  <c r="J876" i="25"/>
  <c r="N875" i="25"/>
  <c r="M875" i="25"/>
  <c r="L875" i="25"/>
  <c r="K875" i="25"/>
  <c r="J875" i="25"/>
  <c r="N874" i="25"/>
  <c r="M874" i="25"/>
  <c r="L874" i="25"/>
  <c r="K874" i="25"/>
  <c r="J874" i="25"/>
  <c r="N873" i="25"/>
  <c r="M873" i="25"/>
  <c r="L873" i="25"/>
  <c r="K873" i="25"/>
  <c r="J873" i="25"/>
  <c r="N872" i="25"/>
  <c r="M872" i="25"/>
  <c r="L872" i="25"/>
  <c r="K872" i="25"/>
  <c r="J872" i="25"/>
  <c r="N871" i="25"/>
  <c r="M871" i="25"/>
  <c r="L871" i="25"/>
  <c r="K871" i="25"/>
  <c r="J871" i="25"/>
  <c r="N870" i="25"/>
  <c r="M870" i="25"/>
  <c r="L870" i="25"/>
  <c r="K870" i="25"/>
  <c r="J870" i="25"/>
  <c r="N869" i="25"/>
  <c r="M869" i="25"/>
  <c r="L869" i="25"/>
  <c r="K869" i="25"/>
  <c r="J869" i="25"/>
  <c r="N868" i="25"/>
  <c r="M868" i="25"/>
  <c r="L868" i="25"/>
  <c r="K868" i="25"/>
  <c r="J868" i="25"/>
  <c r="N867" i="25"/>
  <c r="M867" i="25"/>
  <c r="L867" i="25"/>
  <c r="K867" i="25"/>
  <c r="J867" i="25"/>
  <c r="N866" i="25"/>
  <c r="M866" i="25"/>
  <c r="L866" i="25"/>
  <c r="K866" i="25"/>
  <c r="J866" i="25"/>
  <c r="N865" i="25"/>
  <c r="M865" i="25"/>
  <c r="L865" i="25"/>
  <c r="K865" i="25"/>
  <c r="J865" i="25"/>
  <c r="N864" i="25"/>
  <c r="M864" i="25"/>
  <c r="L864" i="25"/>
  <c r="K864" i="25"/>
  <c r="J864" i="25"/>
  <c r="N863" i="25"/>
  <c r="M863" i="25"/>
  <c r="L863" i="25"/>
  <c r="K863" i="25"/>
  <c r="J863" i="25"/>
  <c r="N862" i="25"/>
  <c r="M862" i="25"/>
  <c r="L862" i="25"/>
  <c r="K862" i="25"/>
  <c r="J862" i="25"/>
  <c r="N861" i="25"/>
  <c r="M861" i="25"/>
  <c r="L861" i="25"/>
  <c r="K861" i="25"/>
  <c r="J861" i="25"/>
  <c r="N860" i="25"/>
  <c r="M860" i="25"/>
  <c r="L860" i="25"/>
  <c r="K860" i="25"/>
  <c r="J860" i="25"/>
  <c r="N859" i="25"/>
  <c r="M859" i="25"/>
  <c r="L859" i="25"/>
  <c r="K859" i="25"/>
  <c r="J859" i="25"/>
  <c r="N858" i="25"/>
  <c r="M858" i="25"/>
  <c r="L858" i="25"/>
  <c r="K858" i="25"/>
  <c r="J858" i="25"/>
  <c r="N857" i="25"/>
  <c r="M857" i="25"/>
  <c r="L857" i="25"/>
  <c r="K857" i="25"/>
  <c r="J857" i="25"/>
  <c r="N856" i="25"/>
  <c r="M856" i="25"/>
  <c r="L856" i="25"/>
  <c r="K856" i="25"/>
  <c r="J856" i="25"/>
  <c r="N855" i="25"/>
  <c r="M855" i="25"/>
  <c r="L855" i="25"/>
  <c r="K855" i="25"/>
  <c r="J855" i="25"/>
  <c r="N854" i="25"/>
  <c r="M854" i="25"/>
  <c r="L854" i="25"/>
  <c r="K854" i="25"/>
  <c r="J854" i="25"/>
  <c r="N853" i="25"/>
  <c r="M853" i="25"/>
  <c r="L853" i="25"/>
  <c r="K853" i="25"/>
  <c r="J853" i="25"/>
  <c r="N852" i="25"/>
  <c r="M852" i="25"/>
  <c r="L852" i="25"/>
  <c r="K852" i="25"/>
  <c r="J852" i="25"/>
  <c r="N851" i="25"/>
  <c r="M851" i="25"/>
  <c r="L851" i="25"/>
  <c r="K851" i="25"/>
  <c r="J851" i="25"/>
  <c r="N850" i="25"/>
  <c r="M850" i="25"/>
  <c r="L850" i="25"/>
  <c r="K850" i="25"/>
  <c r="J850" i="25"/>
  <c r="N849" i="25"/>
  <c r="M849" i="25"/>
  <c r="L849" i="25"/>
  <c r="K849" i="25"/>
  <c r="J849" i="25"/>
  <c r="N848" i="25"/>
  <c r="M848" i="25"/>
  <c r="L848" i="25"/>
  <c r="K848" i="25"/>
  <c r="J848" i="25"/>
  <c r="N847" i="25"/>
  <c r="M847" i="25"/>
  <c r="L847" i="25"/>
  <c r="K847" i="25"/>
  <c r="J847" i="25"/>
  <c r="N846" i="25"/>
  <c r="M846" i="25"/>
  <c r="L846" i="25"/>
  <c r="K846" i="25"/>
  <c r="J846" i="25"/>
  <c r="N845" i="25"/>
  <c r="M845" i="25"/>
  <c r="L845" i="25"/>
  <c r="K845" i="25"/>
  <c r="J845" i="25"/>
  <c r="N844" i="25"/>
  <c r="M844" i="25"/>
  <c r="L844" i="25"/>
  <c r="K844" i="25"/>
  <c r="J844" i="25"/>
  <c r="N843" i="25"/>
  <c r="M843" i="25"/>
  <c r="L843" i="25"/>
  <c r="K843" i="25"/>
  <c r="J843" i="25"/>
  <c r="N842" i="25"/>
  <c r="M842" i="25"/>
  <c r="L842" i="25"/>
  <c r="K842" i="25"/>
  <c r="J842" i="25"/>
  <c r="N841" i="25"/>
  <c r="M841" i="25"/>
  <c r="L841" i="25"/>
  <c r="K841" i="25"/>
  <c r="J841" i="25"/>
  <c r="N840" i="25"/>
  <c r="M840" i="25"/>
  <c r="L840" i="25"/>
  <c r="K840" i="25"/>
  <c r="J840" i="25"/>
  <c r="N839" i="25"/>
  <c r="M839" i="25"/>
  <c r="L839" i="25"/>
  <c r="K839" i="25"/>
  <c r="J839" i="25"/>
  <c r="N838" i="25"/>
  <c r="M838" i="25"/>
  <c r="L838" i="25"/>
  <c r="K838" i="25"/>
  <c r="J838" i="25"/>
  <c r="N837" i="25"/>
  <c r="M837" i="25"/>
  <c r="L837" i="25"/>
  <c r="K837" i="25"/>
  <c r="J837" i="25"/>
  <c r="N836" i="25"/>
  <c r="M836" i="25"/>
  <c r="L836" i="25"/>
  <c r="K836" i="25"/>
  <c r="J836" i="25"/>
  <c r="N835" i="25"/>
  <c r="M835" i="25"/>
  <c r="L835" i="25"/>
  <c r="K835" i="25"/>
  <c r="J835" i="25"/>
  <c r="N834" i="25"/>
  <c r="M834" i="25"/>
  <c r="L834" i="25"/>
  <c r="K834" i="25"/>
  <c r="J834" i="25"/>
  <c r="N833" i="25"/>
  <c r="M833" i="25"/>
  <c r="L833" i="25"/>
  <c r="K833" i="25"/>
  <c r="J833" i="25"/>
  <c r="N832" i="25"/>
  <c r="M832" i="25"/>
  <c r="L832" i="25"/>
  <c r="K832" i="25"/>
  <c r="J832" i="25"/>
  <c r="N831" i="25"/>
  <c r="M831" i="25"/>
  <c r="L831" i="25"/>
  <c r="K831" i="25"/>
  <c r="J831" i="25"/>
  <c r="N830" i="25"/>
  <c r="M830" i="25"/>
  <c r="L830" i="25"/>
  <c r="K830" i="25"/>
  <c r="J830" i="25"/>
  <c r="N829" i="25"/>
  <c r="M829" i="25"/>
  <c r="L829" i="25"/>
  <c r="K829" i="25"/>
  <c r="J829" i="25"/>
  <c r="N828" i="25"/>
  <c r="M828" i="25"/>
  <c r="L828" i="25"/>
  <c r="K828" i="25"/>
  <c r="J828" i="25"/>
  <c r="N827" i="25"/>
  <c r="M827" i="25"/>
  <c r="L827" i="25"/>
  <c r="K827" i="25"/>
  <c r="J827" i="25"/>
  <c r="N826" i="25"/>
  <c r="M826" i="25"/>
  <c r="L826" i="25"/>
  <c r="K826" i="25"/>
  <c r="J826" i="25"/>
  <c r="N825" i="25"/>
  <c r="M825" i="25"/>
  <c r="L825" i="25"/>
  <c r="K825" i="25"/>
  <c r="J825" i="25"/>
  <c r="N824" i="25"/>
  <c r="M824" i="25"/>
  <c r="L824" i="25"/>
  <c r="K824" i="25"/>
  <c r="J824" i="25"/>
  <c r="N823" i="25"/>
  <c r="M823" i="25"/>
  <c r="L823" i="25"/>
  <c r="K823" i="25"/>
  <c r="J823" i="25"/>
  <c r="N822" i="25"/>
  <c r="M822" i="25"/>
  <c r="L822" i="25"/>
  <c r="K822" i="25"/>
  <c r="J822" i="25"/>
  <c r="N821" i="25"/>
  <c r="M821" i="25"/>
  <c r="L821" i="25"/>
  <c r="K821" i="25"/>
  <c r="J821" i="25"/>
  <c r="N820" i="25"/>
  <c r="M820" i="25"/>
  <c r="L820" i="25"/>
  <c r="K820" i="25"/>
  <c r="J820" i="25"/>
  <c r="N819" i="25"/>
  <c r="M819" i="25"/>
  <c r="L819" i="25"/>
  <c r="K819" i="25"/>
  <c r="J819" i="25"/>
  <c r="N818" i="25"/>
  <c r="M818" i="25"/>
  <c r="L818" i="25"/>
  <c r="K818" i="25"/>
  <c r="J818" i="25"/>
  <c r="N817" i="25"/>
  <c r="M817" i="25"/>
  <c r="L817" i="25"/>
  <c r="K817" i="25"/>
  <c r="J817" i="25"/>
  <c r="N816" i="25"/>
  <c r="M816" i="25"/>
  <c r="L816" i="25"/>
  <c r="K816" i="25"/>
  <c r="J816" i="25"/>
  <c r="N815" i="25"/>
  <c r="M815" i="25"/>
  <c r="L815" i="25"/>
  <c r="K815" i="25"/>
  <c r="J815" i="25"/>
  <c r="N814" i="25"/>
  <c r="M814" i="25"/>
  <c r="L814" i="25"/>
  <c r="K814" i="25"/>
  <c r="J814" i="25"/>
  <c r="N813" i="25"/>
  <c r="M813" i="25"/>
  <c r="L813" i="25"/>
  <c r="K813" i="25"/>
  <c r="J813" i="25"/>
  <c r="N812" i="25"/>
  <c r="M812" i="25"/>
  <c r="L812" i="25"/>
  <c r="K812" i="25"/>
  <c r="J812" i="25"/>
  <c r="N811" i="25"/>
  <c r="M811" i="25"/>
  <c r="L811" i="25"/>
  <c r="K811" i="25"/>
  <c r="J811" i="25"/>
  <c r="N810" i="25"/>
  <c r="M810" i="25"/>
  <c r="L810" i="25"/>
  <c r="K810" i="25"/>
  <c r="J810" i="25"/>
  <c r="N809" i="25"/>
  <c r="M809" i="25"/>
  <c r="L809" i="25"/>
  <c r="K809" i="25"/>
  <c r="J809" i="25"/>
  <c r="N808" i="25"/>
  <c r="M808" i="25"/>
  <c r="L808" i="25"/>
  <c r="K808" i="25"/>
  <c r="J808" i="25"/>
  <c r="N807" i="25"/>
  <c r="M807" i="25"/>
  <c r="L807" i="25"/>
  <c r="K807" i="25"/>
  <c r="J807" i="25"/>
  <c r="N806" i="25"/>
  <c r="M806" i="25"/>
  <c r="L806" i="25"/>
  <c r="K806" i="25"/>
  <c r="J806" i="25"/>
  <c r="N805" i="25"/>
  <c r="M805" i="25"/>
  <c r="L805" i="25"/>
  <c r="K805" i="25"/>
  <c r="J805" i="25"/>
  <c r="N804" i="25"/>
  <c r="M804" i="25"/>
  <c r="L804" i="25"/>
  <c r="K804" i="25"/>
  <c r="J804" i="25"/>
  <c r="N803" i="25"/>
  <c r="M803" i="25"/>
  <c r="L803" i="25"/>
  <c r="K803" i="25"/>
  <c r="J803" i="25"/>
  <c r="N802" i="25"/>
  <c r="M802" i="25"/>
  <c r="L802" i="25"/>
  <c r="K802" i="25"/>
  <c r="J802" i="25"/>
  <c r="N801" i="25"/>
  <c r="M801" i="25"/>
  <c r="L801" i="25"/>
  <c r="K801" i="25"/>
  <c r="J801" i="25"/>
  <c r="N800" i="25"/>
  <c r="M800" i="25"/>
  <c r="L800" i="25"/>
  <c r="K800" i="25"/>
  <c r="J800" i="25"/>
  <c r="N799" i="25"/>
  <c r="M799" i="25"/>
  <c r="L799" i="25"/>
  <c r="K799" i="25"/>
  <c r="J799" i="25"/>
  <c r="N798" i="25"/>
  <c r="M798" i="25"/>
  <c r="L798" i="25"/>
  <c r="K798" i="25"/>
  <c r="J798" i="25"/>
  <c r="N797" i="25"/>
  <c r="M797" i="25"/>
  <c r="L797" i="25"/>
  <c r="K797" i="25"/>
  <c r="J797" i="25"/>
  <c r="N796" i="25"/>
  <c r="M796" i="25"/>
  <c r="L796" i="25"/>
  <c r="K796" i="25"/>
  <c r="J796" i="25"/>
  <c r="N795" i="25"/>
  <c r="M795" i="25"/>
  <c r="L795" i="25"/>
  <c r="K795" i="25"/>
  <c r="J795" i="25"/>
  <c r="N794" i="25"/>
  <c r="M794" i="25"/>
  <c r="L794" i="25"/>
  <c r="K794" i="25"/>
  <c r="J794" i="25"/>
  <c r="N793" i="25"/>
  <c r="M793" i="25"/>
  <c r="L793" i="25"/>
  <c r="K793" i="25"/>
  <c r="J793" i="25"/>
  <c r="N792" i="25"/>
  <c r="M792" i="25"/>
  <c r="L792" i="25"/>
  <c r="K792" i="25"/>
  <c r="J792" i="25"/>
  <c r="N791" i="25"/>
  <c r="M791" i="25"/>
  <c r="L791" i="25"/>
  <c r="K791" i="25"/>
  <c r="J791" i="25"/>
  <c r="N790" i="25"/>
  <c r="M790" i="25"/>
  <c r="L790" i="25"/>
  <c r="K790" i="25"/>
  <c r="J790" i="25"/>
  <c r="N789" i="25"/>
  <c r="M789" i="25"/>
  <c r="L789" i="25"/>
  <c r="K789" i="25"/>
  <c r="J789" i="25"/>
  <c r="N788" i="25"/>
  <c r="M788" i="25"/>
  <c r="L788" i="25"/>
  <c r="K788" i="25"/>
  <c r="J788" i="25"/>
  <c r="N787" i="25"/>
  <c r="M787" i="25"/>
  <c r="L787" i="25"/>
  <c r="K787" i="25"/>
  <c r="J787" i="25"/>
  <c r="N786" i="25"/>
  <c r="M786" i="25"/>
  <c r="L786" i="25"/>
  <c r="K786" i="25"/>
  <c r="J786" i="25"/>
  <c r="N785" i="25"/>
  <c r="M785" i="25"/>
  <c r="L785" i="25"/>
  <c r="K785" i="25"/>
  <c r="J785" i="25"/>
  <c r="N784" i="25"/>
  <c r="M784" i="25"/>
  <c r="L784" i="25"/>
  <c r="K784" i="25"/>
  <c r="J784" i="25"/>
  <c r="N783" i="25"/>
  <c r="M783" i="25"/>
  <c r="L783" i="25"/>
  <c r="K783" i="25"/>
  <c r="J783" i="25"/>
  <c r="N782" i="25"/>
  <c r="M782" i="25"/>
  <c r="L782" i="25"/>
  <c r="K782" i="25"/>
  <c r="J782" i="25"/>
  <c r="N781" i="25"/>
  <c r="M781" i="25"/>
  <c r="L781" i="25"/>
  <c r="K781" i="25"/>
  <c r="J781" i="25"/>
  <c r="N780" i="25"/>
  <c r="M780" i="25"/>
  <c r="L780" i="25"/>
  <c r="K780" i="25"/>
  <c r="J780" i="25"/>
  <c r="N779" i="25"/>
  <c r="M779" i="25"/>
  <c r="L779" i="25"/>
  <c r="K779" i="25"/>
  <c r="J779" i="25"/>
  <c r="N778" i="25"/>
  <c r="M778" i="25"/>
  <c r="L778" i="25"/>
  <c r="K778" i="25"/>
  <c r="J778" i="25"/>
  <c r="N777" i="25"/>
  <c r="M777" i="25"/>
  <c r="L777" i="25"/>
  <c r="K777" i="25"/>
  <c r="J777" i="25"/>
  <c r="N776" i="25"/>
  <c r="M776" i="25"/>
  <c r="L776" i="25"/>
  <c r="K776" i="25"/>
  <c r="J776" i="25"/>
  <c r="N775" i="25"/>
  <c r="M775" i="25"/>
  <c r="L775" i="25"/>
  <c r="K775" i="25"/>
  <c r="J775" i="25"/>
  <c r="N774" i="25"/>
  <c r="M774" i="25"/>
  <c r="L774" i="25"/>
  <c r="K774" i="25"/>
  <c r="J774" i="25"/>
  <c r="N773" i="25"/>
  <c r="M773" i="25"/>
  <c r="L773" i="25"/>
  <c r="K773" i="25"/>
  <c r="J773" i="25"/>
  <c r="N772" i="25"/>
  <c r="M772" i="25"/>
  <c r="L772" i="25"/>
  <c r="K772" i="25"/>
  <c r="J772" i="25"/>
  <c r="N771" i="25"/>
  <c r="M771" i="25"/>
  <c r="L771" i="25"/>
  <c r="K771" i="25"/>
  <c r="J771" i="25"/>
  <c r="N770" i="25"/>
  <c r="M770" i="25"/>
  <c r="L770" i="25"/>
  <c r="K770" i="25"/>
  <c r="J770" i="25"/>
  <c r="N769" i="25"/>
  <c r="M769" i="25"/>
  <c r="L769" i="25"/>
  <c r="K769" i="25"/>
  <c r="J769" i="25"/>
  <c r="N768" i="25"/>
  <c r="M768" i="25"/>
  <c r="L768" i="25"/>
  <c r="K768" i="25"/>
  <c r="J768" i="25"/>
  <c r="N767" i="25"/>
  <c r="M767" i="25"/>
  <c r="L767" i="25"/>
  <c r="K767" i="25"/>
  <c r="J767" i="25"/>
  <c r="N766" i="25"/>
  <c r="M766" i="25"/>
  <c r="L766" i="25"/>
  <c r="K766" i="25"/>
  <c r="J766" i="25"/>
  <c r="N765" i="25"/>
  <c r="M765" i="25"/>
  <c r="L765" i="25"/>
  <c r="K765" i="25"/>
  <c r="J765" i="25"/>
  <c r="N764" i="25"/>
  <c r="M764" i="25"/>
  <c r="L764" i="25"/>
  <c r="K764" i="25"/>
  <c r="J764" i="25"/>
  <c r="N763" i="25"/>
  <c r="M763" i="25"/>
  <c r="L763" i="25"/>
  <c r="K763" i="25"/>
  <c r="J763" i="25"/>
  <c r="N762" i="25"/>
  <c r="M762" i="25"/>
  <c r="L762" i="25"/>
  <c r="K762" i="25"/>
  <c r="J762" i="25"/>
  <c r="N761" i="25"/>
  <c r="M761" i="25"/>
  <c r="L761" i="25"/>
  <c r="K761" i="25"/>
  <c r="J761" i="25"/>
  <c r="N760" i="25"/>
  <c r="M760" i="25"/>
  <c r="L760" i="25"/>
  <c r="K760" i="25"/>
  <c r="J760" i="25"/>
  <c r="N759" i="25"/>
  <c r="M759" i="25"/>
  <c r="L759" i="25"/>
  <c r="K759" i="25"/>
  <c r="J759" i="25"/>
  <c r="N758" i="25"/>
  <c r="M758" i="25"/>
  <c r="L758" i="25"/>
  <c r="K758" i="25"/>
  <c r="J758" i="25"/>
  <c r="N757" i="25"/>
  <c r="M757" i="25"/>
  <c r="L757" i="25"/>
  <c r="K757" i="25"/>
  <c r="J757" i="25"/>
  <c r="N756" i="25"/>
  <c r="M756" i="25"/>
  <c r="L756" i="25"/>
  <c r="K756" i="25"/>
  <c r="J756" i="25"/>
  <c r="N755" i="25"/>
  <c r="M755" i="25"/>
  <c r="L755" i="25"/>
  <c r="K755" i="25"/>
  <c r="J755" i="25"/>
  <c r="N754" i="25"/>
  <c r="M754" i="25"/>
  <c r="L754" i="25"/>
  <c r="K754" i="25"/>
  <c r="J754" i="25"/>
  <c r="N753" i="25"/>
  <c r="M753" i="25"/>
  <c r="L753" i="25"/>
  <c r="K753" i="25"/>
  <c r="J753" i="25"/>
  <c r="N752" i="25"/>
  <c r="M752" i="25"/>
  <c r="L752" i="25"/>
  <c r="K752" i="25"/>
  <c r="J752" i="25"/>
  <c r="N751" i="25"/>
  <c r="M751" i="25"/>
  <c r="L751" i="25"/>
  <c r="K751" i="25"/>
  <c r="J751" i="25"/>
  <c r="N750" i="25"/>
  <c r="M750" i="25"/>
  <c r="L750" i="25"/>
  <c r="K750" i="25"/>
  <c r="J750" i="25"/>
  <c r="N749" i="25"/>
  <c r="M749" i="25"/>
  <c r="L749" i="25"/>
  <c r="K749" i="25"/>
  <c r="J749" i="25"/>
  <c r="N748" i="25"/>
  <c r="M748" i="25"/>
  <c r="L748" i="25"/>
  <c r="K748" i="25"/>
  <c r="J748" i="25"/>
  <c r="N747" i="25"/>
  <c r="M747" i="25"/>
  <c r="L747" i="25"/>
  <c r="K747" i="25"/>
  <c r="J747" i="25"/>
  <c r="N746" i="25"/>
  <c r="M746" i="25"/>
  <c r="L746" i="25"/>
  <c r="K746" i="25"/>
  <c r="J746" i="25"/>
  <c r="N745" i="25"/>
  <c r="M745" i="25"/>
  <c r="L745" i="25"/>
  <c r="K745" i="25"/>
  <c r="J745" i="25"/>
  <c r="N744" i="25"/>
  <c r="M744" i="25"/>
  <c r="L744" i="25"/>
  <c r="K744" i="25"/>
  <c r="J744" i="25"/>
  <c r="N743" i="25"/>
  <c r="M743" i="25"/>
  <c r="L743" i="25"/>
  <c r="K743" i="25"/>
  <c r="J743" i="25"/>
  <c r="N742" i="25"/>
  <c r="M742" i="25"/>
  <c r="L742" i="25"/>
  <c r="K742" i="25"/>
  <c r="J742" i="25"/>
  <c r="N741" i="25"/>
  <c r="M741" i="25"/>
  <c r="L741" i="25"/>
  <c r="K741" i="25"/>
  <c r="J741" i="25"/>
  <c r="N740" i="25"/>
  <c r="M740" i="25"/>
  <c r="L740" i="25"/>
  <c r="K740" i="25"/>
  <c r="J740" i="25"/>
  <c r="N739" i="25"/>
  <c r="M739" i="25"/>
  <c r="L739" i="25"/>
  <c r="K739" i="25"/>
  <c r="J739" i="25"/>
  <c r="N738" i="25"/>
  <c r="M738" i="25"/>
  <c r="L738" i="25"/>
  <c r="K738" i="25"/>
  <c r="J738" i="25"/>
  <c r="N737" i="25"/>
  <c r="M737" i="25"/>
  <c r="L737" i="25"/>
  <c r="K737" i="25"/>
  <c r="J737" i="25"/>
  <c r="N736" i="25"/>
  <c r="M736" i="25"/>
  <c r="L736" i="25"/>
  <c r="K736" i="25"/>
  <c r="J736" i="25"/>
  <c r="N735" i="25"/>
  <c r="M735" i="25"/>
  <c r="L735" i="25"/>
  <c r="K735" i="25"/>
  <c r="J735" i="25"/>
  <c r="N734" i="25"/>
  <c r="M734" i="25"/>
  <c r="L734" i="25"/>
  <c r="K734" i="25"/>
  <c r="J734" i="25"/>
  <c r="N733" i="25"/>
  <c r="M733" i="25"/>
  <c r="L733" i="25"/>
  <c r="K733" i="25"/>
  <c r="J733" i="25"/>
  <c r="N732" i="25"/>
  <c r="M732" i="25"/>
  <c r="L732" i="25"/>
  <c r="K732" i="25"/>
  <c r="J732" i="25"/>
  <c r="N731" i="25"/>
  <c r="M731" i="25"/>
  <c r="L731" i="25"/>
  <c r="K731" i="25"/>
  <c r="J731" i="25"/>
  <c r="N730" i="25"/>
  <c r="M730" i="25"/>
  <c r="L730" i="25"/>
  <c r="K730" i="25"/>
  <c r="J730" i="25"/>
  <c r="N729" i="25"/>
  <c r="M729" i="25"/>
  <c r="L729" i="25"/>
  <c r="K729" i="25"/>
  <c r="J729" i="25"/>
  <c r="N728" i="25"/>
  <c r="M728" i="25"/>
  <c r="L728" i="25"/>
  <c r="K728" i="25"/>
  <c r="J728" i="25"/>
  <c r="N727" i="25"/>
  <c r="M727" i="25"/>
  <c r="L727" i="25"/>
  <c r="K727" i="25"/>
  <c r="J727" i="25"/>
  <c r="N726" i="25"/>
  <c r="M726" i="25"/>
  <c r="L726" i="25"/>
  <c r="K726" i="25"/>
  <c r="J726" i="25"/>
  <c r="N725" i="25"/>
  <c r="M725" i="25"/>
  <c r="L725" i="25"/>
  <c r="K725" i="25"/>
  <c r="J725" i="25"/>
  <c r="N724" i="25"/>
  <c r="M724" i="25"/>
  <c r="L724" i="25"/>
  <c r="K724" i="25"/>
  <c r="J724" i="25"/>
  <c r="N723" i="25"/>
  <c r="M723" i="25"/>
  <c r="L723" i="25"/>
  <c r="K723" i="25"/>
  <c r="J723" i="25"/>
  <c r="N722" i="25"/>
  <c r="M722" i="25"/>
  <c r="L722" i="25"/>
  <c r="K722" i="25"/>
  <c r="J722" i="25"/>
  <c r="N721" i="25"/>
  <c r="M721" i="25"/>
  <c r="L721" i="25"/>
  <c r="K721" i="25"/>
  <c r="J721" i="25"/>
  <c r="N720" i="25"/>
  <c r="M720" i="25"/>
  <c r="L720" i="25"/>
  <c r="K720" i="25"/>
  <c r="J720" i="25"/>
  <c r="N719" i="25"/>
  <c r="M719" i="25"/>
  <c r="L719" i="25"/>
  <c r="K719" i="25"/>
  <c r="J719" i="25"/>
  <c r="N718" i="25"/>
  <c r="M718" i="25"/>
  <c r="L718" i="25"/>
  <c r="K718" i="25"/>
  <c r="J718" i="25"/>
  <c r="N717" i="25"/>
  <c r="M717" i="25"/>
  <c r="L717" i="25"/>
  <c r="K717" i="25"/>
  <c r="J717" i="25"/>
  <c r="N716" i="25"/>
  <c r="M716" i="25"/>
  <c r="L716" i="25"/>
  <c r="K716" i="25"/>
  <c r="J716" i="25"/>
  <c r="N715" i="25"/>
  <c r="M715" i="25"/>
  <c r="L715" i="25"/>
  <c r="K715" i="25"/>
  <c r="J715" i="25"/>
  <c r="N714" i="25"/>
  <c r="M714" i="25"/>
  <c r="L714" i="25"/>
  <c r="K714" i="25"/>
  <c r="J714" i="25"/>
  <c r="N713" i="25"/>
  <c r="M713" i="25"/>
  <c r="L713" i="25"/>
  <c r="K713" i="25"/>
  <c r="J713" i="25"/>
  <c r="N712" i="25"/>
  <c r="M712" i="25"/>
  <c r="L712" i="25"/>
  <c r="K712" i="25"/>
  <c r="J712" i="25"/>
  <c r="N711" i="25"/>
  <c r="M711" i="25"/>
  <c r="L711" i="25"/>
  <c r="K711" i="25"/>
  <c r="J711" i="25"/>
  <c r="N710" i="25"/>
  <c r="M710" i="25"/>
  <c r="L710" i="25"/>
  <c r="K710" i="25"/>
  <c r="J710" i="25"/>
  <c r="N709" i="25"/>
  <c r="M709" i="25"/>
  <c r="L709" i="25"/>
  <c r="K709" i="25"/>
  <c r="J709" i="25"/>
  <c r="N708" i="25"/>
  <c r="M708" i="25"/>
  <c r="L708" i="25"/>
  <c r="K708" i="25"/>
  <c r="J708" i="25"/>
  <c r="N707" i="25"/>
  <c r="M707" i="25"/>
  <c r="L707" i="25"/>
  <c r="K707" i="25"/>
  <c r="J707" i="25"/>
  <c r="N706" i="25"/>
  <c r="M706" i="25"/>
  <c r="L706" i="25"/>
  <c r="K706" i="25"/>
  <c r="J706" i="25"/>
  <c r="N705" i="25"/>
  <c r="M705" i="25"/>
  <c r="L705" i="25"/>
  <c r="K705" i="25"/>
  <c r="J705" i="25"/>
  <c r="N704" i="25"/>
  <c r="M704" i="25"/>
  <c r="L704" i="25"/>
  <c r="K704" i="25"/>
  <c r="J704" i="25"/>
  <c r="N703" i="25"/>
  <c r="M703" i="25"/>
  <c r="L703" i="25"/>
  <c r="K703" i="25"/>
  <c r="J703" i="25"/>
  <c r="N702" i="25"/>
  <c r="M702" i="25"/>
  <c r="L702" i="25"/>
  <c r="K702" i="25"/>
  <c r="J702" i="25"/>
  <c r="N701" i="25"/>
  <c r="M701" i="25"/>
  <c r="L701" i="25"/>
  <c r="K701" i="25"/>
  <c r="J701" i="25"/>
  <c r="N700" i="25"/>
  <c r="M700" i="25"/>
  <c r="L700" i="25"/>
  <c r="K700" i="25"/>
  <c r="J700" i="25"/>
  <c r="N699" i="25"/>
  <c r="M699" i="25"/>
  <c r="L699" i="25"/>
  <c r="K699" i="25"/>
  <c r="J699" i="25"/>
  <c r="N698" i="25"/>
  <c r="M698" i="25"/>
  <c r="L698" i="25"/>
  <c r="K698" i="25"/>
  <c r="J698" i="25"/>
  <c r="N697" i="25"/>
  <c r="M697" i="25"/>
  <c r="L697" i="25"/>
  <c r="K697" i="25"/>
  <c r="J697" i="25"/>
  <c r="N696" i="25"/>
  <c r="M696" i="25"/>
  <c r="L696" i="25"/>
  <c r="K696" i="25"/>
  <c r="J696" i="25"/>
  <c r="N695" i="25"/>
  <c r="M695" i="25"/>
  <c r="L695" i="25"/>
  <c r="K695" i="25"/>
  <c r="J695" i="25"/>
  <c r="N694" i="25"/>
  <c r="M694" i="25"/>
  <c r="L694" i="25"/>
  <c r="K694" i="25"/>
  <c r="J694" i="25"/>
  <c r="N693" i="25"/>
  <c r="M693" i="25"/>
  <c r="L693" i="25"/>
  <c r="K693" i="25"/>
  <c r="J693" i="25"/>
  <c r="N692" i="25"/>
  <c r="M692" i="25"/>
  <c r="L692" i="25"/>
  <c r="K692" i="25"/>
  <c r="J692" i="25"/>
  <c r="N691" i="25"/>
  <c r="M691" i="25"/>
  <c r="L691" i="25"/>
  <c r="K691" i="25"/>
  <c r="J691" i="25"/>
  <c r="N690" i="25"/>
  <c r="M690" i="25"/>
  <c r="L690" i="25"/>
  <c r="K690" i="25"/>
  <c r="J690" i="25"/>
  <c r="N689" i="25"/>
  <c r="M689" i="25"/>
  <c r="L689" i="25"/>
  <c r="K689" i="25"/>
  <c r="J689" i="25"/>
  <c r="N688" i="25"/>
  <c r="M688" i="25"/>
  <c r="L688" i="25"/>
  <c r="K688" i="25"/>
  <c r="J688" i="25"/>
  <c r="N687" i="25"/>
  <c r="M687" i="25"/>
  <c r="L687" i="25"/>
  <c r="K687" i="25"/>
  <c r="J687" i="25"/>
  <c r="N686" i="25"/>
  <c r="M686" i="25"/>
  <c r="L686" i="25"/>
  <c r="K686" i="25"/>
  <c r="J686" i="25"/>
  <c r="N685" i="25"/>
  <c r="M685" i="25"/>
  <c r="L685" i="25"/>
  <c r="K685" i="25"/>
  <c r="J685" i="25"/>
  <c r="N684" i="25"/>
  <c r="M684" i="25"/>
  <c r="L684" i="25"/>
  <c r="K684" i="25"/>
  <c r="J684" i="25"/>
  <c r="N683" i="25"/>
  <c r="M683" i="25"/>
  <c r="L683" i="25"/>
  <c r="K683" i="25"/>
  <c r="J683" i="25"/>
  <c r="N682" i="25"/>
  <c r="M682" i="25"/>
  <c r="L682" i="25"/>
  <c r="K682" i="25"/>
  <c r="J682" i="25"/>
  <c r="N681" i="25"/>
  <c r="M681" i="25"/>
  <c r="L681" i="25"/>
  <c r="K681" i="25"/>
  <c r="J681" i="25"/>
  <c r="N680" i="25"/>
  <c r="M680" i="25"/>
  <c r="L680" i="25"/>
  <c r="K680" i="25"/>
  <c r="J680" i="25"/>
  <c r="N679" i="25"/>
  <c r="M679" i="25"/>
  <c r="L679" i="25"/>
  <c r="K679" i="25"/>
  <c r="J679" i="25"/>
  <c r="N678" i="25"/>
  <c r="M678" i="25"/>
  <c r="L678" i="25"/>
  <c r="K678" i="25"/>
  <c r="J678" i="25"/>
  <c r="N677" i="25"/>
  <c r="M677" i="25"/>
  <c r="L677" i="25"/>
  <c r="K677" i="25"/>
  <c r="J677" i="25"/>
  <c r="N676" i="25"/>
  <c r="M676" i="25"/>
  <c r="L676" i="25"/>
  <c r="K676" i="25"/>
  <c r="J676" i="25"/>
  <c r="N675" i="25"/>
  <c r="M675" i="25"/>
  <c r="L675" i="25"/>
  <c r="K675" i="25"/>
  <c r="J675" i="25"/>
  <c r="N674" i="25"/>
  <c r="M674" i="25"/>
  <c r="L674" i="25"/>
  <c r="K674" i="25"/>
  <c r="J674" i="25"/>
  <c r="N673" i="25"/>
  <c r="M673" i="25"/>
  <c r="L673" i="25"/>
  <c r="K673" i="25"/>
  <c r="J673" i="25"/>
  <c r="N672" i="25"/>
  <c r="M672" i="25"/>
  <c r="L672" i="25"/>
  <c r="K672" i="25"/>
  <c r="J672" i="25"/>
  <c r="N671" i="25"/>
  <c r="M671" i="25"/>
  <c r="L671" i="25"/>
  <c r="K671" i="25"/>
  <c r="J671" i="25"/>
  <c r="N670" i="25"/>
  <c r="M670" i="25"/>
  <c r="L670" i="25"/>
  <c r="K670" i="25"/>
  <c r="J670" i="25"/>
  <c r="N669" i="25"/>
  <c r="M669" i="25"/>
  <c r="L669" i="25"/>
  <c r="K669" i="25"/>
  <c r="J669" i="25"/>
  <c r="N668" i="25"/>
  <c r="M668" i="25"/>
  <c r="L668" i="25"/>
  <c r="K668" i="25"/>
  <c r="J668" i="25"/>
  <c r="N667" i="25"/>
  <c r="M667" i="25"/>
  <c r="L667" i="25"/>
  <c r="K667" i="25"/>
  <c r="J667" i="25"/>
  <c r="N666" i="25"/>
  <c r="M666" i="25"/>
  <c r="L666" i="25"/>
  <c r="K666" i="25"/>
  <c r="J666" i="25"/>
  <c r="N665" i="25"/>
  <c r="M665" i="25"/>
  <c r="L665" i="25"/>
  <c r="K665" i="25"/>
  <c r="J665" i="25"/>
  <c r="N664" i="25"/>
  <c r="M664" i="25"/>
  <c r="L664" i="25"/>
  <c r="K664" i="25"/>
  <c r="J664" i="25"/>
  <c r="N663" i="25"/>
  <c r="M663" i="25"/>
  <c r="L663" i="25"/>
  <c r="K663" i="25"/>
  <c r="J663" i="25"/>
  <c r="N662" i="25"/>
  <c r="M662" i="25"/>
  <c r="L662" i="25"/>
  <c r="K662" i="25"/>
  <c r="J662" i="25"/>
  <c r="N661" i="25"/>
  <c r="M661" i="25"/>
  <c r="L661" i="25"/>
  <c r="K661" i="25"/>
  <c r="J661" i="25"/>
  <c r="N660" i="25"/>
  <c r="M660" i="25"/>
  <c r="L660" i="25"/>
  <c r="K660" i="25"/>
  <c r="J660" i="25"/>
  <c r="N659" i="25"/>
  <c r="M659" i="25"/>
  <c r="L659" i="25"/>
  <c r="K659" i="25"/>
  <c r="J659" i="25"/>
  <c r="N658" i="25"/>
  <c r="M658" i="25"/>
  <c r="L658" i="25"/>
  <c r="K658" i="25"/>
  <c r="J658" i="25"/>
  <c r="N657" i="25"/>
  <c r="M657" i="25"/>
  <c r="L657" i="25"/>
  <c r="K657" i="25"/>
  <c r="J657" i="25"/>
  <c r="N656" i="25"/>
  <c r="M656" i="25"/>
  <c r="L656" i="25"/>
  <c r="K656" i="25"/>
  <c r="J656" i="25"/>
  <c r="N655" i="25"/>
  <c r="M655" i="25"/>
  <c r="L655" i="25"/>
  <c r="K655" i="25"/>
  <c r="J655" i="25"/>
  <c r="N654" i="25"/>
  <c r="M654" i="25"/>
  <c r="L654" i="25"/>
  <c r="K654" i="25"/>
  <c r="J654" i="25"/>
  <c r="N653" i="25"/>
  <c r="M653" i="25"/>
  <c r="L653" i="25"/>
  <c r="K653" i="25"/>
  <c r="J653" i="25"/>
  <c r="N652" i="25"/>
  <c r="M652" i="25"/>
  <c r="L652" i="25"/>
  <c r="K652" i="25"/>
  <c r="J652" i="25"/>
  <c r="N651" i="25"/>
  <c r="M651" i="25"/>
  <c r="L651" i="25"/>
  <c r="K651" i="25"/>
  <c r="J651" i="25"/>
  <c r="N650" i="25"/>
  <c r="M650" i="25"/>
  <c r="L650" i="25"/>
  <c r="K650" i="25"/>
  <c r="J650" i="25"/>
  <c r="N649" i="25"/>
  <c r="M649" i="25"/>
  <c r="L649" i="25"/>
  <c r="K649" i="25"/>
  <c r="J649" i="25"/>
  <c r="N648" i="25"/>
  <c r="M648" i="25"/>
  <c r="L648" i="25"/>
  <c r="K648" i="25"/>
  <c r="J648" i="25"/>
  <c r="N647" i="25"/>
  <c r="M647" i="25"/>
  <c r="L647" i="25"/>
  <c r="K647" i="25"/>
  <c r="J647" i="25"/>
  <c r="N646" i="25"/>
  <c r="M646" i="25"/>
  <c r="L646" i="25"/>
  <c r="K646" i="25"/>
  <c r="J646" i="25"/>
  <c r="N645" i="25"/>
  <c r="M645" i="25"/>
  <c r="L645" i="25"/>
  <c r="K645" i="25"/>
  <c r="J645" i="25"/>
  <c r="N644" i="25"/>
  <c r="M644" i="25"/>
  <c r="L644" i="25"/>
  <c r="K644" i="25"/>
  <c r="J644" i="25"/>
  <c r="N643" i="25"/>
  <c r="M643" i="25"/>
  <c r="L643" i="25"/>
  <c r="K643" i="25"/>
  <c r="J643" i="25"/>
  <c r="N642" i="25"/>
  <c r="M642" i="25"/>
  <c r="L642" i="25"/>
  <c r="K642" i="25"/>
  <c r="J642" i="25"/>
  <c r="N641" i="25"/>
  <c r="M641" i="25"/>
  <c r="L641" i="25"/>
  <c r="K641" i="25"/>
  <c r="J641" i="25"/>
  <c r="N640" i="25"/>
  <c r="M640" i="25"/>
  <c r="L640" i="25"/>
  <c r="K640" i="25"/>
  <c r="J640" i="25"/>
  <c r="N639" i="25"/>
  <c r="M639" i="25"/>
  <c r="L639" i="25"/>
  <c r="K639" i="25"/>
  <c r="J639" i="25"/>
  <c r="N638" i="25"/>
  <c r="M638" i="25"/>
  <c r="L638" i="25"/>
  <c r="K638" i="25"/>
  <c r="J638" i="25"/>
  <c r="N637" i="25"/>
  <c r="M637" i="25"/>
  <c r="L637" i="25"/>
  <c r="K637" i="25"/>
  <c r="J637" i="25"/>
  <c r="N636" i="25"/>
  <c r="M636" i="25"/>
  <c r="L636" i="25"/>
  <c r="K636" i="25"/>
  <c r="J636" i="25"/>
  <c r="N635" i="25"/>
  <c r="M635" i="25"/>
  <c r="L635" i="25"/>
  <c r="K635" i="25"/>
  <c r="J635" i="25"/>
  <c r="N634" i="25"/>
  <c r="M634" i="25"/>
  <c r="L634" i="25"/>
  <c r="K634" i="25"/>
  <c r="J634" i="25"/>
  <c r="N633" i="25"/>
  <c r="M633" i="25"/>
  <c r="L633" i="25"/>
  <c r="K633" i="25"/>
  <c r="J633" i="25"/>
  <c r="N632" i="25"/>
  <c r="M632" i="25"/>
  <c r="L632" i="25"/>
  <c r="K632" i="25"/>
  <c r="J632" i="25"/>
  <c r="N631" i="25"/>
  <c r="M631" i="25"/>
  <c r="L631" i="25"/>
  <c r="K631" i="25"/>
  <c r="J631" i="25"/>
  <c r="N630" i="25"/>
  <c r="M630" i="25"/>
  <c r="L630" i="25"/>
  <c r="K630" i="25"/>
  <c r="J630" i="25"/>
  <c r="N629" i="25"/>
  <c r="M629" i="25"/>
  <c r="L629" i="25"/>
  <c r="K629" i="25"/>
  <c r="J629" i="25"/>
  <c r="N628" i="25"/>
  <c r="M628" i="25"/>
  <c r="L628" i="25"/>
  <c r="K628" i="25"/>
  <c r="J628" i="25"/>
  <c r="N627" i="25"/>
  <c r="M627" i="25"/>
  <c r="L627" i="25"/>
  <c r="K627" i="25"/>
  <c r="J627" i="25"/>
  <c r="N626" i="25"/>
  <c r="M626" i="25"/>
  <c r="L626" i="25"/>
  <c r="K626" i="25"/>
  <c r="J626" i="25"/>
  <c r="N625" i="25"/>
  <c r="M625" i="25"/>
  <c r="L625" i="25"/>
  <c r="K625" i="25"/>
  <c r="J625" i="25"/>
  <c r="N624" i="25"/>
  <c r="M624" i="25"/>
  <c r="L624" i="25"/>
  <c r="K624" i="25"/>
  <c r="J624" i="25"/>
  <c r="N623" i="25"/>
  <c r="M623" i="25"/>
  <c r="L623" i="25"/>
  <c r="K623" i="25"/>
  <c r="J623" i="25"/>
  <c r="N622" i="25"/>
  <c r="M622" i="25"/>
  <c r="L622" i="25"/>
  <c r="K622" i="25"/>
  <c r="J622" i="25"/>
  <c r="N621" i="25"/>
  <c r="M621" i="25"/>
  <c r="L621" i="25"/>
  <c r="K621" i="25"/>
  <c r="J621" i="25"/>
  <c r="N620" i="25"/>
  <c r="M620" i="25"/>
  <c r="L620" i="25"/>
  <c r="K620" i="25"/>
  <c r="J620" i="25"/>
  <c r="N619" i="25"/>
  <c r="M619" i="25"/>
  <c r="L619" i="25"/>
  <c r="K619" i="25"/>
  <c r="J619" i="25"/>
  <c r="N618" i="25"/>
  <c r="M618" i="25"/>
  <c r="L618" i="25"/>
  <c r="K618" i="25"/>
  <c r="J618" i="25"/>
  <c r="N617" i="25"/>
  <c r="M617" i="25"/>
  <c r="L617" i="25"/>
  <c r="K617" i="25"/>
  <c r="J617" i="25"/>
  <c r="N616" i="25"/>
  <c r="M616" i="25"/>
  <c r="L616" i="25"/>
  <c r="K616" i="25"/>
  <c r="J616" i="25"/>
  <c r="N615" i="25"/>
  <c r="M615" i="25"/>
  <c r="L615" i="25"/>
  <c r="K615" i="25"/>
  <c r="J615" i="25"/>
  <c r="N614" i="25"/>
  <c r="M614" i="25"/>
  <c r="L614" i="25"/>
  <c r="K614" i="25"/>
  <c r="J614" i="25"/>
  <c r="N613" i="25"/>
  <c r="M613" i="25"/>
  <c r="L613" i="25"/>
  <c r="K613" i="25"/>
  <c r="J613" i="25"/>
  <c r="N612" i="25"/>
  <c r="M612" i="25"/>
  <c r="L612" i="25"/>
  <c r="K612" i="25"/>
  <c r="J612" i="25"/>
  <c r="N611" i="25"/>
  <c r="M611" i="25"/>
  <c r="L611" i="25"/>
  <c r="K611" i="25"/>
  <c r="J611" i="25"/>
  <c r="N610" i="25"/>
  <c r="M610" i="25"/>
  <c r="L610" i="25"/>
  <c r="K610" i="25"/>
  <c r="J610" i="25"/>
  <c r="N609" i="25"/>
  <c r="M609" i="25"/>
  <c r="L609" i="25"/>
  <c r="K609" i="25"/>
  <c r="J609" i="25"/>
  <c r="N608" i="25"/>
  <c r="M608" i="25"/>
  <c r="L608" i="25"/>
  <c r="K608" i="25"/>
  <c r="J608" i="25"/>
  <c r="N607" i="25"/>
  <c r="M607" i="25"/>
  <c r="L607" i="25"/>
  <c r="K607" i="25"/>
  <c r="J607" i="25"/>
  <c r="N606" i="25"/>
  <c r="M606" i="25"/>
  <c r="L606" i="25"/>
  <c r="K606" i="25"/>
  <c r="J606" i="25"/>
  <c r="N605" i="25"/>
  <c r="M605" i="25"/>
  <c r="L605" i="25"/>
  <c r="K605" i="25"/>
  <c r="J605" i="25"/>
  <c r="N604" i="25"/>
  <c r="M604" i="25"/>
  <c r="L604" i="25"/>
  <c r="K604" i="25"/>
  <c r="J604" i="25"/>
  <c r="N603" i="25"/>
  <c r="M603" i="25"/>
  <c r="L603" i="25"/>
  <c r="K603" i="25"/>
  <c r="J603" i="25"/>
  <c r="N602" i="25"/>
  <c r="M602" i="25"/>
  <c r="L602" i="25"/>
  <c r="K602" i="25"/>
  <c r="J602" i="25"/>
  <c r="N601" i="25"/>
  <c r="M601" i="25"/>
  <c r="L601" i="25"/>
  <c r="K601" i="25"/>
  <c r="J601" i="25"/>
  <c r="N600" i="25"/>
  <c r="M600" i="25"/>
  <c r="L600" i="25"/>
  <c r="K600" i="25"/>
  <c r="J600" i="25"/>
  <c r="N599" i="25"/>
  <c r="M599" i="25"/>
  <c r="L599" i="25"/>
  <c r="K599" i="25"/>
  <c r="J599" i="25"/>
  <c r="N598" i="25"/>
  <c r="M598" i="25"/>
  <c r="L598" i="25"/>
  <c r="K598" i="25"/>
  <c r="J598" i="25"/>
  <c r="N597" i="25"/>
  <c r="M597" i="25"/>
  <c r="L597" i="25"/>
  <c r="K597" i="25"/>
  <c r="J597" i="25"/>
  <c r="N596" i="25"/>
  <c r="M596" i="25"/>
  <c r="L596" i="25"/>
  <c r="K596" i="25"/>
  <c r="J596" i="25"/>
  <c r="N595" i="25"/>
  <c r="M595" i="25"/>
  <c r="L595" i="25"/>
  <c r="K595" i="25"/>
  <c r="J595" i="25"/>
  <c r="N594" i="25"/>
  <c r="M594" i="25"/>
  <c r="L594" i="25"/>
  <c r="K594" i="25"/>
  <c r="J594" i="25"/>
  <c r="N593" i="25"/>
  <c r="M593" i="25"/>
  <c r="L593" i="25"/>
  <c r="K593" i="25"/>
  <c r="J593" i="25"/>
  <c r="N592" i="25"/>
  <c r="M592" i="25"/>
  <c r="L592" i="25"/>
  <c r="K592" i="25"/>
  <c r="J592" i="25"/>
  <c r="N591" i="25"/>
  <c r="M591" i="25"/>
  <c r="L591" i="25"/>
  <c r="K591" i="25"/>
  <c r="J591" i="25"/>
  <c r="N590" i="25"/>
  <c r="M590" i="25"/>
  <c r="L590" i="25"/>
  <c r="K590" i="25"/>
  <c r="J590" i="25"/>
  <c r="N589" i="25"/>
  <c r="M589" i="25"/>
  <c r="L589" i="25"/>
  <c r="K589" i="25"/>
  <c r="J589" i="25"/>
  <c r="N588" i="25"/>
  <c r="M588" i="25"/>
  <c r="L588" i="25"/>
  <c r="K588" i="25"/>
  <c r="J588" i="25"/>
  <c r="N587" i="25"/>
  <c r="M587" i="25"/>
  <c r="L587" i="25"/>
  <c r="K587" i="25"/>
  <c r="J587" i="25"/>
  <c r="N586" i="25"/>
  <c r="M586" i="25"/>
  <c r="L586" i="25"/>
  <c r="K586" i="25"/>
  <c r="J586" i="25"/>
  <c r="N585" i="25"/>
  <c r="M585" i="25"/>
  <c r="L585" i="25"/>
  <c r="K585" i="25"/>
  <c r="J585" i="25"/>
  <c r="N584" i="25"/>
  <c r="M584" i="25"/>
  <c r="L584" i="25"/>
  <c r="K584" i="25"/>
  <c r="J584" i="25"/>
  <c r="N583" i="25"/>
  <c r="M583" i="25"/>
  <c r="L583" i="25"/>
  <c r="K583" i="25"/>
  <c r="J583" i="25"/>
  <c r="N582" i="25"/>
  <c r="M582" i="25"/>
  <c r="L582" i="25"/>
  <c r="K582" i="25"/>
  <c r="J582" i="25"/>
  <c r="N581" i="25"/>
  <c r="M581" i="25"/>
  <c r="L581" i="25"/>
  <c r="K581" i="25"/>
  <c r="J581" i="25"/>
  <c r="N580" i="25"/>
  <c r="M580" i="25"/>
  <c r="L580" i="25"/>
  <c r="K580" i="25"/>
  <c r="J580" i="25"/>
  <c r="N579" i="25"/>
  <c r="M579" i="25"/>
  <c r="L579" i="25"/>
  <c r="K579" i="25"/>
  <c r="J579" i="25"/>
  <c r="N578" i="25"/>
  <c r="M578" i="25"/>
  <c r="L578" i="25"/>
  <c r="K578" i="25"/>
  <c r="J578" i="25"/>
  <c r="N577" i="25"/>
  <c r="M577" i="25"/>
  <c r="L577" i="25"/>
  <c r="K577" i="25"/>
  <c r="J577" i="25"/>
  <c r="N576" i="25"/>
  <c r="M576" i="25"/>
  <c r="L576" i="25"/>
  <c r="K576" i="25"/>
  <c r="J576" i="25"/>
  <c r="N575" i="25"/>
  <c r="M575" i="25"/>
  <c r="L575" i="25"/>
  <c r="K575" i="25"/>
  <c r="J575" i="25"/>
  <c r="N574" i="25"/>
  <c r="M574" i="25"/>
  <c r="L574" i="25"/>
  <c r="K574" i="25"/>
  <c r="J574" i="25"/>
  <c r="N573" i="25"/>
  <c r="M573" i="25"/>
  <c r="L573" i="25"/>
  <c r="K573" i="25"/>
  <c r="J573" i="25"/>
  <c r="N572" i="25"/>
  <c r="M572" i="25"/>
  <c r="L572" i="25"/>
  <c r="K572" i="25"/>
  <c r="J572" i="25"/>
  <c r="N571" i="25"/>
  <c r="M571" i="25"/>
  <c r="L571" i="25"/>
  <c r="K571" i="25"/>
  <c r="J571" i="25"/>
  <c r="N570" i="25"/>
  <c r="M570" i="25"/>
  <c r="L570" i="25"/>
  <c r="K570" i="25"/>
  <c r="J570" i="25"/>
  <c r="N569" i="25"/>
  <c r="M569" i="25"/>
  <c r="L569" i="25"/>
  <c r="K569" i="25"/>
  <c r="J569" i="25"/>
  <c r="N568" i="25"/>
  <c r="M568" i="25"/>
  <c r="L568" i="25"/>
  <c r="K568" i="25"/>
  <c r="J568" i="25"/>
  <c r="N567" i="25"/>
  <c r="M567" i="25"/>
  <c r="L567" i="25"/>
  <c r="K567" i="25"/>
  <c r="J567" i="25"/>
  <c r="N566" i="25"/>
  <c r="M566" i="25"/>
  <c r="L566" i="25"/>
  <c r="K566" i="25"/>
  <c r="J566" i="25"/>
  <c r="N565" i="25"/>
  <c r="M565" i="25"/>
  <c r="L565" i="25"/>
  <c r="K565" i="25"/>
  <c r="J565" i="25"/>
  <c r="N564" i="25"/>
  <c r="M564" i="25"/>
  <c r="L564" i="25"/>
  <c r="K564" i="25"/>
  <c r="J564" i="25"/>
  <c r="N563" i="25"/>
  <c r="M563" i="25"/>
  <c r="L563" i="25"/>
  <c r="K563" i="25"/>
  <c r="J563" i="25"/>
  <c r="N562" i="25"/>
  <c r="M562" i="25"/>
  <c r="L562" i="25"/>
  <c r="K562" i="25"/>
  <c r="J562" i="25"/>
  <c r="N561" i="25"/>
  <c r="M561" i="25"/>
  <c r="L561" i="25"/>
  <c r="K561" i="25"/>
  <c r="J561" i="25"/>
  <c r="N560" i="25"/>
  <c r="M560" i="25"/>
  <c r="L560" i="25"/>
  <c r="K560" i="25"/>
  <c r="J560" i="25"/>
  <c r="N559" i="25"/>
  <c r="M559" i="25"/>
  <c r="L559" i="25"/>
  <c r="K559" i="25"/>
  <c r="J559" i="25"/>
  <c r="N558" i="25"/>
  <c r="M558" i="25"/>
  <c r="L558" i="25"/>
  <c r="K558" i="25"/>
  <c r="J558" i="25"/>
  <c r="N557" i="25"/>
  <c r="M557" i="25"/>
  <c r="L557" i="25"/>
  <c r="K557" i="25"/>
  <c r="J557" i="25"/>
  <c r="N556" i="25"/>
  <c r="M556" i="25"/>
  <c r="L556" i="25"/>
  <c r="K556" i="25"/>
  <c r="J556" i="25"/>
  <c r="N555" i="25"/>
  <c r="M555" i="25"/>
  <c r="L555" i="25"/>
  <c r="K555" i="25"/>
  <c r="J555" i="25"/>
  <c r="N554" i="25"/>
  <c r="M554" i="25"/>
  <c r="L554" i="25"/>
  <c r="K554" i="25"/>
  <c r="J554" i="25"/>
  <c r="N553" i="25"/>
  <c r="M553" i="25"/>
  <c r="L553" i="25"/>
  <c r="K553" i="25"/>
  <c r="J553" i="25"/>
  <c r="N552" i="25"/>
  <c r="M552" i="25"/>
  <c r="L552" i="25"/>
  <c r="K552" i="25"/>
  <c r="J552" i="25"/>
  <c r="N551" i="25"/>
  <c r="M551" i="25"/>
  <c r="L551" i="25"/>
  <c r="K551" i="25"/>
  <c r="J551" i="25"/>
  <c r="N550" i="25"/>
  <c r="M550" i="25"/>
  <c r="L550" i="25"/>
  <c r="K550" i="25"/>
  <c r="J550" i="25"/>
  <c r="N549" i="25"/>
  <c r="M549" i="25"/>
  <c r="L549" i="25"/>
  <c r="K549" i="25"/>
  <c r="J549" i="25"/>
  <c r="N548" i="25"/>
  <c r="M548" i="25"/>
  <c r="L548" i="25"/>
  <c r="K548" i="25"/>
  <c r="J548" i="25"/>
  <c r="N547" i="25"/>
  <c r="M547" i="25"/>
  <c r="L547" i="25"/>
  <c r="K547" i="25"/>
  <c r="J547" i="25"/>
  <c r="N546" i="25"/>
  <c r="M546" i="25"/>
  <c r="L546" i="25"/>
  <c r="K546" i="25"/>
  <c r="J546" i="25"/>
  <c r="N545" i="25"/>
  <c r="M545" i="25"/>
  <c r="L545" i="25"/>
  <c r="K545" i="25"/>
  <c r="J545" i="25"/>
  <c r="N544" i="25"/>
  <c r="M544" i="25"/>
  <c r="L544" i="25"/>
  <c r="K544" i="25"/>
  <c r="J544" i="25"/>
  <c r="N543" i="25"/>
  <c r="M543" i="25"/>
  <c r="L543" i="25"/>
  <c r="K543" i="25"/>
  <c r="J543" i="25"/>
  <c r="N542" i="25"/>
  <c r="M542" i="25"/>
  <c r="L542" i="25"/>
  <c r="K542" i="25"/>
  <c r="J542" i="25"/>
  <c r="N541" i="25"/>
  <c r="M541" i="25"/>
  <c r="L541" i="25"/>
  <c r="K541" i="25"/>
  <c r="J541" i="25"/>
  <c r="N540" i="25"/>
  <c r="M540" i="25"/>
  <c r="L540" i="25"/>
  <c r="K540" i="25"/>
  <c r="J540" i="25"/>
  <c r="N539" i="25"/>
  <c r="M539" i="25"/>
  <c r="L539" i="25"/>
  <c r="K539" i="25"/>
  <c r="J539" i="25"/>
  <c r="N538" i="25"/>
  <c r="M538" i="25"/>
  <c r="L538" i="25"/>
  <c r="K538" i="25"/>
  <c r="J538" i="25"/>
  <c r="N537" i="25"/>
  <c r="M537" i="25"/>
  <c r="L537" i="25"/>
  <c r="K537" i="25"/>
  <c r="J537" i="25"/>
  <c r="N536" i="25"/>
  <c r="M536" i="25"/>
  <c r="L536" i="25"/>
  <c r="K536" i="25"/>
  <c r="J536" i="25"/>
  <c r="N535" i="25"/>
  <c r="M535" i="25"/>
  <c r="L535" i="25"/>
  <c r="K535" i="25"/>
  <c r="J535" i="25"/>
  <c r="N534" i="25"/>
  <c r="M534" i="25"/>
  <c r="L534" i="25"/>
  <c r="K534" i="25"/>
  <c r="J534" i="25"/>
  <c r="N533" i="25"/>
  <c r="M533" i="25"/>
  <c r="L533" i="25"/>
  <c r="K533" i="25"/>
  <c r="J533" i="25"/>
  <c r="N532" i="25"/>
  <c r="M532" i="25"/>
  <c r="L532" i="25"/>
  <c r="K532" i="25"/>
  <c r="J532" i="25"/>
  <c r="N531" i="25"/>
  <c r="M531" i="25"/>
  <c r="L531" i="25"/>
  <c r="K531" i="25"/>
  <c r="J531" i="25"/>
  <c r="N530" i="25"/>
  <c r="M530" i="25"/>
  <c r="L530" i="25"/>
  <c r="K530" i="25"/>
  <c r="J530" i="25"/>
  <c r="N529" i="25"/>
  <c r="M529" i="25"/>
  <c r="L529" i="25"/>
  <c r="K529" i="25"/>
  <c r="J529" i="25"/>
  <c r="N528" i="25"/>
  <c r="M528" i="25"/>
  <c r="L528" i="25"/>
  <c r="K528" i="25"/>
  <c r="J528" i="25"/>
  <c r="N527" i="25"/>
  <c r="M527" i="25"/>
  <c r="L527" i="25"/>
  <c r="K527" i="25"/>
  <c r="J527" i="25"/>
  <c r="N526" i="25"/>
  <c r="M526" i="25"/>
  <c r="L526" i="25"/>
  <c r="K526" i="25"/>
  <c r="J526" i="25"/>
  <c r="N525" i="25"/>
  <c r="M525" i="25"/>
  <c r="L525" i="25"/>
  <c r="K525" i="25"/>
  <c r="J525" i="25"/>
  <c r="N524" i="25"/>
  <c r="M524" i="25"/>
  <c r="L524" i="25"/>
  <c r="K524" i="25"/>
  <c r="J524" i="25"/>
  <c r="N523" i="25"/>
  <c r="M523" i="25"/>
  <c r="L523" i="25"/>
  <c r="K523" i="25"/>
  <c r="J523" i="25"/>
  <c r="N522" i="25"/>
  <c r="M522" i="25"/>
  <c r="L522" i="25"/>
  <c r="K522" i="25"/>
  <c r="J522" i="25"/>
  <c r="N521" i="25"/>
  <c r="M521" i="25"/>
  <c r="L521" i="25"/>
  <c r="K521" i="25"/>
  <c r="J521" i="25"/>
  <c r="N520" i="25"/>
  <c r="M520" i="25"/>
  <c r="L520" i="25"/>
  <c r="K520" i="25"/>
  <c r="J520" i="25"/>
  <c r="N519" i="25"/>
  <c r="M519" i="25"/>
  <c r="L519" i="25"/>
  <c r="K519" i="25"/>
  <c r="J519" i="25"/>
  <c r="N518" i="25"/>
  <c r="M518" i="25"/>
  <c r="L518" i="25"/>
  <c r="K518" i="25"/>
  <c r="J518" i="25"/>
  <c r="N517" i="25"/>
  <c r="M517" i="25"/>
  <c r="L517" i="25"/>
  <c r="K517" i="25"/>
  <c r="J517" i="25"/>
  <c r="N516" i="25"/>
  <c r="M516" i="25"/>
  <c r="L516" i="25"/>
  <c r="K516" i="25"/>
  <c r="J516" i="25"/>
  <c r="N515" i="25"/>
  <c r="M515" i="25"/>
  <c r="L515" i="25"/>
  <c r="K515" i="25"/>
  <c r="J515" i="25"/>
  <c r="N514" i="25"/>
  <c r="M514" i="25"/>
  <c r="L514" i="25"/>
  <c r="K514" i="25"/>
  <c r="J514" i="25"/>
  <c r="N513" i="25"/>
  <c r="M513" i="25"/>
  <c r="L513" i="25"/>
  <c r="K513" i="25"/>
  <c r="J513" i="25"/>
  <c r="N512" i="25"/>
  <c r="M512" i="25"/>
  <c r="L512" i="25"/>
  <c r="K512" i="25"/>
  <c r="J512" i="25"/>
  <c r="N511" i="25"/>
  <c r="M511" i="25"/>
  <c r="L511" i="25"/>
  <c r="K511" i="25"/>
  <c r="J511" i="25"/>
  <c r="N510" i="25"/>
  <c r="M510" i="25"/>
  <c r="L510" i="25"/>
  <c r="K510" i="25"/>
  <c r="J510" i="25"/>
  <c r="N509" i="25"/>
  <c r="M509" i="25"/>
  <c r="L509" i="25"/>
  <c r="K509" i="25"/>
  <c r="J509" i="25"/>
  <c r="N508" i="25"/>
  <c r="M508" i="25"/>
  <c r="L508" i="25"/>
  <c r="K508" i="25"/>
  <c r="J508" i="25"/>
  <c r="N507" i="25"/>
  <c r="M507" i="25"/>
  <c r="L507" i="25"/>
  <c r="K507" i="25"/>
  <c r="J507" i="25"/>
  <c r="N506" i="25"/>
  <c r="M506" i="25"/>
  <c r="L506" i="25"/>
  <c r="K506" i="25"/>
  <c r="J506" i="25"/>
  <c r="N505" i="25"/>
  <c r="M505" i="25"/>
  <c r="L505" i="25"/>
  <c r="K505" i="25"/>
  <c r="J505" i="25"/>
  <c r="N504" i="25"/>
  <c r="M504" i="25"/>
  <c r="L504" i="25"/>
  <c r="K504" i="25"/>
  <c r="J504" i="25"/>
  <c r="N503" i="25"/>
  <c r="M503" i="25"/>
  <c r="L503" i="25"/>
  <c r="K503" i="25"/>
  <c r="J503" i="25"/>
  <c r="N502" i="25"/>
  <c r="M502" i="25"/>
  <c r="L502" i="25"/>
  <c r="K502" i="25"/>
  <c r="J502" i="25"/>
  <c r="N501" i="25"/>
  <c r="M501" i="25"/>
  <c r="L501" i="25"/>
  <c r="K501" i="25"/>
  <c r="J501" i="25"/>
  <c r="N500" i="25"/>
  <c r="M500" i="25"/>
  <c r="L500" i="25"/>
  <c r="K500" i="25"/>
  <c r="J500" i="25"/>
  <c r="N499" i="25"/>
  <c r="M499" i="25"/>
  <c r="L499" i="25"/>
  <c r="K499" i="25"/>
  <c r="J499" i="25"/>
  <c r="N498" i="25"/>
  <c r="M498" i="25"/>
  <c r="L498" i="25"/>
  <c r="K498" i="25"/>
  <c r="J498" i="25"/>
  <c r="N497" i="25"/>
  <c r="M497" i="25"/>
  <c r="L497" i="25"/>
  <c r="K497" i="25"/>
  <c r="J497" i="25"/>
  <c r="N496" i="25"/>
  <c r="M496" i="25"/>
  <c r="L496" i="25"/>
  <c r="K496" i="25"/>
  <c r="J496" i="25"/>
  <c r="N495" i="25"/>
  <c r="M495" i="25"/>
  <c r="L495" i="25"/>
  <c r="K495" i="25"/>
  <c r="J495" i="25"/>
  <c r="N494" i="25"/>
  <c r="M494" i="25"/>
  <c r="L494" i="25"/>
  <c r="K494" i="25"/>
  <c r="J494" i="25"/>
  <c r="N493" i="25"/>
  <c r="M493" i="25"/>
  <c r="L493" i="25"/>
  <c r="K493" i="25"/>
  <c r="J493" i="25"/>
  <c r="N492" i="25"/>
  <c r="M492" i="25"/>
  <c r="L492" i="25"/>
  <c r="K492" i="25"/>
  <c r="J492" i="25"/>
  <c r="N491" i="25"/>
  <c r="M491" i="25"/>
  <c r="L491" i="25"/>
  <c r="K491" i="25"/>
  <c r="J491" i="25"/>
  <c r="N490" i="25"/>
  <c r="M490" i="25"/>
  <c r="L490" i="25"/>
  <c r="K490" i="25"/>
  <c r="J490" i="25"/>
  <c r="N489" i="25"/>
  <c r="M489" i="25"/>
  <c r="L489" i="25"/>
  <c r="K489" i="25"/>
  <c r="J489" i="25"/>
  <c r="N488" i="25"/>
  <c r="M488" i="25"/>
  <c r="L488" i="25"/>
  <c r="K488" i="25"/>
  <c r="J488" i="25"/>
  <c r="N487" i="25"/>
  <c r="M487" i="25"/>
  <c r="L487" i="25"/>
  <c r="K487" i="25"/>
  <c r="J487" i="25"/>
  <c r="N486" i="25"/>
  <c r="M486" i="25"/>
  <c r="L486" i="25"/>
  <c r="K486" i="25"/>
  <c r="J486" i="25"/>
  <c r="N485" i="25"/>
  <c r="M485" i="25"/>
  <c r="L485" i="25"/>
  <c r="K485" i="25"/>
  <c r="J485" i="25"/>
  <c r="N484" i="25"/>
  <c r="M484" i="25"/>
  <c r="L484" i="25"/>
  <c r="K484" i="25"/>
  <c r="J484" i="25"/>
  <c r="N483" i="25"/>
  <c r="M483" i="25"/>
  <c r="L483" i="25"/>
  <c r="K483" i="25"/>
  <c r="J483" i="25"/>
  <c r="N482" i="25"/>
  <c r="M482" i="25"/>
  <c r="L482" i="25"/>
  <c r="K482" i="25"/>
  <c r="J482" i="25"/>
  <c r="N481" i="25"/>
  <c r="M481" i="25"/>
  <c r="L481" i="25"/>
  <c r="K481" i="25"/>
  <c r="J481" i="25"/>
  <c r="N480" i="25"/>
  <c r="M480" i="25"/>
  <c r="L480" i="25"/>
  <c r="K480" i="25"/>
  <c r="J480" i="25"/>
  <c r="N479" i="25"/>
  <c r="M479" i="25"/>
  <c r="L479" i="25"/>
  <c r="K479" i="25"/>
  <c r="J479" i="25"/>
  <c r="N478" i="25"/>
  <c r="M478" i="25"/>
  <c r="L478" i="25"/>
  <c r="K478" i="25"/>
  <c r="J478" i="25"/>
  <c r="N477" i="25"/>
  <c r="M477" i="25"/>
  <c r="L477" i="25"/>
  <c r="K477" i="25"/>
  <c r="J477" i="25"/>
  <c r="N476" i="25"/>
  <c r="M476" i="25"/>
  <c r="L476" i="25"/>
  <c r="K476" i="25"/>
  <c r="J476" i="25"/>
  <c r="N475" i="25"/>
  <c r="M475" i="25"/>
  <c r="L475" i="25"/>
  <c r="K475" i="25"/>
  <c r="J475" i="25"/>
  <c r="N474" i="25"/>
  <c r="M474" i="25"/>
  <c r="L474" i="25"/>
  <c r="K474" i="25"/>
  <c r="J474" i="25"/>
  <c r="N473" i="25"/>
  <c r="M473" i="25"/>
  <c r="L473" i="25"/>
  <c r="K473" i="25"/>
  <c r="J473" i="25"/>
  <c r="N472" i="25"/>
  <c r="M472" i="25"/>
  <c r="L472" i="25"/>
  <c r="K472" i="25"/>
  <c r="J472" i="25"/>
  <c r="N471" i="25"/>
  <c r="M471" i="25"/>
  <c r="L471" i="25"/>
  <c r="K471" i="25"/>
  <c r="J471" i="25"/>
  <c r="N470" i="25"/>
  <c r="M470" i="25"/>
  <c r="L470" i="25"/>
  <c r="K470" i="25"/>
  <c r="J470" i="25"/>
  <c r="N469" i="25"/>
  <c r="M469" i="25"/>
  <c r="L469" i="25"/>
  <c r="K469" i="25"/>
  <c r="J469" i="25"/>
  <c r="N468" i="25"/>
  <c r="M468" i="25"/>
  <c r="L468" i="25"/>
  <c r="K468" i="25"/>
  <c r="J468" i="25"/>
  <c r="N467" i="25"/>
  <c r="M467" i="25"/>
  <c r="L467" i="25"/>
  <c r="K467" i="25"/>
  <c r="J467" i="25"/>
  <c r="N466" i="25"/>
  <c r="M466" i="25"/>
  <c r="L466" i="25"/>
  <c r="K466" i="25"/>
  <c r="J466" i="25"/>
  <c r="N465" i="25"/>
  <c r="M465" i="25"/>
  <c r="L465" i="25"/>
  <c r="K465" i="25"/>
  <c r="J465" i="25"/>
  <c r="N464" i="25"/>
  <c r="M464" i="25"/>
  <c r="L464" i="25"/>
  <c r="K464" i="25"/>
  <c r="J464" i="25"/>
  <c r="N463" i="25"/>
  <c r="M463" i="25"/>
  <c r="L463" i="25"/>
  <c r="K463" i="25"/>
  <c r="J463" i="25"/>
  <c r="N462" i="25"/>
  <c r="M462" i="25"/>
  <c r="L462" i="25"/>
  <c r="K462" i="25"/>
  <c r="J462" i="25"/>
  <c r="N461" i="25"/>
  <c r="M461" i="25"/>
  <c r="L461" i="25"/>
  <c r="K461" i="25"/>
  <c r="J461" i="25"/>
  <c r="N460" i="25"/>
  <c r="M460" i="25"/>
  <c r="L460" i="25"/>
  <c r="K460" i="25"/>
  <c r="J460" i="25"/>
  <c r="N459" i="25"/>
  <c r="M459" i="25"/>
  <c r="L459" i="25"/>
  <c r="K459" i="25"/>
  <c r="J459" i="25"/>
  <c r="N458" i="25"/>
  <c r="M458" i="25"/>
  <c r="L458" i="25"/>
  <c r="K458" i="25"/>
  <c r="J458" i="25"/>
  <c r="N457" i="25"/>
  <c r="M457" i="25"/>
  <c r="L457" i="25"/>
  <c r="K457" i="25"/>
  <c r="J457" i="25"/>
  <c r="N456" i="25"/>
  <c r="M456" i="25"/>
  <c r="L456" i="25"/>
  <c r="K456" i="25"/>
  <c r="J456" i="25"/>
  <c r="N455" i="25"/>
  <c r="M455" i="25"/>
  <c r="L455" i="25"/>
  <c r="K455" i="25"/>
  <c r="J455" i="25"/>
  <c r="N454" i="25"/>
  <c r="M454" i="25"/>
  <c r="L454" i="25"/>
  <c r="K454" i="25"/>
  <c r="J454" i="25"/>
  <c r="N453" i="25"/>
  <c r="M453" i="25"/>
  <c r="L453" i="25"/>
  <c r="K453" i="25"/>
  <c r="J453" i="25"/>
  <c r="N452" i="25"/>
  <c r="M452" i="25"/>
  <c r="L452" i="25"/>
  <c r="K452" i="25"/>
  <c r="J452" i="25"/>
  <c r="N451" i="25"/>
  <c r="M451" i="25"/>
  <c r="L451" i="25"/>
  <c r="K451" i="25"/>
  <c r="J451" i="25"/>
  <c r="N450" i="25"/>
  <c r="M450" i="25"/>
  <c r="L450" i="25"/>
  <c r="K450" i="25"/>
  <c r="J450" i="25"/>
  <c r="N449" i="25"/>
  <c r="M449" i="25"/>
  <c r="L449" i="25"/>
  <c r="K449" i="25"/>
  <c r="J449" i="25"/>
  <c r="N448" i="25"/>
  <c r="M448" i="25"/>
  <c r="L448" i="25"/>
  <c r="K448" i="25"/>
  <c r="J448" i="25"/>
  <c r="N447" i="25"/>
  <c r="M447" i="25"/>
  <c r="L447" i="25"/>
  <c r="K447" i="25"/>
  <c r="J447" i="25"/>
  <c r="N446" i="25"/>
  <c r="M446" i="25"/>
  <c r="L446" i="25"/>
  <c r="K446" i="25"/>
  <c r="J446" i="25"/>
  <c r="N445" i="25"/>
  <c r="M445" i="25"/>
  <c r="L445" i="25"/>
  <c r="K445" i="25"/>
  <c r="J445" i="25"/>
  <c r="N444" i="25"/>
  <c r="M444" i="25"/>
  <c r="L444" i="25"/>
  <c r="K444" i="25"/>
  <c r="J444" i="25"/>
  <c r="N443" i="25"/>
  <c r="M443" i="25"/>
  <c r="L443" i="25"/>
  <c r="K443" i="25"/>
  <c r="J443" i="25"/>
  <c r="N442" i="25"/>
  <c r="M442" i="25"/>
  <c r="L442" i="25"/>
  <c r="K442" i="25"/>
  <c r="J442" i="25"/>
  <c r="N441" i="25"/>
  <c r="M441" i="25"/>
  <c r="L441" i="25"/>
  <c r="K441" i="25"/>
  <c r="J441" i="25"/>
  <c r="N440" i="25"/>
  <c r="M440" i="25"/>
  <c r="L440" i="25"/>
  <c r="K440" i="25"/>
  <c r="J440" i="25"/>
  <c r="N439" i="25"/>
  <c r="M439" i="25"/>
  <c r="L439" i="25"/>
  <c r="K439" i="25"/>
  <c r="J439" i="25"/>
  <c r="N438" i="25"/>
  <c r="M438" i="25"/>
  <c r="L438" i="25"/>
  <c r="K438" i="25"/>
  <c r="J438" i="25"/>
  <c r="N437" i="25"/>
  <c r="M437" i="25"/>
  <c r="L437" i="25"/>
  <c r="K437" i="25"/>
  <c r="J437" i="25"/>
  <c r="N436" i="25"/>
  <c r="M436" i="25"/>
  <c r="L436" i="25"/>
  <c r="K436" i="25"/>
  <c r="J436" i="25"/>
  <c r="N435" i="25"/>
  <c r="M435" i="25"/>
  <c r="L435" i="25"/>
  <c r="K435" i="25"/>
  <c r="J435" i="25"/>
  <c r="N434" i="25"/>
  <c r="M434" i="25"/>
  <c r="L434" i="25"/>
  <c r="K434" i="25"/>
  <c r="J434" i="25"/>
  <c r="N433" i="25"/>
  <c r="M433" i="25"/>
  <c r="L433" i="25"/>
  <c r="K433" i="25"/>
  <c r="J433" i="25"/>
  <c r="N432" i="25"/>
  <c r="M432" i="25"/>
  <c r="L432" i="25"/>
  <c r="K432" i="25"/>
  <c r="J432" i="25"/>
  <c r="N431" i="25"/>
  <c r="M431" i="25"/>
  <c r="L431" i="25"/>
  <c r="K431" i="25"/>
  <c r="J431" i="25"/>
  <c r="N430" i="25"/>
  <c r="M430" i="25"/>
  <c r="L430" i="25"/>
  <c r="K430" i="25"/>
  <c r="J430" i="25"/>
  <c r="N429" i="25"/>
  <c r="M429" i="25"/>
  <c r="L429" i="25"/>
  <c r="K429" i="25"/>
  <c r="J429" i="25"/>
  <c r="N428" i="25"/>
  <c r="M428" i="25"/>
  <c r="L428" i="25"/>
  <c r="K428" i="25"/>
  <c r="J428" i="25"/>
  <c r="N427" i="25"/>
  <c r="M427" i="25"/>
  <c r="L427" i="25"/>
  <c r="K427" i="25"/>
  <c r="J427" i="25"/>
  <c r="N426" i="25"/>
  <c r="M426" i="25"/>
  <c r="L426" i="25"/>
  <c r="K426" i="25"/>
  <c r="J426" i="25"/>
  <c r="N425" i="25"/>
  <c r="M425" i="25"/>
  <c r="L425" i="25"/>
  <c r="K425" i="25"/>
  <c r="J425" i="25"/>
  <c r="N424" i="25"/>
  <c r="M424" i="25"/>
  <c r="L424" i="25"/>
  <c r="K424" i="25"/>
  <c r="J424" i="25"/>
  <c r="N423" i="25"/>
  <c r="M423" i="25"/>
  <c r="L423" i="25"/>
  <c r="K423" i="25"/>
  <c r="J423" i="25"/>
  <c r="N422" i="25"/>
  <c r="M422" i="25"/>
  <c r="L422" i="25"/>
  <c r="K422" i="25"/>
  <c r="J422" i="25"/>
  <c r="N421" i="25"/>
  <c r="M421" i="25"/>
  <c r="L421" i="25"/>
  <c r="K421" i="25"/>
  <c r="J421" i="25"/>
  <c r="N420" i="25"/>
  <c r="M420" i="25"/>
  <c r="L420" i="25"/>
  <c r="K420" i="25"/>
  <c r="J420" i="25"/>
  <c r="N419" i="25"/>
  <c r="M419" i="25"/>
  <c r="L419" i="25"/>
  <c r="K419" i="25"/>
  <c r="J419" i="25"/>
  <c r="N418" i="25"/>
  <c r="M418" i="25"/>
  <c r="L418" i="25"/>
  <c r="K418" i="25"/>
  <c r="J418" i="25"/>
  <c r="N417" i="25"/>
  <c r="M417" i="25"/>
  <c r="L417" i="25"/>
  <c r="K417" i="25"/>
  <c r="J417" i="25"/>
  <c r="N416" i="25"/>
  <c r="M416" i="25"/>
  <c r="L416" i="25"/>
  <c r="K416" i="25"/>
  <c r="J416" i="25"/>
  <c r="N415" i="25"/>
  <c r="M415" i="25"/>
  <c r="L415" i="25"/>
  <c r="K415" i="25"/>
  <c r="J415" i="25"/>
  <c r="N414" i="25"/>
  <c r="M414" i="25"/>
  <c r="L414" i="25"/>
  <c r="K414" i="25"/>
  <c r="J414" i="25"/>
  <c r="N413" i="25"/>
  <c r="M413" i="25"/>
  <c r="L413" i="25"/>
  <c r="K413" i="25"/>
  <c r="J413" i="25"/>
  <c r="N412" i="25"/>
  <c r="M412" i="25"/>
  <c r="L412" i="25"/>
  <c r="K412" i="25"/>
  <c r="J412" i="25"/>
  <c r="N411" i="25"/>
  <c r="M411" i="25"/>
  <c r="L411" i="25"/>
  <c r="K411" i="25"/>
  <c r="J411" i="25"/>
  <c r="N410" i="25"/>
  <c r="M410" i="25"/>
  <c r="L410" i="25"/>
  <c r="K410" i="25"/>
  <c r="J410" i="25"/>
  <c r="N409" i="25"/>
  <c r="M409" i="25"/>
  <c r="L409" i="25"/>
  <c r="K409" i="25"/>
  <c r="J409" i="25"/>
  <c r="N408" i="25"/>
  <c r="M408" i="25"/>
  <c r="L408" i="25"/>
  <c r="K408" i="25"/>
  <c r="J408" i="25"/>
  <c r="N407" i="25"/>
  <c r="M407" i="25"/>
  <c r="L407" i="25"/>
  <c r="K407" i="25"/>
  <c r="J407" i="25"/>
  <c r="N406" i="25"/>
  <c r="M406" i="25"/>
  <c r="L406" i="25"/>
  <c r="K406" i="25"/>
  <c r="J406" i="25"/>
  <c r="N405" i="25"/>
  <c r="M405" i="25"/>
  <c r="L405" i="25"/>
  <c r="K405" i="25"/>
  <c r="J405" i="25"/>
  <c r="N404" i="25"/>
  <c r="M404" i="25"/>
  <c r="L404" i="25"/>
  <c r="K404" i="25"/>
  <c r="J404" i="25"/>
  <c r="N403" i="25"/>
  <c r="M403" i="25"/>
  <c r="L403" i="25"/>
  <c r="K403" i="25"/>
  <c r="J403" i="25"/>
  <c r="N402" i="25"/>
  <c r="M402" i="25"/>
  <c r="L402" i="25"/>
  <c r="K402" i="25"/>
  <c r="J402" i="25"/>
  <c r="N401" i="25"/>
  <c r="M401" i="25"/>
  <c r="L401" i="25"/>
  <c r="K401" i="25"/>
  <c r="J401" i="25"/>
  <c r="N400" i="25"/>
  <c r="M400" i="25"/>
  <c r="L400" i="25"/>
  <c r="K400" i="25"/>
  <c r="J400" i="25"/>
  <c r="N399" i="25"/>
  <c r="M399" i="25"/>
  <c r="L399" i="25"/>
  <c r="K399" i="25"/>
  <c r="J399" i="25"/>
  <c r="N398" i="25"/>
  <c r="M398" i="25"/>
  <c r="L398" i="25"/>
  <c r="K398" i="25"/>
  <c r="J398" i="25"/>
  <c r="N397" i="25"/>
  <c r="M397" i="25"/>
  <c r="L397" i="25"/>
  <c r="K397" i="25"/>
  <c r="J397" i="25"/>
  <c r="N396" i="25"/>
  <c r="M396" i="25"/>
  <c r="L396" i="25"/>
  <c r="K396" i="25"/>
  <c r="J396" i="25"/>
  <c r="N395" i="25"/>
  <c r="M395" i="25"/>
  <c r="L395" i="25"/>
  <c r="K395" i="25"/>
  <c r="J395" i="25"/>
  <c r="N394" i="25"/>
  <c r="M394" i="25"/>
  <c r="L394" i="25"/>
  <c r="K394" i="25"/>
  <c r="J394" i="25"/>
  <c r="N393" i="25"/>
  <c r="M393" i="25"/>
  <c r="L393" i="25"/>
  <c r="K393" i="25"/>
  <c r="J393" i="25"/>
  <c r="N392" i="25"/>
  <c r="M392" i="25"/>
  <c r="L392" i="25"/>
  <c r="K392" i="25"/>
  <c r="J392" i="25"/>
  <c r="N391" i="25"/>
  <c r="M391" i="25"/>
  <c r="L391" i="25"/>
  <c r="K391" i="25"/>
  <c r="J391" i="25"/>
  <c r="N390" i="25"/>
  <c r="M390" i="25"/>
  <c r="L390" i="25"/>
  <c r="K390" i="25"/>
  <c r="J390" i="25"/>
  <c r="N389" i="25"/>
  <c r="M389" i="25"/>
  <c r="L389" i="25"/>
  <c r="K389" i="25"/>
  <c r="J389" i="25"/>
  <c r="N388" i="25"/>
  <c r="M388" i="25"/>
  <c r="L388" i="25"/>
  <c r="K388" i="25"/>
  <c r="J388" i="25"/>
  <c r="N387" i="25"/>
  <c r="M387" i="25"/>
  <c r="L387" i="25"/>
  <c r="K387" i="25"/>
  <c r="J387" i="25"/>
  <c r="N386" i="25"/>
  <c r="M386" i="25"/>
  <c r="L386" i="25"/>
  <c r="K386" i="25"/>
  <c r="J386" i="25"/>
  <c r="N385" i="25"/>
  <c r="M385" i="25"/>
  <c r="L385" i="25"/>
  <c r="K385" i="25"/>
  <c r="J385" i="25"/>
  <c r="N384" i="25"/>
  <c r="M384" i="25"/>
  <c r="L384" i="25"/>
  <c r="K384" i="25"/>
  <c r="J384" i="25"/>
  <c r="N383" i="25"/>
  <c r="M383" i="25"/>
  <c r="L383" i="25"/>
  <c r="K383" i="25"/>
  <c r="J383" i="25"/>
  <c r="N382" i="25"/>
  <c r="M382" i="25"/>
  <c r="L382" i="25"/>
  <c r="K382" i="25"/>
  <c r="J382" i="25"/>
  <c r="N381" i="25"/>
  <c r="M381" i="25"/>
  <c r="L381" i="25"/>
  <c r="K381" i="25"/>
  <c r="J381" i="25"/>
  <c r="N380" i="25"/>
  <c r="M380" i="25"/>
  <c r="L380" i="25"/>
  <c r="K380" i="25"/>
  <c r="J380" i="25"/>
  <c r="N379" i="25"/>
  <c r="M379" i="25"/>
  <c r="L379" i="25"/>
  <c r="K379" i="25"/>
  <c r="J379" i="25"/>
  <c r="N378" i="25"/>
  <c r="M378" i="25"/>
  <c r="L378" i="25"/>
  <c r="K378" i="25"/>
  <c r="J378" i="25"/>
  <c r="N377" i="25"/>
  <c r="M377" i="25"/>
  <c r="L377" i="25"/>
  <c r="K377" i="25"/>
  <c r="J377" i="25"/>
  <c r="N376" i="25"/>
  <c r="M376" i="25"/>
  <c r="L376" i="25"/>
  <c r="K376" i="25"/>
  <c r="J376" i="25"/>
  <c r="N375" i="25"/>
  <c r="M375" i="25"/>
  <c r="L375" i="25"/>
  <c r="K375" i="25"/>
  <c r="J375" i="25"/>
  <c r="N374" i="25"/>
  <c r="M374" i="25"/>
  <c r="L374" i="25"/>
  <c r="K374" i="25"/>
  <c r="J374" i="25"/>
  <c r="N373" i="25"/>
  <c r="M373" i="25"/>
  <c r="L373" i="25"/>
  <c r="K373" i="25"/>
  <c r="J373" i="25"/>
  <c r="N372" i="25"/>
  <c r="M372" i="25"/>
  <c r="L372" i="25"/>
  <c r="K372" i="25"/>
  <c r="J372" i="25"/>
  <c r="N371" i="25"/>
  <c r="M371" i="25"/>
  <c r="L371" i="25"/>
  <c r="K371" i="25"/>
  <c r="J371" i="25"/>
  <c r="N370" i="25"/>
  <c r="M370" i="25"/>
  <c r="L370" i="25"/>
  <c r="K370" i="25"/>
  <c r="J370" i="25"/>
  <c r="N369" i="25"/>
  <c r="M369" i="25"/>
  <c r="L369" i="25"/>
  <c r="K369" i="25"/>
  <c r="J369" i="25"/>
  <c r="N368" i="25"/>
  <c r="M368" i="25"/>
  <c r="L368" i="25"/>
  <c r="K368" i="25"/>
  <c r="J368" i="25"/>
  <c r="N367" i="25"/>
  <c r="M367" i="25"/>
  <c r="L367" i="25"/>
  <c r="K367" i="25"/>
  <c r="J367" i="25"/>
  <c r="N366" i="25"/>
  <c r="M366" i="25"/>
  <c r="L366" i="25"/>
  <c r="K366" i="25"/>
  <c r="J366" i="25"/>
  <c r="N365" i="25"/>
  <c r="M365" i="25"/>
  <c r="L365" i="25"/>
  <c r="K365" i="25"/>
  <c r="J365" i="25"/>
  <c r="N364" i="25"/>
  <c r="M364" i="25"/>
  <c r="L364" i="25"/>
  <c r="K364" i="25"/>
  <c r="J364" i="25"/>
  <c r="N363" i="25"/>
  <c r="M363" i="25"/>
  <c r="L363" i="25"/>
  <c r="K363" i="25"/>
  <c r="J363" i="25"/>
  <c r="N362" i="25"/>
  <c r="M362" i="25"/>
  <c r="L362" i="25"/>
  <c r="K362" i="25"/>
  <c r="J362" i="25"/>
  <c r="N361" i="25"/>
  <c r="M361" i="25"/>
  <c r="L361" i="25"/>
  <c r="K361" i="25"/>
  <c r="J361" i="25"/>
  <c r="N360" i="25"/>
  <c r="M360" i="25"/>
  <c r="L360" i="25"/>
  <c r="K360" i="25"/>
  <c r="J360" i="25"/>
  <c r="N359" i="25"/>
  <c r="M359" i="25"/>
  <c r="L359" i="25"/>
  <c r="K359" i="25"/>
  <c r="J359" i="25"/>
  <c r="N358" i="25"/>
  <c r="M358" i="25"/>
  <c r="L358" i="25"/>
  <c r="K358" i="25"/>
  <c r="J358" i="25"/>
  <c r="N357" i="25"/>
  <c r="M357" i="25"/>
  <c r="L357" i="25"/>
  <c r="K357" i="25"/>
  <c r="J357" i="25"/>
  <c r="N356" i="25"/>
  <c r="M356" i="25"/>
  <c r="L356" i="25"/>
  <c r="K356" i="25"/>
  <c r="J356" i="25"/>
  <c r="N355" i="25"/>
  <c r="M355" i="25"/>
  <c r="L355" i="25"/>
  <c r="K355" i="25"/>
  <c r="J355" i="25"/>
  <c r="N354" i="25"/>
  <c r="M354" i="25"/>
  <c r="L354" i="25"/>
  <c r="K354" i="25"/>
  <c r="J354" i="25"/>
  <c r="N353" i="25"/>
  <c r="M353" i="25"/>
  <c r="L353" i="25"/>
  <c r="K353" i="25"/>
  <c r="J353" i="25"/>
  <c r="N352" i="25"/>
  <c r="M352" i="25"/>
  <c r="L352" i="25"/>
  <c r="K352" i="25"/>
  <c r="J352" i="25"/>
  <c r="N351" i="25"/>
  <c r="M351" i="25"/>
  <c r="L351" i="25"/>
  <c r="K351" i="25"/>
  <c r="J351" i="25"/>
  <c r="N350" i="25"/>
  <c r="M350" i="25"/>
  <c r="L350" i="25"/>
  <c r="K350" i="25"/>
  <c r="J350" i="25"/>
  <c r="N349" i="25"/>
  <c r="M349" i="25"/>
  <c r="L349" i="25"/>
  <c r="K349" i="25"/>
  <c r="J349" i="25"/>
  <c r="N348" i="25"/>
  <c r="M348" i="25"/>
  <c r="L348" i="25"/>
  <c r="K348" i="25"/>
  <c r="J348" i="25"/>
  <c r="N347" i="25"/>
  <c r="M347" i="25"/>
  <c r="L347" i="25"/>
  <c r="K347" i="25"/>
  <c r="J347" i="25"/>
  <c r="N346" i="25"/>
  <c r="M346" i="25"/>
  <c r="L346" i="25"/>
  <c r="K346" i="25"/>
  <c r="J346" i="25"/>
  <c r="N345" i="25"/>
  <c r="M345" i="25"/>
  <c r="L345" i="25"/>
  <c r="K345" i="25"/>
  <c r="J345" i="25"/>
  <c r="N344" i="25"/>
  <c r="M344" i="25"/>
  <c r="L344" i="25"/>
  <c r="K344" i="25"/>
  <c r="J344" i="25"/>
  <c r="N343" i="25"/>
  <c r="M343" i="25"/>
  <c r="L343" i="25"/>
  <c r="K343" i="25"/>
  <c r="J343" i="25"/>
  <c r="N342" i="25"/>
  <c r="M342" i="25"/>
  <c r="L342" i="25"/>
  <c r="K342" i="25"/>
  <c r="J342" i="25"/>
  <c r="N341" i="25"/>
  <c r="M341" i="25"/>
  <c r="L341" i="25"/>
  <c r="K341" i="25"/>
  <c r="J341" i="25"/>
  <c r="N340" i="25"/>
  <c r="M340" i="25"/>
  <c r="L340" i="25"/>
  <c r="K340" i="25"/>
  <c r="J340" i="25"/>
  <c r="N339" i="25"/>
  <c r="M339" i="25"/>
  <c r="L339" i="25"/>
  <c r="K339" i="25"/>
  <c r="J339" i="25"/>
  <c r="N338" i="25"/>
  <c r="M338" i="25"/>
  <c r="L338" i="25"/>
  <c r="K338" i="25"/>
  <c r="J338" i="25"/>
  <c r="N337" i="25"/>
  <c r="M337" i="25"/>
  <c r="L337" i="25"/>
  <c r="K337" i="25"/>
  <c r="J337" i="25"/>
  <c r="N336" i="25"/>
  <c r="M336" i="25"/>
  <c r="L336" i="25"/>
  <c r="K336" i="25"/>
  <c r="J336" i="25"/>
  <c r="N335" i="25"/>
  <c r="M335" i="25"/>
  <c r="L335" i="25"/>
  <c r="K335" i="25"/>
  <c r="J335" i="25"/>
  <c r="N334" i="25"/>
  <c r="M334" i="25"/>
  <c r="L334" i="25"/>
  <c r="K334" i="25"/>
  <c r="J334" i="25"/>
  <c r="N333" i="25"/>
  <c r="M333" i="25"/>
  <c r="L333" i="25"/>
  <c r="K333" i="25"/>
  <c r="J333" i="25"/>
  <c r="N332" i="25"/>
  <c r="M332" i="25"/>
  <c r="L332" i="25"/>
  <c r="K332" i="25"/>
  <c r="J332" i="25"/>
  <c r="N331" i="25"/>
  <c r="M331" i="25"/>
  <c r="L331" i="25"/>
  <c r="K331" i="25"/>
  <c r="J331" i="25"/>
  <c r="N330" i="25"/>
  <c r="M330" i="25"/>
  <c r="L330" i="25"/>
  <c r="K330" i="25"/>
  <c r="J330" i="25"/>
  <c r="N329" i="25"/>
  <c r="M329" i="25"/>
  <c r="L329" i="25"/>
  <c r="K329" i="25"/>
  <c r="J329" i="25"/>
  <c r="N328" i="25"/>
  <c r="M328" i="25"/>
  <c r="L328" i="25"/>
  <c r="K328" i="25"/>
  <c r="J328" i="25"/>
  <c r="N327" i="25"/>
  <c r="M327" i="25"/>
  <c r="L327" i="25"/>
  <c r="K327" i="25"/>
  <c r="J327" i="25"/>
  <c r="N326" i="25"/>
  <c r="M326" i="25"/>
  <c r="L326" i="25"/>
  <c r="K326" i="25"/>
  <c r="J326" i="25"/>
  <c r="N325" i="25"/>
  <c r="M325" i="25"/>
  <c r="L325" i="25"/>
  <c r="K325" i="25"/>
  <c r="J325" i="25"/>
  <c r="N324" i="25"/>
  <c r="M324" i="25"/>
  <c r="L324" i="25"/>
  <c r="K324" i="25"/>
  <c r="J324" i="25"/>
  <c r="N323" i="25"/>
  <c r="M323" i="25"/>
  <c r="L323" i="25"/>
  <c r="K323" i="25"/>
  <c r="J323" i="25"/>
  <c r="N322" i="25"/>
  <c r="M322" i="25"/>
  <c r="L322" i="25"/>
  <c r="K322" i="25"/>
  <c r="J322" i="25"/>
  <c r="N321" i="25"/>
  <c r="M321" i="25"/>
  <c r="L321" i="25"/>
  <c r="K321" i="25"/>
  <c r="J321" i="25"/>
  <c r="N320" i="25"/>
  <c r="M320" i="25"/>
  <c r="L320" i="25"/>
  <c r="K320" i="25"/>
  <c r="J320" i="25"/>
  <c r="N319" i="25"/>
  <c r="M319" i="25"/>
  <c r="L319" i="25"/>
  <c r="K319" i="25"/>
  <c r="J319" i="25"/>
  <c r="N318" i="25"/>
  <c r="M318" i="25"/>
  <c r="L318" i="25"/>
  <c r="K318" i="25"/>
  <c r="J318" i="25"/>
  <c r="N317" i="25"/>
  <c r="M317" i="25"/>
  <c r="L317" i="25"/>
  <c r="K317" i="25"/>
  <c r="J317" i="25"/>
  <c r="N316" i="25"/>
  <c r="M316" i="25"/>
  <c r="L316" i="25"/>
  <c r="K316" i="25"/>
  <c r="J316" i="25"/>
  <c r="N315" i="25"/>
  <c r="M315" i="25"/>
  <c r="L315" i="25"/>
  <c r="K315" i="25"/>
  <c r="J315" i="25"/>
  <c r="N314" i="25"/>
  <c r="M314" i="25"/>
  <c r="L314" i="25"/>
  <c r="K314" i="25"/>
  <c r="J314" i="25"/>
  <c r="N313" i="25"/>
  <c r="M313" i="25"/>
  <c r="L313" i="25"/>
  <c r="K313" i="25"/>
  <c r="J313" i="25"/>
  <c r="N312" i="25"/>
  <c r="M312" i="25"/>
  <c r="L312" i="25"/>
  <c r="K312" i="25"/>
  <c r="J312" i="25"/>
  <c r="N311" i="25"/>
  <c r="M311" i="25"/>
  <c r="L311" i="25"/>
  <c r="K311" i="25"/>
  <c r="J311" i="25"/>
  <c r="N310" i="25"/>
  <c r="M310" i="25"/>
  <c r="L310" i="25"/>
  <c r="K310" i="25"/>
  <c r="J310" i="25"/>
  <c r="N309" i="25"/>
  <c r="M309" i="25"/>
  <c r="L309" i="25"/>
  <c r="K309" i="25"/>
  <c r="J309" i="25"/>
  <c r="N308" i="25"/>
  <c r="M308" i="25"/>
  <c r="L308" i="25"/>
  <c r="K308" i="25"/>
  <c r="J308" i="25"/>
  <c r="N307" i="25"/>
  <c r="M307" i="25"/>
  <c r="L307" i="25"/>
  <c r="K307" i="25"/>
  <c r="J307" i="25"/>
  <c r="N306" i="25"/>
  <c r="M306" i="25"/>
  <c r="L306" i="25"/>
  <c r="K306" i="25"/>
  <c r="J306" i="25"/>
  <c r="N305" i="25"/>
  <c r="M305" i="25"/>
  <c r="L305" i="25"/>
  <c r="K305" i="25"/>
  <c r="J305" i="25"/>
  <c r="N304" i="25"/>
  <c r="M304" i="25"/>
  <c r="L304" i="25"/>
  <c r="K304" i="25"/>
  <c r="J304" i="25"/>
  <c r="N303" i="25"/>
  <c r="M303" i="25"/>
  <c r="L303" i="25"/>
  <c r="K303" i="25"/>
  <c r="J303" i="25"/>
  <c r="N302" i="25"/>
  <c r="M302" i="25"/>
  <c r="L302" i="25"/>
  <c r="K302" i="25"/>
  <c r="J302" i="25"/>
  <c r="N301" i="25"/>
  <c r="M301" i="25"/>
  <c r="L301" i="25"/>
  <c r="K301" i="25"/>
  <c r="J301" i="25"/>
  <c r="N300" i="25"/>
  <c r="M300" i="25"/>
  <c r="L300" i="25"/>
  <c r="K300" i="25"/>
  <c r="J300" i="25"/>
  <c r="N299" i="25"/>
  <c r="M299" i="25"/>
  <c r="L299" i="25"/>
  <c r="K299" i="25"/>
  <c r="J299" i="25"/>
  <c r="N298" i="25"/>
  <c r="M298" i="25"/>
  <c r="L298" i="25"/>
  <c r="K298" i="25"/>
  <c r="J298" i="25"/>
  <c r="N297" i="25"/>
  <c r="M297" i="25"/>
  <c r="L297" i="25"/>
  <c r="K297" i="25"/>
  <c r="J297" i="25"/>
  <c r="N296" i="25"/>
  <c r="M296" i="25"/>
  <c r="L296" i="25"/>
  <c r="K296" i="25"/>
  <c r="J296" i="25"/>
  <c r="N295" i="25"/>
  <c r="M295" i="25"/>
  <c r="L295" i="25"/>
  <c r="K295" i="25"/>
  <c r="J295" i="25"/>
  <c r="N294" i="25"/>
  <c r="M294" i="25"/>
  <c r="L294" i="25"/>
  <c r="K294" i="25"/>
  <c r="J294" i="25"/>
  <c r="N293" i="25"/>
  <c r="M293" i="25"/>
  <c r="L293" i="25"/>
  <c r="K293" i="25"/>
  <c r="J293" i="25"/>
  <c r="N292" i="25"/>
  <c r="M292" i="25"/>
  <c r="L292" i="25"/>
  <c r="K292" i="25"/>
  <c r="J292" i="25"/>
  <c r="N291" i="25"/>
  <c r="M291" i="25"/>
  <c r="L291" i="25"/>
  <c r="K291" i="25"/>
  <c r="J291" i="25"/>
  <c r="N290" i="25"/>
  <c r="M290" i="25"/>
  <c r="L290" i="25"/>
  <c r="K290" i="25"/>
  <c r="J290" i="25"/>
  <c r="N289" i="25"/>
  <c r="M289" i="25"/>
  <c r="L289" i="25"/>
  <c r="K289" i="25"/>
  <c r="J289" i="25"/>
  <c r="N288" i="25"/>
  <c r="M288" i="25"/>
  <c r="L288" i="25"/>
  <c r="K288" i="25"/>
  <c r="J288" i="25"/>
  <c r="N287" i="25"/>
  <c r="M287" i="25"/>
  <c r="L287" i="25"/>
  <c r="K287" i="25"/>
  <c r="J287" i="25"/>
  <c r="N286" i="25"/>
  <c r="M286" i="25"/>
  <c r="L286" i="25"/>
  <c r="K286" i="25"/>
  <c r="J286" i="25"/>
  <c r="N285" i="25"/>
  <c r="M285" i="25"/>
  <c r="L285" i="25"/>
  <c r="K285" i="25"/>
  <c r="J285" i="25"/>
  <c r="N284" i="25"/>
  <c r="M284" i="25"/>
  <c r="L284" i="25"/>
  <c r="K284" i="25"/>
  <c r="J284" i="25"/>
  <c r="N283" i="25"/>
  <c r="M283" i="25"/>
  <c r="L283" i="25"/>
  <c r="K283" i="25"/>
  <c r="J283" i="25"/>
  <c r="N282" i="25"/>
  <c r="M282" i="25"/>
  <c r="L282" i="25"/>
  <c r="K282" i="25"/>
  <c r="J282" i="25"/>
  <c r="N281" i="25"/>
  <c r="M281" i="25"/>
  <c r="L281" i="25"/>
  <c r="K281" i="25"/>
  <c r="J281" i="25"/>
  <c r="N280" i="25"/>
  <c r="M280" i="25"/>
  <c r="L280" i="25"/>
  <c r="K280" i="25"/>
  <c r="J280" i="25"/>
  <c r="N279" i="25"/>
  <c r="M279" i="25"/>
  <c r="L279" i="25"/>
  <c r="K279" i="25"/>
  <c r="J279" i="25"/>
  <c r="N278" i="25"/>
  <c r="M278" i="25"/>
  <c r="L278" i="25"/>
  <c r="K278" i="25"/>
  <c r="J278" i="25"/>
  <c r="N277" i="25"/>
  <c r="M277" i="25"/>
  <c r="L277" i="25"/>
  <c r="K277" i="25"/>
  <c r="J277" i="25"/>
  <c r="N276" i="25"/>
  <c r="M276" i="25"/>
  <c r="L276" i="25"/>
  <c r="K276" i="25"/>
  <c r="J276" i="25"/>
  <c r="N275" i="25"/>
  <c r="M275" i="25"/>
  <c r="L275" i="25"/>
  <c r="K275" i="25"/>
  <c r="J275" i="25"/>
  <c r="N274" i="25"/>
  <c r="M274" i="25"/>
  <c r="L274" i="25"/>
  <c r="K274" i="25"/>
  <c r="J274" i="25"/>
  <c r="N273" i="25"/>
  <c r="M273" i="25"/>
  <c r="L273" i="25"/>
  <c r="K273" i="25"/>
  <c r="J273" i="25"/>
  <c r="N272" i="25"/>
  <c r="M272" i="25"/>
  <c r="L272" i="25"/>
  <c r="K272" i="25"/>
  <c r="J272" i="25"/>
  <c r="N271" i="25"/>
  <c r="M271" i="25"/>
  <c r="L271" i="25"/>
  <c r="K271" i="25"/>
  <c r="J271" i="25"/>
  <c r="N270" i="25"/>
  <c r="M270" i="25"/>
  <c r="L270" i="25"/>
  <c r="K270" i="25"/>
  <c r="J270" i="25"/>
  <c r="N269" i="25"/>
  <c r="M269" i="25"/>
  <c r="L269" i="25"/>
  <c r="K269" i="25"/>
  <c r="J269" i="25"/>
  <c r="N268" i="25"/>
  <c r="M268" i="25"/>
  <c r="L268" i="25"/>
  <c r="K268" i="25"/>
  <c r="J268" i="25"/>
  <c r="N267" i="25"/>
  <c r="M267" i="25"/>
  <c r="L267" i="25"/>
  <c r="K267" i="25"/>
  <c r="J267" i="25"/>
  <c r="N266" i="25"/>
  <c r="M266" i="25"/>
  <c r="L266" i="25"/>
  <c r="K266" i="25"/>
  <c r="J266" i="25"/>
  <c r="N265" i="25"/>
  <c r="M265" i="25"/>
  <c r="L265" i="25"/>
  <c r="K265" i="25"/>
  <c r="J265" i="25"/>
  <c r="N264" i="25"/>
  <c r="M264" i="25"/>
  <c r="L264" i="25"/>
  <c r="K264" i="25"/>
  <c r="J264" i="25"/>
  <c r="N263" i="25"/>
  <c r="M263" i="25"/>
  <c r="L263" i="25"/>
  <c r="K263" i="25"/>
  <c r="J263" i="25"/>
  <c r="N262" i="25"/>
  <c r="M262" i="25"/>
  <c r="L262" i="25"/>
  <c r="K262" i="25"/>
  <c r="J262" i="25"/>
  <c r="N261" i="25"/>
  <c r="M261" i="25"/>
  <c r="L261" i="25"/>
  <c r="K261" i="25"/>
  <c r="J261" i="25"/>
  <c r="N260" i="25"/>
  <c r="M260" i="25"/>
  <c r="L260" i="25"/>
  <c r="K260" i="25"/>
  <c r="J260" i="25"/>
  <c r="N259" i="25"/>
  <c r="M259" i="25"/>
  <c r="L259" i="25"/>
  <c r="K259" i="25"/>
  <c r="J259" i="25"/>
  <c r="N258" i="25"/>
  <c r="M258" i="25"/>
  <c r="L258" i="25"/>
  <c r="K258" i="25"/>
  <c r="J258" i="25"/>
  <c r="N257" i="25"/>
  <c r="M257" i="25"/>
  <c r="L257" i="25"/>
  <c r="K257" i="25"/>
  <c r="J257" i="25"/>
  <c r="N256" i="25"/>
  <c r="M256" i="25"/>
  <c r="L256" i="25"/>
  <c r="K256" i="25"/>
  <c r="J256" i="25"/>
  <c r="N255" i="25"/>
  <c r="M255" i="25"/>
  <c r="L255" i="25"/>
  <c r="K255" i="25"/>
  <c r="J255" i="25"/>
  <c r="N254" i="25"/>
  <c r="M254" i="25"/>
  <c r="L254" i="25"/>
  <c r="K254" i="25"/>
  <c r="J254" i="25"/>
  <c r="N253" i="25"/>
  <c r="M253" i="25"/>
  <c r="L253" i="25"/>
  <c r="K253" i="25"/>
  <c r="J253" i="25"/>
  <c r="N252" i="25"/>
  <c r="M252" i="25"/>
  <c r="L252" i="25"/>
  <c r="K252" i="25"/>
  <c r="J252" i="25"/>
  <c r="N251" i="25"/>
  <c r="M251" i="25"/>
  <c r="L251" i="25"/>
  <c r="K251" i="25"/>
  <c r="J251" i="25"/>
  <c r="N250" i="25"/>
  <c r="M250" i="25"/>
  <c r="L250" i="25"/>
  <c r="K250" i="25"/>
  <c r="J250" i="25"/>
  <c r="N249" i="25"/>
  <c r="M249" i="25"/>
  <c r="L249" i="25"/>
  <c r="K249" i="25"/>
  <c r="J249" i="25"/>
  <c r="N248" i="25"/>
  <c r="M248" i="25"/>
  <c r="L248" i="25"/>
  <c r="K248" i="25"/>
  <c r="J248" i="25"/>
  <c r="N247" i="25"/>
  <c r="M247" i="25"/>
  <c r="L247" i="25"/>
  <c r="K247" i="25"/>
  <c r="J247" i="25"/>
  <c r="N246" i="25"/>
  <c r="M246" i="25"/>
  <c r="L246" i="25"/>
  <c r="K246" i="25"/>
  <c r="J246" i="25"/>
  <c r="N245" i="25"/>
  <c r="M245" i="25"/>
  <c r="L245" i="25"/>
  <c r="K245" i="25"/>
  <c r="J245" i="25"/>
  <c r="N244" i="25"/>
  <c r="M244" i="25"/>
  <c r="L244" i="25"/>
  <c r="K244" i="25"/>
  <c r="J244" i="25"/>
  <c r="N243" i="25"/>
  <c r="M243" i="25"/>
  <c r="L243" i="25"/>
  <c r="K243" i="25"/>
  <c r="J243" i="25"/>
  <c r="N242" i="25"/>
  <c r="M242" i="25"/>
  <c r="L242" i="25"/>
  <c r="K242" i="25"/>
  <c r="J242" i="25"/>
  <c r="N241" i="25"/>
  <c r="M241" i="25"/>
  <c r="L241" i="25"/>
  <c r="K241" i="25"/>
  <c r="J241" i="25"/>
  <c r="N240" i="25"/>
  <c r="M240" i="25"/>
  <c r="L240" i="25"/>
  <c r="K240" i="25"/>
  <c r="J240" i="25"/>
  <c r="N239" i="25"/>
  <c r="M239" i="25"/>
  <c r="L239" i="25"/>
  <c r="K239" i="25"/>
  <c r="J239" i="25"/>
  <c r="N238" i="25"/>
  <c r="M238" i="25"/>
  <c r="L238" i="25"/>
  <c r="K238" i="25"/>
  <c r="J238" i="25"/>
  <c r="N237" i="25"/>
  <c r="M237" i="25"/>
  <c r="L237" i="25"/>
  <c r="K237" i="25"/>
  <c r="J237" i="25"/>
  <c r="N236" i="25"/>
  <c r="M236" i="25"/>
  <c r="L236" i="25"/>
  <c r="K236" i="25"/>
  <c r="J236" i="25"/>
  <c r="N235" i="25"/>
  <c r="M235" i="25"/>
  <c r="L235" i="25"/>
  <c r="K235" i="25"/>
  <c r="J235" i="25"/>
  <c r="N234" i="25"/>
  <c r="M234" i="25"/>
  <c r="L234" i="25"/>
  <c r="K234" i="25"/>
  <c r="J234" i="25"/>
  <c r="N233" i="25"/>
  <c r="M233" i="25"/>
  <c r="L233" i="25"/>
  <c r="K233" i="25"/>
  <c r="J233" i="25"/>
  <c r="N232" i="25"/>
  <c r="M232" i="25"/>
  <c r="L232" i="25"/>
  <c r="K232" i="25"/>
  <c r="J232" i="25"/>
  <c r="N231" i="25"/>
  <c r="M231" i="25"/>
  <c r="L231" i="25"/>
  <c r="K231" i="25"/>
  <c r="J231" i="25"/>
  <c r="N230" i="25"/>
  <c r="M230" i="25"/>
  <c r="L230" i="25"/>
  <c r="K230" i="25"/>
  <c r="J230" i="25"/>
  <c r="N229" i="25"/>
  <c r="M229" i="25"/>
  <c r="L229" i="25"/>
  <c r="K229" i="25"/>
  <c r="J229" i="25"/>
  <c r="N228" i="25"/>
  <c r="M228" i="25"/>
  <c r="L228" i="25"/>
  <c r="K228" i="25"/>
  <c r="J228" i="25"/>
  <c r="N227" i="25"/>
  <c r="M227" i="25"/>
  <c r="L227" i="25"/>
  <c r="K227" i="25"/>
  <c r="J227" i="25"/>
  <c r="N226" i="25"/>
  <c r="M226" i="25"/>
  <c r="L226" i="25"/>
  <c r="K226" i="25"/>
  <c r="J226" i="25"/>
  <c r="N225" i="25"/>
  <c r="M225" i="25"/>
  <c r="L225" i="25"/>
  <c r="K225" i="25"/>
  <c r="J225" i="25"/>
  <c r="N224" i="25"/>
  <c r="M224" i="25"/>
  <c r="L224" i="25"/>
  <c r="K224" i="25"/>
  <c r="J224" i="25"/>
  <c r="N223" i="25"/>
  <c r="M223" i="25"/>
  <c r="L223" i="25"/>
  <c r="K223" i="25"/>
  <c r="J223" i="25"/>
  <c r="N222" i="25"/>
  <c r="M222" i="25"/>
  <c r="L222" i="25"/>
  <c r="K222" i="25"/>
  <c r="J222" i="25"/>
  <c r="N221" i="25"/>
  <c r="M221" i="25"/>
  <c r="L221" i="25"/>
  <c r="K221" i="25"/>
  <c r="J221" i="25"/>
  <c r="N220" i="25"/>
  <c r="M220" i="25"/>
  <c r="L220" i="25"/>
  <c r="K220" i="25"/>
  <c r="J220" i="25"/>
  <c r="N219" i="25"/>
  <c r="M219" i="25"/>
  <c r="L219" i="25"/>
  <c r="K219" i="25"/>
  <c r="J219" i="25"/>
  <c r="N218" i="25"/>
  <c r="M218" i="25"/>
  <c r="L218" i="25"/>
  <c r="K218" i="25"/>
  <c r="J218" i="25"/>
  <c r="N217" i="25"/>
  <c r="M217" i="25"/>
  <c r="L217" i="25"/>
  <c r="K217" i="25"/>
  <c r="J217" i="25"/>
  <c r="N216" i="25"/>
  <c r="M216" i="25"/>
  <c r="L216" i="25"/>
  <c r="K216" i="25"/>
  <c r="J216" i="25"/>
  <c r="N215" i="25"/>
  <c r="M215" i="25"/>
  <c r="L215" i="25"/>
  <c r="K215" i="25"/>
  <c r="J215" i="25"/>
  <c r="N214" i="25"/>
  <c r="M214" i="25"/>
  <c r="L214" i="25"/>
  <c r="K214" i="25"/>
  <c r="J214" i="25"/>
  <c r="N213" i="25"/>
  <c r="M213" i="25"/>
  <c r="L213" i="25"/>
  <c r="K213" i="25"/>
  <c r="J213" i="25"/>
  <c r="N212" i="25"/>
  <c r="M212" i="25"/>
  <c r="L212" i="25"/>
  <c r="K212" i="25"/>
  <c r="J212" i="25"/>
  <c r="N211" i="25"/>
  <c r="M211" i="25"/>
  <c r="L211" i="25"/>
  <c r="K211" i="25"/>
  <c r="J211" i="25"/>
  <c r="N210" i="25"/>
  <c r="M210" i="25"/>
  <c r="L210" i="25"/>
  <c r="K210" i="25"/>
  <c r="J210" i="25"/>
  <c r="N209" i="25"/>
  <c r="M209" i="25"/>
  <c r="L209" i="25"/>
  <c r="K209" i="25"/>
  <c r="J209" i="25"/>
  <c r="N208" i="25"/>
  <c r="M208" i="25"/>
  <c r="L208" i="25"/>
  <c r="K208" i="25"/>
  <c r="J208" i="25"/>
  <c r="N207" i="25"/>
  <c r="M207" i="25"/>
  <c r="L207" i="25"/>
  <c r="K207" i="25"/>
  <c r="J207" i="25"/>
  <c r="N206" i="25"/>
  <c r="M206" i="25"/>
  <c r="L206" i="25"/>
  <c r="K206" i="25"/>
  <c r="J206" i="25"/>
  <c r="N205" i="25"/>
  <c r="M205" i="25"/>
  <c r="L205" i="25"/>
  <c r="K205" i="25"/>
  <c r="J205" i="25"/>
  <c r="N204" i="25"/>
  <c r="M204" i="25"/>
  <c r="L204" i="25"/>
  <c r="K204" i="25"/>
  <c r="J204" i="25"/>
  <c r="N203" i="25"/>
  <c r="M203" i="25"/>
  <c r="L203" i="25"/>
  <c r="K203" i="25"/>
  <c r="J203" i="25"/>
  <c r="N202" i="25"/>
  <c r="M202" i="25"/>
  <c r="L202" i="25"/>
  <c r="K202" i="25"/>
  <c r="J202" i="25"/>
  <c r="N201" i="25"/>
  <c r="M201" i="25"/>
  <c r="L201" i="25"/>
  <c r="K201" i="25"/>
  <c r="J201" i="25"/>
  <c r="N200" i="25"/>
  <c r="M200" i="25"/>
  <c r="L200" i="25"/>
  <c r="K200" i="25"/>
  <c r="J200" i="25"/>
  <c r="N199" i="25"/>
  <c r="M199" i="25"/>
  <c r="L199" i="25"/>
  <c r="K199" i="25"/>
  <c r="J199" i="25"/>
  <c r="N198" i="25"/>
  <c r="M198" i="25"/>
  <c r="L198" i="25"/>
  <c r="K198" i="25"/>
  <c r="J198" i="25"/>
  <c r="N197" i="25"/>
  <c r="M197" i="25"/>
  <c r="L197" i="25"/>
  <c r="K197" i="25"/>
  <c r="J197" i="25"/>
  <c r="N196" i="25"/>
  <c r="M196" i="25"/>
  <c r="L196" i="25"/>
  <c r="K196" i="25"/>
  <c r="J196" i="25"/>
  <c r="N195" i="25"/>
  <c r="M195" i="25"/>
  <c r="L195" i="25"/>
  <c r="K195" i="25"/>
  <c r="J195" i="25"/>
  <c r="N194" i="25"/>
  <c r="M194" i="25"/>
  <c r="L194" i="25"/>
  <c r="K194" i="25"/>
  <c r="J194" i="25"/>
  <c r="N193" i="25"/>
  <c r="M193" i="25"/>
  <c r="L193" i="25"/>
  <c r="K193" i="25"/>
  <c r="J193" i="25"/>
  <c r="N192" i="25"/>
  <c r="M192" i="25"/>
  <c r="L192" i="25"/>
  <c r="K192" i="25"/>
  <c r="J192" i="25"/>
  <c r="N191" i="25"/>
  <c r="M191" i="25"/>
  <c r="L191" i="25"/>
  <c r="K191" i="25"/>
  <c r="J191" i="25"/>
  <c r="N190" i="25"/>
  <c r="M190" i="25"/>
  <c r="L190" i="25"/>
  <c r="K190" i="25"/>
  <c r="J190" i="25"/>
  <c r="N189" i="25"/>
  <c r="M189" i="25"/>
  <c r="L189" i="25"/>
  <c r="K189" i="25"/>
  <c r="J189" i="25"/>
  <c r="N188" i="25"/>
  <c r="M188" i="25"/>
  <c r="L188" i="25"/>
  <c r="K188" i="25"/>
  <c r="J188" i="25"/>
  <c r="N187" i="25"/>
  <c r="M187" i="25"/>
  <c r="L187" i="25"/>
  <c r="K187" i="25"/>
  <c r="J187" i="25"/>
  <c r="N186" i="25"/>
  <c r="M186" i="25"/>
  <c r="L186" i="25"/>
  <c r="K186" i="25"/>
  <c r="J186" i="25"/>
  <c r="N185" i="25"/>
  <c r="M185" i="25"/>
  <c r="L185" i="25"/>
  <c r="K185" i="25"/>
  <c r="J185" i="25"/>
  <c r="N184" i="25"/>
  <c r="M184" i="25"/>
  <c r="L184" i="25"/>
  <c r="K184" i="25"/>
  <c r="J184" i="25"/>
  <c r="N183" i="25"/>
  <c r="M183" i="25"/>
  <c r="L183" i="25"/>
  <c r="K183" i="25"/>
  <c r="J183" i="25"/>
  <c r="N182" i="25"/>
  <c r="M182" i="25"/>
  <c r="L182" i="25"/>
  <c r="K182" i="25"/>
  <c r="J182" i="25"/>
  <c r="N181" i="25"/>
  <c r="M181" i="25"/>
  <c r="L181" i="25"/>
  <c r="K181" i="25"/>
  <c r="J181" i="25"/>
  <c r="N180" i="25"/>
  <c r="M180" i="25"/>
  <c r="L180" i="25"/>
  <c r="K180" i="25"/>
  <c r="J180" i="25"/>
  <c r="N179" i="25"/>
  <c r="M179" i="25"/>
  <c r="L179" i="25"/>
  <c r="K179" i="25"/>
  <c r="J179" i="25"/>
  <c r="N178" i="25"/>
  <c r="M178" i="25"/>
  <c r="L178" i="25"/>
  <c r="K178" i="25"/>
  <c r="J178" i="25"/>
  <c r="N177" i="25"/>
  <c r="M177" i="25"/>
  <c r="L177" i="25"/>
  <c r="K177" i="25"/>
  <c r="J177" i="25"/>
  <c r="N176" i="25"/>
  <c r="M176" i="25"/>
  <c r="L176" i="25"/>
  <c r="K176" i="25"/>
  <c r="J176" i="25"/>
  <c r="N175" i="25"/>
  <c r="M175" i="25"/>
  <c r="L175" i="25"/>
  <c r="K175" i="25"/>
  <c r="J175" i="25"/>
  <c r="N174" i="25"/>
  <c r="M174" i="25"/>
  <c r="L174" i="25"/>
  <c r="K174" i="25"/>
  <c r="J174" i="25"/>
  <c r="N173" i="25"/>
  <c r="M173" i="25"/>
  <c r="L173" i="25"/>
  <c r="K173" i="25"/>
  <c r="J173" i="25"/>
  <c r="N172" i="25"/>
  <c r="M172" i="25"/>
  <c r="L172" i="25"/>
  <c r="K172" i="25"/>
  <c r="J172" i="25"/>
  <c r="N171" i="25"/>
  <c r="M171" i="25"/>
  <c r="L171" i="25"/>
  <c r="K171" i="25"/>
  <c r="J171" i="25"/>
  <c r="N170" i="25"/>
  <c r="M170" i="25"/>
  <c r="L170" i="25"/>
  <c r="K170" i="25"/>
  <c r="J170" i="25"/>
  <c r="N169" i="25"/>
  <c r="M169" i="25"/>
  <c r="L169" i="25"/>
  <c r="K169" i="25"/>
  <c r="J169" i="25"/>
  <c r="N168" i="25"/>
  <c r="M168" i="25"/>
  <c r="L168" i="25"/>
  <c r="K168" i="25"/>
  <c r="J168" i="25"/>
  <c r="N167" i="25"/>
  <c r="M167" i="25"/>
  <c r="L167" i="25"/>
  <c r="K167" i="25"/>
  <c r="J167" i="25"/>
  <c r="N166" i="25"/>
  <c r="M166" i="25"/>
  <c r="L166" i="25"/>
  <c r="K166" i="25"/>
  <c r="J166" i="25"/>
  <c r="N165" i="25"/>
  <c r="M165" i="25"/>
  <c r="L165" i="25"/>
  <c r="K165" i="25"/>
  <c r="J165" i="25"/>
  <c r="N164" i="25"/>
  <c r="M164" i="25"/>
  <c r="L164" i="25"/>
  <c r="K164" i="25"/>
  <c r="J164" i="25"/>
  <c r="N163" i="25"/>
  <c r="M163" i="25"/>
  <c r="L163" i="25"/>
  <c r="K163" i="25"/>
  <c r="J163" i="25"/>
  <c r="N162" i="25"/>
  <c r="M162" i="25"/>
  <c r="L162" i="25"/>
  <c r="K162" i="25"/>
  <c r="J162" i="25"/>
  <c r="N161" i="25"/>
  <c r="M161" i="25"/>
  <c r="L161" i="25"/>
  <c r="K161" i="25"/>
  <c r="J161" i="25"/>
  <c r="N160" i="25"/>
  <c r="M160" i="25"/>
  <c r="L160" i="25"/>
  <c r="K160" i="25"/>
  <c r="J160" i="25"/>
  <c r="N159" i="25"/>
  <c r="M159" i="25"/>
  <c r="L159" i="25"/>
  <c r="K159" i="25"/>
  <c r="J159" i="25"/>
  <c r="N158" i="25"/>
  <c r="M158" i="25"/>
  <c r="L158" i="25"/>
  <c r="K158" i="25"/>
  <c r="J158" i="25"/>
  <c r="N157" i="25"/>
  <c r="M157" i="25"/>
  <c r="L157" i="25"/>
  <c r="K157" i="25"/>
  <c r="J157" i="25"/>
  <c r="N156" i="25"/>
  <c r="M156" i="25"/>
  <c r="L156" i="25"/>
  <c r="K156" i="25"/>
  <c r="J156" i="25"/>
  <c r="N155" i="25"/>
  <c r="M155" i="25"/>
  <c r="L155" i="25"/>
  <c r="K155" i="25"/>
  <c r="J155" i="25"/>
  <c r="N154" i="25"/>
  <c r="M154" i="25"/>
  <c r="L154" i="25"/>
  <c r="K154" i="25"/>
  <c r="J154" i="25"/>
  <c r="N153" i="25"/>
  <c r="M153" i="25"/>
  <c r="L153" i="25"/>
  <c r="K153" i="25"/>
  <c r="J153" i="25"/>
  <c r="N152" i="25"/>
  <c r="M152" i="25"/>
  <c r="L152" i="25"/>
  <c r="K152" i="25"/>
  <c r="J152" i="25"/>
  <c r="N151" i="25"/>
  <c r="M151" i="25"/>
  <c r="L151" i="25"/>
  <c r="K151" i="25"/>
  <c r="J151" i="25"/>
  <c r="N150" i="25"/>
  <c r="M150" i="25"/>
  <c r="L150" i="25"/>
  <c r="K150" i="25"/>
  <c r="J150" i="25"/>
  <c r="N149" i="25"/>
  <c r="M149" i="25"/>
  <c r="L149" i="25"/>
  <c r="K149" i="25"/>
  <c r="J149" i="25"/>
  <c r="N148" i="25"/>
  <c r="M148" i="25"/>
  <c r="L148" i="25"/>
  <c r="K148" i="25"/>
  <c r="J148" i="25"/>
  <c r="N147" i="25"/>
  <c r="M147" i="25"/>
  <c r="L147" i="25"/>
  <c r="K147" i="25"/>
  <c r="J147" i="25"/>
  <c r="N146" i="25"/>
  <c r="M146" i="25"/>
  <c r="L146" i="25"/>
  <c r="K146" i="25"/>
  <c r="J146" i="25"/>
  <c r="N145" i="25"/>
  <c r="M145" i="25"/>
  <c r="L145" i="25"/>
  <c r="K145" i="25"/>
  <c r="J145" i="25"/>
  <c r="N144" i="25"/>
  <c r="M144" i="25"/>
  <c r="L144" i="25"/>
  <c r="K144" i="25"/>
  <c r="J144" i="25"/>
  <c r="N143" i="25"/>
  <c r="M143" i="25"/>
  <c r="L143" i="25"/>
  <c r="K143" i="25"/>
  <c r="J143" i="25"/>
  <c r="N142" i="25"/>
  <c r="M142" i="25"/>
  <c r="L142" i="25"/>
  <c r="K142" i="25"/>
  <c r="J142" i="25"/>
  <c r="N141" i="25"/>
  <c r="M141" i="25"/>
  <c r="L141" i="25"/>
  <c r="K141" i="25"/>
  <c r="J141" i="25"/>
  <c r="N140" i="25"/>
  <c r="M140" i="25"/>
  <c r="L140" i="25"/>
  <c r="K140" i="25"/>
  <c r="J140" i="25"/>
  <c r="N139" i="25"/>
  <c r="M139" i="25"/>
  <c r="L139" i="25"/>
  <c r="K139" i="25"/>
  <c r="J139" i="25"/>
  <c r="N138" i="25"/>
  <c r="M138" i="25"/>
  <c r="L138" i="25"/>
  <c r="K138" i="25"/>
  <c r="J138" i="25"/>
  <c r="N137" i="25"/>
  <c r="M137" i="25"/>
  <c r="L137" i="25"/>
  <c r="K137" i="25"/>
  <c r="J137" i="25"/>
  <c r="N136" i="25"/>
  <c r="M136" i="25"/>
  <c r="L136" i="25"/>
  <c r="K136" i="25"/>
  <c r="J136" i="25"/>
  <c r="N135" i="25"/>
  <c r="M135" i="25"/>
  <c r="L135" i="25"/>
  <c r="K135" i="25"/>
  <c r="J135" i="25"/>
  <c r="N134" i="25"/>
  <c r="M134" i="25"/>
  <c r="L134" i="25"/>
  <c r="K134" i="25"/>
  <c r="J134" i="25"/>
  <c r="N133" i="25"/>
  <c r="M133" i="25"/>
  <c r="L133" i="25"/>
  <c r="K133" i="25"/>
  <c r="J133" i="25"/>
  <c r="N132" i="25"/>
  <c r="M132" i="25"/>
  <c r="L132" i="25"/>
  <c r="K132" i="25"/>
  <c r="J132" i="25"/>
  <c r="N131" i="25"/>
  <c r="M131" i="25"/>
  <c r="L131" i="25"/>
  <c r="K131" i="25"/>
  <c r="J131" i="25"/>
  <c r="N130" i="25"/>
  <c r="M130" i="25"/>
  <c r="L130" i="25"/>
  <c r="K130" i="25"/>
  <c r="J130" i="25"/>
  <c r="N129" i="25"/>
  <c r="M129" i="25"/>
  <c r="L129" i="25"/>
  <c r="K129" i="25"/>
  <c r="J129" i="25"/>
  <c r="N128" i="25"/>
  <c r="M128" i="25"/>
  <c r="L128" i="25"/>
  <c r="K128" i="25"/>
  <c r="J128" i="25"/>
  <c r="N127" i="25"/>
  <c r="M127" i="25"/>
  <c r="L127" i="25"/>
  <c r="K127" i="25"/>
  <c r="J127" i="25"/>
  <c r="N126" i="25"/>
  <c r="M126" i="25"/>
  <c r="L126" i="25"/>
  <c r="K126" i="25"/>
  <c r="J126" i="25"/>
  <c r="N125" i="25"/>
  <c r="M125" i="25"/>
  <c r="L125" i="25"/>
  <c r="K125" i="25"/>
  <c r="J125" i="25"/>
  <c r="N124" i="25"/>
  <c r="M124" i="25"/>
  <c r="L124" i="25"/>
  <c r="K124" i="25"/>
  <c r="J124" i="25"/>
  <c r="N123" i="25"/>
  <c r="M123" i="25"/>
  <c r="L123" i="25"/>
  <c r="K123" i="25"/>
  <c r="J123" i="25"/>
  <c r="N122" i="25"/>
  <c r="M122" i="25"/>
  <c r="L122" i="25"/>
  <c r="K122" i="25"/>
  <c r="J122" i="25"/>
  <c r="N121" i="25"/>
  <c r="M121" i="25"/>
  <c r="L121" i="25"/>
  <c r="K121" i="25"/>
  <c r="J121" i="25"/>
  <c r="N120" i="25"/>
  <c r="M120" i="25"/>
  <c r="L120" i="25"/>
  <c r="K120" i="25"/>
  <c r="J120" i="25"/>
  <c r="N119" i="25"/>
  <c r="M119" i="25"/>
  <c r="L119" i="25"/>
  <c r="K119" i="25"/>
  <c r="J119" i="25"/>
  <c r="N118" i="25"/>
  <c r="M118" i="25"/>
  <c r="L118" i="25"/>
  <c r="K118" i="25"/>
  <c r="J118" i="25"/>
  <c r="N117" i="25"/>
  <c r="M117" i="25"/>
  <c r="L117" i="25"/>
  <c r="K117" i="25"/>
  <c r="J117" i="25"/>
  <c r="N116" i="25"/>
  <c r="M116" i="25"/>
  <c r="L116" i="25"/>
  <c r="K116" i="25"/>
  <c r="J116" i="25"/>
  <c r="N115" i="25"/>
  <c r="M115" i="25"/>
  <c r="L115" i="25"/>
  <c r="K115" i="25"/>
  <c r="J115" i="25"/>
  <c r="N114" i="25"/>
  <c r="M114" i="25"/>
  <c r="L114" i="25"/>
  <c r="K114" i="25"/>
  <c r="J114" i="25"/>
  <c r="N113" i="25"/>
  <c r="M113" i="25"/>
  <c r="L113" i="25"/>
  <c r="K113" i="25"/>
  <c r="J113" i="25"/>
  <c r="N112" i="25"/>
  <c r="M112" i="25"/>
  <c r="L112" i="25"/>
  <c r="K112" i="25"/>
  <c r="J112" i="25"/>
  <c r="N111" i="25"/>
  <c r="M111" i="25"/>
  <c r="L111" i="25"/>
  <c r="K111" i="25"/>
  <c r="J111" i="25"/>
  <c r="N110" i="25"/>
  <c r="M110" i="25"/>
  <c r="L110" i="25"/>
  <c r="K110" i="25"/>
  <c r="J110" i="25"/>
  <c r="N109" i="25"/>
  <c r="M109" i="25"/>
  <c r="L109" i="25"/>
  <c r="K109" i="25"/>
  <c r="J109" i="25"/>
  <c r="N108" i="25"/>
  <c r="M108" i="25"/>
  <c r="L108" i="25"/>
  <c r="K108" i="25"/>
  <c r="J108" i="25"/>
  <c r="N107" i="25"/>
  <c r="M107" i="25"/>
  <c r="L107" i="25"/>
  <c r="K107" i="25"/>
  <c r="J107" i="25"/>
  <c r="N106" i="25"/>
  <c r="M106" i="25"/>
  <c r="L106" i="25"/>
  <c r="K106" i="25"/>
  <c r="J106" i="25"/>
  <c r="N105" i="25"/>
  <c r="M105" i="25"/>
  <c r="L105" i="25"/>
  <c r="K105" i="25"/>
  <c r="J105" i="25"/>
  <c r="N104" i="25"/>
  <c r="M104" i="25"/>
  <c r="L104" i="25"/>
  <c r="K104" i="25"/>
  <c r="J104" i="25"/>
  <c r="N103" i="25"/>
  <c r="M103" i="25"/>
  <c r="L103" i="25"/>
  <c r="K103" i="25"/>
  <c r="J103" i="25"/>
  <c r="N102" i="25"/>
  <c r="M102" i="25"/>
  <c r="L102" i="25"/>
  <c r="K102" i="25"/>
  <c r="J102" i="25"/>
  <c r="N101" i="25"/>
  <c r="M101" i="25"/>
  <c r="L101" i="25"/>
  <c r="K101" i="25"/>
  <c r="J101" i="25"/>
  <c r="N100" i="25"/>
  <c r="M100" i="25"/>
  <c r="L100" i="25"/>
  <c r="K100" i="25"/>
  <c r="J100" i="25"/>
  <c r="N99" i="25"/>
  <c r="M99" i="25"/>
  <c r="L99" i="25"/>
  <c r="K99" i="25"/>
  <c r="J99" i="25"/>
  <c r="N98" i="25"/>
  <c r="M98" i="25"/>
  <c r="L98" i="25"/>
  <c r="K98" i="25"/>
  <c r="J98" i="25"/>
  <c r="N97" i="25"/>
  <c r="M97" i="25"/>
  <c r="L97" i="25"/>
  <c r="K97" i="25"/>
  <c r="J97" i="25"/>
  <c r="N96" i="25"/>
  <c r="M96" i="25"/>
  <c r="L96" i="25"/>
  <c r="K96" i="25"/>
  <c r="J96" i="25"/>
  <c r="N95" i="25"/>
  <c r="M95" i="25"/>
  <c r="L95" i="25"/>
  <c r="K95" i="25"/>
  <c r="J95" i="25"/>
  <c r="N94" i="25"/>
  <c r="M94" i="25"/>
  <c r="L94" i="25"/>
  <c r="K94" i="25"/>
  <c r="J94" i="25"/>
  <c r="N93" i="25"/>
  <c r="M93" i="25"/>
  <c r="L93" i="25"/>
  <c r="K93" i="25"/>
  <c r="J93" i="25"/>
  <c r="N92" i="25"/>
  <c r="M92" i="25"/>
  <c r="L92" i="25"/>
  <c r="K92" i="25"/>
  <c r="J92" i="25"/>
  <c r="N91" i="25"/>
  <c r="M91" i="25"/>
  <c r="L91" i="25"/>
  <c r="K91" i="25"/>
  <c r="J91" i="25"/>
  <c r="N90" i="25"/>
  <c r="M90" i="25"/>
  <c r="L90" i="25"/>
  <c r="K90" i="25"/>
  <c r="J90" i="25"/>
  <c r="N89" i="25"/>
  <c r="M89" i="25"/>
  <c r="L89" i="25"/>
  <c r="K89" i="25"/>
  <c r="J89" i="25"/>
  <c r="N88" i="25"/>
  <c r="M88" i="25"/>
  <c r="L88" i="25"/>
  <c r="K88" i="25"/>
  <c r="J88" i="25"/>
  <c r="N87" i="25"/>
  <c r="M87" i="25"/>
  <c r="L87" i="25"/>
  <c r="K87" i="25"/>
  <c r="J87" i="25"/>
  <c r="N86" i="25"/>
  <c r="M86" i="25"/>
  <c r="L86" i="25"/>
  <c r="K86" i="25"/>
  <c r="J86" i="25"/>
  <c r="N85" i="25"/>
  <c r="M85" i="25"/>
  <c r="L85" i="25"/>
  <c r="K85" i="25"/>
  <c r="J85" i="25"/>
  <c r="N84" i="25"/>
  <c r="M84" i="25"/>
  <c r="L84" i="25"/>
  <c r="K84" i="25"/>
  <c r="J84" i="25"/>
  <c r="N83" i="25"/>
  <c r="M83" i="25"/>
  <c r="L83" i="25"/>
  <c r="K83" i="25"/>
  <c r="J83" i="25"/>
  <c r="N82" i="25"/>
  <c r="M82" i="25"/>
  <c r="L82" i="25"/>
  <c r="K82" i="25"/>
  <c r="J82" i="25"/>
  <c r="N81" i="25"/>
  <c r="M81" i="25"/>
  <c r="L81" i="25"/>
  <c r="K81" i="25"/>
  <c r="J81" i="25"/>
  <c r="N80" i="25"/>
  <c r="M80" i="25"/>
  <c r="L80" i="25"/>
  <c r="K80" i="25"/>
  <c r="J80" i="25"/>
  <c r="N79" i="25"/>
  <c r="M79" i="25"/>
  <c r="L79" i="25"/>
  <c r="K79" i="25"/>
  <c r="J79" i="25"/>
  <c r="N78" i="25"/>
  <c r="M78" i="25"/>
  <c r="L78" i="25"/>
  <c r="K78" i="25"/>
  <c r="J78" i="25"/>
  <c r="N77" i="25"/>
  <c r="M77" i="25"/>
  <c r="L77" i="25"/>
  <c r="K77" i="25"/>
  <c r="J77" i="25"/>
  <c r="N76" i="25"/>
  <c r="M76" i="25"/>
  <c r="L76" i="25"/>
  <c r="K76" i="25"/>
  <c r="J76" i="25"/>
  <c r="N75" i="25"/>
  <c r="M75" i="25"/>
  <c r="L75" i="25"/>
  <c r="K75" i="25"/>
  <c r="J75" i="25"/>
  <c r="N74" i="25"/>
  <c r="M74" i="25"/>
  <c r="L74" i="25"/>
  <c r="K74" i="25"/>
  <c r="J74" i="25"/>
  <c r="N73" i="25"/>
  <c r="M73" i="25"/>
  <c r="L73" i="25"/>
  <c r="K73" i="25"/>
  <c r="J73" i="25"/>
  <c r="N72" i="25"/>
  <c r="M72" i="25"/>
  <c r="L72" i="25"/>
  <c r="K72" i="25"/>
  <c r="J72" i="25"/>
  <c r="N71" i="25"/>
  <c r="M71" i="25"/>
  <c r="L71" i="25"/>
  <c r="K71" i="25"/>
  <c r="J71" i="25"/>
  <c r="N70" i="25"/>
  <c r="M70" i="25"/>
  <c r="L70" i="25"/>
  <c r="K70" i="25"/>
  <c r="J70" i="25"/>
  <c r="N69" i="25"/>
  <c r="M69" i="25"/>
  <c r="L69" i="25"/>
  <c r="K69" i="25"/>
  <c r="J69" i="25"/>
  <c r="N68" i="25"/>
  <c r="M68" i="25"/>
  <c r="L68" i="25"/>
  <c r="K68" i="25"/>
  <c r="J68" i="25"/>
  <c r="N67" i="25"/>
  <c r="M67" i="25"/>
  <c r="L67" i="25"/>
  <c r="K67" i="25"/>
  <c r="J67" i="25"/>
  <c r="N66" i="25"/>
  <c r="M66" i="25"/>
  <c r="L66" i="25"/>
  <c r="K66" i="25"/>
  <c r="J66" i="25"/>
  <c r="N65" i="25"/>
  <c r="M65" i="25"/>
  <c r="L65" i="25"/>
  <c r="K65" i="25"/>
  <c r="J65" i="25"/>
  <c r="N64" i="25"/>
  <c r="M64" i="25"/>
  <c r="L64" i="25"/>
  <c r="K64" i="25"/>
  <c r="J64" i="25"/>
  <c r="N63" i="25"/>
  <c r="M63" i="25"/>
  <c r="L63" i="25"/>
  <c r="K63" i="25"/>
  <c r="J63" i="25"/>
  <c r="N62" i="25"/>
  <c r="M62" i="25"/>
  <c r="L62" i="25"/>
  <c r="K62" i="25"/>
  <c r="J62" i="25"/>
  <c r="N61" i="25"/>
  <c r="M61" i="25"/>
  <c r="L61" i="25"/>
  <c r="K61" i="25"/>
  <c r="J61" i="25"/>
  <c r="N60" i="25"/>
  <c r="M60" i="25"/>
  <c r="L60" i="25"/>
  <c r="K60" i="25"/>
  <c r="J60" i="25"/>
  <c r="N59" i="25"/>
  <c r="M59" i="25"/>
  <c r="L59" i="25"/>
  <c r="K59" i="25"/>
  <c r="J59" i="25"/>
  <c r="N58" i="25"/>
  <c r="M58" i="25"/>
  <c r="L58" i="25"/>
  <c r="K58" i="25"/>
  <c r="J58" i="25"/>
  <c r="N57" i="25"/>
  <c r="M57" i="25"/>
  <c r="L57" i="25"/>
  <c r="K57" i="25"/>
  <c r="J57" i="25"/>
  <c r="N56" i="25"/>
  <c r="M56" i="25"/>
  <c r="L56" i="25"/>
  <c r="K56" i="25"/>
  <c r="J56" i="25"/>
  <c r="N55" i="25"/>
  <c r="M55" i="25"/>
  <c r="L55" i="25"/>
  <c r="K55" i="25"/>
  <c r="J55" i="25"/>
  <c r="N54" i="25"/>
  <c r="M54" i="25"/>
  <c r="L54" i="25"/>
  <c r="K54" i="25"/>
  <c r="J54" i="25"/>
  <c r="N53" i="25"/>
  <c r="M53" i="25"/>
  <c r="L53" i="25"/>
  <c r="K53" i="25"/>
  <c r="J53" i="25"/>
  <c r="N52" i="25"/>
  <c r="M52" i="25"/>
  <c r="L52" i="25"/>
  <c r="K52" i="25"/>
  <c r="J52" i="25"/>
  <c r="N51" i="25"/>
  <c r="M51" i="25"/>
  <c r="L51" i="25"/>
  <c r="K51" i="25"/>
  <c r="J51" i="25"/>
  <c r="N50" i="25"/>
  <c r="M50" i="25"/>
  <c r="L50" i="25"/>
  <c r="K50" i="25"/>
  <c r="J50" i="25"/>
  <c r="N49" i="25"/>
  <c r="M49" i="25"/>
  <c r="L49" i="25"/>
  <c r="K49" i="25"/>
  <c r="J49" i="25"/>
  <c r="N48" i="25"/>
  <c r="M48" i="25"/>
  <c r="L48" i="25"/>
  <c r="K48" i="25"/>
  <c r="J48" i="25"/>
  <c r="N47" i="25"/>
  <c r="M47" i="25"/>
  <c r="L47" i="25"/>
  <c r="K47" i="25"/>
  <c r="J47" i="25"/>
  <c r="N46" i="25"/>
  <c r="M46" i="25"/>
  <c r="L46" i="25"/>
  <c r="K46" i="25"/>
  <c r="J46" i="25"/>
  <c r="N45" i="25"/>
  <c r="M45" i="25"/>
  <c r="L45" i="25"/>
  <c r="K45" i="25"/>
  <c r="J45" i="25"/>
  <c r="N44" i="25"/>
  <c r="M44" i="25"/>
  <c r="L44" i="25"/>
  <c r="K44" i="25"/>
  <c r="J44" i="25"/>
  <c r="N43" i="25"/>
  <c r="M43" i="25"/>
  <c r="L43" i="25"/>
  <c r="K43" i="25"/>
  <c r="J43" i="25"/>
  <c r="N42" i="25"/>
  <c r="M42" i="25"/>
  <c r="L42" i="25"/>
  <c r="K42" i="25"/>
  <c r="J42" i="25"/>
  <c r="N41" i="25"/>
  <c r="M41" i="25"/>
  <c r="L41" i="25"/>
  <c r="K41" i="25"/>
  <c r="J41" i="25"/>
  <c r="N40" i="25"/>
  <c r="M40" i="25"/>
  <c r="L40" i="25"/>
  <c r="K40" i="25"/>
  <c r="J40" i="25"/>
  <c r="N39" i="25"/>
  <c r="M39" i="25"/>
  <c r="L39" i="25"/>
  <c r="K39" i="25"/>
  <c r="J39" i="25"/>
  <c r="N38" i="25"/>
  <c r="M38" i="25"/>
  <c r="L38" i="25"/>
  <c r="K38" i="25"/>
  <c r="J38" i="25"/>
  <c r="N37" i="25"/>
  <c r="M37" i="25"/>
  <c r="L37" i="25"/>
  <c r="K37" i="25"/>
  <c r="J37" i="25"/>
  <c r="N36" i="25"/>
  <c r="M36" i="25"/>
  <c r="L36" i="25"/>
  <c r="K36" i="25"/>
  <c r="J36" i="25"/>
  <c r="N35" i="25"/>
  <c r="M35" i="25"/>
  <c r="L35" i="25"/>
  <c r="K35" i="25"/>
  <c r="J35" i="25"/>
  <c r="N34" i="25"/>
  <c r="M34" i="25"/>
  <c r="L34" i="25"/>
  <c r="K34" i="25"/>
  <c r="J34" i="25"/>
  <c r="N33" i="25"/>
  <c r="M33" i="25"/>
  <c r="L33" i="25"/>
  <c r="K33" i="25"/>
  <c r="J33" i="25"/>
  <c r="N32" i="25"/>
  <c r="M32" i="25"/>
  <c r="L32" i="25"/>
  <c r="K32" i="25"/>
  <c r="J32" i="25"/>
  <c r="N31" i="25"/>
  <c r="M31" i="25"/>
  <c r="L31" i="25"/>
  <c r="K31" i="25"/>
  <c r="J31" i="25"/>
  <c r="N30" i="25"/>
  <c r="M30" i="25"/>
  <c r="L30" i="25"/>
  <c r="K30" i="25"/>
  <c r="J30" i="25"/>
  <c r="N29" i="25"/>
  <c r="M29" i="25"/>
  <c r="L29" i="25"/>
  <c r="K29" i="25"/>
  <c r="J29" i="25"/>
  <c r="N28" i="25"/>
  <c r="M28" i="25"/>
  <c r="L28" i="25"/>
  <c r="K28" i="25"/>
  <c r="J28" i="25"/>
  <c r="N27" i="25"/>
  <c r="M27" i="25"/>
  <c r="L27" i="25"/>
  <c r="K27" i="25"/>
  <c r="N26" i="25"/>
  <c r="M26" i="25"/>
  <c r="L26" i="25"/>
  <c r="K26" i="25"/>
  <c r="J26" i="25"/>
  <c r="N25" i="25"/>
  <c r="M25" i="25"/>
  <c r="L25" i="25"/>
  <c r="K25" i="25"/>
  <c r="J25" i="25"/>
  <c r="AR24" i="25"/>
  <c r="AR23" i="25"/>
  <c r="N23" i="25"/>
  <c r="M23" i="25"/>
  <c r="L23" i="25"/>
  <c r="K23" i="25"/>
  <c r="J23" i="25"/>
  <c r="C24" i="24"/>
  <c r="C23" i="24"/>
  <c r="C21" i="24"/>
  <c r="C20" i="24"/>
  <c r="C18" i="24"/>
  <c r="C17" i="24"/>
  <c r="C16" i="24"/>
  <c r="B7" i="24"/>
  <c r="B6" i="24"/>
  <c r="B5" i="24"/>
  <c r="B9" i="24" s="1"/>
  <c r="B4" i="24"/>
  <c r="B3" i="24"/>
  <c r="B10" i="24" s="1"/>
  <c r="B11" i="24" s="1"/>
  <c r="A1" i="24"/>
  <c r="F21" i="4"/>
  <c r="H21" i="4"/>
  <c r="F22" i="4"/>
  <c r="H22" i="4"/>
  <c r="D22" i="4"/>
  <c r="D21" i="4"/>
  <c r="B22" i="4"/>
  <c r="B21" i="4"/>
  <c r="F21" i="23"/>
  <c r="F34" i="23" s="1"/>
  <c r="H21" i="23"/>
  <c r="H24" i="23" s="1"/>
  <c r="F22" i="23"/>
  <c r="F35" i="23" s="1"/>
  <c r="H22" i="23"/>
  <c r="H35" i="23" s="1"/>
  <c r="D22" i="23"/>
  <c r="D35" i="23" s="1"/>
  <c r="D21" i="23"/>
  <c r="D34" i="23" s="1"/>
  <c r="D38" i="23"/>
  <c r="F38" i="23" s="1"/>
  <c r="B38" i="23"/>
  <c r="H37" i="23"/>
  <c r="F37" i="23"/>
  <c r="H36" i="23"/>
  <c r="F36" i="23"/>
  <c r="I35" i="23"/>
  <c r="B35" i="23"/>
  <c r="I34" i="23"/>
  <c r="B34" i="23"/>
  <c r="I33" i="23"/>
  <c r="H33" i="23"/>
  <c r="F33" i="23"/>
  <c r="I32" i="23"/>
  <c r="H32" i="23"/>
  <c r="F32" i="23"/>
  <c r="D28" i="23"/>
  <c r="D26" i="23"/>
  <c r="B24" i="23"/>
  <c r="O23" i="23"/>
  <c r="O24" i="23" s="1"/>
  <c r="O25" i="23" s="1"/>
  <c r="O26" i="23" s="1"/>
  <c r="O27" i="23" s="1"/>
  <c r="O28" i="23" s="1"/>
  <c r="O29" i="23" s="1"/>
  <c r="O30" i="23" s="1"/>
  <c r="O31" i="23" s="1"/>
  <c r="O32" i="23" s="1"/>
  <c r="O33" i="23" s="1"/>
  <c r="O34" i="23" s="1"/>
  <c r="O35" i="23" s="1"/>
  <c r="O36" i="23" s="1"/>
  <c r="O37" i="23" s="1"/>
  <c r="O38" i="23" s="1"/>
  <c r="O22" i="23"/>
  <c r="O21" i="23"/>
  <c r="O20" i="23"/>
  <c r="O19" i="23" s="1"/>
  <c r="O18" i="23" s="1"/>
  <c r="O17" i="23" s="1"/>
  <c r="O16" i="23" s="1"/>
  <c r="O15" i="23" s="1"/>
  <c r="O14" i="23" s="1"/>
  <c r="O13" i="23" s="1"/>
  <c r="O12" i="23" s="1"/>
  <c r="O11" i="23" s="1"/>
  <c r="O10" i="23" s="1"/>
  <c r="O9" i="23" s="1"/>
  <c r="O8" i="23" s="1"/>
  <c r="O7" i="23" s="1"/>
  <c r="O6" i="23" s="1"/>
  <c r="H15" i="23"/>
  <c r="H16" i="23" s="1"/>
  <c r="F15" i="23"/>
  <c r="F16" i="23" s="1"/>
  <c r="D15" i="23"/>
  <c r="D16" i="23" s="1"/>
  <c r="B15" i="23"/>
  <c r="B16" i="23" s="1"/>
  <c r="H11" i="23"/>
  <c r="H13" i="23" s="1"/>
  <c r="H20" i="23" s="1"/>
  <c r="H10" i="23"/>
  <c r="H12" i="23" s="1"/>
  <c r="H19" i="23" s="1"/>
  <c r="H9" i="23"/>
  <c r="F9" i="23"/>
  <c r="F10" i="23" s="1"/>
  <c r="F12" i="23" s="1"/>
  <c r="F19" i="23" s="1"/>
  <c r="D9" i="23"/>
  <c r="D11" i="23" s="1"/>
  <c r="D13" i="23" s="1"/>
  <c r="D20" i="23" s="1"/>
  <c r="B9" i="23"/>
  <c r="B10" i="23" s="1"/>
  <c r="B12" i="23" s="1"/>
  <c r="B19" i="23" s="1"/>
  <c r="M8" i="23"/>
  <c r="M9" i="23" s="1"/>
  <c r="M10" i="23" s="1"/>
  <c r="M7" i="23"/>
  <c r="M6" i="23"/>
  <c r="I5" i="23"/>
  <c r="E5" i="23"/>
  <c r="C5" i="23"/>
  <c r="P3" i="23"/>
  <c r="B58" i="22"/>
  <c r="C46" i="22"/>
  <c r="B48" i="22" s="1"/>
  <c r="B46" i="22"/>
  <c r="C41" i="22"/>
  <c r="B41" i="22"/>
  <c r="D40" i="22"/>
  <c r="D17" i="22" s="1"/>
  <c r="A39" i="22"/>
  <c r="B35" i="22"/>
  <c r="B24" i="22"/>
  <c r="B22" i="22"/>
  <c r="C20" i="22"/>
  <c r="E17" i="22"/>
  <c r="E16" i="22"/>
  <c r="D16" i="22"/>
  <c r="D18" i="22" s="1"/>
  <c r="A16" i="22"/>
  <c r="E15" i="22"/>
  <c r="D15" i="22"/>
  <c r="C31" i="22" s="1"/>
  <c r="B15" i="22"/>
  <c r="B13" i="22"/>
  <c r="G22" i="5"/>
  <c r="H22" i="5"/>
  <c r="I22" i="5" s="1"/>
  <c r="J22" i="5"/>
  <c r="K22" i="5"/>
  <c r="L22" i="5"/>
  <c r="M22" i="5"/>
  <c r="N22" i="5"/>
  <c r="AF22" i="5"/>
  <c r="AG22" i="5"/>
  <c r="F11" i="5"/>
  <c r="G11" i="5" s="1"/>
  <c r="G21" i="5"/>
  <c r="H21" i="5"/>
  <c r="I21" i="5" s="1"/>
  <c r="J21" i="5"/>
  <c r="K21" i="5"/>
  <c r="L21" i="5"/>
  <c r="M21" i="5"/>
  <c r="N21" i="5"/>
  <c r="O21" i="5" s="1"/>
  <c r="P21" i="5" s="1"/>
  <c r="AF21" i="5"/>
  <c r="AG21" i="5"/>
  <c r="G20" i="5"/>
  <c r="H20" i="5"/>
  <c r="I20" i="5" s="1"/>
  <c r="J20" i="5"/>
  <c r="K20" i="5"/>
  <c r="L20" i="5"/>
  <c r="M20" i="5"/>
  <c r="N20" i="5"/>
  <c r="O20" i="5" s="1"/>
  <c r="P20" i="5" s="1"/>
  <c r="AF20" i="5"/>
  <c r="AG20" i="5"/>
  <c r="G19" i="5"/>
  <c r="H19" i="5"/>
  <c r="I19" i="5" s="1"/>
  <c r="J19" i="5"/>
  <c r="K19" i="5"/>
  <c r="L19" i="5"/>
  <c r="M19" i="5"/>
  <c r="N19" i="5"/>
  <c r="AF19" i="5"/>
  <c r="AG19" i="5"/>
  <c r="G18" i="5"/>
  <c r="H18" i="5"/>
  <c r="I18" i="5" s="1"/>
  <c r="J18" i="5"/>
  <c r="K18" i="5"/>
  <c r="L18" i="5"/>
  <c r="M18" i="5"/>
  <c r="N18" i="5"/>
  <c r="O18" i="5" s="1"/>
  <c r="P18" i="5" s="1"/>
  <c r="AF18" i="5"/>
  <c r="AG18" i="5"/>
  <c r="G17" i="5"/>
  <c r="H17" i="5"/>
  <c r="I17" i="5" s="1"/>
  <c r="J17" i="5"/>
  <c r="K17" i="5"/>
  <c r="L17" i="5"/>
  <c r="M17" i="5"/>
  <c r="N17" i="5"/>
  <c r="AF17" i="5"/>
  <c r="AG17" i="5"/>
  <c r="G16" i="5"/>
  <c r="H16" i="5"/>
  <c r="I16" i="5" s="1"/>
  <c r="J16" i="5"/>
  <c r="K16" i="5"/>
  <c r="L16" i="5"/>
  <c r="M16" i="5"/>
  <c r="N16" i="5"/>
  <c r="O16" i="5" s="1"/>
  <c r="P16" i="5" s="1"/>
  <c r="AF16" i="5"/>
  <c r="AG16" i="5"/>
  <c r="G15" i="5"/>
  <c r="H15" i="5"/>
  <c r="I15" i="5" s="1"/>
  <c r="J15" i="5"/>
  <c r="K15" i="5"/>
  <c r="L15" i="5"/>
  <c r="M15" i="5"/>
  <c r="N15" i="5"/>
  <c r="O15" i="5" s="1"/>
  <c r="P15" i="5" s="1"/>
  <c r="AF15" i="5"/>
  <c r="AG15" i="5"/>
  <c r="G14" i="5"/>
  <c r="H14" i="5"/>
  <c r="I14" i="5" s="1"/>
  <c r="J14" i="5"/>
  <c r="K14" i="5"/>
  <c r="L14" i="5"/>
  <c r="M14" i="5"/>
  <c r="N14" i="5"/>
  <c r="O14" i="5" s="1"/>
  <c r="P14" i="5" s="1"/>
  <c r="AF14" i="5"/>
  <c r="AG14" i="5"/>
  <c r="G13" i="5"/>
  <c r="H13" i="5"/>
  <c r="I13" i="5" s="1"/>
  <c r="J13" i="5"/>
  <c r="K13" i="5"/>
  <c r="L13" i="5"/>
  <c r="M13" i="5"/>
  <c r="N13" i="5"/>
  <c r="O13" i="5" s="1"/>
  <c r="P13" i="5" s="1"/>
  <c r="AF13" i="5"/>
  <c r="AG13" i="5"/>
  <c r="G12" i="5"/>
  <c r="H12" i="5"/>
  <c r="I12" i="5" s="1"/>
  <c r="J12" i="5"/>
  <c r="K12" i="5"/>
  <c r="L12" i="5"/>
  <c r="M12" i="5"/>
  <c r="N12" i="5"/>
  <c r="O12" i="5" s="1"/>
  <c r="P12" i="5" s="1"/>
  <c r="AF12" i="5"/>
  <c r="AG12" i="5"/>
  <c r="H11" i="5"/>
  <c r="I11" i="5" s="1"/>
  <c r="J11" i="5"/>
  <c r="K11" i="5"/>
  <c r="L11" i="5"/>
  <c r="M11" i="5"/>
  <c r="N11" i="5"/>
  <c r="O11" i="5" s="1"/>
  <c r="P11" i="5" s="1"/>
  <c r="AF11" i="5"/>
  <c r="AG11" i="5"/>
  <c r="G10" i="5"/>
  <c r="H10" i="5"/>
  <c r="I10" i="5" s="1"/>
  <c r="J10" i="5"/>
  <c r="K10" i="5"/>
  <c r="L10" i="5"/>
  <c r="M10" i="5"/>
  <c r="N10" i="5"/>
  <c r="O10" i="5" s="1"/>
  <c r="P10" i="5" s="1"/>
  <c r="AF10" i="5"/>
  <c r="AG10" i="5"/>
  <c r="G9" i="5"/>
  <c r="H9" i="5"/>
  <c r="I9" i="5" s="1"/>
  <c r="J9" i="5"/>
  <c r="K9" i="5"/>
  <c r="L9" i="5"/>
  <c r="M9" i="5"/>
  <c r="N9" i="5"/>
  <c r="O9" i="5" s="1"/>
  <c r="P9" i="5" s="1"/>
  <c r="AF9" i="5"/>
  <c r="AG9" i="5"/>
  <c r="G8" i="5"/>
  <c r="H8" i="5"/>
  <c r="I8" i="5" s="1"/>
  <c r="J8" i="5"/>
  <c r="K8" i="5"/>
  <c r="L8" i="5"/>
  <c r="M8" i="5"/>
  <c r="N8" i="5"/>
  <c r="O8" i="5" s="1"/>
  <c r="P8" i="5" s="1"/>
  <c r="AF8" i="5"/>
  <c r="AG8" i="5"/>
  <c r="G7" i="5"/>
  <c r="H7" i="5"/>
  <c r="I7" i="5" s="1"/>
  <c r="J7" i="5"/>
  <c r="K7" i="5"/>
  <c r="L7" i="5"/>
  <c r="M7" i="5"/>
  <c r="N7" i="5"/>
  <c r="O7" i="5" s="1"/>
  <c r="P7" i="5" s="1"/>
  <c r="AF7" i="5"/>
  <c r="AG7" i="5"/>
  <c r="Q22" i="8"/>
  <c r="I22" i="8"/>
  <c r="J22" i="8" s="1"/>
  <c r="G22" i="8"/>
  <c r="H22" i="8" s="1"/>
  <c r="D22" i="8"/>
  <c r="C22" i="8"/>
  <c r="Q21" i="8"/>
  <c r="I21" i="8"/>
  <c r="J21" i="8" s="1"/>
  <c r="G21" i="8"/>
  <c r="H21" i="8" s="1"/>
  <c r="D21" i="8"/>
  <c r="C21" i="8"/>
  <c r="Q13" i="8"/>
  <c r="Q10" i="8"/>
  <c r="Q9" i="8"/>
  <c r="Q8" i="8"/>
  <c r="AM15" i="8"/>
  <c r="AM16" i="8"/>
  <c r="AK15" i="8"/>
  <c r="AK16" i="8"/>
  <c r="AJ15" i="8"/>
  <c r="AJ16" i="8"/>
  <c r="AH15" i="8"/>
  <c r="AH16" i="8"/>
  <c r="AG15" i="8"/>
  <c r="AG16" i="8"/>
  <c r="AH14" i="8"/>
  <c r="AJ14" i="8"/>
  <c r="AK14" i="8"/>
  <c r="AM14" i="8"/>
  <c r="AG14" i="8"/>
  <c r="AH11" i="8"/>
  <c r="AJ11" i="8"/>
  <c r="AK11" i="8"/>
  <c r="AM11" i="8"/>
  <c r="AG11" i="8"/>
  <c r="Q2" i="8"/>
  <c r="AM7" i="5"/>
  <c r="AM17" i="5"/>
  <c r="AF29" i="25"/>
  <c r="AM19" i="5"/>
  <c r="AF31" i="25"/>
  <c r="AF26" i="25"/>
  <c r="AM12" i="5"/>
  <c r="AF28" i="25"/>
  <c r="AM15" i="5"/>
  <c r="AM11" i="5"/>
  <c r="AM9" i="5"/>
  <c r="AM16" i="5"/>
  <c r="AM22" i="5"/>
  <c r="AM21" i="5"/>
  <c r="AF23" i="25"/>
  <c r="AM8" i="5"/>
  <c r="AM18" i="5"/>
  <c r="AF24" i="25"/>
  <c r="AF27" i="25"/>
  <c r="AM13" i="5"/>
  <c r="AF30" i="25"/>
  <c r="AM14" i="5"/>
  <c r="AF25" i="25"/>
  <c r="AM20" i="5"/>
  <c r="AM10" i="5"/>
  <c r="Q21" i="5" l="1"/>
  <c r="X21" i="5" s="1"/>
  <c r="AL31" i="25" a="1"/>
  <c r="AL31" i="25" s="1"/>
  <c r="AK31" i="25" a="1"/>
  <c r="AK31" i="25" s="1"/>
  <c r="AJ31" i="25" a="1"/>
  <c r="AJ31" i="25" s="1"/>
  <c r="AI31" i="25"/>
  <c r="AH31" i="25"/>
  <c r="AG31" i="25" a="1"/>
  <c r="AG31" i="25" s="1"/>
  <c r="AN31" i="25" s="1"/>
  <c r="AQ31" i="25" a="1"/>
  <c r="AQ31" i="25" s="1"/>
  <c r="AO31" i="25" a="1"/>
  <c r="AO31" i="25" s="1"/>
  <c r="AP31" i="25" a="1"/>
  <c r="AP31" i="25" s="1"/>
  <c r="AM31" i="25"/>
  <c r="AQ26" i="25" a="1"/>
  <c r="AQ26" i="25" s="1"/>
  <c r="AG26" i="25" a="1"/>
  <c r="AG26" i="25" s="1"/>
  <c r="AN26" i="25" s="1"/>
  <c r="AL26" i="25" a="1"/>
  <c r="AL26" i="25" s="1"/>
  <c r="AK26" i="25" a="1"/>
  <c r="AK26" i="25" s="1"/>
  <c r="AJ26" i="25" a="1"/>
  <c r="AJ26" i="25" s="1"/>
  <c r="AI26" i="25"/>
  <c r="AH26" i="25"/>
  <c r="AP26" i="25" a="1"/>
  <c r="AP26" i="25" s="1"/>
  <c r="AO26" i="25" a="1"/>
  <c r="AO26" i="25" s="1"/>
  <c r="AM26" i="25"/>
  <c r="AJ29" i="25" a="1"/>
  <c r="AJ29" i="25" s="1"/>
  <c r="AI29" i="25"/>
  <c r="AQ29" i="25" a="1"/>
  <c r="AQ29" i="25" s="1"/>
  <c r="AP29" i="25" a="1"/>
  <c r="AP29" i="25" s="1"/>
  <c r="AO29" i="25" a="1"/>
  <c r="AO29" i="25" s="1"/>
  <c r="AM29" i="25"/>
  <c r="AL29" i="25" a="1"/>
  <c r="AL29" i="25" s="1"/>
  <c r="AK29" i="25" a="1"/>
  <c r="AK29" i="25" s="1"/>
  <c r="AH29" i="25"/>
  <c r="AG29" i="25" a="1"/>
  <c r="AG29" i="25" s="1"/>
  <c r="AN29" i="25" s="1"/>
  <c r="AL25" i="25" a="1"/>
  <c r="AL25" i="25" s="1"/>
  <c r="AP25" i="25" a="1"/>
  <c r="AP25" i="25" s="1"/>
  <c r="AK25" i="25" a="1"/>
  <c r="AK25" i="25" s="1"/>
  <c r="AJ25" i="25" a="1"/>
  <c r="AJ25" i="25" s="1"/>
  <c r="AI25" i="25"/>
  <c r="AH25" i="25"/>
  <c r="AM25" i="25"/>
  <c r="AG25" i="25" a="1"/>
  <c r="AG25" i="25" s="1"/>
  <c r="AN25" i="25" s="1"/>
  <c r="AQ25" i="25" a="1"/>
  <c r="AQ25" i="25" s="1"/>
  <c r="AO25" i="25" a="1"/>
  <c r="AO25" i="25" s="1"/>
  <c r="AP30" i="25" a="1"/>
  <c r="AP30" i="25" s="1"/>
  <c r="AL30" i="25" a="1"/>
  <c r="AL30" i="25" s="1"/>
  <c r="AK30" i="25" a="1"/>
  <c r="AK30" i="25" s="1"/>
  <c r="AJ30" i="25" a="1"/>
  <c r="AJ30" i="25" s="1"/>
  <c r="AI30" i="25"/>
  <c r="AH30" i="25"/>
  <c r="AO30" i="25" a="1"/>
  <c r="AO30" i="25" s="1"/>
  <c r="AM30" i="25"/>
  <c r="AG30" i="25" a="1"/>
  <c r="AG30" i="25" s="1"/>
  <c r="AN30" i="25" s="1"/>
  <c r="AQ30" i="25" a="1"/>
  <c r="AQ30" i="25" s="1"/>
  <c r="AO28" i="25" a="1"/>
  <c r="AO28" i="25" s="1"/>
  <c r="AM28" i="25"/>
  <c r="AQ28" i="25" a="1"/>
  <c r="AQ28" i="25" s="1"/>
  <c r="AP28" i="25" a="1"/>
  <c r="AP28" i="25" s="1"/>
  <c r="AJ28" i="25" a="1"/>
  <c r="AJ28" i="25" s="1"/>
  <c r="AI28" i="25"/>
  <c r="AL28" i="25" a="1"/>
  <c r="AL28" i="25" s="1"/>
  <c r="AK28" i="25" a="1"/>
  <c r="AK28" i="25" s="1"/>
  <c r="AG28" i="25" a="1"/>
  <c r="AG28" i="25" s="1"/>
  <c r="AN28" i="25" s="1"/>
  <c r="AH28" i="25"/>
  <c r="AH27" i="25"/>
  <c r="AG27" i="25" a="1"/>
  <c r="AG27" i="25" s="1"/>
  <c r="AN27" i="25" s="1"/>
  <c r="AJ27" i="25" a="1"/>
  <c r="AJ27" i="25" s="1"/>
  <c r="AI27" i="25"/>
  <c r="AQ27" i="25" a="1"/>
  <c r="AQ27" i="25" s="1"/>
  <c r="AK27" i="25" a="1"/>
  <c r="AK27" i="25" s="1"/>
  <c r="AP27" i="25" a="1"/>
  <c r="AP27" i="25" s="1"/>
  <c r="AM27" i="25"/>
  <c r="AL27" i="25" a="1"/>
  <c r="AL27" i="25" s="1"/>
  <c r="AO27" i="25" a="1"/>
  <c r="AO27" i="25" s="1"/>
  <c r="AK24" i="25" a="1"/>
  <c r="AK24" i="25" s="1"/>
  <c r="AJ24" i="25" a="1"/>
  <c r="AJ24" i="25" s="1"/>
  <c r="AQ24" i="25" a="1"/>
  <c r="AQ24" i="25" s="1"/>
  <c r="AP24" i="25" a="1"/>
  <c r="AP24" i="25" s="1"/>
  <c r="AO24" i="25" a="1"/>
  <c r="AO24" i="25" s="1"/>
  <c r="AM24" i="25"/>
  <c r="AI24" i="25"/>
  <c r="AH24" i="25"/>
  <c r="AL24" i="25" a="1"/>
  <c r="AL24" i="25" s="1"/>
  <c r="AG24" i="25" a="1"/>
  <c r="AG24" i="25" s="1"/>
  <c r="AN24" i="25" s="1"/>
  <c r="H34" i="23"/>
  <c r="D24" i="23"/>
  <c r="F24" i="23"/>
  <c r="H23" i="23"/>
  <c r="F11" i="23"/>
  <c r="F13" i="23" s="1"/>
  <c r="F20" i="23" s="1"/>
  <c r="F23" i="23" s="1"/>
  <c r="D10" i="23"/>
  <c r="D12" i="23" s="1"/>
  <c r="D19" i="23" s="1"/>
  <c r="D23" i="23" s="1"/>
  <c r="B11" i="23"/>
  <c r="B13" i="23" s="1"/>
  <c r="B20" i="23" s="1"/>
  <c r="B23" i="23" s="1"/>
  <c r="F18" i="23"/>
  <c r="F17" i="23"/>
  <c r="B18" i="23"/>
  <c r="B17" i="23"/>
  <c r="D18" i="23"/>
  <c r="H18" i="23"/>
  <c r="H17" i="23"/>
  <c r="H38" i="23"/>
  <c r="C21" i="22"/>
  <c r="C22" i="22"/>
  <c r="C23" i="22"/>
  <c r="C24" i="22"/>
  <c r="C25" i="22"/>
  <c r="C49" i="22"/>
  <c r="C42" i="22"/>
  <c r="C28" i="22"/>
  <c r="C48" i="22"/>
  <c r="C29" i="22"/>
  <c r="B47" i="22"/>
  <c r="B49" i="22" s="1"/>
  <c r="C26" i="22"/>
  <c r="C47" i="22"/>
  <c r="C27" i="22"/>
  <c r="C30" i="22"/>
  <c r="Q20" i="5"/>
  <c r="X20" i="5" s="1"/>
  <c r="Q8" i="5"/>
  <c r="X8" i="5" s="1"/>
  <c r="T22" i="5"/>
  <c r="AA22" i="5" s="1"/>
  <c r="S22" i="5"/>
  <c r="Z22" i="5" s="1"/>
  <c r="Q15" i="5"/>
  <c r="X15" i="5" s="1"/>
  <c r="Q22" i="5"/>
  <c r="X22" i="5" s="1"/>
  <c r="R22" i="5"/>
  <c r="Y22" i="5" s="1"/>
  <c r="U22" i="5"/>
  <c r="V22" i="5" s="1"/>
  <c r="AC22" i="5" s="1"/>
  <c r="AB22" i="5" s="1"/>
  <c r="W21" i="5"/>
  <c r="U19" i="5"/>
  <c r="V19" i="5" s="1"/>
  <c r="AC19" i="5" s="1"/>
  <c r="AB19" i="5" s="1"/>
  <c r="Q12" i="5"/>
  <c r="X12" i="5" s="1"/>
  <c r="Q19" i="5"/>
  <c r="X19" i="5" s="1"/>
  <c r="O22" i="5"/>
  <c r="P22" i="5" s="1"/>
  <c r="W22" i="5" s="1"/>
  <c r="Q13" i="5"/>
  <c r="X13" i="5" s="1"/>
  <c r="U17" i="5"/>
  <c r="V17" i="5" s="1"/>
  <c r="AC17" i="5" s="1"/>
  <c r="AB17" i="5" s="1"/>
  <c r="Q11" i="5"/>
  <c r="X11" i="5" s="1"/>
  <c r="Q9" i="5"/>
  <c r="X9" i="5" s="1"/>
  <c r="T17" i="5"/>
  <c r="AA17" i="5" s="1"/>
  <c r="R16" i="5"/>
  <c r="Y16" i="5" s="1"/>
  <c r="U16" i="5"/>
  <c r="V16" i="5" s="1"/>
  <c r="AC16" i="5" s="1"/>
  <c r="AB16" i="5" s="1"/>
  <c r="U15" i="5"/>
  <c r="V15" i="5" s="1"/>
  <c r="AC15" i="5" s="1"/>
  <c r="AD15" i="5" s="1"/>
  <c r="Q7" i="5"/>
  <c r="X7" i="5" s="1"/>
  <c r="W16" i="5"/>
  <c r="W18" i="5"/>
  <c r="U18" i="5"/>
  <c r="V18" i="5" s="1"/>
  <c r="AC18" i="5" s="1"/>
  <c r="AB18" i="5" s="1"/>
  <c r="W20" i="5"/>
  <c r="R17" i="5"/>
  <c r="Y17" i="5" s="1"/>
  <c r="S15" i="5"/>
  <c r="Z15" i="5" s="1"/>
  <c r="R15" i="5"/>
  <c r="Y15" i="5" s="1"/>
  <c r="Q10" i="5"/>
  <c r="X10" i="5" s="1"/>
  <c r="T19" i="5"/>
  <c r="AA19" i="5" s="1"/>
  <c r="U20" i="5"/>
  <c r="V20" i="5" s="1"/>
  <c r="AC20" i="5" s="1"/>
  <c r="AB20" i="5" s="1"/>
  <c r="U21" i="5"/>
  <c r="V21" i="5" s="1"/>
  <c r="AC21" i="5" s="1"/>
  <c r="AB21" i="5" s="1"/>
  <c r="S17" i="5"/>
  <c r="Z17" i="5" s="1"/>
  <c r="R14" i="5"/>
  <c r="Y14" i="5" s="1"/>
  <c r="Q17" i="5"/>
  <c r="X17" i="5" s="1"/>
  <c r="T18" i="5"/>
  <c r="AA18" i="5" s="1"/>
  <c r="T15" i="5"/>
  <c r="AA15" i="5" s="1"/>
  <c r="S19" i="5"/>
  <c r="Z19" i="5" s="1"/>
  <c r="T20" i="5"/>
  <c r="AA20" i="5" s="1"/>
  <c r="T21" i="5"/>
  <c r="AA21" i="5" s="1"/>
  <c r="S18" i="5"/>
  <c r="Z18" i="5" s="1"/>
  <c r="R19" i="5"/>
  <c r="Y19" i="5" s="1"/>
  <c r="S20" i="5"/>
  <c r="Z20" i="5" s="1"/>
  <c r="S21" i="5"/>
  <c r="Z21" i="5" s="1"/>
  <c r="R18" i="5"/>
  <c r="Y18" i="5" s="1"/>
  <c r="R20" i="5"/>
  <c r="Y20" i="5" s="1"/>
  <c r="R21" i="5"/>
  <c r="Y21" i="5" s="1"/>
  <c r="Q18" i="5"/>
  <c r="X18" i="5" s="1"/>
  <c r="O19" i="5"/>
  <c r="P19" i="5" s="1"/>
  <c r="W19" i="5" s="1"/>
  <c r="T16" i="5"/>
  <c r="AA16" i="5" s="1"/>
  <c r="O17" i="5"/>
  <c r="P17" i="5" s="1"/>
  <c r="W17" i="5" s="1"/>
  <c r="U12" i="5"/>
  <c r="V12" i="5" s="1"/>
  <c r="AC12" i="5" s="1"/>
  <c r="AB12" i="5" s="1"/>
  <c r="U13" i="5"/>
  <c r="V13" i="5" s="1"/>
  <c r="AC13" i="5" s="1"/>
  <c r="AB13" i="5" s="1"/>
  <c r="W13" i="5"/>
  <c r="U14" i="5"/>
  <c r="V14" i="5" s="1"/>
  <c r="AC14" i="5" s="1"/>
  <c r="AB14" i="5" s="1"/>
  <c r="Q16" i="5"/>
  <c r="X16" i="5" s="1"/>
  <c r="W14" i="5"/>
  <c r="S16" i="5"/>
  <c r="Z16" i="5" s="1"/>
  <c r="W15" i="5"/>
  <c r="T13" i="5"/>
  <c r="AA13" i="5" s="1"/>
  <c r="S13" i="5"/>
  <c r="Z13" i="5" s="1"/>
  <c r="R13" i="5"/>
  <c r="Y13" i="5" s="1"/>
  <c r="W12" i="5"/>
  <c r="Q14" i="5"/>
  <c r="X14" i="5" s="1"/>
  <c r="T12" i="5"/>
  <c r="AA12" i="5" s="1"/>
  <c r="T14" i="5"/>
  <c r="AA14" i="5" s="1"/>
  <c r="S12" i="5"/>
  <c r="Z12" i="5" s="1"/>
  <c r="S14" i="5"/>
  <c r="Z14" i="5" s="1"/>
  <c r="W10" i="5"/>
  <c r="U11" i="5"/>
  <c r="V11" i="5" s="1"/>
  <c r="AC11" i="5" s="1"/>
  <c r="AD11" i="5" s="1"/>
  <c r="S10" i="5"/>
  <c r="Z10" i="5" s="1"/>
  <c r="U10" i="5"/>
  <c r="V10" i="5" s="1"/>
  <c r="AC10" i="5" s="1"/>
  <c r="AD10" i="5" s="1"/>
  <c r="T10" i="5"/>
  <c r="AA10" i="5" s="1"/>
  <c r="U8" i="5"/>
  <c r="V8" i="5" s="1"/>
  <c r="AC8" i="5" s="1"/>
  <c r="AB8" i="5" s="1"/>
  <c r="T11" i="5"/>
  <c r="AA11" i="5" s="1"/>
  <c r="R10" i="5"/>
  <c r="Y10" i="5" s="1"/>
  <c r="R12" i="5"/>
  <c r="Y12" i="5" s="1"/>
  <c r="W11" i="5"/>
  <c r="S11" i="5"/>
  <c r="Z11" i="5" s="1"/>
  <c r="R11" i="5"/>
  <c r="Y11" i="5" s="1"/>
  <c r="U7" i="5"/>
  <c r="V7" i="5" s="1"/>
  <c r="AC7" i="5" s="1"/>
  <c r="AB7" i="5" s="1"/>
  <c r="U9" i="5"/>
  <c r="V9" i="5" s="1"/>
  <c r="AC9" i="5" s="1"/>
  <c r="AB9" i="5" s="1"/>
  <c r="T8" i="5"/>
  <c r="AA8" i="5" s="1"/>
  <c r="T9" i="5"/>
  <c r="AA9" i="5" s="1"/>
  <c r="S8" i="5"/>
  <c r="Z8" i="5" s="1"/>
  <c r="S9" i="5"/>
  <c r="Z9" i="5" s="1"/>
  <c r="R8" i="5"/>
  <c r="Y8" i="5" s="1"/>
  <c r="R9" i="5"/>
  <c r="Y9" i="5" s="1"/>
  <c r="W9" i="5"/>
  <c r="W8" i="5"/>
  <c r="W7" i="5"/>
  <c r="T7" i="5"/>
  <c r="AA7" i="5" s="1"/>
  <c r="R7" i="5"/>
  <c r="Y7" i="5" s="1"/>
  <c r="S7" i="5"/>
  <c r="Z7" i="5" s="1"/>
  <c r="Q11" i="8"/>
  <c r="Q19" i="8"/>
  <c r="Q20" i="8"/>
  <c r="I10" i="8"/>
  <c r="D17" i="23" l="1"/>
  <c r="C50" i="22"/>
  <c r="B50" i="22"/>
  <c r="C43" i="22"/>
  <c r="AD22" i="5"/>
  <c r="AD17" i="5"/>
  <c r="AD19" i="5"/>
  <c r="AD21" i="5"/>
  <c r="AB15" i="5"/>
  <c r="AD16" i="5"/>
  <c r="AD13" i="5"/>
  <c r="AD18" i="5"/>
  <c r="AD20" i="5"/>
  <c r="AB11" i="5"/>
  <c r="AD12" i="5"/>
  <c r="AD14" i="5"/>
  <c r="AB10" i="5"/>
  <c r="AD8" i="5"/>
  <c r="AD9" i="5"/>
  <c r="AD7" i="5"/>
  <c r="G6" i="5"/>
  <c r="H6" i="5"/>
  <c r="I6" i="5" s="1"/>
  <c r="AF6" i="5"/>
  <c r="AG6" i="5"/>
  <c r="G5" i="5"/>
  <c r="H5" i="5"/>
  <c r="I5" i="5" s="1"/>
  <c r="AF5" i="5"/>
  <c r="AG5" i="5"/>
  <c r="G4" i="5"/>
  <c r="H4" i="5"/>
  <c r="I4" i="5" s="1"/>
  <c r="AF4" i="5"/>
  <c r="AG4" i="5"/>
  <c r="AM5" i="5"/>
  <c r="AM6" i="5"/>
  <c r="AM4" i="5"/>
  <c r="AJ23" i="25" a="1"/>
  <c r="AO23" i="25" a="1"/>
  <c r="I25" i="5" l="1"/>
  <c r="I26" i="5" s="1"/>
  <c r="AT27" i="5"/>
  <c r="AU27" i="5" s="1"/>
  <c r="AO23" i="25"/>
  <c r="AJ23" i="25"/>
  <c r="C51" i="22"/>
  <c r="B51" i="22"/>
  <c r="B35" i="4"/>
  <c r="B13" i="10"/>
  <c r="B34" i="4" l="1"/>
  <c r="E5" i="4" l="1"/>
  <c r="I5" i="4"/>
  <c r="D9" i="4"/>
  <c r="D11" i="4" s="1"/>
  <c r="D13" i="4" s="1"/>
  <c r="D20" i="4" s="1"/>
  <c r="F9" i="4"/>
  <c r="F11" i="4" s="1"/>
  <c r="F13" i="4" s="1"/>
  <c r="F20" i="4" s="1"/>
  <c r="H9" i="4"/>
  <c r="H11" i="4" s="1"/>
  <c r="H13" i="4" s="1"/>
  <c r="H20" i="4" s="1"/>
  <c r="D10" i="4"/>
  <c r="D12" i="4" s="1"/>
  <c r="D19" i="4" s="1"/>
  <c r="D23" i="4" s="1"/>
  <c r="D15" i="4"/>
  <c r="F15" i="4"/>
  <c r="F16" i="4" s="1"/>
  <c r="H15" i="4"/>
  <c r="H16" i="4" s="1"/>
  <c r="D16" i="4"/>
  <c r="D34" i="4"/>
  <c r="F34" i="4"/>
  <c r="D24" i="4"/>
  <c r="F24" i="4"/>
  <c r="H24" i="4" l="1"/>
  <c r="D18" i="4"/>
  <c r="H18" i="4"/>
  <c r="D17" i="4"/>
  <c r="H10" i="4"/>
  <c r="H12" i="4" s="1"/>
  <c r="H19" i="4" s="1"/>
  <c r="H23" i="4" s="1"/>
  <c r="F10" i="4"/>
  <c r="F12" i="4" s="1"/>
  <c r="F19" i="4" s="1"/>
  <c r="F23" i="4" s="1"/>
  <c r="F18" i="4"/>
  <c r="F17" i="4" l="1"/>
  <c r="H17" i="4"/>
  <c r="J51" i="5" l="1"/>
  <c r="K51" i="5"/>
  <c r="L51" i="5"/>
  <c r="M51" i="5"/>
  <c r="N51" i="5"/>
  <c r="G2" i="6" l="1"/>
  <c r="W2" i="6" l="1"/>
  <c r="V2" i="6"/>
  <c r="U2" i="6"/>
  <c r="T2" i="6"/>
  <c r="AD2" i="6" s="1"/>
  <c r="AA2" i="6"/>
  <c r="Z2" i="6"/>
  <c r="C5" i="4"/>
  <c r="B15" i="4"/>
  <c r="B16" i="4" s="1"/>
  <c r="D38" i="4"/>
  <c r="H38" i="4" s="1"/>
  <c r="B38" i="4"/>
  <c r="H37" i="4"/>
  <c r="F37" i="4"/>
  <c r="H36" i="4"/>
  <c r="F36" i="4"/>
  <c r="I35" i="4"/>
  <c r="D35" i="4"/>
  <c r="I34" i="4"/>
  <c r="I33" i="4"/>
  <c r="H33" i="4"/>
  <c r="F33" i="4"/>
  <c r="I32" i="4"/>
  <c r="H32" i="4"/>
  <c r="F32" i="4"/>
  <c r="D28" i="4"/>
  <c r="D26" i="4"/>
  <c r="H35" i="4"/>
  <c r="F35" i="4"/>
  <c r="H34" i="4"/>
  <c r="B9" i="4"/>
  <c r="B11" i="4" s="1"/>
  <c r="B13" i="4" l="1"/>
  <c r="B20" i="4" s="1"/>
  <c r="B18" i="4"/>
  <c r="B10" i="4"/>
  <c r="B24" i="4"/>
  <c r="F38" i="4"/>
  <c r="B12" i="4" l="1"/>
  <c r="B19" i="4" s="1"/>
  <c r="B17" i="4"/>
  <c r="B23" i="4"/>
  <c r="N2" i="6" l="1"/>
  <c r="O2" i="6"/>
  <c r="Y2" i="6" s="1"/>
  <c r="AI2" i="6" s="1"/>
  <c r="AK2" i="6" s="1"/>
  <c r="I2" i="6"/>
  <c r="G8" i="8"/>
  <c r="AH3" i="5"/>
  <c r="C16" i="18"/>
  <c r="AH4" i="5" l="1"/>
  <c r="AH5" i="5" s="1"/>
  <c r="X2" i="6"/>
  <c r="AH2" i="6" s="1"/>
  <c r="AJ2" i="6" s="1"/>
  <c r="R2" i="6"/>
  <c r="AH6" i="5" l="1"/>
  <c r="G3" i="5"/>
  <c r="H3" i="5"/>
  <c r="I3" i="5" s="1"/>
  <c r="AF3" i="5"/>
  <c r="AG3" i="5"/>
  <c r="AH7" i="5" l="1"/>
  <c r="G2" i="5"/>
  <c r="H2" i="5"/>
  <c r="I2" i="5" s="1"/>
  <c r="AF2" i="5"/>
  <c r="AG2" i="5"/>
  <c r="AK7" i="5" l="1"/>
  <c r="AL7" i="5"/>
  <c r="AJ7" i="5"/>
  <c r="AI7" i="5"/>
  <c r="AH8" i="5"/>
  <c r="B3" i="18"/>
  <c r="AH9" i="5" l="1"/>
  <c r="AK9" i="5" s="1"/>
  <c r="AJ8" i="5"/>
  <c r="AK8" i="5"/>
  <c r="AL8" i="5"/>
  <c r="AI8" i="5"/>
  <c r="I17" i="8"/>
  <c r="J17" i="8" s="1"/>
  <c r="G17" i="8"/>
  <c r="H17" i="8" s="1"/>
  <c r="C17" i="8"/>
  <c r="I19" i="8"/>
  <c r="J19" i="8" s="1"/>
  <c r="G19" i="8"/>
  <c r="H19" i="8" s="1"/>
  <c r="C19" i="8"/>
  <c r="C12" i="8"/>
  <c r="G12" i="8"/>
  <c r="D12" i="8" s="1"/>
  <c r="I12" i="8"/>
  <c r="J12" i="8" s="1"/>
  <c r="C20" i="8"/>
  <c r="I20" i="8"/>
  <c r="J20" i="8" s="1"/>
  <c r="G20" i="8"/>
  <c r="D20" i="8" s="1"/>
  <c r="AH10" i="5" l="1"/>
  <c r="AI10" i="5" s="1"/>
  <c r="AL9" i="5"/>
  <c r="AI9" i="5"/>
  <c r="AJ9" i="5"/>
  <c r="D17" i="8"/>
  <c r="D19" i="8"/>
  <c r="H20" i="8"/>
  <c r="H12" i="8"/>
  <c r="I13" i="8"/>
  <c r="J13" i="8" s="1"/>
  <c r="G13" i="8"/>
  <c r="H13" i="8" s="1"/>
  <c r="C13" i="8"/>
  <c r="J10" i="8"/>
  <c r="G10" i="8"/>
  <c r="H10" i="8" s="1"/>
  <c r="C10" i="8"/>
  <c r="I9" i="8"/>
  <c r="J9" i="8" s="1"/>
  <c r="G9" i="8"/>
  <c r="H9" i="8" s="1"/>
  <c r="C9" i="8"/>
  <c r="AK10" i="5" l="1"/>
  <c r="AL10" i="5"/>
  <c r="AJ10" i="5"/>
  <c r="AH11" i="5"/>
  <c r="AH12" i="5" s="1"/>
  <c r="AH13" i="5" s="1"/>
  <c r="AH14" i="5" s="1"/>
  <c r="AH15" i="5" s="1"/>
  <c r="AH16" i="5" s="1"/>
  <c r="AH17" i="5" s="1"/>
  <c r="AH18" i="5" s="1"/>
  <c r="AI18" i="5" s="1"/>
  <c r="D13" i="8"/>
  <c r="D10" i="8"/>
  <c r="D9" i="8"/>
  <c r="AH19" i="5" l="1"/>
  <c r="AH20" i="5" s="1"/>
  <c r="AH21" i="5" s="1"/>
  <c r="AH22" i="5" s="1"/>
  <c r="AJ17" i="5"/>
  <c r="AK14" i="5"/>
  <c r="AL16" i="5"/>
  <c r="AJ13" i="5"/>
  <c r="AJ11" i="5"/>
  <c r="AL11" i="5"/>
  <c r="AK13" i="5"/>
  <c r="AK12" i="5"/>
  <c r="AK18" i="5"/>
  <c r="AI11" i="5"/>
  <c r="AK15" i="5"/>
  <c r="AI12" i="5"/>
  <c r="AJ12" i="5"/>
  <c r="AJ15" i="5"/>
  <c r="AL17" i="5"/>
  <c r="AI14" i="5"/>
  <c r="AL12" i="5"/>
  <c r="AI16" i="5"/>
  <c r="AK17" i="5"/>
  <c r="AI13" i="5"/>
  <c r="AL18" i="5"/>
  <c r="AK16" i="5"/>
  <c r="AI15" i="5"/>
  <c r="AJ18" i="5"/>
  <c r="AL15" i="5"/>
  <c r="AJ14" i="5"/>
  <c r="AL14" i="5"/>
  <c r="AJ16" i="5"/>
  <c r="AI17" i="5"/>
  <c r="AK11" i="5"/>
  <c r="AL13" i="5"/>
  <c r="AK19" i="5"/>
  <c r="AJ19" i="5"/>
  <c r="AL19" i="5"/>
  <c r="J27" i="5"/>
  <c r="K27" i="5"/>
  <c r="L27" i="5"/>
  <c r="M27" i="5"/>
  <c r="N27" i="5"/>
  <c r="J29" i="5"/>
  <c r="K29" i="5"/>
  <c r="L29" i="5"/>
  <c r="M29" i="5"/>
  <c r="N29" i="5"/>
  <c r="J30" i="5"/>
  <c r="K30" i="5"/>
  <c r="L30" i="5"/>
  <c r="M30" i="5"/>
  <c r="N30" i="5"/>
  <c r="K31" i="5"/>
  <c r="L31" i="5"/>
  <c r="M31" i="5"/>
  <c r="N31" i="5"/>
  <c r="J32" i="5"/>
  <c r="K32" i="5"/>
  <c r="L32" i="5"/>
  <c r="M32" i="5"/>
  <c r="N32" i="5"/>
  <c r="J33" i="5"/>
  <c r="K33" i="5"/>
  <c r="L33" i="5"/>
  <c r="M33" i="5"/>
  <c r="N33" i="5"/>
  <c r="J34" i="5"/>
  <c r="K34" i="5"/>
  <c r="L34" i="5"/>
  <c r="M34" i="5"/>
  <c r="N34" i="5"/>
  <c r="AI21" i="5" l="1"/>
  <c r="AK21" i="5"/>
  <c r="AK20" i="5"/>
  <c r="AJ21" i="5"/>
  <c r="AL21" i="5"/>
  <c r="AL20" i="5"/>
  <c r="AI19" i="5"/>
  <c r="AJ20" i="5"/>
  <c r="AI20" i="5"/>
  <c r="AJ22" i="5"/>
  <c r="AL22" i="5"/>
  <c r="AI22" i="5"/>
  <c r="AK22" i="5"/>
  <c r="AR28" i="5"/>
  <c r="J35" i="5"/>
  <c r="K35" i="5"/>
  <c r="L35" i="5"/>
  <c r="M35" i="5"/>
  <c r="N35" i="5"/>
  <c r="AR27" i="5" l="1"/>
  <c r="AM3" i="5"/>
  <c r="AM2" i="5"/>
  <c r="E31" i="9" l="1"/>
  <c r="AF27" i="5"/>
  <c r="B17" i="20" l="1"/>
  <c r="B5" i="20"/>
  <c r="C23" i="18"/>
  <c r="C20" i="18"/>
  <c r="C18" i="18"/>
  <c r="C21" i="18" l="1"/>
  <c r="C17" i="18"/>
  <c r="C24" i="18"/>
  <c r="B10" i="18"/>
  <c r="A1" i="18"/>
  <c r="B7" i="18"/>
  <c r="B6" i="18"/>
  <c r="B5" i="18"/>
  <c r="B9" i="18" s="1"/>
  <c r="B4" i="18"/>
  <c r="B24" i="10"/>
  <c r="B22" i="10"/>
  <c r="A39" i="10"/>
  <c r="E17" i="10"/>
  <c r="E15" i="10"/>
  <c r="D15" i="10"/>
  <c r="C21" i="10" s="1"/>
  <c r="A16" i="10"/>
  <c r="C28" i="10" l="1"/>
  <c r="C30" i="10"/>
  <c r="C31" i="10"/>
  <c r="B11" i="18"/>
  <c r="C24" i="10"/>
  <c r="C22" i="10"/>
  <c r="C41" i="10" l="1"/>
  <c r="B15" i="10"/>
  <c r="B58" i="10"/>
  <c r="D16" i="10"/>
  <c r="D18" i="10" s="1"/>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57" i="16"/>
  <c r="N358" i="16"/>
  <c r="N359"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N336" i="16"/>
  <c r="N337" i="16"/>
  <c r="N338" i="16"/>
  <c r="N339" i="16"/>
  <c r="N340" i="16"/>
  <c r="N341" i="16"/>
  <c r="N342" i="16"/>
  <c r="N343" i="16"/>
  <c r="N344" i="16"/>
  <c r="N345" i="16"/>
  <c r="N346" i="16"/>
  <c r="N347" i="16"/>
  <c r="N348" i="16"/>
  <c r="N349" i="16"/>
  <c r="N350" i="16"/>
  <c r="N351" i="16"/>
  <c r="N352" i="16"/>
  <c r="N353" i="16"/>
  <c r="N354" i="16"/>
  <c r="N355" i="16"/>
  <c r="N356" i="16"/>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H40" i="17"/>
  <c r="H41" i="17"/>
  <c r="H42" i="17"/>
  <c r="H43" i="17"/>
  <c r="H44" i="17"/>
  <c r="H45" i="17"/>
  <c r="H46" i="17"/>
  <c r="H47" i="17"/>
  <c r="H48" i="17"/>
  <c r="H49" i="17"/>
  <c r="H50" i="17"/>
  <c r="H51" i="17"/>
  <c r="H52" i="17"/>
  <c r="H53" i="17"/>
  <c r="H54" i="17"/>
  <c r="H55" i="17"/>
  <c r="H56" i="17"/>
  <c r="H57" i="17"/>
  <c r="H58" i="17"/>
  <c r="H59" i="17"/>
  <c r="H60" i="17"/>
  <c r="H61" i="17"/>
  <c r="H62" i="17"/>
  <c r="H63" i="17"/>
  <c r="H64" i="17"/>
  <c r="H65" i="17"/>
  <c r="H66" i="17"/>
  <c r="H67" i="17"/>
  <c r="H68" i="17"/>
  <c r="H69" i="17"/>
  <c r="H70" i="17"/>
  <c r="H71" i="17"/>
  <c r="H72" i="17"/>
  <c r="H73" i="17"/>
  <c r="H74" i="17"/>
  <c r="H75" i="17"/>
  <c r="H76" i="17"/>
  <c r="H77" i="17"/>
  <c r="H78" i="17"/>
  <c r="H79" i="17"/>
  <c r="H80" i="17"/>
  <c r="H81" i="17"/>
  <c r="H82" i="17"/>
  <c r="H83" i="17"/>
  <c r="H84" i="17"/>
  <c r="H85" i="17"/>
  <c r="H86" i="17"/>
  <c r="H87" i="17"/>
  <c r="J306" i="16"/>
  <c r="I306" i="16"/>
  <c r="H306" i="16"/>
  <c r="J305" i="16"/>
  <c r="I305" i="16"/>
  <c r="H305" i="16"/>
  <c r="J304" i="16"/>
  <c r="I304" i="16"/>
  <c r="H304" i="16"/>
  <c r="J303" i="16"/>
  <c r="I303" i="16"/>
  <c r="H303" i="16"/>
  <c r="A306" i="16"/>
  <c r="N306" i="16" s="1"/>
  <c r="A305" i="16"/>
  <c r="N305" i="16" s="1"/>
  <c r="A304" i="16"/>
  <c r="N304" i="16" s="1"/>
  <c r="A303" i="16"/>
  <c r="N303" i="16" s="1"/>
  <c r="A302" i="16"/>
  <c r="N302" i="16" s="1"/>
  <c r="A301" i="16"/>
  <c r="N301" i="16" s="1"/>
  <c r="A300" i="16"/>
  <c r="N300" i="16" s="1"/>
  <c r="A299" i="16"/>
  <c r="N299" i="16" s="1"/>
  <c r="J302" i="16"/>
  <c r="I302" i="16"/>
  <c r="H302" i="16"/>
  <c r="J301" i="16"/>
  <c r="I301" i="16"/>
  <c r="H301" i="16"/>
  <c r="J300" i="16"/>
  <c r="I300" i="16"/>
  <c r="H300" i="16"/>
  <c r="J299" i="16"/>
  <c r="I299" i="16"/>
  <c r="H299" i="16"/>
  <c r="J298" i="16"/>
  <c r="I298" i="16"/>
  <c r="H298" i="16"/>
  <c r="J297" i="16"/>
  <c r="I297" i="16"/>
  <c r="H297" i="16"/>
  <c r="J296" i="16"/>
  <c r="I296" i="16"/>
  <c r="H296" i="16"/>
  <c r="J295" i="16"/>
  <c r="I295" i="16"/>
  <c r="H295" i="16"/>
  <c r="J294" i="16"/>
  <c r="I294" i="16"/>
  <c r="H294" i="16"/>
  <c r="J293" i="16"/>
  <c r="I293" i="16"/>
  <c r="H293" i="16"/>
  <c r="J292" i="16"/>
  <c r="I292" i="16"/>
  <c r="H292" i="16"/>
  <c r="A298" i="16"/>
  <c r="N298" i="16" s="1"/>
  <c r="A297" i="16"/>
  <c r="N297" i="16" s="1"/>
  <c r="A296" i="16"/>
  <c r="N296" i="16" s="1"/>
  <c r="A295" i="16"/>
  <c r="N295" i="16" s="1"/>
  <c r="A294" i="16"/>
  <c r="N294" i="16" s="1"/>
  <c r="A293" i="16"/>
  <c r="N293" i="16" s="1"/>
  <c r="A292" i="16"/>
  <c r="N292" i="16" s="1"/>
  <c r="A291" i="16"/>
  <c r="N291" i="16" s="1"/>
  <c r="H291" i="16"/>
  <c r="I291" i="16"/>
  <c r="J291" i="16"/>
  <c r="A290" i="16"/>
  <c r="N290" i="16" s="1"/>
  <c r="A289" i="16"/>
  <c r="N289" i="16" s="1"/>
  <c r="A288" i="16"/>
  <c r="N288" i="16" s="1"/>
  <c r="A287" i="16"/>
  <c r="N287" i="16" s="1"/>
  <c r="A286" i="16"/>
  <c r="N286" i="16" s="1"/>
  <c r="A285" i="16"/>
  <c r="N285" i="16" s="1"/>
  <c r="A284" i="16"/>
  <c r="N284" i="16" s="1"/>
  <c r="A283" i="16"/>
  <c r="N283" i="16" s="1"/>
  <c r="J290" i="16"/>
  <c r="J289" i="16"/>
  <c r="J288" i="16"/>
  <c r="J287" i="16"/>
  <c r="I290" i="16"/>
  <c r="I289" i="16"/>
  <c r="I288" i="16"/>
  <c r="H290" i="16"/>
  <c r="H289" i="16"/>
  <c r="H288" i="16"/>
  <c r="H287" i="16"/>
  <c r="H286" i="16"/>
  <c r="H285" i="16"/>
  <c r="H284" i="16"/>
  <c r="H283" i="16"/>
  <c r="I287" i="16"/>
  <c r="I286" i="16"/>
  <c r="I285" i="16"/>
  <c r="I284" i="16"/>
  <c r="I283" i="16"/>
  <c r="J286" i="16"/>
  <c r="J285" i="16"/>
  <c r="J284" i="16"/>
  <c r="J283" i="16"/>
  <c r="H67" i="16"/>
  <c r="I67" i="16"/>
  <c r="J67" i="16"/>
  <c r="H68" i="16"/>
  <c r="I68" i="16"/>
  <c r="J68" i="16"/>
  <c r="H69" i="16"/>
  <c r="I69" i="16"/>
  <c r="J69" i="16"/>
  <c r="H70" i="16"/>
  <c r="I70" i="16"/>
  <c r="J70" i="16"/>
  <c r="H71" i="16"/>
  <c r="I71" i="16"/>
  <c r="J71" i="16"/>
  <c r="H72" i="16"/>
  <c r="I72" i="16"/>
  <c r="J72" i="16"/>
  <c r="H73" i="16"/>
  <c r="I73" i="16"/>
  <c r="J73" i="16"/>
  <c r="H74" i="16"/>
  <c r="I74" i="16"/>
  <c r="J74" i="16"/>
  <c r="H75" i="16"/>
  <c r="I75" i="16"/>
  <c r="J75" i="16"/>
  <c r="H76" i="16"/>
  <c r="I76" i="16"/>
  <c r="J76" i="16"/>
  <c r="H77" i="16"/>
  <c r="I77" i="16"/>
  <c r="J77" i="16"/>
  <c r="H78" i="16"/>
  <c r="I78" i="16"/>
  <c r="J78" i="16"/>
  <c r="H79" i="16"/>
  <c r="I79" i="16"/>
  <c r="J79" i="16"/>
  <c r="H80" i="16"/>
  <c r="I80" i="16"/>
  <c r="J80" i="16"/>
  <c r="H81" i="16"/>
  <c r="I81" i="16"/>
  <c r="J81" i="16"/>
  <c r="H82" i="16"/>
  <c r="I82" i="16"/>
  <c r="J82" i="16"/>
  <c r="H83" i="16"/>
  <c r="I83" i="16"/>
  <c r="J83" i="16"/>
  <c r="H84" i="16"/>
  <c r="I84" i="16"/>
  <c r="J84" i="16"/>
  <c r="H85" i="16"/>
  <c r="I85" i="16"/>
  <c r="J85" i="16"/>
  <c r="H86" i="16"/>
  <c r="I86" i="16"/>
  <c r="J86" i="16"/>
  <c r="H87" i="16"/>
  <c r="I87" i="16"/>
  <c r="J87" i="16"/>
  <c r="H88" i="16"/>
  <c r="I88" i="16"/>
  <c r="J88" i="16"/>
  <c r="H89" i="16"/>
  <c r="I89" i="16"/>
  <c r="J89" i="16"/>
  <c r="H90" i="16"/>
  <c r="I90" i="16"/>
  <c r="J90" i="16"/>
  <c r="H91" i="16"/>
  <c r="I91" i="16"/>
  <c r="J91" i="16"/>
  <c r="H92" i="16"/>
  <c r="I92" i="16"/>
  <c r="J92" i="16"/>
  <c r="H93" i="16"/>
  <c r="I93" i="16"/>
  <c r="J93" i="16"/>
  <c r="H94" i="16"/>
  <c r="I94" i="16"/>
  <c r="J94" i="16"/>
  <c r="H95" i="16"/>
  <c r="I95" i="16"/>
  <c r="J95" i="16"/>
  <c r="H96" i="16"/>
  <c r="I96" i="16"/>
  <c r="J96" i="16"/>
  <c r="H97" i="16"/>
  <c r="I97" i="16"/>
  <c r="J97" i="16"/>
  <c r="H98" i="16"/>
  <c r="I98" i="16"/>
  <c r="J98" i="16"/>
  <c r="H99" i="16"/>
  <c r="I99" i="16"/>
  <c r="J99" i="16"/>
  <c r="H100" i="16"/>
  <c r="I100" i="16"/>
  <c r="J100" i="16"/>
  <c r="H101" i="16"/>
  <c r="I101" i="16"/>
  <c r="J101" i="16"/>
  <c r="H102" i="16"/>
  <c r="I102" i="16"/>
  <c r="J102" i="16"/>
  <c r="H103" i="16"/>
  <c r="I103" i="16"/>
  <c r="J103" i="16"/>
  <c r="H104" i="16"/>
  <c r="I104" i="16"/>
  <c r="J104" i="16"/>
  <c r="H105" i="16"/>
  <c r="I105" i="16"/>
  <c r="J105" i="16"/>
  <c r="H106" i="16"/>
  <c r="I106" i="16"/>
  <c r="J106" i="16"/>
  <c r="H107" i="16"/>
  <c r="I107" i="16"/>
  <c r="J107" i="16"/>
  <c r="H108" i="16"/>
  <c r="I108" i="16"/>
  <c r="J108" i="16"/>
  <c r="H109" i="16"/>
  <c r="I109" i="16"/>
  <c r="J109" i="16"/>
  <c r="H110" i="16"/>
  <c r="I110" i="16"/>
  <c r="J110" i="16"/>
  <c r="H111" i="16"/>
  <c r="I111" i="16"/>
  <c r="J111" i="16"/>
  <c r="H112" i="16"/>
  <c r="I112" i="16"/>
  <c r="J112" i="16"/>
  <c r="H113" i="16"/>
  <c r="I113" i="16"/>
  <c r="J113" i="16"/>
  <c r="H114" i="16"/>
  <c r="I114" i="16"/>
  <c r="J114" i="16"/>
  <c r="H115" i="16"/>
  <c r="I115" i="16"/>
  <c r="J115" i="16"/>
  <c r="H116" i="16"/>
  <c r="I116" i="16"/>
  <c r="J116" i="16"/>
  <c r="H117" i="16"/>
  <c r="I117" i="16"/>
  <c r="J117" i="16"/>
  <c r="H118" i="16"/>
  <c r="I118" i="16"/>
  <c r="J118" i="16"/>
  <c r="H119" i="16"/>
  <c r="I119" i="16"/>
  <c r="J119" i="16"/>
  <c r="H120" i="16"/>
  <c r="I120" i="16"/>
  <c r="J120" i="16"/>
  <c r="H121" i="16"/>
  <c r="I121" i="16"/>
  <c r="J121" i="16"/>
  <c r="H122" i="16"/>
  <c r="I122" i="16"/>
  <c r="J122" i="16"/>
  <c r="H123" i="16"/>
  <c r="I123" i="16"/>
  <c r="J123" i="16"/>
  <c r="H124" i="16"/>
  <c r="I124" i="16"/>
  <c r="J124" i="16"/>
  <c r="H125" i="16"/>
  <c r="I125" i="16"/>
  <c r="J125" i="16"/>
  <c r="H126" i="16"/>
  <c r="I126" i="16"/>
  <c r="J126" i="16"/>
  <c r="H127" i="16"/>
  <c r="I127" i="16"/>
  <c r="J127" i="16"/>
  <c r="H128" i="16"/>
  <c r="I128" i="16"/>
  <c r="J128" i="16"/>
  <c r="H129" i="16"/>
  <c r="I129" i="16"/>
  <c r="J129" i="16"/>
  <c r="H130" i="16"/>
  <c r="I130" i="16"/>
  <c r="J130" i="16"/>
  <c r="H131" i="16"/>
  <c r="I131" i="16"/>
  <c r="J131" i="16"/>
  <c r="H132" i="16"/>
  <c r="I132" i="16"/>
  <c r="J132" i="16"/>
  <c r="H133" i="16"/>
  <c r="I133" i="16"/>
  <c r="J133" i="16"/>
  <c r="H134" i="16"/>
  <c r="I134" i="16"/>
  <c r="J134" i="16"/>
  <c r="H135" i="16"/>
  <c r="I135" i="16"/>
  <c r="J135" i="16"/>
  <c r="H136" i="16"/>
  <c r="I136" i="16"/>
  <c r="J136" i="16"/>
  <c r="H137" i="16"/>
  <c r="I137" i="16"/>
  <c r="J137" i="16"/>
  <c r="H138" i="16"/>
  <c r="I138" i="16"/>
  <c r="J138" i="16"/>
  <c r="H139" i="16"/>
  <c r="I139" i="16"/>
  <c r="J139" i="16"/>
  <c r="H140" i="16"/>
  <c r="I140" i="16"/>
  <c r="J140" i="16"/>
  <c r="H141" i="16"/>
  <c r="I141" i="16"/>
  <c r="J141" i="16"/>
  <c r="H142" i="16"/>
  <c r="I142" i="16"/>
  <c r="J142" i="16"/>
  <c r="H143" i="16"/>
  <c r="I143" i="16"/>
  <c r="J143" i="16"/>
  <c r="H144" i="16"/>
  <c r="I144" i="16"/>
  <c r="J144" i="16"/>
  <c r="H145" i="16"/>
  <c r="I145" i="16"/>
  <c r="J145" i="16"/>
  <c r="H146" i="16"/>
  <c r="I146" i="16"/>
  <c r="J146" i="16"/>
  <c r="H147" i="16"/>
  <c r="I147" i="16"/>
  <c r="J147" i="16"/>
  <c r="H148" i="16"/>
  <c r="I148" i="16"/>
  <c r="J148" i="16"/>
  <c r="H149" i="16"/>
  <c r="I149" i="16"/>
  <c r="J149" i="16"/>
  <c r="H150" i="16"/>
  <c r="I150" i="16"/>
  <c r="J150" i="16"/>
  <c r="H151" i="16"/>
  <c r="I151" i="16"/>
  <c r="J151" i="16"/>
  <c r="H152" i="16"/>
  <c r="I152" i="16"/>
  <c r="J152" i="16"/>
  <c r="H153" i="16"/>
  <c r="I153" i="16"/>
  <c r="J153" i="16"/>
  <c r="H154" i="16"/>
  <c r="I154" i="16"/>
  <c r="J154" i="16"/>
  <c r="H155" i="16"/>
  <c r="I155" i="16"/>
  <c r="J155" i="16"/>
  <c r="H156" i="16"/>
  <c r="I156" i="16"/>
  <c r="J156" i="16"/>
  <c r="H157" i="16"/>
  <c r="I157" i="16"/>
  <c r="J157" i="16"/>
  <c r="H158" i="16"/>
  <c r="I158" i="16"/>
  <c r="J158" i="16"/>
  <c r="H159" i="16"/>
  <c r="I159" i="16"/>
  <c r="J159" i="16"/>
  <c r="H160" i="16"/>
  <c r="I160" i="16"/>
  <c r="J160" i="16"/>
  <c r="H161" i="16"/>
  <c r="I161" i="16"/>
  <c r="J161" i="16"/>
  <c r="H162" i="16"/>
  <c r="I162" i="16"/>
  <c r="J162" i="16"/>
  <c r="H163" i="16"/>
  <c r="I163" i="16"/>
  <c r="J163" i="16"/>
  <c r="H164" i="16"/>
  <c r="I164" i="16"/>
  <c r="J164" i="16"/>
  <c r="H165" i="16"/>
  <c r="I165" i="16"/>
  <c r="J165" i="16"/>
  <c r="H166" i="16"/>
  <c r="I166" i="16"/>
  <c r="J166" i="16"/>
  <c r="H167" i="16"/>
  <c r="I167" i="16"/>
  <c r="J167" i="16"/>
  <c r="H168" i="16"/>
  <c r="I168" i="16"/>
  <c r="J168" i="16"/>
  <c r="H169" i="16"/>
  <c r="I169" i="16"/>
  <c r="J169" i="16"/>
  <c r="H170" i="16"/>
  <c r="I170" i="16"/>
  <c r="J170" i="16"/>
  <c r="H171" i="16"/>
  <c r="I171" i="16"/>
  <c r="J171" i="16"/>
  <c r="H172" i="16"/>
  <c r="I172" i="16"/>
  <c r="J172" i="16"/>
  <c r="H173" i="16"/>
  <c r="I173" i="16"/>
  <c r="J173" i="16"/>
  <c r="H174" i="16"/>
  <c r="I174" i="16"/>
  <c r="J174" i="16"/>
  <c r="H175" i="16"/>
  <c r="I175" i="16"/>
  <c r="J175" i="16"/>
  <c r="H176" i="16"/>
  <c r="I176" i="16"/>
  <c r="J176" i="16"/>
  <c r="H177" i="16"/>
  <c r="I177" i="16"/>
  <c r="J177" i="16"/>
  <c r="H178" i="16"/>
  <c r="I178" i="16"/>
  <c r="J178" i="16"/>
  <c r="H179" i="16"/>
  <c r="I179" i="16"/>
  <c r="J179" i="16"/>
  <c r="H180" i="16"/>
  <c r="I180" i="16"/>
  <c r="J180" i="16"/>
  <c r="H181" i="16"/>
  <c r="I181" i="16"/>
  <c r="J181" i="16"/>
  <c r="H182" i="16"/>
  <c r="I182" i="16"/>
  <c r="J182" i="16"/>
  <c r="H183" i="16"/>
  <c r="I183" i="16"/>
  <c r="J183" i="16"/>
  <c r="H184" i="16"/>
  <c r="I184" i="16"/>
  <c r="J184" i="16"/>
  <c r="H185" i="16"/>
  <c r="I185" i="16"/>
  <c r="J185" i="16"/>
  <c r="H186" i="16"/>
  <c r="I186" i="16"/>
  <c r="J186" i="16"/>
  <c r="H187" i="16"/>
  <c r="I187" i="16"/>
  <c r="J187" i="16"/>
  <c r="H188" i="16"/>
  <c r="I188" i="16"/>
  <c r="J188" i="16"/>
  <c r="H189" i="16"/>
  <c r="I189" i="16"/>
  <c r="J189" i="16"/>
  <c r="H190" i="16"/>
  <c r="I190" i="16"/>
  <c r="J190" i="16"/>
  <c r="H191" i="16"/>
  <c r="I191" i="16"/>
  <c r="J191" i="16"/>
  <c r="H192" i="16"/>
  <c r="I192" i="16"/>
  <c r="J192" i="16"/>
  <c r="H193" i="16"/>
  <c r="I193" i="16"/>
  <c r="J193" i="16"/>
  <c r="H194" i="16"/>
  <c r="I194" i="16"/>
  <c r="J194" i="16"/>
  <c r="H195" i="16"/>
  <c r="I195" i="16"/>
  <c r="J195" i="16"/>
  <c r="H196" i="16"/>
  <c r="I196" i="16"/>
  <c r="J196" i="16"/>
  <c r="H197" i="16"/>
  <c r="I197" i="16"/>
  <c r="J197" i="16"/>
  <c r="H198" i="16"/>
  <c r="I198" i="16"/>
  <c r="J198" i="16"/>
  <c r="H199" i="16"/>
  <c r="I199" i="16"/>
  <c r="J199" i="16"/>
  <c r="H200" i="16"/>
  <c r="I200" i="16"/>
  <c r="J200" i="16"/>
  <c r="H201" i="16"/>
  <c r="I201" i="16"/>
  <c r="J201" i="16"/>
  <c r="H202" i="16"/>
  <c r="I202" i="16"/>
  <c r="J202" i="16"/>
  <c r="H203" i="16"/>
  <c r="I203" i="16"/>
  <c r="J203" i="16"/>
  <c r="H204" i="16"/>
  <c r="I204" i="16"/>
  <c r="J204" i="16"/>
  <c r="H205" i="16"/>
  <c r="I205" i="16"/>
  <c r="J205" i="16"/>
  <c r="H206" i="16"/>
  <c r="I206" i="16"/>
  <c r="J206" i="16"/>
  <c r="H207" i="16"/>
  <c r="I207" i="16"/>
  <c r="J207" i="16"/>
  <c r="H208" i="16"/>
  <c r="I208" i="16"/>
  <c r="J208" i="16"/>
  <c r="H209" i="16"/>
  <c r="I209" i="16"/>
  <c r="J209" i="16"/>
  <c r="H210" i="16"/>
  <c r="I210" i="16"/>
  <c r="J210" i="16"/>
  <c r="H211" i="16"/>
  <c r="I211" i="16"/>
  <c r="J211" i="16"/>
  <c r="H212" i="16"/>
  <c r="I212" i="16"/>
  <c r="J212" i="16"/>
  <c r="H213" i="16"/>
  <c r="I213" i="16"/>
  <c r="J213" i="16"/>
  <c r="H214" i="16"/>
  <c r="I214" i="16"/>
  <c r="J214" i="16"/>
  <c r="H215" i="16"/>
  <c r="I215" i="16"/>
  <c r="J215" i="16"/>
  <c r="H216" i="16"/>
  <c r="I216" i="16"/>
  <c r="J216" i="16"/>
  <c r="H217" i="16"/>
  <c r="I217" i="16"/>
  <c r="J217" i="16"/>
  <c r="H218" i="16"/>
  <c r="I218" i="16"/>
  <c r="J218" i="16"/>
  <c r="H219" i="16"/>
  <c r="I219" i="16"/>
  <c r="J219" i="16"/>
  <c r="H220" i="16"/>
  <c r="I220" i="16"/>
  <c r="J220" i="16"/>
  <c r="H221" i="16"/>
  <c r="I221" i="16"/>
  <c r="J221" i="16"/>
  <c r="H222" i="16"/>
  <c r="I222" i="16"/>
  <c r="J222" i="16"/>
  <c r="H223" i="16"/>
  <c r="I223" i="16"/>
  <c r="J223" i="16"/>
  <c r="H224" i="16"/>
  <c r="I224" i="16"/>
  <c r="J224" i="16"/>
  <c r="H225" i="16"/>
  <c r="I225" i="16"/>
  <c r="J225" i="16"/>
  <c r="H226" i="16"/>
  <c r="I226" i="16"/>
  <c r="J226" i="16"/>
  <c r="H227" i="16"/>
  <c r="I227" i="16"/>
  <c r="J227" i="16"/>
  <c r="H228" i="16"/>
  <c r="I228" i="16"/>
  <c r="J228" i="16"/>
  <c r="H229" i="16"/>
  <c r="I229" i="16"/>
  <c r="J229" i="16"/>
  <c r="H230" i="16"/>
  <c r="I230" i="16"/>
  <c r="J230" i="16"/>
  <c r="H231" i="16"/>
  <c r="I231" i="16"/>
  <c r="J231" i="16"/>
  <c r="H232" i="16"/>
  <c r="I232" i="16"/>
  <c r="J232" i="16"/>
  <c r="H233" i="16"/>
  <c r="I233" i="16"/>
  <c r="J233" i="16"/>
  <c r="H234" i="16"/>
  <c r="I234" i="16"/>
  <c r="J234" i="16"/>
  <c r="H235" i="16"/>
  <c r="I235" i="16"/>
  <c r="J235" i="16"/>
  <c r="H236" i="16"/>
  <c r="I236" i="16"/>
  <c r="J236" i="16"/>
  <c r="H237" i="16"/>
  <c r="I237" i="16"/>
  <c r="J237" i="16"/>
  <c r="H238" i="16"/>
  <c r="I238" i="16"/>
  <c r="J238" i="16"/>
  <c r="H239" i="16"/>
  <c r="I239" i="16"/>
  <c r="J239" i="16"/>
  <c r="H240" i="16"/>
  <c r="I240" i="16"/>
  <c r="J240" i="16"/>
  <c r="H241" i="16"/>
  <c r="I241" i="16"/>
  <c r="J241" i="16"/>
  <c r="H242" i="16"/>
  <c r="I242" i="16"/>
  <c r="J242" i="16"/>
  <c r="H243" i="16"/>
  <c r="I243" i="16"/>
  <c r="J243" i="16"/>
  <c r="H244" i="16"/>
  <c r="I244" i="16"/>
  <c r="J244" i="16"/>
  <c r="H245" i="16"/>
  <c r="I245" i="16"/>
  <c r="J245" i="16"/>
  <c r="H246" i="16"/>
  <c r="I246" i="16"/>
  <c r="J246" i="16"/>
  <c r="H247" i="16"/>
  <c r="I247" i="16"/>
  <c r="J247" i="16"/>
  <c r="H248" i="16"/>
  <c r="I248" i="16"/>
  <c r="J248" i="16"/>
  <c r="H249" i="16"/>
  <c r="I249" i="16"/>
  <c r="J249" i="16"/>
  <c r="H250" i="16"/>
  <c r="I250" i="16"/>
  <c r="J250" i="16"/>
  <c r="H251" i="16"/>
  <c r="I251" i="16"/>
  <c r="J251" i="16"/>
  <c r="H252" i="16"/>
  <c r="I252" i="16"/>
  <c r="J252" i="16"/>
  <c r="H253" i="16"/>
  <c r="I253" i="16"/>
  <c r="J253" i="16"/>
  <c r="H254" i="16"/>
  <c r="I254" i="16"/>
  <c r="J254" i="16"/>
  <c r="H255" i="16"/>
  <c r="I255" i="16"/>
  <c r="J255" i="16"/>
  <c r="H256" i="16"/>
  <c r="I256" i="16"/>
  <c r="J256" i="16"/>
  <c r="H257" i="16"/>
  <c r="I257" i="16"/>
  <c r="J257" i="16"/>
  <c r="H258" i="16"/>
  <c r="I258" i="16"/>
  <c r="J258" i="16"/>
  <c r="H259" i="16"/>
  <c r="I259" i="16"/>
  <c r="J259" i="16"/>
  <c r="H260" i="16"/>
  <c r="I260" i="16"/>
  <c r="J260" i="16"/>
  <c r="H261" i="16"/>
  <c r="I261" i="16"/>
  <c r="J261" i="16"/>
  <c r="H262" i="16"/>
  <c r="I262" i="16"/>
  <c r="J262" i="16"/>
  <c r="H263" i="16"/>
  <c r="I263" i="16"/>
  <c r="J263" i="16"/>
  <c r="H264" i="16"/>
  <c r="I264" i="16"/>
  <c r="J264" i="16"/>
  <c r="H265" i="16"/>
  <c r="I265" i="16"/>
  <c r="J265" i="16"/>
  <c r="H266" i="16"/>
  <c r="I266" i="16"/>
  <c r="J266" i="16"/>
  <c r="H267" i="16"/>
  <c r="I267" i="16"/>
  <c r="J267" i="16"/>
  <c r="H268" i="16"/>
  <c r="I268" i="16"/>
  <c r="J268" i="16"/>
  <c r="H269" i="16"/>
  <c r="I269" i="16"/>
  <c r="J269" i="16"/>
  <c r="H270" i="16"/>
  <c r="I270" i="16"/>
  <c r="J270" i="16"/>
  <c r="H271" i="16"/>
  <c r="I271" i="16"/>
  <c r="J271" i="16"/>
  <c r="H272" i="16"/>
  <c r="I272" i="16"/>
  <c r="J272" i="16"/>
  <c r="H273" i="16"/>
  <c r="I273" i="16"/>
  <c r="J273" i="16"/>
  <c r="H274" i="16"/>
  <c r="I274" i="16"/>
  <c r="J274" i="16"/>
  <c r="H275" i="16"/>
  <c r="I275" i="16"/>
  <c r="J275" i="16"/>
  <c r="H276" i="16"/>
  <c r="I276" i="16"/>
  <c r="J276" i="16"/>
  <c r="H277" i="16"/>
  <c r="I277" i="16"/>
  <c r="J277" i="16"/>
  <c r="H278" i="16"/>
  <c r="I278" i="16"/>
  <c r="J278" i="16"/>
  <c r="H279" i="16"/>
  <c r="I279" i="16"/>
  <c r="J279" i="16"/>
  <c r="H280" i="16"/>
  <c r="I280" i="16"/>
  <c r="J280" i="16"/>
  <c r="H281" i="16"/>
  <c r="I281" i="16"/>
  <c r="J281" i="16"/>
  <c r="H282" i="16"/>
  <c r="I282" i="16"/>
  <c r="J282" i="16"/>
  <c r="A67" i="16"/>
  <c r="N67" i="16" s="1"/>
  <c r="A68" i="16"/>
  <c r="N68" i="16" s="1"/>
  <c r="A69" i="16"/>
  <c r="N69" i="16" s="1"/>
  <c r="A70" i="16"/>
  <c r="N70" i="16" s="1"/>
  <c r="A71" i="16"/>
  <c r="N71" i="16" s="1"/>
  <c r="A72" i="16"/>
  <c r="N72" i="16" s="1"/>
  <c r="A73" i="16"/>
  <c r="N73" i="16" s="1"/>
  <c r="A74" i="16"/>
  <c r="N74" i="16" s="1"/>
  <c r="A75" i="16"/>
  <c r="N75" i="16" s="1"/>
  <c r="A76" i="16"/>
  <c r="N76" i="16" s="1"/>
  <c r="A77" i="16"/>
  <c r="N77" i="16" s="1"/>
  <c r="A78" i="16"/>
  <c r="N78" i="16" s="1"/>
  <c r="A79" i="16"/>
  <c r="N79" i="16" s="1"/>
  <c r="A80" i="16"/>
  <c r="N80" i="16" s="1"/>
  <c r="A81" i="16"/>
  <c r="N81" i="16" s="1"/>
  <c r="A82" i="16"/>
  <c r="N82" i="16" s="1"/>
  <c r="A83" i="16"/>
  <c r="N83" i="16" s="1"/>
  <c r="A84" i="16"/>
  <c r="N84" i="16" s="1"/>
  <c r="A85" i="16"/>
  <c r="N85" i="16" s="1"/>
  <c r="A86" i="16"/>
  <c r="N86" i="16" s="1"/>
  <c r="A87" i="16"/>
  <c r="N87" i="16" s="1"/>
  <c r="A88" i="16"/>
  <c r="N88" i="16" s="1"/>
  <c r="A89" i="16"/>
  <c r="N89" i="16" s="1"/>
  <c r="A90" i="16"/>
  <c r="N90" i="16" s="1"/>
  <c r="A91" i="16"/>
  <c r="N91" i="16" s="1"/>
  <c r="A92" i="16"/>
  <c r="N92" i="16" s="1"/>
  <c r="A93" i="16"/>
  <c r="N93" i="16" s="1"/>
  <c r="A94" i="16"/>
  <c r="N94" i="16" s="1"/>
  <c r="A95" i="16"/>
  <c r="N95" i="16" s="1"/>
  <c r="A96" i="16"/>
  <c r="N96" i="16" s="1"/>
  <c r="A97" i="16"/>
  <c r="N97" i="16" s="1"/>
  <c r="A98" i="16"/>
  <c r="N98" i="16" s="1"/>
  <c r="A99" i="16"/>
  <c r="N99" i="16" s="1"/>
  <c r="A100" i="16"/>
  <c r="N100" i="16" s="1"/>
  <c r="A101" i="16"/>
  <c r="N101" i="16" s="1"/>
  <c r="A102" i="16"/>
  <c r="N102" i="16" s="1"/>
  <c r="A103" i="16"/>
  <c r="N103" i="16" s="1"/>
  <c r="A104" i="16"/>
  <c r="N104" i="16" s="1"/>
  <c r="A105" i="16"/>
  <c r="N105" i="16" s="1"/>
  <c r="A106" i="16"/>
  <c r="N106" i="16" s="1"/>
  <c r="A107" i="16"/>
  <c r="N107" i="16" s="1"/>
  <c r="A108" i="16"/>
  <c r="N108" i="16" s="1"/>
  <c r="A109" i="16"/>
  <c r="N109" i="16" s="1"/>
  <c r="A110" i="16"/>
  <c r="N110" i="16" s="1"/>
  <c r="A111" i="16"/>
  <c r="N111" i="16" s="1"/>
  <c r="A112" i="16"/>
  <c r="N112" i="16" s="1"/>
  <c r="A113" i="16"/>
  <c r="N113" i="16" s="1"/>
  <c r="A114" i="16"/>
  <c r="N114" i="16" s="1"/>
  <c r="A115" i="16"/>
  <c r="N115" i="16" s="1"/>
  <c r="A116" i="16"/>
  <c r="N116" i="16" s="1"/>
  <c r="A117" i="16"/>
  <c r="N117" i="16" s="1"/>
  <c r="A118" i="16"/>
  <c r="N118" i="16" s="1"/>
  <c r="A119" i="16"/>
  <c r="N119" i="16" s="1"/>
  <c r="A120" i="16"/>
  <c r="N120" i="16" s="1"/>
  <c r="A121" i="16"/>
  <c r="N121" i="16" s="1"/>
  <c r="A122" i="16"/>
  <c r="N122" i="16" s="1"/>
  <c r="A123" i="16"/>
  <c r="N123" i="16" s="1"/>
  <c r="A124" i="16"/>
  <c r="N124" i="16" s="1"/>
  <c r="A125" i="16"/>
  <c r="N125" i="16" s="1"/>
  <c r="A126" i="16"/>
  <c r="N126" i="16" s="1"/>
  <c r="A127" i="16"/>
  <c r="N127" i="16" s="1"/>
  <c r="A128" i="16"/>
  <c r="N128" i="16" s="1"/>
  <c r="A129" i="16"/>
  <c r="N129" i="16" s="1"/>
  <c r="A130" i="16"/>
  <c r="N130" i="16" s="1"/>
  <c r="A131" i="16"/>
  <c r="N131" i="16" s="1"/>
  <c r="A132" i="16"/>
  <c r="N132" i="16" s="1"/>
  <c r="A133" i="16"/>
  <c r="N133" i="16" s="1"/>
  <c r="A134" i="16"/>
  <c r="N134" i="16" s="1"/>
  <c r="A135" i="16"/>
  <c r="N135" i="16" s="1"/>
  <c r="A136" i="16"/>
  <c r="N136" i="16" s="1"/>
  <c r="A137" i="16"/>
  <c r="N137" i="16" s="1"/>
  <c r="A138" i="16"/>
  <c r="N138" i="16" s="1"/>
  <c r="A139" i="16"/>
  <c r="N139" i="16" s="1"/>
  <c r="A140" i="16"/>
  <c r="N140" i="16" s="1"/>
  <c r="A141" i="16"/>
  <c r="N141" i="16" s="1"/>
  <c r="A142" i="16"/>
  <c r="N142" i="16" s="1"/>
  <c r="A143" i="16"/>
  <c r="N143" i="16" s="1"/>
  <c r="A144" i="16"/>
  <c r="N144" i="16" s="1"/>
  <c r="A145" i="16"/>
  <c r="N145" i="16" s="1"/>
  <c r="A146" i="16"/>
  <c r="N146" i="16" s="1"/>
  <c r="A147" i="16"/>
  <c r="N147" i="16" s="1"/>
  <c r="A148" i="16"/>
  <c r="N148" i="16" s="1"/>
  <c r="A149" i="16"/>
  <c r="N149" i="16" s="1"/>
  <c r="A150" i="16"/>
  <c r="N150" i="16" s="1"/>
  <c r="A151" i="16"/>
  <c r="N151" i="16" s="1"/>
  <c r="A152" i="16"/>
  <c r="N152" i="16" s="1"/>
  <c r="A153" i="16"/>
  <c r="N153" i="16" s="1"/>
  <c r="A154" i="16"/>
  <c r="N154" i="16" s="1"/>
  <c r="A155" i="16"/>
  <c r="N155" i="16" s="1"/>
  <c r="A156" i="16"/>
  <c r="N156" i="16" s="1"/>
  <c r="A157" i="16"/>
  <c r="N157" i="16" s="1"/>
  <c r="A158" i="16"/>
  <c r="N158" i="16" s="1"/>
  <c r="A159" i="16"/>
  <c r="N159" i="16" s="1"/>
  <c r="A160" i="16"/>
  <c r="N160" i="16" s="1"/>
  <c r="A161" i="16"/>
  <c r="N161" i="16" s="1"/>
  <c r="A162" i="16"/>
  <c r="N162" i="16" s="1"/>
  <c r="A163" i="16"/>
  <c r="N163" i="16" s="1"/>
  <c r="A164" i="16"/>
  <c r="N164" i="16" s="1"/>
  <c r="A165" i="16"/>
  <c r="N165" i="16" s="1"/>
  <c r="A166" i="16"/>
  <c r="N166" i="16" s="1"/>
  <c r="A167" i="16"/>
  <c r="N167" i="16" s="1"/>
  <c r="A168" i="16"/>
  <c r="N168" i="16" s="1"/>
  <c r="A169" i="16"/>
  <c r="N169" i="16" s="1"/>
  <c r="A170" i="16"/>
  <c r="N170" i="16" s="1"/>
  <c r="A171" i="16"/>
  <c r="N171" i="16" s="1"/>
  <c r="A172" i="16"/>
  <c r="N172" i="16" s="1"/>
  <c r="A173" i="16"/>
  <c r="N173" i="16" s="1"/>
  <c r="A174" i="16"/>
  <c r="N174" i="16" s="1"/>
  <c r="A175" i="16"/>
  <c r="N175" i="16" s="1"/>
  <c r="A176" i="16"/>
  <c r="N176" i="16" s="1"/>
  <c r="A177" i="16"/>
  <c r="N177" i="16" s="1"/>
  <c r="A178" i="16"/>
  <c r="N178" i="16" s="1"/>
  <c r="A179" i="16"/>
  <c r="N179" i="16" s="1"/>
  <c r="A180" i="16"/>
  <c r="N180" i="16" s="1"/>
  <c r="A181" i="16"/>
  <c r="N181" i="16" s="1"/>
  <c r="A182" i="16"/>
  <c r="N182" i="16" s="1"/>
  <c r="A183" i="16"/>
  <c r="N183" i="16" s="1"/>
  <c r="A184" i="16"/>
  <c r="N184" i="16" s="1"/>
  <c r="A185" i="16"/>
  <c r="N185" i="16" s="1"/>
  <c r="A186" i="16"/>
  <c r="N186" i="16" s="1"/>
  <c r="A187" i="16"/>
  <c r="N187" i="16" s="1"/>
  <c r="A188" i="16"/>
  <c r="N188" i="16" s="1"/>
  <c r="A189" i="16"/>
  <c r="N189" i="16" s="1"/>
  <c r="A190" i="16"/>
  <c r="N190" i="16" s="1"/>
  <c r="A191" i="16"/>
  <c r="N191" i="16" s="1"/>
  <c r="A192" i="16"/>
  <c r="N192" i="16" s="1"/>
  <c r="A193" i="16"/>
  <c r="N193" i="16" s="1"/>
  <c r="A194" i="16"/>
  <c r="N194" i="16" s="1"/>
  <c r="A195" i="16"/>
  <c r="N195" i="16" s="1"/>
  <c r="A196" i="16"/>
  <c r="N196" i="16" s="1"/>
  <c r="A197" i="16"/>
  <c r="N197" i="16" s="1"/>
  <c r="A198" i="16"/>
  <c r="N198" i="16" s="1"/>
  <c r="A199" i="16"/>
  <c r="N199" i="16" s="1"/>
  <c r="A200" i="16"/>
  <c r="N200" i="16" s="1"/>
  <c r="A201" i="16"/>
  <c r="N201" i="16" s="1"/>
  <c r="A202" i="16"/>
  <c r="N202" i="16" s="1"/>
  <c r="A203" i="16"/>
  <c r="N203" i="16" s="1"/>
  <c r="A204" i="16"/>
  <c r="N204" i="16" s="1"/>
  <c r="A205" i="16"/>
  <c r="N205" i="16" s="1"/>
  <c r="A206" i="16"/>
  <c r="N206" i="16" s="1"/>
  <c r="A207" i="16"/>
  <c r="N207" i="16" s="1"/>
  <c r="A208" i="16"/>
  <c r="N208" i="16" s="1"/>
  <c r="A209" i="16"/>
  <c r="N209" i="16" s="1"/>
  <c r="A210" i="16"/>
  <c r="N210" i="16" s="1"/>
  <c r="A211" i="16"/>
  <c r="N211" i="16" s="1"/>
  <c r="A212" i="16"/>
  <c r="N212" i="16" s="1"/>
  <c r="A213" i="16"/>
  <c r="N213" i="16" s="1"/>
  <c r="A214" i="16"/>
  <c r="N214" i="16" s="1"/>
  <c r="A215" i="16"/>
  <c r="N215" i="16" s="1"/>
  <c r="A216" i="16"/>
  <c r="N216" i="16" s="1"/>
  <c r="A217" i="16"/>
  <c r="N217" i="16" s="1"/>
  <c r="A218" i="16"/>
  <c r="N218" i="16" s="1"/>
  <c r="A219" i="16"/>
  <c r="N219" i="16" s="1"/>
  <c r="A220" i="16"/>
  <c r="N220" i="16" s="1"/>
  <c r="A221" i="16"/>
  <c r="N221" i="16" s="1"/>
  <c r="A222" i="16"/>
  <c r="N222" i="16" s="1"/>
  <c r="A223" i="16"/>
  <c r="N223" i="16" s="1"/>
  <c r="A224" i="16"/>
  <c r="N224" i="16" s="1"/>
  <c r="A225" i="16"/>
  <c r="N225" i="16" s="1"/>
  <c r="A226" i="16"/>
  <c r="N226" i="16" s="1"/>
  <c r="A227" i="16"/>
  <c r="N227" i="16" s="1"/>
  <c r="A228" i="16"/>
  <c r="N228" i="16" s="1"/>
  <c r="A229" i="16"/>
  <c r="N229" i="16" s="1"/>
  <c r="A230" i="16"/>
  <c r="N230" i="16" s="1"/>
  <c r="A231" i="16"/>
  <c r="N231" i="16" s="1"/>
  <c r="A232" i="16"/>
  <c r="N232" i="16" s="1"/>
  <c r="A233" i="16"/>
  <c r="N233" i="16" s="1"/>
  <c r="A234" i="16"/>
  <c r="N234" i="16" s="1"/>
  <c r="A235" i="16"/>
  <c r="N235" i="16" s="1"/>
  <c r="A236" i="16"/>
  <c r="N236" i="16" s="1"/>
  <c r="A237" i="16"/>
  <c r="N237" i="16" s="1"/>
  <c r="A238" i="16"/>
  <c r="N238" i="16" s="1"/>
  <c r="A239" i="16"/>
  <c r="N239" i="16" s="1"/>
  <c r="A240" i="16"/>
  <c r="N240" i="16" s="1"/>
  <c r="A241" i="16"/>
  <c r="N241" i="16" s="1"/>
  <c r="A242" i="16"/>
  <c r="N242" i="16" s="1"/>
  <c r="A243" i="16"/>
  <c r="N243" i="16" s="1"/>
  <c r="A244" i="16"/>
  <c r="N244" i="16" s="1"/>
  <c r="A245" i="16"/>
  <c r="N245" i="16" s="1"/>
  <c r="A246" i="16"/>
  <c r="N246" i="16" s="1"/>
  <c r="A247" i="16"/>
  <c r="N247" i="16" s="1"/>
  <c r="A248" i="16"/>
  <c r="N248" i="16" s="1"/>
  <c r="A249" i="16"/>
  <c r="N249" i="16" s="1"/>
  <c r="A250" i="16"/>
  <c r="N250" i="16" s="1"/>
  <c r="A251" i="16"/>
  <c r="N251" i="16" s="1"/>
  <c r="A252" i="16"/>
  <c r="N252" i="16" s="1"/>
  <c r="A253" i="16"/>
  <c r="N253" i="16" s="1"/>
  <c r="A254" i="16"/>
  <c r="N254" i="16" s="1"/>
  <c r="A255" i="16"/>
  <c r="N255" i="16" s="1"/>
  <c r="A256" i="16"/>
  <c r="N256" i="16" s="1"/>
  <c r="A257" i="16"/>
  <c r="N257" i="16" s="1"/>
  <c r="A258" i="16"/>
  <c r="N258" i="16" s="1"/>
  <c r="A259" i="16"/>
  <c r="N259" i="16" s="1"/>
  <c r="A260" i="16"/>
  <c r="N260" i="16" s="1"/>
  <c r="A261" i="16"/>
  <c r="N261" i="16" s="1"/>
  <c r="A262" i="16"/>
  <c r="N262" i="16" s="1"/>
  <c r="A263" i="16"/>
  <c r="N263" i="16" s="1"/>
  <c r="A264" i="16"/>
  <c r="N264" i="16" s="1"/>
  <c r="A265" i="16"/>
  <c r="N265" i="16" s="1"/>
  <c r="A266" i="16"/>
  <c r="N266" i="16" s="1"/>
  <c r="A267" i="16"/>
  <c r="N267" i="16" s="1"/>
  <c r="A268" i="16"/>
  <c r="N268" i="16" s="1"/>
  <c r="A269" i="16"/>
  <c r="N269" i="16" s="1"/>
  <c r="A270" i="16"/>
  <c r="N270" i="16" s="1"/>
  <c r="A271" i="16"/>
  <c r="N271" i="16" s="1"/>
  <c r="A272" i="16"/>
  <c r="N272" i="16" s="1"/>
  <c r="A273" i="16"/>
  <c r="N273" i="16" s="1"/>
  <c r="A274" i="16"/>
  <c r="N274" i="16" s="1"/>
  <c r="A275" i="16"/>
  <c r="N275" i="16" s="1"/>
  <c r="A276" i="16"/>
  <c r="N276" i="16" s="1"/>
  <c r="A277" i="16"/>
  <c r="N277" i="16" s="1"/>
  <c r="A278" i="16"/>
  <c r="N278" i="16" s="1"/>
  <c r="A279" i="16"/>
  <c r="N279" i="16" s="1"/>
  <c r="A280" i="16"/>
  <c r="N280" i="16" s="1"/>
  <c r="A281" i="16"/>
  <c r="N281" i="16" s="1"/>
  <c r="A282" i="16"/>
  <c r="N282" i="16" s="1"/>
  <c r="J66" i="16"/>
  <c r="I66" i="16"/>
  <c r="H66" i="16"/>
  <c r="J65" i="16"/>
  <c r="I65" i="16"/>
  <c r="H65" i="16"/>
  <c r="J64" i="16"/>
  <c r="I64" i="16"/>
  <c r="H64" i="16"/>
  <c r="J63" i="16"/>
  <c r="I63" i="16"/>
  <c r="H63" i="16"/>
  <c r="J62" i="16"/>
  <c r="I62" i="16"/>
  <c r="H62" i="16"/>
  <c r="J61" i="16"/>
  <c r="I61" i="16"/>
  <c r="H61" i="16"/>
  <c r="J60" i="16"/>
  <c r="I60" i="16"/>
  <c r="H60" i="16"/>
  <c r="J59" i="16"/>
  <c r="I59" i="16"/>
  <c r="H59" i="16"/>
  <c r="J58" i="16"/>
  <c r="I58" i="16"/>
  <c r="H58" i="16"/>
  <c r="J57" i="16"/>
  <c r="I57" i="16"/>
  <c r="H57" i="16"/>
  <c r="J56" i="16"/>
  <c r="I56" i="16"/>
  <c r="H56" i="16"/>
  <c r="J55" i="16"/>
  <c r="I55" i="16"/>
  <c r="H55" i="16"/>
  <c r="J54" i="16"/>
  <c r="I54" i="16"/>
  <c r="H54" i="16"/>
  <c r="J53" i="16"/>
  <c r="I53" i="16"/>
  <c r="H53" i="16"/>
  <c r="J52" i="16"/>
  <c r="I52" i="16"/>
  <c r="H52" i="16"/>
  <c r="J51" i="16"/>
  <c r="I51" i="16"/>
  <c r="H51" i="16"/>
  <c r="J50" i="16"/>
  <c r="I50" i="16"/>
  <c r="H50" i="16"/>
  <c r="J49" i="16"/>
  <c r="I49" i="16"/>
  <c r="H49" i="16"/>
  <c r="J48" i="16"/>
  <c r="I48" i="16"/>
  <c r="H48" i="16"/>
  <c r="J47" i="16"/>
  <c r="I47" i="16"/>
  <c r="H47" i="16"/>
  <c r="J46" i="16"/>
  <c r="I46" i="16"/>
  <c r="H46" i="16"/>
  <c r="J45" i="16"/>
  <c r="I45" i="16"/>
  <c r="H45" i="16"/>
  <c r="J44" i="16"/>
  <c r="I44" i="16"/>
  <c r="H44" i="16"/>
  <c r="J43" i="16"/>
  <c r="I43" i="16"/>
  <c r="H43" i="16"/>
  <c r="J42" i="16"/>
  <c r="I42" i="16"/>
  <c r="H42" i="16"/>
  <c r="J41" i="16"/>
  <c r="I41" i="16"/>
  <c r="H41" i="16"/>
  <c r="J40" i="16"/>
  <c r="I40" i="16"/>
  <c r="H40" i="16"/>
  <c r="J39" i="16"/>
  <c r="I39" i="16"/>
  <c r="H39" i="16"/>
  <c r="J38" i="16"/>
  <c r="I38" i="16"/>
  <c r="H38" i="16"/>
  <c r="J37" i="16"/>
  <c r="I37" i="16"/>
  <c r="H37" i="16"/>
  <c r="J36" i="16"/>
  <c r="I36" i="16"/>
  <c r="H36" i="16"/>
  <c r="J35" i="16"/>
  <c r="I35" i="16"/>
  <c r="H35" i="16"/>
  <c r="A66" i="16"/>
  <c r="N66" i="16" s="1"/>
  <c r="A65" i="16"/>
  <c r="N65" i="16" s="1"/>
  <c r="A64" i="16"/>
  <c r="N64" i="16" s="1"/>
  <c r="A63" i="16"/>
  <c r="N63" i="16" s="1"/>
  <c r="A62" i="16"/>
  <c r="N62" i="16" s="1"/>
  <c r="A61" i="16"/>
  <c r="N61" i="16" s="1"/>
  <c r="A60" i="16"/>
  <c r="N60" i="16" s="1"/>
  <c r="A59" i="16"/>
  <c r="N59" i="16" s="1"/>
  <c r="A58" i="16"/>
  <c r="N58" i="16" s="1"/>
  <c r="A57" i="16"/>
  <c r="N57" i="16" s="1"/>
  <c r="A56" i="16"/>
  <c r="N56" i="16" s="1"/>
  <c r="A55" i="16"/>
  <c r="N55" i="16" s="1"/>
  <c r="A54" i="16"/>
  <c r="N54" i="16" s="1"/>
  <c r="A53" i="16"/>
  <c r="N53" i="16" s="1"/>
  <c r="A52" i="16"/>
  <c r="N52" i="16" s="1"/>
  <c r="A51" i="16"/>
  <c r="N51" i="16" s="1"/>
  <c r="A50" i="16"/>
  <c r="N50" i="16" s="1"/>
  <c r="A49" i="16"/>
  <c r="N49" i="16" s="1"/>
  <c r="A48" i="16"/>
  <c r="N48" i="16" s="1"/>
  <c r="A47" i="16"/>
  <c r="N47" i="16" s="1"/>
  <c r="A46" i="16"/>
  <c r="N46" i="16" s="1"/>
  <c r="A45" i="16"/>
  <c r="N45" i="16" s="1"/>
  <c r="A44" i="16"/>
  <c r="N44" i="16" s="1"/>
  <c r="A43" i="16"/>
  <c r="N43" i="16" s="1"/>
  <c r="A42" i="16"/>
  <c r="N42" i="16" s="1"/>
  <c r="A41" i="16"/>
  <c r="N41" i="16" s="1"/>
  <c r="A40" i="16"/>
  <c r="N40" i="16" s="1"/>
  <c r="A39" i="16"/>
  <c r="N39" i="16" s="1"/>
  <c r="A38" i="16"/>
  <c r="N38" i="16" s="1"/>
  <c r="A37" i="16"/>
  <c r="N37" i="16" s="1"/>
  <c r="A36" i="16"/>
  <c r="N36" i="16" s="1"/>
  <c r="A35" i="16"/>
  <c r="N35" i="16" s="1"/>
  <c r="J34" i="16"/>
  <c r="I34" i="16"/>
  <c r="H34" i="16"/>
  <c r="J33" i="16"/>
  <c r="I33" i="16"/>
  <c r="H33" i="16"/>
  <c r="J32" i="16"/>
  <c r="I32" i="16"/>
  <c r="H32" i="16"/>
  <c r="J31" i="16"/>
  <c r="I31" i="16"/>
  <c r="H31" i="16"/>
  <c r="J30" i="16"/>
  <c r="I30" i="16"/>
  <c r="H30" i="16"/>
  <c r="J29" i="16"/>
  <c r="I29" i="16"/>
  <c r="H29" i="16"/>
  <c r="J28" i="16"/>
  <c r="I28" i="16"/>
  <c r="H28" i="16"/>
  <c r="J27" i="16"/>
  <c r="I27" i="16"/>
  <c r="H27" i="16"/>
  <c r="J26" i="16"/>
  <c r="I26" i="16"/>
  <c r="H26" i="16"/>
  <c r="J25" i="16"/>
  <c r="I25" i="16"/>
  <c r="H25" i="16"/>
  <c r="J24" i="16"/>
  <c r="I24" i="16"/>
  <c r="H24" i="16"/>
  <c r="J23" i="16"/>
  <c r="I23" i="16"/>
  <c r="H23" i="16"/>
  <c r="J22" i="16"/>
  <c r="I22" i="16"/>
  <c r="H22" i="16"/>
  <c r="J21" i="16"/>
  <c r="I21" i="16"/>
  <c r="H21" i="16"/>
  <c r="J20" i="16"/>
  <c r="I20" i="16"/>
  <c r="H20" i="16"/>
  <c r="J19" i="16"/>
  <c r="I19" i="16"/>
  <c r="H19" i="16"/>
  <c r="J18" i="16"/>
  <c r="I18" i="16"/>
  <c r="H18" i="16"/>
  <c r="J17" i="16"/>
  <c r="I17" i="16"/>
  <c r="H17" i="16"/>
  <c r="J16" i="16"/>
  <c r="I16" i="16"/>
  <c r="H16" i="16"/>
  <c r="J15" i="16"/>
  <c r="I15" i="16"/>
  <c r="H15" i="16"/>
  <c r="J14" i="16"/>
  <c r="I14" i="16"/>
  <c r="H14" i="16"/>
  <c r="J13" i="16"/>
  <c r="I13" i="16"/>
  <c r="H13" i="16"/>
  <c r="J12" i="16"/>
  <c r="I12" i="16"/>
  <c r="H12" i="16"/>
  <c r="J11" i="16"/>
  <c r="I11" i="16"/>
  <c r="H11" i="16"/>
  <c r="A34" i="16"/>
  <c r="N34" i="16" s="1"/>
  <c r="A33" i="16"/>
  <c r="N33" i="16" s="1"/>
  <c r="A32" i="16"/>
  <c r="N32" i="16" s="1"/>
  <c r="A31" i="16"/>
  <c r="N31" i="16" s="1"/>
  <c r="A30" i="16"/>
  <c r="N30" i="16" s="1"/>
  <c r="A29" i="16"/>
  <c r="N29" i="16" s="1"/>
  <c r="A28" i="16"/>
  <c r="N28" i="16" s="1"/>
  <c r="A27" i="16"/>
  <c r="N27" i="16" s="1"/>
  <c r="A26" i="16"/>
  <c r="N26" i="16" s="1"/>
  <c r="A25" i="16"/>
  <c r="N25" i="16" s="1"/>
  <c r="A24" i="16"/>
  <c r="N24" i="16" s="1"/>
  <c r="A23" i="16"/>
  <c r="N23" i="16" s="1"/>
  <c r="A22" i="16"/>
  <c r="N22" i="16" s="1"/>
  <c r="A21" i="16"/>
  <c r="N21" i="16" s="1"/>
  <c r="A20" i="16"/>
  <c r="N20" i="16" s="1"/>
  <c r="A19" i="16"/>
  <c r="N19" i="16" s="1"/>
  <c r="A18" i="16"/>
  <c r="N18" i="16" s="1"/>
  <c r="A17" i="16"/>
  <c r="N17" i="16" s="1"/>
  <c r="A16" i="16"/>
  <c r="N16" i="16" s="1"/>
  <c r="A15" i="16"/>
  <c r="N15" i="16" s="1"/>
  <c r="A14" i="16"/>
  <c r="N14" i="16" s="1"/>
  <c r="A13" i="16"/>
  <c r="N13" i="16" s="1"/>
  <c r="A12" i="16"/>
  <c r="N12" i="16" s="1"/>
  <c r="A11" i="16"/>
  <c r="N11" i="16" s="1"/>
  <c r="A4" i="16"/>
  <c r="N4" i="16" s="1"/>
  <c r="A5" i="16"/>
  <c r="N5" i="16" s="1"/>
  <c r="A6" i="16"/>
  <c r="N6" i="16" s="1"/>
  <c r="A7" i="16"/>
  <c r="N7" i="16" s="1"/>
  <c r="A8" i="16"/>
  <c r="N8" i="16" s="1"/>
  <c r="A9" i="16"/>
  <c r="N9" i="16" s="1"/>
  <c r="A10" i="16"/>
  <c r="N10" i="16" s="1"/>
  <c r="H4" i="16"/>
  <c r="I4" i="16"/>
  <c r="J4" i="16"/>
  <c r="H5" i="16"/>
  <c r="I5" i="16"/>
  <c r="J5" i="16"/>
  <c r="H6" i="16"/>
  <c r="I6" i="16"/>
  <c r="J6" i="16"/>
  <c r="H7" i="16"/>
  <c r="I7" i="16"/>
  <c r="J7" i="16"/>
  <c r="H8" i="16"/>
  <c r="I8" i="16"/>
  <c r="J8" i="16"/>
  <c r="H9" i="16"/>
  <c r="I9" i="16"/>
  <c r="J9" i="16"/>
  <c r="H10" i="16"/>
  <c r="I10" i="16"/>
  <c r="J10" i="16"/>
  <c r="I3" i="16"/>
  <c r="J3" i="16"/>
  <c r="H3" i="16"/>
  <c r="A3" i="16"/>
  <c r="N3" i="16" s="1"/>
  <c r="G6" i="23" l="1"/>
  <c r="I6" i="23" s="1"/>
  <c r="E6" i="23"/>
  <c r="H6" i="23" s="1"/>
  <c r="D3" i="23"/>
  <c r="E40" i="23"/>
  <c r="H40" i="23" s="1"/>
  <c r="D6" i="23"/>
  <c r="F6" i="23" s="1"/>
  <c r="G40" i="23"/>
  <c r="I40" i="23" s="1"/>
  <c r="D40" i="23"/>
  <c r="F40" i="23" s="1"/>
  <c r="D6" i="4"/>
  <c r="F6" i="4" s="1"/>
  <c r="G6" i="4"/>
  <c r="I6" i="4" s="1"/>
  <c r="E6" i="4"/>
  <c r="H6" i="4" s="1"/>
  <c r="C6" i="23"/>
  <c r="B40" i="23"/>
  <c r="B6" i="23"/>
  <c r="B3" i="23"/>
  <c r="B6" i="4"/>
  <c r="C6" i="4"/>
  <c r="B3" i="4"/>
  <c r="D3" i="4"/>
  <c r="B40" i="4"/>
  <c r="G40" i="4"/>
  <c r="I40" i="4" s="1"/>
  <c r="E40" i="4"/>
  <c r="H40" i="4" s="1"/>
  <c r="D40" i="4"/>
  <c r="F40" i="4" s="1"/>
  <c r="B35" i="10" l="1"/>
  <c r="C20" i="10" l="1"/>
  <c r="AB2" i="6" l="1"/>
  <c r="F23" i="9" l="1"/>
  <c r="E23" i="9"/>
  <c r="D23" i="9"/>
  <c r="K23" i="9" s="1"/>
  <c r="AD23" i="9"/>
  <c r="AC23" i="9"/>
  <c r="I23" i="9"/>
  <c r="H23" i="9"/>
  <c r="G23" i="9"/>
  <c r="T23" i="9" s="1"/>
  <c r="C23" i="9"/>
  <c r="AD24" i="9"/>
  <c r="AC24" i="9"/>
  <c r="I24" i="9"/>
  <c r="H24" i="9"/>
  <c r="G24" i="9"/>
  <c r="F24" i="9"/>
  <c r="E24" i="9"/>
  <c r="D24" i="9"/>
  <c r="K24" i="9" s="1"/>
  <c r="C24" i="9"/>
  <c r="T24" i="9" l="1"/>
  <c r="W23" i="9"/>
  <c r="X23" i="9" s="1"/>
  <c r="W24" i="9"/>
  <c r="X24" i="9" s="1"/>
  <c r="O23" i="9"/>
  <c r="U23" i="9"/>
  <c r="V23" i="9" s="1"/>
  <c r="L23" i="9"/>
  <c r="R23" i="9"/>
  <c r="S23" i="9" s="1"/>
  <c r="M23" i="9"/>
  <c r="Y23" i="9"/>
  <c r="Z23" i="9" s="1"/>
  <c r="O24" i="9"/>
  <c r="U24" i="9"/>
  <c r="V24" i="9" s="1"/>
  <c r="L24" i="9"/>
  <c r="R24" i="9"/>
  <c r="S24" i="9" s="1"/>
  <c r="M24" i="9"/>
  <c r="Y24" i="9"/>
  <c r="Z24" i="9" s="1"/>
  <c r="N23" i="9" l="1"/>
  <c r="P23" i="9"/>
  <c r="N24" i="9"/>
  <c r="P24" i="9"/>
  <c r="C42" i="10"/>
  <c r="C43" i="10" s="1"/>
  <c r="B41" i="10" l="1"/>
  <c r="AG23" i="25" a="1"/>
  <c r="AG23" i="25" l="1"/>
  <c r="C202" i="13"/>
  <c r="H202" i="13" s="1"/>
  <c r="C201" i="13"/>
  <c r="G201" i="13" s="1"/>
  <c r="C200" i="13"/>
  <c r="H200" i="13" s="1"/>
  <c r="C199" i="13"/>
  <c r="G199" i="13" s="1"/>
  <c r="C198" i="13"/>
  <c r="H198" i="13" s="1"/>
  <c r="C197" i="13"/>
  <c r="G197" i="13" s="1"/>
  <c r="C196" i="13"/>
  <c r="H196" i="13" s="1"/>
  <c r="C195" i="13"/>
  <c r="G195" i="13" s="1"/>
  <c r="C194" i="13"/>
  <c r="H194" i="13" s="1"/>
  <c r="C193" i="13"/>
  <c r="G193" i="13" s="1"/>
  <c r="C192" i="13"/>
  <c r="H192" i="13" s="1"/>
  <c r="C191" i="13"/>
  <c r="G191" i="13" s="1"/>
  <c r="C190" i="13"/>
  <c r="H190" i="13" s="1"/>
  <c r="C189" i="13"/>
  <c r="G189" i="13" s="1"/>
  <c r="C188" i="13"/>
  <c r="H188" i="13" s="1"/>
  <c r="C187" i="13"/>
  <c r="G187" i="13" s="1"/>
  <c r="C186" i="13"/>
  <c r="H186" i="13" s="1"/>
  <c r="C185" i="13"/>
  <c r="G185" i="13" s="1"/>
  <c r="C184" i="13"/>
  <c r="H184" i="13" s="1"/>
  <c r="C183" i="13"/>
  <c r="G183" i="13" s="1"/>
  <c r="C182" i="13"/>
  <c r="H182" i="13" s="1"/>
  <c r="C181" i="13"/>
  <c r="G181" i="13" s="1"/>
  <c r="C180" i="13"/>
  <c r="H180" i="13" s="1"/>
  <c r="C179" i="13"/>
  <c r="G179" i="13" s="1"/>
  <c r="C178" i="13"/>
  <c r="H178" i="13" s="1"/>
  <c r="C177" i="13"/>
  <c r="G177" i="13" s="1"/>
  <c r="C176" i="13"/>
  <c r="H176" i="13" s="1"/>
  <c r="C175" i="13"/>
  <c r="G175" i="13" s="1"/>
  <c r="C174" i="13"/>
  <c r="H174" i="13" s="1"/>
  <c r="C173" i="13"/>
  <c r="G173" i="13" s="1"/>
  <c r="C172" i="13"/>
  <c r="H172" i="13" s="1"/>
  <c r="C171" i="13"/>
  <c r="G171" i="13" s="1"/>
  <c r="C170" i="13"/>
  <c r="H170" i="13" s="1"/>
  <c r="C169" i="13"/>
  <c r="G169" i="13" s="1"/>
  <c r="C168" i="13"/>
  <c r="H168" i="13" s="1"/>
  <c r="C167" i="13"/>
  <c r="G167" i="13" s="1"/>
  <c r="C166" i="13"/>
  <c r="H166" i="13" s="1"/>
  <c r="C165" i="13"/>
  <c r="G165" i="13" s="1"/>
  <c r="C164" i="13"/>
  <c r="H164" i="13" s="1"/>
  <c r="C163" i="13"/>
  <c r="G163" i="13" s="1"/>
  <c r="C162" i="13"/>
  <c r="H162" i="13" s="1"/>
  <c r="C161" i="13"/>
  <c r="G161" i="13" s="1"/>
  <c r="C160" i="13"/>
  <c r="H160" i="13" s="1"/>
  <c r="C159" i="13"/>
  <c r="G159" i="13" s="1"/>
  <c r="C158" i="13"/>
  <c r="H158" i="13" s="1"/>
  <c r="C157" i="13"/>
  <c r="G157" i="13" s="1"/>
  <c r="C156" i="13"/>
  <c r="H156" i="13" s="1"/>
  <c r="C155" i="13"/>
  <c r="G155" i="13" s="1"/>
  <c r="C154" i="13"/>
  <c r="H154" i="13" s="1"/>
  <c r="C153" i="13"/>
  <c r="G153" i="13" s="1"/>
  <c r="C152" i="13"/>
  <c r="H152" i="13" s="1"/>
  <c r="C151" i="13"/>
  <c r="G151" i="13" s="1"/>
  <c r="C150" i="13"/>
  <c r="H150" i="13" s="1"/>
  <c r="C149" i="13"/>
  <c r="G149" i="13" s="1"/>
  <c r="C148" i="13"/>
  <c r="H148" i="13" s="1"/>
  <c r="C147" i="13"/>
  <c r="G147" i="13" s="1"/>
  <c r="C146" i="13"/>
  <c r="H146" i="13" s="1"/>
  <c r="C145" i="13"/>
  <c r="G145" i="13" s="1"/>
  <c r="C144" i="13"/>
  <c r="H144" i="13" s="1"/>
  <c r="C143" i="13"/>
  <c r="G143" i="13" s="1"/>
  <c r="C142" i="13"/>
  <c r="H142" i="13" s="1"/>
  <c r="C141" i="13"/>
  <c r="G141" i="13" s="1"/>
  <c r="C140" i="13"/>
  <c r="H140" i="13" s="1"/>
  <c r="C139" i="13"/>
  <c r="G139" i="13" s="1"/>
  <c r="C138" i="13"/>
  <c r="H138" i="13" s="1"/>
  <c r="C137" i="13"/>
  <c r="G137" i="13" s="1"/>
  <c r="C136" i="13"/>
  <c r="H136" i="13" s="1"/>
  <c r="C135" i="13"/>
  <c r="G135" i="13" s="1"/>
  <c r="C134" i="13"/>
  <c r="H134" i="13" s="1"/>
  <c r="C133" i="13"/>
  <c r="G133" i="13" s="1"/>
  <c r="C132" i="13"/>
  <c r="H132" i="13" s="1"/>
  <c r="C131" i="13"/>
  <c r="G131" i="13" s="1"/>
  <c r="C130" i="13"/>
  <c r="H130" i="13" s="1"/>
  <c r="C129" i="13"/>
  <c r="G129" i="13" s="1"/>
  <c r="C128" i="13"/>
  <c r="H128" i="13" s="1"/>
  <c r="C127" i="13"/>
  <c r="G127" i="13" s="1"/>
  <c r="C126" i="13"/>
  <c r="H126" i="13" s="1"/>
  <c r="C125" i="13"/>
  <c r="G125" i="13" s="1"/>
  <c r="C124" i="13"/>
  <c r="H124" i="13" s="1"/>
  <c r="C123" i="13"/>
  <c r="C122" i="13"/>
  <c r="H122" i="13" s="1"/>
  <c r="C121" i="13"/>
  <c r="G121" i="13" s="1"/>
  <c r="C120" i="13"/>
  <c r="H120" i="13" s="1"/>
  <c r="C119" i="13"/>
  <c r="G119" i="13" s="1"/>
  <c r="C118" i="13"/>
  <c r="H118" i="13" s="1"/>
  <c r="C117" i="13"/>
  <c r="G117" i="13" s="1"/>
  <c r="C116" i="13"/>
  <c r="H116" i="13" s="1"/>
  <c r="C115" i="13"/>
  <c r="G115" i="13" s="1"/>
  <c r="C114" i="13"/>
  <c r="H114" i="13" s="1"/>
  <c r="C113" i="13"/>
  <c r="G113" i="13" s="1"/>
  <c r="C112" i="13"/>
  <c r="H112" i="13" s="1"/>
  <c r="C111" i="13"/>
  <c r="G111" i="13" s="1"/>
  <c r="C110" i="13"/>
  <c r="H110" i="13" s="1"/>
  <c r="C109" i="13"/>
  <c r="G109" i="13" s="1"/>
  <c r="C108" i="13"/>
  <c r="H108" i="13" s="1"/>
  <c r="C107" i="13"/>
  <c r="G107" i="13" s="1"/>
  <c r="C106" i="13"/>
  <c r="H106" i="13" s="1"/>
  <c r="C105" i="13"/>
  <c r="G105" i="13" s="1"/>
  <c r="C104" i="13"/>
  <c r="H104" i="13" s="1"/>
  <c r="C103" i="13"/>
  <c r="G103" i="13" s="1"/>
  <c r="C102" i="13"/>
  <c r="H102" i="13" s="1"/>
  <c r="C101" i="13"/>
  <c r="G101" i="13" s="1"/>
  <c r="C100" i="13"/>
  <c r="H100" i="13" s="1"/>
  <c r="C99" i="13"/>
  <c r="G99" i="13" s="1"/>
  <c r="C98" i="13"/>
  <c r="H98" i="13" s="1"/>
  <c r="C97" i="13"/>
  <c r="G97" i="13" s="1"/>
  <c r="C96" i="13"/>
  <c r="H96" i="13" s="1"/>
  <c r="C95" i="13"/>
  <c r="G95" i="13" s="1"/>
  <c r="C94" i="13"/>
  <c r="H94" i="13" s="1"/>
  <c r="C93" i="13"/>
  <c r="G93" i="13" s="1"/>
  <c r="C92" i="13"/>
  <c r="H92" i="13" s="1"/>
  <c r="C91" i="13"/>
  <c r="G91" i="13" s="1"/>
  <c r="C90" i="13"/>
  <c r="H90" i="13" s="1"/>
  <c r="C89" i="13"/>
  <c r="G89" i="13" s="1"/>
  <c r="C88" i="13"/>
  <c r="H88" i="13" s="1"/>
  <c r="C87" i="13"/>
  <c r="G87" i="13" s="1"/>
  <c r="C86" i="13"/>
  <c r="H86" i="13" s="1"/>
  <c r="C85" i="13"/>
  <c r="G85" i="13" s="1"/>
  <c r="C84" i="13"/>
  <c r="H84" i="13" s="1"/>
  <c r="C83" i="13"/>
  <c r="G83" i="13" s="1"/>
  <c r="C82" i="13"/>
  <c r="H82" i="13" s="1"/>
  <c r="C81" i="13"/>
  <c r="G81" i="13" s="1"/>
  <c r="C80" i="13"/>
  <c r="H80" i="13" s="1"/>
  <c r="C79" i="13"/>
  <c r="G79" i="13" s="1"/>
  <c r="C78" i="13"/>
  <c r="H78" i="13" s="1"/>
  <c r="C77" i="13"/>
  <c r="G77" i="13" s="1"/>
  <c r="C76" i="13"/>
  <c r="H76" i="13" s="1"/>
  <c r="C75" i="13"/>
  <c r="G75" i="13" s="1"/>
  <c r="C74" i="13"/>
  <c r="H74" i="13" s="1"/>
  <c r="C73" i="13"/>
  <c r="G73" i="13" s="1"/>
  <c r="C72" i="13"/>
  <c r="H72" i="13" s="1"/>
  <c r="C71" i="13"/>
  <c r="G71" i="13" s="1"/>
  <c r="C70" i="13"/>
  <c r="H70" i="13" s="1"/>
  <c r="C69" i="13"/>
  <c r="G69" i="13" s="1"/>
  <c r="C68" i="13"/>
  <c r="H68" i="13" s="1"/>
  <c r="C67" i="13"/>
  <c r="G67" i="13" s="1"/>
  <c r="C66" i="13"/>
  <c r="H66" i="13" s="1"/>
  <c r="C65" i="13"/>
  <c r="G65" i="13" s="1"/>
  <c r="C64" i="13"/>
  <c r="H64" i="13" s="1"/>
  <c r="C63" i="13"/>
  <c r="G63" i="13" s="1"/>
  <c r="C62" i="13"/>
  <c r="H62" i="13" s="1"/>
  <c r="C61" i="13"/>
  <c r="G61" i="13" s="1"/>
  <c r="C60" i="13"/>
  <c r="H60" i="13" s="1"/>
  <c r="C59" i="13"/>
  <c r="G59" i="13" s="1"/>
  <c r="C58" i="13"/>
  <c r="H58" i="13" s="1"/>
  <c r="C57" i="13"/>
  <c r="G57" i="13" s="1"/>
  <c r="C56" i="13"/>
  <c r="H56" i="13" s="1"/>
  <c r="C55" i="13"/>
  <c r="G55" i="13" s="1"/>
  <c r="C54" i="13"/>
  <c r="H54" i="13" s="1"/>
  <c r="C53" i="13"/>
  <c r="G53" i="13" s="1"/>
  <c r="C52" i="13"/>
  <c r="H52" i="13" s="1"/>
  <c r="C51" i="13"/>
  <c r="G51" i="13" s="1"/>
  <c r="C50" i="13"/>
  <c r="H50" i="13" s="1"/>
  <c r="C49" i="13"/>
  <c r="G49" i="13" s="1"/>
  <c r="C48" i="13"/>
  <c r="H48" i="13" s="1"/>
  <c r="C47" i="13"/>
  <c r="G47" i="13" s="1"/>
  <c r="C46" i="13"/>
  <c r="H46" i="13" s="1"/>
  <c r="C45" i="13"/>
  <c r="G45" i="13" s="1"/>
  <c r="C44" i="13"/>
  <c r="H44" i="13" s="1"/>
  <c r="C43" i="13"/>
  <c r="G43" i="13" s="1"/>
  <c r="C42" i="13"/>
  <c r="H42" i="13" s="1"/>
  <c r="C41" i="13"/>
  <c r="G41" i="13" s="1"/>
  <c r="C40" i="13"/>
  <c r="H40" i="13" s="1"/>
  <c r="C39" i="13"/>
  <c r="G39" i="13" s="1"/>
  <c r="C38" i="13"/>
  <c r="H38" i="13" s="1"/>
  <c r="C37" i="13"/>
  <c r="G37" i="13" s="1"/>
  <c r="C36" i="13"/>
  <c r="H36" i="13" s="1"/>
  <c r="C35" i="13"/>
  <c r="G35" i="13" s="1"/>
  <c r="C34" i="13"/>
  <c r="H34" i="13" s="1"/>
  <c r="C33" i="13"/>
  <c r="G33" i="13" s="1"/>
  <c r="C32" i="13"/>
  <c r="H32" i="13" s="1"/>
  <c r="C31" i="13"/>
  <c r="G31" i="13" s="1"/>
  <c r="C30" i="13"/>
  <c r="H30" i="13" s="1"/>
  <c r="C29" i="13"/>
  <c r="G29" i="13" s="1"/>
  <c r="C28" i="13"/>
  <c r="H28" i="13" s="1"/>
  <c r="C27" i="13"/>
  <c r="G27" i="13" s="1"/>
  <c r="C26" i="13"/>
  <c r="H26" i="13" s="1"/>
  <c r="C25" i="13"/>
  <c r="G25" i="13" s="1"/>
  <c r="C24" i="13"/>
  <c r="H24" i="13" s="1"/>
  <c r="C23" i="13"/>
  <c r="G23" i="13" s="1"/>
  <c r="C22" i="13"/>
  <c r="H22" i="13" s="1"/>
  <c r="C21" i="13"/>
  <c r="G21" i="13" s="1"/>
  <c r="C20" i="13"/>
  <c r="H20" i="13" s="1"/>
  <c r="C19" i="13"/>
  <c r="G19" i="13" s="1"/>
  <c r="C18" i="13"/>
  <c r="H18" i="13" s="1"/>
  <c r="C17" i="13"/>
  <c r="G17" i="13" s="1"/>
  <c r="C16" i="13"/>
  <c r="H16" i="13" s="1"/>
  <c r="C15" i="13"/>
  <c r="G15" i="13" s="1"/>
  <c r="C14" i="13"/>
  <c r="H14" i="13" s="1"/>
  <c r="C13" i="13"/>
  <c r="G13" i="13" s="1"/>
  <c r="C12" i="13"/>
  <c r="H12" i="13" s="1"/>
  <c r="C11" i="13"/>
  <c r="G11" i="13" s="1"/>
  <c r="C10" i="13"/>
  <c r="H10" i="13" s="1"/>
  <c r="C9" i="13"/>
  <c r="G9" i="13" s="1"/>
  <c r="C8" i="13"/>
  <c r="H8" i="13" s="1"/>
  <c r="C7" i="13"/>
  <c r="G7" i="13" s="1"/>
  <c r="C6" i="13"/>
  <c r="H6" i="13" s="1"/>
  <c r="C5" i="13"/>
  <c r="G5" i="13" s="1"/>
  <c r="C4" i="13"/>
  <c r="H4" i="13" s="1"/>
  <c r="C3" i="13"/>
  <c r="G3" i="13" s="1"/>
  <c r="G203" i="11"/>
  <c r="G202" i="11"/>
  <c r="G201" i="11"/>
  <c r="G200" i="11"/>
  <c r="G199" i="11"/>
  <c r="G198" i="11"/>
  <c r="G197" i="11"/>
  <c r="G196" i="11"/>
  <c r="G195" i="11"/>
  <c r="G194" i="11"/>
  <c r="G193" i="11"/>
  <c r="G192" i="11"/>
  <c r="G191" i="11"/>
  <c r="G190" i="11"/>
  <c r="G189" i="11"/>
  <c r="G188" i="11"/>
  <c r="G187" i="11"/>
  <c r="G186" i="11"/>
  <c r="G185" i="11"/>
  <c r="G184" i="11"/>
  <c r="G183" i="11"/>
  <c r="G182" i="11"/>
  <c r="G181" i="11"/>
  <c r="G180" i="11"/>
  <c r="G179" i="11"/>
  <c r="G178" i="11"/>
  <c r="G177" i="11"/>
  <c r="G176" i="11"/>
  <c r="G175" i="11"/>
  <c r="G174" i="11"/>
  <c r="G173" i="11"/>
  <c r="G172" i="11"/>
  <c r="G171" i="11"/>
  <c r="G170" i="11"/>
  <c r="G169" i="11"/>
  <c r="G168" i="11"/>
  <c r="G167" i="11"/>
  <c r="G166" i="11"/>
  <c r="G165" i="11"/>
  <c r="G164" i="11"/>
  <c r="G163" i="11"/>
  <c r="G162" i="11"/>
  <c r="G161" i="11"/>
  <c r="G160" i="11"/>
  <c r="G159" i="11"/>
  <c r="G158" i="11"/>
  <c r="G157" i="11"/>
  <c r="G156" i="11"/>
  <c r="G155" i="11"/>
  <c r="G154" i="11"/>
  <c r="G153" i="11"/>
  <c r="G152" i="11"/>
  <c r="G151" i="11"/>
  <c r="G150" i="11"/>
  <c r="G149" i="11"/>
  <c r="G148" i="11"/>
  <c r="G147" i="11"/>
  <c r="G146" i="11"/>
  <c r="G145" i="11"/>
  <c r="G144" i="11"/>
  <c r="G143" i="11"/>
  <c r="G142" i="11"/>
  <c r="G141" i="11"/>
  <c r="G140" i="11"/>
  <c r="G139" i="11"/>
  <c r="G138" i="11"/>
  <c r="G137" i="11"/>
  <c r="G136" i="11"/>
  <c r="G135" i="11"/>
  <c r="G134" i="11"/>
  <c r="G133" i="11"/>
  <c r="G132" i="11"/>
  <c r="G131" i="11"/>
  <c r="G130" i="11"/>
  <c r="G129" i="11"/>
  <c r="G128" i="11"/>
  <c r="G127" i="11"/>
  <c r="G126" i="11"/>
  <c r="G125" i="11"/>
  <c r="G124" i="11"/>
  <c r="G123" i="11"/>
  <c r="G122" i="11"/>
  <c r="G121" i="11"/>
  <c r="G120" i="11"/>
  <c r="G119" i="11"/>
  <c r="G118" i="11"/>
  <c r="G117" i="11"/>
  <c r="G116" i="11"/>
  <c r="G115" i="11"/>
  <c r="G114" i="11"/>
  <c r="G113" i="11"/>
  <c r="G112" i="11"/>
  <c r="G111" i="11"/>
  <c r="G110" i="11"/>
  <c r="G109" i="11"/>
  <c r="G108" i="11"/>
  <c r="G107" i="11"/>
  <c r="G106" i="11"/>
  <c r="G105" i="11"/>
  <c r="G104" i="11"/>
  <c r="G103" i="11"/>
  <c r="G102" i="11"/>
  <c r="G101" i="11"/>
  <c r="G100" i="11"/>
  <c r="G99" i="11"/>
  <c r="G98" i="11"/>
  <c r="G97" i="11"/>
  <c r="G96" i="11"/>
  <c r="G95" i="11"/>
  <c r="G94" i="11"/>
  <c r="G93" i="11"/>
  <c r="G92" i="11"/>
  <c r="G91" i="11"/>
  <c r="G90" i="11"/>
  <c r="G89" i="11"/>
  <c r="G88" i="11"/>
  <c r="G87" i="11"/>
  <c r="G86" i="11"/>
  <c r="G85" i="11"/>
  <c r="G84" i="11"/>
  <c r="G83" i="11"/>
  <c r="G82" i="11"/>
  <c r="G81" i="11"/>
  <c r="G80" i="11"/>
  <c r="G79" i="11"/>
  <c r="G78" i="11"/>
  <c r="G77" i="11"/>
  <c r="G76" i="11"/>
  <c r="G75" i="11"/>
  <c r="G74" i="11"/>
  <c r="G73" i="11"/>
  <c r="G72" i="11"/>
  <c r="G71" i="11"/>
  <c r="G70" i="11"/>
  <c r="G69" i="11"/>
  <c r="G68" i="11"/>
  <c r="G67" i="11"/>
  <c r="G66" i="11"/>
  <c r="G65" i="11"/>
  <c r="G64" i="11"/>
  <c r="G63" i="11"/>
  <c r="G62" i="11"/>
  <c r="G61" i="11"/>
  <c r="G60" i="11"/>
  <c r="G59" i="11"/>
  <c r="G58" i="11"/>
  <c r="G57" i="11"/>
  <c r="G56" i="11"/>
  <c r="G55" i="11"/>
  <c r="G54" i="11"/>
  <c r="G53" i="11"/>
  <c r="G52" i="11"/>
  <c r="G51" i="11"/>
  <c r="G50" i="11"/>
  <c r="G49" i="11"/>
  <c r="G48" i="11"/>
  <c r="G47" i="11"/>
  <c r="G46" i="11"/>
  <c r="G45" i="11"/>
  <c r="G44" i="11"/>
  <c r="G43" i="11"/>
  <c r="G42" i="11"/>
  <c r="G41" i="11"/>
  <c r="G40" i="11"/>
  <c r="G39" i="11"/>
  <c r="G38" i="11"/>
  <c r="G37" i="11"/>
  <c r="G36" i="11"/>
  <c r="G35" i="11"/>
  <c r="G34" i="11"/>
  <c r="G33" i="11"/>
  <c r="G32" i="11"/>
  <c r="G31" i="11"/>
  <c r="G30" i="11"/>
  <c r="G29" i="11"/>
  <c r="G28" i="11"/>
  <c r="G27" i="11"/>
  <c r="G26" i="11"/>
  <c r="G25" i="11"/>
  <c r="G24" i="11"/>
  <c r="G23" i="11"/>
  <c r="G22" i="11"/>
  <c r="G21" i="11"/>
  <c r="G20" i="11"/>
  <c r="G19" i="11"/>
  <c r="G18" i="11"/>
  <c r="G17" i="11"/>
  <c r="G16" i="11"/>
  <c r="G15" i="11"/>
  <c r="G14" i="11"/>
  <c r="G13" i="11"/>
  <c r="G12" i="11"/>
  <c r="G11" i="11"/>
  <c r="G10" i="11"/>
  <c r="G9" i="11"/>
  <c r="G8" i="11"/>
  <c r="G7" i="11"/>
  <c r="G6" i="11"/>
  <c r="G5" i="11"/>
  <c r="G4" i="11"/>
  <c r="N125" i="13"/>
  <c r="N95" i="13"/>
  <c r="AQ23" i="25" a="1"/>
  <c r="AK23" i="25" a="1"/>
  <c r="AL23" i="25" a="1"/>
  <c r="AP23" i="25" a="1"/>
  <c r="AP23" i="25" l="1"/>
  <c r="AM23" i="25" s="1"/>
  <c r="AQ23" i="25"/>
  <c r="AN23" i="25" s="1"/>
  <c r="AK23" i="25"/>
  <c r="AH23" i="25" s="1"/>
  <c r="AL23" i="25"/>
  <c r="AI23" i="25" s="1"/>
  <c r="I95" i="13"/>
  <c r="I125" i="13"/>
  <c r="F65" i="13"/>
  <c r="F37" i="13"/>
  <c r="F97" i="13"/>
  <c r="F3" i="13"/>
  <c r="F7" i="13"/>
  <c r="F11" i="13"/>
  <c r="F15" i="13"/>
  <c r="F19" i="13"/>
  <c r="F23" i="13"/>
  <c r="F27" i="13"/>
  <c r="F31" i="13"/>
  <c r="F35" i="13"/>
  <c r="F39" i="13"/>
  <c r="F43" i="13"/>
  <c r="F47" i="13"/>
  <c r="F51" i="13"/>
  <c r="F55" i="13"/>
  <c r="F59" i="13"/>
  <c r="F63" i="13"/>
  <c r="F67" i="13"/>
  <c r="F71" i="13"/>
  <c r="F75" i="13"/>
  <c r="F79" i="13"/>
  <c r="F83" i="13"/>
  <c r="F87" i="13"/>
  <c r="F91" i="13"/>
  <c r="F95" i="13"/>
  <c r="F99" i="13"/>
  <c r="F103" i="13"/>
  <c r="F107" i="13"/>
  <c r="F111" i="13"/>
  <c r="F115" i="13"/>
  <c r="F119" i="13"/>
  <c r="F5" i="13"/>
  <c r="F9" i="13"/>
  <c r="F13" i="13"/>
  <c r="F17" i="13"/>
  <c r="F21" i="13"/>
  <c r="F25" i="13"/>
  <c r="F29" i="13"/>
  <c r="F33" i="13"/>
  <c r="F41" i="13"/>
  <c r="F45" i="13"/>
  <c r="F49" i="13"/>
  <c r="F53" i="13"/>
  <c r="F57" i="13"/>
  <c r="F61" i="13"/>
  <c r="F69" i="13"/>
  <c r="F73" i="13"/>
  <c r="F77" i="13"/>
  <c r="F81" i="13"/>
  <c r="F85" i="13"/>
  <c r="F89" i="13"/>
  <c r="F93" i="13"/>
  <c r="F101" i="13"/>
  <c r="F105" i="13"/>
  <c r="F109" i="13"/>
  <c r="F113" i="13"/>
  <c r="F117" i="13"/>
  <c r="F121" i="13"/>
  <c r="F166" i="13"/>
  <c r="F201" i="13"/>
  <c r="F199" i="13"/>
  <c r="H3" i="13"/>
  <c r="H5" i="13"/>
  <c r="H7" i="13"/>
  <c r="H9" i="13"/>
  <c r="H11" i="13"/>
  <c r="H13" i="13"/>
  <c r="H15" i="13"/>
  <c r="H17" i="13"/>
  <c r="H19" i="13"/>
  <c r="H21" i="13"/>
  <c r="H23" i="13"/>
  <c r="H25" i="13"/>
  <c r="H27" i="13"/>
  <c r="H29" i="13"/>
  <c r="H31" i="13"/>
  <c r="H33" i="13"/>
  <c r="H35" i="13"/>
  <c r="H37" i="13"/>
  <c r="H39" i="13"/>
  <c r="H41" i="13"/>
  <c r="H43" i="13"/>
  <c r="H45" i="13"/>
  <c r="H47" i="13"/>
  <c r="H49" i="13"/>
  <c r="H51" i="13"/>
  <c r="H53" i="13"/>
  <c r="H55" i="13"/>
  <c r="H57" i="13"/>
  <c r="H59" i="13"/>
  <c r="H61" i="13"/>
  <c r="H63" i="13"/>
  <c r="H65" i="13"/>
  <c r="H67" i="13"/>
  <c r="H69" i="13"/>
  <c r="H71" i="13"/>
  <c r="H73" i="13"/>
  <c r="H75" i="13"/>
  <c r="H77" i="13"/>
  <c r="H79" i="13"/>
  <c r="H81" i="13"/>
  <c r="H83" i="13"/>
  <c r="H85" i="13"/>
  <c r="H87" i="13"/>
  <c r="H89" i="13"/>
  <c r="H91" i="13"/>
  <c r="H93" i="13"/>
  <c r="H95" i="13"/>
  <c r="H97" i="13"/>
  <c r="H99" i="13"/>
  <c r="H101" i="13"/>
  <c r="H103" i="13"/>
  <c r="H105" i="13"/>
  <c r="H107" i="13"/>
  <c r="H109" i="13"/>
  <c r="H111" i="13"/>
  <c r="H113" i="13"/>
  <c r="H115" i="13"/>
  <c r="H117" i="13"/>
  <c r="H119" i="13"/>
  <c r="H121" i="13"/>
  <c r="F164" i="13"/>
  <c r="H199" i="13"/>
  <c r="H201" i="13"/>
  <c r="E4" i="13"/>
  <c r="G4" i="13"/>
  <c r="E6" i="13"/>
  <c r="G6" i="13"/>
  <c r="E8" i="13"/>
  <c r="G8" i="13"/>
  <c r="E10" i="13"/>
  <c r="G10" i="13"/>
  <c r="E12" i="13"/>
  <c r="G12" i="13"/>
  <c r="E14" i="13"/>
  <c r="G14" i="13"/>
  <c r="E16" i="13"/>
  <c r="G16" i="13"/>
  <c r="E18" i="13"/>
  <c r="G18" i="13"/>
  <c r="E20" i="13"/>
  <c r="G20" i="13"/>
  <c r="E22" i="13"/>
  <c r="G22" i="13"/>
  <c r="E24" i="13"/>
  <c r="G24" i="13"/>
  <c r="E26" i="13"/>
  <c r="G26" i="13"/>
  <c r="E28" i="13"/>
  <c r="G28" i="13"/>
  <c r="E30" i="13"/>
  <c r="G30" i="13"/>
  <c r="E32" i="13"/>
  <c r="G32" i="13"/>
  <c r="E34" i="13"/>
  <c r="G34" i="13"/>
  <c r="E36" i="13"/>
  <c r="G36" i="13"/>
  <c r="E38" i="13"/>
  <c r="G38" i="13"/>
  <c r="E40" i="13"/>
  <c r="G40" i="13"/>
  <c r="E42" i="13"/>
  <c r="G42" i="13"/>
  <c r="E44" i="13"/>
  <c r="G44" i="13"/>
  <c r="E46" i="13"/>
  <c r="G46" i="13"/>
  <c r="E48" i="13"/>
  <c r="G48" i="13"/>
  <c r="E50" i="13"/>
  <c r="G50" i="13"/>
  <c r="E52" i="13"/>
  <c r="G52" i="13"/>
  <c r="E54" i="13"/>
  <c r="G54" i="13"/>
  <c r="E56" i="13"/>
  <c r="G56" i="13"/>
  <c r="E58" i="13"/>
  <c r="G58" i="13"/>
  <c r="E60" i="13"/>
  <c r="G60" i="13"/>
  <c r="E62" i="13"/>
  <c r="G62" i="13"/>
  <c r="E64" i="13"/>
  <c r="G64" i="13"/>
  <c r="E66" i="13"/>
  <c r="G66" i="13"/>
  <c r="E68" i="13"/>
  <c r="G68" i="13"/>
  <c r="E70" i="13"/>
  <c r="G70" i="13"/>
  <c r="E72" i="13"/>
  <c r="G72" i="13"/>
  <c r="E74" i="13"/>
  <c r="G74" i="13"/>
  <c r="E76" i="13"/>
  <c r="G76" i="13"/>
  <c r="E78" i="13"/>
  <c r="G78" i="13"/>
  <c r="E80" i="13"/>
  <c r="G80" i="13"/>
  <c r="E82" i="13"/>
  <c r="G82" i="13"/>
  <c r="E84" i="13"/>
  <c r="G84" i="13"/>
  <c r="E86" i="13"/>
  <c r="G86" i="13"/>
  <c r="E88" i="13"/>
  <c r="G88" i="13"/>
  <c r="E90" i="13"/>
  <c r="G90" i="13"/>
  <c r="E92" i="13"/>
  <c r="G92" i="13"/>
  <c r="E94" i="13"/>
  <c r="G94" i="13"/>
  <c r="E96" i="13"/>
  <c r="G96" i="13"/>
  <c r="E98" i="13"/>
  <c r="G98" i="13"/>
  <c r="E100" i="13"/>
  <c r="G100" i="13"/>
  <c r="E102" i="13"/>
  <c r="G102" i="13"/>
  <c r="E104" i="13"/>
  <c r="G104" i="13"/>
  <c r="E106" i="13"/>
  <c r="G106" i="13"/>
  <c r="E108" i="13"/>
  <c r="G108" i="13"/>
  <c r="E110" i="13"/>
  <c r="G110" i="13"/>
  <c r="E112" i="13"/>
  <c r="G112" i="13"/>
  <c r="E114" i="13"/>
  <c r="G114" i="13"/>
  <c r="E116" i="13"/>
  <c r="G116" i="13"/>
  <c r="E118" i="13"/>
  <c r="G118" i="13"/>
  <c r="E120" i="13"/>
  <c r="G120" i="13"/>
  <c r="E122" i="13"/>
  <c r="G122" i="13"/>
  <c r="G123" i="13"/>
  <c r="E123" i="13"/>
  <c r="H123" i="13"/>
  <c r="F123" i="13"/>
  <c r="E3" i="13"/>
  <c r="F4" i="13"/>
  <c r="E5" i="13"/>
  <c r="F6" i="13"/>
  <c r="E7" i="13"/>
  <c r="F8" i="13"/>
  <c r="E9" i="13"/>
  <c r="F10" i="13"/>
  <c r="E11" i="13"/>
  <c r="F12" i="13"/>
  <c r="E13" i="13"/>
  <c r="F14" i="13"/>
  <c r="E15" i="13"/>
  <c r="F16" i="13"/>
  <c r="E17" i="13"/>
  <c r="F18" i="13"/>
  <c r="E19" i="13"/>
  <c r="F20" i="13"/>
  <c r="E21" i="13"/>
  <c r="F22" i="13"/>
  <c r="E23" i="13"/>
  <c r="F24" i="13"/>
  <c r="E25" i="13"/>
  <c r="F26" i="13"/>
  <c r="E27" i="13"/>
  <c r="F28" i="13"/>
  <c r="E29" i="13"/>
  <c r="F30" i="13"/>
  <c r="E31" i="13"/>
  <c r="F32" i="13"/>
  <c r="E33" i="13"/>
  <c r="F34" i="13"/>
  <c r="E35" i="13"/>
  <c r="F36" i="13"/>
  <c r="E37" i="13"/>
  <c r="F38" i="13"/>
  <c r="E39" i="13"/>
  <c r="F40" i="13"/>
  <c r="E41" i="13"/>
  <c r="F42" i="13"/>
  <c r="E43" i="13"/>
  <c r="F44" i="13"/>
  <c r="E45" i="13"/>
  <c r="F46" i="13"/>
  <c r="E47" i="13"/>
  <c r="F48" i="13"/>
  <c r="E49" i="13"/>
  <c r="F50" i="13"/>
  <c r="E51" i="13"/>
  <c r="F52" i="13"/>
  <c r="E53" i="13"/>
  <c r="F54" i="13"/>
  <c r="E55" i="13"/>
  <c r="F56" i="13"/>
  <c r="E57" i="13"/>
  <c r="F58" i="13"/>
  <c r="E59" i="13"/>
  <c r="F60" i="13"/>
  <c r="E61" i="13"/>
  <c r="F62" i="13"/>
  <c r="E63" i="13"/>
  <c r="F64" i="13"/>
  <c r="E65" i="13"/>
  <c r="F66" i="13"/>
  <c r="E67" i="13"/>
  <c r="F68" i="13"/>
  <c r="E69" i="13"/>
  <c r="F70" i="13"/>
  <c r="E71" i="13"/>
  <c r="F72" i="13"/>
  <c r="E73" i="13"/>
  <c r="F74" i="13"/>
  <c r="E75" i="13"/>
  <c r="F76" i="13"/>
  <c r="E77" i="13"/>
  <c r="F78" i="13"/>
  <c r="E79" i="13"/>
  <c r="F80" i="13"/>
  <c r="E81" i="13"/>
  <c r="F82" i="13"/>
  <c r="E83" i="13"/>
  <c r="F84" i="13"/>
  <c r="E85" i="13"/>
  <c r="F86" i="13"/>
  <c r="E87" i="13"/>
  <c r="F88" i="13"/>
  <c r="E89" i="13"/>
  <c r="F90" i="13"/>
  <c r="E91" i="13"/>
  <c r="F92" i="13"/>
  <c r="E93" i="13"/>
  <c r="F94" i="13"/>
  <c r="E95" i="13"/>
  <c r="F96" i="13"/>
  <c r="E97" i="13"/>
  <c r="F98" i="13"/>
  <c r="E99" i="13"/>
  <c r="F100" i="13"/>
  <c r="E101" i="13"/>
  <c r="F102" i="13"/>
  <c r="E103" i="13"/>
  <c r="F104" i="13"/>
  <c r="E105" i="13"/>
  <c r="F106" i="13"/>
  <c r="E107" i="13"/>
  <c r="F108" i="13"/>
  <c r="E109" i="13"/>
  <c r="F110" i="13"/>
  <c r="E111" i="13"/>
  <c r="F112" i="13"/>
  <c r="E113" i="13"/>
  <c r="F114" i="13"/>
  <c r="E115" i="13"/>
  <c r="F116" i="13"/>
  <c r="E117" i="13"/>
  <c r="F118" i="13"/>
  <c r="E119" i="13"/>
  <c r="F120" i="13"/>
  <c r="E121" i="13"/>
  <c r="F122" i="13"/>
  <c r="E124" i="13"/>
  <c r="G124" i="13"/>
  <c r="F125" i="13"/>
  <c r="H125" i="13"/>
  <c r="E126" i="13"/>
  <c r="G126" i="13"/>
  <c r="F127" i="13"/>
  <c r="H127" i="13"/>
  <c r="E128" i="13"/>
  <c r="G128" i="13"/>
  <c r="F129" i="13"/>
  <c r="H129" i="13"/>
  <c r="E130" i="13"/>
  <c r="G130" i="13"/>
  <c r="F131" i="13"/>
  <c r="H131" i="13"/>
  <c r="E132" i="13"/>
  <c r="G132" i="13"/>
  <c r="F133" i="13"/>
  <c r="H133" i="13"/>
  <c r="E134" i="13"/>
  <c r="G134" i="13"/>
  <c r="F135" i="13"/>
  <c r="H135" i="13"/>
  <c r="E136" i="13"/>
  <c r="G136" i="13"/>
  <c r="F137" i="13"/>
  <c r="H137" i="13"/>
  <c r="E138" i="13"/>
  <c r="G138" i="13"/>
  <c r="F139" i="13"/>
  <c r="H139" i="13"/>
  <c r="E140" i="13"/>
  <c r="G140" i="13"/>
  <c r="F141" i="13"/>
  <c r="H141" i="13"/>
  <c r="E142" i="13"/>
  <c r="G142" i="13"/>
  <c r="F143" i="13"/>
  <c r="H143" i="13"/>
  <c r="E144" i="13"/>
  <c r="G144" i="13"/>
  <c r="F145" i="13"/>
  <c r="H145" i="13"/>
  <c r="E146" i="13"/>
  <c r="G146" i="13"/>
  <c r="F147" i="13"/>
  <c r="H147" i="13"/>
  <c r="E148" i="13"/>
  <c r="G148" i="13"/>
  <c r="F149" i="13"/>
  <c r="H149" i="13"/>
  <c r="E150" i="13"/>
  <c r="G150" i="13"/>
  <c r="F151" i="13"/>
  <c r="H151" i="13"/>
  <c r="E152" i="13"/>
  <c r="G152" i="13"/>
  <c r="F153" i="13"/>
  <c r="H153" i="13"/>
  <c r="E154" i="13"/>
  <c r="G154" i="13"/>
  <c r="F155" i="13"/>
  <c r="H155" i="13"/>
  <c r="E156" i="13"/>
  <c r="G156" i="13"/>
  <c r="F157" i="13"/>
  <c r="H157" i="13"/>
  <c r="E158" i="13"/>
  <c r="G158" i="13"/>
  <c r="F159" i="13"/>
  <c r="H159" i="13"/>
  <c r="E160" i="13"/>
  <c r="G160" i="13"/>
  <c r="F161" i="13"/>
  <c r="H161" i="13"/>
  <c r="E162" i="13"/>
  <c r="G162" i="13"/>
  <c r="F163" i="13"/>
  <c r="H163" i="13"/>
  <c r="E164" i="13"/>
  <c r="G164" i="13"/>
  <c r="F165" i="13"/>
  <c r="H165" i="13"/>
  <c r="E166" i="13"/>
  <c r="G166" i="13"/>
  <c r="F167" i="13"/>
  <c r="H167" i="13"/>
  <c r="E168" i="13"/>
  <c r="G168" i="13"/>
  <c r="F169" i="13"/>
  <c r="H169" i="13"/>
  <c r="E170" i="13"/>
  <c r="G170" i="13"/>
  <c r="F171" i="13"/>
  <c r="H171" i="13"/>
  <c r="E172" i="13"/>
  <c r="G172" i="13"/>
  <c r="F173" i="13"/>
  <c r="H173" i="13"/>
  <c r="E174" i="13"/>
  <c r="G174" i="13"/>
  <c r="F175" i="13"/>
  <c r="H175" i="13"/>
  <c r="E176" i="13"/>
  <c r="G176" i="13"/>
  <c r="F177" i="13"/>
  <c r="H177" i="13"/>
  <c r="E178" i="13"/>
  <c r="G178" i="13"/>
  <c r="F179" i="13"/>
  <c r="H179" i="13"/>
  <c r="E180" i="13"/>
  <c r="G180" i="13"/>
  <c r="F181" i="13"/>
  <c r="H181" i="13"/>
  <c r="E182" i="13"/>
  <c r="G182" i="13"/>
  <c r="F183" i="13"/>
  <c r="H183" i="13"/>
  <c r="E184" i="13"/>
  <c r="G184" i="13"/>
  <c r="F185" i="13"/>
  <c r="H185" i="13"/>
  <c r="E186" i="13"/>
  <c r="G186" i="13"/>
  <c r="F187" i="13"/>
  <c r="H187" i="13"/>
  <c r="E188" i="13"/>
  <c r="G188" i="13"/>
  <c r="F189" i="13"/>
  <c r="H189" i="13"/>
  <c r="E190" i="13"/>
  <c r="G190" i="13"/>
  <c r="F191" i="13"/>
  <c r="H191" i="13"/>
  <c r="E192" i="13"/>
  <c r="G192" i="13"/>
  <c r="F193" i="13"/>
  <c r="H193" i="13"/>
  <c r="E194" i="13"/>
  <c r="G194" i="13"/>
  <c r="F195" i="13"/>
  <c r="H195" i="13"/>
  <c r="E196" i="13"/>
  <c r="G196" i="13"/>
  <c r="F197" i="13"/>
  <c r="H197" i="13"/>
  <c r="E198" i="13"/>
  <c r="G198" i="13"/>
  <c r="E200" i="13"/>
  <c r="G200" i="13"/>
  <c r="E202" i="13"/>
  <c r="G202" i="13"/>
  <c r="F124" i="13"/>
  <c r="E125" i="13"/>
  <c r="F126" i="13"/>
  <c r="E127" i="13"/>
  <c r="F128" i="13"/>
  <c r="E129" i="13"/>
  <c r="F130" i="13"/>
  <c r="E131" i="13"/>
  <c r="F132" i="13"/>
  <c r="E133" i="13"/>
  <c r="F134" i="13"/>
  <c r="E135" i="13"/>
  <c r="F136" i="13"/>
  <c r="E137" i="13"/>
  <c r="F138" i="13"/>
  <c r="E139" i="13"/>
  <c r="F140" i="13"/>
  <c r="E141" i="13"/>
  <c r="F142" i="13"/>
  <c r="E143" i="13"/>
  <c r="F144" i="13"/>
  <c r="E145" i="13"/>
  <c r="F146" i="13"/>
  <c r="E147" i="13"/>
  <c r="F148" i="13"/>
  <c r="E149" i="13"/>
  <c r="F150" i="13"/>
  <c r="E151" i="13"/>
  <c r="F152" i="13"/>
  <c r="E153" i="13"/>
  <c r="F154" i="13"/>
  <c r="E155" i="13"/>
  <c r="F156" i="13"/>
  <c r="E157" i="13"/>
  <c r="F158" i="13"/>
  <c r="E159" i="13"/>
  <c r="F160" i="13"/>
  <c r="E161" i="13"/>
  <c r="F162" i="13"/>
  <c r="E163" i="13"/>
  <c r="E165" i="13"/>
  <c r="E167" i="13"/>
  <c r="F168" i="13"/>
  <c r="E169" i="13"/>
  <c r="F170" i="13"/>
  <c r="E171" i="13"/>
  <c r="F172" i="13"/>
  <c r="E173" i="13"/>
  <c r="F174" i="13"/>
  <c r="E175" i="13"/>
  <c r="F176" i="13"/>
  <c r="E177" i="13"/>
  <c r="F178" i="13"/>
  <c r="E179" i="13"/>
  <c r="F180" i="13"/>
  <c r="E181" i="13"/>
  <c r="F182" i="13"/>
  <c r="E183" i="13"/>
  <c r="F184" i="13"/>
  <c r="E185" i="13"/>
  <c r="F186" i="13"/>
  <c r="E187" i="13"/>
  <c r="F188" i="13"/>
  <c r="E189" i="13"/>
  <c r="F190" i="13"/>
  <c r="E191" i="13"/>
  <c r="F192" i="13"/>
  <c r="E193" i="13"/>
  <c r="F194" i="13"/>
  <c r="E195" i="13"/>
  <c r="F196" i="13"/>
  <c r="E197" i="13"/>
  <c r="F198" i="13"/>
  <c r="E199" i="13"/>
  <c r="F200" i="13"/>
  <c r="E201" i="13"/>
  <c r="F202" i="13"/>
  <c r="AD21" i="9"/>
  <c r="AC21" i="9"/>
  <c r="I21" i="9"/>
  <c r="H21" i="9"/>
  <c r="G21" i="9"/>
  <c r="C21" i="9"/>
  <c r="D21" i="9"/>
  <c r="K21" i="9" s="1"/>
  <c r="U21" i="9" s="1"/>
  <c r="V21" i="9" s="1"/>
  <c r="E21" i="9"/>
  <c r="F21" i="9"/>
  <c r="AD20" i="9"/>
  <c r="N3" i="12"/>
  <c r="M3" i="12"/>
  <c r="C9" i="9"/>
  <c r="D9" i="9"/>
  <c r="K9" i="9" s="1"/>
  <c r="L9" i="9" s="1"/>
  <c r="E9" i="9"/>
  <c r="F9" i="9"/>
  <c r="G9" i="9"/>
  <c r="H9" i="9"/>
  <c r="I9" i="9"/>
  <c r="AC9" i="9"/>
  <c r="AD9" i="9"/>
  <c r="C10" i="9"/>
  <c r="D10" i="9"/>
  <c r="K10" i="9" s="1"/>
  <c r="L10" i="9" s="1"/>
  <c r="O10" i="9" s="1"/>
  <c r="E10" i="9"/>
  <c r="F10" i="9"/>
  <c r="G10" i="9"/>
  <c r="H10" i="9"/>
  <c r="I10" i="9"/>
  <c r="AC10" i="9"/>
  <c r="AD10" i="9"/>
  <c r="C11" i="9"/>
  <c r="D11" i="9"/>
  <c r="E11" i="9"/>
  <c r="F11" i="9"/>
  <c r="G11" i="9"/>
  <c r="H11" i="9"/>
  <c r="I11" i="9"/>
  <c r="K11" i="9"/>
  <c r="L11" i="9" s="1"/>
  <c r="O11" i="9" s="1"/>
  <c r="AC11" i="9"/>
  <c r="AD11" i="9"/>
  <c r="C12" i="9"/>
  <c r="D12" i="9"/>
  <c r="K12" i="9" s="1"/>
  <c r="L12" i="9" s="1"/>
  <c r="O12" i="9" s="1"/>
  <c r="E12" i="9"/>
  <c r="F12" i="9"/>
  <c r="G12" i="9"/>
  <c r="H12" i="9"/>
  <c r="I12" i="9"/>
  <c r="AC12" i="9"/>
  <c r="AD12" i="9"/>
  <c r="C13" i="9"/>
  <c r="D13" i="9"/>
  <c r="K13" i="9" s="1"/>
  <c r="L13" i="9" s="1"/>
  <c r="O13" i="9" s="1"/>
  <c r="E13" i="9"/>
  <c r="F13" i="9"/>
  <c r="G13" i="9"/>
  <c r="H13" i="9"/>
  <c r="I13" i="9"/>
  <c r="AC13" i="9"/>
  <c r="AD13" i="9"/>
  <c r="C14" i="9"/>
  <c r="D14" i="9"/>
  <c r="K14" i="9" s="1"/>
  <c r="L14" i="9" s="1"/>
  <c r="E14" i="9"/>
  <c r="F14" i="9"/>
  <c r="T14" i="9"/>
  <c r="AC14" i="9"/>
  <c r="AD14" i="9"/>
  <c r="C15" i="9"/>
  <c r="D15" i="9"/>
  <c r="K15" i="9" s="1"/>
  <c r="E15" i="9"/>
  <c r="F15" i="9"/>
  <c r="T15" i="9"/>
  <c r="AC15" i="9"/>
  <c r="AD15" i="9"/>
  <c r="C16" i="9"/>
  <c r="D16" i="9"/>
  <c r="K16" i="9" s="1"/>
  <c r="E16" i="9"/>
  <c r="F16" i="9"/>
  <c r="G16" i="9"/>
  <c r="H16" i="9"/>
  <c r="I16" i="9"/>
  <c r="AC16" i="9"/>
  <c r="AD16" i="9"/>
  <c r="C17" i="9"/>
  <c r="D17" i="9"/>
  <c r="K17" i="9" s="1"/>
  <c r="E17" i="9"/>
  <c r="F17" i="9"/>
  <c r="G17" i="9"/>
  <c r="H17" i="9"/>
  <c r="I17" i="9"/>
  <c r="AC17" i="9"/>
  <c r="AD17" i="9"/>
  <c r="C18" i="9"/>
  <c r="D18" i="9"/>
  <c r="K18" i="9" s="1"/>
  <c r="E18" i="9"/>
  <c r="F18" i="9"/>
  <c r="G18" i="9"/>
  <c r="H18" i="9"/>
  <c r="I18" i="9"/>
  <c r="AC18" i="9"/>
  <c r="AD18" i="9"/>
  <c r="C19" i="9"/>
  <c r="D19" i="9"/>
  <c r="K19" i="9" s="1"/>
  <c r="E19" i="9"/>
  <c r="F19" i="9"/>
  <c r="G19" i="9"/>
  <c r="H19" i="9"/>
  <c r="I19" i="9"/>
  <c r="AC19" i="9"/>
  <c r="C20" i="9"/>
  <c r="D20" i="9"/>
  <c r="K20" i="9" s="1"/>
  <c r="L20" i="9" s="1"/>
  <c r="E20" i="9"/>
  <c r="F20" i="9"/>
  <c r="G20" i="9"/>
  <c r="H20" i="9"/>
  <c r="I20" i="9"/>
  <c r="AC20" i="9"/>
  <c r="C22" i="9"/>
  <c r="D22" i="9"/>
  <c r="K22" i="9" s="1"/>
  <c r="L22" i="9" s="1"/>
  <c r="E22" i="9"/>
  <c r="F22" i="9"/>
  <c r="G22" i="9"/>
  <c r="H22" i="9"/>
  <c r="I22" i="9"/>
  <c r="AC22" i="9"/>
  <c r="AD22" i="9"/>
  <c r="C25" i="9"/>
  <c r="D25" i="9"/>
  <c r="K25" i="9" s="1"/>
  <c r="E25" i="9"/>
  <c r="F25" i="9"/>
  <c r="G25" i="9"/>
  <c r="H25" i="9"/>
  <c r="I25" i="9"/>
  <c r="AC25" i="9"/>
  <c r="AD25" i="9"/>
  <c r="C26" i="9"/>
  <c r="D26" i="9"/>
  <c r="K26" i="9" s="1"/>
  <c r="O26" i="9" s="1"/>
  <c r="E26" i="9"/>
  <c r="F26" i="9"/>
  <c r="G26" i="9"/>
  <c r="H26" i="9"/>
  <c r="I26" i="9"/>
  <c r="AC26" i="9"/>
  <c r="AD26" i="9"/>
  <c r="C27" i="9"/>
  <c r="D27" i="9"/>
  <c r="K27" i="9" s="1"/>
  <c r="L27" i="9" s="1"/>
  <c r="E27" i="9"/>
  <c r="F27" i="9"/>
  <c r="G27" i="9"/>
  <c r="H27" i="9"/>
  <c r="I27" i="9"/>
  <c r="AC27" i="9"/>
  <c r="AD27" i="9"/>
  <c r="C28" i="9"/>
  <c r="D28" i="9"/>
  <c r="K28" i="9" s="1"/>
  <c r="E28" i="9"/>
  <c r="F28" i="9"/>
  <c r="G28" i="9"/>
  <c r="H28" i="9"/>
  <c r="I28" i="9"/>
  <c r="AC28" i="9"/>
  <c r="AD28" i="9"/>
  <c r="C29" i="9"/>
  <c r="D29" i="9"/>
  <c r="K29" i="9" s="1"/>
  <c r="E29" i="9"/>
  <c r="F29" i="9"/>
  <c r="G29" i="9"/>
  <c r="H29" i="9"/>
  <c r="I29" i="9"/>
  <c r="AC29" i="9"/>
  <c r="AD29" i="9"/>
  <c r="C16" i="8"/>
  <c r="G16" i="8"/>
  <c r="D16" i="8" s="1"/>
  <c r="I16" i="8"/>
  <c r="J16" i="8" s="1"/>
  <c r="C18" i="8"/>
  <c r="G18" i="8"/>
  <c r="H18" i="8" s="1"/>
  <c r="I18" i="8"/>
  <c r="J18" i="8" s="1"/>
  <c r="C11" i="8"/>
  <c r="G11" i="8"/>
  <c r="D11" i="8" s="1"/>
  <c r="I11" i="8"/>
  <c r="J11" i="8" s="1"/>
  <c r="C8" i="8"/>
  <c r="D8" i="8"/>
  <c r="I8" i="8"/>
  <c r="J8" i="8" s="1"/>
  <c r="C14" i="8"/>
  <c r="G14" i="8"/>
  <c r="D14" i="8" s="1"/>
  <c r="I14" i="8"/>
  <c r="J14" i="8" s="1"/>
  <c r="C15" i="8"/>
  <c r="G15" i="8"/>
  <c r="H15" i="8" s="1"/>
  <c r="I15" i="8"/>
  <c r="J15" i="8" s="1"/>
  <c r="J36" i="5"/>
  <c r="K36" i="5"/>
  <c r="L36" i="5"/>
  <c r="M36" i="5"/>
  <c r="N36" i="5"/>
  <c r="J37" i="5"/>
  <c r="K37" i="5"/>
  <c r="L37" i="5"/>
  <c r="M37" i="5"/>
  <c r="N37" i="5"/>
  <c r="J38" i="5"/>
  <c r="K38" i="5"/>
  <c r="L38" i="5"/>
  <c r="M38" i="5"/>
  <c r="N38" i="5"/>
  <c r="J39" i="5"/>
  <c r="K39" i="5"/>
  <c r="L39" i="5"/>
  <c r="M39" i="5"/>
  <c r="N39" i="5"/>
  <c r="J40" i="5"/>
  <c r="K40" i="5"/>
  <c r="L40" i="5"/>
  <c r="M40" i="5"/>
  <c r="N40" i="5"/>
  <c r="J41" i="5"/>
  <c r="K41" i="5"/>
  <c r="L41" i="5"/>
  <c r="M41" i="5"/>
  <c r="N41" i="5"/>
  <c r="J42" i="5"/>
  <c r="K42" i="5"/>
  <c r="L42" i="5"/>
  <c r="M42" i="5"/>
  <c r="N42" i="5"/>
  <c r="J43" i="5"/>
  <c r="K43" i="5"/>
  <c r="L43" i="5"/>
  <c r="M43" i="5"/>
  <c r="N43" i="5"/>
  <c r="J44" i="5"/>
  <c r="K44" i="5"/>
  <c r="L44" i="5"/>
  <c r="M44" i="5"/>
  <c r="N44" i="5"/>
  <c r="J45" i="5"/>
  <c r="K45" i="5"/>
  <c r="L45" i="5"/>
  <c r="M45" i="5"/>
  <c r="N45" i="5"/>
  <c r="J46" i="5"/>
  <c r="K46" i="5"/>
  <c r="L46" i="5"/>
  <c r="M46" i="5"/>
  <c r="N46" i="5"/>
  <c r="J47" i="5"/>
  <c r="K47" i="5"/>
  <c r="L47" i="5"/>
  <c r="M47" i="5"/>
  <c r="N47" i="5"/>
  <c r="J48" i="5"/>
  <c r="K48" i="5"/>
  <c r="L48" i="5"/>
  <c r="M48" i="5"/>
  <c r="N48" i="5"/>
  <c r="J49" i="5"/>
  <c r="K49" i="5"/>
  <c r="L49" i="5"/>
  <c r="M49" i="5"/>
  <c r="N49" i="5"/>
  <c r="J50" i="5"/>
  <c r="K50" i="5"/>
  <c r="L50" i="5"/>
  <c r="M50" i="5"/>
  <c r="N50" i="5"/>
  <c r="J52" i="5"/>
  <c r="K52" i="5"/>
  <c r="L52" i="5"/>
  <c r="M52" i="5"/>
  <c r="N52" i="5"/>
  <c r="J53" i="5"/>
  <c r="K53" i="5"/>
  <c r="L53" i="5"/>
  <c r="M53" i="5"/>
  <c r="N53" i="5"/>
  <c r="J54" i="5"/>
  <c r="K54" i="5"/>
  <c r="L54" i="5"/>
  <c r="M54" i="5"/>
  <c r="N54" i="5"/>
  <c r="J55" i="5"/>
  <c r="K55" i="5"/>
  <c r="L55" i="5"/>
  <c r="M55" i="5"/>
  <c r="N55" i="5"/>
  <c r="J56" i="5"/>
  <c r="K56" i="5"/>
  <c r="L56" i="5"/>
  <c r="M56" i="5"/>
  <c r="N56" i="5"/>
  <c r="J57" i="5"/>
  <c r="K57" i="5"/>
  <c r="L57" i="5"/>
  <c r="M57" i="5"/>
  <c r="N57" i="5"/>
  <c r="J58" i="5"/>
  <c r="K58" i="5"/>
  <c r="L58" i="5"/>
  <c r="M58" i="5"/>
  <c r="N58" i="5"/>
  <c r="J59" i="5"/>
  <c r="K59" i="5"/>
  <c r="L59" i="5"/>
  <c r="M59" i="5"/>
  <c r="N59" i="5"/>
  <c r="J60" i="5"/>
  <c r="K60" i="5"/>
  <c r="L60" i="5"/>
  <c r="M60" i="5"/>
  <c r="N60" i="5"/>
  <c r="J61" i="5"/>
  <c r="K61" i="5"/>
  <c r="L61" i="5"/>
  <c r="M61" i="5"/>
  <c r="N61" i="5"/>
  <c r="J62" i="5"/>
  <c r="K62" i="5"/>
  <c r="L62" i="5"/>
  <c r="M62" i="5"/>
  <c r="N62" i="5"/>
  <c r="J63" i="5"/>
  <c r="K63" i="5"/>
  <c r="L63" i="5"/>
  <c r="M63" i="5"/>
  <c r="N63" i="5"/>
  <c r="J64" i="5"/>
  <c r="K64" i="5"/>
  <c r="L64" i="5"/>
  <c r="M64" i="5"/>
  <c r="N64" i="5"/>
  <c r="J65" i="5"/>
  <c r="K65" i="5"/>
  <c r="L65" i="5"/>
  <c r="M65" i="5"/>
  <c r="N65" i="5"/>
  <c r="J66" i="5"/>
  <c r="K66" i="5"/>
  <c r="L66" i="5"/>
  <c r="M66" i="5"/>
  <c r="N66" i="5"/>
  <c r="J67" i="5"/>
  <c r="K67" i="5"/>
  <c r="L67" i="5"/>
  <c r="M67" i="5"/>
  <c r="N67" i="5"/>
  <c r="J68" i="5"/>
  <c r="K68" i="5"/>
  <c r="L68" i="5"/>
  <c r="M68" i="5"/>
  <c r="N68" i="5"/>
  <c r="J69" i="5"/>
  <c r="K69" i="5"/>
  <c r="L69" i="5"/>
  <c r="M69" i="5"/>
  <c r="N69" i="5"/>
  <c r="J70" i="5"/>
  <c r="K70" i="5"/>
  <c r="L70" i="5"/>
  <c r="M70" i="5"/>
  <c r="N70" i="5"/>
  <c r="J71" i="5"/>
  <c r="K71" i="5"/>
  <c r="L71" i="5"/>
  <c r="M71" i="5"/>
  <c r="N71" i="5"/>
  <c r="J72" i="5"/>
  <c r="K72" i="5"/>
  <c r="L72" i="5"/>
  <c r="M72" i="5"/>
  <c r="N72" i="5"/>
  <c r="J73" i="5"/>
  <c r="K73" i="5"/>
  <c r="L73" i="5"/>
  <c r="M73" i="5"/>
  <c r="N73" i="5"/>
  <c r="J74" i="5"/>
  <c r="K74" i="5"/>
  <c r="L74" i="5"/>
  <c r="M74" i="5"/>
  <c r="N74" i="5"/>
  <c r="J75" i="5"/>
  <c r="K75" i="5"/>
  <c r="L75" i="5"/>
  <c r="M75" i="5"/>
  <c r="N75" i="5"/>
  <c r="J76" i="5"/>
  <c r="K76" i="5"/>
  <c r="L76" i="5"/>
  <c r="M76" i="5"/>
  <c r="N76" i="5"/>
  <c r="J77" i="5"/>
  <c r="K77" i="5"/>
  <c r="L77" i="5"/>
  <c r="M77" i="5"/>
  <c r="N77" i="5"/>
  <c r="J78" i="5"/>
  <c r="K78" i="5"/>
  <c r="L78" i="5"/>
  <c r="M78" i="5"/>
  <c r="N78" i="5"/>
  <c r="J79" i="5"/>
  <c r="K79" i="5"/>
  <c r="L79" i="5"/>
  <c r="M79" i="5"/>
  <c r="N79" i="5"/>
  <c r="J80" i="5"/>
  <c r="K80" i="5"/>
  <c r="L80" i="5"/>
  <c r="M80" i="5"/>
  <c r="N80" i="5"/>
  <c r="J81" i="5"/>
  <c r="K81" i="5"/>
  <c r="L81" i="5"/>
  <c r="M81" i="5"/>
  <c r="N81" i="5"/>
  <c r="J82" i="5"/>
  <c r="K82" i="5"/>
  <c r="L82" i="5"/>
  <c r="M82" i="5"/>
  <c r="N82" i="5"/>
  <c r="J83" i="5"/>
  <c r="K83" i="5"/>
  <c r="L83" i="5"/>
  <c r="M83" i="5"/>
  <c r="N83" i="5"/>
  <c r="J84" i="5"/>
  <c r="K84" i="5"/>
  <c r="L84" i="5"/>
  <c r="M84" i="5"/>
  <c r="N84" i="5"/>
  <c r="J85" i="5"/>
  <c r="K85" i="5"/>
  <c r="L85" i="5"/>
  <c r="M85" i="5"/>
  <c r="N85" i="5"/>
  <c r="J86" i="5"/>
  <c r="K86" i="5"/>
  <c r="L86" i="5"/>
  <c r="M86" i="5"/>
  <c r="N86" i="5"/>
  <c r="J87" i="5"/>
  <c r="K87" i="5"/>
  <c r="L87" i="5"/>
  <c r="M87" i="5"/>
  <c r="N87" i="5"/>
  <c r="J88" i="5"/>
  <c r="K88" i="5"/>
  <c r="L88" i="5"/>
  <c r="M88" i="5"/>
  <c r="N88" i="5"/>
  <c r="J89" i="5"/>
  <c r="K89" i="5"/>
  <c r="L89" i="5"/>
  <c r="M89" i="5"/>
  <c r="N89" i="5"/>
  <c r="J90" i="5"/>
  <c r="K90" i="5"/>
  <c r="L90" i="5"/>
  <c r="M90" i="5"/>
  <c r="N90" i="5"/>
  <c r="J91" i="5"/>
  <c r="K91" i="5"/>
  <c r="L91" i="5"/>
  <c r="M91" i="5"/>
  <c r="N91" i="5"/>
  <c r="J92" i="5"/>
  <c r="K92" i="5"/>
  <c r="L92" i="5"/>
  <c r="M92" i="5"/>
  <c r="N92" i="5"/>
  <c r="J93" i="5"/>
  <c r="K93" i="5"/>
  <c r="L93" i="5"/>
  <c r="M93" i="5"/>
  <c r="N93" i="5"/>
  <c r="J94" i="5"/>
  <c r="K94" i="5"/>
  <c r="L94" i="5"/>
  <c r="M94" i="5"/>
  <c r="N94" i="5"/>
  <c r="J95" i="5"/>
  <c r="K95" i="5"/>
  <c r="L95" i="5"/>
  <c r="M95" i="5"/>
  <c r="N95" i="5"/>
  <c r="J96" i="5"/>
  <c r="K96" i="5"/>
  <c r="L96" i="5"/>
  <c r="M96" i="5"/>
  <c r="N96" i="5"/>
  <c r="J97" i="5"/>
  <c r="K97" i="5"/>
  <c r="L97" i="5"/>
  <c r="M97" i="5"/>
  <c r="N97" i="5"/>
  <c r="J98" i="5"/>
  <c r="K98" i="5"/>
  <c r="L98" i="5"/>
  <c r="M98" i="5"/>
  <c r="N98" i="5"/>
  <c r="J99" i="5"/>
  <c r="K99" i="5"/>
  <c r="L99" i="5"/>
  <c r="M99" i="5"/>
  <c r="N99" i="5"/>
  <c r="J100" i="5"/>
  <c r="K100" i="5"/>
  <c r="L100" i="5"/>
  <c r="M100" i="5"/>
  <c r="N100" i="5"/>
  <c r="J101" i="5"/>
  <c r="K101" i="5"/>
  <c r="L101" i="5"/>
  <c r="M101" i="5"/>
  <c r="N101" i="5"/>
  <c r="J102" i="5"/>
  <c r="K102" i="5"/>
  <c r="L102" i="5"/>
  <c r="M102" i="5"/>
  <c r="N102" i="5"/>
  <c r="J103" i="5"/>
  <c r="K103" i="5"/>
  <c r="L103" i="5"/>
  <c r="M103" i="5"/>
  <c r="N103" i="5"/>
  <c r="J104" i="5"/>
  <c r="K104" i="5"/>
  <c r="L104" i="5"/>
  <c r="M104" i="5"/>
  <c r="N104" i="5"/>
  <c r="J105" i="5"/>
  <c r="K105" i="5"/>
  <c r="L105" i="5"/>
  <c r="M105" i="5"/>
  <c r="N105" i="5"/>
  <c r="J106" i="5"/>
  <c r="K106" i="5"/>
  <c r="L106" i="5"/>
  <c r="M106" i="5"/>
  <c r="N106" i="5"/>
  <c r="J107" i="5"/>
  <c r="K107" i="5"/>
  <c r="L107" i="5"/>
  <c r="M107" i="5"/>
  <c r="N107" i="5"/>
  <c r="J108" i="5"/>
  <c r="K108" i="5"/>
  <c r="L108" i="5"/>
  <c r="M108" i="5"/>
  <c r="N108" i="5"/>
  <c r="J109" i="5"/>
  <c r="K109" i="5"/>
  <c r="L109" i="5"/>
  <c r="M109" i="5"/>
  <c r="N109" i="5"/>
  <c r="J110" i="5"/>
  <c r="K110" i="5"/>
  <c r="L110" i="5"/>
  <c r="M110" i="5"/>
  <c r="N110" i="5"/>
  <c r="J111" i="5"/>
  <c r="K111" i="5"/>
  <c r="L111" i="5"/>
  <c r="M111" i="5"/>
  <c r="N111" i="5"/>
  <c r="J112" i="5"/>
  <c r="K112" i="5"/>
  <c r="L112" i="5"/>
  <c r="M112" i="5"/>
  <c r="N112" i="5"/>
  <c r="J113" i="5"/>
  <c r="K113" i="5"/>
  <c r="L113" i="5"/>
  <c r="M113" i="5"/>
  <c r="N113" i="5"/>
  <c r="J114" i="5"/>
  <c r="K114" i="5"/>
  <c r="L114" i="5"/>
  <c r="M114" i="5"/>
  <c r="N114" i="5"/>
  <c r="J115" i="5"/>
  <c r="K115" i="5"/>
  <c r="L115" i="5"/>
  <c r="M115" i="5"/>
  <c r="N115" i="5"/>
  <c r="J116" i="5"/>
  <c r="K116" i="5"/>
  <c r="L116" i="5"/>
  <c r="M116" i="5"/>
  <c r="N116" i="5"/>
  <c r="J117" i="5"/>
  <c r="K117" i="5"/>
  <c r="L117" i="5"/>
  <c r="M117" i="5"/>
  <c r="N117" i="5"/>
  <c r="J118" i="5"/>
  <c r="K118" i="5"/>
  <c r="L118" i="5"/>
  <c r="M118" i="5"/>
  <c r="N118" i="5"/>
  <c r="J119" i="5"/>
  <c r="K119" i="5"/>
  <c r="L119" i="5"/>
  <c r="M119" i="5"/>
  <c r="N119" i="5"/>
  <c r="J120" i="5"/>
  <c r="K120" i="5"/>
  <c r="L120" i="5"/>
  <c r="M120" i="5"/>
  <c r="N120" i="5"/>
  <c r="J121" i="5"/>
  <c r="K121" i="5"/>
  <c r="L121" i="5"/>
  <c r="M121" i="5"/>
  <c r="N121" i="5"/>
  <c r="J122" i="5"/>
  <c r="K122" i="5"/>
  <c r="L122" i="5"/>
  <c r="M122" i="5"/>
  <c r="N122" i="5"/>
  <c r="J123" i="5"/>
  <c r="K123" i="5"/>
  <c r="L123" i="5"/>
  <c r="M123" i="5"/>
  <c r="N123" i="5"/>
  <c r="J124" i="5"/>
  <c r="K124" i="5"/>
  <c r="L124" i="5"/>
  <c r="M124" i="5"/>
  <c r="N124" i="5"/>
  <c r="J125" i="5"/>
  <c r="K125" i="5"/>
  <c r="L125" i="5"/>
  <c r="M125" i="5"/>
  <c r="N125" i="5"/>
  <c r="J126" i="5"/>
  <c r="K126" i="5"/>
  <c r="L126" i="5"/>
  <c r="M126" i="5"/>
  <c r="N126" i="5"/>
  <c r="J127" i="5"/>
  <c r="K127" i="5"/>
  <c r="L127" i="5"/>
  <c r="M127" i="5"/>
  <c r="N127" i="5"/>
  <c r="J128" i="5"/>
  <c r="K128" i="5"/>
  <c r="L128" i="5"/>
  <c r="M128" i="5"/>
  <c r="N128" i="5"/>
  <c r="J129" i="5"/>
  <c r="K129" i="5"/>
  <c r="L129" i="5"/>
  <c r="M129" i="5"/>
  <c r="N129" i="5"/>
  <c r="J130" i="5"/>
  <c r="K130" i="5"/>
  <c r="L130" i="5"/>
  <c r="M130" i="5"/>
  <c r="N130" i="5"/>
  <c r="J131" i="5"/>
  <c r="K131" i="5"/>
  <c r="L131" i="5"/>
  <c r="M131" i="5"/>
  <c r="N131" i="5"/>
  <c r="J132" i="5"/>
  <c r="K132" i="5"/>
  <c r="L132" i="5"/>
  <c r="M132" i="5"/>
  <c r="N132" i="5"/>
  <c r="J133" i="5"/>
  <c r="K133" i="5"/>
  <c r="L133" i="5"/>
  <c r="M133" i="5"/>
  <c r="N133" i="5"/>
  <c r="J134" i="5"/>
  <c r="K134" i="5"/>
  <c r="L134" i="5"/>
  <c r="M134" i="5"/>
  <c r="N134" i="5"/>
  <c r="J135" i="5"/>
  <c r="K135" i="5"/>
  <c r="L135" i="5"/>
  <c r="M135" i="5"/>
  <c r="N135" i="5"/>
  <c r="J136" i="5"/>
  <c r="K136" i="5"/>
  <c r="L136" i="5"/>
  <c r="M136" i="5"/>
  <c r="N136" i="5"/>
  <c r="J137" i="5"/>
  <c r="K137" i="5"/>
  <c r="L137" i="5"/>
  <c r="M137" i="5"/>
  <c r="N137" i="5"/>
  <c r="J138" i="5"/>
  <c r="K138" i="5"/>
  <c r="L138" i="5"/>
  <c r="M138" i="5"/>
  <c r="N138" i="5"/>
  <c r="J139" i="5"/>
  <c r="K139" i="5"/>
  <c r="L139" i="5"/>
  <c r="M139" i="5"/>
  <c r="N139" i="5"/>
  <c r="J140" i="5"/>
  <c r="K140" i="5"/>
  <c r="L140" i="5"/>
  <c r="M140" i="5"/>
  <c r="N140" i="5"/>
  <c r="J141" i="5"/>
  <c r="K141" i="5"/>
  <c r="L141" i="5"/>
  <c r="M141" i="5"/>
  <c r="N141" i="5"/>
  <c r="J142" i="5"/>
  <c r="K142" i="5"/>
  <c r="L142" i="5"/>
  <c r="M142" i="5"/>
  <c r="N142" i="5"/>
  <c r="J143" i="5"/>
  <c r="K143" i="5"/>
  <c r="L143" i="5"/>
  <c r="M143" i="5"/>
  <c r="N143" i="5"/>
  <c r="J144" i="5"/>
  <c r="K144" i="5"/>
  <c r="L144" i="5"/>
  <c r="M144" i="5"/>
  <c r="N144" i="5"/>
  <c r="J145" i="5"/>
  <c r="K145" i="5"/>
  <c r="L145" i="5"/>
  <c r="M145" i="5"/>
  <c r="N145" i="5"/>
  <c r="J146" i="5"/>
  <c r="K146" i="5"/>
  <c r="L146" i="5"/>
  <c r="M146" i="5"/>
  <c r="N146" i="5"/>
  <c r="J147" i="5"/>
  <c r="K147" i="5"/>
  <c r="L147" i="5"/>
  <c r="M147" i="5"/>
  <c r="N147" i="5"/>
  <c r="J148" i="5"/>
  <c r="K148" i="5"/>
  <c r="L148" i="5"/>
  <c r="M148" i="5"/>
  <c r="N148" i="5"/>
  <c r="J149" i="5"/>
  <c r="K149" i="5"/>
  <c r="L149" i="5"/>
  <c r="M149" i="5"/>
  <c r="N149" i="5"/>
  <c r="J150" i="5"/>
  <c r="K150" i="5"/>
  <c r="L150" i="5"/>
  <c r="M150" i="5"/>
  <c r="N150" i="5"/>
  <c r="J151" i="5"/>
  <c r="K151" i="5"/>
  <c r="L151" i="5"/>
  <c r="M151" i="5"/>
  <c r="N151" i="5"/>
  <c r="J152" i="5"/>
  <c r="K152" i="5"/>
  <c r="L152" i="5"/>
  <c r="M152" i="5"/>
  <c r="N152" i="5"/>
  <c r="J153" i="5"/>
  <c r="K153" i="5"/>
  <c r="L153" i="5"/>
  <c r="M153" i="5"/>
  <c r="N153" i="5"/>
  <c r="J154" i="5"/>
  <c r="K154" i="5"/>
  <c r="L154" i="5"/>
  <c r="M154" i="5"/>
  <c r="N154" i="5"/>
  <c r="J155" i="5"/>
  <c r="K155" i="5"/>
  <c r="L155" i="5"/>
  <c r="M155" i="5"/>
  <c r="N155" i="5"/>
  <c r="J156" i="5"/>
  <c r="K156" i="5"/>
  <c r="L156" i="5"/>
  <c r="M156" i="5"/>
  <c r="N156" i="5"/>
  <c r="J157" i="5"/>
  <c r="K157" i="5"/>
  <c r="L157" i="5"/>
  <c r="M157" i="5"/>
  <c r="N157" i="5"/>
  <c r="J158" i="5"/>
  <c r="K158" i="5"/>
  <c r="L158" i="5"/>
  <c r="M158" i="5"/>
  <c r="N158" i="5"/>
  <c r="J159" i="5"/>
  <c r="K159" i="5"/>
  <c r="L159" i="5"/>
  <c r="M159" i="5"/>
  <c r="N159" i="5"/>
  <c r="J160" i="5"/>
  <c r="K160" i="5"/>
  <c r="L160" i="5"/>
  <c r="M160" i="5"/>
  <c r="N160" i="5"/>
  <c r="J161" i="5"/>
  <c r="K161" i="5"/>
  <c r="L161" i="5"/>
  <c r="M161" i="5"/>
  <c r="N161" i="5"/>
  <c r="J162" i="5"/>
  <c r="K162" i="5"/>
  <c r="L162" i="5"/>
  <c r="M162" i="5"/>
  <c r="N162" i="5"/>
  <c r="J163" i="5"/>
  <c r="K163" i="5"/>
  <c r="L163" i="5"/>
  <c r="M163" i="5"/>
  <c r="N163" i="5"/>
  <c r="J164" i="5"/>
  <c r="K164" i="5"/>
  <c r="L164" i="5"/>
  <c r="M164" i="5"/>
  <c r="N164" i="5"/>
  <c r="J165" i="5"/>
  <c r="K165" i="5"/>
  <c r="L165" i="5"/>
  <c r="M165" i="5"/>
  <c r="N165" i="5"/>
  <c r="J166" i="5"/>
  <c r="K166" i="5"/>
  <c r="L166" i="5"/>
  <c r="M166" i="5"/>
  <c r="N166" i="5"/>
  <c r="J167" i="5"/>
  <c r="K167" i="5"/>
  <c r="L167" i="5"/>
  <c r="M167" i="5"/>
  <c r="N167" i="5"/>
  <c r="J168" i="5"/>
  <c r="K168" i="5"/>
  <c r="L168" i="5"/>
  <c r="M168" i="5"/>
  <c r="N168" i="5"/>
  <c r="J169" i="5"/>
  <c r="K169" i="5"/>
  <c r="L169" i="5"/>
  <c r="M169" i="5"/>
  <c r="N169" i="5"/>
  <c r="J170" i="5"/>
  <c r="K170" i="5"/>
  <c r="L170" i="5"/>
  <c r="M170" i="5"/>
  <c r="N170" i="5"/>
  <c r="J171" i="5"/>
  <c r="K171" i="5"/>
  <c r="L171" i="5"/>
  <c r="M171" i="5"/>
  <c r="N171" i="5"/>
  <c r="J172" i="5"/>
  <c r="K172" i="5"/>
  <c r="L172" i="5"/>
  <c r="M172" i="5"/>
  <c r="N172" i="5"/>
  <c r="J173" i="5"/>
  <c r="K173" i="5"/>
  <c r="L173" i="5"/>
  <c r="M173" i="5"/>
  <c r="N173" i="5"/>
  <c r="J174" i="5"/>
  <c r="K174" i="5"/>
  <c r="L174" i="5"/>
  <c r="M174" i="5"/>
  <c r="N174" i="5"/>
  <c r="J175" i="5"/>
  <c r="K175" i="5"/>
  <c r="L175" i="5"/>
  <c r="M175" i="5"/>
  <c r="N175" i="5"/>
  <c r="J176" i="5"/>
  <c r="K176" i="5"/>
  <c r="L176" i="5"/>
  <c r="M176" i="5"/>
  <c r="N176" i="5"/>
  <c r="J177" i="5"/>
  <c r="K177" i="5"/>
  <c r="L177" i="5"/>
  <c r="M177" i="5"/>
  <c r="N177" i="5"/>
  <c r="J178" i="5"/>
  <c r="K178" i="5"/>
  <c r="L178" i="5"/>
  <c r="M178" i="5"/>
  <c r="N178" i="5"/>
  <c r="J179" i="5"/>
  <c r="K179" i="5"/>
  <c r="L179" i="5"/>
  <c r="M179" i="5"/>
  <c r="N179" i="5"/>
  <c r="J180" i="5"/>
  <c r="K180" i="5"/>
  <c r="L180" i="5"/>
  <c r="M180" i="5"/>
  <c r="N180" i="5"/>
  <c r="J181" i="5"/>
  <c r="K181" i="5"/>
  <c r="L181" i="5"/>
  <c r="M181" i="5"/>
  <c r="N181" i="5"/>
  <c r="J182" i="5"/>
  <c r="K182" i="5"/>
  <c r="L182" i="5"/>
  <c r="M182" i="5"/>
  <c r="N182" i="5"/>
  <c r="J183" i="5"/>
  <c r="K183" i="5"/>
  <c r="L183" i="5"/>
  <c r="M183" i="5"/>
  <c r="N183" i="5"/>
  <c r="J184" i="5"/>
  <c r="K184" i="5"/>
  <c r="L184" i="5"/>
  <c r="M184" i="5"/>
  <c r="N184" i="5"/>
  <c r="J185" i="5"/>
  <c r="K185" i="5"/>
  <c r="L185" i="5"/>
  <c r="M185" i="5"/>
  <c r="N185" i="5"/>
  <c r="J186" i="5"/>
  <c r="K186" i="5"/>
  <c r="L186" i="5"/>
  <c r="M186" i="5"/>
  <c r="N186" i="5"/>
  <c r="J187" i="5"/>
  <c r="K187" i="5"/>
  <c r="L187" i="5"/>
  <c r="M187" i="5"/>
  <c r="N187" i="5"/>
  <c r="J188" i="5"/>
  <c r="K188" i="5"/>
  <c r="L188" i="5"/>
  <c r="M188" i="5"/>
  <c r="N188" i="5"/>
  <c r="J189" i="5"/>
  <c r="K189" i="5"/>
  <c r="L189" i="5"/>
  <c r="M189" i="5"/>
  <c r="N189" i="5"/>
  <c r="J190" i="5"/>
  <c r="K190" i="5"/>
  <c r="L190" i="5"/>
  <c r="M190" i="5"/>
  <c r="N190" i="5"/>
  <c r="J191" i="5"/>
  <c r="K191" i="5"/>
  <c r="L191" i="5"/>
  <c r="M191" i="5"/>
  <c r="N191" i="5"/>
  <c r="J192" i="5"/>
  <c r="K192" i="5"/>
  <c r="L192" i="5"/>
  <c r="M192" i="5"/>
  <c r="N192" i="5"/>
  <c r="J193" i="5"/>
  <c r="K193" i="5"/>
  <c r="L193" i="5"/>
  <c r="M193" i="5"/>
  <c r="N193" i="5"/>
  <c r="J194" i="5"/>
  <c r="K194" i="5"/>
  <c r="L194" i="5"/>
  <c r="M194" i="5"/>
  <c r="N194" i="5"/>
  <c r="J195" i="5"/>
  <c r="K195" i="5"/>
  <c r="L195" i="5"/>
  <c r="M195" i="5"/>
  <c r="N195" i="5"/>
  <c r="J196" i="5"/>
  <c r="K196" i="5"/>
  <c r="L196" i="5"/>
  <c r="M196" i="5"/>
  <c r="N196" i="5"/>
  <c r="J197" i="5"/>
  <c r="K197" i="5"/>
  <c r="L197" i="5"/>
  <c r="M197" i="5"/>
  <c r="N197" i="5"/>
  <c r="J198" i="5"/>
  <c r="K198" i="5"/>
  <c r="L198" i="5"/>
  <c r="M198" i="5"/>
  <c r="N198" i="5"/>
  <c r="J199" i="5"/>
  <c r="K199" i="5"/>
  <c r="L199" i="5"/>
  <c r="M199" i="5"/>
  <c r="N199" i="5"/>
  <c r="J200" i="5"/>
  <c r="K200" i="5"/>
  <c r="L200" i="5"/>
  <c r="M200" i="5"/>
  <c r="N200" i="5"/>
  <c r="J201" i="5"/>
  <c r="K201" i="5"/>
  <c r="L201" i="5"/>
  <c r="M201" i="5"/>
  <c r="N201" i="5"/>
  <c r="J202" i="5"/>
  <c r="K202" i="5"/>
  <c r="L202" i="5"/>
  <c r="M202" i="5"/>
  <c r="N202" i="5"/>
  <c r="J203" i="5"/>
  <c r="K203" i="5"/>
  <c r="L203" i="5"/>
  <c r="M203" i="5"/>
  <c r="N203" i="5"/>
  <c r="J204" i="5"/>
  <c r="K204" i="5"/>
  <c r="L204" i="5"/>
  <c r="M204" i="5"/>
  <c r="N204" i="5"/>
  <c r="J205" i="5"/>
  <c r="K205" i="5"/>
  <c r="L205" i="5"/>
  <c r="M205" i="5"/>
  <c r="N205" i="5"/>
  <c r="J206" i="5"/>
  <c r="K206" i="5"/>
  <c r="L206" i="5"/>
  <c r="M206" i="5"/>
  <c r="N206" i="5"/>
  <c r="J207" i="5"/>
  <c r="K207" i="5"/>
  <c r="L207" i="5"/>
  <c r="M207" i="5"/>
  <c r="N207" i="5"/>
  <c r="J208" i="5"/>
  <c r="K208" i="5"/>
  <c r="L208" i="5"/>
  <c r="M208" i="5"/>
  <c r="N208" i="5"/>
  <c r="J209" i="5"/>
  <c r="K209" i="5"/>
  <c r="L209" i="5"/>
  <c r="M209" i="5"/>
  <c r="N209" i="5"/>
  <c r="J210" i="5"/>
  <c r="K210" i="5"/>
  <c r="L210" i="5"/>
  <c r="M210" i="5"/>
  <c r="N210" i="5"/>
  <c r="J211" i="5"/>
  <c r="K211" i="5"/>
  <c r="L211" i="5"/>
  <c r="M211" i="5"/>
  <c r="N211" i="5"/>
  <c r="J212" i="5"/>
  <c r="K212" i="5"/>
  <c r="L212" i="5"/>
  <c r="M212" i="5"/>
  <c r="N212" i="5"/>
  <c r="J213" i="5"/>
  <c r="K213" i="5"/>
  <c r="L213" i="5"/>
  <c r="M213" i="5"/>
  <c r="N213" i="5"/>
  <c r="J214" i="5"/>
  <c r="K214" i="5"/>
  <c r="L214" i="5"/>
  <c r="M214" i="5"/>
  <c r="N214" i="5"/>
  <c r="J215" i="5"/>
  <c r="K215" i="5"/>
  <c r="L215" i="5"/>
  <c r="M215" i="5"/>
  <c r="N215" i="5"/>
  <c r="J216" i="5"/>
  <c r="K216" i="5"/>
  <c r="L216" i="5"/>
  <c r="M216" i="5"/>
  <c r="N216" i="5"/>
  <c r="J217" i="5"/>
  <c r="K217" i="5"/>
  <c r="L217" i="5"/>
  <c r="M217" i="5"/>
  <c r="N217" i="5"/>
  <c r="J218" i="5"/>
  <c r="K218" i="5"/>
  <c r="L218" i="5"/>
  <c r="M218" i="5"/>
  <c r="N218" i="5"/>
  <c r="J219" i="5"/>
  <c r="K219" i="5"/>
  <c r="L219" i="5"/>
  <c r="M219" i="5"/>
  <c r="N219" i="5"/>
  <c r="J220" i="5"/>
  <c r="K220" i="5"/>
  <c r="L220" i="5"/>
  <c r="M220" i="5"/>
  <c r="N220" i="5"/>
  <c r="J221" i="5"/>
  <c r="K221" i="5"/>
  <c r="L221" i="5"/>
  <c r="M221" i="5"/>
  <c r="N221" i="5"/>
  <c r="J222" i="5"/>
  <c r="K222" i="5"/>
  <c r="L222" i="5"/>
  <c r="M222" i="5"/>
  <c r="N222" i="5"/>
  <c r="J223" i="5"/>
  <c r="K223" i="5"/>
  <c r="L223" i="5"/>
  <c r="M223" i="5"/>
  <c r="N223" i="5"/>
  <c r="J224" i="5"/>
  <c r="K224" i="5"/>
  <c r="L224" i="5"/>
  <c r="M224" i="5"/>
  <c r="N224" i="5"/>
  <c r="J225" i="5"/>
  <c r="K225" i="5"/>
  <c r="L225" i="5"/>
  <c r="M225" i="5"/>
  <c r="N225" i="5"/>
  <c r="J226" i="5"/>
  <c r="K226" i="5"/>
  <c r="L226" i="5"/>
  <c r="M226" i="5"/>
  <c r="N226" i="5"/>
  <c r="J227" i="5"/>
  <c r="K227" i="5"/>
  <c r="L227" i="5"/>
  <c r="M227" i="5"/>
  <c r="N227" i="5"/>
  <c r="J228" i="5"/>
  <c r="K228" i="5"/>
  <c r="L228" i="5"/>
  <c r="M228" i="5"/>
  <c r="N228" i="5"/>
  <c r="J229" i="5"/>
  <c r="K229" i="5"/>
  <c r="L229" i="5"/>
  <c r="M229" i="5"/>
  <c r="N229" i="5"/>
  <c r="J230" i="5"/>
  <c r="K230" i="5"/>
  <c r="L230" i="5"/>
  <c r="M230" i="5"/>
  <c r="N230" i="5"/>
  <c r="J231" i="5"/>
  <c r="K231" i="5"/>
  <c r="L231" i="5"/>
  <c r="M231" i="5"/>
  <c r="N231" i="5"/>
  <c r="J232" i="5"/>
  <c r="K232" i="5"/>
  <c r="L232" i="5"/>
  <c r="M232" i="5"/>
  <c r="N232" i="5"/>
  <c r="J233" i="5"/>
  <c r="K233" i="5"/>
  <c r="L233" i="5"/>
  <c r="M233" i="5"/>
  <c r="N233" i="5"/>
  <c r="J234" i="5"/>
  <c r="K234" i="5"/>
  <c r="L234" i="5"/>
  <c r="M234" i="5"/>
  <c r="N234" i="5"/>
  <c r="J235" i="5"/>
  <c r="K235" i="5"/>
  <c r="L235" i="5"/>
  <c r="M235" i="5"/>
  <c r="N235" i="5"/>
  <c r="J236" i="5"/>
  <c r="K236" i="5"/>
  <c r="L236" i="5"/>
  <c r="M236" i="5"/>
  <c r="N236" i="5"/>
  <c r="J237" i="5"/>
  <c r="K237" i="5"/>
  <c r="L237" i="5"/>
  <c r="M237" i="5"/>
  <c r="N237" i="5"/>
  <c r="J238" i="5"/>
  <c r="K238" i="5"/>
  <c r="L238" i="5"/>
  <c r="M238" i="5"/>
  <c r="N238" i="5"/>
  <c r="J239" i="5"/>
  <c r="K239" i="5"/>
  <c r="L239" i="5"/>
  <c r="M239" i="5"/>
  <c r="N239" i="5"/>
  <c r="J240" i="5"/>
  <c r="K240" i="5"/>
  <c r="L240" i="5"/>
  <c r="M240" i="5"/>
  <c r="N240" i="5"/>
  <c r="J241" i="5"/>
  <c r="K241" i="5"/>
  <c r="L241" i="5"/>
  <c r="M241" i="5"/>
  <c r="N241" i="5"/>
  <c r="J242" i="5"/>
  <c r="K242" i="5"/>
  <c r="L242" i="5"/>
  <c r="M242" i="5"/>
  <c r="N242" i="5"/>
  <c r="J243" i="5"/>
  <c r="K243" i="5"/>
  <c r="L243" i="5"/>
  <c r="M243" i="5"/>
  <c r="N243" i="5"/>
  <c r="J244" i="5"/>
  <c r="K244" i="5"/>
  <c r="L244" i="5"/>
  <c r="M244" i="5"/>
  <c r="N244" i="5"/>
  <c r="J245" i="5"/>
  <c r="K245" i="5"/>
  <c r="L245" i="5"/>
  <c r="M245" i="5"/>
  <c r="N245" i="5"/>
  <c r="J246" i="5"/>
  <c r="K246" i="5"/>
  <c r="L246" i="5"/>
  <c r="M246" i="5"/>
  <c r="N246" i="5"/>
  <c r="J247" i="5"/>
  <c r="K247" i="5"/>
  <c r="L247" i="5"/>
  <c r="M247" i="5"/>
  <c r="N247" i="5"/>
  <c r="J248" i="5"/>
  <c r="K248" i="5"/>
  <c r="L248" i="5"/>
  <c r="M248" i="5"/>
  <c r="N248" i="5"/>
  <c r="J249" i="5"/>
  <c r="K249" i="5"/>
  <c r="L249" i="5"/>
  <c r="M249" i="5"/>
  <c r="N249" i="5"/>
  <c r="J250" i="5"/>
  <c r="K250" i="5"/>
  <c r="L250" i="5"/>
  <c r="M250" i="5"/>
  <c r="N250" i="5"/>
  <c r="J251" i="5"/>
  <c r="K251" i="5"/>
  <c r="L251" i="5"/>
  <c r="M251" i="5"/>
  <c r="N251" i="5"/>
  <c r="J252" i="5"/>
  <c r="K252" i="5"/>
  <c r="L252" i="5"/>
  <c r="M252" i="5"/>
  <c r="N252" i="5"/>
  <c r="J253" i="5"/>
  <c r="K253" i="5"/>
  <c r="L253" i="5"/>
  <c r="M253" i="5"/>
  <c r="N253" i="5"/>
  <c r="J254" i="5"/>
  <c r="K254" i="5"/>
  <c r="L254" i="5"/>
  <c r="M254" i="5"/>
  <c r="N254" i="5"/>
  <c r="J255" i="5"/>
  <c r="K255" i="5"/>
  <c r="L255" i="5"/>
  <c r="M255" i="5"/>
  <c r="N255" i="5"/>
  <c r="J256" i="5"/>
  <c r="K256" i="5"/>
  <c r="L256" i="5"/>
  <c r="M256" i="5"/>
  <c r="N256" i="5"/>
  <c r="J257" i="5"/>
  <c r="K257" i="5"/>
  <c r="L257" i="5"/>
  <c r="M257" i="5"/>
  <c r="N257" i="5"/>
  <c r="J258" i="5"/>
  <c r="K258" i="5"/>
  <c r="L258" i="5"/>
  <c r="M258" i="5"/>
  <c r="N258" i="5"/>
  <c r="J259" i="5"/>
  <c r="K259" i="5"/>
  <c r="L259" i="5"/>
  <c r="M259" i="5"/>
  <c r="N259" i="5"/>
  <c r="J260" i="5"/>
  <c r="K260" i="5"/>
  <c r="L260" i="5"/>
  <c r="M260" i="5"/>
  <c r="N260" i="5"/>
  <c r="J261" i="5"/>
  <c r="K261" i="5"/>
  <c r="L261" i="5"/>
  <c r="M261" i="5"/>
  <c r="N261" i="5"/>
  <c r="J262" i="5"/>
  <c r="K262" i="5"/>
  <c r="L262" i="5"/>
  <c r="M262" i="5"/>
  <c r="N262" i="5"/>
  <c r="J263" i="5"/>
  <c r="K263" i="5"/>
  <c r="L263" i="5"/>
  <c r="M263" i="5"/>
  <c r="N263" i="5"/>
  <c r="J264" i="5"/>
  <c r="K264" i="5"/>
  <c r="L264" i="5"/>
  <c r="M264" i="5"/>
  <c r="N264" i="5"/>
  <c r="J265" i="5"/>
  <c r="K265" i="5"/>
  <c r="L265" i="5"/>
  <c r="M265" i="5"/>
  <c r="N265" i="5"/>
  <c r="J266" i="5"/>
  <c r="K266" i="5"/>
  <c r="L266" i="5"/>
  <c r="M266" i="5"/>
  <c r="N266" i="5"/>
  <c r="J267" i="5"/>
  <c r="K267" i="5"/>
  <c r="L267" i="5"/>
  <c r="M267" i="5"/>
  <c r="N267" i="5"/>
  <c r="J268" i="5"/>
  <c r="K268" i="5"/>
  <c r="L268" i="5"/>
  <c r="M268" i="5"/>
  <c r="N268" i="5"/>
  <c r="J269" i="5"/>
  <c r="K269" i="5"/>
  <c r="L269" i="5"/>
  <c r="M269" i="5"/>
  <c r="N269" i="5"/>
  <c r="J270" i="5"/>
  <c r="K270" i="5"/>
  <c r="L270" i="5"/>
  <c r="M270" i="5"/>
  <c r="N270" i="5"/>
  <c r="J271" i="5"/>
  <c r="K271" i="5"/>
  <c r="L271" i="5"/>
  <c r="M271" i="5"/>
  <c r="N271" i="5"/>
  <c r="J272" i="5"/>
  <c r="K272" i="5"/>
  <c r="L272" i="5"/>
  <c r="M272" i="5"/>
  <c r="N272" i="5"/>
  <c r="J273" i="5"/>
  <c r="K273" i="5"/>
  <c r="L273" i="5"/>
  <c r="M273" i="5"/>
  <c r="N273" i="5"/>
  <c r="J274" i="5"/>
  <c r="K274" i="5"/>
  <c r="L274" i="5"/>
  <c r="M274" i="5"/>
  <c r="N274" i="5"/>
  <c r="J275" i="5"/>
  <c r="K275" i="5"/>
  <c r="L275" i="5"/>
  <c r="M275" i="5"/>
  <c r="N275" i="5"/>
  <c r="J276" i="5"/>
  <c r="K276" i="5"/>
  <c r="L276" i="5"/>
  <c r="M276" i="5"/>
  <c r="N276" i="5"/>
  <c r="J277" i="5"/>
  <c r="K277" i="5"/>
  <c r="L277" i="5"/>
  <c r="M277" i="5"/>
  <c r="N277" i="5"/>
  <c r="J278" i="5"/>
  <c r="K278" i="5"/>
  <c r="L278" i="5"/>
  <c r="M278" i="5"/>
  <c r="N278" i="5"/>
  <c r="J279" i="5"/>
  <c r="K279" i="5"/>
  <c r="L279" i="5"/>
  <c r="M279" i="5"/>
  <c r="N279" i="5"/>
  <c r="J280" i="5"/>
  <c r="K280" i="5"/>
  <c r="L280" i="5"/>
  <c r="M280" i="5"/>
  <c r="N280" i="5"/>
  <c r="J281" i="5"/>
  <c r="K281" i="5"/>
  <c r="L281" i="5"/>
  <c r="M281" i="5"/>
  <c r="N281" i="5"/>
  <c r="J282" i="5"/>
  <c r="K282" i="5"/>
  <c r="L282" i="5"/>
  <c r="M282" i="5"/>
  <c r="N282" i="5"/>
  <c r="J283" i="5"/>
  <c r="K283" i="5"/>
  <c r="L283" i="5"/>
  <c r="M283" i="5"/>
  <c r="N283" i="5"/>
  <c r="J284" i="5"/>
  <c r="K284" i="5"/>
  <c r="L284" i="5"/>
  <c r="M284" i="5"/>
  <c r="N284" i="5"/>
  <c r="J285" i="5"/>
  <c r="K285" i="5"/>
  <c r="L285" i="5"/>
  <c r="M285" i="5"/>
  <c r="N285" i="5"/>
  <c r="J286" i="5"/>
  <c r="K286" i="5"/>
  <c r="L286" i="5"/>
  <c r="M286" i="5"/>
  <c r="N286" i="5"/>
  <c r="J287" i="5"/>
  <c r="K287" i="5"/>
  <c r="L287" i="5"/>
  <c r="M287" i="5"/>
  <c r="N287" i="5"/>
  <c r="J288" i="5"/>
  <c r="K288" i="5"/>
  <c r="L288" i="5"/>
  <c r="M288" i="5"/>
  <c r="N288" i="5"/>
  <c r="J289" i="5"/>
  <c r="K289" i="5"/>
  <c r="L289" i="5"/>
  <c r="M289" i="5"/>
  <c r="N289" i="5"/>
  <c r="J290" i="5"/>
  <c r="K290" i="5"/>
  <c r="L290" i="5"/>
  <c r="M290" i="5"/>
  <c r="N290" i="5"/>
  <c r="J291" i="5"/>
  <c r="K291" i="5"/>
  <c r="L291" i="5"/>
  <c r="M291" i="5"/>
  <c r="N291" i="5"/>
  <c r="J292" i="5"/>
  <c r="K292" i="5"/>
  <c r="L292" i="5"/>
  <c r="M292" i="5"/>
  <c r="N292" i="5"/>
  <c r="J293" i="5"/>
  <c r="K293" i="5"/>
  <c r="L293" i="5"/>
  <c r="M293" i="5"/>
  <c r="N293" i="5"/>
  <c r="J294" i="5"/>
  <c r="K294" i="5"/>
  <c r="L294" i="5"/>
  <c r="M294" i="5"/>
  <c r="N294" i="5"/>
  <c r="J295" i="5"/>
  <c r="K295" i="5"/>
  <c r="L295" i="5"/>
  <c r="M295" i="5"/>
  <c r="N295" i="5"/>
  <c r="J296" i="5"/>
  <c r="K296" i="5"/>
  <c r="L296" i="5"/>
  <c r="M296" i="5"/>
  <c r="N296" i="5"/>
  <c r="J297" i="5"/>
  <c r="K297" i="5"/>
  <c r="L297" i="5"/>
  <c r="M297" i="5"/>
  <c r="N297" i="5"/>
  <c r="J298" i="5"/>
  <c r="K298" i="5"/>
  <c r="L298" i="5"/>
  <c r="M298" i="5"/>
  <c r="N298" i="5"/>
  <c r="J299" i="5"/>
  <c r="K299" i="5"/>
  <c r="L299" i="5"/>
  <c r="M299" i="5"/>
  <c r="N299" i="5"/>
  <c r="J300" i="5"/>
  <c r="K300" i="5"/>
  <c r="L300" i="5"/>
  <c r="M300" i="5"/>
  <c r="N300" i="5"/>
  <c r="J301" i="5"/>
  <c r="K301" i="5"/>
  <c r="L301" i="5"/>
  <c r="M301" i="5"/>
  <c r="N301" i="5"/>
  <c r="J302" i="5"/>
  <c r="K302" i="5"/>
  <c r="L302" i="5"/>
  <c r="M302" i="5"/>
  <c r="N302" i="5"/>
  <c r="J303" i="5"/>
  <c r="K303" i="5"/>
  <c r="L303" i="5"/>
  <c r="M303" i="5"/>
  <c r="N303" i="5"/>
  <c r="J304" i="5"/>
  <c r="K304" i="5"/>
  <c r="L304" i="5"/>
  <c r="M304" i="5"/>
  <c r="N304" i="5"/>
  <c r="J305" i="5"/>
  <c r="K305" i="5"/>
  <c r="L305" i="5"/>
  <c r="M305" i="5"/>
  <c r="N305" i="5"/>
  <c r="J306" i="5"/>
  <c r="K306" i="5"/>
  <c r="L306" i="5"/>
  <c r="M306" i="5"/>
  <c r="N306" i="5"/>
  <c r="J307" i="5"/>
  <c r="K307" i="5"/>
  <c r="L307" i="5"/>
  <c r="M307" i="5"/>
  <c r="N307" i="5"/>
  <c r="J308" i="5"/>
  <c r="K308" i="5"/>
  <c r="L308" i="5"/>
  <c r="M308" i="5"/>
  <c r="N308" i="5"/>
  <c r="J309" i="5"/>
  <c r="K309" i="5"/>
  <c r="L309" i="5"/>
  <c r="M309" i="5"/>
  <c r="N309" i="5"/>
  <c r="J310" i="5"/>
  <c r="K310" i="5"/>
  <c r="L310" i="5"/>
  <c r="M310" i="5"/>
  <c r="N310" i="5"/>
  <c r="J311" i="5"/>
  <c r="K311" i="5"/>
  <c r="L311" i="5"/>
  <c r="M311" i="5"/>
  <c r="N311" i="5"/>
  <c r="J312" i="5"/>
  <c r="K312" i="5"/>
  <c r="L312" i="5"/>
  <c r="M312" i="5"/>
  <c r="N312" i="5"/>
  <c r="J313" i="5"/>
  <c r="K313" i="5"/>
  <c r="L313" i="5"/>
  <c r="M313" i="5"/>
  <c r="N313" i="5"/>
  <c r="J314" i="5"/>
  <c r="K314" i="5"/>
  <c r="L314" i="5"/>
  <c r="M314" i="5"/>
  <c r="N314" i="5"/>
  <c r="J315" i="5"/>
  <c r="K315" i="5"/>
  <c r="L315" i="5"/>
  <c r="M315" i="5"/>
  <c r="N315" i="5"/>
  <c r="J316" i="5"/>
  <c r="K316" i="5"/>
  <c r="L316" i="5"/>
  <c r="M316" i="5"/>
  <c r="N316" i="5"/>
  <c r="J317" i="5"/>
  <c r="K317" i="5"/>
  <c r="L317" i="5"/>
  <c r="M317" i="5"/>
  <c r="N317" i="5"/>
  <c r="J318" i="5"/>
  <c r="K318" i="5"/>
  <c r="L318" i="5"/>
  <c r="M318" i="5"/>
  <c r="N318" i="5"/>
  <c r="J319" i="5"/>
  <c r="K319" i="5"/>
  <c r="L319" i="5"/>
  <c r="M319" i="5"/>
  <c r="N319" i="5"/>
  <c r="J320" i="5"/>
  <c r="K320" i="5"/>
  <c r="L320" i="5"/>
  <c r="M320" i="5"/>
  <c r="N320" i="5"/>
  <c r="J321" i="5"/>
  <c r="K321" i="5"/>
  <c r="L321" i="5"/>
  <c r="M321" i="5"/>
  <c r="N321" i="5"/>
  <c r="J322" i="5"/>
  <c r="K322" i="5"/>
  <c r="L322" i="5"/>
  <c r="M322" i="5"/>
  <c r="N322" i="5"/>
  <c r="J323" i="5"/>
  <c r="K323" i="5"/>
  <c r="L323" i="5"/>
  <c r="M323" i="5"/>
  <c r="N323" i="5"/>
  <c r="J324" i="5"/>
  <c r="K324" i="5"/>
  <c r="L324" i="5"/>
  <c r="M324" i="5"/>
  <c r="N324" i="5"/>
  <c r="J325" i="5"/>
  <c r="K325" i="5"/>
  <c r="L325" i="5"/>
  <c r="M325" i="5"/>
  <c r="N325" i="5"/>
  <c r="J326" i="5"/>
  <c r="K326" i="5"/>
  <c r="L326" i="5"/>
  <c r="M326" i="5"/>
  <c r="N326" i="5"/>
  <c r="J327" i="5"/>
  <c r="K327" i="5"/>
  <c r="L327" i="5"/>
  <c r="M327" i="5"/>
  <c r="N327" i="5"/>
  <c r="J328" i="5"/>
  <c r="K328" i="5"/>
  <c r="L328" i="5"/>
  <c r="M328" i="5"/>
  <c r="N328" i="5"/>
  <c r="J329" i="5"/>
  <c r="K329" i="5"/>
  <c r="L329" i="5"/>
  <c r="M329" i="5"/>
  <c r="N329" i="5"/>
  <c r="J330" i="5"/>
  <c r="K330" i="5"/>
  <c r="L330" i="5"/>
  <c r="M330" i="5"/>
  <c r="N330" i="5"/>
  <c r="J331" i="5"/>
  <c r="K331" i="5"/>
  <c r="L331" i="5"/>
  <c r="M331" i="5"/>
  <c r="N331" i="5"/>
  <c r="J332" i="5"/>
  <c r="K332" i="5"/>
  <c r="L332" i="5"/>
  <c r="M332" i="5"/>
  <c r="N332" i="5"/>
  <c r="J333" i="5"/>
  <c r="K333" i="5"/>
  <c r="L333" i="5"/>
  <c r="M333" i="5"/>
  <c r="N333" i="5"/>
  <c r="J334" i="5"/>
  <c r="K334" i="5"/>
  <c r="L334" i="5"/>
  <c r="M334" i="5"/>
  <c r="N334" i="5"/>
  <c r="J335" i="5"/>
  <c r="K335" i="5"/>
  <c r="L335" i="5"/>
  <c r="M335" i="5"/>
  <c r="N335" i="5"/>
  <c r="J336" i="5"/>
  <c r="K336" i="5"/>
  <c r="L336" i="5"/>
  <c r="M336" i="5"/>
  <c r="N336" i="5"/>
  <c r="J337" i="5"/>
  <c r="K337" i="5"/>
  <c r="L337" i="5"/>
  <c r="M337" i="5"/>
  <c r="N337" i="5"/>
  <c r="J338" i="5"/>
  <c r="K338" i="5"/>
  <c r="L338" i="5"/>
  <c r="M338" i="5"/>
  <c r="N338" i="5"/>
  <c r="J339" i="5"/>
  <c r="K339" i="5"/>
  <c r="L339" i="5"/>
  <c r="M339" i="5"/>
  <c r="N339" i="5"/>
  <c r="J340" i="5"/>
  <c r="K340" i="5"/>
  <c r="L340" i="5"/>
  <c r="M340" i="5"/>
  <c r="N340" i="5"/>
  <c r="J341" i="5"/>
  <c r="K341" i="5"/>
  <c r="L341" i="5"/>
  <c r="M341" i="5"/>
  <c r="N341" i="5"/>
  <c r="J342" i="5"/>
  <c r="K342" i="5"/>
  <c r="L342" i="5"/>
  <c r="M342" i="5"/>
  <c r="N342" i="5"/>
  <c r="J343" i="5"/>
  <c r="K343" i="5"/>
  <c r="L343" i="5"/>
  <c r="M343" i="5"/>
  <c r="N343" i="5"/>
  <c r="J344" i="5"/>
  <c r="K344" i="5"/>
  <c r="L344" i="5"/>
  <c r="M344" i="5"/>
  <c r="N344" i="5"/>
  <c r="J345" i="5"/>
  <c r="K345" i="5"/>
  <c r="L345" i="5"/>
  <c r="M345" i="5"/>
  <c r="N345" i="5"/>
  <c r="J346" i="5"/>
  <c r="K346" i="5"/>
  <c r="L346" i="5"/>
  <c r="M346" i="5"/>
  <c r="N346" i="5"/>
  <c r="J347" i="5"/>
  <c r="K347" i="5"/>
  <c r="L347" i="5"/>
  <c r="M347" i="5"/>
  <c r="N347" i="5"/>
  <c r="J348" i="5"/>
  <c r="K348" i="5"/>
  <c r="L348" i="5"/>
  <c r="M348" i="5"/>
  <c r="N348" i="5"/>
  <c r="J349" i="5"/>
  <c r="K349" i="5"/>
  <c r="L349" i="5"/>
  <c r="M349" i="5"/>
  <c r="N349" i="5"/>
  <c r="J350" i="5"/>
  <c r="K350" i="5"/>
  <c r="L350" i="5"/>
  <c r="M350" i="5"/>
  <c r="N350" i="5"/>
  <c r="J351" i="5"/>
  <c r="K351" i="5"/>
  <c r="L351" i="5"/>
  <c r="M351" i="5"/>
  <c r="N351" i="5"/>
  <c r="J352" i="5"/>
  <c r="K352" i="5"/>
  <c r="L352" i="5"/>
  <c r="M352" i="5"/>
  <c r="N352" i="5"/>
  <c r="J353" i="5"/>
  <c r="K353" i="5"/>
  <c r="L353" i="5"/>
  <c r="M353" i="5"/>
  <c r="N353" i="5"/>
  <c r="J354" i="5"/>
  <c r="K354" i="5"/>
  <c r="L354" i="5"/>
  <c r="M354" i="5"/>
  <c r="N354" i="5"/>
  <c r="J355" i="5"/>
  <c r="K355" i="5"/>
  <c r="L355" i="5"/>
  <c r="M355" i="5"/>
  <c r="N355" i="5"/>
  <c r="J356" i="5"/>
  <c r="K356" i="5"/>
  <c r="L356" i="5"/>
  <c r="M356" i="5"/>
  <c r="N356" i="5"/>
  <c r="J357" i="5"/>
  <c r="K357" i="5"/>
  <c r="L357" i="5"/>
  <c r="M357" i="5"/>
  <c r="N357" i="5"/>
  <c r="J358" i="5"/>
  <c r="K358" i="5"/>
  <c r="L358" i="5"/>
  <c r="M358" i="5"/>
  <c r="N358" i="5"/>
  <c r="J359" i="5"/>
  <c r="K359" i="5"/>
  <c r="L359" i="5"/>
  <c r="M359" i="5"/>
  <c r="N359" i="5"/>
  <c r="J360" i="5"/>
  <c r="K360" i="5"/>
  <c r="L360" i="5"/>
  <c r="M360" i="5"/>
  <c r="N360" i="5"/>
  <c r="J361" i="5"/>
  <c r="K361" i="5"/>
  <c r="L361" i="5"/>
  <c r="M361" i="5"/>
  <c r="N361" i="5"/>
  <c r="J362" i="5"/>
  <c r="K362" i="5"/>
  <c r="L362" i="5"/>
  <c r="M362" i="5"/>
  <c r="N362" i="5"/>
  <c r="J363" i="5"/>
  <c r="K363" i="5"/>
  <c r="L363" i="5"/>
  <c r="M363" i="5"/>
  <c r="N363" i="5"/>
  <c r="J364" i="5"/>
  <c r="K364" i="5"/>
  <c r="L364" i="5"/>
  <c r="M364" i="5"/>
  <c r="N364" i="5"/>
  <c r="J365" i="5"/>
  <c r="K365" i="5"/>
  <c r="L365" i="5"/>
  <c r="M365" i="5"/>
  <c r="N365" i="5"/>
  <c r="J366" i="5"/>
  <c r="K366" i="5"/>
  <c r="L366" i="5"/>
  <c r="M366" i="5"/>
  <c r="N366" i="5"/>
  <c r="J367" i="5"/>
  <c r="K367" i="5"/>
  <c r="L367" i="5"/>
  <c r="M367" i="5"/>
  <c r="N367" i="5"/>
  <c r="J368" i="5"/>
  <c r="K368" i="5"/>
  <c r="L368" i="5"/>
  <c r="M368" i="5"/>
  <c r="N368" i="5"/>
  <c r="J369" i="5"/>
  <c r="K369" i="5"/>
  <c r="L369" i="5"/>
  <c r="M369" i="5"/>
  <c r="N369" i="5"/>
  <c r="J370" i="5"/>
  <c r="K370" i="5"/>
  <c r="L370" i="5"/>
  <c r="M370" i="5"/>
  <c r="N370" i="5"/>
  <c r="J371" i="5"/>
  <c r="K371" i="5"/>
  <c r="L371" i="5"/>
  <c r="M371" i="5"/>
  <c r="N371" i="5"/>
  <c r="J372" i="5"/>
  <c r="K372" i="5"/>
  <c r="L372" i="5"/>
  <c r="M372" i="5"/>
  <c r="N372" i="5"/>
  <c r="J373" i="5"/>
  <c r="K373" i="5"/>
  <c r="L373" i="5"/>
  <c r="M373" i="5"/>
  <c r="N373" i="5"/>
  <c r="J374" i="5"/>
  <c r="K374" i="5"/>
  <c r="L374" i="5"/>
  <c r="M374" i="5"/>
  <c r="N374" i="5"/>
  <c r="J375" i="5"/>
  <c r="K375" i="5"/>
  <c r="L375" i="5"/>
  <c r="M375" i="5"/>
  <c r="N375" i="5"/>
  <c r="J376" i="5"/>
  <c r="K376" i="5"/>
  <c r="L376" i="5"/>
  <c r="M376" i="5"/>
  <c r="N376" i="5"/>
  <c r="J377" i="5"/>
  <c r="K377" i="5"/>
  <c r="L377" i="5"/>
  <c r="M377" i="5"/>
  <c r="N377" i="5"/>
  <c r="J378" i="5"/>
  <c r="K378" i="5"/>
  <c r="L378" i="5"/>
  <c r="M378" i="5"/>
  <c r="N378" i="5"/>
  <c r="J379" i="5"/>
  <c r="K379" i="5"/>
  <c r="L379" i="5"/>
  <c r="M379" i="5"/>
  <c r="N379" i="5"/>
  <c r="J380" i="5"/>
  <c r="K380" i="5"/>
  <c r="L380" i="5"/>
  <c r="M380" i="5"/>
  <c r="N380" i="5"/>
  <c r="J381" i="5"/>
  <c r="K381" i="5"/>
  <c r="L381" i="5"/>
  <c r="M381" i="5"/>
  <c r="N381" i="5"/>
  <c r="J382" i="5"/>
  <c r="K382" i="5"/>
  <c r="L382" i="5"/>
  <c r="M382" i="5"/>
  <c r="N382" i="5"/>
  <c r="J383" i="5"/>
  <c r="K383" i="5"/>
  <c r="L383" i="5"/>
  <c r="M383" i="5"/>
  <c r="N383" i="5"/>
  <c r="J384" i="5"/>
  <c r="K384" i="5"/>
  <c r="L384" i="5"/>
  <c r="M384" i="5"/>
  <c r="N384" i="5"/>
  <c r="J385" i="5"/>
  <c r="K385" i="5"/>
  <c r="L385" i="5"/>
  <c r="M385" i="5"/>
  <c r="N385" i="5"/>
  <c r="J386" i="5"/>
  <c r="K386" i="5"/>
  <c r="L386" i="5"/>
  <c r="M386" i="5"/>
  <c r="N386" i="5"/>
  <c r="J387" i="5"/>
  <c r="K387" i="5"/>
  <c r="L387" i="5"/>
  <c r="M387" i="5"/>
  <c r="N387" i="5"/>
  <c r="J388" i="5"/>
  <c r="K388" i="5"/>
  <c r="L388" i="5"/>
  <c r="M388" i="5"/>
  <c r="N388" i="5"/>
  <c r="J389" i="5"/>
  <c r="K389" i="5"/>
  <c r="L389" i="5"/>
  <c r="M389" i="5"/>
  <c r="N389" i="5"/>
  <c r="J390" i="5"/>
  <c r="K390" i="5"/>
  <c r="L390" i="5"/>
  <c r="M390" i="5"/>
  <c r="N390" i="5"/>
  <c r="J391" i="5"/>
  <c r="K391" i="5"/>
  <c r="L391" i="5"/>
  <c r="M391" i="5"/>
  <c r="N391" i="5"/>
  <c r="J392" i="5"/>
  <c r="K392" i="5"/>
  <c r="L392" i="5"/>
  <c r="M392" i="5"/>
  <c r="N392" i="5"/>
  <c r="J393" i="5"/>
  <c r="K393" i="5"/>
  <c r="L393" i="5"/>
  <c r="M393" i="5"/>
  <c r="N393" i="5"/>
  <c r="J394" i="5"/>
  <c r="K394" i="5"/>
  <c r="L394" i="5"/>
  <c r="M394" i="5"/>
  <c r="N394" i="5"/>
  <c r="J395" i="5"/>
  <c r="K395" i="5"/>
  <c r="L395" i="5"/>
  <c r="M395" i="5"/>
  <c r="N395" i="5"/>
  <c r="J396" i="5"/>
  <c r="K396" i="5"/>
  <c r="L396" i="5"/>
  <c r="M396" i="5"/>
  <c r="N396" i="5"/>
  <c r="J397" i="5"/>
  <c r="K397" i="5"/>
  <c r="L397" i="5"/>
  <c r="M397" i="5"/>
  <c r="N397" i="5"/>
  <c r="J398" i="5"/>
  <c r="K398" i="5"/>
  <c r="L398" i="5"/>
  <c r="M398" i="5"/>
  <c r="N398" i="5"/>
  <c r="J399" i="5"/>
  <c r="K399" i="5"/>
  <c r="L399" i="5"/>
  <c r="M399" i="5"/>
  <c r="N399" i="5"/>
  <c r="J400" i="5"/>
  <c r="K400" i="5"/>
  <c r="L400" i="5"/>
  <c r="M400" i="5"/>
  <c r="N400" i="5"/>
  <c r="J401" i="5"/>
  <c r="K401" i="5"/>
  <c r="L401" i="5"/>
  <c r="M401" i="5"/>
  <c r="N401" i="5"/>
  <c r="J402" i="5"/>
  <c r="K402" i="5"/>
  <c r="L402" i="5"/>
  <c r="M402" i="5"/>
  <c r="N402" i="5"/>
  <c r="J403" i="5"/>
  <c r="K403" i="5"/>
  <c r="L403" i="5"/>
  <c r="M403" i="5"/>
  <c r="N403" i="5"/>
  <c r="J404" i="5"/>
  <c r="K404" i="5"/>
  <c r="L404" i="5"/>
  <c r="M404" i="5"/>
  <c r="N404" i="5"/>
  <c r="J405" i="5"/>
  <c r="K405" i="5"/>
  <c r="L405" i="5"/>
  <c r="M405" i="5"/>
  <c r="N405" i="5"/>
  <c r="J406" i="5"/>
  <c r="K406" i="5"/>
  <c r="L406" i="5"/>
  <c r="M406" i="5"/>
  <c r="N406" i="5"/>
  <c r="J407" i="5"/>
  <c r="K407" i="5"/>
  <c r="L407" i="5"/>
  <c r="M407" i="5"/>
  <c r="N407" i="5"/>
  <c r="J408" i="5"/>
  <c r="K408" i="5"/>
  <c r="L408" i="5"/>
  <c r="M408" i="5"/>
  <c r="N408" i="5"/>
  <c r="J409" i="5"/>
  <c r="K409" i="5"/>
  <c r="L409" i="5"/>
  <c r="M409" i="5"/>
  <c r="N409" i="5"/>
  <c r="J410" i="5"/>
  <c r="K410" i="5"/>
  <c r="L410" i="5"/>
  <c r="M410" i="5"/>
  <c r="N410" i="5"/>
  <c r="J411" i="5"/>
  <c r="K411" i="5"/>
  <c r="L411" i="5"/>
  <c r="M411" i="5"/>
  <c r="N411" i="5"/>
  <c r="J412" i="5"/>
  <c r="K412" i="5"/>
  <c r="L412" i="5"/>
  <c r="M412" i="5"/>
  <c r="N412" i="5"/>
  <c r="J413" i="5"/>
  <c r="K413" i="5"/>
  <c r="L413" i="5"/>
  <c r="M413" i="5"/>
  <c r="N413" i="5"/>
  <c r="J414" i="5"/>
  <c r="K414" i="5"/>
  <c r="L414" i="5"/>
  <c r="M414" i="5"/>
  <c r="N414" i="5"/>
  <c r="J415" i="5"/>
  <c r="K415" i="5"/>
  <c r="L415" i="5"/>
  <c r="M415" i="5"/>
  <c r="N415" i="5"/>
  <c r="J416" i="5"/>
  <c r="K416" i="5"/>
  <c r="L416" i="5"/>
  <c r="M416" i="5"/>
  <c r="N416" i="5"/>
  <c r="J417" i="5"/>
  <c r="K417" i="5"/>
  <c r="L417" i="5"/>
  <c r="M417" i="5"/>
  <c r="N417" i="5"/>
  <c r="J418" i="5"/>
  <c r="K418" i="5"/>
  <c r="L418" i="5"/>
  <c r="M418" i="5"/>
  <c r="N418" i="5"/>
  <c r="J419" i="5"/>
  <c r="K419" i="5"/>
  <c r="L419" i="5"/>
  <c r="M419" i="5"/>
  <c r="N419" i="5"/>
  <c r="J420" i="5"/>
  <c r="K420" i="5"/>
  <c r="L420" i="5"/>
  <c r="M420" i="5"/>
  <c r="N420" i="5"/>
  <c r="J421" i="5"/>
  <c r="K421" i="5"/>
  <c r="L421" i="5"/>
  <c r="M421" i="5"/>
  <c r="N421" i="5"/>
  <c r="J422" i="5"/>
  <c r="K422" i="5"/>
  <c r="L422" i="5"/>
  <c r="M422" i="5"/>
  <c r="N422" i="5"/>
  <c r="J423" i="5"/>
  <c r="K423" i="5"/>
  <c r="L423" i="5"/>
  <c r="M423" i="5"/>
  <c r="N423" i="5"/>
  <c r="J424" i="5"/>
  <c r="K424" i="5"/>
  <c r="L424" i="5"/>
  <c r="M424" i="5"/>
  <c r="N424" i="5"/>
  <c r="J425" i="5"/>
  <c r="K425" i="5"/>
  <c r="L425" i="5"/>
  <c r="M425" i="5"/>
  <c r="N425" i="5"/>
  <c r="J426" i="5"/>
  <c r="K426" i="5"/>
  <c r="L426" i="5"/>
  <c r="M426" i="5"/>
  <c r="N426" i="5"/>
  <c r="J427" i="5"/>
  <c r="K427" i="5"/>
  <c r="L427" i="5"/>
  <c r="M427" i="5"/>
  <c r="N427" i="5"/>
  <c r="J428" i="5"/>
  <c r="K428" i="5"/>
  <c r="L428" i="5"/>
  <c r="M428" i="5"/>
  <c r="N428" i="5"/>
  <c r="J429" i="5"/>
  <c r="K429" i="5"/>
  <c r="L429" i="5"/>
  <c r="M429" i="5"/>
  <c r="N429" i="5"/>
  <c r="J430" i="5"/>
  <c r="K430" i="5"/>
  <c r="L430" i="5"/>
  <c r="M430" i="5"/>
  <c r="N430" i="5"/>
  <c r="J431" i="5"/>
  <c r="K431" i="5"/>
  <c r="L431" i="5"/>
  <c r="M431" i="5"/>
  <c r="N431" i="5"/>
  <c r="J432" i="5"/>
  <c r="K432" i="5"/>
  <c r="L432" i="5"/>
  <c r="M432" i="5"/>
  <c r="N432" i="5"/>
  <c r="J433" i="5"/>
  <c r="K433" i="5"/>
  <c r="L433" i="5"/>
  <c r="M433" i="5"/>
  <c r="N433" i="5"/>
  <c r="J434" i="5"/>
  <c r="K434" i="5"/>
  <c r="L434" i="5"/>
  <c r="M434" i="5"/>
  <c r="N434" i="5"/>
  <c r="J435" i="5"/>
  <c r="K435" i="5"/>
  <c r="L435" i="5"/>
  <c r="M435" i="5"/>
  <c r="N435" i="5"/>
  <c r="J436" i="5"/>
  <c r="K436" i="5"/>
  <c r="L436" i="5"/>
  <c r="M436" i="5"/>
  <c r="N436" i="5"/>
  <c r="J437" i="5"/>
  <c r="K437" i="5"/>
  <c r="L437" i="5"/>
  <c r="M437" i="5"/>
  <c r="N437" i="5"/>
  <c r="J438" i="5"/>
  <c r="K438" i="5"/>
  <c r="L438" i="5"/>
  <c r="M438" i="5"/>
  <c r="N438" i="5"/>
  <c r="J439" i="5"/>
  <c r="K439" i="5"/>
  <c r="L439" i="5"/>
  <c r="M439" i="5"/>
  <c r="N439" i="5"/>
  <c r="J440" i="5"/>
  <c r="K440" i="5"/>
  <c r="L440" i="5"/>
  <c r="M440" i="5"/>
  <c r="N440" i="5"/>
  <c r="J441" i="5"/>
  <c r="K441" i="5"/>
  <c r="L441" i="5"/>
  <c r="M441" i="5"/>
  <c r="N441" i="5"/>
  <c r="J442" i="5"/>
  <c r="K442" i="5"/>
  <c r="L442" i="5"/>
  <c r="M442" i="5"/>
  <c r="N442" i="5"/>
  <c r="J443" i="5"/>
  <c r="K443" i="5"/>
  <c r="L443" i="5"/>
  <c r="M443" i="5"/>
  <c r="N443" i="5"/>
  <c r="J444" i="5"/>
  <c r="K444" i="5"/>
  <c r="L444" i="5"/>
  <c r="M444" i="5"/>
  <c r="N444" i="5"/>
  <c r="J445" i="5"/>
  <c r="K445" i="5"/>
  <c r="L445" i="5"/>
  <c r="M445" i="5"/>
  <c r="N445" i="5"/>
  <c r="J446" i="5"/>
  <c r="K446" i="5"/>
  <c r="L446" i="5"/>
  <c r="M446" i="5"/>
  <c r="N446" i="5"/>
  <c r="J447" i="5"/>
  <c r="K447" i="5"/>
  <c r="L447" i="5"/>
  <c r="M447" i="5"/>
  <c r="N447" i="5"/>
  <c r="J448" i="5"/>
  <c r="K448" i="5"/>
  <c r="L448" i="5"/>
  <c r="M448" i="5"/>
  <c r="N448" i="5"/>
  <c r="J449" i="5"/>
  <c r="K449" i="5"/>
  <c r="L449" i="5"/>
  <c r="M449" i="5"/>
  <c r="N449" i="5"/>
  <c r="J450" i="5"/>
  <c r="K450" i="5"/>
  <c r="L450" i="5"/>
  <c r="M450" i="5"/>
  <c r="N450" i="5"/>
  <c r="J451" i="5"/>
  <c r="K451" i="5"/>
  <c r="L451" i="5"/>
  <c r="M451" i="5"/>
  <c r="N451" i="5"/>
  <c r="J452" i="5"/>
  <c r="K452" i="5"/>
  <c r="L452" i="5"/>
  <c r="M452" i="5"/>
  <c r="N452" i="5"/>
  <c r="J453" i="5"/>
  <c r="K453" i="5"/>
  <c r="L453" i="5"/>
  <c r="M453" i="5"/>
  <c r="N453" i="5"/>
  <c r="J454" i="5"/>
  <c r="K454" i="5"/>
  <c r="L454" i="5"/>
  <c r="M454" i="5"/>
  <c r="N454" i="5"/>
  <c r="J455" i="5"/>
  <c r="K455" i="5"/>
  <c r="L455" i="5"/>
  <c r="M455" i="5"/>
  <c r="N455" i="5"/>
  <c r="J456" i="5"/>
  <c r="K456" i="5"/>
  <c r="L456" i="5"/>
  <c r="M456" i="5"/>
  <c r="N456" i="5"/>
  <c r="J457" i="5"/>
  <c r="K457" i="5"/>
  <c r="L457" i="5"/>
  <c r="M457" i="5"/>
  <c r="N457" i="5"/>
  <c r="J458" i="5"/>
  <c r="K458" i="5"/>
  <c r="L458" i="5"/>
  <c r="M458" i="5"/>
  <c r="N458" i="5"/>
  <c r="J459" i="5"/>
  <c r="K459" i="5"/>
  <c r="L459" i="5"/>
  <c r="M459" i="5"/>
  <c r="N459" i="5"/>
  <c r="J460" i="5"/>
  <c r="K460" i="5"/>
  <c r="L460" i="5"/>
  <c r="M460" i="5"/>
  <c r="N460" i="5"/>
  <c r="J461" i="5"/>
  <c r="K461" i="5"/>
  <c r="L461" i="5"/>
  <c r="M461" i="5"/>
  <c r="N461" i="5"/>
  <c r="J462" i="5"/>
  <c r="K462" i="5"/>
  <c r="L462" i="5"/>
  <c r="M462" i="5"/>
  <c r="N462" i="5"/>
  <c r="J463" i="5"/>
  <c r="K463" i="5"/>
  <c r="L463" i="5"/>
  <c r="M463" i="5"/>
  <c r="N463" i="5"/>
  <c r="J464" i="5"/>
  <c r="K464" i="5"/>
  <c r="L464" i="5"/>
  <c r="M464" i="5"/>
  <c r="N464" i="5"/>
  <c r="J465" i="5"/>
  <c r="K465" i="5"/>
  <c r="L465" i="5"/>
  <c r="M465" i="5"/>
  <c r="N465" i="5"/>
  <c r="J466" i="5"/>
  <c r="K466" i="5"/>
  <c r="L466" i="5"/>
  <c r="M466" i="5"/>
  <c r="N466" i="5"/>
  <c r="J467" i="5"/>
  <c r="K467" i="5"/>
  <c r="L467" i="5"/>
  <c r="M467" i="5"/>
  <c r="N467" i="5"/>
  <c r="J468" i="5"/>
  <c r="K468" i="5"/>
  <c r="L468" i="5"/>
  <c r="M468" i="5"/>
  <c r="N468" i="5"/>
  <c r="J469" i="5"/>
  <c r="K469" i="5"/>
  <c r="L469" i="5"/>
  <c r="M469" i="5"/>
  <c r="N469" i="5"/>
  <c r="J470" i="5"/>
  <c r="K470" i="5"/>
  <c r="L470" i="5"/>
  <c r="M470" i="5"/>
  <c r="N470" i="5"/>
  <c r="J471" i="5"/>
  <c r="K471" i="5"/>
  <c r="L471" i="5"/>
  <c r="M471" i="5"/>
  <c r="N471" i="5"/>
  <c r="J472" i="5"/>
  <c r="K472" i="5"/>
  <c r="L472" i="5"/>
  <c r="M472" i="5"/>
  <c r="N472" i="5"/>
  <c r="J473" i="5"/>
  <c r="K473" i="5"/>
  <c r="L473" i="5"/>
  <c r="M473" i="5"/>
  <c r="N473" i="5"/>
  <c r="J474" i="5"/>
  <c r="K474" i="5"/>
  <c r="L474" i="5"/>
  <c r="M474" i="5"/>
  <c r="N474" i="5"/>
  <c r="J475" i="5"/>
  <c r="K475" i="5"/>
  <c r="L475" i="5"/>
  <c r="M475" i="5"/>
  <c r="N475" i="5"/>
  <c r="J476" i="5"/>
  <c r="K476" i="5"/>
  <c r="L476" i="5"/>
  <c r="M476" i="5"/>
  <c r="N476" i="5"/>
  <c r="J477" i="5"/>
  <c r="K477" i="5"/>
  <c r="L477" i="5"/>
  <c r="M477" i="5"/>
  <c r="N477" i="5"/>
  <c r="J478" i="5"/>
  <c r="K478" i="5"/>
  <c r="L478" i="5"/>
  <c r="M478" i="5"/>
  <c r="N478" i="5"/>
  <c r="J479" i="5"/>
  <c r="K479" i="5"/>
  <c r="L479" i="5"/>
  <c r="M479" i="5"/>
  <c r="N479" i="5"/>
  <c r="J480" i="5"/>
  <c r="K480" i="5"/>
  <c r="L480" i="5"/>
  <c r="M480" i="5"/>
  <c r="N480" i="5"/>
  <c r="J481" i="5"/>
  <c r="K481" i="5"/>
  <c r="L481" i="5"/>
  <c r="M481" i="5"/>
  <c r="N481" i="5"/>
  <c r="J482" i="5"/>
  <c r="K482" i="5"/>
  <c r="L482" i="5"/>
  <c r="M482" i="5"/>
  <c r="N482" i="5"/>
  <c r="J483" i="5"/>
  <c r="K483" i="5"/>
  <c r="L483" i="5"/>
  <c r="M483" i="5"/>
  <c r="N483" i="5"/>
  <c r="J484" i="5"/>
  <c r="K484" i="5"/>
  <c r="L484" i="5"/>
  <c r="M484" i="5"/>
  <c r="N484" i="5"/>
  <c r="J485" i="5"/>
  <c r="K485" i="5"/>
  <c r="L485" i="5"/>
  <c r="M485" i="5"/>
  <c r="N485" i="5"/>
  <c r="J486" i="5"/>
  <c r="K486" i="5"/>
  <c r="L486" i="5"/>
  <c r="M486" i="5"/>
  <c r="N486" i="5"/>
  <c r="J487" i="5"/>
  <c r="K487" i="5"/>
  <c r="L487" i="5"/>
  <c r="M487" i="5"/>
  <c r="N487" i="5"/>
  <c r="J488" i="5"/>
  <c r="K488" i="5"/>
  <c r="L488" i="5"/>
  <c r="M488" i="5"/>
  <c r="N488" i="5"/>
  <c r="J489" i="5"/>
  <c r="K489" i="5"/>
  <c r="L489" i="5"/>
  <c r="M489" i="5"/>
  <c r="N489" i="5"/>
  <c r="J490" i="5"/>
  <c r="K490" i="5"/>
  <c r="L490" i="5"/>
  <c r="M490" i="5"/>
  <c r="N490" i="5"/>
  <c r="J491" i="5"/>
  <c r="K491" i="5"/>
  <c r="L491" i="5"/>
  <c r="M491" i="5"/>
  <c r="N491" i="5"/>
  <c r="J492" i="5"/>
  <c r="K492" i="5"/>
  <c r="L492" i="5"/>
  <c r="M492" i="5"/>
  <c r="N492" i="5"/>
  <c r="J493" i="5"/>
  <c r="K493" i="5"/>
  <c r="L493" i="5"/>
  <c r="M493" i="5"/>
  <c r="N493" i="5"/>
  <c r="J494" i="5"/>
  <c r="K494" i="5"/>
  <c r="L494" i="5"/>
  <c r="M494" i="5"/>
  <c r="N494" i="5"/>
  <c r="J495" i="5"/>
  <c r="K495" i="5"/>
  <c r="L495" i="5"/>
  <c r="M495" i="5"/>
  <c r="N495" i="5"/>
  <c r="J496" i="5"/>
  <c r="K496" i="5"/>
  <c r="L496" i="5"/>
  <c r="M496" i="5"/>
  <c r="N496" i="5"/>
  <c r="J497" i="5"/>
  <c r="K497" i="5"/>
  <c r="L497" i="5"/>
  <c r="M497" i="5"/>
  <c r="N497" i="5"/>
  <c r="J498" i="5"/>
  <c r="K498" i="5"/>
  <c r="L498" i="5"/>
  <c r="M498" i="5"/>
  <c r="N498" i="5"/>
  <c r="J499" i="5"/>
  <c r="K499" i="5"/>
  <c r="L499" i="5"/>
  <c r="M499" i="5"/>
  <c r="N499" i="5"/>
  <c r="J500" i="5"/>
  <c r="K500" i="5"/>
  <c r="L500" i="5"/>
  <c r="M500" i="5"/>
  <c r="N500" i="5"/>
  <c r="J501" i="5"/>
  <c r="K501" i="5"/>
  <c r="L501" i="5"/>
  <c r="M501" i="5"/>
  <c r="N501" i="5"/>
  <c r="J502" i="5"/>
  <c r="K502" i="5"/>
  <c r="L502" i="5"/>
  <c r="M502" i="5"/>
  <c r="N502" i="5"/>
  <c r="J503" i="5"/>
  <c r="K503" i="5"/>
  <c r="L503" i="5"/>
  <c r="M503" i="5"/>
  <c r="N503" i="5"/>
  <c r="J504" i="5"/>
  <c r="K504" i="5"/>
  <c r="L504" i="5"/>
  <c r="M504" i="5"/>
  <c r="N504" i="5"/>
  <c r="J505" i="5"/>
  <c r="K505" i="5"/>
  <c r="L505" i="5"/>
  <c r="M505" i="5"/>
  <c r="N505" i="5"/>
  <c r="J506" i="5"/>
  <c r="K506" i="5"/>
  <c r="L506" i="5"/>
  <c r="M506" i="5"/>
  <c r="N506" i="5"/>
  <c r="J507" i="5"/>
  <c r="K507" i="5"/>
  <c r="L507" i="5"/>
  <c r="M507" i="5"/>
  <c r="N507" i="5"/>
  <c r="J508" i="5"/>
  <c r="K508" i="5"/>
  <c r="L508" i="5"/>
  <c r="M508" i="5"/>
  <c r="N508" i="5"/>
  <c r="J509" i="5"/>
  <c r="K509" i="5"/>
  <c r="L509" i="5"/>
  <c r="M509" i="5"/>
  <c r="N509" i="5"/>
  <c r="J510" i="5"/>
  <c r="K510" i="5"/>
  <c r="L510" i="5"/>
  <c r="M510" i="5"/>
  <c r="N510" i="5"/>
  <c r="J511" i="5"/>
  <c r="K511" i="5"/>
  <c r="L511" i="5"/>
  <c r="M511" i="5"/>
  <c r="N511" i="5"/>
  <c r="J512" i="5"/>
  <c r="K512" i="5"/>
  <c r="L512" i="5"/>
  <c r="M512" i="5"/>
  <c r="N512" i="5"/>
  <c r="J513" i="5"/>
  <c r="K513" i="5"/>
  <c r="L513" i="5"/>
  <c r="M513" i="5"/>
  <c r="N513" i="5"/>
  <c r="J514" i="5"/>
  <c r="K514" i="5"/>
  <c r="L514" i="5"/>
  <c r="M514" i="5"/>
  <c r="N514" i="5"/>
  <c r="J515" i="5"/>
  <c r="K515" i="5"/>
  <c r="L515" i="5"/>
  <c r="M515" i="5"/>
  <c r="N515" i="5"/>
  <c r="J516" i="5"/>
  <c r="K516" i="5"/>
  <c r="L516" i="5"/>
  <c r="M516" i="5"/>
  <c r="N516" i="5"/>
  <c r="J517" i="5"/>
  <c r="K517" i="5"/>
  <c r="L517" i="5"/>
  <c r="M517" i="5"/>
  <c r="N517" i="5"/>
  <c r="J518" i="5"/>
  <c r="K518" i="5"/>
  <c r="L518" i="5"/>
  <c r="M518" i="5"/>
  <c r="N518" i="5"/>
  <c r="J519" i="5"/>
  <c r="K519" i="5"/>
  <c r="L519" i="5"/>
  <c r="M519" i="5"/>
  <c r="N519" i="5"/>
  <c r="J520" i="5"/>
  <c r="K520" i="5"/>
  <c r="L520" i="5"/>
  <c r="M520" i="5"/>
  <c r="N520" i="5"/>
  <c r="J521" i="5"/>
  <c r="K521" i="5"/>
  <c r="L521" i="5"/>
  <c r="M521" i="5"/>
  <c r="N521" i="5"/>
  <c r="J522" i="5"/>
  <c r="K522" i="5"/>
  <c r="L522" i="5"/>
  <c r="M522" i="5"/>
  <c r="N522" i="5"/>
  <c r="J523" i="5"/>
  <c r="K523" i="5"/>
  <c r="L523" i="5"/>
  <c r="M523" i="5"/>
  <c r="N523" i="5"/>
  <c r="J524" i="5"/>
  <c r="K524" i="5"/>
  <c r="L524" i="5"/>
  <c r="M524" i="5"/>
  <c r="N524" i="5"/>
  <c r="J525" i="5"/>
  <c r="K525" i="5"/>
  <c r="L525" i="5"/>
  <c r="M525" i="5"/>
  <c r="N525" i="5"/>
  <c r="J526" i="5"/>
  <c r="K526" i="5"/>
  <c r="L526" i="5"/>
  <c r="M526" i="5"/>
  <c r="N526" i="5"/>
  <c r="J527" i="5"/>
  <c r="K527" i="5"/>
  <c r="L527" i="5"/>
  <c r="M527" i="5"/>
  <c r="N527" i="5"/>
  <c r="J528" i="5"/>
  <c r="K528" i="5"/>
  <c r="L528" i="5"/>
  <c r="M528" i="5"/>
  <c r="N528" i="5"/>
  <c r="J529" i="5"/>
  <c r="K529" i="5"/>
  <c r="L529" i="5"/>
  <c r="M529" i="5"/>
  <c r="N529" i="5"/>
  <c r="J530" i="5"/>
  <c r="K530" i="5"/>
  <c r="L530" i="5"/>
  <c r="M530" i="5"/>
  <c r="N530" i="5"/>
  <c r="J531" i="5"/>
  <c r="K531" i="5"/>
  <c r="L531" i="5"/>
  <c r="M531" i="5"/>
  <c r="N531" i="5"/>
  <c r="J532" i="5"/>
  <c r="K532" i="5"/>
  <c r="L532" i="5"/>
  <c r="M532" i="5"/>
  <c r="N532" i="5"/>
  <c r="J533" i="5"/>
  <c r="K533" i="5"/>
  <c r="L533" i="5"/>
  <c r="M533" i="5"/>
  <c r="N533" i="5"/>
  <c r="J534" i="5"/>
  <c r="K534" i="5"/>
  <c r="L534" i="5"/>
  <c r="M534" i="5"/>
  <c r="N534" i="5"/>
  <c r="J535" i="5"/>
  <c r="K535" i="5"/>
  <c r="L535" i="5"/>
  <c r="M535" i="5"/>
  <c r="N535" i="5"/>
  <c r="J536" i="5"/>
  <c r="K536" i="5"/>
  <c r="L536" i="5"/>
  <c r="M536" i="5"/>
  <c r="N536" i="5"/>
  <c r="J537" i="5"/>
  <c r="K537" i="5"/>
  <c r="L537" i="5"/>
  <c r="M537" i="5"/>
  <c r="N537" i="5"/>
  <c r="J538" i="5"/>
  <c r="K538" i="5"/>
  <c r="L538" i="5"/>
  <c r="M538" i="5"/>
  <c r="N538" i="5"/>
  <c r="J539" i="5"/>
  <c r="K539" i="5"/>
  <c r="L539" i="5"/>
  <c r="M539" i="5"/>
  <c r="N539" i="5"/>
  <c r="J540" i="5"/>
  <c r="K540" i="5"/>
  <c r="L540" i="5"/>
  <c r="M540" i="5"/>
  <c r="N540" i="5"/>
  <c r="J541" i="5"/>
  <c r="K541" i="5"/>
  <c r="L541" i="5"/>
  <c r="M541" i="5"/>
  <c r="N541" i="5"/>
  <c r="J542" i="5"/>
  <c r="K542" i="5"/>
  <c r="L542" i="5"/>
  <c r="M542" i="5"/>
  <c r="N542" i="5"/>
  <c r="J543" i="5"/>
  <c r="K543" i="5"/>
  <c r="L543" i="5"/>
  <c r="M543" i="5"/>
  <c r="N543" i="5"/>
  <c r="J544" i="5"/>
  <c r="K544" i="5"/>
  <c r="L544" i="5"/>
  <c r="M544" i="5"/>
  <c r="N544" i="5"/>
  <c r="J545" i="5"/>
  <c r="K545" i="5"/>
  <c r="L545" i="5"/>
  <c r="M545" i="5"/>
  <c r="N545" i="5"/>
  <c r="J546" i="5"/>
  <c r="K546" i="5"/>
  <c r="L546" i="5"/>
  <c r="M546" i="5"/>
  <c r="N546" i="5"/>
  <c r="J547" i="5"/>
  <c r="K547" i="5"/>
  <c r="L547" i="5"/>
  <c r="M547" i="5"/>
  <c r="N547" i="5"/>
  <c r="J548" i="5"/>
  <c r="K548" i="5"/>
  <c r="L548" i="5"/>
  <c r="M548" i="5"/>
  <c r="N548" i="5"/>
  <c r="J549" i="5"/>
  <c r="K549" i="5"/>
  <c r="L549" i="5"/>
  <c r="M549" i="5"/>
  <c r="N549" i="5"/>
  <c r="J550" i="5"/>
  <c r="K550" i="5"/>
  <c r="L550" i="5"/>
  <c r="M550" i="5"/>
  <c r="N550" i="5"/>
  <c r="J551" i="5"/>
  <c r="K551" i="5"/>
  <c r="L551" i="5"/>
  <c r="M551" i="5"/>
  <c r="N551" i="5"/>
  <c r="J552" i="5"/>
  <c r="K552" i="5"/>
  <c r="L552" i="5"/>
  <c r="M552" i="5"/>
  <c r="N552" i="5"/>
  <c r="J553" i="5"/>
  <c r="K553" i="5"/>
  <c r="L553" i="5"/>
  <c r="M553" i="5"/>
  <c r="N553" i="5"/>
  <c r="J554" i="5"/>
  <c r="K554" i="5"/>
  <c r="L554" i="5"/>
  <c r="M554" i="5"/>
  <c r="N554" i="5"/>
  <c r="J555" i="5"/>
  <c r="K555" i="5"/>
  <c r="L555" i="5"/>
  <c r="M555" i="5"/>
  <c r="N555" i="5"/>
  <c r="J556" i="5"/>
  <c r="K556" i="5"/>
  <c r="L556" i="5"/>
  <c r="M556" i="5"/>
  <c r="N556" i="5"/>
  <c r="J557" i="5"/>
  <c r="K557" i="5"/>
  <c r="L557" i="5"/>
  <c r="M557" i="5"/>
  <c r="N557" i="5"/>
  <c r="J558" i="5"/>
  <c r="K558" i="5"/>
  <c r="L558" i="5"/>
  <c r="M558" i="5"/>
  <c r="N558" i="5"/>
  <c r="J559" i="5"/>
  <c r="K559" i="5"/>
  <c r="L559" i="5"/>
  <c r="M559" i="5"/>
  <c r="N559" i="5"/>
  <c r="J560" i="5"/>
  <c r="K560" i="5"/>
  <c r="L560" i="5"/>
  <c r="M560" i="5"/>
  <c r="N560" i="5"/>
  <c r="J561" i="5"/>
  <c r="K561" i="5"/>
  <c r="L561" i="5"/>
  <c r="M561" i="5"/>
  <c r="N561" i="5"/>
  <c r="J562" i="5"/>
  <c r="K562" i="5"/>
  <c r="L562" i="5"/>
  <c r="M562" i="5"/>
  <c r="N562" i="5"/>
  <c r="J563" i="5"/>
  <c r="K563" i="5"/>
  <c r="L563" i="5"/>
  <c r="M563" i="5"/>
  <c r="N563" i="5"/>
  <c r="J564" i="5"/>
  <c r="K564" i="5"/>
  <c r="L564" i="5"/>
  <c r="M564" i="5"/>
  <c r="N564" i="5"/>
  <c r="J565" i="5"/>
  <c r="K565" i="5"/>
  <c r="L565" i="5"/>
  <c r="M565" i="5"/>
  <c r="N565" i="5"/>
  <c r="J566" i="5"/>
  <c r="K566" i="5"/>
  <c r="L566" i="5"/>
  <c r="M566" i="5"/>
  <c r="N566" i="5"/>
  <c r="J567" i="5"/>
  <c r="K567" i="5"/>
  <c r="L567" i="5"/>
  <c r="M567" i="5"/>
  <c r="N567" i="5"/>
  <c r="J568" i="5"/>
  <c r="K568" i="5"/>
  <c r="L568" i="5"/>
  <c r="M568" i="5"/>
  <c r="N568" i="5"/>
  <c r="J569" i="5"/>
  <c r="K569" i="5"/>
  <c r="L569" i="5"/>
  <c r="M569" i="5"/>
  <c r="N569" i="5"/>
  <c r="J570" i="5"/>
  <c r="K570" i="5"/>
  <c r="L570" i="5"/>
  <c r="M570" i="5"/>
  <c r="N570" i="5"/>
  <c r="J571" i="5"/>
  <c r="K571" i="5"/>
  <c r="L571" i="5"/>
  <c r="M571" i="5"/>
  <c r="N571" i="5"/>
  <c r="J572" i="5"/>
  <c r="K572" i="5"/>
  <c r="L572" i="5"/>
  <c r="M572" i="5"/>
  <c r="N572" i="5"/>
  <c r="J573" i="5"/>
  <c r="K573" i="5"/>
  <c r="L573" i="5"/>
  <c r="M573" i="5"/>
  <c r="N573" i="5"/>
  <c r="J574" i="5"/>
  <c r="K574" i="5"/>
  <c r="L574" i="5"/>
  <c r="M574" i="5"/>
  <c r="N574" i="5"/>
  <c r="J575" i="5"/>
  <c r="K575" i="5"/>
  <c r="L575" i="5"/>
  <c r="M575" i="5"/>
  <c r="N575" i="5"/>
  <c r="J576" i="5"/>
  <c r="K576" i="5"/>
  <c r="L576" i="5"/>
  <c r="M576" i="5"/>
  <c r="N576" i="5"/>
  <c r="J577" i="5"/>
  <c r="K577" i="5"/>
  <c r="L577" i="5"/>
  <c r="M577" i="5"/>
  <c r="N577" i="5"/>
  <c r="J578" i="5"/>
  <c r="K578" i="5"/>
  <c r="L578" i="5"/>
  <c r="M578" i="5"/>
  <c r="N578" i="5"/>
  <c r="J579" i="5"/>
  <c r="K579" i="5"/>
  <c r="L579" i="5"/>
  <c r="M579" i="5"/>
  <c r="N579" i="5"/>
  <c r="J580" i="5"/>
  <c r="K580" i="5"/>
  <c r="L580" i="5"/>
  <c r="M580" i="5"/>
  <c r="N580" i="5"/>
  <c r="J581" i="5"/>
  <c r="K581" i="5"/>
  <c r="L581" i="5"/>
  <c r="M581" i="5"/>
  <c r="N581" i="5"/>
  <c r="J582" i="5"/>
  <c r="K582" i="5"/>
  <c r="L582" i="5"/>
  <c r="M582" i="5"/>
  <c r="N582" i="5"/>
  <c r="J583" i="5"/>
  <c r="K583" i="5"/>
  <c r="L583" i="5"/>
  <c r="M583" i="5"/>
  <c r="N583" i="5"/>
  <c r="J584" i="5"/>
  <c r="K584" i="5"/>
  <c r="L584" i="5"/>
  <c r="M584" i="5"/>
  <c r="N584" i="5"/>
  <c r="J585" i="5"/>
  <c r="K585" i="5"/>
  <c r="L585" i="5"/>
  <c r="M585" i="5"/>
  <c r="N585" i="5"/>
  <c r="J586" i="5"/>
  <c r="K586" i="5"/>
  <c r="L586" i="5"/>
  <c r="M586" i="5"/>
  <c r="N586" i="5"/>
  <c r="J587" i="5"/>
  <c r="K587" i="5"/>
  <c r="L587" i="5"/>
  <c r="M587" i="5"/>
  <c r="N587" i="5"/>
  <c r="J588" i="5"/>
  <c r="K588" i="5"/>
  <c r="L588" i="5"/>
  <c r="M588" i="5"/>
  <c r="N588" i="5"/>
  <c r="J589" i="5"/>
  <c r="K589" i="5"/>
  <c r="L589" i="5"/>
  <c r="M589" i="5"/>
  <c r="N589" i="5"/>
  <c r="J590" i="5"/>
  <c r="K590" i="5"/>
  <c r="L590" i="5"/>
  <c r="M590" i="5"/>
  <c r="N590" i="5"/>
  <c r="J591" i="5"/>
  <c r="K591" i="5"/>
  <c r="L591" i="5"/>
  <c r="M591" i="5"/>
  <c r="N591" i="5"/>
  <c r="J592" i="5"/>
  <c r="K592" i="5"/>
  <c r="L592" i="5"/>
  <c r="M592" i="5"/>
  <c r="N592" i="5"/>
  <c r="J593" i="5"/>
  <c r="K593" i="5"/>
  <c r="L593" i="5"/>
  <c r="M593" i="5"/>
  <c r="N593" i="5"/>
  <c r="J594" i="5"/>
  <c r="K594" i="5"/>
  <c r="L594" i="5"/>
  <c r="M594" i="5"/>
  <c r="N594" i="5"/>
  <c r="J595" i="5"/>
  <c r="K595" i="5"/>
  <c r="L595" i="5"/>
  <c r="M595" i="5"/>
  <c r="N595" i="5"/>
  <c r="J596" i="5"/>
  <c r="K596" i="5"/>
  <c r="L596" i="5"/>
  <c r="M596" i="5"/>
  <c r="N596" i="5"/>
  <c r="J597" i="5"/>
  <c r="K597" i="5"/>
  <c r="L597" i="5"/>
  <c r="M597" i="5"/>
  <c r="N597" i="5"/>
  <c r="J598" i="5"/>
  <c r="K598" i="5"/>
  <c r="L598" i="5"/>
  <c r="M598" i="5"/>
  <c r="N598" i="5"/>
  <c r="J599" i="5"/>
  <c r="K599" i="5"/>
  <c r="L599" i="5"/>
  <c r="M599" i="5"/>
  <c r="N599" i="5"/>
  <c r="J600" i="5"/>
  <c r="K600" i="5"/>
  <c r="L600" i="5"/>
  <c r="M600" i="5"/>
  <c r="N600" i="5"/>
  <c r="J601" i="5"/>
  <c r="K601" i="5"/>
  <c r="L601" i="5"/>
  <c r="M601" i="5"/>
  <c r="N601" i="5"/>
  <c r="J602" i="5"/>
  <c r="K602" i="5"/>
  <c r="L602" i="5"/>
  <c r="M602" i="5"/>
  <c r="N602" i="5"/>
  <c r="J603" i="5"/>
  <c r="K603" i="5"/>
  <c r="L603" i="5"/>
  <c r="M603" i="5"/>
  <c r="N603" i="5"/>
  <c r="J604" i="5"/>
  <c r="K604" i="5"/>
  <c r="L604" i="5"/>
  <c r="M604" i="5"/>
  <c r="N604" i="5"/>
  <c r="J605" i="5"/>
  <c r="K605" i="5"/>
  <c r="L605" i="5"/>
  <c r="M605" i="5"/>
  <c r="N605" i="5"/>
  <c r="J606" i="5"/>
  <c r="K606" i="5"/>
  <c r="L606" i="5"/>
  <c r="M606" i="5"/>
  <c r="N606" i="5"/>
  <c r="J607" i="5"/>
  <c r="K607" i="5"/>
  <c r="L607" i="5"/>
  <c r="M607" i="5"/>
  <c r="N607" i="5"/>
  <c r="J608" i="5"/>
  <c r="K608" i="5"/>
  <c r="L608" i="5"/>
  <c r="M608" i="5"/>
  <c r="N608" i="5"/>
  <c r="J609" i="5"/>
  <c r="K609" i="5"/>
  <c r="L609" i="5"/>
  <c r="M609" i="5"/>
  <c r="N609" i="5"/>
  <c r="J610" i="5"/>
  <c r="K610" i="5"/>
  <c r="L610" i="5"/>
  <c r="M610" i="5"/>
  <c r="N610" i="5"/>
  <c r="J611" i="5"/>
  <c r="K611" i="5"/>
  <c r="L611" i="5"/>
  <c r="M611" i="5"/>
  <c r="N611" i="5"/>
  <c r="J612" i="5"/>
  <c r="K612" i="5"/>
  <c r="L612" i="5"/>
  <c r="M612" i="5"/>
  <c r="N612" i="5"/>
  <c r="J613" i="5"/>
  <c r="K613" i="5"/>
  <c r="L613" i="5"/>
  <c r="M613" i="5"/>
  <c r="N613" i="5"/>
  <c r="J614" i="5"/>
  <c r="K614" i="5"/>
  <c r="L614" i="5"/>
  <c r="M614" i="5"/>
  <c r="N614" i="5"/>
  <c r="J615" i="5"/>
  <c r="K615" i="5"/>
  <c r="L615" i="5"/>
  <c r="M615" i="5"/>
  <c r="N615" i="5"/>
  <c r="J616" i="5"/>
  <c r="K616" i="5"/>
  <c r="L616" i="5"/>
  <c r="M616" i="5"/>
  <c r="N616" i="5"/>
  <c r="J617" i="5"/>
  <c r="K617" i="5"/>
  <c r="L617" i="5"/>
  <c r="M617" i="5"/>
  <c r="N617" i="5"/>
  <c r="J618" i="5"/>
  <c r="K618" i="5"/>
  <c r="L618" i="5"/>
  <c r="M618" i="5"/>
  <c r="N618" i="5"/>
  <c r="J619" i="5"/>
  <c r="K619" i="5"/>
  <c r="L619" i="5"/>
  <c r="M619" i="5"/>
  <c r="N619" i="5"/>
  <c r="J620" i="5"/>
  <c r="K620" i="5"/>
  <c r="L620" i="5"/>
  <c r="M620" i="5"/>
  <c r="N620" i="5"/>
  <c r="J621" i="5"/>
  <c r="K621" i="5"/>
  <c r="L621" i="5"/>
  <c r="M621" i="5"/>
  <c r="N621" i="5"/>
  <c r="J622" i="5"/>
  <c r="K622" i="5"/>
  <c r="L622" i="5"/>
  <c r="M622" i="5"/>
  <c r="N622" i="5"/>
  <c r="J623" i="5"/>
  <c r="K623" i="5"/>
  <c r="L623" i="5"/>
  <c r="M623" i="5"/>
  <c r="N623" i="5"/>
  <c r="J624" i="5"/>
  <c r="K624" i="5"/>
  <c r="L624" i="5"/>
  <c r="M624" i="5"/>
  <c r="N624" i="5"/>
  <c r="J625" i="5"/>
  <c r="K625" i="5"/>
  <c r="L625" i="5"/>
  <c r="M625" i="5"/>
  <c r="N625" i="5"/>
  <c r="J626" i="5"/>
  <c r="K626" i="5"/>
  <c r="L626" i="5"/>
  <c r="M626" i="5"/>
  <c r="N626" i="5"/>
  <c r="J627" i="5"/>
  <c r="K627" i="5"/>
  <c r="L627" i="5"/>
  <c r="M627" i="5"/>
  <c r="N627" i="5"/>
  <c r="J628" i="5"/>
  <c r="K628" i="5"/>
  <c r="L628" i="5"/>
  <c r="M628" i="5"/>
  <c r="N628" i="5"/>
  <c r="J629" i="5"/>
  <c r="K629" i="5"/>
  <c r="L629" i="5"/>
  <c r="M629" i="5"/>
  <c r="N629" i="5"/>
  <c r="J630" i="5"/>
  <c r="K630" i="5"/>
  <c r="L630" i="5"/>
  <c r="M630" i="5"/>
  <c r="N630" i="5"/>
  <c r="J631" i="5"/>
  <c r="K631" i="5"/>
  <c r="L631" i="5"/>
  <c r="M631" i="5"/>
  <c r="N631" i="5"/>
  <c r="J632" i="5"/>
  <c r="K632" i="5"/>
  <c r="L632" i="5"/>
  <c r="M632" i="5"/>
  <c r="N632" i="5"/>
  <c r="J633" i="5"/>
  <c r="K633" i="5"/>
  <c r="L633" i="5"/>
  <c r="M633" i="5"/>
  <c r="N633" i="5"/>
  <c r="J634" i="5"/>
  <c r="K634" i="5"/>
  <c r="L634" i="5"/>
  <c r="M634" i="5"/>
  <c r="N634" i="5"/>
  <c r="J635" i="5"/>
  <c r="K635" i="5"/>
  <c r="L635" i="5"/>
  <c r="M635" i="5"/>
  <c r="N635" i="5"/>
  <c r="J636" i="5"/>
  <c r="K636" i="5"/>
  <c r="L636" i="5"/>
  <c r="M636" i="5"/>
  <c r="N636" i="5"/>
  <c r="J637" i="5"/>
  <c r="K637" i="5"/>
  <c r="L637" i="5"/>
  <c r="M637" i="5"/>
  <c r="N637" i="5"/>
  <c r="J638" i="5"/>
  <c r="K638" i="5"/>
  <c r="L638" i="5"/>
  <c r="M638" i="5"/>
  <c r="N638" i="5"/>
  <c r="J639" i="5"/>
  <c r="K639" i="5"/>
  <c r="L639" i="5"/>
  <c r="M639" i="5"/>
  <c r="N639" i="5"/>
  <c r="J640" i="5"/>
  <c r="K640" i="5"/>
  <c r="L640" i="5"/>
  <c r="M640" i="5"/>
  <c r="N640" i="5"/>
  <c r="J641" i="5"/>
  <c r="K641" i="5"/>
  <c r="L641" i="5"/>
  <c r="M641" i="5"/>
  <c r="N641" i="5"/>
  <c r="J642" i="5"/>
  <c r="K642" i="5"/>
  <c r="L642" i="5"/>
  <c r="M642" i="5"/>
  <c r="N642" i="5"/>
  <c r="J643" i="5"/>
  <c r="K643" i="5"/>
  <c r="L643" i="5"/>
  <c r="M643" i="5"/>
  <c r="N643" i="5"/>
  <c r="J644" i="5"/>
  <c r="K644" i="5"/>
  <c r="L644" i="5"/>
  <c r="M644" i="5"/>
  <c r="N644" i="5"/>
  <c r="J645" i="5"/>
  <c r="K645" i="5"/>
  <c r="L645" i="5"/>
  <c r="M645" i="5"/>
  <c r="N645" i="5"/>
  <c r="J646" i="5"/>
  <c r="K646" i="5"/>
  <c r="L646" i="5"/>
  <c r="M646" i="5"/>
  <c r="N646" i="5"/>
  <c r="J647" i="5"/>
  <c r="K647" i="5"/>
  <c r="L647" i="5"/>
  <c r="M647" i="5"/>
  <c r="N647" i="5"/>
  <c r="J648" i="5"/>
  <c r="K648" i="5"/>
  <c r="L648" i="5"/>
  <c r="M648" i="5"/>
  <c r="N648" i="5"/>
  <c r="J649" i="5"/>
  <c r="K649" i="5"/>
  <c r="L649" i="5"/>
  <c r="M649" i="5"/>
  <c r="N649" i="5"/>
  <c r="J650" i="5"/>
  <c r="K650" i="5"/>
  <c r="L650" i="5"/>
  <c r="M650" i="5"/>
  <c r="N650" i="5"/>
  <c r="J651" i="5"/>
  <c r="K651" i="5"/>
  <c r="L651" i="5"/>
  <c r="M651" i="5"/>
  <c r="N651" i="5"/>
  <c r="J652" i="5"/>
  <c r="K652" i="5"/>
  <c r="L652" i="5"/>
  <c r="M652" i="5"/>
  <c r="N652" i="5"/>
  <c r="J653" i="5"/>
  <c r="K653" i="5"/>
  <c r="L653" i="5"/>
  <c r="M653" i="5"/>
  <c r="N653" i="5"/>
  <c r="J654" i="5"/>
  <c r="K654" i="5"/>
  <c r="L654" i="5"/>
  <c r="M654" i="5"/>
  <c r="N654" i="5"/>
  <c r="J655" i="5"/>
  <c r="K655" i="5"/>
  <c r="L655" i="5"/>
  <c r="M655" i="5"/>
  <c r="N655" i="5"/>
  <c r="J656" i="5"/>
  <c r="K656" i="5"/>
  <c r="L656" i="5"/>
  <c r="M656" i="5"/>
  <c r="N656" i="5"/>
  <c r="J657" i="5"/>
  <c r="K657" i="5"/>
  <c r="L657" i="5"/>
  <c r="M657" i="5"/>
  <c r="N657" i="5"/>
  <c r="J658" i="5"/>
  <c r="K658" i="5"/>
  <c r="L658" i="5"/>
  <c r="M658" i="5"/>
  <c r="N658" i="5"/>
  <c r="J659" i="5"/>
  <c r="K659" i="5"/>
  <c r="L659" i="5"/>
  <c r="M659" i="5"/>
  <c r="N659" i="5"/>
  <c r="J660" i="5"/>
  <c r="K660" i="5"/>
  <c r="L660" i="5"/>
  <c r="M660" i="5"/>
  <c r="N660" i="5"/>
  <c r="J661" i="5"/>
  <c r="K661" i="5"/>
  <c r="L661" i="5"/>
  <c r="M661" i="5"/>
  <c r="N661" i="5"/>
  <c r="J662" i="5"/>
  <c r="K662" i="5"/>
  <c r="L662" i="5"/>
  <c r="M662" i="5"/>
  <c r="N662" i="5"/>
  <c r="J663" i="5"/>
  <c r="K663" i="5"/>
  <c r="L663" i="5"/>
  <c r="M663" i="5"/>
  <c r="N663" i="5"/>
  <c r="J664" i="5"/>
  <c r="K664" i="5"/>
  <c r="L664" i="5"/>
  <c r="M664" i="5"/>
  <c r="N664" i="5"/>
  <c r="J665" i="5"/>
  <c r="K665" i="5"/>
  <c r="L665" i="5"/>
  <c r="M665" i="5"/>
  <c r="N665" i="5"/>
  <c r="J666" i="5"/>
  <c r="K666" i="5"/>
  <c r="L666" i="5"/>
  <c r="M666" i="5"/>
  <c r="N666" i="5"/>
  <c r="J667" i="5"/>
  <c r="K667" i="5"/>
  <c r="L667" i="5"/>
  <c r="M667" i="5"/>
  <c r="N667" i="5"/>
  <c r="J668" i="5"/>
  <c r="K668" i="5"/>
  <c r="L668" i="5"/>
  <c r="M668" i="5"/>
  <c r="N668" i="5"/>
  <c r="J669" i="5"/>
  <c r="K669" i="5"/>
  <c r="L669" i="5"/>
  <c r="M669" i="5"/>
  <c r="N669" i="5"/>
  <c r="J670" i="5"/>
  <c r="K670" i="5"/>
  <c r="L670" i="5"/>
  <c r="M670" i="5"/>
  <c r="N670" i="5"/>
  <c r="J671" i="5"/>
  <c r="K671" i="5"/>
  <c r="L671" i="5"/>
  <c r="M671" i="5"/>
  <c r="N671" i="5"/>
  <c r="J672" i="5"/>
  <c r="K672" i="5"/>
  <c r="L672" i="5"/>
  <c r="M672" i="5"/>
  <c r="N672" i="5"/>
  <c r="J673" i="5"/>
  <c r="K673" i="5"/>
  <c r="L673" i="5"/>
  <c r="M673" i="5"/>
  <c r="N673" i="5"/>
  <c r="J674" i="5"/>
  <c r="K674" i="5"/>
  <c r="L674" i="5"/>
  <c r="M674" i="5"/>
  <c r="N674" i="5"/>
  <c r="J675" i="5"/>
  <c r="K675" i="5"/>
  <c r="L675" i="5"/>
  <c r="M675" i="5"/>
  <c r="N675" i="5"/>
  <c r="J676" i="5"/>
  <c r="K676" i="5"/>
  <c r="L676" i="5"/>
  <c r="M676" i="5"/>
  <c r="N676" i="5"/>
  <c r="J677" i="5"/>
  <c r="K677" i="5"/>
  <c r="L677" i="5"/>
  <c r="M677" i="5"/>
  <c r="N677" i="5"/>
  <c r="J678" i="5"/>
  <c r="K678" i="5"/>
  <c r="L678" i="5"/>
  <c r="M678" i="5"/>
  <c r="N678" i="5"/>
  <c r="J679" i="5"/>
  <c r="K679" i="5"/>
  <c r="L679" i="5"/>
  <c r="M679" i="5"/>
  <c r="N679" i="5"/>
  <c r="J680" i="5"/>
  <c r="K680" i="5"/>
  <c r="L680" i="5"/>
  <c r="M680" i="5"/>
  <c r="N680" i="5"/>
  <c r="J681" i="5"/>
  <c r="K681" i="5"/>
  <c r="L681" i="5"/>
  <c r="M681" i="5"/>
  <c r="N681" i="5"/>
  <c r="J682" i="5"/>
  <c r="K682" i="5"/>
  <c r="L682" i="5"/>
  <c r="M682" i="5"/>
  <c r="N682" i="5"/>
  <c r="J683" i="5"/>
  <c r="K683" i="5"/>
  <c r="L683" i="5"/>
  <c r="M683" i="5"/>
  <c r="N683" i="5"/>
  <c r="J684" i="5"/>
  <c r="K684" i="5"/>
  <c r="L684" i="5"/>
  <c r="M684" i="5"/>
  <c r="N684" i="5"/>
  <c r="J685" i="5"/>
  <c r="K685" i="5"/>
  <c r="L685" i="5"/>
  <c r="M685" i="5"/>
  <c r="N685" i="5"/>
  <c r="J686" i="5"/>
  <c r="K686" i="5"/>
  <c r="L686" i="5"/>
  <c r="M686" i="5"/>
  <c r="N686" i="5"/>
  <c r="J687" i="5"/>
  <c r="K687" i="5"/>
  <c r="L687" i="5"/>
  <c r="M687" i="5"/>
  <c r="N687" i="5"/>
  <c r="J688" i="5"/>
  <c r="K688" i="5"/>
  <c r="L688" i="5"/>
  <c r="M688" i="5"/>
  <c r="N688" i="5"/>
  <c r="J689" i="5"/>
  <c r="K689" i="5"/>
  <c r="L689" i="5"/>
  <c r="M689" i="5"/>
  <c r="N689" i="5"/>
  <c r="J690" i="5"/>
  <c r="K690" i="5"/>
  <c r="L690" i="5"/>
  <c r="M690" i="5"/>
  <c r="N690" i="5"/>
  <c r="J691" i="5"/>
  <c r="K691" i="5"/>
  <c r="L691" i="5"/>
  <c r="M691" i="5"/>
  <c r="N691" i="5"/>
  <c r="J692" i="5"/>
  <c r="K692" i="5"/>
  <c r="L692" i="5"/>
  <c r="M692" i="5"/>
  <c r="N692" i="5"/>
  <c r="J693" i="5"/>
  <c r="K693" i="5"/>
  <c r="L693" i="5"/>
  <c r="M693" i="5"/>
  <c r="N693" i="5"/>
  <c r="J694" i="5"/>
  <c r="K694" i="5"/>
  <c r="L694" i="5"/>
  <c r="M694" i="5"/>
  <c r="N694" i="5"/>
  <c r="J695" i="5"/>
  <c r="K695" i="5"/>
  <c r="L695" i="5"/>
  <c r="M695" i="5"/>
  <c r="N695" i="5"/>
  <c r="J696" i="5"/>
  <c r="K696" i="5"/>
  <c r="L696" i="5"/>
  <c r="M696" i="5"/>
  <c r="N696" i="5"/>
  <c r="J697" i="5"/>
  <c r="K697" i="5"/>
  <c r="L697" i="5"/>
  <c r="M697" i="5"/>
  <c r="N697" i="5"/>
  <c r="J698" i="5"/>
  <c r="K698" i="5"/>
  <c r="L698" i="5"/>
  <c r="M698" i="5"/>
  <c r="N698" i="5"/>
  <c r="J699" i="5"/>
  <c r="K699" i="5"/>
  <c r="L699" i="5"/>
  <c r="M699" i="5"/>
  <c r="N699" i="5"/>
  <c r="J700" i="5"/>
  <c r="K700" i="5"/>
  <c r="L700" i="5"/>
  <c r="M700" i="5"/>
  <c r="N700" i="5"/>
  <c r="J701" i="5"/>
  <c r="K701" i="5"/>
  <c r="L701" i="5"/>
  <c r="M701" i="5"/>
  <c r="N701" i="5"/>
  <c r="J702" i="5"/>
  <c r="K702" i="5"/>
  <c r="L702" i="5"/>
  <c r="M702" i="5"/>
  <c r="N702" i="5"/>
  <c r="J703" i="5"/>
  <c r="K703" i="5"/>
  <c r="L703" i="5"/>
  <c r="M703" i="5"/>
  <c r="N703" i="5"/>
  <c r="J704" i="5"/>
  <c r="K704" i="5"/>
  <c r="L704" i="5"/>
  <c r="M704" i="5"/>
  <c r="N704" i="5"/>
  <c r="J705" i="5"/>
  <c r="K705" i="5"/>
  <c r="L705" i="5"/>
  <c r="M705" i="5"/>
  <c r="N705" i="5"/>
  <c r="J706" i="5"/>
  <c r="K706" i="5"/>
  <c r="L706" i="5"/>
  <c r="M706" i="5"/>
  <c r="N706" i="5"/>
  <c r="J707" i="5"/>
  <c r="K707" i="5"/>
  <c r="L707" i="5"/>
  <c r="M707" i="5"/>
  <c r="N707" i="5"/>
  <c r="J708" i="5"/>
  <c r="K708" i="5"/>
  <c r="L708" i="5"/>
  <c r="M708" i="5"/>
  <c r="N708" i="5"/>
  <c r="J709" i="5"/>
  <c r="K709" i="5"/>
  <c r="L709" i="5"/>
  <c r="M709" i="5"/>
  <c r="N709" i="5"/>
  <c r="J710" i="5"/>
  <c r="K710" i="5"/>
  <c r="L710" i="5"/>
  <c r="M710" i="5"/>
  <c r="N710" i="5"/>
  <c r="J711" i="5"/>
  <c r="K711" i="5"/>
  <c r="L711" i="5"/>
  <c r="M711" i="5"/>
  <c r="N711" i="5"/>
  <c r="J712" i="5"/>
  <c r="K712" i="5"/>
  <c r="L712" i="5"/>
  <c r="M712" i="5"/>
  <c r="N712" i="5"/>
  <c r="J713" i="5"/>
  <c r="K713" i="5"/>
  <c r="L713" i="5"/>
  <c r="M713" i="5"/>
  <c r="N713" i="5"/>
  <c r="J714" i="5"/>
  <c r="K714" i="5"/>
  <c r="L714" i="5"/>
  <c r="M714" i="5"/>
  <c r="N714" i="5"/>
  <c r="J715" i="5"/>
  <c r="K715" i="5"/>
  <c r="L715" i="5"/>
  <c r="M715" i="5"/>
  <c r="N715" i="5"/>
  <c r="J716" i="5"/>
  <c r="K716" i="5"/>
  <c r="L716" i="5"/>
  <c r="M716" i="5"/>
  <c r="N716" i="5"/>
  <c r="J717" i="5"/>
  <c r="K717" i="5"/>
  <c r="L717" i="5"/>
  <c r="M717" i="5"/>
  <c r="N717" i="5"/>
  <c r="J718" i="5"/>
  <c r="K718" i="5"/>
  <c r="L718" i="5"/>
  <c r="M718" i="5"/>
  <c r="N718" i="5"/>
  <c r="J719" i="5"/>
  <c r="K719" i="5"/>
  <c r="L719" i="5"/>
  <c r="M719" i="5"/>
  <c r="N719" i="5"/>
  <c r="J720" i="5"/>
  <c r="K720" i="5"/>
  <c r="L720" i="5"/>
  <c r="M720" i="5"/>
  <c r="N720" i="5"/>
  <c r="J721" i="5"/>
  <c r="K721" i="5"/>
  <c r="L721" i="5"/>
  <c r="M721" i="5"/>
  <c r="N721" i="5"/>
  <c r="J722" i="5"/>
  <c r="K722" i="5"/>
  <c r="L722" i="5"/>
  <c r="M722" i="5"/>
  <c r="N722" i="5"/>
  <c r="J723" i="5"/>
  <c r="K723" i="5"/>
  <c r="L723" i="5"/>
  <c r="M723" i="5"/>
  <c r="N723" i="5"/>
  <c r="J724" i="5"/>
  <c r="K724" i="5"/>
  <c r="L724" i="5"/>
  <c r="M724" i="5"/>
  <c r="N724" i="5"/>
  <c r="J725" i="5"/>
  <c r="K725" i="5"/>
  <c r="L725" i="5"/>
  <c r="M725" i="5"/>
  <c r="N725" i="5"/>
  <c r="J726" i="5"/>
  <c r="K726" i="5"/>
  <c r="L726" i="5"/>
  <c r="M726" i="5"/>
  <c r="N726" i="5"/>
  <c r="J727" i="5"/>
  <c r="K727" i="5"/>
  <c r="L727" i="5"/>
  <c r="M727" i="5"/>
  <c r="N727" i="5"/>
  <c r="J728" i="5"/>
  <c r="K728" i="5"/>
  <c r="L728" i="5"/>
  <c r="M728" i="5"/>
  <c r="N728" i="5"/>
  <c r="J729" i="5"/>
  <c r="K729" i="5"/>
  <c r="L729" i="5"/>
  <c r="M729" i="5"/>
  <c r="N729" i="5"/>
  <c r="J730" i="5"/>
  <c r="K730" i="5"/>
  <c r="L730" i="5"/>
  <c r="M730" i="5"/>
  <c r="N730" i="5"/>
  <c r="J731" i="5"/>
  <c r="K731" i="5"/>
  <c r="L731" i="5"/>
  <c r="M731" i="5"/>
  <c r="N731" i="5"/>
  <c r="J732" i="5"/>
  <c r="K732" i="5"/>
  <c r="L732" i="5"/>
  <c r="M732" i="5"/>
  <c r="N732" i="5"/>
  <c r="J733" i="5"/>
  <c r="K733" i="5"/>
  <c r="L733" i="5"/>
  <c r="M733" i="5"/>
  <c r="N733" i="5"/>
  <c r="J734" i="5"/>
  <c r="K734" i="5"/>
  <c r="L734" i="5"/>
  <c r="M734" i="5"/>
  <c r="N734" i="5"/>
  <c r="J735" i="5"/>
  <c r="K735" i="5"/>
  <c r="L735" i="5"/>
  <c r="M735" i="5"/>
  <c r="N735" i="5"/>
  <c r="J736" i="5"/>
  <c r="K736" i="5"/>
  <c r="L736" i="5"/>
  <c r="M736" i="5"/>
  <c r="N736" i="5"/>
  <c r="J737" i="5"/>
  <c r="K737" i="5"/>
  <c r="L737" i="5"/>
  <c r="M737" i="5"/>
  <c r="N737" i="5"/>
  <c r="J738" i="5"/>
  <c r="K738" i="5"/>
  <c r="L738" i="5"/>
  <c r="M738" i="5"/>
  <c r="N738" i="5"/>
  <c r="J739" i="5"/>
  <c r="K739" i="5"/>
  <c r="L739" i="5"/>
  <c r="M739" i="5"/>
  <c r="N739" i="5"/>
  <c r="J740" i="5"/>
  <c r="K740" i="5"/>
  <c r="L740" i="5"/>
  <c r="M740" i="5"/>
  <c r="N740" i="5"/>
  <c r="J741" i="5"/>
  <c r="K741" i="5"/>
  <c r="L741" i="5"/>
  <c r="M741" i="5"/>
  <c r="N741" i="5"/>
  <c r="J742" i="5"/>
  <c r="K742" i="5"/>
  <c r="L742" i="5"/>
  <c r="M742" i="5"/>
  <c r="N742" i="5"/>
  <c r="J743" i="5"/>
  <c r="K743" i="5"/>
  <c r="L743" i="5"/>
  <c r="M743" i="5"/>
  <c r="N743" i="5"/>
  <c r="J744" i="5"/>
  <c r="K744" i="5"/>
  <c r="L744" i="5"/>
  <c r="M744" i="5"/>
  <c r="N744" i="5"/>
  <c r="J745" i="5"/>
  <c r="K745" i="5"/>
  <c r="L745" i="5"/>
  <c r="M745" i="5"/>
  <c r="N745" i="5"/>
  <c r="J746" i="5"/>
  <c r="K746" i="5"/>
  <c r="L746" i="5"/>
  <c r="M746" i="5"/>
  <c r="N746" i="5"/>
  <c r="J747" i="5"/>
  <c r="K747" i="5"/>
  <c r="L747" i="5"/>
  <c r="M747" i="5"/>
  <c r="N747" i="5"/>
  <c r="J748" i="5"/>
  <c r="K748" i="5"/>
  <c r="L748" i="5"/>
  <c r="M748" i="5"/>
  <c r="N748" i="5"/>
  <c r="J749" i="5"/>
  <c r="K749" i="5"/>
  <c r="L749" i="5"/>
  <c r="M749" i="5"/>
  <c r="N749" i="5"/>
  <c r="J750" i="5"/>
  <c r="K750" i="5"/>
  <c r="L750" i="5"/>
  <c r="M750" i="5"/>
  <c r="N750" i="5"/>
  <c r="J751" i="5"/>
  <c r="K751" i="5"/>
  <c r="L751" i="5"/>
  <c r="M751" i="5"/>
  <c r="N751" i="5"/>
  <c r="J752" i="5"/>
  <c r="K752" i="5"/>
  <c r="L752" i="5"/>
  <c r="M752" i="5"/>
  <c r="N752" i="5"/>
  <c r="J753" i="5"/>
  <c r="K753" i="5"/>
  <c r="L753" i="5"/>
  <c r="M753" i="5"/>
  <c r="N753" i="5"/>
  <c r="J754" i="5"/>
  <c r="K754" i="5"/>
  <c r="L754" i="5"/>
  <c r="M754" i="5"/>
  <c r="N754" i="5"/>
  <c r="J755" i="5"/>
  <c r="K755" i="5"/>
  <c r="L755" i="5"/>
  <c r="M755" i="5"/>
  <c r="N755" i="5"/>
  <c r="J756" i="5"/>
  <c r="K756" i="5"/>
  <c r="L756" i="5"/>
  <c r="M756" i="5"/>
  <c r="N756" i="5"/>
  <c r="J757" i="5"/>
  <c r="K757" i="5"/>
  <c r="L757" i="5"/>
  <c r="M757" i="5"/>
  <c r="N757" i="5"/>
  <c r="J758" i="5"/>
  <c r="K758" i="5"/>
  <c r="L758" i="5"/>
  <c r="M758" i="5"/>
  <c r="N758" i="5"/>
  <c r="J759" i="5"/>
  <c r="K759" i="5"/>
  <c r="L759" i="5"/>
  <c r="M759" i="5"/>
  <c r="N759" i="5"/>
  <c r="J760" i="5"/>
  <c r="K760" i="5"/>
  <c r="L760" i="5"/>
  <c r="M760" i="5"/>
  <c r="N760" i="5"/>
  <c r="J761" i="5"/>
  <c r="K761" i="5"/>
  <c r="L761" i="5"/>
  <c r="M761" i="5"/>
  <c r="N761" i="5"/>
  <c r="J762" i="5"/>
  <c r="K762" i="5"/>
  <c r="L762" i="5"/>
  <c r="M762" i="5"/>
  <c r="N762" i="5"/>
  <c r="J763" i="5"/>
  <c r="K763" i="5"/>
  <c r="L763" i="5"/>
  <c r="M763" i="5"/>
  <c r="N763" i="5"/>
  <c r="J764" i="5"/>
  <c r="K764" i="5"/>
  <c r="L764" i="5"/>
  <c r="M764" i="5"/>
  <c r="N764" i="5"/>
  <c r="J765" i="5"/>
  <c r="K765" i="5"/>
  <c r="L765" i="5"/>
  <c r="M765" i="5"/>
  <c r="N765" i="5"/>
  <c r="J766" i="5"/>
  <c r="K766" i="5"/>
  <c r="L766" i="5"/>
  <c r="M766" i="5"/>
  <c r="N766" i="5"/>
  <c r="J767" i="5"/>
  <c r="K767" i="5"/>
  <c r="L767" i="5"/>
  <c r="M767" i="5"/>
  <c r="N767" i="5"/>
  <c r="J768" i="5"/>
  <c r="K768" i="5"/>
  <c r="L768" i="5"/>
  <c r="M768" i="5"/>
  <c r="N768" i="5"/>
  <c r="J769" i="5"/>
  <c r="K769" i="5"/>
  <c r="L769" i="5"/>
  <c r="M769" i="5"/>
  <c r="N769" i="5"/>
  <c r="J770" i="5"/>
  <c r="K770" i="5"/>
  <c r="L770" i="5"/>
  <c r="M770" i="5"/>
  <c r="N770" i="5"/>
  <c r="J771" i="5"/>
  <c r="K771" i="5"/>
  <c r="L771" i="5"/>
  <c r="M771" i="5"/>
  <c r="N771" i="5"/>
  <c r="J772" i="5"/>
  <c r="K772" i="5"/>
  <c r="L772" i="5"/>
  <c r="M772" i="5"/>
  <c r="N772" i="5"/>
  <c r="J773" i="5"/>
  <c r="K773" i="5"/>
  <c r="L773" i="5"/>
  <c r="M773" i="5"/>
  <c r="N773" i="5"/>
  <c r="J774" i="5"/>
  <c r="K774" i="5"/>
  <c r="L774" i="5"/>
  <c r="M774" i="5"/>
  <c r="N774" i="5"/>
  <c r="J775" i="5"/>
  <c r="K775" i="5"/>
  <c r="L775" i="5"/>
  <c r="M775" i="5"/>
  <c r="N775" i="5"/>
  <c r="J776" i="5"/>
  <c r="K776" i="5"/>
  <c r="L776" i="5"/>
  <c r="M776" i="5"/>
  <c r="N776" i="5"/>
  <c r="J777" i="5"/>
  <c r="K777" i="5"/>
  <c r="L777" i="5"/>
  <c r="M777" i="5"/>
  <c r="N777" i="5"/>
  <c r="J778" i="5"/>
  <c r="K778" i="5"/>
  <c r="L778" i="5"/>
  <c r="M778" i="5"/>
  <c r="N778" i="5"/>
  <c r="J779" i="5"/>
  <c r="K779" i="5"/>
  <c r="L779" i="5"/>
  <c r="M779" i="5"/>
  <c r="N779" i="5"/>
  <c r="J780" i="5"/>
  <c r="K780" i="5"/>
  <c r="L780" i="5"/>
  <c r="M780" i="5"/>
  <c r="N780" i="5"/>
  <c r="J781" i="5"/>
  <c r="K781" i="5"/>
  <c r="L781" i="5"/>
  <c r="M781" i="5"/>
  <c r="N781" i="5"/>
  <c r="J782" i="5"/>
  <c r="K782" i="5"/>
  <c r="L782" i="5"/>
  <c r="M782" i="5"/>
  <c r="N782" i="5"/>
  <c r="J783" i="5"/>
  <c r="K783" i="5"/>
  <c r="L783" i="5"/>
  <c r="M783" i="5"/>
  <c r="N783" i="5"/>
  <c r="J784" i="5"/>
  <c r="K784" i="5"/>
  <c r="L784" i="5"/>
  <c r="M784" i="5"/>
  <c r="N784" i="5"/>
  <c r="J785" i="5"/>
  <c r="K785" i="5"/>
  <c r="L785" i="5"/>
  <c r="M785" i="5"/>
  <c r="N785" i="5"/>
  <c r="J786" i="5"/>
  <c r="K786" i="5"/>
  <c r="L786" i="5"/>
  <c r="M786" i="5"/>
  <c r="N786" i="5"/>
  <c r="J787" i="5"/>
  <c r="K787" i="5"/>
  <c r="L787" i="5"/>
  <c r="M787" i="5"/>
  <c r="N787" i="5"/>
  <c r="J788" i="5"/>
  <c r="K788" i="5"/>
  <c r="L788" i="5"/>
  <c r="M788" i="5"/>
  <c r="N788" i="5"/>
  <c r="J789" i="5"/>
  <c r="K789" i="5"/>
  <c r="L789" i="5"/>
  <c r="M789" i="5"/>
  <c r="N789" i="5"/>
  <c r="J790" i="5"/>
  <c r="K790" i="5"/>
  <c r="L790" i="5"/>
  <c r="M790" i="5"/>
  <c r="N790" i="5"/>
  <c r="J791" i="5"/>
  <c r="K791" i="5"/>
  <c r="L791" i="5"/>
  <c r="M791" i="5"/>
  <c r="N791" i="5"/>
  <c r="J792" i="5"/>
  <c r="K792" i="5"/>
  <c r="L792" i="5"/>
  <c r="M792" i="5"/>
  <c r="N792" i="5"/>
  <c r="J793" i="5"/>
  <c r="K793" i="5"/>
  <c r="L793" i="5"/>
  <c r="M793" i="5"/>
  <c r="N793" i="5"/>
  <c r="J794" i="5"/>
  <c r="K794" i="5"/>
  <c r="L794" i="5"/>
  <c r="M794" i="5"/>
  <c r="N794" i="5"/>
  <c r="J795" i="5"/>
  <c r="K795" i="5"/>
  <c r="L795" i="5"/>
  <c r="M795" i="5"/>
  <c r="N795" i="5"/>
  <c r="J796" i="5"/>
  <c r="K796" i="5"/>
  <c r="L796" i="5"/>
  <c r="M796" i="5"/>
  <c r="N796" i="5"/>
  <c r="J797" i="5"/>
  <c r="K797" i="5"/>
  <c r="L797" i="5"/>
  <c r="M797" i="5"/>
  <c r="N797" i="5"/>
  <c r="J798" i="5"/>
  <c r="K798" i="5"/>
  <c r="L798" i="5"/>
  <c r="M798" i="5"/>
  <c r="N798" i="5"/>
  <c r="J799" i="5"/>
  <c r="K799" i="5"/>
  <c r="L799" i="5"/>
  <c r="M799" i="5"/>
  <c r="N799" i="5"/>
  <c r="J800" i="5"/>
  <c r="K800" i="5"/>
  <c r="L800" i="5"/>
  <c r="M800" i="5"/>
  <c r="N800" i="5"/>
  <c r="J801" i="5"/>
  <c r="K801" i="5"/>
  <c r="L801" i="5"/>
  <c r="M801" i="5"/>
  <c r="N801" i="5"/>
  <c r="J802" i="5"/>
  <c r="K802" i="5"/>
  <c r="L802" i="5"/>
  <c r="M802" i="5"/>
  <c r="N802" i="5"/>
  <c r="J803" i="5"/>
  <c r="K803" i="5"/>
  <c r="L803" i="5"/>
  <c r="M803" i="5"/>
  <c r="N803" i="5"/>
  <c r="J804" i="5"/>
  <c r="K804" i="5"/>
  <c r="L804" i="5"/>
  <c r="M804" i="5"/>
  <c r="N804" i="5"/>
  <c r="J805" i="5"/>
  <c r="K805" i="5"/>
  <c r="L805" i="5"/>
  <c r="M805" i="5"/>
  <c r="N805" i="5"/>
  <c r="J806" i="5"/>
  <c r="K806" i="5"/>
  <c r="L806" i="5"/>
  <c r="M806" i="5"/>
  <c r="N806" i="5"/>
  <c r="J807" i="5"/>
  <c r="K807" i="5"/>
  <c r="L807" i="5"/>
  <c r="M807" i="5"/>
  <c r="N807" i="5"/>
  <c r="J808" i="5"/>
  <c r="K808" i="5"/>
  <c r="L808" i="5"/>
  <c r="M808" i="5"/>
  <c r="N808" i="5"/>
  <c r="J809" i="5"/>
  <c r="K809" i="5"/>
  <c r="L809" i="5"/>
  <c r="M809" i="5"/>
  <c r="N809" i="5"/>
  <c r="J810" i="5"/>
  <c r="K810" i="5"/>
  <c r="L810" i="5"/>
  <c r="M810" i="5"/>
  <c r="N810" i="5"/>
  <c r="J811" i="5"/>
  <c r="K811" i="5"/>
  <c r="L811" i="5"/>
  <c r="M811" i="5"/>
  <c r="N811" i="5"/>
  <c r="J812" i="5"/>
  <c r="K812" i="5"/>
  <c r="L812" i="5"/>
  <c r="M812" i="5"/>
  <c r="N812" i="5"/>
  <c r="J813" i="5"/>
  <c r="K813" i="5"/>
  <c r="L813" i="5"/>
  <c r="M813" i="5"/>
  <c r="N813" i="5"/>
  <c r="J814" i="5"/>
  <c r="K814" i="5"/>
  <c r="L814" i="5"/>
  <c r="M814" i="5"/>
  <c r="N814" i="5"/>
  <c r="J815" i="5"/>
  <c r="K815" i="5"/>
  <c r="L815" i="5"/>
  <c r="M815" i="5"/>
  <c r="N815" i="5"/>
  <c r="J816" i="5"/>
  <c r="K816" i="5"/>
  <c r="L816" i="5"/>
  <c r="M816" i="5"/>
  <c r="N816" i="5"/>
  <c r="J817" i="5"/>
  <c r="K817" i="5"/>
  <c r="L817" i="5"/>
  <c r="M817" i="5"/>
  <c r="N817" i="5"/>
  <c r="J818" i="5"/>
  <c r="K818" i="5"/>
  <c r="L818" i="5"/>
  <c r="M818" i="5"/>
  <c r="N818" i="5"/>
  <c r="J819" i="5"/>
  <c r="K819" i="5"/>
  <c r="L819" i="5"/>
  <c r="M819" i="5"/>
  <c r="N819" i="5"/>
  <c r="J820" i="5"/>
  <c r="K820" i="5"/>
  <c r="L820" i="5"/>
  <c r="M820" i="5"/>
  <c r="N820" i="5"/>
  <c r="J821" i="5"/>
  <c r="K821" i="5"/>
  <c r="L821" i="5"/>
  <c r="M821" i="5"/>
  <c r="N821" i="5"/>
  <c r="J822" i="5"/>
  <c r="K822" i="5"/>
  <c r="L822" i="5"/>
  <c r="M822" i="5"/>
  <c r="N822" i="5"/>
  <c r="J823" i="5"/>
  <c r="K823" i="5"/>
  <c r="L823" i="5"/>
  <c r="M823" i="5"/>
  <c r="N823" i="5"/>
  <c r="J824" i="5"/>
  <c r="K824" i="5"/>
  <c r="L824" i="5"/>
  <c r="M824" i="5"/>
  <c r="N824" i="5"/>
  <c r="J825" i="5"/>
  <c r="K825" i="5"/>
  <c r="L825" i="5"/>
  <c r="M825" i="5"/>
  <c r="N825" i="5"/>
  <c r="J826" i="5"/>
  <c r="K826" i="5"/>
  <c r="L826" i="5"/>
  <c r="M826" i="5"/>
  <c r="N826" i="5"/>
  <c r="J827" i="5"/>
  <c r="K827" i="5"/>
  <c r="L827" i="5"/>
  <c r="M827" i="5"/>
  <c r="N827" i="5"/>
  <c r="J828" i="5"/>
  <c r="K828" i="5"/>
  <c r="L828" i="5"/>
  <c r="M828" i="5"/>
  <c r="N828" i="5"/>
  <c r="J829" i="5"/>
  <c r="K829" i="5"/>
  <c r="L829" i="5"/>
  <c r="M829" i="5"/>
  <c r="N829" i="5"/>
  <c r="J830" i="5"/>
  <c r="K830" i="5"/>
  <c r="L830" i="5"/>
  <c r="M830" i="5"/>
  <c r="N830" i="5"/>
  <c r="J831" i="5"/>
  <c r="K831" i="5"/>
  <c r="L831" i="5"/>
  <c r="M831" i="5"/>
  <c r="N831" i="5"/>
  <c r="J832" i="5"/>
  <c r="K832" i="5"/>
  <c r="L832" i="5"/>
  <c r="M832" i="5"/>
  <c r="N832" i="5"/>
  <c r="J833" i="5"/>
  <c r="K833" i="5"/>
  <c r="L833" i="5"/>
  <c r="M833" i="5"/>
  <c r="N833" i="5"/>
  <c r="J834" i="5"/>
  <c r="K834" i="5"/>
  <c r="L834" i="5"/>
  <c r="M834" i="5"/>
  <c r="N834" i="5"/>
  <c r="J835" i="5"/>
  <c r="K835" i="5"/>
  <c r="L835" i="5"/>
  <c r="M835" i="5"/>
  <c r="N835" i="5"/>
  <c r="J836" i="5"/>
  <c r="K836" i="5"/>
  <c r="L836" i="5"/>
  <c r="M836" i="5"/>
  <c r="N836" i="5"/>
  <c r="J837" i="5"/>
  <c r="K837" i="5"/>
  <c r="L837" i="5"/>
  <c r="M837" i="5"/>
  <c r="N837" i="5"/>
  <c r="J838" i="5"/>
  <c r="K838" i="5"/>
  <c r="L838" i="5"/>
  <c r="M838" i="5"/>
  <c r="N838" i="5"/>
  <c r="J839" i="5"/>
  <c r="K839" i="5"/>
  <c r="L839" i="5"/>
  <c r="M839" i="5"/>
  <c r="N839" i="5"/>
  <c r="J840" i="5"/>
  <c r="K840" i="5"/>
  <c r="L840" i="5"/>
  <c r="M840" i="5"/>
  <c r="N840" i="5"/>
  <c r="J841" i="5"/>
  <c r="K841" i="5"/>
  <c r="L841" i="5"/>
  <c r="M841" i="5"/>
  <c r="N841" i="5"/>
  <c r="J842" i="5"/>
  <c r="K842" i="5"/>
  <c r="L842" i="5"/>
  <c r="M842" i="5"/>
  <c r="N842" i="5"/>
  <c r="J843" i="5"/>
  <c r="K843" i="5"/>
  <c r="L843" i="5"/>
  <c r="M843" i="5"/>
  <c r="N843" i="5"/>
  <c r="J844" i="5"/>
  <c r="K844" i="5"/>
  <c r="L844" i="5"/>
  <c r="M844" i="5"/>
  <c r="N844" i="5"/>
  <c r="J845" i="5"/>
  <c r="K845" i="5"/>
  <c r="L845" i="5"/>
  <c r="M845" i="5"/>
  <c r="N845" i="5"/>
  <c r="J846" i="5"/>
  <c r="K846" i="5"/>
  <c r="L846" i="5"/>
  <c r="M846" i="5"/>
  <c r="N846" i="5"/>
  <c r="J847" i="5"/>
  <c r="K847" i="5"/>
  <c r="L847" i="5"/>
  <c r="M847" i="5"/>
  <c r="N847" i="5"/>
  <c r="J848" i="5"/>
  <c r="K848" i="5"/>
  <c r="L848" i="5"/>
  <c r="M848" i="5"/>
  <c r="N848" i="5"/>
  <c r="J849" i="5"/>
  <c r="K849" i="5"/>
  <c r="L849" i="5"/>
  <c r="M849" i="5"/>
  <c r="N849" i="5"/>
  <c r="J850" i="5"/>
  <c r="K850" i="5"/>
  <c r="L850" i="5"/>
  <c r="M850" i="5"/>
  <c r="N850" i="5"/>
  <c r="J851" i="5"/>
  <c r="K851" i="5"/>
  <c r="L851" i="5"/>
  <c r="M851" i="5"/>
  <c r="N851" i="5"/>
  <c r="J852" i="5"/>
  <c r="K852" i="5"/>
  <c r="L852" i="5"/>
  <c r="M852" i="5"/>
  <c r="N852" i="5"/>
  <c r="J853" i="5"/>
  <c r="K853" i="5"/>
  <c r="L853" i="5"/>
  <c r="M853" i="5"/>
  <c r="N853" i="5"/>
  <c r="J854" i="5"/>
  <c r="K854" i="5"/>
  <c r="L854" i="5"/>
  <c r="M854" i="5"/>
  <c r="N854" i="5"/>
  <c r="J855" i="5"/>
  <c r="K855" i="5"/>
  <c r="L855" i="5"/>
  <c r="M855" i="5"/>
  <c r="N855" i="5"/>
  <c r="J856" i="5"/>
  <c r="K856" i="5"/>
  <c r="L856" i="5"/>
  <c r="M856" i="5"/>
  <c r="N856" i="5"/>
  <c r="J857" i="5"/>
  <c r="K857" i="5"/>
  <c r="L857" i="5"/>
  <c r="M857" i="5"/>
  <c r="N857" i="5"/>
  <c r="J858" i="5"/>
  <c r="K858" i="5"/>
  <c r="L858" i="5"/>
  <c r="M858" i="5"/>
  <c r="N858" i="5"/>
  <c r="J859" i="5"/>
  <c r="K859" i="5"/>
  <c r="L859" i="5"/>
  <c r="M859" i="5"/>
  <c r="N859" i="5"/>
  <c r="J860" i="5"/>
  <c r="K860" i="5"/>
  <c r="L860" i="5"/>
  <c r="M860" i="5"/>
  <c r="N860" i="5"/>
  <c r="J861" i="5"/>
  <c r="K861" i="5"/>
  <c r="L861" i="5"/>
  <c r="M861" i="5"/>
  <c r="N861" i="5"/>
  <c r="J862" i="5"/>
  <c r="K862" i="5"/>
  <c r="L862" i="5"/>
  <c r="M862" i="5"/>
  <c r="N862" i="5"/>
  <c r="J863" i="5"/>
  <c r="K863" i="5"/>
  <c r="L863" i="5"/>
  <c r="M863" i="5"/>
  <c r="N863" i="5"/>
  <c r="J864" i="5"/>
  <c r="K864" i="5"/>
  <c r="L864" i="5"/>
  <c r="M864" i="5"/>
  <c r="N864" i="5"/>
  <c r="J865" i="5"/>
  <c r="K865" i="5"/>
  <c r="L865" i="5"/>
  <c r="M865" i="5"/>
  <c r="N865" i="5"/>
  <c r="J866" i="5"/>
  <c r="K866" i="5"/>
  <c r="L866" i="5"/>
  <c r="M866" i="5"/>
  <c r="N866" i="5"/>
  <c r="J867" i="5"/>
  <c r="K867" i="5"/>
  <c r="L867" i="5"/>
  <c r="M867" i="5"/>
  <c r="N867" i="5"/>
  <c r="J868" i="5"/>
  <c r="K868" i="5"/>
  <c r="L868" i="5"/>
  <c r="M868" i="5"/>
  <c r="N868" i="5"/>
  <c r="J869" i="5"/>
  <c r="K869" i="5"/>
  <c r="L869" i="5"/>
  <c r="M869" i="5"/>
  <c r="N869" i="5"/>
  <c r="J870" i="5"/>
  <c r="K870" i="5"/>
  <c r="L870" i="5"/>
  <c r="M870" i="5"/>
  <c r="N870" i="5"/>
  <c r="J871" i="5"/>
  <c r="K871" i="5"/>
  <c r="L871" i="5"/>
  <c r="M871" i="5"/>
  <c r="N871" i="5"/>
  <c r="J872" i="5"/>
  <c r="K872" i="5"/>
  <c r="L872" i="5"/>
  <c r="M872" i="5"/>
  <c r="N872" i="5"/>
  <c r="J873" i="5"/>
  <c r="K873" i="5"/>
  <c r="L873" i="5"/>
  <c r="M873" i="5"/>
  <c r="N873" i="5"/>
  <c r="J874" i="5"/>
  <c r="K874" i="5"/>
  <c r="L874" i="5"/>
  <c r="M874" i="5"/>
  <c r="N874" i="5"/>
  <c r="J875" i="5"/>
  <c r="K875" i="5"/>
  <c r="L875" i="5"/>
  <c r="M875" i="5"/>
  <c r="N875" i="5"/>
  <c r="J876" i="5"/>
  <c r="K876" i="5"/>
  <c r="L876" i="5"/>
  <c r="M876" i="5"/>
  <c r="N876" i="5"/>
  <c r="J877" i="5"/>
  <c r="K877" i="5"/>
  <c r="L877" i="5"/>
  <c r="M877" i="5"/>
  <c r="N877" i="5"/>
  <c r="J878" i="5"/>
  <c r="K878" i="5"/>
  <c r="L878" i="5"/>
  <c r="M878" i="5"/>
  <c r="N878" i="5"/>
  <c r="J879" i="5"/>
  <c r="K879" i="5"/>
  <c r="L879" i="5"/>
  <c r="M879" i="5"/>
  <c r="N879" i="5"/>
  <c r="J880" i="5"/>
  <c r="K880" i="5"/>
  <c r="L880" i="5"/>
  <c r="M880" i="5"/>
  <c r="N880" i="5"/>
  <c r="J881" i="5"/>
  <c r="K881" i="5"/>
  <c r="L881" i="5"/>
  <c r="M881" i="5"/>
  <c r="N881" i="5"/>
  <c r="J882" i="5"/>
  <c r="K882" i="5"/>
  <c r="L882" i="5"/>
  <c r="M882" i="5"/>
  <c r="N882" i="5"/>
  <c r="J883" i="5"/>
  <c r="K883" i="5"/>
  <c r="L883" i="5"/>
  <c r="M883" i="5"/>
  <c r="N883" i="5"/>
  <c r="J884" i="5"/>
  <c r="K884" i="5"/>
  <c r="L884" i="5"/>
  <c r="M884" i="5"/>
  <c r="N884" i="5"/>
  <c r="J885" i="5"/>
  <c r="K885" i="5"/>
  <c r="L885" i="5"/>
  <c r="M885" i="5"/>
  <c r="N885" i="5"/>
  <c r="J886" i="5"/>
  <c r="K886" i="5"/>
  <c r="L886" i="5"/>
  <c r="M886" i="5"/>
  <c r="N886" i="5"/>
  <c r="J887" i="5"/>
  <c r="K887" i="5"/>
  <c r="L887" i="5"/>
  <c r="M887" i="5"/>
  <c r="N887" i="5"/>
  <c r="J888" i="5"/>
  <c r="K888" i="5"/>
  <c r="L888" i="5"/>
  <c r="M888" i="5"/>
  <c r="N888" i="5"/>
  <c r="J889" i="5"/>
  <c r="K889" i="5"/>
  <c r="L889" i="5"/>
  <c r="M889" i="5"/>
  <c r="N889" i="5"/>
  <c r="J890" i="5"/>
  <c r="K890" i="5"/>
  <c r="L890" i="5"/>
  <c r="M890" i="5"/>
  <c r="N890" i="5"/>
  <c r="J891" i="5"/>
  <c r="K891" i="5"/>
  <c r="L891" i="5"/>
  <c r="M891" i="5"/>
  <c r="N891" i="5"/>
  <c r="J892" i="5"/>
  <c r="K892" i="5"/>
  <c r="L892" i="5"/>
  <c r="M892" i="5"/>
  <c r="N892" i="5"/>
  <c r="J893" i="5"/>
  <c r="K893" i="5"/>
  <c r="L893" i="5"/>
  <c r="M893" i="5"/>
  <c r="N893" i="5"/>
  <c r="J894" i="5"/>
  <c r="K894" i="5"/>
  <c r="L894" i="5"/>
  <c r="M894" i="5"/>
  <c r="N894" i="5"/>
  <c r="J895" i="5"/>
  <c r="K895" i="5"/>
  <c r="L895" i="5"/>
  <c r="M895" i="5"/>
  <c r="N895" i="5"/>
  <c r="J896" i="5"/>
  <c r="K896" i="5"/>
  <c r="L896" i="5"/>
  <c r="M896" i="5"/>
  <c r="N896" i="5"/>
  <c r="J897" i="5"/>
  <c r="K897" i="5"/>
  <c r="L897" i="5"/>
  <c r="M897" i="5"/>
  <c r="N897" i="5"/>
  <c r="J898" i="5"/>
  <c r="K898" i="5"/>
  <c r="L898" i="5"/>
  <c r="M898" i="5"/>
  <c r="N898" i="5"/>
  <c r="J899" i="5"/>
  <c r="K899" i="5"/>
  <c r="L899" i="5"/>
  <c r="M899" i="5"/>
  <c r="N899" i="5"/>
  <c r="J900" i="5"/>
  <c r="K900" i="5"/>
  <c r="L900" i="5"/>
  <c r="M900" i="5"/>
  <c r="N900" i="5"/>
  <c r="J901" i="5"/>
  <c r="K901" i="5"/>
  <c r="L901" i="5"/>
  <c r="M901" i="5"/>
  <c r="N901" i="5"/>
  <c r="J902" i="5"/>
  <c r="K902" i="5"/>
  <c r="L902" i="5"/>
  <c r="M902" i="5"/>
  <c r="N902" i="5"/>
  <c r="J903" i="5"/>
  <c r="K903" i="5"/>
  <c r="L903" i="5"/>
  <c r="M903" i="5"/>
  <c r="N903" i="5"/>
  <c r="J904" i="5"/>
  <c r="K904" i="5"/>
  <c r="L904" i="5"/>
  <c r="M904" i="5"/>
  <c r="N904" i="5"/>
  <c r="J905" i="5"/>
  <c r="K905" i="5"/>
  <c r="L905" i="5"/>
  <c r="M905" i="5"/>
  <c r="N905" i="5"/>
  <c r="J906" i="5"/>
  <c r="K906" i="5"/>
  <c r="L906" i="5"/>
  <c r="M906" i="5"/>
  <c r="N906" i="5"/>
  <c r="J907" i="5"/>
  <c r="K907" i="5"/>
  <c r="L907" i="5"/>
  <c r="M907" i="5"/>
  <c r="N907" i="5"/>
  <c r="J908" i="5"/>
  <c r="K908" i="5"/>
  <c r="L908" i="5"/>
  <c r="M908" i="5"/>
  <c r="N908" i="5"/>
  <c r="J909" i="5"/>
  <c r="K909" i="5"/>
  <c r="L909" i="5"/>
  <c r="M909" i="5"/>
  <c r="N909" i="5"/>
  <c r="J910" i="5"/>
  <c r="K910" i="5"/>
  <c r="L910" i="5"/>
  <c r="M910" i="5"/>
  <c r="N910" i="5"/>
  <c r="J911" i="5"/>
  <c r="K911" i="5"/>
  <c r="L911" i="5"/>
  <c r="M911" i="5"/>
  <c r="N911" i="5"/>
  <c r="J912" i="5"/>
  <c r="K912" i="5"/>
  <c r="L912" i="5"/>
  <c r="M912" i="5"/>
  <c r="N912" i="5"/>
  <c r="J913" i="5"/>
  <c r="K913" i="5"/>
  <c r="L913" i="5"/>
  <c r="M913" i="5"/>
  <c r="N913" i="5"/>
  <c r="J914" i="5"/>
  <c r="K914" i="5"/>
  <c r="L914" i="5"/>
  <c r="M914" i="5"/>
  <c r="N914" i="5"/>
  <c r="J915" i="5"/>
  <c r="K915" i="5"/>
  <c r="L915" i="5"/>
  <c r="M915" i="5"/>
  <c r="N915" i="5"/>
  <c r="J916" i="5"/>
  <c r="K916" i="5"/>
  <c r="L916" i="5"/>
  <c r="M916" i="5"/>
  <c r="N916" i="5"/>
  <c r="J917" i="5"/>
  <c r="K917" i="5"/>
  <c r="L917" i="5"/>
  <c r="M917" i="5"/>
  <c r="N917" i="5"/>
  <c r="J918" i="5"/>
  <c r="K918" i="5"/>
  <c r="L918" i="5"/>
  <c r="M918" i="5"/>
  <c r="N918" i="5"/>
  <c r="J919" i="5"/>
  <c r="K919" i="5"/>
  <c r="L919" i="5"/>
  <c r="M919" i="5"/>
  <c r="N919" i="5"/>
  <c r="J920" i="5"/>
  <c r="K920" i="5"/>
  <c r="L920" i="5"/>
  <c r="M920" i="5"/>
  <c r="N920" i="5"/>
  <c r="J921" i="5"/>
  <c r="K921" i="5"/>
  <c r="L921" i="5"/>
  <c r="M921" i="5"/>
  <c r="N921" i="5"/>
  <c r="J922" i="5"/>
  <c r="K922" i="5"/>
  <c r="L922" i="5"/>
  <c r="M922" i="5"/>
  <c r="N922" i="5"/>
  <c r="J923" i="5"/>
  <c r="K923" i="5"/>
  <c r="L923" i="5"/>
  <c r="M923" i="5"/>
  <c r="N923" i="5"/>
  <c r="E16" i="10"/>
  <c r="D40" i="10"/>
  <c r="D17" i="10" s="1"/>
  <c r="B46" i="10"/>
  <c r="C46" i="10"/>
  <c r="B48" i="10" s="1"/>
  <c r="B51" i="10" s="1"/>
  <c r="N5" i="5" l="1"/>
  <c r="K6" i="5"/>
  <c r="J6" i="5"/>
  <c r="M4" i="5"/>
  <c r="N4" i="5"/>
  <c r="M6" i="5"/>
  <c r="N6" i="5"/>
  <c r="L4" i="5"/>
  <c r="J4" i="5"/>
  <c r="L6" i="5"/>
  <c r="K4" i="5"/>
  <c r="J5" i="5"/>
  <c r="K5" i="5"/>
  <c r="L5" i="5"/>
  <c r="M5" i="5"/>
  <c r="N3" i="5"/>
  <c r="M3" i="5"/>
  <c r="K3" i="5"/>
  <c r="J3" i="5"/>
  <c r="L3" i="5"/>
  <c r="J2" i="5"/>
  <c r="K2" i="5"/>
  <c r="L2" i="5"/>
  <c r="M2" i="5"/>
  <c r="N2" i="5"/>
  <c r="M15" i="9"/>
  <c r="P15" i="9" s="1"/>
  <c r="M14" i="9"/>
  <c r="T21" i="9"/>
  <c r="R21" i="9" s="1"/>
  <c r="S21" i="9" s="1"/>
  <c r="R15" i="9"/>
  <c r="S15" i="9" s="1"/>
  <c r="H8" i="8"/>
  <c r="D18" i="8"/>
  <c r="H16" i="8"/>
  <c r="D15" i="8"/>
  <c r="H14" i="8"/>
  <c r="C26" i="10"/>
  <c r="C27" i="10"/>
  <c r="C23" i="10"/>
  <c r="C29" i="10"/>
  <c r="C25" i="10"/>
  <c r="H11" i="8"/>
  <c r="N15" i="13"/>
  <c r="I15" i="13" s="1"/>
  <c r="W21" i="9"/>
  <c r="X21" i="9" s="1"/>
  <c r="T12" i="9"/>
  <c r="M12" i="9" s="1"/>
  <c r="P12" i="9" s="1"/>
  <c r="T11" i="9"/>
  <c r="M11" i="9" s="1"/>
  <c r="N11" i="9" s="1"/>
  <c r="AG2" i="6"/>
  <c r="AE2" i="6"/>
  <c r="AF2" i="6"/>
  <c r="O22" i="4"/>
  <c r="O21" i="4" s="1"/>
  <c r="O20" i="4" s="1"/>
  <c r="O19" i="4" s="1"/>
  <c r="O18" i="4" s="1"/>
  <c r="O17" i="4" s="1"/>
  <c r="O16" i="4" s="1"/>
  <c r="O15" i="4" s="1"/>
  <c r="O14" i="4" s="1"/>
  <c r="O13" i="4" s="1"/>
  <c r="O12" i="4" s="1"/>
  <c r="O11" i="4" s="1"/>
  <c r="O10" i="4" s="1"/>
  <c r="O9" i="4" s="1"/>
  <c r="O8" i="4" s="1"/>
  <c r="O7" i="4" s="1"/>
  <c r="O6" i="4" s="1"/>
  <c r="P3" i="4"/>
  <c r="G3" i="12"/>
  <c r="A3" i="12"/>
  <c r="J3" i="12"/>
  <c r="D3" i="12"/>
  <c r="N28" i="13"/>
  <c r="I28" i="13" s="1"/>
  <c r="N16" i="13"/>
  <c r="I16" i="13" s="1"/>
  <c r="N199" i="13"/>
  <c r="I199" i="13" s="1"/>
  <c r="N112" i="13"/>
  <c r="I112" i="13" s="1"/>
  <c r="N111" i="13"/>
  <c r="I111" i="13" s="1"/>
  <c r="N109" i="13"/>
  <c r="I109" i="13" s="1"/>
  <c r="N108" i="13"/>
  <c r="I108" i="13" s="1"/>
  <c r="N107" i="13"/>
  <c r="I107" i="13" s="1"/>
  <c r="N106" i="13"/>
  <c r="I106" i="13" s="1"/>
  <c r="N105" i="13"/>
  <c r="I105" i="13" s="1"/>
  <c r="N104" i="13"/>
  <c r="I104" i="13" s="1"/>
  <c r="N103" i="13"/>
  <c r="I103" i="13" s="1"/>
  <c r="N102" i="13"/>
  <c r="I102" i="13" s="1"/>
  <c r="N101" i="13"/>
  <c r="I101" i="13" s="1"/>
  <c r="N100" i="13"/>
  <c r="I100" i="13" s="1"/>
  <c r="N99" i="13"/>
  <c r="I99" i="13" s="1"/>
  <c r="N98" i="13"/>
  <c r="I98" i="13" s="1"/>
  <c r="N97" i="13"/>
  <c r="I97" i="13" s="1"/>
  <c r="N96" i="13"/>
  <c r="I96" i="13" s="1"/>
  <c r="N94" i="13"/>
  <c r="I94" i="13" s="1"/>
  <c r="N93" i="13"/>
  <c r="I93" i="13" s="1"/>
  <c r="N92" i="13"/>
  <c r="I92" i="13" s="1"/>
  <c r="N91" i="13"/>
  <c r="I91" i="13" s="1"/>
  <c r="N90" i="13"/>
  <c r="I90" i="13" s="1"/>
  <c r="N89" i="13"/>
  <c r="I89" i="13" s="1"/>
  <c r="N88" i="13"/>
  <c r="I88" i="13" s="1"/>
  <c r="N87" i="13"/>
  <c r="I87" i="13" s="1"/>
  <c r="N86" i="13"/>
  <c r="I86" i="13" s="1"/>
  <c r="N85" i="13"/>
  <c r="I85" i="13" s="1"/>
  <c r="N84" i="13"/>
  <c r="I84" i="13" s="1"/>
  <c r="N83" i="13"/>
  <c r="I83" i="13" s="1"/>
  <c r="N82" i="13"/>
  <c r="I82" i="13" s="1"/>
  <c r="N81" i="13"/>
  <c r="I81" i="13" s="1"/>
  <c r="N80" i="13"/>
  <c r="I80" i="13" s="1"/>
  <c r="N79" i="13"/>
  <c r="I79" i="13" s="1"/>
  <c r="N78" i="13"/>
  <c r="I78" i="13" s="1"/>
  <c r="N77" i="13"/>
  <c r="I77" i="13" s="1"/>
  <c r="N76" i="13"/>
  <c r="I76" i="13" s="1"/>
  <c r="N75" i="13"/>
  <c r="I75" i="13" s="1"/>
  <c r="N74" i="13"/>
  <c r="I74" i="13" s="1"/>
  <c r="N73" i="13"/>
  <c r="I73" i="13" s="1"/>
  <c r="N72" i="13"/>
  <c r="I72" i="13" s="1"/>
  <c r="N71" i="13"/>
  <c r="I71" i="13" s="1"/>
  <c r="N70" i="13"/>
  <c r="I70" i="13" s="1"/>
  <c r="N69" i="13"/>
  <c r="I69" i="13" s="1"/>
  <c r="N68" i="13"/>
  <c r="I68" i="13" s="1"/>
  <c r="N67" i="13"/>
  <c r="I67" i="13" s="1"/>
  <c r="N66" i="13"/>
  <c r="I66" i="13" s="1"/>
  <c r="N65" i="13"/>
  <c r="I65" i="13" s="1"/>
  <c r="N64" i="13"/>
  <c r="I64" i="13" s="1"/>
  <c r="N63" i="13"/>
  <c r="I63" i="13" s="1"/>
  <c r="N62" i="13"/>
  <c r="I62" i="13" s="1"/>
  <c r="N61" i="13"/>
  <c r="I61" i="13" s="1"/>
  <c r="N172" i="13"/>
  <c r="I172" i="13" s="1"/>
  <c r="N171" i="13"/>
  <c r="I171" i="13" s="1"/>
  <c r="N169" i="13"/>
  <c r="I169" i="13" s="1"/>
  <c r="N168" i="13"/>
  <c r="I168" i="13" s="1"/>
  <c r="N167" i="13"/>
  <c r="I167" i="13" s="1"/>
  <c r="N166" i="13"/>
  <c r="I166" i="13" s="1"/>
  <c r="N165" i="13"/>
  <c r="I165" i="13" s="1"/>
  <c r="N164" i="13"/>
  <c r="I164" i="13" s="1"/>
  <c r="N163" i="13"/>
  <c r="I163" i="13" s="1"/>
  <c r="N162" i="13"/>
  <c r="I162" i="13" s="1"/>
  <c r="N161" i="13"/>
  <c r="I161" i="13" s="1"/>
  <c r="N160" i="13"/>
  <c r="I160" i="13" s="1"/>
  <c r="N159" i="13"/>
  <c r="I159" i="13" s="1"/>
  <c r="N158" i="13"/>
  <c r="I158" i="13" s="1"/>
  <c r="N187" i="13"/>
  <c r="I187" i="13" s="1"/>
  <c r="N186" i="13"/>
  <c r="I186" i="13" s="1"/>
  <c r="N184" i="13"/>
  <c r="I184" i="13" s="1"/>
  <c r="N183" i="13"/>
  <c r="I183" i="13" s="1"/>
  <c r="N182" i="13"/>
  <c r="I182" i="13" s="1"/>
  <c r="N181" i="13"/>
  <c r="I181" i="13" s="1"/>
  <c r="N180" i="13"/>
  <c r="I180" i="13" s="1"/>
  <c r="N179" i="13"/>
  <c r="I179" i="13" s="1"/>
  <c r="N178" i="13"/>
  <c r="I178" i="13" s="1"/>
  <c r="N177" i="13"/>
  <c r="I177" i="13" s="1"/>
  <c r="N176" i="13"/>
  <c r="I176" i="13" s="1"/>
  <c r="N175" i="13"/>
  <c r="I175" i="13" s="1"/>
  <c r="N174" i="13"/>
  <c r="I174" i="13" s="1"/>
  <c r="N173" i="13"/>
  <c r="I173" i="13" s="1"/>
  <c r="N154" i="13"/>
  <c r="I154" i="13" s="1"/>
  <c r="N155" i="13"/>
  <c r="I155" i="13" s="1"/>
  <c r="N13" i="13"/>
  <c r="I13" i="13" s="1"/>
  <c r="N27" i="13"/>
  <c r="I27" i="13" s="1"/>
  <c r="N202" i="13"/>
  <c r="I202" i="13" s="1"/>
  <c r="N201" i="13"/>
  <c r="I201" i="13" s="1"/>
  <c r="N198" i="13"/>
  <c r="I198" i="13" s="1"/>
  <c r="N197" i="13"/>
  <c r="I197" i="13" s="1"/>
  <c r="N196" i="13"/>
  <c r="I196" i="13" s="1"/>
  <c r="N195" i="13"/>
  <c r="I195" i="13" s="1"/>
  <c r="N194" i="13"/>
  <c r="I194" i="13" s="1"/>
  <c r="N193" i="13"/>
  <c r="I193" i="13" s="1"/>
  <c r="N192" i="13"/>
  <c r="I192" i="13" s="1"/>
  <c r="N191" i="13"/>
  <c r="I191" i="13" s="1"/>
  <c r="N190" i="13"/>
  <c r="I190" i="13" s="1"/>
  <c r="N189" i="13"/>
  <c r="I189" i="13" s="1"/>
  <c r="N188" i="13"/>
  <c r="I188" i="13" s="1"/>
  <c r="N127" i="13"/>
  <c r="I127" i="13" s="1"/>
  <c r="N126" i="13"/>
  <c r="I126" i="13" s="1"/>
  <c r="N124" i="13"/>
  <c r="I124" i="13" s="1"/>
  <c r="N123" i="13"/>
  <c r="I123" i="13" s="1"/>
  <c r="N122" i="13"/>
  <c r="I122" i="13" s="1"/>
  <c r="N121" i="13"/>
  <c r="I121" i="13" s="1"/>
  <c r="N120" i="13"/>
  <c r="I120" i="13" s="1"/>
  <c r="N119" i="13"/>
  <c r="I119" i="13" s="1"/>
  <c r="N118" i="13"/>
  <c r="I118" i="13" s="1"/>
  <c r="N117" i="13"/>
  <c r="I117" i="13" s="1"/>
  <c r="N116" i="13"/>
  <c r="I116" i="13" s="1"/>
  <c r="N115" i="13"/>
  <c r="I115" i="13" s="1"/>
  <c r="N114" i="13"/>
  <c r="I114" i="13" s="1"/>
  <c r="N113" i="13"/>
  <c r="I113" i="13" s="1"/>
  <c r="N60" i="13"/>
  <c r="I60" i="13" s="1"/>
  <c r="N53" i="13"/>
  <c r="I53" i="13" s="1"/>
  <c r="N52" i="13"/>
  <c r="I52" i="13" s="1"/>
  <c r="N51" i="13"/>
  <c r="I51" i="13" s="1"/>
  <c r="N50" i="13"/>
  <c r="I50" i="13" s="1"/>
  <c r="N49" i="13"/>
  <c r="I49" i="13" s="1"/>
  <c r="N48" i="13"/>
  <c r="I48" i="13" s="1"/>
  <c r="N47" i="13"/>
  <c r="I47" i="13" s="1"/>
  <c r="N46" i="13"/>
  <c r="I46" i="13" s="1"/>
  <c r="N45" i="13"/>
  <c r="I45" i="13" s="1"/>
  <c r="N44" i="13"/>
  <c r="I44" i="13" s="1"/>
  <c r="N43" i="13"/>
  <c r="I43" i="13" s="1"/>
  <c r="N42" i="13"/>
  <c r="I42" i="13" s="1"/>
  <c r="N41" i="13"/>
  <c r="I41" i="13" s="1"/>
  <c r="N40" i="13"/>
  <c r="I40" i="13" s="1"/>
  <c r="N39" i="13"/>
  <c r="I39" i="13" s="1"/>
  <c r="N38" i="13"/>
  <c r="I38" i="13" s="1"/>
  <c r="N37" i="13"/>
  <c r="I37" i="13" s="1"/>
  <c r="N36" i="13"/>
  <c r="I36" i="13" s="1"/>
  <c r="N35" i="13"/>
  <c r="I35" i="13" s="1"/>
  <c r="N34" i="13"/>
  <c r="I34" i="13" s="1"/>
  <c r="N33" i="13"/>
  <c r="I33" i="13" s="1"/>
  <c r="N32" i="13"/>
  <c r="I32" i="13" s="1"/>
  <c r="N31" i="13"/>
  <c r="I31" i="13" s="1"/>
  <c r="N30" i="13"/>
  <c r="I30" i="13" s="1"/>
  <c r="N59" i="13"/>
  <c r="I59" i="13" s="1"/>
  <c r="N58" i="13"/>
  <c r="I58" i="13" s="1"/>
  <c r="N57" i="13"/>
  <c r="I57" i="13" s="1"/>
  <c r="N56" i="13"/>
  <c r="I56" i="13" s="1"/>
  <c r="N55" i="13"/>
  <c r="I55" i="13" s="1"/>
  <c r="N54" i="13"/>
  <c r="I54" i="13" s="1"/>
  <c r="N157" i="13"/>
  <c r="I157" i="13" s="1"/>
  <c r="N156" i="13"/>
  <c r="I156" i="13" s="1"/>
  <c r="N153" i="13"/>
  <c r="I153" i="13" s="1"/>
  <c r="N152" i="13"/>
  <c r="I152" i="13" s="1"/>
  <c r="N151" i="13"/>
  <c r="I151" i="13" s="1"/>
  <c r="N150" i="13"/>
  <c r="I150" i="13" s="1"/>
  <c r="N149" i="13"/>
  <c r="I149" i="13" s="1"/>
  <c r="N148" i="13"/>
  <c r="I148" i="13" s="1"/>
  <c r="N147" i="13"/>
  <c r="I147" i="13" s="1"/>
  <c r="N146" i="13"/>
  <c r="I146" i="13" s="1"/>
  <c r="N145" i="13"/>
  <c r="I145" i="13" s="1"/>
  <c r="N144" i="13"/>
  <c r="I144" i="13" s="1"/>
  <c r="N143" i="13"/>
  <c r="I143" i="13" s="1"/>
  <c r="N142" i="13"/>
  <c r="I142" i="13" s="1"/>
  <c r="N141" i="13"/>
  <c r="I141" i="13" s="1"/>
  <c r="N139" i="13"/>
  <c r="I139" i="13" s="1"/>
  <c r="N138" i="13"/>
  <c r="I138" i="13" s="1"/>
  <c r="N137" i="13"/>
  <c r="I137" i="13" s="1"/>
  <c r="N136" i="13"/>
  <c r="I136" i="13" s="1"/>
  <c r="N135" i="13"/>
  <c r="I135" i="13" s="1"/>
  <c r="N134" i="13"/>
  <c r="I134" i="13" s="1"/>
  <c r="N133" i="13"/>
  <c r="I133" i="13" s="1"/>
  <c r="N132" i="13"/>
  <c r="I132" i="13" s="1"/>
  <c r="N131" i="13"/>
  <c r="I131" i="13" s="1"/>
  <c r="N130" i="13"/>
  <c r="I130" i="13" s="1"/>
  <c r="N129" i="13"/>
  <c r="I129" i="13" s="1"/>
  <c r="N128" i="13"/>
  <c r="I128" i="13" s="1"/>
  <c r="N110" i="13"/>
  <c r="I110" i="13" s="1"/>
  <c r="N140" i="13"/>
  <c r="I140" i="13" s="1"/>
  <c r="N170" i="13"/>
  <c r="I170" i="13" s="1"/>
  <c r="N185" i="13"/>
  <c r="I185" i="13" s="1"/>
  <c r="N200" i="13"/>
  <c r="I200" i="13" s="1"/>
  <c r="O21" i="9"/>
  <c r="L21" i="9"/>
  <c r="T19" i="9"/>
  <c r="W19" i="9" s="1"/>
  <c r="X19" i="9" s="1"/>
  <c r="Y15" i="9"/>
  <c r="Z15" i="9" s="1"/>
  <c r="T13" i="9"/>
  <c r="M13" i="9" s="1"/>
  <c r="N13" i="9" s="1"/>
  <c r="S2" i="6"/>
  <c r="AC2" i="6" s="1"/>
  <c r="C48" i="10"/>
  <c r="B47" i="10"/>
  <c r="C47" i="10"/>
  <c r="T10" i="9"/>
  <c r="M10" i="9" s="1"/>
  <c r="P10" i="9" s="1"/>
  <c r="T9" i="9"/>
  <c r="M9" i="9" s="1"/>
  <c r="N9" i="9" s="1"/>
  <c r="T18" i="9"/>
  <c r="Y18" i="9" s="1"/>
  <c r="Z18" i="9" s="1"/>
  <c r="T17" i="9"/>
  <c r="M17" i="9" s="1"/>
  <c r="W15" i="9"/>
  <c r="X15" i="9" s="1"/>
  <c r="L28" i="9"/>
  <c r="O28" i="9"/>
  <c r="L25" i="9"/>
  <c r="O25" i="9"/>
  <c r="L29" i="9"/>
  <c r="O29" i="9"/>
  <c r="L15" i="9"/>
  <c r="O15" i="9"/>
  <c r="O27" i="9"/>
  <c r="T26" i="9"/>
  <c r="Y26" i="9" s="1"/>
  <c r="Z26" i="9" s="1"/>
  <c r="Y13" i="9"/>
  <c r="Z13" i="9" s="1"/>
  <c r="T28" i="9"/>
  <c r="W28" i="9" s="1"/>
  <c r="X28" i="9" s="1"/>
  <c r="T25" i="9"/>
  <c r="M25" i="9" s="1"/>
  <c r="Y14" i="9"/>
  <c r="Z14" i="9" s="1"/>
  <c r="O9" i="9"/>
  <c r="T29" i="9"/>
  <c r="Y29" i="9" s="1"/>
  <c r="Z29" i="9" s="1"/>
  <c r="T22" i="9"/>
  <c r="Y22" i="9" s="1"/>
  <c r="Z22" i="9" s="1"/>
  <c r="W14" i="9"/>
  <c r="X14" i="9" s="1"/>
  <c r="T27" i="9"/>
  <c r="W27" i="9" s="1"/>
  <c r="X27" i="9" s="1"/>
  <c r="T20" i="9"/>
  <c r="Y20" i="9" s="1"/>
  <c r="Z20" i="9" s="1"/>
  <c r="T16" i="9"/>
  <c r="W16" i="9" s="1"/>
  <c r="X16" i="9" s="1"/>
  <c r="O14" i="9"/>
  <c r="L17" i="9"/>
  <c r="U17" i="9"/>
  <c r="V17" i="9" s="1"/>
  <c r="O17" i="9"/>
  <c r="P14" i="9"/>
  <c r="N14" i="9"/>
  <c r="L18" i="9"/>
  <c r="O18" i="9" s="1"/>
  <c r="U18" i="9"/>
  <c r="V18" i="9" s="1"/>
  <c r="L16" i="9"/>
  <c r="O16" i="9" s="1"/>
  <c r="U16" i="9"/>
  <c r="V16" i="9" s="1"/>
  <c r="W18" i="9"/>
  <c r="X18" i="9" s="1"/>
  <c r="M18" i="9"/>
  <c r="N12" i="9"/>
  <c r="P11" i="9"/>
  <c r="L19" i="9"/>
  <c r="O19" i="9" s="1"/>
  <c r="U19" i="9"/>
  <c r="V19" i="9" s="1"/>
  <c r="O22" i="9"/>
  <c r="O20" i="9"/>
  <c r="U11" i="9"/>
  <c r="V11" i="9" s="1"/>
  <c r="U29" i="9"/>
  <c r="V29" i="9" s="1"/>
  <c r="U28" i="9"/>
  <c r="V28" i="9" s="1"/>
  <c r="U27" i="9"/>
  <c r="V27" i="9" s="1"/>
  <c r="U26" i="9"/>
  <c r="V26" i="9" s="1"/>
  <c r="L26" i="9"/>
  <c r="U25" i="9"/>
  <c r="V25" i="9" s="1"/>
  <c r="U22" i="9"/>
  <c r="V22" i="9" s="1"/>
  <c r="U20" i="9"/>
  <c r="V20" i="9" s="1"/>
  <c r="U14" i="9"/>
  <c r="V14" i="9" s="1"/>
  <c r="U13" i="9"/>
  <c r="V13" i="9" s="1"/>
  <c r="U12" i="9"/>
  <c r="V12" i="9" s="1"/>
  <c r="U10" i="9"/>
  <c r="V10" i="9" s="1"/>
  <c r="U9" i="9"/>
  <c r="V9" i="9" s="1"/>
  <c r="U15" i="9"/>
  <c r="V15" i="9" s="1"/>
  <c r="R14" i="9"/>
  <c r="S14" i="9" s="1"/>
  <c r="N14" i="13"/>
  <c r="I14" i="13" s="1"/>
  <c r="N8" i="13"/>
  <c r="I8" i="13" s="1"/>
  <c r="N7" i="13"/>
  <c r="I7" i="13" s="1"/>
  <c r="M8" i="4"/>
  <c r="Q5" i="5" l="1"/>
  <c r="X5" i="5" s="1"/>
  <c r="AI5" i="5" s="1"/>
  <c r="T5" i="5"/>
  <c r="AA5" i="5" s="1"/>
  <c r="AL5" i="5" s="1"/>
  <c r="S5" i="5"/>
  <c r="Z5" i="5" s="1"/>
  <c r="AK5" i="5" s="1"/>
  <c r="R5" i="5"/>
  <c r="Y5" i="5" s="1"/>
  <c r="AJ5" i="5" s="1"/>
  <c r="R4" i="5"/>
  <c r="Y4" i="5" s="1"/>
  <c r="AJ4" i="5" s="1"/>
  <c r="T4" i="5"/>
  <c r="AA4" i="5" s="1"/>
  <c r="AL4" i="5" s="1"/>
  <c r="S4" i="5"/>
  <c r="Z4" i="5" s="1"/>
  <c r="AK4" i="5" s="1"/>
  <c r="Q4" i="5"/>
  <c r="X4" i="5" s="1"/>
  <c r="AI4" i="5" s="1"/>
  <c r="O6" i="5"/>
  <c r="P6" i="5" s="1"/>
  <c r="W6" i="5" s="1"/>
  <c r="U6" i="5"/>
  <c r="V6" i="5" s="1"/>
  <c r="AC6" i="5" s="1"/>
  <c r="U4" i="5"/>
  <c r="V4" i="5" s="1"/>
  <c r="AC4" i="5" s="1"/>
  <c r="O4" i="5"/>
  <c r="P4" i="5" s="1"/>
  <c r="W4" i="5" s="1"/>
  <c r="Q6" i="5"/>
  <c r="X6" i="5" s="1"/>
  <c r="AI6" i="5" s="1"/>
  <c r="R6" i="5"/>
  <c r="Y6" i="5" s="1"/>
  <c r="AJ6" i="5" s="1"/>
  <c r="T6" i="5"/>
  <c r="AA6" i="5" s="1"/>
  <c r="AL6" i="5" s="1"/>
  <c r="S6" i="5"/>
  <c r="Z6" i="5" s="1"/>
  <c r="AK6" i="5" s="1"/>
  <c r="U5" i="5"/>
  <c r="V5" i="5" s="1"/>
  <c r="AC5" i="5" s="1"/>
  <c r="O5" i="5"/>
  <c r="P5" i="5" s="1"/>
  <c r="W5" i="5" s="1"/>
  <c r="Q3" i="5"/>
  <c r="X3" i="5" s="1"/>
  <c r="AI3" i="5" s="1"/>
  <c r="T3" i="5"/>
  <c r="AA3" i="5" s="1"/>
  <c r="AL3" i="5" s="1"/>
  <c r="R3" i="5"/>
  <c r="Y3" i="5" s="1"/>
  <c r="AJ3" i="5" s="1"/>
  <c r="S3" i="5"/>
  <c r="Z3" i="5" s="1"/>
  <c r="AK3" i="5" s="1"/>
  <c r="O2" i="5"/>
  <c r="P2" i="5" s="1"/>
  <c r="W2" i="5" s="1"/>
  <c r="U2" i="5"/>
  <c r="V2" i="5" s="1"/>
  <c r="AC2" i="5" s="1"/>
  <c r="O3" i="5"/>
  <c r="P3" i="5" s="1"/>
  <c r="W3" i="5" s="1"/>
  <c r="U3" i="5"/>
  <c r="V3" i="5" s="1"/>
  <c r="AC3" i="5" s="1"/>
  <c r="S2" i="5"/>
  <c r="Z2" i="5" s="1"/>
  <c r="AK2" i="5" s="1"/>
  <c r="Q2" i="5"/>
  <c r="X2" i="5" s="1"/>
  <c r="AI2" i="5" s="1"/>
  <c r="T2" i="5"/>
  <c r="AA2" i="5" s="1"/>
  <c r="AL2" i="5" s="1"/>
  <c r="R2" i="5"/>
  <c r="Y2" i="5" s="1"/>
  <c r="AJ2" i="5" s="1"/>
  <c r="P13" i="9"/>
  <c r="N15" i="9"/>
  <c r="Y12" i="9"/>
  <c r="Z12" i="9" s="1"/>
  <c r="AM2" i="6"/>
  <c r="R12" i="9"/>
  <c r="S12" i="9" s="1"/>
  <c r="R13" i="9"/>
  <c r="S13" i="9" s="1"/>
  <c r="R22" i="9"/>
  <c r="S22" i="9" s="1"/>
  <c r="W13" i="9"/>
  <c r="X13" i="9" s="1"/>
  <c r="W12" i="9"/>
  <c r="X12" i="9" s="1"/>
  <c r="M21" i="9"/>
  <c r="P21" i="9" s="1"/>
  <c r="R11" i="9"/>
  <c r="S11" i="9" s="1"/>
  <c r="R18" i="9"/>
  <c r="S18" i="9" s="1"/>
  <c r="W11" i="9"/>
  <c r="X11" i="9" s="1"/>
  <c r="W17" i="9"/>
  <c r="X17" i="9" s="1"/>
  <c r="P9" i="9"/>
  <c r="Y11" i="9"/>
  <c r="Z11" i="9" s="1"/>
  <c r="Y21" i="9"/>
  <c r="Z21" i="9" s="1"/>
  <c r="Y27" i="9"/>
  <c r="Z27" i="9" s="1"/>
  <c r="Y19" i="9"/>
  <c r="Z19" i="9" s="1"/>
  <c r="W10" i="9"/>
  <c r="X10" i="9" s="1"/>
  <c r="C49" i="10"/>
  <c r="C50" i="10"/>
  <c r="C51" i="10"/>
  <c r="B50" i="10"/>
  <c r="B49" i="10"/>
  <c r="O23" i="4"/>
  <c r="O24" i="4" s="1"/>
  <c r="O25" i="4" s="1"/>
  <c r="M9" i="4"/>
  <c r="M10" i="4" s="1"/>
  <c r="M7" i="4"/>
  <c r="M6" i="4" s="1"/>
  <c r="R19" i="9"/>
  <c r="S19" i="9" s="1"/>
  <c r="M19" i="9"/>
  <c r="N19" i="9" s="1"/>
  <c r="Y17" i="9"/>
  <c r="Z17" i="9" s="1"/>
  <c r="M26" i="9"/>
  <c r="N26" i="9" s="1"/>
  <c r="R10" i="9"/>
  <c r="S10" i="9" s="1"/>
  <c r="N10" i="9"/>
  <c r="M28" i="9"/>
  <c r="P28" i="9" s="1"/>
  <c r="W22" i="9"/>
  <c r="X22" i="9" s="1"/>
  <c r="Y10" i="9"/>
  <c r="Z10" i="9" s="1"/>
  <c r="R9" i="9"/>
  <c r="S9" i="9" s="1"/>
  <c r="R28" i="9"/>
  <c r="S28" i="9" s="1"/>
  <c r="R26" i="9"/>
  <c r="S26" i="9" s="1"/>
  <c r="R16" i="9"/>
  <c r="S16" i="9" s="1"/>
  <c r="R17" i="9"/>
  <c r="S17" i="9" s="1"/>
  <c r="M22" i="9"/>
  <c r="P22" i="9" s="1"/>
  <c r="M27" i="9"/>
  <c r="N27" i="9" s="1"/>
  <c r="Y9" i="9"/>
  <c r="Z9" i="9" s="1"/>
  <c r="Y28" i="9"/>
  <c r="Z28" i="9" s="1"/>
  <c r="W9" i="9"/>
  <c r="X9" i="9" s="1"/>
  <c r="M20" i="9"/>
  <c r="N20" i="9" s="1"/>
  <c r="M29" i="9"/>
  <c r="P29" i="9" s="1"/>
  <c r="W25" i="9"/>
  <c r="X25" i="9" s="1"/>
  <c r="R25" i="9"/>
  <c r="S25" i="9" s="1"/>
  <c r="W26" i="9"/>
  <c r="X26" i="9" s="1"/>
  <c r="M16" i="9"/>
  <c r="P16" i="9" s="1"/>
  <c r="Y16" i="9"/>
  <c r="Z16" i="9" s="1"/>
  <c r="Y25" i="9"/>
  <c r="Z25" i="9" s="1"/>
  <c r="W20" i="9"/>
  <c r="X20" i="9" s="1"/>
  <c r="R20" i="9"/>
  <c r="S20" i="9" s="1"/>
  <c r="R27" i="9"/>
  <c r="S27" i="9" s="1"/>
  <c r="R29" i="9"/>
  <c r="S29" i="9" s="1"/>
  <c r="W29" i="9"/>
  <c r="X29" i="9" s="1"/>
  <c r="P25" i="9"/>
  <c r="N25" i="9"/>
  <c r="P17" i="9"/>
  <c r="N17" i="9"/>
  <c r="P19" i="9"/>
  <c r="P18" i="9"/>
  <c r="N18" i="9"/>
  <c r="N29" i="9"/>
  <c r="AB5" i="5" l="1"/>
  <c r="AD5" i="5"/>
  <c r="AB4" i="5"/>
  <c r="AD4" i="5"/>
  <c r="AD6" i="5"/>
  <c r="AB6" i="5"/>
  <c r="AD2" i="5"/>
  <c r="AB2" i="5"/>
  <c r="AB3" i="5"/>
  <c r="AD3" i="5"/>
  <c r="N21" i="9"/>
  <c r="AL2" i="6"/>
  <c r="P27" i="9"/>
  <c r="N5" i="13"/>
  <c r="I5" i="13" s="1"/>
  <c r="N4" i="13"/>
  <c r="I4" i="13" s="1"/>
  <c r="N6" i="13"/>
  <c r="I6" i="13" s="1"/>
  <c r="N3" i="13"/>
  <c r="I3" i="13" s="1"/>
  <c r="O26" i="4"/>
  <c r="O27" i="4" s="1"/>
  <c r="N10" i="13"/>
  <c r="I10" i="13" s="1"/>
  <c r="N29" i="13"/>
  <c r="I29" i="13" s="1"/>
  <c r="P20" i="9"/>
  <c r="N16" i="9"/>
  <c r="N25" i="13"/>
  <c r="I25" i="13" s="1"/>
  <c r="N9" i="13"/>
  <c r="I9" i="13" s="1"/>
  <c r="N18" i="13"/>
  <c r="I18" i="13" s="1"/>
  <c r="P26" i="9"/>
  <c r="N22" i="13"/>
  <c r="I22" i="13" s="1"/>
  <c r="N11" i="13"/>
  <c r="I11" i="13" s="1"/>
  <c r="N12" i="13"/>
  <c r="I12" i="13" s="1"/>
  <c r="N26" i="13"/>
  <c r="I26" i="13" s="1"/>
  <c r="N20" i="13"/>
  <c r="I20" i="13" s="1"/>
  <c r="N17" i="13"/>
  <c r="I17" i="13" s="1"/>
  <c r="N23" i="13"/>
  <c r="I23" i="13" s="1"/>
  <c r="N24" i="13"/>
  <c r="I24" i="13" s="1"/>
  <c r="N21" i="13"/>
  <c r="I21" i="13" s="1"/>
  <c r="N19" i="13"/>
  <c r="I19" i="13" s="1"/>
  <c r="N22" i="9"/>
  <c r="N28" i="9"/>
  <c r="O28" i="4" l="1"/>
  <c r="O29" i="4" s="1"/>
  <c r="O30" i="4" s="1"/>
  <c r="O31" i="4" s="1"/>
  <c r="O32" i="4" s="1"/>
  <c r="O33" i="4" s="1"/>
  <c r="O34" i="4" s="1"/>
  <c r="O35" i="4" s="1"/>
  <c r="O36" i="4" s="1"/>
  <c r="O37" i="4" s="1"/>
  <c r="O38" i="4" s="1"/>
  <c r="AF32" i="5"/>
  <c r="AF28" i="5"/>
  <c r="AF34" i="5"/>
  <c r="AJ27" i="5" a="1"/>
  <c r="AF31" i="5"/>
  <c r="AF35" i="5"/>
  <c r="AF30" i="5"/>
  <c r="AF29" i="5"/>
  <c r="AF33" i="5"/>
  <c r="AO27" i="5" a="1"/>
  <c r="AO33" i="5" l="1" a="1"/>
  <c r="AO33" i="5" s="1"/>
  <c r="AQ33" i="5" a="1"/>
  <c r="AQ33" i="5" s="1"/>
  <c r="AM33" i="5"/>
  <c r="AK33" i="5" a="1"/>
  <c r="AK33" i="5" s="1"/>
  <c r="AP33" i="5" a="1"/>
  <c r="AP33" i="5" s="1"/>
  <c r="AG33" i="5" a="1"/>
  <c r="AG33" i="5" s="1"/>
  <c r="AN33" i="5" s="1"/>
  <c r="B11" i="20"/>
  <c r="B23" i="20"/>
  <c r="AH33" i="5"/>
  <c r="AI33" i="5"/>
  <c r="AL33" i="5" a="1"/>
  <c r="AL33" i="5" s="1"/>
  <c r="AJ33" i="5" a="1"/>
  <c r="AJ33" i="5" s="1"/>
  <c r="AJ27" i="5"/>
  <c r="AO27" i="5"/>
  <c r="AG32" i="5" a="1"/>
  <c r="AG32" i="5" s="1"/>
  <c r="AN32" i="5" s="1"/>
  <c r="B22" i="20"/>
  <c r="AL32" i="5" a="1"/>
  <c r="AL32" i="5" s="1"/>
  <c r="AO32" i="5" a="1"/>
  <c r="AO32" i="5" s="1"/>
  <c r="AM32" i="5"/>
  <c r="AK32" i="5" a="1"/>
  <c r="AK32" i="5" s="1"/>
  <c r="AI32" i="5"/>
  <c r="AJ32" i="5" a="1"/>
  <c r="AJ32" i="5" s="1"/>
  <c r="AH32" i="5"/>
  <c r="B10" i="20"/>
  <c r="AP32" i="5" a="1"/>
  <c r="AP32" i="5" s="1"/>
  <c r="AQ32" i="5" a="1"/>
  <c r="AQ32" i="5" s="1"/>
  <c r="AQ31" i="5" a="1"/>
  <c r="AQ31" i="5" s="1"/>
  <c r="AO31" i="5" a="1"/>
  <c r="AO31" i="5" s="1"/>
  <c r="AG31" i="5" a="1"/>
  <c r="AG31" i="5" s="1"/>
  <c r="AN31" i="5" s="1"/>
  <c r="AK31" i="5" a="1"/>
  <c r="AK31" i="5" s="1"/>
  <c r="B9" i="20"/>
  <c r="B21" i="20"/>
  <c r="AH31" i="5"/>
  <c r="AJ31" i="5" a="1"/>
  <c r="AJ31" i="5" s="1"/>
  <c r="AM31" i="5"/>
  <c r="AI31" i="5"/>
  <c r="AP31" i="5" a="1"/>
  <c r="AP31" i="5" s="1"/>
  <c r="AL31" i="5" a="1"/>
  <c r="AL31" i="5" s="1"/>
  <c r="B7" i="20"/>
  <c r="B19" i="20"/>
  <c r="AG30" i="5" a="1"/>
  <c r="AG30" i="5" s="1"/>
  <c r="AN30" i="5" s="1"/>
  <c r="B8" i="20"/>
  <c r="AQ30" i="5" a="1"/>
  <c r="AQ30" i="5" s="1"/>
  <c r="AL30" i="5" a="1"/>
  <c r="AL30" i="5" s="1"/>
  <c r="AH30" i="5"/>
  <c r="AP30" i="5" a="1"/>
  <c r="AP30" i="5" s="1"/>
  <c r="AO30" i="5" a="1"/>
  <c r="AO30" i="5" s="1"/>
  <c r="AJ30" i="5" a="1"/>
  <c r="AJ30" i="5" s="1"/>
  <c r="AI30" i="5"/>
  <c r="B20" i="20"/>
  <c r="AM30" i="5"/>
  <c r="AK30" i="5" a="1"/>
  <c r="AK30" i="5" s="1"/>
  <c r="B18" i="20"/>
  <c r="B6" i="20"/>
  <c r="AH34" i="5"/>
  <c r="AL34" i="5" a="1"/>
  <c r="AL34" i="5" s="1"/>
  <c r="AM34" i="5"/>
  <c r="AJ34" i="5" a="1"/>
  <c r="AJ34" i="5" s="1"/>
  <c r="AQ34" i="5" a="1"/>
  <c r="AQ34" i="5" s="1"/>
  <c r="AK34" i="5" a="1"/>
  <c r="AK34" i="5" s="1"/>
  <c r="AG34" i="5" a="1"/>
  <c r="AG34" i="5" s="1"/>
  <c r="AN34" i="5" s="1"/>
  <c r="AP34" i="5" a="1"/>
  <c r="AP34" i="5" s="1"/>
  <c r="AO34" i="5" a="1"/>
  <c r="AO34" i="5" s="1"/>
  <c r="AI34" i="5"/>
  <c r="B12" i="20"/>
  <c r="B24" i="20"/>
  <c r="AG35" i="5" a="1"/>
  <c r="AG35" i="5" s="1"/>
  <c r="AN35" i="5" s="1"/>
  <c r="AQ35" i="5" a="1"/>
  <c r="AQ35" i="5" s="1"/>
  <c r="AI35" i="5"/>
  <c r="AK35" i="5" a="1"/>
  <c r="AK35" i="5" s="1"/>
  <c r="AM35" i="5"/>
  <c r="AL35" i="5" a="1"/>
  <c r="AL35" i="5" s="1"/>
  <c r="AH35" i="5"/>
  <c r="B25" i="20"/>
  <c r="AO35" i="5" a="1"/>
  <c r="AO35" i="5" s="1"/>
  <c r="AJ35" i="5" a="1"/>
  <c r="AJ35" i="5" s="1"/>
  <c r="B13" i="20"/>
  <c r="AP35" i="5" a="1"/>
  <c r="AP35" i="5" s="1"/>
  <c r="AQ29" i="5" a="1"/>
  <c r="AK29" i="5" a="1"/>
  <c r="AG29" i="5" a="1"/>
  <c r="AL29" i="5" a="1"/>
  <c r="AJ29" i="5" a="1"/>
  <c r="AO29" i="5" a="1"/>
  <c r="AP29" i="5" a="1"/>
  <c r="AJ28" i="5" a="1"/>
  <c r="AO28" i="5" a="1"/>
  <c r="AK28" i="5" a="1"/>
  <c r="AQ28" i="5" a="1"/>
  <c r="AG28" i="5" a="1"/>
  <c r="AL28" i="5" a="1"/>
  <c r="AP28" i="5" a="1"/>
  <c r="AP29" i="5" l="1"/>
  <c r="AO29" i="5"/>
  <c r="AJ29" i="5"/>
  <c r="AL29" i="5"/>
  <c r="AG29" i="5"/>
  <c r="AK29" i="5"/>
  <c r="AH29" i="5" s="1"/>
  <c r="AQ29" i="5"/>
  <c r="AG28" i="5"/>
  <c r="AQ28" i="5"/>
  <c r="AL28" i="5"/>
  <c r="AO28" i="5"/>
  <c r="AP28" i="5"/>
  <c r="AK28" i="5"/>
  <c r="AJ28" i="5"/>
  <c r="AI29" i="5" l="1"/>
  <c r="AN29" i="5"/>
  <c r="AM29" i="5"/>
  <c r="AH28" i="5"/>
  <c r="AM28" i="5"/>
  <c r="AI28" i="5"/>
  <c r="AN28" i="5"/>
  <c r="AP27" i="5" a="1"/>
  <c r="AL27" i="5" a="1"/>
  <c r="AG27" i="5" a="1"/>
  <c r="AK27" i="5" a="1"/>
  <c r="AQ27" i="5" a="1"/>
  <c r="AP27" i="5" l="1"/>
  <c r="AL27" i="5"/>
  <c r="AG27" i="5"/>
  <c r="AQ27" i="5"/>
  <c r="AK27" i="5"/>
  <c r="AN27" i="5" l="1"/>
  <c r="AI27" i="5"/>
  <c r="AH27" i="5"/>
  <c r="AM27"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tc={90B70AD0-960D-4DC1-A089-A88419D44DDD}</author>
  </authors>
  <commentList>
    <comment ref="C4" authorId="0" shapeId="0" xr:uid="{90B70AD0-960D-4DC1-A089-A88419D44DDD}">
      <text>
        <t>[Threaded comment]
Your version of Excel allows you to read this threaded comment; however, any edits to it will get removed if the file is opened in a newer version of Excel. Learn more: https://go.microsoft.com/fwlink/?linkid=870924
Comment:
    Cap: positive, Ind: negative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<sst xmlns="http://schemas.openxmlformats.org/spreadsheetml/2006/main" count="3925" uniqueCount="483">
  <si>
    <t>Resource Name</t>
  </si>
  <si>
    <t>Assumptions for One-line:</t>
  </si>
  <si>
    <t>Generator:</t>
  </si>
  <si>
    <t>Lagging Generator PF:</t>
  </si>
  <si>
    <t>Leading Generator PF:</t>
  </si>
  <si>
    <t>negative number</t>
  </si>
  <si>
    <t>Generator Real Power Rating (MW):</t>
  </si>
  <si>
    <t>Generator Apparent Power Rating (MVA):</t>
  </si>
  <si>
    <t>Number of Generators:</t>
  </si>
  <si>
    <t>Generator Voltage (kV):</t>
  </si>
  <si>
    <t>Collection Voltage (kV):</t>
  </si>
  <si>
    <t>Interconnection Voltage (kV):</t>
  </si>
  <si>
    <t>Total Project Size:</t>
  </si>
  <si>
    <t>Amps =</t>
  </si>
  <si>
    <t>Ampacity Table</t>
  </si>
  <si>
    <t>Aluminum Triplexed Underground Cables - 35 kV 100% Mag. Direct Buried - EmPowr-EMS:</t>
  </si>
  <si>
    <t>Ampacity Assuming RHO of 200 C-cm/W - Flat configuration</t>
  </si>
  <si>
    <t>1/0 AWG Al Triplexed - UG</t>
  </si>
  <si>
    <t>3/0 AWG Al Triplexed - UG</t>
  </si>
  <si>
    <t>*</t>
  </si>
  <si>
    <t>4/0 AWG Al Triplexed - UG</t>
  </si>
  <si>
    <t>350 MCM Al Triplexed - UG</t>
  </si>
  <si>
    <t>500 MCM Al Triplexed - UG</t>
  </si>
  <si>
    <t>750 MCM Al Triplexed - UG</t>
  </si>
  <si>
    <t>1000 MCM Al Triplexed - UG</t>
  </si>
  <si>
    <t>1250 MCM CU Triplexed - UG</t>
  </si>
  <si>
    <t>1250 MCM Al Triplexed - UG</t>
  </si>
  <si>
    <t>1500 MCM CU Triplexed - UG</t>
  </si>
  <si>
    <t>1500 MCM Al Triplexed - UG</t>
  </si>
  <si>
    <t>* Ampacities calculated based on EmPowr Link Underground Distribution Wind Farm Power Cable Bulletin, 2010 with 70% deration factor. Bulletin Assumes thermal resistivity of 90 deg C-cm/watt, 90 deg C conductor temperature, 20 deg C earth ambient temp, 75% load factor and 36" depth of burial.</t>
  </si>
  <si>
    <t>Maximum altitude above sea level (ft):</t>
  </si>
  <si>
    <t xml:space="preserve">Approximate highest elevation </t>
  </si>
  <si>
    <t>Transformer derated at above 3,300 ft:</t>
  </si>
  <si>
    <t>Large Transformer Sizing:</t>
  </si>
  <si>
    <t>Max Number of Generators per Transformer</t>
  </si>
  <si>
    <t>Transformer size</t>
  </si>
  <si>
    <t xml:space="preserve">*Largest number of Generators for one transformer is : </t>
  </si>
  <si>
    <t>MW</t>
  </si>
  <si>
    <t>MVA</t>
  </si>
  <si>
    <t>&lt;-- per HICO online calculation tool</t>
  </si>
  <si>
    <t>Size =</t>
  </si>
  <si>
    <t>/ 1.25</t>
  </si>
  <si>
    <t>/ 1.33</t>
  </si>
  <si>
    <t>After including the deration factor</t>
  </si>
  <si>
    <t>Derated Transformer Sizing:</t>
  </si>
  <si>
    <t>Number of 330 ft=</t>
  </si>
  <si>
    <t>FA correction factor=</t>
  </si>
  <si>
    <t>OA correction factor=</t>
  </si>
  <si>
    <t>Size=</t>
  </si>
  <si>
    <t>per HICO, checked with ETAP</t>
  </si>
  <si>
    <t>www.hicoamerica.com/transformertools.aspx</t>
  </si>
  <si>
    <t>Step-Up Transformer Sizing:</t>
  </si>
  <si>
    <t>Recommended size by 1 Generator =</t>
  </si>
  <si>
    <t>KVA</t>
  </si>
  <si>
    <t>Minimum Size Requested =</t>
  </si>
  <si>
    <t xml:space="preserve">Padmount XFMR (GSU)
</t>
  </si>
  <si>
    <t>Power XFMR
(H-X)</t>
  </si>
  <si>
    <t>Power XFMR
(H-Y)</t>
  </si>
  <si>
    <t>Power XFMR
(X-Y)</t>
  </si>
  <si>
    <t>Padmount XFMR</t>
  </si>
  <si>
    <t>Power XFMR</t>
  </si>
  <si>
    <t>Tap Calculations:</t>
  </si>
  <si>
    <t>Transformer Vector Group</t>
  </si>
  <si>
    <t>Step Size %</t>
  </si>
  <si>
    <t>Primary</t>
  </si>
  <si>
    <t>Secondary</t>
  </si>
  <si>
    <t>Tertiary</t>
  </si>
  <si>
    <t>Winding Voltage Primary/Secondary (kV)</t>
  </si>
  <si>
    <t>Tap Pos</t>
  </si>
  <si>
    <t>Voltage</t>
  </si>
  <si>
    <t>Winding Vector Group</t>
  </si>
  <si>
    <t>Z %</t>
  </si>
  <si>
    <t>X/R</t>
  </si>
  <si>
    <t>Theta</t>
  </si>
  <si>
    <t>R %</t>
  </si>
  <si>
    <t>X %</t>
  </si>
  <si>
    <t>R (pu) Transformer MVA base</t>
  </si>
  <si>
    <t>X (pu) Transformer MVA base</t>
  </si>
  <si>
    <t>Transformer Impedance MVA Base (MVA)</t>
  </si>
  <si>
    <t>Winding Base Voltage (kV)</t>
  </si>
  <si>
    <t>Winding Z base (ohms)</t>
  </si>
  <si>
    <t>R (ohms)*</t>
  </si>
  <si>
    <t>X (ohms)*</t>
  </si>
  <si>
    <t>R (pu) 100 MVA base (Z+)</t>
  </si>
  <si>
    <t>X (pu) 100 MVA base (Z+)</t>
  </si>
  <si>
    <t>R (pu) 100 MVA base (Zo)</t>
  </si>
  <si>
    <t>X (pu) 100 MVA base (Zo)</t>
  </si>
  <si>
    <t>Z+ (pu) 100 MVA base</t>
  </si>
  <si>
    <t>Zo (pu) 100 MVA base</t>
  </si>
  <si>
    <t>GSU Vector Group</t>
  </si>
  <si>
    <t>Use the boxes to the left to filter out selections for the GSU vector group. Select the appropriate vector group in the right box. Click the red x at the top of each box to reset each filter.</t>
  </si>
  <si>
    <t>MPT Vector Group</t>
  </si>
  <si>
    <t>Use the boxes to the left to filter out selections for the MPT vector group. Select the appropriate vector group in the right box. Click the red x at the top of each box to reset each filter.</t>
  </si>
  <si>
    <t>Sequence Data</t>
  </si>
  <si>
    <t>GSU</t>
  </si>
  <si>
    <t>MPT (H-X)(1-2)</t>
  </si>
  <si>
    <t>MPT (H-Y)(3-1)</t>
  </si>
  <si>
    <t>MPT (X-Y)(2-3)</t>
  </si>
  <si>
    <t>Winding</t>
  </si>
  <si>
    <t>Primary [Z1]</t>
  </si>
  <si>
    <t>Secondary [Z2]</t>
  </si>
  <si>
    <t>Tertiary [Z3]</t>
  </si>
  <si>
    <t>Zero Sequence Grounding Resistance [RG] (ohms)</t>
  </si>
  <si>
    <t>Zero Sequence Grounding Reactance [XG] (ohms)</t>
  </si>
  <si>
    <t>Zero Sequence Resistance [R0] (pu)</t>
  </si>
  <si>
    <t>Zero Sequence Reactance [X0] (pu)</t>
  </si>
  <si>
    <t>Common Neutral Grounding Resistance [RNUTRL]</t>
  </si>
  <si>
    <t>Common Neutral Grounding Reactance [XNUTRL]</t>
  </si>
  <si>
    <t>PSSE Connection Code [CC]</t>
  </si>
  <si>
    <t>Winding Angle Identifier</t>
  </si>
  <si>
    <t>ANG1 (GSU)</t>
  </si>
  <si>
    <t>ANG1</t>
  </si>
  <si>
    <t>ANG2</t>
  </si>
  <si>
    <t>ANG3</t>
  </si>
  <si>
    <t>Winding Phase Angle</t>
  </si>
  <si>
    <t>Note: Leaving a user cell blank in Sequence Data will result in default values for each variable. (Default R0 and X0 are 90% of R and X above)</t>
  </si>
  <si>
    <t>Note: Refer to PSSE® Program Operation Manual, section 5.5.5, for instructions on how to populate each variable based on the unique connection code [CC].</t>
  </si>
  <si>
    <t>Note: Refer to PSSE® Program Operation Manual, section 5.5.1 : "Power Flow Raw Data File Contents", section 2.8, for descriptions of each variable in the transformer sequence dataset.</t>
  </si>
  <si>
    <t>From</t>
  </si>
  <si>
    <t>To</t>
  </si>
  <si>
    <t>Conductor Type</t>
  </si>
  <si>
    <t>Voltage
(kV)</t>
  </si>
  <si>
    <t>Approximate Length (ft)</t>
  </si>
  <si>
    <t>Approximate Length (miles)</t>
  </si>
  <si>
    <t>Ampacity (Amps)</t>
  </si>
  <si>
    <t>MVA Rating (MVA)</t>
  </si>
  <si>
    <r>
      <t>R
(Ohms/mile) @ 25</t>
    </r>
    <r>
      <rPr>
        <b/>
        <sz val="10"/>
        <color indexed="8"/>
        <rFont val="Arial"/>
        <family val="2"/>
      </rPr>
      <t>°C **</t>
    </r>
  </si>
  <si>
    <t>X
(Ohms/mile) **</t>
  </si>
  <si>
    <r>
      <t>R</t>
    </r>
    <r>
      <rPr>
        <b/>
        <vertAlign val="subscript"/>
        <sz val="10"/>
        <color indexed="8"/>
        <rFont val="Arial"/>
        <family val="2"/>
      </rPr>
      <t>0</t>
    </r>
    <r>
      <rPr>
        <b/>
        <sz val="10"/>
        <color indexed="8"/>
        <rFont val="Arial"/>
        <family val="2"/>
      </rPr>
      <t xml:space="preserve">
(Ohms/mile) **</t>
    </r>
  </si>
  <si>
    <r>
      <t>X</t>
    </r>
    <r>
      <rPr>
        <b/>
        <vertAlign val="subscript"/>
        <sz val="10"/>
        <color indexed="8"/>
        <rFont val="Arial"/>
        <family val="2"/>
      </rPr>
      <t>0</t>
    </r>
    <r>
      <rPr>
        <b/>
        <sz val="10"/>
        <color indexed="8"/>
        <rFont val="Arial"/>
        <family val="2"/>
      </rPr>
      <t xml:space="preserve">
(Ohms/mile) **</t>
    </r>
  </si>
  <si>
    <t>Shunt Capacitive Reactance (Mohms - mile)**</t>
  </si>
  <si>
    <t>Shunt Capacitive Reactance (Zero Sequence) (Mohms - mile)***</t>
  </si>
  <si>
    <r>
      <t>B</t>
    </r>
    <r>
      <rPr>
        <b/>
        <vertAlign val="subscript"/>
        <sz val="10"/>
        <color indexed="8"/>
        <rFont val="Arial"/>
        <family val="2"/>
      </rPr>
      <t xml:space="preserve">c </t>
    </r>
    <r>
      <rPr>
        <b/>
        <sz val="10"/>
        <color indexed="8"/>
        <rFont val="Arial"/>
        <family val="2"/>
      </rPr>
      <t xml:space="preserve"> Capacitive Susceptance 
(x10^</t>
    </r>
    <r>
      <rPr>
        <b/>
        <vertAlign val="superscript"/>
        <sz val="10"/>
        <color indexed="8"/>
        <rFont val="Arial"/>
        <family val="2"/>
      </rPr>
      <t>-6</t>
    </r>
    <r>
      <rPr>
        <b/>
        <sz val="10"/>
        <color indexed="8"/>
        <rFont val="Arial"/>
        <family val="2"/>
      </rPr>
      <t xml:space="preserve"> mhos/mile)</t>
    </r>
  </si>
  <si>
    <r>
      <t>B</t>
    </r>
    <r>
      <rPr>
        <b/>
        <vertAlign val="subscript"/>
        <sz val="10"/>
        <color indexed="8"/>
        <rFont val="Arial"/>
        <family val="2"/>
      </rPr>
      <t>c 0</t>
    </r>
    <r>
      <rPr>
        <b/>
        <sz val="10"/>
        <color indexed="8"/>
        <rFont val="Arial"/>
        <family val="2"/>
      </rPr>
      <t xml:space="preserve"> Capacitive Susceptance 
(x10^</t>
    </r>
    <r>
      <rPr>
        <b/>
        <vertAlign val="superscript"/>
        <sz val="10"/>
        <color indexed="8"/>
        <rFont val="Arial"/>
        <family val="2"/>
      </rPr>
      <t>-6</t>
    </r>
    <r>
      <rPr>
        <b/>
        <sz val="10"/>
        <color indexed="8"/>
        <rFont val="Arial"/>
        <family val="2"/>
      </rPr>
      <t xml:space="preserve"> mhos/mile)</t>
    </r>
  </si>
  <si>
    <t>C Capacitance
(µFarad/mile)</t>
  </si>
  <si>
    <r>
      <t>C</t>
    </r>
    <r>
      <rPr>
        <b/>
        <vertAlign val="subscript"/>
        <sz val="10"/>
        <color indexed="8"/>
        <rFont val="Arial"/>
        <family val="2"/>
      </rPr>
      <t>0</t>
    </r>
    <r>
      <rPr>
        <b/>
        <sz val="10"/>
        <color indexed="8"/>
        <rFont val="Arial"/>
        <family val="2"/>
      </rPr>
      <t xml:space="preserve"> Capacitance
(µFarad/mile)</t>
    </r>
  </si>
  <si>
    <t>R Actual
(Ohms)</t>
  </si>
  <si>
    <t>X Actual
(Ohms)</t>
  </si>
  <si>
    <r>
      <t>R</t>
    </r>
    <r>
      <rPr>
        <b/>
        <vertAlign val="subscript"/>
        <sz val="10"/>
        <color indexed="8"/>
        <rFont val="Arial"/>
        <family val="2"/>
      </rPr>
      <t>0</t>
    </r>
    <r>
      <rPr>
        <b/>
        <sz val="10"/>
        <color indexed="8"/>
        <rFont val="Arial"/>
        <family val="2"/>
      </rPr>
      <t xml:space="preserve">
(Ohms)</t>
    </r>
  </si>
  <si>
    <r>
      <t>X</t>
    </r>
    <r>
      <rPr>
        <b/>
        <vertAlign val="subscript"/>
        <sz val="10"/>
        <color indexed="8"/>
        <rFont val="Arial"/>
        <family val="2"/>
      </rPr>
      <t>0</t>
    </r>
    <r>
      <rPr>
        <b/>
        <sz val="10"/>
        <color indexed="8"/>
        <rFont val="Arial"/>
        <family val="2"/>
      </rPr>
      <t xml:space="preserve">
(Ohms)</t>
    </r>
  </si>
  <si>
    <t>Shunt Capacitive Reactance Actual 
(Ohms)</t>
  </si>
  <si>
    <t>Shunt Capacitive Reactance Actual (Zero Seq)
(Ohms)</t>
  </si>
  <si>
    <r>
      <t>B</t>
    </r>
    <r>
      <rPr>
        <b/>
        <vertAlign val="subscript"/>
        <sz val="10"/>
        <color indexed="8"/>
        <rFont val="Arial"/>
        <family val="2"/>
      </rPr>
      <t xml:space="preserve">c </t>
    </r>
    <r>
      <rPr>
        <b/>
        <sz val="10"/>
        <color indexed="8"/>
        <rFont val="Arial"/>
        <family val="2"/>
      </rPr>
      <t xml:space="preserve"> Capacitive Susceptance 
(x10^</t>
    </r>
    <r>
      <rPr>
        <b/>
        <vertAlign val="superscript"/>
        <sz val="10"/>
        <color indexed="8"/>
        <rFont val="Arial"/>
        <family val="2"/>
      </rPr>
      <t>-6</t>
    </r>
    <r>
      <rPr>
        <b/>
        <sz val="10"/>
        <color indexed="8"/>
        <rFont val="Arial"/>
        <family val="2"/>
      </rPr>
      <t xml:space="preserve"> mhos)</t>
    </r>
  </si>
  <si>
    <r>
      <t>B</t>
    </r>
    <r>
      <rPr>
        <b/>
        <vertAlign val="subscript"/>
        <sz val="10"/>
        <color indexed="8"/>
        <rFont val="Arial"/>
        <family val="2"/>
      </rPr>
      <t>c 0</t>
    </r>
    <r>
      <rPr>
        <b/>
        <sz val="10"/>
        <color indexed="8"/>
        <rFont val="Arial"/>
        <family val="2"/>
      </rPr>
      <t xml:space="preserve"> Capacitive Susceptance 
(x10^</t>
    </r>
    <r>
      <rPr>
        <b/>
        <vertAlign val="superscript"/>
        <sz val="10"/>
        <color indexed="8"/>
        <rFont val="Arial"/>
        <family val="2"/>
      </rPr>
      <t>-6</t>
    </r>
    <r>
      <rPr>
        <b/>
        <sz val="10"/>
        <color indexed="8"/>
        <rFont val="Arial"/>
        <family val="2"/>
      </rPr>
      <t xml:space="preserve"> mhos)</t>
    </r>
  </si>
  <si>
    <r>
      <t>C</t>
    </r>
    <r>
      <rPr>
        <b/>
        <sz val="10"/>
        <color indexed="8"/>
        <rFont val="Arial"/>
        <family val="2"/>
      </rPr>
      <t xml:space="preserve"> Capacitance
(µFarad)</t>
    </r>
  </si>
  <si>
    <r>
      <t>C</t>
    </r>
    <r>
      <rPr>
        <b/>
        <vertAlign val="subscript"/>
        <sz val="10"/>
        <color indexed="8"/>
        <rFont val="Arial"/>
        <family val="2"/>
      </rPr>
      <t>0</t>
    </r>
    <r>
      <rPr>
        <b/>
        <sz val="10"/>
        <color indexed="8"/>
        <rFont val="Arial"/>
        <family val="2"/>
      </rPr>
      <t xml:space="preserve"> Capacitance
(µFarad)</t>
    </r>
  </si>
  <si>
    <t>R Actual
(pu)*,**</t>
  </si>
  <si>
    <t>X Actual
(pu)*,**</t>
  </si>
  <si>
    <r>
      <t>R</t>
    </r>
    <r>
      <rPr>
        <b/>
        <vertAlign val="subscript"/>
        <sz val="10"/>
        <color indexed="8"/>
        <rFont val="Arial"/>
        <family val="2"/>
      </rPr>
      <t>0</t>
    </r>
    <r>
      <rPr>
        <b/>
        <sz val="10"/>
        <color indexed="8"/>
        <rFont val="Arial"/>
        <family val="2"/>
      </rPr>
      <t xml:space="preserve">
(pu)*,**</t>
    </r>
  </si>
  <si>
    <r>
      <t>X</t>
    </r>
    <r>
      <rPr>
        <b/>
        <vertAlign val="subscript"/>
        <sz val="10"/>
        <color indexed="8"/>
        <rFont val="Arial"/>
        <family val="2"/>
      </rPr>
      <t>0</t>
    </r>
    <r>
      <rPr>
        <b/>
        <sz val="10"/>
        <color indexed="8"/>
        <rFont val="Arial"/>
        <family val="2"/>
      </rPr>
      <t xml:space="preserve">
(pu)*</t>
    </r>
    <r>
      <rPr>
        <b/>
        <sz val="10"/>
        <color theme="1"/>
        <rFont val="Arial"/>
        <family val="2"/>
      </rPr>
      <t>,**</t>
    </r>
  </si>
  <si>
    <t>Shunt Capacitive Reactance Actual 
(pu)*,**</t>
  </si>
  <si>
    <t xml:space="preserve">Shunt Capacitive Reactance Actual  (Zero Seq)
(pu)*,** </t>
  </si>
  <si>
    <r>
      <t>B</t>
    </r>
    <r>
      <rPr>
        <b/>
        <vertAlign val="subscript"/>
        <sz val="10"/>
        <color indexed="8"/>
        <rFont val="Arial"/>
        <family val="2"/>
      </rPr>
      <t xml:space="preserve">c </t>
    </r>
    <r>
      <rPr>
        <b/>
        <sz val="10"/>
        <color indexed="8"/>
        <rFont val="Arial"/>
        <family val="2"/>
      </rPr>
      <t xml:space="preserve"> Capacitive Susceptance 
(pu)*,**</t>
    </r>
  </si>
  <si>
    <r>
      <t>B</t>
    </r>
    <r>
      <rPr>
        <b/>
        <vertAlign val="subscript"/>
        <sz val="10"/>
        <color indexed="8"/>
        <rFont val="Arial"/>
        <family val="2"/>
      </rPr>
      <t>c 0</t>
    </r>
    <r>
      <rPr>
        <b/>
        <sz val="10"/>
        <color indexed="8"/>
        <rFont val="Arial"/>
        <family val="2"/>
      </rPr>
      <t xml:space="preserve"> Capacitive Susceptance 
(pu)*,**</t>
    </r>
  </si>
  <si>
    <r>
      <t>C</t>
    </r>
    <r>
      <rPr>
        <b/>
        <sz val="10"/>
        <color indexed="8"/>
        <rFont val="Arial"/>
        <family val="2"/>
      </rPr>
      <t xml:space="preserve"> Capacitance
(pu)*</t>
    </r>
  </si>
  <si>
    <r>
      <t>C</t>
    </r>
    <r>
      <rPr>
        <b/>
        <vertAlign val="subscript"/>
        <sz val="10"/>
        <color indexed="8"/>
        <rFont val="Arial"/>
        <family val="2"/>
      </rPr>
      <t>0</t>
    </r>
    <r>
      <rPr>
        <b/>
        <sz val="10"/>
        <color indexed="8"/>
        <rFont val="Arial"/>
        <family val="2"/>
      </rPr>
      <t xml:space="preserve"> Capacitance
(pu)*</t>
    </r>
  </si>
  <si>
    <t>2 AWG ACSR</t>
  </si>
  <si>
    <t>1/0ACSR</t>
  </si>
  <si>
    <t>2/0 ACSR</t>
  </si>
  <si>
    <t>4/0 ACSR</t>
  </si>
  <si>
    <t>336 ACSR</t>
  </si>
  <si>
    <t>477 ACSR</t>
  </si>
  <si>
    <t>477 MCM</t>
  </si>
  <si>
    <t>795 MCM ACSR</t>
  </si>
  <si>
    <t>1033 ACSR</t>
  </si>
  <si>
    <t>1590 ACSR</t>
  </si>
  <si>
    <t>477 ACSR HAWK</t>
  </si>
  <si>
    <t>Tie Line</t>
  </si>
  <si>
    <t xml:space="preserve">Note: </t>
  </si>
  <si>
    <t>* Per unit Values were calculated on 100 MVA base</t>
  </si>
  <si>
    <t>** Calculations were bypassed and actual pu values were entered given PSCAD .out file</t>
  </si>
  <si>
    <t>*** This value was taken from Tline_1 out file. Shunt Capacitive Reactance = 1/Yzero</t>
  </si>
  <si>
    <t>MVA Rating</t>
  </si>
  <si>
    <r>
      <t>R</t>
    </r>
    <r>
      <rPr>
        <b/>
        <vertAlign val="subscript"/>
        <sz val="10"/>
        <color indexed="8"/>
        <rFont val="Arial"/>
        <family val="2"/>
      </rPr>
      <t>1</t>
    </r>
    <r>
      <rPr>
        <b/>
        <sz val="10"/>
        <color indexed="8"/>
        <rFont val="Arial"/>
        <family val="2"/>
      </rPr>
      <t xml:space="preserve">
(Ohms/kFt)</t>
    </r>
  </si>
  <si>
    <r>
      <t>X</t>
    </r>
    <r>
      <rPr>
        <b/>
        <vertAlign val="subscript"/>
        <sz val="10"/>
        <color indexed="8"/>
        <rFont val="Arial"/>
        <family val="2"/>
      </rPr>
      <t>1</t>
    </r>
    <r>
      <rPr>
        <b/>
        <sz val="10"/>
        <color indexed="8"/>
        <rFont val="Arial"/>
        <family val="2"/>
      </rPr>
      <t xml:space="preserve">
(Ohms/kFt)</t>
    </r>
  </si>
  <si>
    <r>
      <t>R</t>
    </r>
    <r>
      <rPr>
        <b/>
        <vertAlign val="subscript"/>
        <sz val="10"/>
        <color indexed="8"/>
        <rFont val="Arial"/>
        <family val="2"/>
      </rPr>
      <t>0</t>
    </r>
    <r>
      <rPr>
        <b/>
        <sz val="10"/>
        <color indexed="8"/>
        <rFont val="Arial"/>
        <family val="2"/>
      </rPr>
      <t xml:space="preserve">
(Ohms/kFT)</t>
    </r>
  </si>
  <si>
    <r>
      <t>X</t>
    </r>
    <r>
      <rPr>
        <b/>
        <vertAlign val="subscript"/>
        <sz val="10"/>
        <color indexed="8"/>
        <rFont val="Arial"/>
        <family val="2"/>
      </rPr>
      <t>0</t>
    </r>
    <r>
      <rPr>
        <b/>
        <sz val="10"/>
        <color indexed="8"/>
        <rFont val="Arial"/>
        <family val="2"/>
      </rPr>
      <t xml:space="preserve">
(Ohms/kFT)</t>
    </r>
  </si>
  <si>
    <r>
      <t>B</t>
    </r>
    <r>
      <rPr>
        <b/>
        <vertAlign val="subscript"/>
        <sz val="10"/>
        <color indexed="8"/>
        <rFont val="Arial"/>
        <family val="2"/>
      </rPr>
      <t xml:space="preserve">c </t>
    </r>
    <r>
      <rPr>
        <b/>
        <sz val="10"/>
        <color indexed="8"/>
        <rFont val="Arial"/>
        <family val="2"/>
      </rPr>
      <t xml:space="preserve"> Capacitive Susceptance 
(x10^</t>
    </r>
    <r>
      <rPr>
        <b/>
        <vertAlign val="superscript"/>
        <sz val="10"/>
        <color indexed="8"/>
        <rFont val="Arial"/>
        <family val="2"/>
      </rPr>
      <t>-6</t>
    </r>
    <r>
      <rPr>
        <b/>
        <sz val="10"/>
        <color indexed="8"/>
        <rFont val="Arial"/>
        <family val="2"/>
      </rPr>
      <t xml:space="preserve"> mhos/kFt)</t>
    </r>
  </si>
  <si>
    <r>
      <t>X</t>
    </r>
    <r>
      <rPr>
        <b/>
        <vertAlign val="subscript"/>
        <sz val="10"/>
        <color indexed="8"/>
        <rFont val="Arial"/>
        <family val="2"/>
      </rPr>
      <t xml:space="preserve">c </t>
    </r>
    <r>
      <rPr>
        <b/>
        <sz val="10"/>
        <color indexed="8"/>
        <rFont val="Arial"/>
        <family val="2"/>
      </rPr>
      <t xml:space="preserve"> Capacitive Reactance
(ohms.kFt)</t>
    </r>
  </si>
  <si>
    <r>
      <t>C</t>
    </r>
    <r>
      <rPr>
        <b/>
        <vertAlign val="subscript"/>
        <sz val="10"/>
        <color indexed="8"/>
        <rFont val="Arial"/>
        <family val="2"/>
      </rPr>
      <t xml:space="preserve"> </t>
    </r>
    <r>
      <rPr>
        <b/>
        <sz val="10"/>
        <color indexed="8"/>
        <rFont val="Arial"/>
        <family val="2"/>
      </rPr>
      <t>Capacitance
(µFarad/kFt)</t>
    </r>
  </si>
  <si>
    <r>
      <t>R</t>
    </r>
    <r>
      <rPr>
        <b/>
        <vertAlign val="subscript"/>
        <sz val="10"/>
        <color indexed="8"/>
        <rFont val="Arial"/>
        <family val="2"/>
      </rPr>
      <t>1</t>
    </r>
    <r>
      <rPr>
        <b/>
        <sz val="10"/>
        <color indexed="8"/>
        <rFont val="Arial"/>
        <family val="2"/>
      </rPr>
      <t xml:space="preserve"> 
(Ohms)</t>
    </r>
  </si>
  <si>
    <r>
      <t>X</t>
    </r>
    <r>
      <rPr>
        <b/>
        <vertAlign val="subscript"/>
        <sz val="10"/>
        <color indexed="8"/>
        <rFont val="Arial"/>
        <family val="2"/>
      </rPr>
      <t>1</t>
    </r>
    <r>
      <rPr>
        <b/>
        <sz val="10"/>
        <color indexed="8"/>
        <rFont val="Arial"/>
        <family val="2"/>
      </rPr>
      <t xml:space="preserve"> 
(Ohms)</t>
    </r>
  </si>
  <si>
    <r>
      <t>X</t>
    </r>
    <r>
      <rPr>
        <b/>
        <vertAlign val="subscript"/>
        <sz val="10"/>
        <color indexed="8"/>
        <rFont val="Arial"/>
        <family val="2"/>
      </rPr>
      <t>c</t>
    </r>
    <r>
      <rPr>
        <b/>
        <sz val="10"/>
        <color indexed="8"/>
        <rFont val="Arial"/>
        <family val="2"/>
      </rPr>
      <t xml:space="preserve"> Capactive Reactance
(Ohms)</t>
    </r>
  </si>
  <si>
    <r>
      <t>R</t>
    </r>
    <r>
      <rPr>
        <b/>
        <vertAlign val="subscript"/>
        <sz val="10"/>
        <color indexed="8"/>
        <rFont val="Arial"/>
        <family val="2"/>
      </rPr>
      <t>1</t>
    </r>
    <r>
      <rPr>
        <b/>
        <sz val="10"/>
        <color indexed="8"/>
        <rFont val="Arial"/>
        <family val="2"/>
      </rPr>
      <t xml:space="preserve"> 
(pu)*</t>
    </r>
  </si>
  <si>
    <r>
      <t>X</t>
    </r>
    <r>
      <rPr>
        <b/>
        <vertAlign val="subscript"/>
        <sz val="10"/>
        <color indexed="8"/>
        <rFont val="Arial"/>
        <family val="2"/>
      </rPr>
      <t>1</t>
    </r>
    <r>
      <rPr>
        <b/>
        <sz val="10"/>
        <color indexed="8"/>
        <rFont val="Arial"/>
        <family val="2"/>
      </rPr>
      <t xml:space="preserve"> 
(pu)*</t>
    </r>
  </si>
  <si>
    <r>
      <t>R</t>
    </r>
    <r>
      <rPr>
        <b/>
        <vertAlign val="subscript"/>
        <sz val="10"/>
        <color indexed="8"/>
        <rFont val="Arial"/>
        <family val="2"/>
      </rPr>
      <t>0</t>
    </r>
    <r>
      <rPr>
        <b/>
        <sz val="10"/>
        <color indexed="8"/>
        <rFont val="Arial"/>
        <family val="2"/>
      </rPr>
      <t xml:space="preserve">
(pu)*</t>
    </r>
  </si>
  <si>
    <r>
      <t>X</t>
    </r>
    <r>
      <rPr>
        <b/>
        <vertAlign val="subscript"/>
        <sz val="10"/>
        <color indexed="8"/>
        <rFont val="Arial"/>
        <family val="2"/>
      </rPr>
      <t>0</t>
    </r>
    <r>
      <rPr>
        <b/>
        <sz val="10"/>
        <color indexed="8"/>
        <rFont val="Arial"/>
        <family val="2"/>
      </rPr>
      <t xml:space="preserve">
(pu)*</t>
    </r>
  </si>
  <si>
    <r>
      <t>B</t>
    </r>
    <r>
      <rPr>
        <b/>
        <vertAlign val="subscript"/>
        <sz val="10"/>
        <color indexed="8"/>
        <rFont val="Arial"/>
        <family val="2"/>
      </rPr>
      <t xml:space="preserve">c </t>
    </r>
    <r>
      <rPr>
        <b/>
        <sz val="10"/>
        <color indexed="8"/>
        <rFont val="Arial"/>
        <family val="2"/>
      </rPr>
      <t xml:space="preserve"> Capacitive Susceptance 
(pu)*</t>
    </r>
  </si>
  <si>
    <r>
      <t>X</t>
    </r>
    <r>
      <rPr>
        <b/>
        <vertAlign val="subscript"/>
        <sz val="10"/>
        <color indexed="8"/>
        <rFont val="Arial"/>
        <family val="2"/>
      </rPr>
      <t>c</t>
    </r>
    <r>
      <rPr>
        <b/>
        <sz val="10"/>
        <color indexed="8"/>
        <rFont val="Arial"/>
        <family val="2"/>
      </rPr>
      <t xml:space="preserve"> Capactive Reactance
(pu)*</t>
    </r>
  </si>
  <si>
    <t>From Device</t>
  </si>
  <si>
    <t>To Device</t>
  </si>
  <si>
    <t># Generators on Branch (n)</t>
  </si>
  <si>
    <r>
      <t>R x n</t>
    </r>
    <r>
      <rPr>
        <b/>
        <vertAlign val="superscript"/>
        <sz val="10"/>
        <color theme="1"/>
        <rFont val="Arial"/>
        <family val="2"/>
      </rPr>
      <t>2</t>
    </r>
    <r>
      <rPr>
        <b/>
        <sz val="10"/>
        <color theme="1"/>
        <rFont val="Arial"/>
        <family val="2"/>
      </rPr>
      <t xml:space="preserve"> (pu)</t>
    </r>
  </si>
  <si>
    <r>
      <t>X x n</t>
    </r>
    <r>
      <rPr>
        <b/>
        <vertAlign val="superscript"/>
        <sz val="10"/>
        <color theme="1"/>
        <rFont val="Arial"/>
        <family val="2"/>
      </rPr>
      <t>2</t>
    </r>
    <r>
      <rPr>
        <b/>
        <sz val="10"/>
        <color theme="1"/>
        <rFont val="Arial"/>
        <family val="2"/>
      </rPr>
      <t xml:space="preserve"> (pu)</t>
    </r>
  </si>
  <si>
    <r>
      <t>R0 x n</t>
    </r>
    <r>
      <rPr>
        <b/>
        <vertAlign val="superscript"/>
        <sz val="10"/>
        <color theme="1"/>
        <rFont val="Arial"/>
        <family val="2"/>
      </rPr>
      <t>2</t>
    </r>
    <r>
      <rPr>
        <b/>
        <sz val="10"/>
        <color theme="1"/>
        <rFont val="Arial"/>
        <family val="2"/>
      </rPr>
      <t xml:space="preserve"> (pu)</t>
    </r>
  </si>
  <si>
    <r>
      <t>X0 x n</t>
    </r>
    <r>
      <rPr>
        <b/>
        <vertAlign val="superscript"/>
        <sz val="10"/>
        <color theme="1"/>
        <rFont val="Arial"/>
        <family val="2"/>
      </rPr>
      <t>2</t>
    </r>
    <r>
      <rPr>
        <b/>
        <sz val="10"/>
        <color theme="1"/>
        <rFont val="Arial"/>
        <family val="2"/>
      </rPr>
      <t xml:space="preserve"> (pu)</t>
    </r>
  </si>
  <si>
    <t>MPT #</t>
  </si>
  <si>
    <t>Equivalent Impedance Calculations</t>
  </si>
  <si>
    <t>Device</t>
  </si>
  <si>
    <t># Generators</t>
  </si>
  <si>
    <t>Equivalent R (pu)</t>
  </si>
  <si>
    <t>Equivalent X (pu)</t>
  </si>
  <si>
    <t>Equivalent Bc (pu)</t>
  </si>
  <si>
    <t>Sum of R (pu)</t>
  </si>
  <si>
    <t>Sum of X (pu)</t>
  </si>
  <si>
    <t>Equivalent R0 (pu)</t>
  </si>
  <si>
    <t>Equivalent X0 (pu)</t>
  </si>
  <si>
    <t>Equivalent Bc0 (pu)</t>
  </si>
  <si>
    <t>Sum of R0 (pu)</t>
  </si>
  <si>
    <t>Sum of X0 (pu)</t>
  </si>
  <si>
    <t>Note: Double check "# Generators on Branch" column before taking equivalent values</t>
  </si>
  <si>
    <t>Note: If above column has incorrect values, copy cell AH3 and paste as formula to the rows below</t>
  </si>
  <si>
    <t>Generator Types</t>
  </si>
  <si>
    <t>Wind - Type 1</t>
  </si>
  <si>
    <t>Wind - Type 2</t>
  </si>
  <si>
    <t>Wind - Type 3</t>
  </si>
  <si>
    <t>Wind - Type 4</t>
  </si>
  <si>
    <t>Solar</t>
  </si>
  <si>
    <t>Conventional</t>
  </si>
  <si>
    <t>Generator Type:</t>
  </si>
  <si>
    <t>Real Power Rating (MW):</t>
  </si>
  <si>
    <t>Apparent Power Rating (MVA):</t>
  </si>
  <si>
    <t>Generator Impedance</t>
  </si>
  <si>
    <t>Base MVA</t>
  </si>
  <si>
    <t>Base Voltage (kV)</t>
  </si>
  <si>
    <t>Z Base (ohms)</t>
  </si>
  <si>
    <t>Positive Sequence (Z+)</t>
  </si>
  <si>
    <t>R (pu) Generator MVA Base</t>
  </si>
  <si>
    <t>X (pu) Generator MVA Base</t>
  </si>
  <si>
    <t>Default Values</t>
  </si>
  <si>
    <t>Saturated Subtransient Reactance [ZXPPDV] (pu)</t>
  </si>
  <si>
    <t>Saturated Transient Reactance [ZXPDV] (pu)</t>
  </si>
  <si>
    <t>Saturated Synchronous Reactance [ZXSDV] (pu)</t>
  </si>
  <si>
    <t>Negative Sequence (Z-)</t>
  </si>
  <si>
    <t>R- (pu) Generator MVA Base</t>
  </si>
  <si>
    <t>Saturated Reactance [ZXNEGDV] (pu)</t>
  </si>
  <si>
    <r>
      <t>Zero Sequence (Z</t>
    </r>
    <r>
      <rPr>
        <b/>
        <sz val="6"/>
        <rFont val="Arial"/>
        <family val="2"/>
      </rPr>
      <t>0</t>
    </r>
    <r>
      <rPr>
        <b/>
        <sz val="10"/>
        <rFont val="Arial"/>
        <family val="2"/>
      </rPr>
      <t>)</t>
    </r>
  </si>
  <si>
    <r>
      <t>R</t>
    </r>
    <r>
      <rPr>
        <sz val="6"/>
        <rFont val="Arial"/>
        <family val="2"/>
      </rPr>
      <t>0</t>
    </r>
    <r>
      <rPr>
        <sz val="10"/>
        <rFont val="Arial"/>
        <family val="2"/>
      </rPr>
      <t xml:space="preserve"> (pu) Generator MVA Base</t>
    </r>
  </si>
  <si>
    <t>Saturated Reactance [ZX0DV] (pu)</t>
  </si>
  <si>
    <t>Grounding Impedance (Zg) in Ohms</t>
  </si>
  <si>
    <t>Rg (ohms)</t>
  </si>
  <si>
    <t>Xg (ohms)</t>
  </si>
  <si>
    <t>Note: Leaving a Sequence cell blank will result in default values for these varibales.</t>
  </si>
  <si>
    <t>Note: Refer to PSSE® Program Operation Manual, section 5.5.1 : "Power Flow Raw Data File Contents", section 2.4, for descriptions of each variable in the generator sequence dataset.</t>
  </si>
  <si>
    <t>Mw1</t>
  </si>
  <si>
    <t>Lagging MVAR Limit Associated With Mw1 Output</t>
  </si>
  <si>
    <t>Leading MVAR Limit Associated With Mw1 Output</t>
  </si>
  <si>
    <t xml:space="preserve">Mw2 </t>
  </si>
  <si>
    <t>Lagging MVAR Limit Associated With Mw2 Output</t>
  </si>
  <si>
    <t>Leading MVAR Limit Associated With Mw2 Output</t>
  </si>
  <si>
    <t>Mw3</t>
  </si>
  <si>
    <t>Lagging MVAR Limit Associated With Mw3 Output</t>
  </si>
  <si>
    <t>Leading MVAR Limit Associated With Mw3 Output</t>
  </si>
  <si>
    <t>Mw4</t>
  </si>
  <si>
    <t>Lagging MVAR Limit Associated With Mw4 Output</t>
  </si>
  <si>
    <t>Leading MVAR Limit Associated With Mw4 Output</t>
  </si>
  <si>
    <t>Maximum Lagging Operating Capability (MVAR)</t>
  </si>
  <si>
    <t>Maximum Leading Operating Capability (MVAR)</t>
  </si>
  <si>
    <t>MVAR</t>
  </si>
  <si>
    <t>Additional model setup info</t>
  </si>
  <si>
    <t>Reactive Devices</t>
  </si>
  <si>
    <t>Item</t>
  </si>
  <si>
    <t>Value</t>
  </si>
  <si>
    <t>Type</t>
  </si>
  <si>
    <t>Gen and GSU Setup</t>
  </si>
  <si>
    <t>n1</t>
  </si>
  <si>
    <t>n2</t>
  </si>
  <si>
    <t>n3</t>
  </si>
  <si>
    <t>n4</t>
  </si>
  <si>
    <t>n5</t>
  </si>
  <si>
    <t>Shunt Devices</t>
  </si>
  <si>
    <t>&lt;- DO NOT REMOVE</t>
  </si>
  <si>
    <t>FIXED SHUNT</t>
  </si>
  <si>
    <t>SWITCHED SHUNT</t>
  </si>
  <si>
    <t>GENERATOR DETAILS</t>
  </si>
  <si>
    <t>Cable Type</t>
  </si>
  <si>
    <t>WIND SEGMENT DETAILS</t>
  </si>
  <si>
    <t>Resource Name
(Unit Code/Mnemonic)</t>
  </si>
  <si>
    <t>Circuit Number</t>
  </si>
  <si>
    <t>Voltage Level</t>
  </si>
  <si>
    <t>Cable Segment Length</t>
  </si>
  <si>
    <t>Number of Turbines On Cable Segment</t>
  </si>
  <si>
    <t>List</t>
  </si>
  <si>
    <t>alpha/numeric</t>
  </si>
  <si>
    <t>in kV</t>
  </si>
  <si>
    <t>in kft</t>
  </si>
  <si>
    <t>Integer</t>
  </si>
  <si>
    <t>BAKER_UNIT1</t>
  </si>
  <si>
    <t>Total Length (kft)</t>
  </si>
  <si>
    <t>Conductor Size</t>
  </si>
  <si>
    <t>(Ohms/1000’)</t>
  </si>
  <si>
    <t>Ohms</t>
  </si>
  <si>
    <t>R1</t>
  </si>
  <si>
    <t>X1</t>
  </si>
  <si>
    <t>R0</t>
  </si>
  <si>
    <t>X0</t>
  </si>
  <si>
    <r>
      <t>Capacitance (micro F/ft</t>
    </r>
    <r>
      <rPr>
        <b/>
        <sz val="12"/>
        <rFont val="Arial"/>
        <family val="2"/>
      </rPr>
      <t>)</t>
    </r>
  </si>
  <si>
    <t>* Note the following number information: 12345 - 1 Place holder, 2 - Feeder number, 3 - Junction box number, 4 and 5 - Turbine number</t>
  </si>
  <si>
    <t>FOR BALANCED THREE PHASE LINES</t>
  </si>
  <si>
    <t xml:space="preserve">   Calculated Three phase Impedance</t>
  </si>
  <si>
    <t>Conductor</t>
  </si>
  <si>
    <t>Mnemonic</t>
  </si>
  <si>
    <r>
      <t>R</t>
    </r>
    <r>
      <rPr>
        <vertAlign val="subscript"/>
        <sz val="10"/>
        <rFont val="Arial"/>
        <family val="2"/>
      </rPr>
      <t xml:space="preserve">1 </t>
    </r>
  </si>
  <si>
    <t>Cables Configuration</t>
  </si>
  <si>
    <r>
      <t>R</t>
    </r>
    <r>
      <rPr>
        <b/>
        <vertAlign val="subscript"/>
        <sz val="11"/>
        <color indexed="8"/>
        <rFont val="Arial"/>
        <family val="2"/>
      </rPr>
      <t>0</t>
    </r>
  </si>
  <si>
    <r>
      <t>X</t>
    </r>
    <r>
      <rPr>
        <b/>
        <vertAlign val="subscript"/>
        <sz val="11"/>
        <color indexed="8"/>
        <rFont val="Arial"/>
        <family val="2"/>
      </rPr>
      <t>0</t>
    </r>
  </si>
  <si>
    <t>Bc</t>
  </si>
  <si>
    <t>Deq</t>
  </si>
  <si>
    <t>Comments</t>
  </si>
  <si>
    <t>Resource</t>
  </si>
  <si>
    <r>
      <t>Type</t>
    </r>
    <r>
      <rPr>
        <vertAlign val="superscript"/>
        <sz val="10"/>
        <rFont val="Arial"/>
        <family val="2"/>
      </rPr>
      <t>1</t>
    </r>
  </si>
  <si>
    <t>kV</t>
  </si>
  <si>
    <t>(ohms/Km)</t>
  </si>
  <si>
    <t>ohms/Mile</t>
  </si>
  <si>
    <t>(ohms/Kft)</t>
  </si>
  <si>
    <t>(Ohms/kft)</t>
  </si>
  <si>
    <t>mhos/1000 ft</t>
  </si>
  <si>
    <t>1/0 AWG Al, 0.345” TRXLPE, 6/14 (1/3) AWG Cu, LLDPE underground cable – Direct Buried – EmPowr - Link BIFILL</t>
  </si>
  <si>
    <t>General Cable</t>
  </si>
  <si>
    <t>2/0 AWG Al Triplexed - UG</t>
  </si>
  <si>
    <t>4/0 AWG Al, 0.345” TRXLPE, 11/14 (1/3) AWG Cu, LLDPE underground cable – Direct Buried – EmPowr – Link BIFILL</t>
  </si>
  <si>
    <t>250 MCM Al Triplexed - UG</t>
  </si>
  <si>
    <t>500 kcmil Al, 0.345” TRXLPE, 13/14 (1/6) AWG Cu, LLDPE underground cable – Direct Buried – EmPowr - Link BIFILL</t>
  </si>
  <si>
    <t>750 kcmil Al, 0.345” TRXLPE, 19/14 (1/6) AWG Cu, LLDPE underground cable – Direct Buried – EmPowr - Link BIFILL</t>
  </si>
  <si>
    <t>1000 kcmil Al, 0.345” TRXLPE, 20/10 (1/3) AWG Cu, LLDPE underground cable – Direct Buried – EmPowr - Link BIFILL</t>
  </si>
  <si>
    <t>1250 kcmil Al, 0.345” TRXLPE, 20/12 (1/6) AWG Cu, LLDPE underground cable – Direct Buried – EmPowr - Link BIFILL</t>
  </si>
  <si>
    <t>To convert feet to meters, multiply by .3048</t>
  </si>
  <si>
    <t>* To get the Susceptance in micro-mhos per KM, get the inverse of the calcuated value (that is divide 1/calculated value)</t>
  </si>
  <si>
    <r>
      <t xml:space="preserve">*Note that the calculated Susceptance is in </t>
    </r>
    <r>
      <rPr>
        <sz val="10"/>
        <color indexed="10"/>
        <rFont val="Arial"/>
        <family val="2"/>
      </rPr>
      <t>Mega</t>
    </r>
    <r>
      <rPr>
        <sz val="10"/>
        <rFont val="Arial"/>
        <family val="2"/>
      </rPr>
      <t xml:space="preserve"> ohms - Km (and not per Km)</t>
    </r>
  </si>
  <si>
    <t>* a mho is the inverse of the ohm</t>
  </si>
  <si>
    <t>Zero Seq X'</t>
  </si>
  <si>
    <t>Enter data in the green highlighted cells, to get the line impedance, which will be shown in the yellow cells</t>
  </si>
  <si>
    <r>
      <t>GMR</t>
    </r>
    <r>
      <rPr>
        <vertAlign val="subscript"/>
        <sz val="10"/>
        <rFont val="Arial"/>
        <family val="2"/>
      </rPr>
      <t>a</t>
    </r>
  </si>
  <si>
    <t>Outside Diameter</t>
  </si>
  <si>
    <t>D1</t>
  </si>
  <si>
    <t>D2</t>
  </si>
  <si>
    <t>D3</t>
  </si>
  <si>
    <r>
      <t>X</t>
    </r>
    <r>
      <rPr>
        <b/>
        <vertAlign val="subscript"/>
        <sz val="10"/>
        <rFont val="Arial"/>
        <family val="2"/>
      </rPr>
      <t>C</t>
    </r>
  </si>
  <si>
    <r>
      <t>X</t>
    </r>
    <r>
      <rPr>
        <i/>
        <vertAlign val="subscript"/>
        <sz val="10"/>
        <rFont val="Arial"/>
        <family val="2"/>
      </rPr>
      <t>C</t>
    </r>
  </si>
  <si>
    <t>Zero Seq R</t>
  </si>
  <si>
    <t>Zero Seq X</t>
  </si>
  <si>
    <r>
      <t>Zero Seq X</t>
    </r>
    <r>
      <rPr>
        <b/>
        <vertAlign val="subscript"/>
        <sz val="10"/>
        <rFont val="Arial"/>
        <family val="2"/>
      </rPr>
      <t>C</t>
    </r>
  </si>
  <si>
    <r>
      <t>Zero Seq X</t>
    </r>
    <r>
      <rPr>
        <vertAlign val="subscript"/>
        <sz val="10"/>
        <rFont val="Arial"/>
        <family val="2"/>
      </rPr>
      <t>C</t>
    </r>
  </si>
  <si>
    <t>Soil Resistivity</t>
  </si>
  <si>
    <t>De</t>
  </si>
  <si>
    <t>height of the line comparing to the ground</t>
  </si>
  <si>
    <t>Source</t>
  </si>
  <si>
    <t>(meter)</t>
  </si>
  <si>
    <t>(ohms/mile)</t>
  </si>
  <si>
    <r>
      <t>M</t>
    </r>
    <r>
      <rPr>
        <b/>
        <sz val="10"/>
        <rFont val="Arial"/>
        <family val="2"/>
      </rPr>
      <t>ohms.Km</t>
    </r>
  </si>
  <si>
    <r>
      <t>M</t>
    </r>
    <r>
      <rPr>
        <i/>
        <sz val="10"/>
        <rFont val="Arial"/>
        <family val="2"/>
      </rPr>
      <t>ohms.Mile</t>
    </r>
  </si>
  <si>
    <t>ohms-km</t>
  </si>
  <si>
    <t>m</t>
  </si>
  <si>
    <t>spacing estimated at 34.5 kV to be at 5' 5' right angle"</t>
  </si>
  <si>
    <t>1033 ASCR</t>
  </si>
  <si>
    <t>KR</t>
  </si>
  <si>
    <t>Spacing estimated at 12 ft vertical tower.  ETAP numbers very similar.</t>
  </si>
  <si>
    <t>HM</t>
  </si>
  <si>
    <t>1590 ASCR</t>
  </si>
  <si>
    <t>CM</t>
  </si>
  <si>
    <t>spacing estimated at 34.5 kV to be at 6' 6' 12'</t>
  </si>
  <si>
    <t>spacing estimated at 230 kV to be at 14' 14' 28'</t>
  </si>
  <si>
    <t>715.5 MCM ACSR</t>
  </si>
  <si>
    <t>spacing estimated at 230 kV to be at 22.4',22.4', 20'</t>
  </si>
  <si>
    <t>spacing estimated at 345 kV to be at 26',15', 30'</t>
  </si>
  <si>
    <t>spacing estimated at 230 kV to be at 14',14', 28' per NESC stds.</t>
  </si>
  <si>
    <t>2 AWG ACSR-69</t>
  </si>
  <si>
    <t>Used same spacing and height to ground as other 69 kV lines. Values came from Etap T&amp;D Book ACSR Sparrow 2-6</t>
  </si>
  <si>
    <t>BY</t>
  </si>
  <si>
    <t>556.5 Dove ACSR</t>
  </si>
  <si>
    <t>ACSR 34.5 Dove</t>
  </si>
  <si>
    <t>resistance of the conductor in ohms from the conductor manufacturer tables or electrical handbooks</t>
  </si>
  <si>
    <t>The outside diameter of the conductor for a line consisting of one conductor per phase</t>
  </si>
  <si>
    <t>The geometric mean raduis of the conductor in meters, from the conductor manufacturer tables or electrical handbooks</t>
  </si>
  <si>
    <t>D1, D2, D3</t>
  </si>
  <si>
    <t>Distance in meteres between each pair of conductors, from a three phase balanced system</t>
  </si>
  <si>
    <t>Three Winding Transformer Vector Groups</t>
  </si>
  <si>
    <t>Vector Group</t>
  </si>
  <si>
    <t>Winding 1</t>
  </si>
  <si>
    <t>Winding 2</t>
  </si>
  <si>
    <t>Winding 3</t>
  </si>
  <si>
    <t>Clock Position 1</t>
  </si>
  <si>
    <t>Clock Position 2</t>
  </si>
  <si>
    <t>Clock Position 3</t>
  </si>
  <si>
    <t>PSSE Phase Angle 1 (ANG1)</t>
  </si>
  <si>
    <t>PSSE Phase Angle 2 (ANG2)</t>
  </si>
  <si>
    <t>PSSE Phase Angle 3 (ANG3)</t>
  </si>
  <si>
    <t>Connection Code (CC)</t>
  </si>
  <si>
    <t>Number of Windings</t>
  </si>
  <si>
    <t>Visible</t>
  </si>
  <si>
    <t>Clock Position</t>
  </si>
  <si>
    <t>Phase Angles (ANG1/ANG2/ANG3)</t>
  </si>
  <si>
    <t>YN</t>
  </si>
  <si>
    <t>yn</t>
  </si>
  <si>
    <t>3 Winding</t>
  </si>
  <si>
    <t>y</t>
  </si>
  <si>
    <t>d</t>
  </si>
  <si>
    <t>D</t>
  </si>
  <si>
    <t>Y</t>
  </si>
  <si>
    <t>YNa</t>
  </si>
  <si>
    <t>Ya</t>
  </si>
  <si>
    <t>YNyn0</t>
  </si>
  <si>
    <t>2 Winding Shell</t>
  </si>
  <si>
    <t>YNyn6</t>
  </si>
  <si>
    <t>YNd1</t>
  </si>
  <si>
    <t>YNd11</t>
  </si>
  <si>
    <t>YNd5</t>
  </si>
  <si>
    <t>YNd7</t>
  </si>
  <si>
    <t>ZNd0</t>
  </si>
  <si>
    <t>ZN</t>
  </si>
  <si>
    <t>ZNd1</t>
  </si>
  <si>
    <t>ZNd6</t>
  </si>
  <si>
    <t>ZNd7</t>
  </si>
  <si>
    <t>ZNyn1</t>
  </si>
  <si>
    <t>ZNyn11</t>
  </si>
  <si>
    <t>ZNyn5</t>
  </si>
  <si>
    <t>ZNyn7</t>
  </si>
  <si>
    <t>ZNy1</t>
  </si>
  <si>
    <t>ZNy11</t>
  </si>
  <si>
    <t>ZNy5</t>
  </si>
  <si>
    <t>ZNy7</t>
  </si>
  <si>
    <t>Dyn1</t>
  </si>
  <si>
    <t>Dyn11</t>
  </si>
  <si>
    <t>Dyn5</t>
  </si>
  <si>
    <t>Dyn7</t>
  </si>
  <si>
    <t>Dzn0</t>
  </si>
  <si>
    <t>zn</t>
  </si>
  <si>
    <t>Dzn1</t>
  </si>
  <si>
    <t>Dzn6</t>
  </si>
  <si>
    <t>Dzn7</t>
  </si>
  <si>
    <t>YNzn1</t>
  </si>
  <si>
    <t>YNzn11</t>
  </si>
  <si>
    <t>YNzn5</t>
  </si>
  <si>
    <t>YNzn7</t>
  </si>
  <si>
    <t>Yzn1</t>
  </si>
  <si>
    <t>Yzn11</t>
  </si>
  <si>
    <t>Yzn5</t>
  </si>
  <si>
    <t>Yzn7</t>
  </si>
  <si>
    <t>Dd0</t>
  </si>
  <si>
    <t>Dd6</t>
  </si>
  <si>
    <t>Dy1</t>
  </si>
  <si>
    <t>Dy11</t>
  </si>
  <si>
    <t>Dy5</t>
  </si>
  <si>
    <t>Dy7</t>
  </si>
  <si>
    <t>Yd1</t>
  </si>
  <si>
    <t>Yd11</t>
  </si>
  <si>
    <t>Yd5</t>
  </si>
  <si>
    <t>Yd7</t>
  </si>
  <si>
    <t>YNy0</t>
  </si>
  <si>
    <t>YNy6</t>
  </si>
  <si>
    <t>Yyn0</t>
  </si>
  <si>
    <t>Yyn6</t>
  </si>
  <si>
    <t>Yy0</t>
  </si>
  <si>
    <t>Yy6</t>
  </si>
  <si>
    <t>YNa0</t>
  </si>
  <si>
    <t>a</t>
  </si>
  <si>
    <t>2 Winding Core</t>
  </si>
  <si>
    <t>Ya0</t>
  </si>
  <si>
    <t>Two Winding Transformer Vector Groups</t>
  </si>
  <si>
    <t>PSSE Phase Angle (ANG1)</t>
  </si>
  <si>
    <t>Transformer Type</t>
  </si>
  <si>
    <t>shell</t>
  </si>
  <si>
    <t>core</t>
  </si>
  <si>
    <t>yNyn6</t>
  </si>
  <si>
    <t>Column1</t>
  </si>
  <si>
    <t>Column2</t>
  </si>
  <si>
    <t>1xyz MCM Al Triplexed - UG</t>
  </si>
  <si>
    <t>2xyz MCM Al Triplexed - UG</t>
  </si>
  <si>
    <t>Working space for user: Do all calculations here!</t>
  </si>
  <si>
    <t>FEEDER1</t>
  </si>
  <si>
    <t>FEEDER2</t>
  </si>
  <si>
    <t>FEEDER3</t>
  </si>
  <si>
    <t>FEEDER4</t>
  </si>
  <si>
    <t>FEEDER5</t>
  </si>
  <si>
    <t>FEEDER6</t>
  </si>
  <si>
    <t>FEEDER7</t>
  </si>
  <si>
    <t>FEEDER8</t>
  </si>
  <si>
    <t>FEEDER9</t>
  </si>
  <si>
    <t>FEEDER10</t>
  </si>
  <si>
    <t>SMA Sunny Central 4400 UP-US</t>
  </si>
  <si>
    <t>Rain Lily Project</t>
  </si>
  <si>
    <t>Tesla Megapack 2XL</t>
  </si>
  <si>
    <t>2 Bundled 795 KCMIL, 26/7, "DRAKE"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</si>
</sst>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
    <numFmt numFmtId="165" formatCode="0.0000"/>
    <numFmt numFmtId="166" formatCode="0.000"/>
    <numFmt numFmtId="167" formatCode="#,##0.000"/>
    <numFmt numFmtId="168" formatCode="0.000000"/>
    <numFmt numFmtId="169" formatCode="0.00000"/>
    <numFmt numFmtId="170" formatCode="0.0000000"/>
    <numFmt numFmtId="171" formatCode="0.00000000"/>
  </numFmts>
  <fonts count="54" x14ac:knownFonts="1">
    <font>
      <sz val="10"/>
      <name val="Arial"/>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b/>
      <sz val="10"/>
      <name val="Arial"/>
      <family val="2"/>
    </font>
    <font>
      <sz val="10"/>
      <name val="Arial"/>
      <family val="2"/>
    </font>
    <font>
      <b/>
      <i/>
      <sz val="10"/>
      <name val="Arial"/>
      <family val="2"/>
    </font>
    <font>
      <b/>
      <sz val="10"/>
      <color indexed="10"/>
      <name val="Arial"/>
      <family val="2"/>
    </font>
    <font>
      <b/>
      <sz val="12"/>
      <name val="Arial"/>
      <family val="2"/>
    </font>
    <font>
      <vertAlign val="subscript"/>
      <sz val="10"/>
      <name val="Arial"/>
      <family val="2"/>
    </font>
    <font>
      <i/>
      <sz val="10"/>
      <name val="Arial"/>
      <family val="2"/>
    </font>
    <font>
      <b/>
      <vertAlign val="subscript"/>
      <sz val="11"/>
      <color indexed="8"/>
      <name val="Arial"/>
      <family val="2"/>
    </font>
    <font>
      <vertAlign val="superscript"/>
      <sz val="10"/>
      <name val="Arial"/>
      <family val="2"/>
    </font>
    <font>
      <i/>
      <sz val="10"/>
      <color indexed="10"/>
      <name val="Arial"/>
      <family val="2"/>
    </font>
    <font>
      <sz val="10"/>
      <color indexed="10"/>
      <name val="Arial"/>
      <family val="2"/>
    </font>
    <font>
      <b/>
      <vertAlign val="subscript"/>
      <sz val="10"/>
      <name val="Arial"/>
      <family val="2"/>
    </font>
    <font>
      <i/>
      <vertAlign val="subscript"/>
      <sz val="10"/>
      <name val="Arial"/>
      <family val="2"/>
    </font>
    <font>
      <b/>
      <sz val="10"/>
      <color indexed="8"/>
      <name val="Arial"/>
      <family val="2"/>
    </font>
    <font>
      <b/>
      <vertAlign val="subscript"/>
      <sz val="10"/>
      <color indexed="8"/>
      <name val="Arial"/>
      <family val="2"/>
    </font>
    <font>
      <b/>
      <vertAlign val="superscript"/>
      <sz val="10"/>
      <color indexed="8"/>
      <name val="Arial"/>
      <family val="2"/>
    </font>
    <font>
      <sz val="8"/>
      <name val="Arial"/>
      <family val="2"/>
    </font>
    <font>
      <sz val="10"/>
      <name val="Arial"/>
      <family val="2"/>
    </font>
    <font>
      <sz val="11"/>
      <color theme="1"/>
      <name val="Arial"/>
      <family val="2"/>
      <scheme val="minor"/>
    </font>
    <font>
      <b/>
      <sz val="11"/>
      <color theme="1"/>
      <name val="Arial"/>
      <family val="2"/>
    </font>
    <font>
      <b/>
      <sz val="10"/>
      <color rgb="FFFF0000"/>
      <name val="Arial"/>
      <family val="2"/>
    </font>
    <font>
      <b/>
      <sz val="10"/>
      <color theme="1"/>
      <name val="Arial"/>
      <family val="2"/>
    </font>
    <font>
      <sz val="10"/>
      <color theme="1"/>
      <name val="Arial"/>
      <family val="2"/>
    </font>
    <font>
      <sz val="12"/>
      <name val="Arial"/>
      <family val="2"/>
      <scheme val="minor"/>
    </font>
    <font>
      <b/>
      <sz val="12"/>
      <name val="Arial"/>
      <family val="2"/>
      <scheme val="minor"/>
    </font>
    <font>
      <sz val="12"/>
      <color theme="1"/>
      <name val="Arial"/>
      <family val="2"/>
      <scheme val="minor"/>
    </font>
    <font>
      <b/>
      <sz val="12"/>
      <name val="Times New Roman"/>
      <family val="1"/>
    </font>
    <font>
      <u/>
      <sz val="10"/>
      <color theme="10"/>
      <name val="Arial"/>
      <family val="2"/>
    </font>
    <font>
      <sz val="11"/>
      <color rgb="FF3F3F76"/>
      <name val="Arial"/>
      <family val="2"/>
      <scheme val="minor"/>
    </font>
    <font>
      <b/>
      <vertAlign val="superscript"/>
      <sz val="10"/>
      <color theme="1"/>
      <name val="Arial"/>
      <family val="2"/>
    </font>
    <font>
      <sz val="12"/>
      <name val="Arial"/>
      <family val="2"/>
    </font>
    <font>
      <b/>
      <sz val="11"/>
      <name val="Arial"/>
      <family val="2"/>
    </font>
    <font>
      <b/>
      <sz val="6"/>
      <name val="Arial"/>
      <family val="2"/>
    </font>
    <font>
      <sz val="6"/>
      <name val="Arial"/>
      <family val="2"/>
    </font>
    <font>
      <sz val="11"/>
      <name val="Arial"/>
      <family val="2"/>
      <scheme val="minor"/>
    </font>
    <font>
      <sz val="10"/>
      <color rgb="FFFF0000"/>
      <name val="Arial"/>
      <family val="2"/>
    </font>
    <font>
      <b/>
      <sz val="16"/>
      <name val="Arial"/>
      <family val="2"/>
    </font>
    <font>
      <b/>
      <sz val="10"/>
      <color theme="0"/>
      <name val="Arial"/>
      <family val="2"/>
    </font>
    <font>
      <i/>
      <sz val="10"/>
      <color theme="1"/>
      <name val="Arial"/>
      <family val="2"/>
    </font>
    <font>
      <sz val="16"/>
      <color rgb="FF0070C0"/>
      <name val="Arial"/>
      <family val="2"/>
    </font>
    <font>
      <b/>
      <sz val="11"/>
      <color theme="1"/>
      <name val="Arial"/>
      <family val="2"/>
      <scheme val="minor"/>
    </font>
    <font>
      <b/>
      <sz val="10"/>
      <color theme="1"/>
      <name val="Arial"/>
      <family val="2"/>
      <charset val="163"/>
    </font>
    <font>
      <b/>
      <sz val="11"/>
      <color theme="1"/>
      <name val="Arial"/>
      <family val="2"/>
      <charset val="163"/>
      <scheme val="minor"/>
    </font>
    <font>
      <sz val="10"/>
      <color theme="1"/>
      <name val="Arial"/>
      <family val="2"/>
      <charset val="163"/>
    </font>
    <font>
      <sz val="11"/>
      <color theme="1"/>
      <name val="Arial"/>
      <family val="2"/>
      <charset val="163"/>
      <scheme val="minor"/>
    </font>
    <font>
      <sz val="10"/>
      <name val="Arial"/>
      <family val="2"/>
      <charset val="163"/>
    </font>
    <font>
      <sz val="10"/>
      <color rgb="FF000000"/>
      <name val="Arial"/>
      <family val="2"/>
      <charset val="163"/>
    </font>
  </fonts>
  <fills count="23">
    <fill>
      <patternFill patternType="none"/>
    </fill>
    <fill>
      <patternFill patternType="gray125"/>
    </fill>
    <fill>
      <patternFill patternType="solid">
        <fgColor indexed="50"/>
        <bgColor indexed="64"/>
      </patternFill>
    </fill>
    <fill>
      <patternFill patternType="solid">
        <fgColor indexed="13"/>
        <bgColor indexed="64"/>
      </patternFill>
    </fill>
    <fill>
      <patternFill patternType="lightGray">
        <fgColor indexed="13"/>
        <bgColor indexed="43"/>
      </patternFill>
    </fill>
    <fill>
      <patternFill patternType="solid">
        <fgColor theme="2" tint="-0.499984740745262"/>
        <bgColor indexed="64"/>
      </patternFill>
    </fill>
    <fill>
      <patternFill patternType="solid">
        <fgColor rgb="FFFFFF00"/>
        <bgColor indexed="64"/>
      </patternFill>
    </fill>
    <fill>
      <patternFill patternType="solid">
        <fgColor rgb="FFFF00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FFCC99"/>
      </patternFill>
    </fill>
    <fill>
      <patternFill patternType="solid">
        <fgColor theme="8" tint="0.59999389629810485"/>
        <bgColor indexed="64"/>
      </patternFill>
    </fill>
    <fill>
      <patternFill patternType="solid">
        <fgColor theme="2" tint="-0.24994659260841701"/>
        <bgColor indexed="64"/>
      </patternFill>
    </fill>
    <fill>
      <patternFill patternType="solid">
        <fgColor theme="9" tint="0.39997558519241921"/>
        <bgColor indexed="64"/>
      </patternFill>
    </fill>
    <fill>
      <patternFill patternType="solid">
        <fgColor theme="0"/>
        <bgColor indexed="64"/>
      </patternFill>
    </fill>
    <fill>
      <patternFill patternType="solid">
        <fgColor rgb="FF92D050"/>
        <bgColor indexed="64"/>
      </patternFill>
    </fill>
    <fill>
      <patternFill patternType="solid">
        <fgColor theme="2"/>
        <bgColor indexed="64"/>
      </patternFill>
    </fill>
    <fill>
      <patternFill patternType="solid">
        <fgColor theme="9" tint="0.7999816888943144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4" tint="0.79998168889431442"/>
        <bgColor theme="4" tint="0.59999389629810485"/>
      </patternFill>
    </fill>
  </fills>
  <borders count="70">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style="medium">
        <color indexed="64"/>
      </left>
      <right style="medium">
        <color indexed="64"/>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7F7F7F"/>
      </left>
      <right style="medium">
        <color auto="1"/>
      </right>
      <top style="thin">
        <color indexed="64"/>
      </top>
      <bottom style="thin">
        <color rgb="FF7F7F7F"/>
      </bottom>
      <diagonal/>
    </border>
    <border>
      <left style="thin">
        <color rgb="FF7F7F7F"/>
      </left>
      <right style="medium">
        <color auto="1"/>
      </right>
      <top style="thin">
        <color rgb="FF7F7F7F"/>
      </top>
      <bottom style="thin">
        <color rgb="FF7F7F7F"/>
      </bottom>
      <diagonal/>
    </border>
    <border>
      <left style="medium">
        <color auto="1"/>
      </left>
      <right style="thin">
        <color rgb="FF7F7F7F"/>
      </right>
      <top style="thin">
        <color rgb="FF7F7F7F"/>
      </top>
      <bottom style="thin">
        <color rgb="FF7F7F7F"/>
      </bottom>
      <diagonal/>
    </border>
    <border>
      <left style="thin">
        <color rgb="FF7F7F7F"/>
      </left>
      <right style="medium">
        <color indexed="64"/>
      </right>
      <top style="medium">
        <color auto="1"/>
      </top>
      <bottom style="thin">
        <color rgb="FF7F7F7F"/>
      </bottom>
      <diagonal/>
    </border>
    <border>
      <left style="medium">
        <color indexed="64"/>
      </left>
      <right/>
      <top style="thin">
        <color rgb="FF7F7F7F"/>
      </top>
      <bottom/>
      <diagonal/>
    </border>
    <border>
      <left/>
      <right style="medium">
        <color indexed="64"/>
      </right>
      <top style="thin">
        <color rgb="FF7F7F7F"/>
      </top>
      <bottom/>
      <diagonal/>
    </border>
    <border>
      <left style="medium">
        <color indexed="64"/>
      </left>
      <right style="thin">
        <color rgb="FF7F7F7F"/>
      </right>
      <top style="medium">
        <color indexed="64"/>
      </top>
      <bottom style="thin">
        <color rgb="FF7F7F7F"/>
      </bottom>
      <diagonal/>
    </border>
    <border>
      <left style="thin">
        <color rgb="FF7F7F7F"/>
      </left>
      <right style="medium">
        <color auto="1"/>
      </right>
      <top/>
      <bottom style="thin">
        <color rgb="FF7F7F7F"/>
      </bottom>
      <diagonal/>
    </border>
    <border>
      <left style="thin">
        <color rgb="FF7F7F7F"/>
      </left>
      <right style="medium">
        <color auto="1"/>
      </right>
      <top style="thin">
        <color rgb="FF7F7F7F"/>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n">
        <color indexed="64"/>
      </right>
      <top style="medium">
        <color indexed="64"/>
      </top>
      <bottom style="medium">
        <color indexed="64"/>
      </bottom>
      <diagonal/>
    </border>
    <border>
      <left style="thin">
        <color rgb="FF7F7F7F"/>
      </left>
      <right style="medium">
        <color auto="1"/>
      </right>
      <top style="thin">
        <color rgb="FF7F7F7F"/>
      </top>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diagonal/>
    </border>
    <border>
      <left style="medium">
        <color auto="1"/>
      </left>
      <right/>
      <top style="medium">
        <color indexed="64"/>
      </top>
      <bottom style="thin">
        <color rgb="FF7F7F7F"/>
      </bottom>
      <diagonal/>
    </border>
    <border>
      <left/>
      <right style="medium">
        <color auto="1"/>
      </right>
      <top style="medium">
        <color indexed="64"/>
      </top>
      <bottom style="thin">
        <color rgb="FF7F7F7F"/>
      </bottom>
      <diagonal/>
    </border>
    <border>
      <left style="medium">
        <color auto="1"/>
      </left>
      <right/>
      <top style="thin">
        <color rgb="FF7F7F7F"/>
      </top>
      <bottom style="thin">
        <color rgb="FF7F7F7F"/>
      </bottom>
      <diagonal/>
    </border>
    <border>
      <left/>
      <right style="medium">
        <color auto="1"/>
      </right>
      <top style="thin">
        <color rgb="FF7F7F7F"/>
      </top>
      <bottom style="thin">
        <color rgb="FF7F7F7F"/>
      </bottom>
      <diagonal/>
    </border>
    <border>
      <left/>
      <right style="thin">
        <color indexed="64"/>
      </right>
      <top style="thin">
        <color indexed="64"/>
      </top>
      <bottom style="medium">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s>
  <cellStyleXfs count="24">
    <xf numFmtId="0" fontId="0" fillId="0" borderId="0"/>
    <xf numFmtId="43" fontId="8" fillId="0" borderId="0" applyFont="0" applyFill="0" applyBorder="0" applyAlignment="0" applyProtection="0"/>
    <xf numFmtId="0" fontId="8" fillId="0" borderId="0"/>
    <xf numFmtId="0" fontId="8" fillId="0" borderId="0"/>
    <xf numFmtId="0" fontId="25" fillId="0" borderId="0"/>
    <xf numFmtId="0" fontId="8" fillId="0" borderId="0"/>
    <xf numFmtId="9" fontId="8"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6" fillId="0" borderId="0"/>
    <xf numFmtId="0" fontId="5" fillId="0" borderId="0"/>
    <xf numFmtId="0" fontId="34" fillId="0" borderId="0" applyNumberFormat="0" applyFill="0" applyBorder="0" applyAlignment="0" applyProtection="0"/>
    <xf numFmtId="0" fontId="35" fillId="11" borderId="44" applyNumberFormat="0" applyAlignment="0" applyProtection="0"/>
    <xf numFmtId="0" fontId="52" fillId="0" borderId="0"/>
    <xf numFmtId="0" fontId="1" fillId="0" borderId="0"/>
  </cellStyleXfs>
  <cellXfs count="991">
    <xf numFmtId="0" fontId="0" fillId="0" borderId="0" xfId="0"/>
    <xf numFmtId="0" fontId="7" fillId="0" borderId="0" xfId="0" applyFont="1"/>
    <xf numFmtId="0" fontId="0" fillId="0" borderId="0" xfId="0" applyAlignment="1">
      <alignment horizontal="right"/>
    </xf>
    <xf numFmtId="0" fontId="7" fillId="0" borderId="1" xfId="0" applyFont="1" applyBorder="1" applyAlignment="1">
      <alignment horizontal="center"/>
    </xf>
    <xf numFmtId="0" fontId="0" fillId="0" borderId="0" xfId="0" applyAlignment="1">
      <alignment horizontal="center"/>
    </xf>
    <xf numFmtId="0" fontId="0" fillId="0" borderId="2" xfId="0" applyBorder="1" applyAlignment="1">
      <alignment horizontal="center"/>
    </xf>
    <xf numFmtId="0" fontId="8" fillId="0" borderId="0" xfId="0" applyFont="1"/>
    <xf numFmtId="0" fontId="0" fillId="0" borderId="3" xfId="0" applyBorder="1"/>
    <xf numFmtId="0" fontId="0" fillId="0" borderId="4" xfId="0" applyBorder="1"/>
    <xf numFmtId="0" fontId="8" fillId="0" borderId="0" xfId="2"/>
    <xf numFmtId="0" fontId="8" fillId="0" borderId="1" xfId="2" applyBorder="1" applyAlignment="1">
      <alignment wrapText="1"/>
    </xf>
    <xf numFmtId="0" fontId="8" fillId="0" borderId="3" xfId="2" applyBorder="1" applyAlignment="1">
      <alignment wrapText="1"/>
    </xf>
    <xf numFmtId="0" fontId="0" fillId="0" borderId="4" xfId="0" applyBorder="1" applyAlignment="1">
      <alignment horizontal="right"/>
    </xf>
    <xf numFmtId="0" fontId="8" fillId="0" borderId="3" xfId="0" applyFont="1" applyBorder="1"/>
    <xf numFmtId="10" fontId="0" fillId="0" borderId="4" xfId="0" applyNumberFormat="1" applyBorder="1" applyAlignment="1">
      <alignment horizontal="right"/>
    </xf>
    <xf numFmtId="0" fontId="8" fillId="0" borderId="4" xfId="0" applyFont="1" applyBorder="1" applyAlignment="1">
      <alignment horizontal="left"/>
    </xf>
    <xf numFmtId="0" fontId="0" fillId="0" borderId="3" xfId="0" applyBorder="1" applyAlignment="1">
      <alignment horizontal="center" vertical="center"/>
    </xf>
    <xf numFmtId="2" fontId="0" fillId="0" borderId="4" xfId="0" applyNumberFormat="1" applyBorder="1" applyAlignment="1">
      <alignment horizontal="center" vertical="center"/>
    </xf>
    <xf numFmtId="0" fontId="8" fillId="0" borderId="5" xfId="2" applyBorder="1" applyAlignment="1">
      <alignment wrapText="1"/>
    </xf>
    <xf numFmtId="2" fontId="8" fillId="0" borderId="0" xfId="2" applyNumberFormat="1"/>
    <xf numFmtId="0" fontId="8" fillId="0" borderId="6" xfId="2" applyBorder="1" applyAlignment="1">
      <alignment wrapText="1"/>
    </xf>
    <xf numFmtId="0" fontId="0" fillId="0" borderId="7" xfId="0" applyBorder="1" applyAlignment="1">
      <alignment horizontal="center" vertical="center"/>
    </xf>
    <xf numFmtId="0" fontId="8" fillId="0" borderId="7" xfId="2" applyBorder="1" applyAlignment="1">
      <alignment wrapText="1"/>
    </xf>
    <xf numFmtId="0" fontId="0" fillId="0" borderId="0" xfId="0" applyAlignment="1">
      <alignment wrapText="1"/>
    </xf>
    <xf numFmtId="0" fontId="8" fillId="0" borderId="9" xfId="0" applyFont="1" applyBorder="1" applyAlignment="1" applyProtection="1">
      <alignment horizontal="left" wrapText="1"/>
      <protection locked="0"/>
    </xf>
    <xf numFmtId="0" fontId="0" fillId="0" borderId="0" xfId="0" applyProtection="1">
      <protection locked="0"/>
    </xf>
    <xf numFmtId="164" fontId="0" fillId="0" borderId="0" xfId="0" applyNumberFormat="1" applyProtection="1">
      <protection locked="0"/>
    </xf>
    <xf numFmtId="49" fontId="0" fillId="0" borderId="0" xfId="0" applyNumberFormat="1" applyProtection="1">
      <protection locked="0"/>
    </xf>
    <xf numFmtId="0" fontId="0" fillId="0" borderId="0" xfId="0" applyAlignment="1">
      <alignment vertical="center" wrapText="1"/>
    </xf>
    <xf numFmtId="49" fontId="8" fillId="0" borderId="11" xfId="2" applyNumberFormat="1" applyBorder="1" applyAlignment="1" applyProtection="1">
      <alignment horizontal="left"/>
      <protection locked="0"/>
    </xf>
    <xf numFmtId="0" fontId="8" fillId="0" borderId="11" xfId="2" applyBorder="1" applyAlignment="1" applyProtection="1">
      <alignment horizontal="left"/>
      <protection locked="0"/>
    </xf>
    <xf numFmtId="49" fontId="8" fillId="0" borderId="0" xfId="2" applyNumberFormat="1" applyAlignment="1" applyProtection="1">
      <alignment horizontal="left"/>
      <protection locked="0"/>
    </xf>
    <xf numFmtId="0" fontId="8" fillId="0" borderId="0" xfId="2" applyAlignment="1" applyProtection="1">
      <alignment horizontal="left"/>
      <protection locked="0"/>
    </xf>
    <xf numFmtId="0" fontId="0" fillId="0" borderId="9" xfId="0" applyBorder="1"/>
    <xf numFmtId="0" fontId="8" fillId="0" borderId="9" xfId="0" applyFont="1" applyBorder="1"/>
    <xf numFmtId="0" fontId="9" fillId="0" borderId="0" xfId="0" applyFont="1"/>
    <xf numFmtId="0" fontId="7" fillId="0" borderId="0" xfId="0" applyFont="1" applyAlignment="1">
      <alignment horizontal="left"/>
    </xf>
    <xf numFmtId="0" fontId="0" fillId="5" borderId="1" xfId="0" applyFill="1" applyBorder="1" applyAlignment="1">
      <alignment horizontal="center"/>
    </xf>
    <xf numFmtId="0" fontId="0" fillId="5" borderId="5" xfId="0" applyFill="1" applyBorder="1" applyAlignment="1">
      <alignment horizontal="center"/>
    </xf>
    <xf numFmtId="0" fontId="7" fillId="5" borderId="12" xfId="0" applyFont="1" applyFill="1" applyBorder="1" applyAlignment="1">
      <alignment horizontal="center"/>
    </xf>
    <xf numFmtId="0" fontId="7" fillId="5" borderId="1" xfId="0" applyFont="1" applyFill="1" applyBorder="1" applyAlignment="1">
      <alignment horizontal="center"/>
    </xf>
    <xf numFmtId="0" fontId="13" fillId="5" borderId="5" xfId="0" applyFont="1" applyFill="1" applyBorder="1" applyAlignment="1">
      <alignment horizontal="center"/>
    </xf>
    <xf numFmtId="0" fontId="7" fillId="5" borderId="2" xfId="0" applyFont="1" applyFill="1" applyBorder="1" applyAlignment="1">
      <alignment horizontal="center"/>
    </xf>
    <xf numFmtId="0" fontId="13" fillId="5" borderId="12" xfId="0" applyFont="1" applyFill="1" applyBorder="1" applyAlignment="1">
      <alignment horizontal="center"/>
    </xf>
    <xf numFmtId="2" fontId="26" fillId="5" borderId="5" xfId="0" applyNumberFormat="1" applyFont="1" applyFill="1" applyBorder="1" applyAlignment="1">
      <alignment horizontal="center" vertical="center" wrapText="1"/>
    </xf>
    <xf numFmtId="2" fontId="26" fillId="5" borderId="2" xfId="0" applyNumberFormat="1" applyFont="1" applyFill="1" applyBorder="1" applyAlignment="1">
      <alignment horizontal="center" vertical="center" wrapText="1"/>
    </xf>
    <xf numFmtId="0" fontId="0" fillId="5" borderId="5" xfId="0" applyFill="1" applyBorder="1" applyAlignment="1" applyProtection="1">
      <alignment horizontal="center"/>
      <protection locked="0"/>
    </xf>
    <xf numFmtId="0" fontId="8" fillId="5" borderId="2" xfId="0" applyFont="1" applyFill="1" applyBorder="1" applyAlignment="1">
      <alignment horizontal="center"/>
    </xf>
    <xf numFmtId="0" fontId="0" fillId="5" borderId="7" xfId="0" applyFill="1" applyBorder="1" applyAlignment="1">
      <alignment horizontal="center"/>
    </xf>
    <xf numFmtId="0" fontId="0" fillId="5" borderId="6" xfId="0" applyFill="1" applyBorder="1" applyAlignment="1">
      <alignment horizontal="center"/>
    </xf>
    <xf numFmtId="0" fontId="0" fillId="5" borderId="8" xfId="0" applyFill="1" applyBorder="1" applyAlignment="1">
      <alignment horizontal="center"/>
    </xf>
    <xf numFmtId="0" fontId="7" fillId="5" borderId="13" xfId="0" applyFont="1" applyFill="1" applyBorder="1" applyAlignment="1">
      <alignment horizontal="center"/>
    </xf>
    <xf numFmtId="0" fontId="7" fillId="5" borderId="7" xfId="0" applyFont="1" applyFill="1" applyBorder="1" applyAlignment="1">
      <alignment horizontal="center"/>
    </xf>
    <xf numFmtId="0" fontId="13" fillId="5" borderId="6" xfId="0" applyFont="1" applyFill="1" applyBorder="1" applyAlignment="1">
      <alignment horizontal="center"/>
    </xf>
    <xf numFmtId="0" fontId="7" fillId="5" borderId="8" xfId="0" applyFont="1" applyFill="1" applyBorder="1" applyAlignment="1">
      <alignment horizontal="center"/>
    </xf>
    <xf numFmtId="0" fontId="13" fillId="5" borderId="13" xfId="0" applyFont="1" applyFill="1" applyBorder="1" applyAlignment="1">
      <alignment horizontal="center"/>
    </xf>
    <xf numFmtId="0" fontId="13" fillId="5" borderId="8" xfId="0" applyFont="1" applyFill="1" applyBorder="1" applyAlignment="1">
      <alignment horizontal="center"/>
    </xf>
    <xf numFmtId="0" fontId="16" fillId="5" borderId="13" xfId="0" applyFont="1" applyFill="1" applyBorder="1" applyAlignment="1">
      <alignment horizontal="center"/>
    </xf>
    <xf numFmtId="0" fontId="0" fillId="5" borderId="6" xfId="0" applyFill="1" applyBorder="1" applyAlignment="1" applyProtection="1">
      <alignment horizontal="center"/>
      <protection locked="0"/>
    </xf>
    <xf numFmtId="0" fontId="8" fillId="0" borderId="9" xfId="0" applyFont="1" applyBorder="1" applyAlignment="1" applyProtection="1">
      <alignment horizontal="left"/>
      <protection locked="0"/>
    </xf>
    <xf numFmtId="0" fontId="0" fillId="0" borderId="9" xfId="0" applyBorder="1" applyAlignment="1" applyProtection="1">
      <alignment horizontal="left"/>
      <protection locked="0"/>
    </xf>
    <xf numFmtId="0" fontId="0" fillId="0" borderId="9" xfId="0" applyBorder="1" applyAlignment="1">
      <alignment horizontal="center"/>
    </xf>
    <xf numFmtId="166" fontId="13" fillId="0" borderId="9" xfId="0" applyNumberFormat="1" applyFont="1" applyBorder="1"/>
    <xf numFmtId="0" fontId="8" fillId="0" borderId="0" xfId="2" applyProtection="1">
      <protection locked="0"/>
    </xf>
    <xf numFmtId="0" fontId="7" fillId="0" borderId="0" xfId="2" applyFont="1"/>
    <xf numFmtId="0" fontId="9" fillId="0" borderId="0" xfId="2" applyFont="1"/>
    <xf numFmtId="0" fontId="7" fillId="0" borderId="0" xfId="2" applyFont="1" applyAlignment="1">
      <alignment horizontal="left"/>
    </xf>
    <xf numFmtId="0" fontId="8" fillId="5" borderId="14" xfId="2" applyFill="1" applyBorder="1" applyAlignment="1">
      <alignment horizontal="center"/>
    </xf>
    <xf numFmtId="0" fontId="8" fillId="5" borderId="10" xfId="2" applyFill="1" applyBorder="1" applyAlignment="1">
      <alignment horizontal="center"/>
    </xf>
    <xf numFmtId="0" fontId="8" fillId="5" borderId="10" xfId="2" applyFill="1" applyBorder="1"/>
    <xf numFmtId="0" fontId="7" fillId="5" borderId="10" xfId="2" applyFont="1" applyFill="1" applyBorder="1" applyAlignment="1">
      <alignment horizontal="center"/>
    </xf>
    <xf numFmtId="0" fontId="13" fillId="5" borderId="10" xfId="2" applyFont="1" applyFill="1" applyBorder="1" applyAlignment="1">
      <alignment horizontal="center"/>
    </xf>
    <xf numFmtId="0" fontId="7" fillId="5" borderId="10" xfId="0" applyFont="1" applyFill="1" applyBorder="1" applyAlignment="1">
      <alignment horizontal="center"/>
    </xf>
    <xf numFmtId="0" fontId="8" fillId="5" borderId="10" xfId="0" applyFont="1" applyFill="1" applyBorder="1" applyAlignment="1">
      <alignment horizontal="center"/>
    </xf>
    <xf numFmtId="0" fontId="7" fillId="5" borderId="10" xfId="0" applyFont="1" applyFill="1" applyBorder="1" applyAlignment="1" applyProtection="1">
      <alignment horizontal="center"/>
      <protection locked="0"/>
    </xf>
    <xf numFmtId="0" fontId="7" fillId="5" borderId="10" xfId="0" applyFont="1" applyFill="1" applyBorder="1" applyAlignment="1">
      <alignment horizontal="center" wrapText="1"/>
    </xf>
    <xf numFmtId="0" fontId="8" fillId="5" borderId="15" xfId="2" applyFill="1" applyBorder="1" applyAlignment="1">
      <alignment horizontal="center"/>
    </xf>
    <xf numFmtId="0" fontId="8" fillId="0" borderId="0" xfId="2" applyAlignment="1">
      <alignment horizontal="center"/>
    </xf>
    <xf numFmtId="0" fontId="8" fillId="5" borderId="16" xfId="2" applyFill="1" applyBorder="1" applyAlignment="1">
      <alignment horizontal="center"/>
    </xf>
    <xf numFmtId="0" fontId="8" fillId="5" borderId="17" xfId="2" applyFill="1" applyBorder="1" applyAlignment="1">
      <alignment horizontal="center"/>
    </xf>
    <xf numFmtId="0" fontId="7" fillId="5" borderId="17" xfId="2" applyFont="1" applyFill="1" applyBorder="1" applyAlignment="1">
      <alignment horizontal="center"/>
    </xf>
    <xf numFmtId="0" fontId="13" fillId="5" borderId="17" xfId="2" applyFont="1" applyFill="1" applyBorder="1" applyAlignment="1">
      <alignment horizontal="center"/>
    </xf>
    <xf numFmtId="0" fontId="7" fillId="5" borderId="17" xfId="0" applyFont="1" applyFill="1" applyBorder="1" applyAlignment="1">
      <alignment horizontal="center"/>
    </xf>
    <xf numFmtId="0" fontId="10" fillId="5" borderId="17" xfId="2" applyFont="1" applyFill="1" applyBorder="1" applyAlignment="1">
      <alignment horizontal="center"/>
    </xf>
    <xf numFmtId="0" fontId="16" fillId="5" borderId="17" xfId="2" applyFont="1" applyFill="1" applyBorder="1" applyAlignment="1">
      <alignment horizontal="center"/>
    </xf>
    <xf numFmtId="0" fontId="13" fillId="5" borderId="17" xfId="0" applyFont="1" applyFill="1" applyBorder="1" applyAlignment="1">
      <alignment horizontal="center"/>
    </xf>
    <xf numFmtId="0" fontId="10" fillId="5" borderId="17" xfId="0" applyFont="1" applyFill="1" applyBorder="1" applyAlignment="1">
      <alignment horizontal="center"/>
    </xf>
    <xf numFmtId="0" fontId="16" fillId="5" borderId="17" xfId="0" applyFont="1" applyFill="1" applyBorder="1" applyAlignment="1">
      <alignment horizontal="center"/>
    </xf>
    <xf numFmtId="0" fontId="0" fillId="5" borderId="17" xfId="0" applyFill="1" applyBorder="1" applyAlignment="1" applyProtection="1">
      <alignment horizontal="center"/>
      <protection locked="0"/>
    </xf>
    <xf numFmtId="0" fontId="8" fillId="5" borderId="17" xfId="0" applyFont="1" applyFill="1" applyBorder="1" applyAlignment="1">
      <alignment horizontal="center"/>
    </xf>
    <xf numFmtId="0" fontId="8" fillId="5" borderId="18" xfId="2" applyFill="1" applyBorder="1" applyAlignment="1">
      <alignment horizontal="center"/>
    </xf>
    <xf numFmtId="0" fontId="8" fillId="0" borderId="19" xfId="2" applyBorder="1" applyAlignment="1">
      <alignment horizontal="center"/>
    </xf>
    <xf numFmtId="0" fontId="8" fillId="0" borderId="20" xfId="2" applyBorder="1" applyAlignment="1">
      <alignment horizontal="center"/>
    </xf>
    <xf numFmtId="0" fontId="7" fillId="0" borderId="20" xfId="2" applyFont="1" applyBorder="1" applyAlignment="1">
      <alignment horizontal="center"/>
    </xf>
    <xf numFmtId="0" fontId="13" fillId="0" borderId="20" xfId="2" applyFont="1" applyBorder="1" applyAlignment="1">
      <alignment horizontal="center"/>
    </xf>
    <xf numFmtId="0" fontId="13" fillId="0" borderId="20" xfId="0" applyFont="1" applyBorder="1" applyAlignment="1">
      <alignment horizontal="center"/>
    </xf>
    <xf numFmtId="0" fontId="8" fillId="0" borderId="20" xfId="2" applyBorder="1"/>
    <xf numFmtId="0" fontId="0" fillId="0" borderId="20" xfId="0" applyBorder="1"/>
    <xf numFmtId="0" fontId="0" fillId="0" borderId="20" xfId="0" applyBorder="1" applyAlignment="1" applyProtection="1">
      <alignment horizontal="center"/>
      <protection locked="0"/>
    </xf>
    <xf numFmtId="0" fontId="8" fillId="0" borderId="21" xfId="2" applyBorder="1" applyAlignment="1">
      <alignment horizontal="center"/>
    </xf>
    <xf numFmtId="0" fontId="8" fillId="0" borderId="22" xfId="2" applyBorder="1"/>
    <xf numFmtId="0" fontId="8" fillId="0" borderId="23" xfId="2" applyBorder="1"/>
    <xf numFmtId="166" fontId="13" fillId="0" borderId="23" xfId="0" applyNumberFormat="1" applyFont="1" applyBorder="1"/>
    <xf numFmtId="0" fontId="0" fillId="0" borderId="23" xfId="0" applyBorder="1"/>
    <xf numFmtId="0" fontId="8" fillId="0" borderId="24" xfId="2" applyBorder="1"/>
    <xf numFmtId="0" fontId="0" fillId="2" borderId="9" xfId="0" applyFill="1" applyBorder="1" applyProtection="1">
      <protection locked="0"/>
    </xf>
    <xf numFmtId="0" fontId="7" fillId="0" borderId="9" xfId="0" applyFont="1" applyBorder="1"/>
    <xf numFmtId="166" fontId="7" fillId="3" borderId="9" xfId="0" applyNumberFormat="1" applyFont="1" applyFill="1" applyBorder="1"/>
    <xf numFmtId="165" fontId="7" fillId="6" borderId="9" xfId="2" applyNumberFormat="1" applyFont="1" applyFill="1" applyBorder="1"/>
    <xf numFmtId="165" fontId="13" fillId="0" borderId="9" xfId="2" applyNumberFormat="1" applyFont="1" applyBorder="1"/>
    <xf numFmtId="2" fontId="8" fillId="0" borderId="9" xfId="2" applyNumberFormat="1" applyBorder="1"/>
    <xf numFmtId="165" fontId="0" fillId="6" borderId="9" xfId="0" applyNumberFormat="1" applyFill="1" applyBorder="1"/>
    <xf numFmtId="165" fontId="13" fillId="0" borderId="9" xfId="0" applyNumberFormat="1" applyFont="1" applyBorder="1"/>
    <xf numFmtId="0" fontId="0" fillId="0" borderId="9" xfId="0" applyBorder="1" applyAlignment="1" applyProtection="1">
      <alignment wrapText="1"/>
      <protection locked="0"/>
    </xf>
    <xf numFmtId="2" fontId="0" fillId="0" borderId="9" xfId="0" applyNumberFormat="1" applyBorder="1" applyAlignment="1">
      <alignment horizontal="center"/>
    </xf>
    <xf numFmtId="0" fontId="0" fillId="0" borderId="25" xfId="0" applyBorder="1"/>
    <xf numFmtId="0" fontId="8" fillId="2" borderId="9" xfId="2" applyFill="1" applyBorder="1" applyProtection="1">
      <protection locked="0"/>
    </xf>
    <xf numFmtId="165" fontId="13" fillId="6" borderId="9" xfId="2" applyNumberFormat="1" applyFont="1" applyFill="1" applyBorder="1"/>
    <xf numFmtId="1" fontId="8" fillId="0" borderId="9" xfId="2" applyNumberFormat="1" applyBorder="1" applyAlignment="1" applyProtection="1">
      <alignment horizontal="left"/>
      <protection locked="0"/>
    </xf>
    <xf numFmtId="0" fontId="8" fillId="0" borderId="9" xfId="2" applyBorder="1" applyAlignment="1">
      <alignment horizontal="left"/>
    </xf>
    <xf numFmtId="0" fontId="8" fillId="0" borderId="9" xfId="2" applyBorder="1"/>
    <xf numFmtId="2" fontId="8" fillId="7" borderId="9" xfId="0" applyNumberFormat="1" applyFont="1" applyFill="1" applyBorder="1" applyAlignment="1">
      <alignment horizontal="center"/>
    </xf>
    <xf numFmtId="0" fontId="8" fillId="0" borderId="25" xfId="2" applyBorder="1"/>
    <xf numFmtId="0" fontId="0" fillId="0" borderId="9" xfId="0" applyBorder="1" applyAlignment="1">
      <alignment wrapText="1"/>
    </xf>
    <xf numFmtId="0" fontId="8" fillId="7" borderId="9" xfId="0" applyFont="1" applyFill="1" applyBorder="1" applyAlignment="1" applyProtection="1">
      <alignment horizontal="left"/>
      <protection locked="0"/>
    </xf>
    <xf numFmtId="0" fontId="0" fillId="2" borderId="20" xfId="0" applyFill="1" applyBorder="1" applyProtection="1">
      <protection locked="0"/>
    </xf>
    <xf numFmtId="2" fontId="8" fillId="0" borderId="9" xfId="0" applyNumberFormat="1" applyFont="1" applyBorder="1" applyAlignment="1">
      <alignment horizontal="center"/>
    </xf>
    <xf numFmtId="49" fontId="8" fillId="0" borderId="16" xfId="2" applyNumberFormat="1" applyBorder="1" applyAlignment="1" applyProtection="1">
      <alignment horizontal="left"/>
      <protection locked="0"/>
    </xf>
    <xf numFmtId="0" fontId="0" fillId="0" borderId="23" xfId="0" applyBorder="1" applyAlignment="1" applyProtection="1">
      <alignment horizontal="left"/>
      <protection locked="0"/>
    </xf>
    <xf numFmtId="0" fontId="0" fillId="0" borderId="17" xfId="0" applyBorder="1" applyAlignment="1" applyProtection="1">
      <alignment horizontal="left"/>
      <protection locked="0"/>
    </xf>
    <xf numFmtId="0" fontId="0" fillId="2" borderId="17" xfId="0" applyFill="1" applyBorder="1" applyProtection="1">
      <protection locked="0"/>
    </xf>
    <xf numFmtId="0" fontId="7" fillId="0" borderId="23" xfId="0" applyFont="1" applyBorder="1"/>
    <xf numFmtId="166" fontId="7" fillId="3" borderId="17" xfId="0" applyNumberFormat="1" applyFont="1" applyFill="1" applyBorder="1"/>
    <xf numFmtId="166" fontId="13" fillId="0" borderId="17" xfId="0" applyNumberFormat="1" applyFont="1" applyBorder="1"/>
    <xf numFmtId="0" fontId="0" fillId="0" borderId="24" xfId="0" applyBorder="1"/>
    <xf numFmtId="0" fontId="7" fillId="0" borderId="17" xfId="0" applyFont="1" applyBorder="1"/>
    <xf numFmtId="0" fontId="0" fillId="0" borderId="18" xfId="0" applyBorder="1"/>
    <xf numFmtId="2" fontId="0" fillId="0" borderId="17" xfId="0" applyNumberFormat="1" applyBorder="1" applyAlignment="1">
      <alignment horizontal="center"/>
    </xf>
    <xf numFmtId="0" fontId="8" fillId="0" borderId="0" xfId="2" applyAlignment="1">
      <alignment horizontal="left"/>
    </xf>
    <xf numFmtId="49" fontId="8" fillId="0" borderId="9" xfId="2" applyNumberFormat="1" applyBorder="1" applyAlignment="1" applyProtection="1">
      <alignment horizontal="left"/>
      <protection locked="0"/>
    </xf>
    <xf numFmtId="0" fontId="8" fillId="0" borderId="1" xfId="3" applyBorder="1" applyAlignment="1">
      <alignment wrapText="1"/>
    </xf>
    <xf numFmtId="0" fontId="8" fillId="0" borderId="7" xfId="3" applyBorder="1" applyAlignment="1">
      <alignment wrapText="1"/>
    </xf>
    <xf numFmtId="0" fontId="7" fillId="0" borderId="0" xfId="2" applyFont="1" applyAlignment="1">
      <alignment horizontal="right"/>
    </xf>
    <xf numFmtId="0" fontId="8" fillId="0" borderId="0" xfId="2" applyAlignment="1">
      <alignment horizontal="right"/>
    </xf>
    <xf numFmtId="2" fontId="8" fillId="0" borderId="0" xfId="2" applyNumberFormat="1" applyAlignment="1">
      <alignment horizontal="center"/>
    </xf>
    <xf numFmtId="0" fontId="8" fillId="0" borderId="3" xfId="2" applyBorder="1"/>
    <xf numFmtId="0" fontId="7" fillId="0" borderId="0" xfId="2" applyFont="1" applyAlignment="1">
      <alignment horizontal="right" wrapText="1"/>
    </xf>
    <xf numFmtId="1" fontId="8" fillId="0" borderId="0" xfId="2" applyNumberFormat="1"/>
    <xf numFmtId="0" fontId="27" fillId="0" borderId="0" xfId="2" applyFont="1"/>
    <xf numFmtId="9" fontId="8" fillId="0" borderId="0" xfId="2" applyNumberFormat="1" applyAlignment="1">
      <alignment horizontal="left"/>
    </xf>
    <xf numFmtId="0" fontId="7" fillId="6" borderId="0" xfId="2" applyFont="1" applyFill="1"/>
    <xf numFmtId="0" fontId="8" fillId="0" borderId="1" xfId="2" applyBorder="1"/>
    <xf numFmtId="0" fontId="8" fillId="0" borderId="12" xfId="2" applyBorder="1" applyAlignment="1">
      <alignment horizontal="right"/>
    </xf>
    <xf numFmtId="0" fontId="8" fillId="0" borderId="26" xfId="2" applyBorder="1"/>
    <xf numFmtId="0" fontId="8" fillId="0" borderId="2" xfId="2" applyBorder="1" applyAlignment="1">
      <alignment horizontal="right"/>
    </xf>
    <xf numFmtId="1" fontId="8" fillId="0" borderId="0" xfId="2" applyNumberFormat="1" applyAlignment="1">
      <alignment horizontal="center"/>
    </xf>
    <xf numFmtId="0" fontId="8" fillId="0" borderId="27" xfId="2" applyBorder="1"/>
    <xf numFmtId="1" fontId="8" fillId="0" borderId="28" xfId="2" applyNumberFormat="1" applyBorder="1" applyAlignment="1">
      <alignment horizontal="center"/>
    </xf>
    <xf numFmtId="1" fontId="8" fillId="0" borderId="4" xfId="2" applyNumberFormat="1" applyBorder="1" applyAlignment="1">
      <alignment horizontal="center"/>
    </xf>
    <xf numFmtId="0" fontId="7" fillId="0" borderId="3" xfId="2" applyFont="1" applyBorder="1" applyAlignment="1">
      <alignment horizontal="right"/>
    </xf>
    <xf numFmtId="0" fontId="8" fillId="7" borderId="3" xfId="2" applyFill="1" applyBorder="1"/>
    <xf numFmtId="0" fontId="7" fillId="0" borderId="3" xfId="2" applyFont="1" applyBorder="1"/>
    <xf numFmtId="0" fontId="8" fillId="0" borderId="3" xfId="2" applyBorder="1" applyAlignment="1">
      <alignment horizontal="right"/>
    </xf>
    <xf numFmtId="165" fontId="8" fillId="0" borderId="0" xfId="2" applyNumberFormat="1" applyAlignment="1">
      <alignment horizontal="center"/>
    </xf>
    <xf numFmtId="0" fontId="7" fillId="0" borderId="7" xfId="2" applyFont="1" applyBorder="1" applyAlignment="1">
      <alignment horizontal="right"/>
    </xf>
    <xf numFmtId="0" fontId="8" fillId="0" borderId="13" xfId="2" applyBorder="1" applyAlignment="1">
      <alignment horizontal="center"/>
    </xf>
    <xf numFmtId="1" fontId="8" fillId="0" borderId="13" xfId="2" applyNumberFormat="1" applyBorder="1" applyAlignment="1">
      <alignment horizontal="center"/>
    </xf>
    <xf numFmtId="0" fontId="8" fillId="0" borderId="13" xfId="2" applyBorder="1"/>
    <xf numFmtId="1" fontId="8" fillId="0" borderId="8" xfId="2" applyNumberFormat="1" applyBorder="1" applyAlignment="1">
      <alignment horizontal="center"/>
    </xf>
    <xf numFmtId="0" fontId="7" fillId="6" borderId="0" xfId="2" applyFont="1" applyFill="1" applyAlignment="1">
      <alignment horizontal="left"/>
    </xf>
    <xf numFmtId="0" fontId="7" fillId="7" borderId="1" xfId="2" applyFont="1" applyFill="1" applyBorder="1" applyAlignment="1">
      <alignment horizontal="right"/>
    </xf>
    <xf numFmtId="0" fontId="8" fillId="0" borderId="7" xfId="2" applyBorder="1"/>
    <xf numFmtId="0" fontId="8" fillId="0" borderId="8" xfId="2" applyBorder="1"/>
    <xf numFmtId="0" fontId="0" fillId="0" borderId="0" xfId="0" applyAlignment="1" applyProtection="1">
      <alignment horizontal="center" vertical="center"/>
      <protection locked="0"/>
    </xf>
    <xf numFmtId="49" fontId="0" fillId="0" borderId="0" xfId="0" applyNumberFormat="1" applyAlignment="1" applyProtection="1">
      <alignment horizontal="center" vertical="center"/>
      <protection locked="0"/>
    </xf>
    <xf numFmtId="2" fontId="0" fillId="0" borderId="0" xfId="0" applyNumberFormat="1" applyAlignment="1" applyProtection="1">
      <alignment horizontal="center" vertical="center"/>
      <protection locked="0"/>
    </xf>
    <xf numFmtId="0" fontId="8" fillId="0" borderId="0" xfId="0" applyFont="1" applyAlignment="1" applyProtection="1">
      <alignment horizontal="center" vertical="center"/>
      <protection locked="0"/>
    </xf>
    <xf numFmtId="49" fontId="8" fillId="0" borderId="0" xfId="0" applyNumberFormat="1" applyFont="1" applyAlignment="1" applyProtection="1">
      <alignment horizontal="center" vertical="center"/>
      <protection locked="0"/>
    </xf>
    <xf numFmtId="0" fontId="7" fillId="0" borderId="11" xfId="0" applyFont="1" applyBorder="1" applyAlignment="1">
      <alignment horizontal="right"/>
    </xf>
    <xf numFmtId="0" fontId="7" fillId="0" borderId="11" xfId="0" applyFont="1" applyBorder="1" applyAlignment="1">
      <alignment horizontal="right" wrapText="1"/>
    </xf>
    <xf numFmtId="0" fontId="8" fillId="0" borderId="17" xfId="0" applyFont="1" applyBorder="1"/>
    <xf numFmtId="0" fontId="8" fillId="0" borderId="0" xfId="0" applyFont="1" applyAlignment="1">
      <alignment vertical="center" wrapText="1"/>
    </xf>
    <xf numFmtId="2" fontId="8" fillId="0" borderId="0" xfId="0" applyNumberFormat="1" applyFont="1" applyAlignment="1" applyProtection="1">
      <alignment horizontal="center" vertical="center"/>
      <protection locked="0"/>
    </xf>
    <xf numFmtId="0" fontId="0" fillId="0" borderId="0" xfId="2" applyFont="1"/>
    <xf numFmtId="0" fontId="0" fillId="0" borderId="5" xfId="2" applyFont="1" applyBorder="1"/>
    <xf numFmtId="0" fontId="0" fillId="5" borderId="5" xfId="0" applyFill="1" applyBorder="1" applyAlignment="1">
      <alignment horizontal="center" vertical="center"/>
    </xf>
    <xf numFmtId="0" fontId="7" fillId="5" borderId="5" xfId="0" applyFont="1" applyFill="1" applyBorder="1" applyAlignment="1">
      <alignment horizontal="center"/>
    </xf>
    <xf numFmtId="0" fontId="10" fillId="5" borderId="6" xfId="0" applyFont="1" applyFill="1" applyBorder="1" applyAlignment="1">
      <alignment horizontal="center"/>
    </xf>
    <xf numFmtId="0" fontId="0" fillId="0" borderId="9" xfId="0" applyBorder="1" applyAlignment="1" applyProtection="1">
      <alignment horizontal="center"/>
      <protection locked="0"/>
    </xf>
    <xf numFmtId="49" fontId="0" fillId="0" borderId="16" xfId="2" applyNumberFormat="1" applyFont="1" applyBorder="1" applyAlignment="1" applyProtection="1">
      <alignment horizontal="left"/>
      <protection locked="0"/>
    </xf>
    <xf numFmtId="49" fontId="0" fillId="0" borderId="11" xfId="2" applyNumberFormat="1" applyFont="1" applyBorder="1" applyAlignment="1" applyProtection="1">
      <alignment horizontal="left"/>
      <protection locked="0"/>
    </xf>
    <xf numFmtId="2" fontId="0" fillId="0" borderId="1" xfId="2" applyNumberFormat="1" applyFont="1" applyBorder="1" applyAlignment="1">
      <alignment horizontal="center" vertical="center"/>
    </xf>
    <xf numFmtId="0" fontId="8" fillId="0" borderId="3" xfId="2" applyBorder="1" applyAlignment="1">
      <alignment horizontal="center" vertical="center"/>
    </xf>
    <xf numFmtId="0" fontId="29" fillId="0" borderId="9" xfId="4" applyFont="1" applyBorder="1" applyAlignment="1">
      <alignment horizontal="center" vertical="center"/>
    </xf>
    <xf numFmtId="0" fontId="31" fillId="9" borderId="36" xfId="8" applyFont="1" applyFill="1" applyBorder="1" applyAlignment="1">
      <alignment horizontal="center" wrapText="1"/>
    </xf>
    <xf numFmtId="0" fontId="31" fillId="9" borderId="34" xfId="8" applyFont="1" applyFill="1" applyBorder="1" applyAlignment="1">
      <alignment horizontal="center" wrapText="1"/>
    </xf>
    <xf numFmtId="0" fontId="31" fillId="9" borderId="35" xfId="8" applyFont="1" applyFill="1" applyBorder="1" applyAlignment="1">
      <alignment horizontal="center" wrapText="1"/>
    </xf>
    <xf numFmtId="0" fontId="31" fillId="10" borderId="31" xfId="8" applyFont="1" applyFill="1" applyBorder="1" applyAlignment="1">
      <alignment horizontal="center" wrapText="1"/>
    </xf>
    <xf numFmtId="0" fontId="31" fillId="10" borderId="37" xfId="8" applyFont="1" applyFill="1" applyBorder="1" applyAlignment="1">
      <alignment horizontal="center" wrapText="1"/>
    </xf>
    <xf numFmtId="0" fontId="31" fillId="10" borderId="6" xfId="8" applyFont="1" applyFill="1" applyBorder="1" applyAlignment="1">
      <alignment horizontal="center" wrapText="1"/>
    </xf>
    <xf numFmtId="0" fontId="31" fillId="10" borderId="32" xfId="8" applyFont="1" applyFill="1" applyBorder="1" applyAlignment="1">
      <alignment horizontal="center"/>
    </xf>
    <xf numFmtId="2" fontId="0" fillId="0" borderId="0" xfId="0" applyNumberFormat="1" applyAlignment="1">
      <alignment horizontal="center"/>
    </xf>
    <xf numFmtId="0" fontId="0" fillId="0" borderId="25" xfId="2" applyFont="1" applyBorder="1"/>
    <xf numFmtId="0" fontId="7" fillId="0" borderId="37" xfId="0" applyFont="1" applyBorder="1" applyAlignment="1">
      <alignment horizontal="center" vertical="center"/>
    </xf>
    <xf numFmtId="0" fontId="30" fillId="9" borderId="17" xfId="8" applyFont="1" applyFill="1" applyBorder="1" applyAlignment="1">
      <alignment horizontal="center" vertical="center" wrapText="1"/>
    </xf>
    <xf numFmtId="0" fontId="31" fillId="9" borderId="20" xfId="8" applyFont="1" applyFill="1" applyBorder="1" applyAlignment="1">
      <alignment horizontal="center" wrapText="1"/>
    </xf>
    <xf numFmtId="9" fontId="0" fillId="0" borderId="0" xfId="0" applyNumberFormat="1"/>
    <xf numFmtId="0" fontId="0" fillId="0" borderId="14" xfId="0" applyBorder="1"/>
    <xf numFmtId="0" fontId="0" fillId="0" borderId="10" xfId="0" applyBorder="1"/>
    <xf numFmtId="0" fontId="0" fillId="0" borderId="10" xfId="0" applyBorder="1" applyAlignment="1">
      <alignment wrapText="1"/>
    </xf>
    <xf numFmtId="0" fontId="0" fillId="0" borderId="15" xfId="0" applyBorder="1"/>
    <xf numFmtId="0" fontId="0" fillId="0" borderId="11" xfId="0" applyBorder="1"/>
    <xf numFmtId="0" fontId="0" fillId="0" borderId="16" xfId="0" applyBorder="1"/>
    <xf numFmtId="0" fontId="0" fillId="0" borderId="17" xfId="0" applyBorder="1"/>
    <xf numFmtId="0" fontId="33" fillId="0" borderId="17" xfId="0" applyFont="1" applyBorder="1" applyAlignment="1">
      <alignment horizontal="center" vertical="center" wrapText="1"/>
    </xf>
    <xf numFmtId="0" fontId="33" fillId="0" borderId="18" xfId="0" applyFont="1" applyBorder="1" applyAlignment="1">
      <alignment horizontal="center" vertical="center" wrapText="1"/>
    </xf>
    <xf numFmtId="166" fontId="0" fillId="0" borderId="4" xfId="0" applyNumberFormat="1" applyBorder="1" applyAlignment="1">
      <alignment horizontal="center" vertical="center"/>
    </xf>
    <xf numFmtId="166" fontId="0" fillId="0" borderId="8" xfId="0" applyNumberFormat="1" applyBorder="1" applyAlignment="1">
      <alignment horizontal="center" vertical="center"/>
    </xf>
    <xf numFmtId="0" fontId="32" fillId="10" borderId="5" xfId="8" applyFont="1" applyFill="1" applyBorder="1" applyAlignment="1">
      <alignment horizontal="center"/>
    </xf>
    <xf numFmtId="0" fontId="32" fillId="10" borderId="42" xfId="8" applyFont="1" applyFill="1" applyBorder="1" applyAlignment="1">
      <alignment horizontal="center"/>
    </xf>
    <xf numFmtId="0" fontId="32" fillId="9" borderId="43" xfId="8" applyFont="1" applyFill="1" applyBorder="1" applyAlignment="1">
      <alignment horizontal="center"/>
    </xf>
    <xf numFmtId="0" fontId="32" fillId="9" borderId="41" xfId="8" applyFont="1" applyFill="1" applyBorder="1" applyAlignment="1">
      <alignment horizontal="center"/>
    </xf>
    <xf numFmtId="0" fontId="32" fillId="9" borderId="42" xfId="8" applyFont="1" applyFill="1" applyBorder="1" applyAlignment="1">
      <alignment horizontal="center"/>
    </xf>
    <xf numFmtId="166" fontId="0" fillId="0" borderId="9" xfId="0" applyNumberFormat="1" applyBorder="1" applyAlignment="1">
      <alignment horizontal="center"/>
    </xf>
    <xf numFmtId="0" fontId="0" fillId="0" borderId="9" xfId="0" applyBorder="1" applyAlignment="1">
      <alignment horizontal="center" vertical="center"/>
    </xf>
    <xf numFmtId="0" fontId="0" fillId="10" borderId="9" xfId="0" applyFill="1" applyBorder="1"/>
    <xf numFmtId="0" fontId="0" fillId="10" borderId="9" xfId="0" applyFill="1" applyBorder="1" applyAlignment="1">
      <alignment horizontal="center"/>
    </xf>
    <xf numFmtId="166" fontId="0" fillId="10" borderId="9" xfId="0" applyNumberFormat="1" applyFill="1" applyBorder="1" applyAlignment="1">
      <alignment horizontal="center"/>
    </xf>
    <xf numFmtId="0" fontId="0" fillId="10" borderId="9" xfId="0" applyFill="1" applyBorder="1" applyAlignment="1">
      <alignment horizontal="center" vertical="center"/>
    </xf>
    <xf numFmtId="0" fontId="13" fillId="0" borderId="0" xfId="2" applyFont="1"/>
    <xf numFmtId="0" fontId="7" fillId="0" borderId="19" xfId="0" applyFont="1" applyBorder="1" applyAlignment="1">
      <alignment horizontal="right" vertical="center" wrapText="1"/>
    </xf>
    <xf numFmtId="0" fontId="8" fillId="0" borderId="20" xfId="0" applyFont="1" applyBorder="1" applyAlignment="1">
      <alignment vertical="center" wrapText="1"/>
    </xf>
    <xf numFmtId="0" fontId="7" fillId="0" borderId="36" xfId="0" applyFont="1" applyBorder="1" applyAlignment="1">
      <alignment vertical="center" wrapText="1"/>
    </xf>
    <xf numFmtId="0" fontId="7" fillId="0" borderId="34" xfId="0" applyFont="1" applyBorder="1" applyAlignment="1">
      <alignment vertical="center" wrapText="1"/>
    </xf>
    <xf numFmtId="164" fontId="8" fillId="0" borderId="0" xfId="0" applyNumberFormat="1" applyFont="1" applyAlignment="1" applyProtection="1">
      <alignment horizontal="center" vertical="center"/>
      <protection locked="0"/>
    </xf>
    <xf numFmtId="3" fontId="8" fillId="0" borderId="0" xfId="0" applyNumberFormat="1" applyFont="1" applyAlignment="1" applyProtection="1">
      <alignment horizontal="center" vertical="center"/>
      <protection locked="0"/>
    </xf>
    <xf numFmtId="0" fontId="7" fillId="0" borderId="0" xfId="0" applyFont="1" applyAlignment="1">
      <alignment textRotation="90"/>
    </xf>
    <xf numFmtId="0" fontId="34" fillId="0" borderId="0" xfId="20"/>
    <xf numFmtId="9" fontId="8" fillId="0" borderId="2" xfId="2" applyNumberFormat="1" applyBorder="1" applyAlignment="1">
      <alignment horizontal="left"/>
    </xf>
    <xf numFmtId="0" fontId="7" fillId="0" borderId="0" xfId="0" applyFont="1" applyAlignment="1">
      <alignment horizontal="center" vertical="center"/>
    </xf>
    <xf numFmtId="0" fontId="8" fillId="0" borderId="0" xfId="0" applyFont="1" applyAlignment="1" applyProtection="1">
      <alignment horizontal="center" vertical="center" wrapText="1"/>
      <protection locked="0"/>
    </xf>
    <xf numFmtId="166" fontId="8" fillId="0" borderId="0" xfId="0" applyNumberFormat="1" applyFont="1" applyAlignment="1" applyProtection="1">
      <alignment horizontal="center" vertical="center"/>
      <protection locked="0"/>
    </xf>
    <xf numFmtId="0" fontId="35" fillId="11" borderId="44" xfId="21"/>
    <xf numFmtId="3" fontId="35" fillId="11" borderId="44" xfId="21" applyNumberFormat="1"/>
    <xf numFmtId="1" fontId="35" fillId="11" borderId="45" xfId="21" applyNumberFormat="1" applyBorder="1" applyAlignment="1">
      <alignment horizontal="center"/>
    </xf>
    <xf numFmtId="1" fontId="35" fillId="11" borderId="46" xfId="21" applyNumberFormat="1" applyBorder="1" applyAlignment="1">
      <alignment horizontal="center"/>
    </xf>
    <xf numFmtId="0" fontId="35" fillId="11" borderId="34" xfId="21" applyBorder="1" applyAlignment="1" applyProtection="1">
      <alignment horizontal="center" vertical="center" wrapText="1"/>
      <protection locked="0"/>
    </xf>
    <xf numFmtId="49" fontId="35" fillId="11" borderId="34" xfId="21" applyNumberFormat="1" applyBorder="1" applyAlignment="1" applyProtection="1">
      <alignment horizontal="center" vertical="center"/>
      <protection locked="0"/>
    </xf>
    <xf numFmtId="0" fontId="35" fillId="11" borderId="34" xfId="21" applyNumberFormat="1" applyBorder="1" applyAlignment="1" applyProtection="1">
      <alignment horizontal="center" vertical="center"/>
      <protection locked="0"/>
    </xf>
    <xf numFmtId="9" fontId="8" fillId="0" borderId="4" xfId="2" applyNumberFormat="1" applyBorder="1" applyAlignment="1">
      <alignment horizontal="left"/>
    </xf>
    <xf numFmtId="0" fontId="35" fillId="11" borderId="12" xfId="21" applyBorder="1"/>
    <xf numFmtId="1" fontId="35" fillId="11" borderId="44" xfId="21" applyNumberFormat="1" applyAlignment="1">
      <alignment horizontal="center"/>
    </xf>
    <xf numFmtId="0" fontId="35" fillId="11" borderId="44" xfId="21" applyAlignment="1">
      <alignment horizontal="center"/>
    </xf>
    <xf numFmtId="169" fontId="0" fillId="0" borderId="0" xfId="0" applyNumberFormat="1"/>
    <xf numFmtId="9" fontId="8" fillId="0" borderId="12" xfId="2" applyNumberFormat="1" applyBorder="1" applyAlignment="1">
      <alignment horizontal="center" wrapText="1"/>
    </xf>
    <xf numFmtId="1" fontId="35" fillId="11" borderId="34" xfId="21" applyNumberFormat="1" applyBorder="1" applyAlignment="1" applyProtection="1">
      <alignment horizontal="center" vertical="center"/>
      <protection locked="0"/>
    </xf>
    <xf numFmtId="0" fontId="7" fillId="0" borderId="35" xfId="0" applyFont="1" applyBorder="1" applyAlignment="1">
      <alignment vertical="center" wrapText="1"/>
    </xf>
    <xf numFmtId="1" fontId="0" fillId="0" borderId="21" xfId="0" applyNumberFormat="1" applyBorder="1"/>
    <xf numFmtId="0" fontId="0" fillId="0" borderId="0" xfId="0" applyAlignment="1">
      <alignment horizontal="left"/>
    </xf>
    <xf numFmtId="0" fontId="0" fillId="0" borderId="9" xfId="0" applyBorder="1" applyAlignment="1">
      <alignment horizontal="left"/>
    </xf>
    <xf numFmtId="0" fontId="0" fillId="0" borderId="19" xfId="0" applyBorder="1" applyAlignment="1">
      <alignment horizontal="left"/>
    </xf>
    <xf numFmtId="0" fontId="0" fillId="0" borderId="21" xfId="0" applyBorder="1" applyAlignment="1">
      <alignment horizontal="left"/>
    </xf>
    <xf numFmtId="0" fontId="0" fillId="0" borderId="11" xfId="0" applyBorder="1" applyAlignment="1">
      <alignment horizontal="left"/>
    </xf>
    <xf numFmtId="0" fontId="0" fillId="0" borderId="25" xfId="0" applyBorder="1" applyAlignment="1">
      <alignment horizontal="left"/>
    </xf>
    <xf numFmtId="0" fontId="0" fillId="0" borderId="16" xfId="0" applyBorder="1" applyAlignment="1">
      <alignment horizontal="left"/>
    </xf>
    <xf numFmtId="0" fontId="0" fillId="0" borderId="18" xfId="0" applyBorder="1" applyAlignment="1">
      <alignment horizontal="left"/>
    </xf>
    <xf numFmtId="0" fontId="7" fillId="0" borderId="37" xfId="0" applyFont="1" applyBorder="1" applyAlignment="1">
      <alignment horizontal="center" vertical="center" wrapText="1"/>
    </xf>
    <xf numFmtId="0" fontId="8" fillId="0" borderId="14" xfId="0" applyFont="1" applyBorder="1"/>
    <xf numFmtId="0" fontId="8" fillId="0" borderId="10" xfId="0" applyFont="1" applyBorder="1"/>
    <xf numFmtId="0" fontId="8" fillId="0" borderId="10" xfId="0" applyFont="1" applyBorder="1" applyAlignment="1">
      <alignment horizontal="left"/>
    </xf>
    <xf numFmtId="0" fontId="0" fillId="0" borderId="10" xfId="0" applyBorder="1" applyAlignment="1">
      <alignment horizontal="left"/>
    </xf>
    <xf numFmtId="0" fontId="8" fillId="0" borderId="11" xfId="0" applyFont="1" applyBorder="1"/>
    <xf numFmtId="0" fontId="0" fillId="0" borderId="17" xfId="0" applyBorder="1" applyAlignment="1">
      <alignment horizontal="left"/>
    </xf>
    <xf numFmtId="0" fontId="0" fillId="0" borderId="15" xfId="0" applyBorder="1" applyAlignment="1">
      <alignment horizontal="left"/>
    </xf>
    <xf numFmtId="0" fontId="7" fillId="13" borderId="6" xfId="0" applyFont="1" applyFill="1" applyBorder="1" applyAlignment="1">
      <alignment horizontal="center" vertical="center" wrapText="1"/>
    </xf>
    <xf numFmtId="0" fontId="7" fillId="13" borderId="8" xfId="0" applyFont="1" applyFill="1" applyBorder="1" applyAlignment="1">
      <alignment horizontal="center" vertical="center" wrapText="1"/>
    </xf>
    <xf numFmtId="0" fontId="7" fillId="13" borderId="7" xfId="0" applyFont="1" applyFill="1" applyBorder="1" applyAlignment="1">
      <alignment horizontal="center" vertical="center" wrapText="1"/>
    </xf>
    <xf numFmtId="0" fontId="8" fillId="0" borderId="4" xfId="2" applyBorder="1" applyAlignment="1">
      <alignment horizontal="center" vertical="center"/>
    </xf>
    <xf numFmtId="0" fontId="8" fillId="0" borderId="9" xfId="0" applyFont="1" applyBorder="1" applyAlignment="1">
      <alignment horizontal="left"/>
    </xf>
    <xf numFmtId="0" fontId="8" fillId="0" borderId="17" xfId="0" applyFont="1" applyBorder="1" applyAlignment="1">
      <alignment horizontal="left"/>
    </xf>
    <xf numFmtId="0" fontId="8" fillId="4" borderId="36" xfId="2" applyFill="1" applyBorder="1" applyAlignment="1">
      <alignment horizontal="center" wrapText="1"/>
    </xf>
    <xf numFmtId="0" fontId="8" fillId="4" borderId="35" xfId="2" applyFill="1" applyBorder="1" applyAlignment="1">
      <alignment horizontal="center" wrapText="1"/>
    </xf>
    <xf numFmtId="0" fontId="8" fillId="0" borderId="32" xfId="2" applyBorder="1" applyAlignment="1">
      <alignment wrapText="1"/>
    </xf>
    <xf numFmtId="0" fontId="0" fillId="0" borderId="1" xfId="0" applyBorder="1"/>
    <xf numFmtId="0" fontId="0" fillId="0" borderId="12" xfId="0" applyBorder="1"/>
    <xf numFmtId="0" fontId="0" fillId="0" borderId="7" xfId="0" applyBorder="1"/>
    <xf numFmtId="0" fontId="0" fillId="0" borderId="13" xfId="0" applyBorder="1"/>
    <xf numFmtId="0" fontId="0" fillId="0" borderId="8" xfId="0" applyBorder="1"/>
    <xf numFmtId="1" fontId="8" fillId="0" borderId="32" xfId="2" applyNumberFormat="1" applyBorder="1" applyAlignment="1">
      <alignment horizontal="center" vertical="center"/>
    </xf>
    <xf numFmtId="0" fontId="35" fillId="11" borderId="48" xfId="21" applyBorder="1" applyAlignment="1">
      <alignment horizontal="center"/>
    </xf>
    <xf numFmtId="2" fontId="8" fillId="0" borderId="8" xfId="2" applyNumberFormat="1" applyBorder="1" applyAlignment="1">
      <alignment horizontal="center" vertical="center"/>
    </xf>
    <xf numFmtId="0" fontId="8" fillId="0" borderId="1" xfId="0" applyFont="1" applyBorder="1" applyAlignment="1">
      <alignment horizontal="center"/>
    </xf>
    <xf numFmtId="0" fontId="8" fillId="0" borderId="2" xfId="0" applyFont="1" applyBorder="1" applyAlignment="1">
      <alignment horizontal="center"/>
    </xf>
    <xf numFmtId="0" fontId="8" fillId="0" borderId="7" xfId="2" applyBorder="1" applyAlignment="1">
      <alignment horizontal="center" vertical="center"/>
    </xf>
    <xf numFmtId="0" fontId="8" fillId="0" borderId="8" xfId="2" applyBorder="1" applyAlignment="1">
      <alignment horizontal="center" vertical="center"/>
    </xf>
    <xf numFmtId="0" fontId="35" fillId="11" borderId="44" xfId="21" applyAlignment="1">
      <alignment horizontal="right"/>
    </xf>
    <xf numFmtId="2" fontId="0" fillId="0" borderId="4" xfId="0" applyNumberFormat="1" applyBorder="1" applyAlignment="1">
      <alignment horizontal="center"/>
    </xf>
    <xf numFmtId="165" fontId="8" fillId="0" borderId="4" xfId="2" applyNumberFormat="1" applyBorder="1" applyAlignment="1">
      <alignment horizontal="center" vertical="center"/>
    </xf>
    <xf numFmtId="2" fontId="8" fillId="0" borderId="4" xfId="2" applyNumberFormat="1" applyBorder="1" applyAlignment="1">
      <alignment horizontal="center" vertical="center"/>
    </xf>
    <xf numFmtId="1" fontId="8" fillId="0" borderId="9" xfId="0" applyNumberFormat="1" applyFont="1" applyBorder="1"/>
    <xf numFmtId="0" fontId="8" fillId="0" borderId="3" xfId="2" applyBorder="1" applyAlignment="1">
      <alignment horizontal="left"/>
    </xf>
    <xf numFmtId="0" fontId="8" fillId="0" borderId="7" xfId="2" applyBorder="1" applyAlignment="1">
      <alignment horizontal="left"/>
    </xf>
    <xf numFmtId="0" fontId="8" fillId="0" borderId="1" xfId="2" applyBorder="1" applyAlignment="1">
      <alignment horizontal="left"/>
    </xf>
    <xf numFmtId="0" fontId="8" fillId="0" borderId="3" xfId="0" applyFont="1" applyBorder="1" applyAlignment="1">
      <alignment horizontal="right"/>
    </xf>
    <xf numFmtId="0" fontId="8" fillId="0" borderId="7" xfId="2" applyBorder="1" applyAlignment="1">
      <alignment horizontal="right"/>
    </xf>
    <xf numFmtId="0" fontId="35" fillId="11" borderId="52" xfId="21" applyBorder="1" applyAlignment="1">
      <alignment horizontal="center"/>
    </xf>
    <xf numFmtId="0" fontId="0" fillId="0" borderId="4" xfId="0" applyBorder="1" applyAlignment="1">
      <alignment horizontal="center"/>
    </xf>
    <xf numFmtId="0" fontId="0" fillId="0" borderId="8" xfId="0" applyBorder="1" applyAlignment="1">
      <alignment horizontal="center"/>
    </xf>
    <xf numFmtId="0" fontId="35" fillId="11" borderId="46" xfId="21" applyBorder="1" applyAlignment="1">
      <alignment horizontal="center"/>
    </xf>
    <xf numFmtId="0" fontId="35" fillId="11" borderId="53" xfId="21" applyBorder="1" applyAlignment="1">
      <alignment horizontal="center"/>
    </xf>
    <xf numFmtId="0" fontId="7" fillId="0" borderId="54" xfId="0" applyFont="1" applyBorder="1"/>
    <xf numFmtId="0" fontId="8" fillId="0" borderId="55" xfId="0" applyFont="1" applyBorder="1"/>
    <xf numFmtId="0" fontId="8" fillId="0" borderId="34" xfId="0" applyFont="1" applyBorder="1"/>
    <xf numFmtId="0" fontId="8" fillId="0" borderId="35" xfId="0" applyFont="1" applyBorder="1"/>
    <xf numFmtId="0" fontId="8" fillId="0" borderId="12" xfId="0" applyFont="1" applyBorder="1"/>
    <xf numFmtId="165" fontId="0" fillId="0" borderId="8" xfId="0" applyNumberFormat="1" applyBorder="1" applyAlignment="1">
      <alignment horizontal="center"/>
    </xf>
    <xf numFmtId="0" fontId="35" fillId="11" borderId="56" xfId="21" applyBorder="1" applyAlignment="1">
      <alignment horizontal="center"/>
    </xf>
    <xf numFmtId="2" fontId="35" fillId="11" borderId="48" xfId="21" applyNumberFormat="1" applyBorder="1" applyAlignment="1">
      <alignment horizontal="center"/>
    </xf>
    <xf numFmtId="2" fontId="35" fillId="0" borderId="12" xfId="21" applyNumberFormat="1" applyFill="1" applyBorder="1" applyAlignment="1">
      <alignment horizontal="center" vertical="center"/>
    </xf>
    <xf numFmtId="2" fontId="35" fillId="11" borderId="51" xfId="21" applyNumberFormat="1" applyBorder="1" applyAlignment="1">
      <alignment horizontal="center"/>
    </xf>
    <xf numFmtId="2" fontId="0" fillId="0" borderId="1" xfId="0" applyNumberFormat="1" applyBorder="1" applyAlignment="1">
      <alignment horizontal="center"/>
    </xf>
    <xf numFmtId="2" fontId="0" fillId="0" borderId="2" xfId="0" applyNumberFormat="1" applyBorder="1" applyAlignment="1">
      <alignment horizontal="center"/>
    </xf>
    <xf numFmtId="2" fontId="35" fillId="11" borderId="47" xfId="21" applyNumberFormat="1" applyBorder="1" applyAlignment="1">
      <alignment horizontal="center"/>
    </xf>
    <xf numFmtId="2" fontId="35" fillId="11" borderId="46" xfId="21" applyNumberFormat="1" applyBorder="1" applyAlignment="1">
      <alignment horizontal="center"/>
    </xf>
    <xf numFmtId="2" fontId="0" fillId="0" borderId="3" xfId="0" applyNumberFormat="1" applyBorder="1" applyAlignment="1">
      <alignment horizontal="center"/>
    </xf>
    <xf numFmtId="0" fontId="8" fillId="0" borderId="1" xfId="0" applyFont="1" applyBorder="1"/>
    <xf numFmtId="0" fontId="8" fillId="0" borderId="7" xfId="0" applyFont="1" applyBorder="1"/>
    <xf numFmtId="2" fontId="41" fillId="0" borderId="2" xfId="21" applyNumberFormat="1" applyFont="1" applyFill="1" applyBorder="1" applyAlignment="1">
      <alignment horizontal="center" vertical="center"/>
    </xf>
    <xf numFmtId="1" fontId="8" fillId="0" borderId="32" xfId="2" applyNumberFormat="1" applyBorder="1" applyAlignment="1">
      <alignment vertical="center"/>
    </xf>
    <xf numFmtId="1" fontId="8" fillId="0" borderId="33" xfId="2" applyNumberFormat="1" applyBorder="1" applyAlignment="1">
      <alignment vertical="center"/>
    </xf>
    <xf numFmtId="2" fontId="0" fillId="0" borderId="42" xfId="0" applyNumberFormat="1" applyBorder="1" applyAlignment="1">
      <alignment horizontal="center"/>
    </xf>
    <xf numFmtId="2" fontId="8" fillId="0" borderId="6" xfId="0" applyNumberFormat="1" applyFont="1" applyBorder="1" applyAlignment="1">
      <alignment horizontal="center"/>
    </xf>
    <xf numFmtId="0" fontId="7" fillId="0" borderId="37" xfId="0" applyFont="1" applyBorder="1" applyAlignment="1">
      <alignment horizontal="center"/>
    </xf>
    <xf numFmtId="2" fontId="0" fillId="0" borderId="37" xfId="0" applyNumberFormat="1" applyBorder="1" applyAlignment="1">
      <alignment horizontal="center"/>
    </xf>
    <xf numFmtId="0" fontId="42" fillId="0" borderId="9" xfId="0" applyFont="1" applyBorder="1" applyAlignment="1" applyProtection="1">
      <alignment horizontal="left"/>
      <protection locked="0"/>
    </xf>
    <xf numFmtId="0" fontId="7" fillId="0" borderId="40" xfId="0" applyFont="1" applyBorder="1" applyAlignment="1">
      <alignment horizontal="right" wrapText="1"/>
    </xf>
    <xf numFmtId="0" fontId="7" fillId="0" borderId="14" xfId="0" applyFont="1" applyBorder="1" applyAlignment="1">
      <alignment horizontal="right" vertical="center" wrapText="1"/>
    </xf>
    <xf numFmtId="0" fontId="8" fillId="0" borderId="10" xfId="0" applyFont="1" applyBorder="1" applyAlignment="1">
      <alignment vertical="center" wrapText="1"/>
    </xf>
    <xf numFmtId="1" fontId="0" fillId="0" borderId="15" xfId="0" applyNumberFormat="1" applyBorder="1"/>
    <xf numFmtId="1" fontId="0" fillId="0" borderId="25" xfId="0" applyNumberFormat="1" applyBorder="1"/>
    <xf numFmtId="0" fontId="8" fillId="0" borderId="38" xfId="0" applyFont="1" applyBorder="1"/>
    <xf numFmtId="1" fontId="0" fillId="0" borderId="8" xfId="0" applyNumberFormat="1" applyBorder="1"/>
    <xf numFmtId="0" fontId="8" fillId="15" borderId="9" xfId="0" applyFont="1" applyFill="1" applyBorder="1" applyAlignment="1" applyProtection="1">
      <alignment horizontal="left"/>
      <protection locked="0"/>
    </xf>
    <xf numFmtId="0" fontId="0" fillId="15" borderId="9" xfId="0" applyFill="1" applyBorder="1" applyAlignment="1" applyProtection="1">
      <alignment horizontal="left"/>
      <protection locked="0"/>
    </xf>
    <xf numFmtId="0" fontId="0" fillId="15" borderId="9" xfId="0" applyFill="1" applyBorder="1"/>
    <xf numFmtId="0" fontId="0" fillId="15" borderId="9" xfId="0" applyFill="1" applyBorder="1" applyAlignment="1">
      <alignment horizontal="center"/>
    </xf>
    <xf numFmtId="0" fontId="7" fillId="15" borderId="9" xfId="0" applyFont="1" applyFill="1" applyBorder="1" applyAlignment="1" applyProtection="1">
      <alignment horizontal="left"/>
      <protection locked="0"/>
    </xf>
    <xf numFmtId="168" fontId="35" fillId="11" borderId="46" xfId="21" applyNumberFormat="1" applyBorder="1" applyAlignment="1">
      <alignment horizontal="center"/>
    </xf>
    <xf numFmtId="168" fontId="0" fillId="0" borderId="4" xfId="0" applyNumberFormat="1" applyBorder="1" applyAlignment="1">
      <alignment horizontal="center"/>
    </xf>
    <xf numFmtId="168" fontId="35" fillId="11" borderId="58" xfId="21" applyNumberFormat="1" applyBorder="1" applyAlignment="1">
      <alignment horizontal="center"/>
    </xf>
    <xf numFmtId="168" fontId="35" fillId="11" borderId="56" xfId="21" applyNumberFormat="1" applyBorder="1" applyAlignment="1">
      <alignment horizontal="center"/>
    </xf>
    <xf numFmtId="168" fontId="35" fillId="16" borderId="47" xfId="21" applyNumberFormat="1" applyFill="1" applyBorder="1" applyAlignment="1">
      <alignment horizontal="center"/>
    </xf>
    <xf numFmtId="168" fontId="0" fillId="16" borderId="3" xfId="0" applyNumberFormat="1" applyFill="1" applyBorder="1" applyAlignment="1">
      <alignment horizontal="center"/>
    </xf>
    <xf numFmtId="2" fontId="0" fillId="0" borderId="0" xfId="0" applyNumberFormat="1"/>
    <xf numFmtId="165" fontId="0" fillId="0" borderId="0" xfId="0" applyNumberFormat="1"/>
    <xf numFmtId="0" fontId="43" fillId="0" borderId="0" xfId="0" applyFont="1"/>
    <xf numFmtId="0" fontId="8" fillId="0" borderId="0" xfId="0" applyFont="1" applyAlignment="1">
      <alignment horizontal="left" indent="1"/>
    </xf>
    <xf numFmtId="168" fontId="8" fillId="0" borderId="0" xfId="2" applyNumberFormat="1"/>
    <xf numFmtId="0" fontId="35" fillId="7" borderId="44" xfId="21" applyFill="1"/>
    <xf numFmtId="0" fontId="8" fillId="0" borderId="0" xfId="0" applyFont="1" applyAlignment="1" applyProtection="1">
      <alignment horizontal="left" vertical="center"/>
      <protection locked="0"/>
    </xf>
    <xf numFmtId="0" fontId="8" fillId="0" borderId="9" xfId="0" applyFont="1" applyBorder="1" applyAlignment="1" applyProtection="1">
      <alignment wrapText="1"/>
      <protection locked="0"/>
    </xf>
    <xf numFmtId="2" fontId="29" fillId="0" borderId="1" xfId="2" applyNumberFormat="1" applyFont="1" applyBorder="1" applyAlignment="1">
      <alignment horizontal="center" vertical="center"/>
    </xf>
    <xf numFmtId="2" fontId="29" fillId="0" borderId="12" xfId="2" applyNumberFormat="1" applyFont="1" applyBorder="1" applyAlignment="1">
      <alignment horizontal="center" vertical="center"/>
    </xf>
    <xf numFmtId="2" fontId="4" fillId="11" borderId="48" xfId="21" applyNumberFormat="1" applyFont="1" applyBorder="1" applyAlignment="1">
      <alignment horizontal="center" vertical="center"/>
    </xf>
    <xf numFmtId="2" fontId="29" fillId="0" borderId="2" xfId="2" applyNumberFormat="1" applyFont="1" applyBorder="1" applyAlignment="1">
      <alignment horizontal="center" vertical="center"/>
    </xf>
    <xf numFmtId="0" fontId="29" fillId="0" borderId="3" xfId="2" applyFont="1" applyBorder="1" applyAlignment="1">
      <alignment horizontal="center" vertical="center"/>
    </xf>
    <xf numFmtId="0" fontId="29" fillId="0" borderId="4" xfId="2" applyFont="1" applyBorder="1" applyAlignment="1">
      <alignment horizontal="center" vertical="center"/>
    </xf>
    <xf numFmtId="166" fontId="8" fillId="0" borderId="34" xfId="0" applyNumberFormat="1" applyFont="1" applyBorder="1" applyAlignment="1">
      <alignment horizontal="center" vertical="center"/>
    </xf>
    <xf numFmtId="171" fontId="8" fillId="0" borderId="34" xfId="0" applyNumberFormat="1" applyFont="1" applyBorder="1" applyAlignment="1">
      <alignment horizontal="center" vertical="center"/>
    </xf>
    <xf numFmtId="171" fontId="8" fillId="0" borderId="34" xfId="2" applyNumberFormat="1" applyBorder="1" applyAlignment="1">
      <alignment horizontal="center" vertical="center"/>
    </xf>
    <xf numFmtId="165" fontId="8" fillId="0" borderId="34" xfId="0" applyNumberFormat="1" applyFont="1" applyBorder="1" applyAlignment="1">
      <alignment horizontal="center" vertical="center"/>
    </xf>
    <xf numFmtId="168" fontId="8" fillId="0" borderId="34" xfId="0" applyNumberFormat="1" applyFont="1" applyBorder="1" applyAlignment="1">
      <alignment horizontal="center" vertical="center"/>
    </xf>
    <xf numFmtId="3" fontId="8" fillId="0" borderId="34" xfId="0" applyNumberFormat="1" applyFont="1" applyBorder="1" applyAlignment="1">
      <alignment horizontal="center" vertical="center"/>
    </xf>
    <xf numFmtId="166" fontId="0" fillId="0" borderId="34" xfId="0" applyNumberFormat="1" applyBorder="1" applyAlignment="1">
      <alignment horizontal="center" vertical="center"/>
    </xf>
    <xf numFmtId="167" fontId="8" fillId="0" borderId="34" xfId="0" applyNumberFormat="1" applyFont="1" applyBorder="1" applyAlignment="1">
      <alignment horizontal="center" vertical="center"/>
    </xf>
    <xf numFmtId="171" fontId="7" fillId="0" borderId="34" xfId="0" applyNumberFormat="1" applyFont="1" applyBorder="1" applyAlignment="1">
      <alignment horizontal="center" vertical="center" wrapText="1"/>
    </xf>
    <xf numFmtId="0" fontId="8" fillId="0" borderId="34" xfId="0" applyFont="1" applyBorder="1" applyAlignment="1">
      <alignment horizontal="center" vertical="center" wrapText="1"/>
    </xf>
    <xf numFmtId="171" fontId="8" fillId="0" borderId="34" xfId="0" applyNumberFormat="1" applyFont="1" applyBorder="1" applyAlignment="1">
      <alignment horizontal="center" vertical="center" wrapText="1"/>
    </xf>
    <xf numFmtId="171" fontId="8" fillId="0" borderId="35" xfId="0" applyNumberFormat="1" applyFont="1" applyBorder="1" applyAlignment="1">
      <alignment horizontal="center" vertical="center" wrapText="1"/>
    </xf>
    <xf numFmtId="2" fontId="28" fillId="8" borderId="30" xfId="0" applyNumberFormat="1" applyFont="1" applyFill="1" applyBorder="1" applyAlignment="1" applyProtection="1">
      <alignment horizontal="center" vertical="center" wrapText="1"/>
      <protection locked="0"/>
    </xf>
    <xf numFmtId="166" fontId="28" fillId="8" borderId="30" xfId="0" applyNumberFormat="1" applyFont="1" applyFill="1" applyBorder="1" applyAlignment="1" applyProtection="1">
      <alignment horizontal="center" vertical="center" wrapText="1"/>
      <protection locked="0"/>
    </xf>
    <xf numFmtId="2" fontId="20" fillId="8" borderId="34" xfId="0" applyNumberFormat="1" applyFont="1" applyFill="1" applyBorder="1" applyAlignment="1" applyProtection="1">
      <alignment horizontal="center" vertical="center" wrapText="1"/>
      <protection locked="0"/>
    </xf>
    <xf numFmtId="2" fontId="20" fillId="8" borderId="30" xfId="0" applyNumberFormat="1" applyFont="1" applyFill="1" applyBorder="1" applyAlignment="1" applyProtection="1">
      <alignment horizontal="center" vertical="center" wrapText="1"/>
      <protection locked="0"/>
    </xf>
    <xf numFmtId="166" fontId="28" fillId="8" borderId="31" xfId="0" applyNumberFormat="1" applyFont="1" applyFill="1" applyBorder="1" applyAlignment="1" applyProtection="1">
      <alignment horizontal="center" vertical="center" wrapText="1"/>
      <protection locked="0"/>
    </xf>
    <xf numFmtId="165" fontId="8" fillId="0" borderId="0" xfId="0" applyNumberFormat="1" applyFont="1" applyAlignment="1" applyProtection="1">
      <alignment horizontal="center" vertical="center"/>
      <protection locked="0"/>
    </xf>
    <xf numFmtId="171" fontId="8" fillId="0" borderId="0" xfId="0" applyNumberFormat="1" applyFont="1" applyAlignment="1" applyProtection="1">
      <alignment horizontal="center" vertical="center"/>
      <protection locked="0"/>
    </xf>
    <xf numFmtId="0" fontId="0" fillId="0" borderId="0" xfId="0" applyAlignment="1" applyProtection="1">
      <alignment vertical="center" wrapText="1"/>
      <protection locked="0"/>
    </xf>
    <xf numFmtId="167" fontId="8" fillId="0" borderId="0" xfId="0" applyNumberFormat="1" applyFont="1" applyAlignment="1" applyProtection="1">
      <alignment horizontal="center" vertical="center"/>
      <protection locked="0"/>
    </xf>
    <xf numFmtId="168" fontId="8" fillId="0" borderId="0" xfId="0" applyNumberFormat="1" applyFont="1" applyAlignment="1" applyProtection="1">
      <alignment horizontal="center" vertical="center" wrapText="1"/>
      <protection locked="0"/>
    </xf>
    <xf numFmtId="166" fontId="0" fillId="0" borderId="0" xfId="0" applyNumberFormat="1" applyAlignment="1" applyProtection="1">
      <alignment horizontal="center" vertical="center"/>
      <protection locked="0"/>
    </xf>
    <xf numFmtId="168" fontId="0" fillId="0" borderId="0" xfId="0" applyNumberFormat="1" applyAlignment="1" applyProtection="1">
      <alignment horizontal="center" vertical="center"/>
      <protection locked="0"/>
    </xf>
    <xf numFmtId="0" fontId="8" fillId="0" borderId="0" xfId="0" applyFont="1" applyProtection="1">
      <protection locked="0"/>
    </xf>
    <xf numFmtId="165" fontId="8" fillId="0" borderId="0" xfId="2" applyNumberFormat="1" applyAlignment="1" applyProtection="1">
      <alignment horizontal="center" vertical="center"/>
      <protection locked="0"/>
    </xf>
    <xf numFmtId="165" fontId="35" fillId="11" borderId="34" xfId="21" applyNumberFormat="1" applyBorder="1" applyAlignment="1" applyProtection="1">
      <alignment horizontal="center" vertical="center"/>
      <protection locked="0"/>
    </xf>
    <xf numFmtId="0" fontId="28" fillId="8" borderId="29" xfId="0" applyFont="1" applyFill="1" applyBorder="1" applyAlignment="1" applyProtection="1">
      <alignment horizontal="center" vertical="center" wrapText="1"/>
      <protection locked="0"/>
    </xf>
    <xf numFmtId="0" fontId="28" fillId="8" borderId="30" xfId="0" applyFont="1" applyFill="1" applyBorder="1" applyAlignment="1" applyProtection="1">
      <alignment horizontal="center" vertical="center" wrapText="1"/>
      <protection locked="0"/>
    </xf>
    <xf numFmtId="49" fontId="28" fillId="8" borderId="30" xfId="0" applyNumberFormat="1" applyFont="1" applyFill="1" applyBorder="1" applyAlignment="1" applyProtection="1">
      <alignment horizontal="center" vertical="center" wrapText="1"/>
      <protection locked="0"/>
    </xf>
    <xf numFmtId="0" fontId="35" fillId="11" borderId="36" xfId="21" applyBorder="1" applyAlignment="1" applyProtection="1">
      <alignment horizontal="center" vertical="center" wrapText="1"/>
      <protection locked="0"/>
    </xf>
    <xf numFmtId="0" fontId="29" fillId="0" borderId="0" xfId="4" applyFont="1" applyAlignment="1" applyProtection="1">
      <alignment horizontal="center" vertical="center" wrapText="1"/>
      <protection locked="0"/>
    </xf>
    <xf numFmtId="166" fontId="29" fillId="20" borderId="9" xfId="4" applyNumberFormat="1" applyFont="1" applyFill="1" applyBorder="1" applyAlignment="1">
      <alignment horizontal="center" vertical="center"/>
    </xf>
    <xf numFmtId="1" fontId="29" fillId="20" borderId="9" xfId="4" applyNumberFormat="1" applyFont="1" applyFill="1" applyBorder="1" applyAlignment="1">
      <alignment horizontal="center" vertical="center"/>
    </xf>
    <xf numFmtId="2" fontId="29" fillId="20" borderId="9" xfId="4" applyNumberFormat="1" applyFont="1" applyFill="1" applyBorder="1" applyAlignment="1">
      <alignment horizontal="center" vertical="center"/>
    </xf>
    <xf numFmtId="167" fontId="29" fillId="20" borderId="9" xfId="0" applyNumberFormat="1" applyFont="1" applyFill="1" applyBorder="1" applyAlignment="1">
      <alignment horizontal="center" vertical="center"/>
    </xf>
    <xf numFmtId="166" fontId="29" fillId="20" borderId="9" xfId="0" applyNumberFormat="1" applyFont="1" applyFill="1" applyBorder="1" applyAlignment="1">
      <alignment horizontal="center" vertical="center"/>
    </xf>
    <xf numFmtId="170" fontId="29" fillId="20" borderId="9" xfId="0" applyNumberFormat="1" applyFont="1" applyFill="1" applyBorder="1"/>
    <xf numFmtId="165" fontId="29" fillId="20" borderId="9" xfId="0" applyNumberFormat="1" applyFont="1" applyFill="1" applyBorder="1"/>
    <xf numFmtId="168" fontId="29" fillId="20" borderId="9" xfId="0" applyNumberFormat="1" applyFont="1" applyFill="1" applyBorder="1"/>
    <xf numFmtId="0" fontId="29" fillId="20" borderId="9" xfId="0" applyFont="1" applyFill="1" applyBorder="1"/>
    <xf numFmtId="0" fontId="29" fillId="20" borderId="9" xfId="0" applyFont="1" applyFill="1" applyBorder="1" applyAlignment="1">
      <alignment horizontal="center"/>
    </xf>
    <xf numFmtId="169" fontId="29" fillId="20" borderId="9" xfId="0" applyNumberFormat="1" applyFont="1" applyFill="1" applyBorder="1" applyAlignment="1">
      <alignment horizontal="center"/>
    </xf>
    <xf numFmtId="0" fontId="8" fillId="0" borderId="9" xfId="0" applyFont="1" applyBorder="1" applyAlignment="1">
      <alignment horizontal="left" wrapText="1"/>
    </xf>
    <xf numFmtId="166" fontId="29" fillId="0" borderId="0" xfId="4" applyNumberFormat="1" applyFont="1" applyAlignment="1">
      <alignment horizontal="center" vertical="center"/>
    </xf>
    <xf numFmtId="1" fontId="29" fillId="0" borderId="0" xfId="4" applyNumberFormat="1" applyFont="1" applyAlignment="1">
      <alignment horizontal="center" vertical="center"/>
    </xf>
    <xf numFmtId="2" fontId="29" fillId="0" borderId="0" xfId="4" applyNumberFormat="1" applyFont="1" applyAlignment="1">
      <alignment horizontal="center" vertical="center"/>
    </xf>
    <xf numFmtId="167" fontId="8" fillId="0" borderId="0" xfId="0" applyNumberFormat="1" applyFont="1" applyAlignment="1">
      <alignment horizontal="center" vertical="center"/>
    </xf>
    <xf numFmtId="166" fontId="8" fillId="0" borderId="0" xfId="0" applyNumberFormat="1" applyFont="1" applyAlignment="1">
      <alignment horizontal="center" vertical="center"/>
    </xf>
    <xf numFmtId="169" fontId="8" fillId="0" borderId="0" xfId="0" applyNumberFormat="1" applyFont="1"/>
    <xf numFmtId="168" fontId="0" fillId="0" borderId="0" xfId="0" applyNumberFormat="1"/>
    <xf numFmtId="166" fontId="29" fillId="0" borderId="0" xfId="4" applyNumberFormat="1" applyFont="1" applyAlignment="1">
      <alignment horizontal="left" vertical="center"/>
    </xf>
    <xf numFmtId="0" fontId="7" fillId="12" borderId="14" xfId="0" applyFont="1" applyFill="1" applyBorder="1" applyAlignment="1">
      <alignment horizontal="center"/>
    </xf>
    <xf numFmtId="0" fontId="7" fillId="12" borderId="10" xfId="0" applyFont="1" applyFill="1" applyBorder="1" applyAlignment="1">
      <alignment horizontal="center"/>
    </xf>
    <xf numFmtId="0" fontId="7" fillId="12" borderId="15" xfId="0" applyFont="1" applyFill="1" applyBorder="1" applyAlignment="1">
      <alignment horizontal="center"/>
    </xf>
    <xf numFmtId="0" fontId="7" fillId="17" borderId="30" xfId="0" applyFont="1" applyFill="1" applyBorder="1" applyAlignment="1">
      <alignment horizontal="center"/>
    </xf>
    <xf numFmtId="0" fontId="7" fillId="17" borderId="26" xfId="0" applyFont="1" applyFill="1" applyBorder="1" applyAlignment="1">
      <alignment horizontal="center"/>
    </xf>
    <xf numFmtId="0" fontId="7" fillId="17" borderId="10" xfId="0" applyFont="1" applyFill="1" applyBorder="1" applyAlignment="1">
      <alignment horizontal="center"/>
    </xf>
    <xf numFmtId="1" fontId="0" fillId="0" borderId="0" xfId="0" applyNumberFormat="1"/>
    <xf numFmtId="167" fontId="0" fillId="0" borderId="0" xfId="0" applyNumberFormat="1" applyAlignment="1">
      <alignment horizontal="center"/>
    </xf>
    <xf numFmtId="166" fontId="0" fillId="0" borderId="0" xfId="0" applyNumberFormat="1" applyAlignment="1">
      <alignment horizontal="center"/>
    </xf>
    <xf numFmtId="166" fontId="0" fillId="0" borderId="0" xfId="0" applyNumberFormat="1"/>
    <xf numFmtId="167" fontId="0" fillId="0" borderId="0" xfId="0" applyNumberFormat="1"/>
    <xf numFmtId="0" fontId="8" fillId="0" borderId="11" xfId="0" applyFont="1" applyBorder="1" applyAlignment="1">
      <alignment horizontal="center"/>
    </xf>
    <xf numFmtId="168" fontId="0" fillId="6" borderId="9" xfId="0" applyNumberFormat="1" applyFill="1" applyBorder="1" applyAlignment="1">
      <alignment horizontal="center"/>
    </xf>
    <xf numFmtId="171" fontId="0" fillId="6" borderId="9" xfId="0" applyNumberFormat="1" applyFill="1" applyBorder="1" applyAlignment="1">
      <alignment horizontal="center"/>
    </xf>
    <xf numFmtId="168" fontId="0" fillId="0" borderId="9" xfId="0" applyNumberFormat="1" applyBorder="1" applyAlignment="1">
      <alignment horizontal="center"/>
    </xf>
    <xf numFmtId="171" fontId="0" fillId="6" borderId="9" xfId="0" applyNumberFormat="1" applyFill="1" applyBorder="1"/>
    <xf numFmtId="168" fontId="0" fillId="0" borderId="9" xfId="0" applyNumberFormat="1" applyBorder="1"/>
    <xf numFmtId="2" fontId="0" fillId="6" borderId="9" xfId="0" applyNumberFormat="1" applyFill="1" applyBorder="1"/>
    <xf numFmtId="168" fontId="0" fillId="6" borderId="9" xfId="0" applyNumberFormat="1" applyFill="1" applyBorder="1"/>
    <xf numFmtId="165" fontId="0" fillId="0" borderId="9" xfId="0" applyNumberFormat="1" applyBorder="1" applyAlignment="1">
      <alignment horizontal="center"/>
    </xf>
    <xf numFmtId="0" fontId="8" fillId="0" borderId="16" xfId="0" applyFont="1" applyBorder="1" applyAlignment="1">
      <alignment horizontal="center"/>
    </xf>
    <xf numFmtId="165" fontId="0" fillId="0" borderId="0" xfId="0" applyNumberFormat="1" applyAlignment="1">
      <alignment horizontal="center"/>
    </xf>
    <xf numFmtId="0" fontId="8" fillId="0" borderId="0" xfId="0" applyFont="1" applyAlignment="1">
      <alignment horizontal="left"/>
    </xf>
    <xf numFmtId="0" fontId="29" fillId="0" borderId="0" xfId="4" applyFont="1" applyAlignment="1" applyProtection="1">
      <alignment horizontal="center" vertical="center"/>
      <protection locked="0"/>
    </xf>
    <xf numFmtId="2" fontId="28" fillId="8" borderId="20" xfId="0" applyNumberFormat="1" applyFont="1" applyFill="1" applyBorder="1" applyAlignment="1">
      <alignment horizontal="center" vertical="center" wrapText="1"/>
    </xf>
    <xf numFmtId="1" fontId="28" fillId="8" borderId="20" xfId="0" applyNumberFormat="1" applyFont="1" applyFill="1" applyBorder="1" applyAlignment="1">
      <alignment horizontal="center" vertical="center" wrapText="1"/>
    </xf>
    <xf numFmtId="2" fontId="20" fillId="8" borderId="20" xfId="0" applyNumberFormat="1" applyFont="1" applyFill="1" applyBorder="1" applyAlignment="1">
      <alignment horizontal="center" vertical="center" wrapText="1"/>
    </xf>
    <xf numFmtId="166" fontId="28" fillId="8" borderId="20" xfId="0" applyNumberFormat="1" applyFont="1" applyFill="1" applyBorder="1" applyAlignment="1">
      <alignment horizontal="center" vertical="center" wrapText="1"/>
    </xf>
    <xf numFmtId="0" fontId="44" fillId="19" borderId="20" xfId="0" applyFont="1" applyFill="1" applyBorder="1" applyAlignment="1">
      <alignment wrapText="1"/>
    </xf>
    <xf numFmtId="166" fontId="28" fillId="12" borderId="20" xfId="0" applyNumberFormat="1" applyFont="1" applyFill="1" applyBorder="1" applyAlignment="1">
      <alignment horizontal="center" vertical="center" wrapText="1"/>
    </xf>
    <xf numFmtId="166" fontId="28" fillId="12" borderId="27" xfId="0" applyNumberFormat="1" applyFont="1" applyFill="1" applyBorder="1" applyAlignment="1">
      <alignment horizontal="center" vertical="center" wrapText="1"/>
    </xf>
    <xf numFmtId="0" fontId="28" fillId="8" borderId="20" xfId="0" applyFont="1" applyFill="1" applyBorder="1" applyAlignment="1" applyProtection="1">
      <alignment horizontal="center" vertical="center" wrapText="1"/>
      <protection locked="0"/>
    </xf>
    <xf numFmtId="49" fontId="28" fillId="8" borderId="20" xfId="0" applyNumberFormat="1" applyFont="1" applyFill="1" applyBorder="1" applyAlignment="1" applyProtection="1">
      <alignment horizontal="center" vertical="center" wrapText="1"/>
      <protection locked="0"/>
    </xf>
    <xf numFmtId="164" fontId="28" fillId="8" borderId="20" xfId="0" applyNumberFormat="1" applyFont="1" applyFill="1" applyBorder="1" applyAlignment="1" applyProtection="1">
      <alignment horizontal="center" vertical="center" wrapText="1"/>
      <protection locked="0"/>
    </xf>
    <xf numFmtId="2" fontId="28" fillId="8" borderId="20" xfId="0" applyNumberFormat="1" applyFont="1" applyFill="1" applyBorder="1" applyAlignment="1" applyProtection="1">
      <alignment horizontal="center" vertical="center" wrapText="1"/>
      <protection locked="0"/>
    </xf>
    <xf numFmtId="49" fontId="3" fillId="14" borderId="9" xfId="21" applyNumberFormat="1" applyFont="1" applyFill="1" applyBorder="1" applyAlignment="1" applyProtection="1">
      <alignment horizontal="center" vertical="center"/>
      <protection locked="0"/>
    </xf>
    <xf numFmtId="0" fontId="29" fillId="0" borderId="9" xfId="0" applyFont="1" applyBorder="1" applyAlignment="1" applyProtection="1">
      <alignment horizontal="left"/>
      <protection locked="0"/>
    </xf>
    <xf numFmtId="0" fontId="29" fillId="0" borderId="9" xfId="0" applyFont="1" applyBorder="1" applyAlignment="1" applyProtection="1">
      <alignment horizontal="center"/>
      <protection locked="0"/>
    </xf>
    <xf numFmtId="0" fontId="29" fillId="0" borderId="9" xfId="0" applyFont="1" applyBorder="1"/>
    <xf numFmtId="0" fontId="29" fillId="0" borderId="9" xfId="0" applyFont="1" applyBorder="1" applyAlignment="1">
      <alignment horizontal="center"/>
    </xf>
    <xf numFmtId="165" fontId="29" fillId="0" borderId="9" xfId="0" applyNumberFormat="1" applyFont="1" applyBorder="1" applyAlignment="1">
      <alignment horizontal="center"/>
    </xf>
    <xf numFmtId="165" fontId="0" fillId="0" borderId="9" xfId="0" applyNumberFormat="1" applyBorder="1"/>
    <xf numFmtId="165" fontId="29" fillId="0" borderId="9" xfId="0" applyNumberFormat="1" applyFont="1" applyBorder="1"/>
    <xf numFmtId="165" fontId="45" fillId="0" borderId="9" xfId="0" applyNumberFormat="1" applyFont="1" applyBorder="1"/>
    <xf numFmtId="165" fontId="0" fillId="14" borderId="9" xfId="0" applyNumberFormat="1" applyFill="1" applyBorder="1" applyAlignment="1" applyProtection="1">
      <alignment horizontal="center"/>
      <protection locked="0"/>
    </xf>
    <xf numFmtId="165" fontId="29" fillId="14" borderId="9" xfId="0" applyNumberFormat="1" applyFont="1" applyFill="1" applyBorder="1" applyAlignment="1" applyProtection="1">
      <alignment horizontal="center"/>
      <protection locked="0"/>
    </xf>
    <xf numFmtId="165" fontId="8" fillId="14" borderId="9" xfId="0" applyNumberFormat="1" applyFont="1" applyFill="1" applyBorder="1" applyAlignment="1" applyProtection="1">
      <alignment horizontal="center"/>
      <protection locked="0"/>
    </xf>
    <xf numFmtId="171" fontId="8" fillId="14" borderId="9" xfId="0" applyNumberFormat="1" applyFont="1" applyFill="1" applyBorder="1" applyAlignment="1" applyProtection="1">
      <alignment horizontal="center"/>
      <protection locked="0"/>
    </xf>
    <xf numFmtId="171" fontId="29" fillId="14" borderId="9" xfId="0" applyNumberFormat="1" applyFont="1" applyFill="1" applyBorder="1" applyAlignment="1" applyProtection="1">
      <alignment horizontal="center"/>
      <protection locked="0"/>
    </xf>
    <xf numFmtId="0" fontId="8" fillId="6" borderId="9" xfId="0" applyFont="1" applyFill="1" applyBorder="1" applyAlignment="1" applyProtection="1">
      <alignment horizontal="left"/>
      <protection locked="0"/>
    </xf>
    <xf numFmtId="0" fontId="46" fillId="6" borderId="0" xfId="0" applyFont="1" applyFill="1"/>
    <xf numFmtId="0" fontId="0" fillId="6" borderId="0" xfId="0" applyFill="1"/>
    <xf numFmtId="0" fontId="44" fillId="19" borderId="43" xfId="0" applyFont="1" applyFill="1" applyBorder="1" applyAlignment="1">
      <alignment wrapText="1"/>
    </xf>
    <xf numFmtId="0" fontId="28" fillId="20" borderId="43" xfId="0" applyFont="1" applyFill="1" applyBorder="1" applyAlignment="1">
      <alignment horizontal="center" vertical="center"/>
    </xf>
    <xf numFmtId="166" fontId="29" fillId="21" borderId="20" xfId="4" applyNumberFormat="1" applyFont="1" applyFill="1" applyBorder="1" applyAlignment="1">
      <alignment horizontal="center" vertical="center"/>
    </xf>
    <xf numFmtId="1" fontId="29" fillId="21" borderId="20" xfId="4" applyNumberFormat="1" applyFont="1" applyFill="1" applyBorder="1" applyAlignment="1">
      <alignment horizontal="center" vertical="center"/>
    </xf>
    <xf numFmtId="2" fontId="29" fillId="21" borderId="20" xfId="4" applyNumberFormat="1" applyFont="1" applyFill="1" applyBorder="1" applyAlignment="1">
      <alignment horizontal="center" vertical="center"/>
    </xf>
    <xf numFmtId="167" fontId="29" fillId="21" borderId="20" xfId="0" applyNumberFormat="1" applyFont="1" applyFill="1" applyBorder="1" applyAlignment="1">
      <alignment horizontal="center" vertical="center"/>
    </xf>
    <xf numFmtId="166" fontId="29" fillId="21" borderId="20" xfId="0" applyNumberFormat="1" applyFont="1" applyFill="1" applyBorder="1" applyAlignment="1">
      <alignment horizontal="center" vertical="center"/>
    </xf>
    <xf numFmtId="170" fontId="29" fillId="21" borderId="20" xfId="0" applyNumberFormat="1" applyFont="1" applyFill="1" applyBorder="1"/>
    <xf numFmtId="165" fontId="29" fillId="21" borderId="20" xfId="0" applyNumberFormat="1" applyFont="1" applyFill="1" applyBorder="1"/>
    <xf numFmtId="168" fontId="29" fillId="21" borderId="20" xfId="0" applyNumberFormat="1" applyFont="1" applyFill="1" applyBorder="1"/>
    <xf numFmtId="0" fontId="29" fillId="21" borderId="20" xfId="0" applyFont="1" applyFill="1" applyBorder="1"/>
    <xf numFmtId="0" fontId="29" fillId="21" borderId="20" xfId="0" applyFont="1" applyFill="1" applyBorder="1" applyAlignment="1">
      <alignment horizontal="center"/>
    </xf>
    <xf numFmtId="169" fontId="29" fillId="21" borderId="20" xfId="0" applyNumberFormat="1" applyFont="1" applyFill="1" applyBorder="1" applyAlignment="1">
      <alignment horizontal="center"/>
    </xf>
    <xf numFmtId="3" fontId="47" fillId="14" borderId="17" xfId="21" applyNumberFormat="1" applyFont="1" applyFill="1" applyBorder="1" applyAlignment="1" applyProtection="1">
      <alignment horizontal="center" vertical="center"/>
      <protection locked="0"/>
    </xf>
    <xf numFmtId="166" fontId="29" fillId="21" borderId="17" xfId="4" applyNumberFormat="1" applyFont="1" applyFill="1" applyBorder="1" applyAlignment="1">
      <alignment horizontal="center" vertical="center"/>
    </xf>
    <xf numFmtId="1" fontId="29" fillId="21" borderId="17" xfId="4" applyNumberFormat="1" applyFont="1" applyFill="1" applyBorder="1" applyAlignment="1">
      <alignment horizontal="center" vertical="center"/>
    </xf>
    <xf numFmtId="2" fontId="29" fillId="21" borderId="17" xfId="4" applyNumberFormat="1" applyFont="1" applyFill="1" applyBorder="1" applyAlignment="1">
      <alignment horizontal="center" vertical="center"/>
    </xf>
    <xf numFmtId="167" fontId="29" fillId="21" borderId="17" xfId="0" applyNumberFormat="1" applyFont="1" applyFill="1" applyBorder="1" applyAlignment="1">
      <alignment horizontal="center" vertical="center"/>
    </xf>
    <xf numFmtId="166" fontId="29" fillId="21" borderId="17" xfId="0" applyNumberFormat="1" applyFont="1" applyFill="1" applyBorder="1" applyAlignment="1">
      <alignment horizontal="center" vertical="center"/>
    </xf>
    <xf numFmtId="170" fontId="29" fillId="21" borderId="17" xfId="0" applyNumberFormat="1" applyFont="1" applyFill="1" applyBorder="1"/>
    <xf numFmtId="165" fontId="29" fillId="21" borderId="17" xfId="0" applyNumberFormat="1" applyFont="1" applyFill="1" applyBorder="1"/>
    <xf numFmtId="168" fontId="29" fillId="21" borderId="17" xfId="0" applyNumberFormat="1" applyFont="1" applyFill="1" applyBorder="1"/>
    <xf numFmtId="0" fontId="29" fillId="21" borderId="17" xfId="0" applyFont="1" applyFill="1" applyBorder="1"/>
    <xf numFmtId="0" fontId="29" fillId="21" borderId="17" xfId="0" applyFont="1" applyFill="1" applyBorder="1" applyAlignment="1">
      <alignment horizontal="center"/>
    </xf>
    <xf numFmtId="169" fontId="29" fillId="21" borderId="17" xfId="0" applyNumberFormat="1" applyFont="1" applyFill="1" applyBorder="1" applyAlignment="1">
      <alignment horizontal="center"/>
    </xf>
    <xf numFmtId="166" fontId="29" fillId="0" borderId="20" xfId="4" applyNumberFormat="1" applyFont="1" applyBorder="1" applyAlignment="1">
      <alignment horizontal="center" vertical="center"/>
    </xf>
    <xf numFmtId="1" fontId="29" fillId="0" borderId="20" xfId="4" applyNumberFormat="1" applyFont="1" applyBorder="1" applyAlignment="1">
      <alignment horizontal="center" vertical="center"/>
    </xf>
    <xf numFmtId="2" fontId="29" fillId="0" borderId="20" xfId="4" applyNumberFormat="1" applyFont="1" applyBorder="1" applyAlignment="1">
      <alignment horizontal="center" vertical="center"/>
    </xf>
    <xf numFmtId="167" fontId="8" fillId="0" borderId="20" xfId="0" applyNumberFormat="1" applyFont="1" applyBorder="1" applyAlignment="1">
      <alignment horizontal="center" vertical="center"/>
    </xf>
    <xf numFmtId="166" fontId="8" fillId="0" borderId="20" xfId="0" applyNumberFormat="1" applyFont="1" applyBorder="1" applyAlignment="1">
      <alignment horizontal="center" vertical="center"/>
    </xf>
    <xf numFmtId="169" fontId="8" fillId="0" borderId="20" xfId="0" applyNumberFormat="1" applyFont="1" applyBorder="1"/>
    <xf numFmtId="0" fontId="8" fillId="0" borderId="20" xfId="0" applyFont="1" applyBorder="1"/>
    <xf numFmtId="0" fontId="0" fillId="0" borderId="20" xfId="0" applyBorder="1" applyAlignment="1">
      <alignment horizontal="center"/>
    </xf>
    <xf numFmtId="0" fontId="28" fillId="22" borderId="43" xfId="0" applyFont="1" applyFill="1" applyBorder="1" applyAlignment="1">
      <alignment horizontal="center" vertical="center"/>
    </xf>
    <xf numFmtId="0" fontId="28" fillId="21" borderId="0" xfId="0" applyFont="1" applyFill="1" applyAlignment="1">
      <alignment horizontal="center" vertical="center" textRotation="90"/>
    </xf>
    <xf numFmtId="0" fontId="2" fillId="14" borderId="9" xfId="21" applyFont="1" applyFill="1" applyBorder="1" applyAlignment="1" applyProtection="1">
      <alignment horizontal="center" vertical="center"/>
      <protection locked="0"/>
    </xf>
    <xf numFmtId="164" fontId="2" fillId="14" borderId="9" xfId="21" applyNumberFormat="1" applyFont="1" applyFill="1" applyBorder="1" applyAlignment="1" applyProtection="1">
      <alignment horizontal="center" vertical="center"/>
      <protection locked="0"/>
    </xf>
    <xf numFmtId="3" fontId="2" fillId="14" borderId="9" xfId="21" applyNumberFormat="1" applyFont="1" applyFill="1" applyBorder="1" applyAlignment="1" applyProtection="1">
      <alignment horizontal="center" vertical="center"/>
      <protection locked="0"/>
    </xf>
    <xf numFmtId="0" fontId="2" fillId="14" borderId="63" xfId="21" applyFont="1" applyFill="1" applyBorder="1" applyAlignment="1" applyProtection="1">
      <alignment horizontal="center" vertical="center"/>
      <protection locked="0"/>
    </xf>
    <xf numFmtId="0" fontId="2" fillId="14" borderId="17" xfId="21" applyFont="1" applyFill="1" applyBorder="1" applyAlignment="1" applyProtection="1">
      <alignment horizontal="center" vertical="center"/>
      <protection locked="0"/>
    </xf>
    <xf numFmtId="0" fontId="2" fillId="14" borderId="20" xfId="21" applyFont="1" applyFill="1" applyBorder="1" applyAlignment="1" applyProtection="1">
      <alignment horizontal="center" vertical="center"/>
      <protection locked="0"/>
    </xf>
    <xf numFmtId="3" fontId="2" fillId="14" borderId="20" xfId="21" applyNumberFormat="1" applyFont="1" applyFill="1" applyBorder="1" applyAlignment="1" applyProtection="1">
      <alignment horizontal="center" vertical="center"/>
      <protection locked="0"/>
    </xf>
    <xf numFmtId="0" fontId="2" fillId="14" borderId="23" xfId="21" applyFont="1" applyFill="1" applyBorder="1" applyAlignment="1" applyProtection="1">
      <alignment horizontal="center" vertical="center"/>
      <protection locked="0"/>
    </xf>
    <xf numFmtId="49" fontId="2" fillId="14" borderId="23" xfId="21" applyNumberFormat="1" applyFont="1" applyFill="1" applyBorder="1" applyAlignment="1" applyProtection="1">
      <alignment horizontal="center" vertical="center"/>
      <protection locked="0"/>
    </xf>
    <xf numFmtId="164" fontId="2" fillId="14" borderId="23" xfId="21" applyNumberFormat="1" applyFont="1" applyFill="1" applyBorder="1" applyAlignment="1" applyProtection="1">
      <alignment horizontal="center" vertical="center"/>
      <protection locked="0"/>
    </xf>
    <xf numFmtId="3" fontId="2" fillId="14" borderId="23" xfId="21" applyNumberFormat="1" applyFont="1" applyFill="1" applyBorder="1" applyAlignment="1" applyProtection="1">
      <alignment horizontal="center" vertical="center"/>
      <protection locked="0"/>
    </xf>
    <xf numFmtId="166" fontId="29" fillId="0" borderId="23" xfId="4" applyNumberFormat="1" applyFont="1" applyBorder="1" applyAlignment="1">
      <alignment horizontal="center" vertical="center"/>
    </xf>
    <xf numFmtId="1" fontId="29" fillId="0" borderId="23" xfId="4" applyNumberFormat="1" applyFont="1" applyBorder="1" applyAlignment="1">
      <alignment horizontal="center" vertical="center"/>
    </xf>
    <xf numFmtId="2" fontId="29" fillId="0" borderId="23" xfId="4" applyNumberFormat="1" applyFont="1" applyBorder="1" applyAlignment="1">
      <alignment horizontal="center" vertical="center"/>
    </xf>
    <xf numFmtId="167" fontId="8" fillId="0" borderId="23" xfId="0" applyNumberFormat="1" applyFont="1" applyBorder="1" applyAlignment="1">
      <alignment horizontal="center" vertical="center"/>
    </xf>
    <xf numFmtId="166" fontId="8" fillId="0" borderId="23" xfId="0" applyNumberFormat="1" applyFont="1" applyBorder="1" applyAlignment="1">
      <alignment horizontal="center" vertical="center"/>
    </xf>
    <xf numFmtId="169" fontId="8" fillId="0" borderId="23" xfId="0" applyNumberFormat="1" applyFont="1" applyBorder="1"/>
    <xf numFmtId="0" fontId="8" fillId="0" borderId="23" xfId="0" applyFont="1" applyBorder="1"/>
    <xf numFmtId="0" fontId="0" fillId="0" borderId="23" xfId="0" applyBorder="1" applyAlignment="1">
      <alignment horizontal="center"/>
    </xf>
    <xf numFmtId="0" fontId="48" fillId="21" borderId="64" xfId="0" applyFont="1" applyFill="1" applyBorder="1" applyAlignment="1">
      <alignment horizontal="center" vertical="center" textRotation="90"/>
    </xf>
    <xf numFmtId="0" fontId="49" fillId="14" borderId="65" xfId="21" applyFont="1" applyFill="1" applyBorder="1" applyAlignment="1" applyProtection="1">
      <alignment horizontal="center" vertical="center"/>
      <protection locked="0"/>
    </xf>
    <xf numFmtId="0" fontId="49" fillId="14" borderId="9" xfId="21" applyFont="1" applyFill="1" applyBorder="1" applyAlignment="1" applyProtection="1">
      <alignment horizontal="center" vertical="center"/>
      <protection locked="0"/>
    </xf>
    <xf numFmtId="164" fontId="49" fillId="14" borderId="9" xfId="21" applyNumberFormat="1" applyFont="1" applyFill="1" applyBorder="1" applyAlignment="1" applyProtection="1">
      <alignment horizontal="center" vertical="center"/>
      <protection locked="0"/>
    </xf>
    <xf numFmtId="3" fontId="49" fillId="14" borderId="9" xfId="21" applyNumberFormat="1" applyFont="1" applyFill="1" applyBorder="1" applyAlignment="1" applyProtection="1">
      <alignment horizontal="center" vertical="center"/>
      <protection locked="0"/>
    </xf>
    <xf numFmtId="0" fontId="50" fillId="22" borderId="43" xfId="0" applyFont="1" applyFill="1" applyBorder="1" applyAlignment="1">
      <alignment horizontal="center" vertical="center"/>
    </xf>
    <xf numFmtId="0" fontId="51" fillId="14" borderId="20" xfId="21" applyFont="1" applyFill="1" applyBorder="1" applyAlignment="1" applyProtection="1">
      <alignment horizontal="center" vertical="center"/>
      <protection locked="0"/>
    </xf>
    <xf numFmtId="164" fontId="51" fillId="14" borderId="20" xfId="21" applyNumberFormat="1" applyFont="1" applyFill="1" applyBorder="1" applyAlignment="1" applyProtection="1">
      <alignment horizontal="center" vertical="center"/>
      <protection locked="0"/>
    </xf>
    <xf numFmtId="3" fontId="51" fillId="14" borderId="20" xfId="21" applyNumberFormat="1" applyFont="1" applyFill="1" applyBorder="1" applyAlignment="1" applyProtection="1">
      <alignment horizontal="center" vertical="center"/>
      <protection locked="0"/>
    </xf>
    <xf numFmtId="0" fontId="51" fillId="14" borderId="23" xfId="21" applyFont="1" applyFill="1" applyBorder="1" applyAlignment="1" applyProtection="1">
      <alignment horizontal="center" vertical="center"/>
      <protection locked="0"/>
    </xf>
    <xf numFmtId="164" fontId="51" fillId="14" borderId="9" xfId="21" applyNumberFormat="1" applyFont="1" applyFill="1" applyBorder="1" applyAlignment="1" applyProtection="1">
      <alignment horizontal="center" vertical="center"/>
      <protection locked="0"/>
    </xf>
    <xf numFmtId="3" fontId="51" fillId="14" borderId="23" xfId="21" applyNumberFormat="1" applyFont="1" applyFill="1" applyBorder="1" applyAlignment="1" applyProtection="1">
      <alignment horizontal="center" vertical="center"/>
      <protection locked="0"/>
    </xf>
    <xf numFmtId="0" fontId="48" fillId="22" borderId="66" xfId="0" applyFont="1" applyFill="1" applyBorder="1" applyAlignment="1">
      <alignment horizontal="center" vertical="center"/>
    </xf>
    <xf numFmtId="0" fontId="2" fillId="14" borderId="41" xfId="21" applyFont="1" applyFill="1" applyBorder="1" applyAlignment="1" applyProtection="1">
      <alignment horizontal="center" vertical="center"/>
      <protection locked="0"/>
    </xf>
    <xf numFmtId="3" fontId="2" fillId="14" borderId="41" xfId="21" applyNumberFormat="1" applyFont="1" applyFill="1" applyBorder="1" applyAlignment="1" applyProtection="1">
      <alignment horizontal="center" vertical="center"/>
      <protection locked="0"/>
    </xf>
    <xf numFmtId="164" fontId="2" fillId="14" borderId="41" xfId="21" applyNumberFormat="1" applyFont="1" applyFill="1" applyBorder="1" applyAlignment="1" applyProtection="1">
      <alignment horizontal="center" vertical="center"/>
      <protection locked="0"/>
    </xf>
    <xf numFmtId="166" fontId="29" fillId="0" borderId="41" xfId="4" applyNumberFormat="1" applyFont="1" applyBorder="1" applyAlignment="1">
      <alignment horizontal="center" vertical="center"/>
    </xf>
    <xf numFmtId="1" fontId="29" fillId="0" borderId="41" xfId="4" applyNumberFormat="1" applyFont="1" applyBorder="1" applyAlignment="1">
      <alignment horizontal="center" vertical="center"/>
    </xf>
    <xf numFmtId="2" fontId="29" fillId="0" borderId="41" xfId="4" applyNumberFormat="1" applyFont="1" applyBorder="1" applyAlignment="1">
      <alignment horizontal="center" vertical="center"/>
    </xf>
    <xf numFmtId="167" fontId="8" fillId="0" borderId="41" xfId="0" applyNumberFormat="1" applyFont="1" applyBorder="1" applyAlignment="1">
      <alignment horizontal="center" vertical="center"/>
    </xf>
    <xf numFmtId="166" fontId="8" fillId="0" borderId="41" xfId="0" applyNumberFormat="1" applyFont="1" applyBorder="1" applyAlignment="1">
      <alignment horizontal="center" vertical="center"/>
    </xf>
    <xf numFmtId="169" fontId="8" fillId="0" borderId="41" xfId="0" applyNumberFormat="1" applyFont="1" applyBorder="1"/>
    <xf numFmtId="0" fontId="8" fillId="0" borderId="41" xfId="0" applyFont="1" applyBorder="1"/>
    <xf numFmtId="0" fontId="0" fillId="0" borderId="41" xfId="0" applyBorder="1"/>
    <xf numFmtId="0" fontId="0" fillId="0" borderId="41" xfId="0" applyBorder="1" applyAlignment="1">
      <alignment horizontal="center"/>
    </xf>
    <xf numFmtId="3" fontId="49" fillId="14" borderId="23" xfId="21" applyNumberFormat="1" applyFont="1" applyFill="1" applyBorder="1" applyAlignment="1" applyProtection="1">
      <alignment horizontal="center" vertical="center"/>
      <protection locked="0"/>
    </xf>
    <xf numFmtId="0" fontId="0" fillId="0" borderId="64" xfId="0" applyBorder="1"/>
    <xf numFmtId="0" fontId="50" fillId="22" borderId="66" xfId="0" applyFont="1" applyFill="1" applyBorder="1" applyAlignment="1">
      <alignment horizontal="center" vertical="center"/>
    </xf>
    <xf numFmtId="0" fontId="51" fillId="14" borderId="9" xfId="21" applyFont="1" applyFill="1" applyBorder="1" applyAlignment="1" applyProtection="1">
      <alignment horizontal="center" vertical="center"/>
      <protection locked="0"/>
    </xf>
    <xf numFmtId="3" fontId="51" fillId="14" borderId="9" xfId="21" applyNumberFormat="1" applyFont="1" applyFill="1" applyBorder="1" applyAlignment="1" applyProtection="1">
      <alignment horizontal="center" vertical="center"/>
      <protection locked="0"/>
    </xf>
    <xf numFmtId="0" fontId="52" fillId="0" borderId="0" xfId="0" applyFont="1"/>
    <xf numFmtId="168" fontId="52" fillId="0" borderId="0" xfId="0" applyNumberFormat="1" applyFont="1"/>
    <xf numFmtId="0" fontId="51" fillId="14" borderId="41" xfId="21" applyFont="1" applyFill="1" applyBorder="1" applyAlignment="1" applyProtection="1">
      <alignment horizontal="center" vertical="center"/>
      <protection locked="0"/>
    </xf>
    <xf numFmtId="49" fontId="3" fillId="14" borderId="20" xfId="21" applyNumberFormat="1" applyFont="1" applyFill="1" applyBorder="1" applyAlignment="1" applyProtection="1">
      <alignment horizontal="center" vertical="center"/>
      <protection locked="0"/>
    </xf>
    <xf numFmtId="3" fontId="51" fillId="14" borderId="41" xfId="21" applyNumberFormat="1" applyFont="1" applyFill="1" applyBorder="1" applyAlignment="1" applyProtection="1">
      <alignment horizontal="center" vertical="center"/>
      <protection locked="0"/>
    </xf>
    <xf numFmtId="166" fontId="29" fillId="0" borderId="9" xfId="4" applyNumberFormat="1" applyFont="1" applyBorder="1" applyAlignment="1">
      <alignment horizontal="center" vertical="center"/>
    </xf>
    <xf numFmtId="1" fontId="29" fillId="0" borderId="9" xfId="4" applyNumberFormat="1" applyFont="1" applyBorder="1" applyAlignment="1">
      <alignment horizontal="center" vertical="center"/>
    </xf>
    <xf numFmtId="2" fontId="29" fillId="0" borderId="9" xfId="4" applyNumberFormat="1" applyFont="1" applyBorder="1" applyAlignment="1">
      <alignment horizontal="center" vertical="center"/>
    </xf>
    <xf numFmtId="167" fontId="8" fillId="0" borderId="9" xfId="0" applyNumberFormat="1" applyFont="1" applyBorder="1" applyAlignment="1">
      <alignment horizontal="center" vertical="center"/>
    </xf>
    <xf numFmtId="166" fontId="8" fillId="0" borderId="9" xfId="0" applyNumberFormat="1" applyFont="1" applyBorder="1" applyAlignment="1">
      <alignment horizontal="center" vertical="center"/>
    </xf>
    <xf numFmtId="169" fontId="8" fillId="0" borderId="9" xfId="0" applyNumberFormat="1" applyFont="1" applyBorder="1"/>
    <xf numFmtId="168" fontId="0" fillId="0" borderId="64" xfId="0" applyNumberFormat="1" applyBorder="1"/>
    <xf numFmtId="49" fontId="51" fillId="14" borderId="41" xfId="21" applyNumberFormat="1" applyFont="1" applyFill="1" applyBorder="1" applyAlignment="1" applyProtection="1">
      <alignment horizontal="center" vertical="center"/>
      <protection locked="0"/>
    </xf>
    <xf numFmtId="164" fontId="51" fillId="14" borderId="41" xfId="21" applyNumberFormat="1" applyFont="1" applyFill="1" applyBorder="1" applyAlignment="1" applyProtection="1">
      <alignment horizontal="center" vertical="center"/>
      <protection locked="0"/>
    </xf>
    <xf numFmtId="166" fontId="50" fillId="0" borderId="41" xfId="4" applyNumberFormat="1" applyFont="1" applyBorder="1" applyAlignment="1">
      <alignment horizontal="center" vertical="center"/>
    </xf>
    <xf numFmtId="1" fontId="50" fillId="0" borderId="41" xfId="4" applyNumberFormat="1" applyFont="1" applyBorder="1" applyAlignment="1">
      <alignment horizontal="center" vertical="center"/>
    </xf>
    <xf numFmtId="2" fontId="50" fillId="0" borderId="41" xfId="4" applyNumberFormat="1" applyFont="1" applyBorder="1" applyAlignment="1">
      <alignment horizontal="center" vertical="center"/>
    </xf>
    <xf numFmtId="167" fontId="52" fillId="0" borderId="41" xfId="0" applyNumberFormat="1" applyFont="1" applyBorder="1" applyAlignment="1">
      <alignment horizontal="center" vertical="center"/>
    </xf>
    <xf numFmtId="166" fontId="52" fillId="0" borderId="41" xfId="0" applyNumberFormat="1" applyFont="1" applyBorder="1" applyAlignment="1">
      <alignment horizontal="center" vertical="center"/>
    </xf>
    <xf numFmtId="169" fontId="52" fillId="0" borderId="41" xfId="0" applyNumberFormat="1" applyFont="1" applyBorder="1"/>
    <xf numFmtId="0" fontId="52" fillId="0" borderId="41" xfId="0" applyFont="1" applyBorder="1"/>
    <xf numFmtId="0" fontId="52" fillId="0" borderId="41" xfId="0" applyFont="1" applyBorder="1" applyAlignment="1">
      <alignment horizontal="center"/>
    </xf>
    <xf numFmtId="49" fontId="2" fillId="14" borderId="9" xfId="21" applyNumberFormat="1" applyFont="1" applyFill="1" applyBorder="1" applyAlignment="1" applyProtection="1">
      <alignment horizontal="center" vertical="center"/>
      <protection locked="0"/>
    </xf>
    <xf numFmtId="164" fontId="2" fillId="14" borderId="20" xfId="21" applyNumberFormat="1" applyFont="1" applyFill="1" applyBorder="1" applyAlignment="1" applyProtection="1">
      <alignment horizontal="center" vertical="center"/>
      <protection locked="0"/>
    </xf>
    <xf numFmtId="0" fontId="2" fillId="14" borderId="65" xfId="21" applyFont="1" applyFill="1" applyBorder="1" applyAlignment="1" applyProtection="1">
      <alignment horizontal="center" vertical="center"/>
      <protection locked="0"/>
    </xf>
    <xf numFmtId="166" fontId="29" fillId="21" borderId="9" xfId="4" applyNumberFormat="1" applyFont="1" applyFill="1" applyBorder="1" applyAlignment="1">
      <alignment horizontal="center" vertical="center"/>
    </xf>
    <xf numFmtId="1" fontId="29" fillId="21" borderId="9" xfId="4" applyNumberFormat="1" applyFont="1" applyFill="1" applyBorder="1" applyAlignment="1">
      <alignment horizontal="center" vertical="center"/>
    </xf>
    <xf numFmtId="2" fontId="29" fillId="21" borderId="9" xfId="4" applyNumberFormat="1" applyFont="1" applyFill="1" applyBorder="1" applyAlignment="1">
      <alignment horizontal="center" vertical="center"/>
    </xf>
    <xf numFmtId="167" fontId="29" fillId="21" borderId="9" xfId="0" applyNumberFormat="1" applyFont="1" applyFill="1" applyBorder="1" applyAlignment="1">
      <alignment horizontal="center" vertical="center"/>
    </xf>
    <xf numFmtId="166" fontId="29" fillId="21" borderId="9" xfId="0" applyNumberFormat="1" applyFont="1" applyFill="1" applyBorder="1" applyAlignment="1">
      <alignment horizontal="center" vertical="center"/>
    </xf>
    <xf numFmtId="170" fontId="29" fillId="21" borderId="9" xfId="0" applyNumberFormat="1" applyFont="1" applyFill="1" applyBorder="1"/>
    <xf numFmtId="165" fontId="29" fillId="21" borderId="9" xfId="0" applyNumberFormat="1" applyFont="1" applyFill="1" applyBorder="1"/>
    <xf numFmtId="168" fontId="29" fillId="21" borderId="9" xfId="0" applyNumberFormat="1" applyFont="1" applyFill="1" applyBorder="1"/>
    <xf numFmtId="0" fontId="29" fillId="21" borderId="9" xfId="0" applyFont="1" applyFill="1" applyBorder="1"/>
    <xf numFmtId="0" fontId="29" fillId="21" borderId="9" xfId="0" applyFont="1" applyFill="1" applyBorder="1" applyAlignment="1">
      <alignment horizontal="center"/>
    </xf>
    <xf numFmtId="169" fontId="29" fillId="21" borderId="9" xfId="0" applyNumberFormat="1" applyFont="1" applyFill="1" applyBorder="1" applyAlignment="1">
      <alignment horizontal="center"/>
    </xf>
    <xf numFmtId="0" fontId="0" fillId="0" borderId="64" xfId="0" applyBorder="1" applyAlignment="1">
      <alignment horizontal="center"/>
    </xf>
    <xf numFmtId="0" fontId="51" fillId="14" borderId="65" xfId="21" applyFont="1" applyFill="1" applyBorder="1" applyAlignment="1" applyProtection="1">
      <alignment horizontal="center" vertical="center"/>
      <protection locked="0"/>
    </xf>
    <xf numFmtId="0" fontId="0" fillId="0" borderId="67" xfId="0" applyBorder="1"/>
    <xf numFmtId="168" fontId="0" fillId="0" borderId="67" xfId="0" applyNumberFormat="1" applyBorder="1"/>
    <xf numFmtId="0" fontId="48" fillId="22" borderId="0" xfId="0" applyFont="1" applyFill="1" applyAlignment="1">
      <alignment horizontal="center" vertical="center"/>
    </xf>
    <xf numFmtId="0" fontId="51" fillId="14" borderId="66" xfId="21" applyFont="1" applyFill="1" applyBorder="1" applyAlignment="1" applyProtection="1">
      <alignment horizontal="center" vertical="center"/>
      <protection locked="0"/>
    </xf>
    <xf numFmtId="0" fontId="50" fillId="22" borderId="0" xfId="0" applyFont="1" applyFill="1" applyAlignment="1">
      <alignment horizontal="center" vertical="center"/>
    </xf>
    <xf numFmtId="3" fontId="49" fillId="14" borderId="20" xfId="21" applyNumberFormat="1" applyFont="1" applyFill="1" applyBorder="1" applyAlignment="1" applyProtection="1">
      <alignment horizontal="center" vertical="center"/>
      <protection locked="0"/>
    </xf>
    <xf numFmtId="0" fontId="2" fillId="14" borderId="66" xfId="21" applyFont="1" applyFill="1" applyBorder="1" applyAlignment="1" applyProtection="1">
      <alignment horizontal="center" vertical="center"/>
      <protection locked="0"/>
    </xf>
    <xf numFmtId="0" fontId="48" fillId="21" borderId="0" xfId="0" applyFont="1" applyFill="1" applyAlignment="1">
      <alignment horizontal="center" vertical="center" textRotation="90"/>
    </xf>
    <xf numFmtId="0" fontId="28" fillId="22" borderId="64" xfId="0" applyFont="1" applyFill="1" applyBorder="1" applyAlignment="1">
      <alignment horizontal="center" vertical="center"/>
    </xf>
    <xf numFmtId="171" fontId="8" fillId="6" borderId="9" xfId="0" applyNumberFormat="1" applyFont="1" applyFill="1" applyBorder="1" applyAlignment="1" applyProtection="1">
      <alignment horizontal="center"/>
      <protection locked="0"/>
    </xf>
    <xf numFmtId="165" fontId="0" fillId="6" borderId="9" xfId="0" applyNumberFormat="1" applyFill="1" applyBorder="1" applyAlignment="1" applyProtection="1">
      <alignment horizontal="center"/>
      <protection locked="0"/>
    </xf>
    <xf numFmtId="0" fontId="42" fillId="6" borderId="9" xfId="0" applyFont="1" applyFill="1" applyBorder="1" applyAlignment="1" applyProtection="1">
      <alignment horizontal="left"/>
      <protection locked="0"/>
    </xf>
    <xf numFmtId="0" fontId="27" fillId="0" borderId="9" xfId="0" applyFont="1" applyBorder="1" applyAlignment="1" applyProtection="1">
      <alignment horizontal="left"/>
      <protection locked="0"/>
    </xf>
    <xf numFmtId="0" fontId="52" fillId="0" borderId="0" xfId="22"/>
    <xf numFmtId="1" fontId="52" fillId="0" borderId="8" xfId="22" applyNumberFormat="1" applyBorder="1"/>
    <xf numFmtId="0" fontId="8" fillId="0" borderId="38" xfId="22" applyFont="1" applyBorder="1"/>
    <xf numFmtId="0" fontId="7" fillId="0" borderId="40" xfId="22" applyFont="1" applyBorder="1" applyAlignment="1">
      <alignment horizontal="right" wrapText="1"/>
    </xf>
    <xf numFmtId="1" fontId="52" fillId="0" borderId="25" xfId="22" applyNumberFormat="1" applyBorder="1"/>
    <xf numFmtId="0" fontId="8" fillId="0" borderId="9" xfId="22" applyFont="1" applyBorder="1"/>
    <xf numFmtId="0" fontId="7" fillId="0" borderId="11" xfId="22" applyFont="1" applyBorder="1" applyAlignment="1">
      <alignment horizontal="right" wrapText="1"/>
    </xf>
    <xf numFmtId="1" fontId="52" fillId="0" borderId="21" xfId="22" applyNumberFormat="1" applyBorder="1"/>
    <xf numFmtId="0" fontId="7" fillId="0" borderId="11" xfId="22" applyFont="1" applyBorder="1" applyAlignment="1">
      <alignment horizontal="right"/>
    </xf>
    <xf numFmtId="0" fontId="8" fillId="0" borderId="0" xfId="22" applyFont="1"/>
    <xf numFmtId="1" fontId="8" fillId="0" borderId="9" xfId="22" applyNumberFormat="1" applyFont="1" applyBorder="1"/>
    <xf numFmtId="0" fontId="8" fillId="0" borderId="20" xfId="22" applyFont="1" applyBorder="1" applyAlignment="1">
      <alignment vertical="center" wrapText="1"/>
    </xf>
    <xf numFmtId="0" fontId="7" fillId="0" borderId="19" xfId="22" applyFont="1" applyBorder="1" applyAlignment="1">
      <alignment horizontal="right" vertical="center" wrapText="1"/>
    </xf>
    <xf numFmtId="1" fontId="52" fillId="0" borderId="15" xfId="22" applyNumberFormat="1" applyBorder="1"/>
    <xf numFmtId="0" fontId="8" fillId="0" borderId="10" xfId="22" applyFont="1" applyBorder="1" applyAlignment="1">
      <alignment vertical="center" wrapText="1"/>
    </xf>
    <xf numFmtId="0" fontId="7" fillId="0" borderId="14" xfId="22" applyFont="1" applyBorder="1" applyAlignment="1">
      <alignment horizontal="right" vertical="center" wrapText="1"/>
    </xf>
    <xf numFmtId="0" fontId="7" fillId="0" borderId="35" xfId="22" applyFont="1" applyBorder="1" applyAlignment="1">
      <alignment vertical="center" wrapText="1"/>
    </xf>
    <xf numFmtId="0" fontId="7" fillId="0" borderId="34" xfId="22" applyFont="1" applyBorder="1" applyAlignment="1">
      <alignment vertical="center" wrapText="1"/>
    </xf>
    <xf numFmtId="0" fontId="7" fillId="0" borderId="36" xfId="22" applyFont="1" applyBorder="1" applyAlignment="1">
      <alignment vertical="center" wrapText="1"/>
    </xf>
    <xf numFmtId="0" fontId="52" fillId="0" borderId="0" xfId="22" applyAlignment="1">
      <alignment horizontal="center"/>
    </xf>
    <xf numFmtId="0" fontId="52" fillId="0" borderId="4" xfId="22" applyBorder="1"/>
    <xf numFmtId="0" fontId="52" fillId="0" borderId="3" xfId="22" applyBorder="1"/>
    <xf numFmtId="0" fontId="52" fillId="0" borderId="2" xfId="22" applyBorder="1" applyAlignment="1">
      <alignment horizontal="center"/>
    </xf>
    <xf numFmtId="0" fontId="7" fillId="0" borderId="1" xfId="22" applyFont="1" applyBorder="1" applyAlignment="1">
      <alignment horizontal="center"/>
    </xf>
    <xf numFmtId="0" fontId="52" fillId="0" borderId="0" xfId="22" applyAlignment="1">
      <alignment horizontal="right"/>
    </xf>
    <xf numFmtId="0" fontId="8" fillId="0" borderId="2" xfId="22" applyFont="1" applyBorder="1" applyAlignment="1">
      <alignment horizontal="center"/>
    </xf>
    <xf numFmtId="0" fontId="8" fillId="0" borderId="1" xfId="22" applyFont="1" applyBorder="1" applyAlignment="1">
      <alignment horizontal="center"/>
    </xf>
    <xf numFmtId="0" fontId="52" fillId="0" borderId="7" xfId="22" applyBorder="1" applyAlignment="1">
      <alignment horizontal="center" vertical="center"/>
    </xf>
    <xf numFmtId="0" fontId="52" fillId="0" borderId="3" xfId="22" applyBorder="1" applyAlignment="1">
      <alignment horizontal="center" vertical="center"/>
    </xf>
    <xf numFmtId="0" fontId="8" fillId="0" borderId="7" xfId="22" applyFont="1" applyBorder="1"/>
    <xf numFmtId="2" fontId="52" fillId="0" borderId="2" xfId="22" applyNumberFormat="1" applyBorder="1" applyAlignment="1">
      <alignment horizontal="center"/>
    </xf>
    <xf numFmtId="2" fontId="52" fillId="0" borderId="1" xfId="22" applyNumberFormat="1" applyBorder="1" applyAlignment="1">
      <alignment horizontal="center"/>
    </xf>
    <xf numFmtId="0" fontId="8" fillId="0" borderId="1" xfId="22" applyFont="1" applyBorder="1"/>
    <xf numFmtId="168" fontId="52" fillId="0" borderId="4" xfId="22" applyNumberFormat="1" applyBorder="1" applyAlignment="1">
      <alignment horizontal="center"/>
    </xf>
    <xf numFmtId="168" fontId="52" fillId="16" borderId="3" xfId="22" applyNumberFormat="1" applyFill="1" applyBorder="1" applyAlignment="1">
      <alignment horizontal="center"/>
    </xf>
    <xf numFmtId="2" fontId="52" fillId="0" borderId="4" xfId="22" applyNumberFormat="1" applyBorder="1" applyAlignment="1">
      <alignment horizontal="center"/>
    </xf>
    <xf numFmtId="2" fontId="52" fillId="0" borderId="3" xfId="22" applyNumberFormat="1" applyBorder="1" applyAlignment="1">
      <alignment horizontal="center"/>
    </xf>
    <xf numFmtId="0" fontId="52" fillId="0" borderId="8" xfId="22" applyBorder="1"/>
    <xf numFmtId="0" fontId="52" fillId="0" borderId="13" xfId="22" applyBorder="1"/>
    <xf numFmtId="0" fontId="52" fillId="0" borderId="7" xfId="22" applyBorder="1"/>
    <xf numFmtId="0" fontId="52" fillId="0" borderId="12" xfId="22" applyBorder="1"/>
    <xf numFmtId="0" fontId="52" fillId="0" borderId="1" xfId="22" applyBorder="1"/>
    <xf numFmtId="2" fontId="52" fillId="0" borderId="4" xfId="22" applyNumberFormat="1" applyBorder="1" applyAlignment="1">
      <alignment horizontal="center" vertical="center"/>
    </xf>
    <xf numFmtId="166" fontId="52" fillId="0" borderId="8" xfId="22" applyNumberFormat="1" applyBorder="1" applyAlignment="1">
      <alignment horizontal="center" vertical="center"/>
    </xf>
    <xf numFmtId="166" fontId="52" fillId="0" borderId="4" xfId="22" applyNumberFormat="1" applyBorder="1" applyAlignment="1">
      <alignment horizontal="center" vertical="center"/>
    </xf>
    <xf numFmtId="0" fontId="8" fillId="0" borderId="4" xfId="22" applyFont="1" applyBorder="1" applyAlignment="1">
      <alignment horizontal="left"/>
    </xf>
    <xf numFmtId="0" fontId="8" fillId="0" borderId="3" xfId="22" applyFont="1" applyBorder="1"/>
    <xf numFmtId="2" fontId="1" fillId="11" borderId="48" xfId="21" applyNumberFormat="1" applyFont="1" applyBorder="1" applyAlignment="1">
      <alignment horizontal="center" vertical="center"/>
    </xf>
    <xf numFmtId="0" fontId="52" fillId="0" borderId="4" xfId="22" applyBorder="1" applyAlignment="1">
      <alignment horizontal="right"/>
    </xf>
    <xf numFmtId="10" fontId="52" fillId="0" borderId="4" xfId="22" applyNumberFormat="1" applyBorder="1" applyAlignment="1">
      <alignment horizontal="right"/>
    </xf>
    <xf numFmtId="0" fontId="1" fillId="14" borderId="9" xfId="21" applyFont="1" applyFill="1" applyBorder="1" applyAlignment="1" applyProtection="1">
      <alignment horizontal="center" vertical="center"/>
      <protection locked="0"/>
    </xf>
    <xf numFmtId="49" fontId="1" fillId="14" borderId="9" xfId="21" applyNumberFormat="1" applyFont="1" applyFill="1" applyBorder="1" applyAlignment="1" applyProtection="1">
      <alignment horizontal="center" vertical="center"/>
      <protection locked="0"/>
    </xf>
    <xf numFmtId="164" fontId="1" fillId="14" borderId="9" xfId="21" applyNumberFormat="1" applyFont="1" applyFill="1" applyBorder="1" applyAlignment="1" applyProtection="1">
      <alignment horizontal="center" vertical="center"/>
      <protection locked="0"/>
    </xf>
    <xf numFmtId="3" fontId="1" fillId="14" borderId="9" xfId="21" applyNumberFormat="1" applyFont="1" applyFill="1" applyBorder="1" applyAlignment="1" applyProtection="1">
      <alignment horizontal="center" vertical="center"/>
      <protection locked="0"/>
    </xf>
    <xf numFmtId="0" fontId="1" fillId="14" borderId="65" xfId="21" applyFont="1" applyFill="1" applyBorder="1" applyAlignment="1" applyProtection="1">
      <alignment horizontal="center" vertical="center"/>
      <protection locked="0"/>
    </xf>
    <xf numFmtId="0" fontId="1" fillId="14" borderId="66" xfId="21" applyFont="1" applyFill="1" applyBorder="1" applyAlignment="1" applyProtection="1">
      <alignment horizontal="center" vertical="center"/>
      <protection locked="0"/>
    </xf>
    <xf numFmtId="0" fontId="1" fillId="14" borderId="20" xfId="21" applyFont="1" applyFill="1" applyBorder="1" applyAlignment="1" applyProtection="1">
      <alignment horizontal="center" vertical="center"/>
      <protection locked="0"/>
    </xf>
    <xf numFmtId="49" fontId="1" fillId="14" borderId="20" xfId="21" applyNumberFormat="1" applyFont="1" applyFill="1" applyBorder="1" applyAlignment="1" applyProtection="1">
      <alignment horizontal="center" vertical="center"/>
      <protection locked="0"/>
    </xf>
    <xf numFmtId="0" fontId="1" fillId="14" borderId="23" xfId="21" applyFont="1" applyFill="1" applyBorder="1" applyAlignment="1" applyProtection="1">
      <alignment horizontal="center" vertical="center"/>
      <protection locked="0"/>
    </xf>
    <xf numFmtId="164" fontId="1" fillId="14" borderId="23" xfId="21" applyNumberFormat="1" applyFont="1" applyFill="1" applyBorder="1" applyAlignment="1" applyProtection="1">
      <alignment horizontal="center" vertical="center"/>
      <protection locked="0"/>
    </xf>
    <xf numFmtId="3" fontId="1" fillId="14" borderId="23" xfId="21" applyNumberFormat="1" applyFont="1" applyFill="1" applyBorder="1" applyAlignment="1" applyProtection="1">
      <alignment horizontal="center" vertical="center"/>
      <protection locked="0"/>
    </xf>
    <xf numFmtId="0" fontId="1" fillId="14" borderId="41" xfId="21" applyFont="1" applyFill="1" applyBorder="1" applyAlignment="1" applyProtection="1">
      <alignment horizontal="center" vertical="center"/>
      <protection locked="0"/>
    </xf>
    <xf numFmtId="164" fontId="1" fillId="14" borderId="41" xfId="21" applyNumberFormat="1" applyFont="1" applyFill="1" applyBorder="1" applyAlignment="1" applyProtection="1">
      <alignment horizontal="center" vertical="center"/>
      <protection locked="0"/>
    </xf>
    <xf numFmtId="3" fontId="1" fillId="14" borderId="41" xfId="21" applyNumberFormat="1" applyFont="1" applyFill="1" applyBorder="1" applyAlignment="1" applyProtection="1">
      <alignment horizontal="center" vertical="center"/>
      <protection locked="0"/>
    </xf>
    <xf numFmtId="49" fontId="1" fillId="14" borderId="23" xfId="21" applyNumberFormat="1" applyFont="1" applyFill="1" applyBorder="1" applyAlignment="1" applyProtection="1">
      <alignment horizontal="center" vertical="center"/>
      <protection locked="0"/>
    </xf>
    <xf numFmtId="167" fontId="52" fillId="0" borderId="0" xfId="22" applyNumberFormat="1"/>
    <xf numFmtId="166" fontId="52" fillId="0" borderId="0" xfId="22" applyNumberFormat="1"/>
    <xf numFmtId="2" fontId="52" fillId="0" borderId="0" xfId="22" applyNumberFormat="1"/>
    <xf numFmtId="1" fontId="52" fillId="0" borderId="0" xfId="22" applyNumberFormat="1"/>
    <xf numFmtId="164" fontId="52" fillId="0" borderId="0" xfId="22" applyNumberFormat="1" applyProtection="1">
      <protection locked="0"/>
    </xf>
    <xf numFmtId="49" fontId="52" fillId="0" borderId="0" xfId="22" applyNumberFormat="1" applyProtection="1">
      <protection locked="0"/>
    </xf>
    <xf numFmtId="0" fontId="52" fillId="0" borderId="0" xfId="22" applyProtection="1">
      <protection locked="0"/>
    </xf>
    <xf numFmtId="166" fontId="52" fillId="0" borderId="0" xfId="22" applyNumberFormat="1" applyAlignment="1">
      <alignment horizontal="center"/>
    </xf>
    <xf numFmtId="167" fontId="52" fillId="0" borderId="0" xfId="22" applyNumberFormat="1" applyAlignment="1">
      <alignment horizontal="center"/>
    </xf>
    <xf numFmtId="165" fontId="52" fillId="0" borderId="0" xfId="22" applyNumberFormat="1" applyAlignment="1">
      <alignment horizontal="center"/>
    </xf>
    <xf numFmtId="0" fontId="8" fillId="0" borderId="0" xfId="22" applyFont="1" applyAlignment="1">
      <alignment horizontal="left"/>
    </xf>
    <xf numFmtId="0" fontId="52" fillId="0" borderId="9" xfId="22" applyBorder="1"/>
    <xf numFmtId="168" fontId="52" fillId="0" borderId="9" xfId="22" applyNumberFormat="1" applyBorder="1"/>
    <xf numFmtId="168" fontId="52" fillId="0" borderId="9" xfId="22" applyNumberFormat="1" applyBorder="1" applyAlignment="1">
      <alignment horizontal="center"/>
    </xf>
    <xf numFmtId="165" fontId="52" fillId="0" borderId="9" xfId="22" applyNumberFormat="1" applyBorder="1" applyAlignment="1">
      <alignment horizontal="center"/>
    </xf>
    <xf numFmtId="0" fontId="52" fillId="0" borderId="9" xfId="22" applyBorder="1" applyAlignment="1">
      <alignment horizontal="center"/>
    </xf>
    <xf numFmtId="0" fontId="8" fillId="0" borderId="16" xfId="22" applyFont="1" applyBorder="1" applyAlignment="1">
      <alignment horizontal="center"/>
    </xf>
    <xf numFmtId="0" fontId="8" fillId="0" borderId="11" xfId="22" applyFont="1" applyBorder="1" applyAlignment="1">
      <alignment horizontal="center"/>
    </xf>
    <xf numFmtId="165" fontId="52" fillId="0" borderId="0" xfId="22" applyNumberFormat="1"/>
    <xf numFmtId="169" fontId="52" fillId="0" borderId="0" xfId="22" applyNumberFormat="1"/>
    <xf numFmtId="2" fontId="52" fillId="6" borderId="9" xfId="22" applyNumberFormat="1" applyFill="1" applyBorder="1"/>
    <xf numFmtId="168" fontId="52" fillId="6" borderId="9" xfId="22" applyNumberFormat="1" applyFill="1" applyBorder="1"/>
    <xf numFmtId="168" fontId="52" fillId="6" borderId="9" xfId="22" applyNumberFormat="1" applyFill="1" applyBorder="1" applyAlignment="1">
      <alignment horizontal="center"/>
    </xf>
    <xf numFmtId="0" fontId="7" fillId="0" borderId="0" xfId="22" applyFont="1" applyAlignment="1">
      <alignment textRotation="90"/>
    </xf>
    <xf numFmtId="171" fontId="52" fillId="6" borderId="9" xfId="22" applyNumberFormat="1" applyFill="1" applyBorder="1"/>
    <xf numFmtId="171" fontId="52" fillId="6" borderId="9" xfId="22" applyNumberFormat="1" applyFill="1" applyBorder="1" applyAlignment="1">
      <alignment horizontal="center"/>
    </xf>
    <xf numFmtId="0" fontId="7" fillId="17" borderId="10" xfId="22" applyFont="1" applyFill="1" applyBorder="1" applyAlignment="1">
      <alignment horizontal="center"/>
    </xf>
    <xf numFmtId="0" fontId="7" fillId="17" borderId="26" xfId="22" applyFont="1" applyFill="1" applyBorder="1" applyAlignment="1">
      <alignment horizontal="center"/>
    </xf>
    <xf numFmtId="0" fontId="7" fillId="17" borderId="30" xfId="22" applyFont="1" applyFill="1" applyBorder="1" applyAlignment="1">
      <alignment horizontal="center"/>
    </xf>
    <xf numFmtId="0" fontId="7" fillId="12" borderId="15" xfId="22" applyFont="1" applyFill="1" applyBorder="1" applyAlignment="1">
      <alignment horizontal="center"/>
    </xf>
    <xf numFmtId="0" fontId="7" fillId="12" borderId="10" xfId="22" applyFont="1" applyFill="1" applyBorder="1" applyAlignment="1">
      <alignment horizontal="center"/>
    </xf>
    <xf numFmtId="0" fontId="7" fillId="12" borderId="14" xfId="22" applyFont="1" applyFill="1" applyBorder="1" applyAlignment="1">
      <alignment horizontal="center"/>
    </xf>
    <xf numFmtId="169" fontId="8" fillId="0" borderId="0" xfId="22" applyNumberFormat="1" applyFont="1"/>
    <xf numFmtId="167" fontId="8" fillId="0" borderId="0" xfId="22" applyNumberFormat="1" applyFont="1" applyAlignment="1">
      <alignment horizontal="center" vertical="center"/>
    </xf>
    <xf numFmtId="166" fontId="8" fillId="0" borderId="0" xfId="22" applyNumberFormat="1" applyFont="1" applyAlignment="1">
      <alignment horizontal="center" vertical="center"/>
    </xf>
    <xf numFmtId="2" fontId="29" fillId="0" borderId="0" xfId="23" applyNumberFormat="1" applyFont="1" applyAlignment="1">
      <alignment horizontal="center" vertical="center"/>
    </xf>
    <xf numFmtId="1" fontId="29" fillId="0" borderId="0" xfId="23" applyNumberFormat="1" applyFont="1" applyAlignment="1">
      <alignment horizontal="center" vertical="center"/>
    </xf>
    <xf numFmtId="166" fontId="29" fillId="0" borderId="0" xfId="23" applyNumberFormat="1" applyFont="1" applyAlignment="1">
      <alignment horizontal="left" vertical="center"/>
    </xf>
    <xf numFmtId="3" fontId="8" fillId="0" borderId="0" xfId="22" applyNumberFormat="1" applyFont="1" applyAlignment="1" applyProtection="1">
      <alignment horizontal="center" vertical="center"/>
      <protection locked="0"/>
    </xf>
    <xf numFmtId="164" fontId="8" fillId="0" borderId="0" xfId="22" applyNumberFormat="1" applyFont="1" applyAlignment="1" applyProtection="1">
      <alignment horizontal="center" vertical="center"/>
      <protection locked="0"/>
    </xf>
    <xf numFmtId="49" fontId="8" fillId="0" borderId="0" xfId="22" applyNumberFormat="1" applyFont="1" applyAlignment="1" applyProtection="1">
      <alignment horizontal="center" vertical="center"/>
      <protection locked="0"/>
    </xf>
    <xf numFmtId="0" fontId="29" fillId="0" borderId="0" xfId="23" applyFont="1" applyAlignment="1" applyProtection="1">
      <alignment horizontal="center" vertical="center"/>
      <protection locked="0"/>
    </xf>
    <xf numFmtId="166" fontId="29" fillId="0" borderId="0" xfId="23" applyNumberFormat="1" applyFont="1" applyAlignment="1">
      <alignment horizontal="center" vertical="center"/>
    </xf>
    <xf numFmtId="0" fontId="8" fillId="0" borderId="0" xfId="22" applyFont="1" applyAlignment="1" applyProtection="1">
      <alignment horizontal="left" vertical="center"/>
      <protection locked="0"/>
    </xf>
    <xf numFmtId="168" fontId="52" fillId="0" borderId="0" xfId="22" applyNumberFormat="1"/>
    <xf numFmtId="168" fontId="52" fillId="0" borderId="13" xfId="22" applyNumberFormat="1" applyBorder="1"/>
    <xf numFmtId="0" fontId="52" fillId="0" borderId="17" xfId="22" applyBorder="1" applyAlignment="1">
      <alignment horizontal="center"/>
    </xf>
    <xf numFmtId="0" fontId="52" fillId="0" borderId="17" xfId="22" applyBorder="1"/>
    <xf numFmtId="0" fontId="8" fillId="0" borderId="17" xfId="22" applyFont="1" applyBorder="1"/>
    <xf numFmtId="169" fontId="8" fillId="0" borderId="17" xfId="22" applyNumberFormat="1" applyFont="1" applyBorder="1"/>
    <xf numFmtId="167" fontId="8" fillId="0" borderId="17" xfId="22" applyNumberFormat="1" applyFont="1" applyBorder="1" applyAlignment="1">
      <alignment horizontal="center" vertical="center"/>
    </xf>
    <xf numFmtId="166" fontId="8" fillId="0" borderId="17" xfId="22" applyNumberFormat="1" applyFont="1" applyBorder="1" applyAlignment="1">
      <alignment horizontal="center" vertical="center"/>
    </xf>
    <xf numFmtId="2" fontId="29" fillId="0" borderId="17" xfId="23" applyNumberFormat="1" applyFont="1" applyBorder="1" applyAlignment="1">
      <alignment horizontal="center" vertical="center"/>
    </xf>
    <xf numFmtId="1" fontId="29" fillId="0" borderId="17" xfId="23" applyNumberFormat="1" applyFont="1" applyBorder="1" applyAlignment="1">
      <alignment horizontal="center" vertical="center"/>
    </xf>
    <xf numFmtId="166" fontId="29" fillId="0" borderId="17" xfId="23" applyNumberFormat="1" applyFont="1" applyBorder="1" applyAlignment="1">
      <alignment horizontal="center" vertical="center"/>
    </xf>
    <xf numFmtId="3" fontId="1" fillId="14" borderId="17" xfId="21" applyNumberFormat="1" applyFont="1" applyFill="1" applyBorder="1" applyAlignment="1" applyProtection="1">
      <alignment horizontal="center" vertical="center"/>
      <protection locked="0"/>
    </xf>
    <xf numFmtId="164" fontId="1" fillId="14" borderId="17" xfId="21" applyNumberFormat="1" applyFont="1" applyFill="1" applyBorder="1" applyAlignment="1" applyProtection="1">
      <alignment horizontal="center" vertical="center"/>
      <protection locked="0"/>
    </xf>
    <xf numFmtId="49" fontId="1" fillId="14" borderId="17" xfId="21" applyNumberFormat="1" applyFont="1" applyFill="1" applyBorder="1" applyAlignment="1" applyProtection="1">
      <alignment horizontal="center" vertical="center"/>
      <protection locked="0"/>
    </xf>
    <xf numFmtId="0" fontId="1" fillId="14" borderId="17" xfId="21" applyFont="1" applyFill="1" applyBorder="1" applyAlignment="1" applyProtection="1">
      <alignment horizontal="center" vertical="center"/>
      <protection locked="0"/>
    </xf>
    <xf numFmtId="0" fontId="1" fillId="14" borderId="63" xfId="21" applyFont="1" applyFill="1" applyBorder="1" applyAlignment="1" applyProtection="1">
      <alignment horizontal="center" vertical="center"/>
      <protection locked="0"/>
    </xf>
    <xf numFmtId="0" fontId="50" fillId="22" borderId="69" xfId="22" applyFont="1" applyFill="1" applyBorder="1" applyAlignment="1">
      <alignment horizontal="center" vertical="center"/>
    </xf>
    <xf numFmtId="0" fontId="52" fillId="0" borderId="23" xfId="22" applyBorder="1" applyAlignment="1">
      <alignment horizontal="center"/>
    </xf>
    <xf numFmtId="0" fontId="52" fillId="0" borderId="23" xfId="22" applyBorder="1"/>
    <xf numFmtId="0" fontId="8" fillId="0" borderId="23" xfId="22" applyFont="1" applyBorder="1"/>
    <xf numFmtId="169" fontId="8" fillId="0" borderId="23" xfId="22" applyNumberFormat="1" applyFont="1" applyBorder="1"/>
    <xf numFmtId="167" fontId="8" fillId="0" borderId="23" xfId="22" applyNumberFormat="1" applyFont="1" applyBorder="1" applyAlignment="1">
      <alignment horizontal="center" vertical="center"/>
    </xf>
    <xf numFmtId="166" fontId="8" fillId="0" borderId="23" xfId="22" applyNumberFormat="1" applyFont="1" applyBorder="1" applyAlignment="1">
      <alignment horizontal="center" vertical="center"/>
    </xf>
    <xf numFmtId="2" fontId="29" fillId="0" borderId="23" xfId="23" applyNumberFormat="1" applyFont="1" applyBorder="1" applyAlignment="1">
      <alignment horizontal="center" vertical="center"/>
    </xf>
    <xf numFmtId="1" fontId="29" fillId="0" borderId="23" xfId="23" applyNumberFormat="1" applyFont="1" applyBorder="1" applyAlignment="1">
      <alignment horizontal="center" vertical="center"/>
    </xf>
    <xf numFmtId="166" fontId="29" fillId="0" borderId="23" xfId="23" applyNumberFormat="1" applyFont="1" applyBorder="1" applyAlignment="1">
      <alignment horizontal="center" vertical="center"/>
    </xf>
    <xf numFmtId="0" fontId="1" fillId="14" borderId="68" xfId="21" applyFont="1" applyFill="1" applyBorder="1" applyAlignment="1" applyProtection="1">
      <alignment horizontal="center" vertical="center"/>
      <protection locked="0"/>
    </xf>
    <xf numFmtId="0" fontId="50" fillId="22" borderId="43" xfId="22" applyFont="1" applyFill="1" applyBorder="1" applyAlignment="1">
      <alignment horizontal="center" vertical="center"/>
    </xf>
    <xf numFmtId="0" fontId="1" fillId="14" borderId="43" xfId="21" applyFont="1" applyFill="1" applyBorder="1" applyAlignment="1" applyProtection="1">
      <alignment horizontal="center" vertical="center"/>
      <protection locked="0"/>
    </xf>
    <xf numFmtId="0" fontId="52" fillId="0" borderId="41" xfId="22" applyBorder="1" applyAlignment="1">
      <alignment horizontal="center"/>
    </xf>
    <xf numFmtId="0" fontId="52" fillId="0" borderId="41" xfId="22" applyBorder="1"/>
    <xf numFmtId="0" fontId="8" fillId="0" borderId="41" xfId="22" applyFont="1" applyBorder="1"/>
    <xf numFmtId="169" fontId="8" fillId="0" borderId="41" xfId="22" applyNumberFormat="1" applyFont="1" applyBorder="1"/>
    <xf numFmtId="167" fontId="8" fillId="0" borderId="41" xfId="22" applyNumberFormat="1" applyFont="1" applyBorder="1" applyAlignment="1">
      <alignment horizontal="center" vertical="center"/>
    </xf>
    <xf numFmtId="166" fontId="8" fillId="0" borderId="41" xfId="22" applyNumberFormat="1" applyFont="1" applyBorder="1" applyAlignment="1">
      <alignment horizontal="center" vertical="center"/>
    </xf>
    <xf numFmtId="2" fontId="29" fillId="0" borderId="41" xfId="23" applyNumberFormat="1" applyFont="1" applyBorder="1" applyAlignment="1">
      <alignment horizontal="center" vertical="center"/>
    </xf>
    <xf numFmtId="1" fontId="29" fillId="0" borderId="41" xfId="23" applyNumberFormat="1" applyFont="1" applyBorder="1" applyAlignment="1">
      <alignment horizontal="center" vertical="center"/>
    </xf>
    <xf numFmtId="166" fontId="29" fillId="0" borderId="41" xfId="23" applyNumberFormat="1" applyFont="1" applyBorder="1" applyAlignment="1">
      <alignment horizontal="center" vertical="center"/>
    </xf>
    <xf numFmtId="49" fontId="1" fillId="14" borderId="41" xfId="21" applyNumberFormat="1" applyFont="1" applyFill="1" applyBorder="1" applyAlignment="1" applyProtection="1">
      <alignment horizontal="center" vertical="center"/>
      <protection locked="0"/>
    </xf>
    <xf numFmtId="0" fontId="49" fillId="14" borderId="20" xfId="21" applyFont="1" applyFill="1" applyBorder="1" applyAlignment="1" applyProtection="1">
      <alignment horizontal="center" vertical="center"/>
      <protection locked="0"/>
    </xf>
    <xf numFmtId="0" fontId="49" fillId="14" borderId="66" xfId="21" applyFont="1" applyFill="1" applyBorder="1" applyAlignment="1" applyProtection="1">
      <alignment horizontal="center" vertical="center"/>
      <protection locked="0"/>
    </xf>
    <xf numFmtId="0" fontId="48" fillId="22" borderId="43" xfId="22" applyFont="1" applyFill="1" applyBorder="1" applyAlignment="1">
      <alignment horizontal="center" vertical="center"/>
    </xf>
    <xf numFmtId="3" fontId="49" fillId="14" borderId="17" xfId="21" applyNumberFormat="1" applyFont="1" applyFill="1" applyBorder="1" applyAlignment="1" applyProtection="1">
      <alignment horizontal="center" vertical="center"/>
      <protection locked="0"/>
    </xf>
    <xf numFmtId="0" fontId="49" fillId="14" borderId="17" xfId="21" applyFont="1" applyFill="1" applyBorder="1" applyAlignment="1" applyProtection="1">
      <alignment horizontal="center" vertical="center"/>
      <protection locked="0"/>
    </xf>
    <xf numFmtId="0" fontId="49" fillId="14" borderId="63" xfId="21" applyFont="1" applyFill="1" applyBorder="1" applyAlignment="1" applyProtection="1">
      <alignment horizontal="center" vertical="center"/>
      <protection locked="0"/>
    </xf>
    <xf numFmtId="0" fontId="48" fillId="22" borderId="69" xfId="22" applyFont="1" applyFill="1" applyBorder="1" applyAlignment="1">
      <alignment horizontal="center" vertical="center"/>
    </xf>
    <xf numFmtId="0" fontId="51" fillId="14" borderId="68" xfId="21" applyFont="1" applyFill="1" applyBorder="1" applyAlignment="1" applyProtection="1">
      <alignment horizontal="center" vertical="center"/>
      <protection locked="0"/>
    </xf>
    <xf numFmtId="0" fontId="28" fillId="22" borderId="43" xfId="22" applyFont="1" applyFill="1" applyBorder="1" applyAlignment="1">
      <alignment horizontal="center" vertical="center"/>
    </xf>
    <xf numFmtId="0" fontId="52" fillId="0" borderId="20" xfId="22" applyBorder="1" applyAlignment="1">
      <alignment horizontal="center"/>
    </xf>
    <xf numFmtId="0" fontId="52" fillId="0" borderId="20" xfId="22" applyBorder="1"/>
    <xf numFmtId="0" fontId="8" fillId="0" borderId="20" xfId="22" applyFont="1" applyBorder="1"/>
    <xf numFmtId="169" fontId="8" fillId="0" borderId="20" xfId="22" applyNumberFormat="1" applyFont="1" applyBorder="1"/>
    <xf numFmtId="167" fontId="8" fillId="0" borderId="20" xfId="22" applyNumberFormat="1" applyFont="1" applyBorder="1" applyAlignment="1">
      <alignment horizontal="center" vertical="center"/>
    </xf>
    <xf numFmtId="166" fontId="8" fillId="0" borderId="20" xfId="22" applyNumberFormat="1" applyFont="1" applyBorder="1" applyAlignment="1">
      <alignment horizontal="center" vertical="center"/>
    </xf>
    <xf numFmtId="2" fontId="29" fillId="0" borderId="20" xfId="23" applyNumberFormat="1" applyFont="1" applyBorder="1" applyAlignment="1">
      <alignment horizontal="center" vertical="center"/>
    </xf>
    <xf numFmtId="1" fontId="29" fillId="0" borderId="20" xfId="23" applyNumberFormat="1" applyFont="1" applyBorder="1" applyAlignment="1">
      <alignment horizontal="center" vertical="center"/>
    </xf>
    <xf numFmtId="166" fontId="29" fillId="0" borderId="20" xfId="23" applyNumberFormat="1" applyFont="1" applyBorder="1" applyAlignment="1">
      <alignment horizontal="center" vertical="center"/>
    </xf>
    <xf numFmtId="0" fontId="52" fillId="0" borderId="13" xfId="22" applyBorder="1" applyAlignment="1">
      <alignment horizontal="center"/>
    </xf>
    <xf numFmtId="0" fontId="29" fillId="21" borderId="17" xfId="22" applyFont="1" applyFill="1" applyBorder="1" applyAlignment="1">
      <alignment horizontal="center"/>
    </xf>
    <xf numFmtId="169" fontId="29" fillId="21" borderId="17" xfId="22" applyNumberFormat="1" applyFont="1" applyFill="1" applyBorder="1" applyAlignment="1">
      <alignment horizontal="center"/>
    </xf>
    <xf numFmtId="0" fontId="29" fillId="21" borderId="17" xfId="22" applyFont="1" applyFill="1" applyBorder="1"/>
    <xf numFmtId="165" fontId="29" fillId="21" borderId="17" xfId="22" applyNumberFormat="1" applyFont="1" applyFill="1" applyBorder="1"/>
    <xf numFmtId="168" fontId="29" fillId="21" borderId="17" xfId="22" applyNumberFormat="1" applyFont="1" applyFill="1" applyBorder="1"/>
    <xf numFmtId="170" fontId="29" fillId="21" borderId="17" xfId="22" applyNumberFormat="1" applyFont="1" applyFill="1" applyBorder="1"/>
    <xf numFmtId="167" fontId="29" fillId="21" borderId="17" xfId="22" applyNumberFormat="1" applyFont="1" applyFill="1" applyBorder="1" applyAlignment="1">
      <alignment horizontal="center" vertical="center"/>
    </xf>
    <xf numFmtId="166" fontId="29" fillId="21" borderId="17" xfId="22" applyNumberFormat="1" applyFont="1" applyFill="1" applyBorder="1" applyAlignment="1">
      <alignment horizontal="center" vertical="center"/>
    </xf>
    <xf numFmtId="2" fontId="29" fillId="21" borderId="17" xfId="23" applyNumberFormat="1" applyFont="1" applyFill="1" applyBorder="1" applyAlignment="1">
      <alignment horizontal="center" vertical="center"/>
    </xf>
    <xf numFmtId="1" fontId="29" fillId="21" borderId="17" xfId="23" applyNumberFormat="1" applyFont="1" applyFill="1" applyBorder="1" applyAlignment="1">
      <alignment horizontal="center" vertical="center"/>
    </xf>
    <xf numFmtId="166" fontId="29" fillId="21" borderId="17" xfId="23" applyNumberFormat="1" applyFont="1" applyFill="1" applyBorder="1" applyAlignment="1">
      <alignment horizontal="center" vertical="center"/>
    </xf>
    <xf numFmtId="164" fontId="49" fillId="14" borderId="17" xfId="21" applyNumberFormat="1" applyFont="1" applyFill="1" applyBorder="1" applyAlignment="1" applyProtection="1">
      <alignment horizontal="center" vertical="center"/>
      <protection locked="0"/>
    </xf>
    <xf numFmtId="0" fontId="48" fillId="21" borderId="69" xfId="22" applyFont="1" applyFill="1" applyBorder="1" applyAlignment="1">
      <alignment horizontal="center" vertical="center" textRotation="90"/>
    </xf>
    <xf numFmtId="0" fontId="29" fillId="21" borderId="20" xfId="22" applyFont="1" applyFill="1" applyBorder="1" applyAlignment="1">
      <alignment horizontal="center"/>
    </xf>
    <xf numFmtId="169" fontId="29" fillId="21" borderId="20" xfId="22" applyNumberFormat="1" applyFont="1" applyFill="1" applyBorder="1" applyAlignment="1">
      <alignment horizontal="center"/>
    </xf>
    <xf numFmtId="0" fontId="29" fillId="21" borderId="20" xfId="22" applyFont="1" applyFill="1" applyBorder="1"/>
    <xf numFmtId="165" fontId="29" fillId="21" borderId="20" xfId="22" applyNumberFormat="1" applyFont="1" applyFill="1" applyBorder="1"/>
    <xf numFmtId="168" fontId="29" fillId="21" borderId="20" xfId="22" applyNumberFormat="1" applyFont="1" applyFill="1" applyBorder="1"/>
    <xf numFmtId="170" fontId="29" fillId="21" borderId="20" xfId="22" applyNumberFormat="1" applyFont="1" applyFill="1" applyBorder="1"/>
    <xf numFmtId="167" fontId="29" fillId="21" borderId="20" xfId="22" applyNumberFormat="1" applyFont="1" applyFill="1" applyBorder="1" applyAlignment="1">
      <alignment horizontal="center" vertical="center"/>
    </xf>
    <xf numFmtId="166" fontId="29" fillId="21" borderId="20" xfId="22" applyNumberFormat="1" applyFont="1" applyFill="1" applyBorder="1" applyAlignment="1">
      <alignment horizontal="center" vertical="center"/>
    </xf>
    <xf numFmtId="2" fontId="29" fillId="21" borderId="20" xfId="23" applyNumberFormat="1" applyFont="1" applyFill="1" applyBorder="1" applyAlignment="1">
      <alignment horizontal="center" vertical="center"/>
    </xf>
    <xf numFmtId="1" fontId="29" fillId="21" borderId="20" xfId="23" applyNumberFormat="1" applyFont="1" applyFill="1" applyBorder="1" applyAlignment="1">
      <alignment horizontal="center" vertical="center"/>
    </xf>
    <xf numFmtId="166" fontId="29" fillId="21" borderId="20" xfId="23" applyNumberFormat="1" applyFont="1" applyFill="1" applyBorder="1" applyAlignment="1">
      <alignment horizontal="center" vertical="center"/>
    </xf>
    <xf numFmtId="3" fontId="1" fillId="14" borderId="20" xfId="21" applyNumberFormat="1" applyFont="1" applyFill="1" applyBorder="1" applyAlignment="1" applyProtection="1">
      <alignment horizontal="center" vertical="center"/>
      <protection locked="0"/>
    </xf>
    <xf numFmtId="0" fontId="52" fillId="0" borderId="43" xfId="22" applyBorder="1"/>
    <xf numFmtId="0" fontId="28" fillId="21" borderId="43" xfId="22" applyFont="1" applyFill="1" applyBorder="1" applyAlignment="1">
      <alignment horizontal="center" vertical="center" textRotation="90"/>
    </xf>
    <xf numFmtId="0" fontId="29" fillId="20" borderId="9" xfId="22" applyFont="1" applyFill="1" applyBorder="1" applyAlignment="1">
      <alignment horizontal="center"/>
    </xf>
    <xf numFmtId="169" fontId="29" fillId="20" borderId="9" xfId="22" applyNumberFormat="1" applyFont="1" applyFill="1" applyBorder="1" applyAlignment="1">
      <alignment horizontal="center"/>
    </xf>
    <xf numFmtId="0" fontId="29" fillId="20" borderId="9" xfId="22" applyFont="1" applyFill="1" applyBorder="1"/>
    <xf numFmtId="165" fontId="29" fillId="20" borderId="9" xfId="22" applyNumberFormat="1" applyFont="1" applyFill="1" applyBorder="1"/>
    <xf numFmtId="168" fontId="29" fillId="20" borderId="9" xfId="22" applyNumberFormat="1" applyFont="1" applyFill="1" applyBorder="1"/>
    <xf numFmtId="170" fontId="29" fillId="20" borderId="9" xfId="22" applyNumberFormat="1" applyFont="1" applyFill="1" applyBorder="1"/>
    <xf numFmtId="167" fontId="29" fillId="20" borderId="9" xfId="22" applyNumberFormat="1" applyFont="1" applyFill="1" applyBorder="1" applyAlignment="1">
      <alignment horizontal="center" vertical="center"/>
    </xf>
    <xf numFmtId="166" fontId="29" fillId="20" borderId="9" xfId="22" applyNumberFormat="1" applyFont="1" applyFill="1" applyBorder="1" applyAlignment="1">
      <alignment horizontal="center" vertical="center"/>
    </xf>
    <xf numFmtId="2" fontId="29" fillId="20" borderId="9" xfId="23" applyNumberFormat="1" applyFont="1" applyFill="1" applyBorder="1" applyAlignment="1">
      <alignment horizontal="center" vertical="center"/>
    </xf>
    <xf numFmtId="1" fontId="29" fillId="20" borderId="9" xfId="23" applyNumberFormat="1" applyFont="1" applyFill="1" applyBorder="1" applyAlignment="1">
      <alignment horizontal="center" vertical="center"/>
    </xf>
    <xf numFmtId="166" fontId="29" fillId="20" borderId="9" xfId="23" applyNumberFormat="1" applyFont="1" applyFill="1" applyBorder="1" applyAlignment="1">
      <alignment horizontal="center" vertical="center"/>
    </xf>
    <xf numFmtId="0" fontId="52" fillId="0" borderId="0" xfId="22" applyAlignment="1">
      <alignment wrapText="1"/>
    </xf>
    <xf numFmtId="0" fontId="8" fillId="0" borderId="9" xfId="22" applyFont="1" applyBorder="1" applyAlignment="1" applyProtection="1">
      <alignment horizontal="left" wrapText="1"/>
      <protection locked="0"/>
    </xf>
    <xf numFmtId="0" fontId="8" fillId="0" borderId="9" xfId="22" applyFont="1" applyBorder="1" applyAlignment="1">
      <alignment horizontal="left" wrapText="1"/>
    </xf>
    <xf numFmtId="166" fontId="28" fillId="12" borderId="27" xfId="22" applyNumberFormat="1" applyFont="1" applyFill="1" applyBorder="1" applyAlignment="1">
      <alignment horizontal="center" vertical="center" wrapText="1"/>
    </xf>
    <xf numFmtId="166" fontId="28" fillId="12" borderId="20" xfId="22" applyNumberFormat="1" applyFont="1" applyFill="1" applyBorder="1" applyAlignment="1">
      <alignment horizontal="center" vertical="center" wrapText="1"/>
    </xf>
    <xf numFmtId="0" fontId="44" fillId="19" borderId="20" xfId="22" applyFont="1" applyFill="1" applyBorder="1" applyAlignment="1">
      <alignment wrapText="1"/>
    </xf>
    <xf numFmtId="166" fontId="28" fillId="8" borderId="20" xfId="22" applyNumberFormat="1" applyFont="1" applyFill="1" applyBorder="1" applyAlignment="1">
      <alignment horizontal="center" vertical="center" wrapText="1"/>
    </xf>
    <xf numFmtId="2" fontId="20" fillId="8" borderId="20" xfId="22" applyNumberFormat="1" applyFont="1" applyFill="1" applyBorder="1" applyAlignment="1">
      <alignment horizontal="center" vertical="center" wrapText="1"/>
    </xf>
    <xf numFmtId="2" fontId="28" fillId="8" borderId="20" xfId="22" applyNumberFormat="1" applyFont="1" applyFill="1" applyBorder="1" applyAlignment="1">
      <alignment horizontal="center" vertical="center" wrapText="1"/>
    </xf>
    <xf numFmtId="1" fontId="28" fillId="8" borderId="20" xfId="22" applyNumberFormat="1" applyFont="1" applyFill="1" applyBorder="1" applyAlignment="1">
      <alignment horizontal="center" vertical="center" wrapText="1"/>
    </xf>
    <xf numFmtId="2" fontId="28" fillId="8" borderId="20" xfId="22" applyNumberFormat="1" applyFont="1" applyFill="1" applyBorder="1" applyAlignment="1" applyProtection="1">
      <alignment horizontal="center" vertical="center" wrapText="1"/>
      <protection locked="0"/>
    </xf>
    <xf numFmtId="164" fontId="28" fillId="8" borderId="20" xfId="22" applyNumberFormat="1" applyFont="1" applyFill="1" applyBorder="1" applyAlignment="1" applyProtection="1">
      <alignment horizontal="center" vertical="center" wrapText="1"/>
      <protection locked="0"/>
    </xf>
    <xf numFmtId="49" fontId="28" fillId="8" borderId="20" xfId="22" applyNumberFormat="1" applyFont="1" applyFill="1" applyBorder="1" applyAlignment="1" applyProtection="1">
      <alignment horizontal="center" vertical="center" wrapText="1"/>
      <protection locked="0"/>
    </xf>
    <xf numFmtId="0" fontId="28" fillId="8" borderId="20" xfId="22" applyFont="1" applyFill="1" applyBorder="1" applyAlignment="1" applyProtection="1">
      <alignment horizontal="center" vertical="center" wrapText="1"/>
      <protection locked="0"/>
    </xf>
    <xf numFmtId="0" fontId="44" fillId="19" borderId="43" xfId="22" applyFont="1" applyFill="1" applyBorder="1" applyAlignment="1">
      <alignment wrapText="1"/>
    </xf>
    <xf numFmtId="3" fontId="1" fillId="14" borderId="38" xfId="21" applyNumberFormat="1" applyFont="1" applyFill="1" applyBorder="1" applyAlignment="1" applyProtection="1">
      <alignment horizontal="center" vertical="center"/>
      <protection locked="0"/>
    </xf>
    <xf numFmtId="164" fontId="1" fillId="14" borderId="38" xfId="21" applyNumberFormat="1" applyFont="1" applyFill="1" applyBorder="1" applyAlignment="1" applyProtection="1">
      <alignment horizontal="center" vertical="center"/>
      <protection locked="0"/>
    </xf>
    <xf numFmtId="49" fontId="1" fillId="14" borderId="38" xfId="21" applyNumberFormat="1" applyFont="1" applyFill="1" applyBorder="1" applyAlignment="1" applyProtection="1">
      <alignment horizontal="center" vertical="center"/>
      <protection locked="0"/>
    </xf>
    <xf numFmtId="0" fontId="1" fillId="14" borderId="38" xfId="21" applyFont="1" applyFill="1" applyBorder="1" applyAlignment="1" applyProtection="1">
      <alignment horizontal="center" vertical="center"/>
      <protection locked="0"/>
    </xf>
    <xf numFmtId="0" fontId="1" fillId="14" borderId="69" xfId="21" applyFont="1" applyFill="1" applyBorder="1" applyAlignment="1" applyProtection="1">
      <alignment horizontal="center" vertical="center"/>
      <protection locked="0"/>
    </xf>
    <xf numFmtId="0" fontId="28" fillId="22" borderId="69" xfId="22" applyFont="1" applyFill="1" applyBorder="1" applyAlignment="1">
      <alignment horizontal="center" vertical="center"/>
    </xf>
    <xf numFmtId="49" fontId="49" fillId="14" borderId="9" xfId="21" applyNumberFormat="1" applyFont="1" applyFill="1" applyBorder="1" applyAlignment="1" applyProtection="1">
      <alignment horizontal="center" vertical="center"/>
      <protection locked="0"/>
    </xf>
    <xf numFmtId="2" fontId="8" fillId="0" borderId="6" xfId="22" applyNumberFormat="1" applyFont="1" applyBorder="1" applyAlignment="1">
      <alignment horizontal="center"/>
    </xf>
    <xf numFmtId="2" fontId="52" fillId="0" borderId="42" xfId="22" applyNumberFormat="1" applyBorder="1" applyAlignment="1">
      <alignment horizontal="center"/>
    </xf>
    <xf numFmtId="2" fontId="52" fillId="0" borderId="37" xfId="22" applyNumberFormat="1" applyBorder="1" applyAlignment="1">
      <alignment horizontal="center"/>
    </xf>
    <xf numFmtId="0" fontId="7" fillId="0" borderId="37" xfId="22" applyFont="1" applyBorder="1" applyAlignment="1">
      <alignment horizontal="center"/>
    </xf>
    <xf numFmtId="165" fontId="52" fillId="0" borderId="8" xfId="22" applyNumberFormat="1" applyBorder="1" applyAlignment="1">
      <alignment horizontal="center"/>
    </xf>
    <xf numFmtId="0" fontId="52" fillId="0" borderId="4" xfId="22" applyBorder="1" applyAlignment="1">
      <alignment horizontal="center"/>
    </xf>
    <xf numFmtId="0" fontId="52" fillId="0" borderId="8" xfId="22" applyBorder="1" applyAlignment="1">
      <alignment horizontal="center"/>
    </xf>
    <xf numFmtId="0" fontId="8" fillId="0" borderId="12" xfId="22" applyFont="1" applyBorder="1"/>
    <xf numFmtId="0" fontId="8" fillId="0" borderId="3" xfId="22" applyFont="1" applyBorder="1" applyAlignment="1">
      <alignment horizontal="right"/>
    </xf>
    <xf numFmtId="0" fontId="8" fillId="0" borderId="35" xfId="22" applyFont="1" applyBorder="1"/>
    <xf numFmtId="0" fontId="8" fillId="0" borderId="34" xfId="22" applyFont="1" applyBorder="1"/>
    <xf numFmtId="0" fontId="8" fillId="0" borderId="55" xfId="22" applyFont="1" applyBorder="1"/>
    <xf numFmtId="0" fontId="7" fillId="0" borderId="54" xfId="22" applyFont="1" applyBorder="1"/>
    <xf numFmtId="0" fontId="8" fillId="0" borderId="3" xfId="2" applyBorder="1" applyAlignment="1">
      <alignment horizontal="center" vertical="center"/>
    </xf>
    <xf numFmtId="0" fontId="8" fillId="0" borderId="0" xfId="2" applyAlignment="1">
      <alignment horizontal="center" vertical="center"/>
    </xf>
    <xf numFmtId="0" fontId="8" fillId="0" borderId="3" xfId="2" applyBorder="1" applyAlignment="1">
      <alignment horizontal="center" vertical="center" wrapText="1"/>
    </xf>
    <xf numFmtId="0" fontId="8" fillId="0" borderId="0" xfId="2" applyAlignment="1">
      <alignment horizontal="center" vertical="center" wrapText="1"/>
    </xf>
    <xf numFmtId="0" fontId="23" fillId="0" borderId="12" xfId="2" applyFont="1" applyBorder="1" applyAlignment="1">
      <alignment horizontal="left" wrapText="1"/>
    </xf>
    <xf numFmtId="1" fontId="8" fillId="0" borderId="32" xfId="2" applyNumberFormat="1" applyBorder="1" applyAlignment="1">
      <alignment horizontal="center" vertical="center"/>
    </xf>
    <xf numFmtId="1" fontId="8" fillId="0" borderId="33" xfId="2" applyNumberFormat="1" applyBorder="1" applyAlignment="1">
      <alignment horizontal="center" vertical="center"/>
    </xf>
    <xf numFmtId="0" fontId="8" fillId="0" borderId="1" xfId="0" applyFont="1" applyBorder="1" applyAlignment="1">
      <alignment horizontal="center"/>
    </xf>
    <xf numFmtId="0" fontId="8" fillId="0" borderId="2" xfId="0" applyFont="1" applyBorder="1" applyAlignment="1">
      <alignment horizontal="center"/>
    </xf>
    <xf numFmtId="0" fontId="8" fillId="0" borderId="7" xfId="2" applyBorder="1" applyAlignment="1">
      <alignment horizontal="center" vertical="center"/>
    </xf>
    <xf numFmtId="0" fontId="8" fillId="0" borderId="8" xfId="2" applyBorder="1" applyAlignment="1">
      <alignment horizontal="center" vertical="center"/>
    </xf>
    <xf numFmtId="2" fontId="35" fillId="11" borderId="51" xfId="21" applyNumberFormat="1" applyBorder="1" applyAlignment="1">
      <alignment horizontal="center"/>
    </xf>
    <xf numFmtId="2" fontId="35" fillId="11" borderId="48" xfId="21" applyNumberFormat="1" applyBorder="1" applyAlignment="1">
      <alignment horizontal="center"/>
    </xf>
    <xf numFmtId="2" fontId="0" fillId="0" borderId="1" xfId="0" applyNumberFormat="1" applyBorder="1" applyAlignment="1">
      <alignment horizontal="center"/>
    </xf>
    <xf numFmtId="2" fontId="0" fillId="0" borderId="2" xfId="0" applyNumberFormat="1" applyBorder="1" applyAlignment="1">
      <alignment horizontal="center"/>
    </xf>
    <xf numFmtId="2" fontId="0" fillId="0" borderId="12" xfId="0" applyNumberFormat="1" applyBorder="1" applyAlignment="1">
      <alignment horizontal="center"/>
    </xf>
    <xf numFmtId="2" fontId="35" fillId="11" borderId="57" xfId="21" applyNumberFormat="1" applyBorder="1" applyAlignment="1">
      <alignment horizontal="center"/>
    </xf>
    <xf numFmtId="2" fontId="35" fillId="11" borderId="53" xfId="21" applyNumberFormat="1" applyBorder="1" applyAlignment="1">
      <alignment horizontal="center"/>
    </xf>
    <xf numFmtId="2" fontId="0" fillId="0" borderId="7" xfId="0" applyNumberFormat="1" applyBorder="1" applyAlignment="1">
      <alignment horizontal="center"/>
    </xf>
    <xf numFmtId="2" fontId="0" fillId="0" borderId="8" xfId="0" applyNumberFormat="1" applyBorder="1" applyAlignment="1">
      <alignment horizontal="center"/>
    </xf>
    <xf numFmtId="2" fontId="0" fillId="0" borderId="13" xfId="0" applyNumberFormat="1" applyBorder="1" applyAlignment="1">
      <alignment horizontal="center"/>
    </xf>
    <xf numFmtId="0" fontId="7" fillId="4" borderId="32" xfId="2" applyFont="1" applyFill="1" applyBorder="1" applyAlignment="1">
      <alignment horizontal="center" vertical="center" wrapText="1"/>
    </xf>
    <xf numFmtId="0" fontId="7" fillId="4" borderId="39" xfId="2" applyFont="1" applyFill="1" applyBorder="1" applyAlignment="1">
      <alignment horizontal="center" vertical="center" wrapText="1"/>
    </xf>
    <xf numFmtId="0" fontId="7" fillId="4" borderId="33" xfId="2" applyFont="1" applyFill="1" applyBorder="1" applyAlignment="1">
      <alignment horizontal="center" vertical="center" wrapText="1"/>
    </xf>
    <xf numFmtId="0" fontId="8" fillId="0" borderId="32" xfId="0" applyFont="1" applyBorder="1" applyAlignment="1">
      <alignment horizontal="left" vertical="top" wrapText="1"/>
    </xf>
    <xf numFmtId="0" fontId="8" fillId="0" borderId="33" xfId="0" applyFont="1" applyBorder="1" applyAlignment="1">
      <alignment horizontal="left" vertical="top" wrapText="1"/>
    </xf>
    <xf numFmtId="0" fontId="11" fillId="4" borderId="32" xfId="2" applyFont="1" applyFill="1" applyBorder="1" applyAlignment="1">
      <alignment horizontal="center" vertical="center" wrapText="1"/>
    </xf>
    <xf numFmtId="0" fontId="11" fillId="4" borderId="39" xfId="2" applyFont="1" applyFill="1" applyBorder="1" applyAlignment="1">
      <alignment horizontal="center" vertical="center" wrapText="1"/>
    </xf>
    <xf numFmtId="0" fontId="11" fillId="4" borderId="33" xfId="2" applyFont="1" applyFill="1" applyBorder="1" applyAlignment="1">
      <alignment horizontal="center" vertical="center" wrapText="1"/>
    </xf>
    <xf numFmtId="0" fontId="7" fillId="4" borderId="32" xfId="2" applyFont="1" applyFill="1" applyBorder="1" applyAlignment="1">
      <alignment horizontal="center" wrapText="1"/>
    </xf>
    <xf numFmtId="0" fontId="7" fillId="4" borderId="33" xfId="2" applyFont="1" applyFill="1" applyBorder="1" applyAlignment="1">
      <alignment horizontal="center" wrapText="1"/>
    </xf>
    <xf numFmtId="170" fontId="8" fillId="0" borderId="7" xfId="2" applyNumberFormat="1" applyBorder="1" applyAlignment="1">
      <alignment horizontal="center"/>
    </xf>
    <xf numFmtId="170" fontId="8" fillId="0" borderId="8" xfId="2" applyNumberFormat="1" applyBorder="1" applyAlignment="1">
      <alignment horizontal="center"/>
    </xf>
    <xf numFmtId="170" fontId="29" fillId="0" borderId="7" xfId="2" applyNumberFormat="1" applyFont="1" applyBorder="1" applyAlignment="1">
      <alignment horizontal="center"/>
    </xf>
    <xf numFmtId="170" fontId="29" fillId="0" borderId="8" xfId="2" applyNumberFormat="1" applyFont="1" applyBorder="1" applyAlignment="1">
      <alignment horizontal="center"/>
    </xf>
    <xf numFmtId="0" fontId="8" fillId="0" borderId="39" xfId="0" applyFont="1" applyBorder="1" applyAlignment="1">
      <alignment horizontal="left" vertical="top" wrapText="1"/>
    </xf>
    <xf numFmtId="170" fontId="8" fillId="18" borderId="32" xfId="2" applyNumberFormat="1" applyFill="1" applyBorder="1" applyAlignment="1">
      <alignment horizontal="center"/>
    </xf>
    <xf numFmtId="170" fontId="8" fillId="18" borderId="33" xfId="2" applyNumberFormat="1" applyFill="1" applyBorder="1" applyAlignment="1">
      <alignment horizontal="center"/>
    </xf>
    <xf numFmtId="170" fontId="29" fillId="18" borderId="32" xfId="2" applyNumberFormat="1" applyFont="1" applyFill="1" applyBorder="1" applyAlignment="1">
      <alignment horizontal="center"/>
    </xf>
    <xf numFmtId="170" fontId="29" fillId="18" borderId="33" xfId="2" applyNumberFormat="1" applyFont="1" applyFill="1" applyBorder="1" applyAlignment="1">
      <alignment horizontal="center"/>
    </xf>
    <xf numFmtId="170" fontId="8" fillId="0" borderId="1" xfId="2" applyNumberFormat="1" applyBorder="1" applyAlignment="1">
      <alignment horizontal="center"/>
    </xf>
    <xf numFmtId="170" fontId="8" fillId="0" borderId="2" xfId="2" applyNumberFormat="1" applyBorder="1" applyAlignment="1">
      <alignment horizontal="center"/>
    </xf>
    <xf numFmtId="170" fontId="29" fillId="0" borderId="1" xfId="2" applyNumberFormat="1" applyFont="1" applyBorder="1" applyAlignment="1">
      <alignment horizontal="center"/>
    </xf>
    <xf numFmtId="170" fontId="29" fillId="0" borderId="2" xfId="2" applyNumberFormat="1" applyFont="1" applyBorder="1" applyAlignment="1">
      <alignment horizontal="center"/>
    </xf>
    <xf numFmtId="170" fontId="8" fillId="0" borderId="1" xfId="3" applyNumberFormat="1" applyBorder="1" applyAlignment="1">
      <alignment horizontal="center" vertical="center"/>
    </xf>
    <xf numFmtId="170" fontId="8" fillId="0" borderId="2" xfId="3" applyNumberFormat="1" applyBorder="1" applyAlignment="1">
      <alignment horizontal="center" vertical="center"/>
    </xf>
    <xf numFmtId="170" fontId="29" fillId="0" borderId="7" xfId="3" applyNumberFormat="1" applyFont="1" applyBorder="1" applyAlignment="1">
      <alignment horizontal="center" vertical="center"/>
    </xf>
    <xf numFmtId="170" fontId="29" fillId="0" borderId="8" xfId="3" applyNumberFormat="1" applyFont="1" applyBorder="1" applyAlignment="1">
      <alignment horizontal="center" vertical="center"/>
    </xf>
    <xf numFmtId="165" fontId="8" fillId="0" borderId="7" xfId="2" applyNumberFormat="1" applyBorder="1" applyAlignment="1">
      <alignment horizontal="center" vertical="center"/>
    </xf>
    <xf numFmtId="165" fontId="8" fillId="0" borderId="8" xfId="2" applyNumberFormat="1" applyBorder="1" applyAlignment="1">
      <alignment horizontal="center" vertical="center"/>
    </xf>
    <xf numFmtId="165" fontId="29" fillId="0" borderId="7" xfId="2" applyNumberFormat="1" applyFont="1" applyBorder="1" applyAlignment="1">
      <alignment horizontal="center" vertical="center"/>
    </xf>
    <xf numFmtId="165" fontId="29" fillId="0" borderId="8" xfId="2" applyNumberFormat="1" applyFont="1" applyBorder="1" applyAlignment="1">
      <alignment horizontal="center" vertical="center"/>
    </xf>
    <xf numFmtId="170" fontId="29" fillId="0" borderId="1" xfId="3" applyNumberFormat="1" applyFont="1" applyBorder="1" applyAlignment="1">
      <alignment horizontal="center" vertical="center"/>
    </xf>
    <xf numFmtId="170" fontId="29" fillId="0" borderId="2" xfId="3" applyNumberFormat="1" applyFont="1" applyBorder="1" applyAlignment="1">
      <alignment horizontal="center" vertical="center"/>
    </xf>
    <xf numFmtId="2" fontId="8" fillId="0" borderId="7" xfId="2" applyNumberFormat="1" applyBorder="1" applyAlignment="1">
      <alignment horizontal="center" vertical="center"/>
    </xf>
    <xf numFmtId="2" fontId="8" fillId="0" borderId="8" xfId="2" applyNumberFormat="1" applyBorder="1" applyAlignment="1">
      <alignment horizontal="center" vertical="center"/>
    </xf>
    <xf numFmtId="2" fontId="29" fillId="0" borderId="7" xfId="2" applyNumberFormat="1" applyFont="1" applyBorder="1" applyAlignment="1">
      <alignment horizontal="center" vertical="center"/>
    </xf>
    <xf numFmtId="2" fontId="29" fillId="0" borderId="8" xfId="2" applyNumberFormat="1" applyFont="1" applyBorder="1" applyAlignment="1">
      <alignment horizontal="center" vertical="center"/>
    </xf>
    <xf numFmtId="165" fontId="8" fillId="0" borderId="1" xfId="2" applyNumberFormat="1" applyBorder="1" applyAlignment="1">
      <alignment horizontal="center" vertical="center"/>
    </xf>
    <xf numFmtId="165" fontId="8" fillId="0" borderId="2" xfId="2" applyNumberFormat="1" applyBorder="1" applyAlignment="1">
      <alignment horizontal="center" vertical="center"/>
    </xf>
    <xf numFmtId="165" fontId="29" fillId="0" borderId="1" xfId="2" applyNumberFormat="1" applyFont="1" applyBorder="1" applyAlignment="1">
      <alignment horizontal="center" vertical="center"/>
    </xf>
    <xf numFmtId="165" fontId="29" fillId="0" borderId="2" xfId="2" applyNumberFormat="1" applyFont="1" applyBorder="1" applyAlignment="1">
      <alignment horizontal="center" vertical="center"/>
    </xf>
    <xf numFmtId="2" fontId="35" fillId="11" borderId="47" xfId="21" applyNumberFormat="1" applyBorder="1" applyAlignment="1">
      <alignment horizontal="center" vertical="center"/>
    </xf>
    <xf numFmtId="2" fontId="35" fillId="11" borderId="46" xfId="21" applyNumberFormat="1" applyBorder="1" applyAlignment="1">
      <alignment horizontal="center" vertical="center"/>
    </xf>
    <xf numFmtId="2" fontId="4" fillId="11" borderId="59" xfId="21" applyNumberFormat="1" applyFont="1" applyBorder="1" applyAlignment="1">
      <alignment horizontal="center" vertical="center"/>
    </xf>
    <xf numFmtId="2" fontId="4" fillId="11" borderId="60" xfId="21" applyNumberFormat="1" applyFont="1" applyBorder="1" applyAlignment="1">
      <alignment horizontal="center" vertical="center"/>
    </xf>
    <xf numFmtId="2" fontId="0" fillId="0" borderId="3" xfId="2" applyNumberFormat="1" applyFont="1" applyBorder="1" applyAlignment="1">
      <alignment horizontal="center" vertical="center"/>
    </xf>
    <xf numFmtId="2" fontId="0" fillId="0" borderId="4" xfId="2" applyNumberFormat="1" applyFont="1" applyBorder="1" applyAlignment="1">
      <alignment horizontal="center" vertical="center"/>
    </xf>
    <xf numFmtId="2" fontId="29" fillId="0" borderId="49" xfId="2" applyNumberFormat="1" applyFont="1" applyBorder="1" applyAlignment="1">
      <alignment horizontal="center" vertical="center"/>
    </xf>
    <xf numFmtId="2" fontId="29" fillId="0" borderId="50" xfId="2" applyNumberFormat="1" applyFont="1" applyBorder="1" applyAlignment="1">
      <alignment horizontal="center" vertical="center"/>
    </xf>
    <xf numFmtId="168" fontId="8" fillId="0" borderId="1" xfId="2" applyNumberFormat="1" applyBorder="1" applyAlignment="1">
      <alignment horizontal="center" vertical="center"/>
    </xf>
    <xf numFmtId="168" fontId="8" fillId="0" borderId="2" xfId="2" applyNumberFormat="1" applyBorder="1" applyAlignment="1">
      <alignment horizontal="center" vertical="center"/>
    </xf>
    <xf numFmtId="168" fontId="29" fillId="0" borderId="1" xfId="2" applyNumberFormat="1" applyFont="1" applyBorder="1" applyAlignment="1">
      <alignment horizontal="center" vertical="center"/>
    </xf>
    <xf numFmtId="168" fontId="29" fillId="0" borderId="2" xfId="2" applyNumberFormat="1" applyFont="1" applyBorder="1" applyAlignment="1">
      <alignment horizontal="center" vertical="center"/>
    </xf>
    <xf numFmtId="168" fontId="8" fillId="0" borderId="7" xfId="2" applyNumberFormat="1" applyBorder="1" applyAlignment="1">
      <alignment horizontal="center" vertical="center"/>
    </xf>
    <xf numFmtId="168" fontId="8" fillId="0" borderId="8" xfId="2" applyNumberFormat="1" applyBorder="1" applyAlignment="1">
      <alignment horizontal="center" vertical="center"/>
    </xf>
    <xf numFmtId="168" fontId="29" fillId="0" borderId="7" xfId="2" applyNumberFormat="1" applyFont="1" applyBorder="1" applyAlignment="1">
      <alignment horizontal="center" vertical="center"/>
    </xf>
    <xf numFmtId="168" fontId="29" fillId="0" borderId="8" xfId="2" applyNumberFormat="1" applyFont="1" applyBorder="1" applyAlignment="1">
      <alignment horizontal="center" vertical="center"/>
    </xf>
    <xf numFmtId="165" fontId="8" fillId="0" borderId="3" xfId="2" applyNumberFormat="1" applyBorder="1" applyAlignment="1">
      <alignment horizontal="center" vertical="center"/>
    </xf>
    <xf numFmtId="165" fontId="8" fillId="0" borderId="4" xfId="2" applyNumberFormat="1" applyBorder="1" applyAlignment="1">
      <alignment horizontal="center" vertical="center"/>
    </xf>
    <xf numFmtId="165" fontId="29" fillId="0" borderId="3" xfId="2" applyNumberFormat="1" applyFont="1" applyBorder="1" applyAlignment="1">
      <alignment horizontal="center" vertical="center"/>
    </xf>
    <xf numFmtId="165" fontId="29" fillId="0" borderId="4" xfId="2" applyNumberFormat="1" applyFont="1" applyBorder="1" applyAlignment="1">
      <alignment horizontal="center" vertical="center"/>
    </xf>
    <xf numFmtId="2" fontId="4" fillId="11" borderId="61" xfId="21" applyNumberFormat="1" applyFont="1" applyBorder="1" applyAlignment="1">
      <alignment horizontal="center" vertical="center"/>
    </xf>
    <xf numFmtId="2" fontId="4" fillId="11" borderId="62" xfId="21" applyNumberFormat="1" applyFont="1" applyBorder="1" applyAlignment="1">
      <alignment horizontal="center" vertical="center"/>
    </xf>
    <xf numFmtId="165" fontId="8" fillId="0" borderId="49" xfId="2" applyNumberFormat="1" applyBorder="1" applyAlignment="1">
      <alignment horizontal="center" vertical="center"/>
    </xf>
    <xf numFmtId="165" fontId="8" fillId="0" borderId="50" xfId="2" applyNumberFormat="1" applyBorder="1" applyAlignment="1">
      <alignment horizontal="center" vertical="center"/>
    </xf>
    <xf numFmtId="165" fontId="29" fillId="0" borderId="49" xfId="2" applyNumberFormat="1" applyFont="1" applyBorder="1" applyAlignment="1">
      <alignment horizontal="center" vertical="center"/>
    </xf>
    <xf numFmtId="165" fontId="29" fillId="0" borderId="50" xfId="2" applyNumberFormat="1" applyFont="1" applyBorder="1" applyAlignment="1">
      <alignment horizontal="center" vertical="center"/>
    </xf>
    <xf numFmtId="0" fontId="8" fillId="0" borderId="32" xfId="2" applyBorder="1" applyAlignment="1">
      <alignment horizontal="center"/>
    </xf>
    <xf numFmtId="0" fontId="8" fillId="0" borderId="33" xfId="2" applyBorder="1" applyAlignment="1">
      <alignment horizontal="center"/>
    </xf>
    <xf numFmtId="0" fontId="7" fillId="0" borderId="1" xfId="0" applyFont="1" applyBorder="1" applyAlignment="1">
      <alignment horizontal="center"/>
    </xf>
    <xf numFmtId="0" fontId="7" fillId="0" borderId="2" xfId="0" applyFont="1" applyBorder="1" applyAlignment="1">
      <alignment horizontal="center"/>
    </xf>
    <xf numFmtId="0" fontId="7" fillId="4" borderId="39" xfId="2" applyFont="1" applyFill="1" applyBorder="1" applyAlignment="1">
      <alignment horizontal="center" wrapText="1"/>
    </xf>
    <xf numFmtId="0" fontId="11" fillId="4" borderId="1" xfId="2" applyFont="1" applyFill="1" applyBorder="1" applyAlignment="1">
      <alignment horizontal="center" wrapText="1"/>
    </xf>
    <xf numFmtId="0" fontId="11" fillId="4" borderId="2" xfId="2" applyFont="1" applyFill="1" applyBorder="1" applyAlignment="1">
      <alignment horizontal="center" wrapText="1"/>
    </xf>
    <xf numFmtId="0" fontId="11" fillId="4" borderId="7" xfId="2" applyFont="1" applyFill="1" applyBorder="1" applyAlignment="1">
      <alignment horizontal="center" wrapText="1"/>
    </xf>
    <xf numFmtId="0" fontId="11" fillId="4" borderId="8" xfId="2" applyFont="1" applyFill="1" applyBorder="1" applyAlignment="1">
      <alignment horizontal="center" wrapText="1"/>
    </xf>
    <xf numFmtId="0" fontId="8" fillId="0" borderId="1" xfId="22" applyFont="1" applyBorder="1" applyAlignment="1">
      <alignment horizontal="center"/>
    </xf>
    <xf numFmtId="0" fontId="8" fillId="0" borderId="2" xfId="22" applyFont="1" applyBorder="1" applyAlignment="1">
      <alignment horizontal="center"/>
    </xf>
    <xf numFmtId="2" fontId="52" fillId="0" borderId="1" xfId="22" applyNumberFormat="1" applyBorder="1" applyAlignment="1">
      <alignment horizontal="center"/>
    </xf>
    <xf numFmtId="2" fontId="52" fillId="0" borderId="2" xfId="22" applyNumberFormat="1" applyBorder="1" applyAlignment="1">
      <alignment horizontal="center"/>
    </xf>
    <xf numFmtId="2" fontId="52" fillId="0" borderId="12" xfId="22" applyNumberFormat="1" applyBorder="1" applyAlignment="1">
      <alignment horizontal="center"/>
    </xf>
    <xf numFmtId="2" fontId="52" fillId="0" borderId="7" xfId="22" applyNumberFormat="1" applyBorder="1" applyAlignment="1">
      <alignment horizontal="center"/>
    </xf>
    <xf numFmtId="2" fontId="52" fillId="0" borderId="8" xfId="22" applyNumberFormat="1" applyBorder="1" applyAlignment="1">
      <alignment horizontal="center"/>
    </xf>
    <xf numFmtId="2" fontId="52" fillId="0" borderId="13" xfId="22" applyNumberFormat="1" applyBorder="1" applyAlignment="1">
      <alignment horizontal="center"/>
    </xf>
    <xf numFmtId="0" fontId="8" fillId="0" borderId="32" xfId="22" applyFont="1" applyBorder="1" applyAlignment="1">
      <alignment horizontal="left" vertical="top" wrapText="1"/>
    </xf>
    <xf numFmtId="0" fontId="8" fillId="0" borderId="39" xfId="22" applyFont="1" applyBorder="1" applyAlignment="1">
      <alignment horizontal="left" vertical="top" wrapText="1"/>
    </xf>
    <xf numFmtId="0" fontId="8" fillId="0" borderId="33" xfId="22" applyFont="1" applyBorder="1" applyAlignment="1">
      <alignment horizontal="left" vertical="top" wrapText="1"/>
    </xf>
    <xf numFmtId="2" fontId="1" fillId="11" borderId="59" xfId="21" applyNumberFormat="1" applyFont="1" applyBorder="1" applyAlignment="1">
      <alignment horizontal="center" vertical="center"/>
    </xf>
    <xf numFmtId="2" fontId="1" fillId="11" borderId="60" xfId="21" applyNumberFormat="1" applyFont="1" applyBorder="1" applyAlignment="1">
      <alignment horizontal="center" vertical="center"/>
    </xf>
    <xf numFmtId="2" fontId="1" fillId="11" borderId="61" xfId="21" applyNumberFormat="1" applyFont="1" applyBorder="1" applyAlignment="1">
      <alignment horizontal="center" vertical="center"/>
    </xf>
    <xf numFmtId="2" fontId="1" fillId="11" borderId="62" xfId="21" applyNumberFormat="1" applyFont="1" applyBorder="1" applyAlignment="1">
      <alignment horizontal="center" vertical="center"/>
    </xf>
    <xf numFmtId="0" fontId="7" fillId="0" borderId="1" xfId="22" applyFont="1" applyBorder="1" applyAlignment="1">
      <alignment horizontal="center"/>
    </xf>
    <xf numFmtId="0" fontId="7" fillId="0" borderId="2" xfId="22" applyFont="1" applyBorder="1" applyAlignment="1">
      <alignment horizontal="center"/>
    </xf>
    <xf numFmtId="166" fontId="28" fillId="12" borderId="32" xfId="0" applyNumberFormat="1" applyFont="1" applyFill="1" applyBorder="1" applyAlignment="1">
      <alignment horizontal="center" vertical="center" wrapText="1"/>
    </xf>
    <xf numFmtId="166" fontId="28" fillId="12" borderId="39" xfId="0" applyNumberFormat="1" applyFont="1" applyFill="1" applyBorder="1" applyAlignment="1">
      <alignment horizontal="center" vertical="center" wrapText="1"/>
    </xf>
    <xf numFmtId="166" fontId="28" fillId="12" borderId="33" xfId="0" applyNumberFormat="1" applyFont="1" applyFill="1" applyBorder="1" applyAlignment="1">
      <alignment horizontal="center" vertical="center" wrapText="1"/>
    </xf>
    <xf numFmtId="166" fontId="28" fillId="12" borderId="32" xfId="22" applyNumberFormat="1" applyFont="1" applyFill="1" applyBorder="1" applyAlignment="1">
      <alignment horizontal="center" vertical="center" wrapText="1"/>
    </xf>
    <xf numFmtId="166" fontId="28" fillId="12" borderId="39" xfId="22" applyNumberFormat="1" applyFont="1" applyFill="1" applyBorder="1" applyAlignment="1">
      <alignment horizontal="center" vertical="center" wrapText="1"/>
    </xf>
    <xf numFmtId="166" fontId="28" fillId="12" borderId="33" xfId="22" applyNumberFormat="1" applyFont="1" applyFill="1" applyBorder="1" applyAlignment="1">
      <alignment horizontal="center" vertical="center" wrapText="1"/>
    </xf>
    <xf numFmtId="0" fontId="7" fillId="0" borderId="32" xfId="2" applyFont="1" applyBorder="1" applyAlignment="1">
      <alignment horizontal="center"/>
    </xf>
    <xf numFmtId="0" fontId="7" fillId="0" borderId="33" xfId="2" applyFont="1" applyBorder="1" applyAlignment="1">
      <alignment horizontal="center"/>
    </xf>
    <xf numFmtId="0" fontId="38" fillId="6" borderId="32" xfId="0" applyFont="1" applyFill="1" applyBorder="1" applyAlignment="1">
      <alignment horizontal="center" vertical="center"/>
    </xf>
    <xf numFmtId="0" fontId="38" fillId="6" borderId="33" xfId="0" applyFont="1" applyFill="1" applyBorder="1" applyAlignment="1">
      <alignment horizontal="center" vertical="center"/>
    </xf>
    <xf numFmtId="0" fontId="7" fillId="6" borderId="32" xfId="2" applyFont="1" applyFill="1" applyBorder="1" applyAlignment="1">
      <alignment horizontal="center"/>
    </xf>
    <xf numFmtId="0" fontId="7" fillId="6" borderId="33" xfId="2" applyFont="1" applyFill="1" applyBorder="1" applyAlignment="1">
      <alignment horizontal="center"/>
    </xf>
    <xf numFmtId="0" fontId="38" fillId="6" borderId="32" xfId="22" applyFont="1" applyFill="1" applyBorder="1" applyAlignment="1">
      <alignment horizontal="center" vertical="center"/>
    </xf>
    <xf numFmtId="0" fontId="38" fillId="6" borderId="33" xfId="22" applyFont="1" applyFill="1" applyBorder="1" applyAlignment="1">
      <alignment horizontal="center" vertical="center"/>
    </xf>
    <xf numFmtId="0" fontId="31" fillId="9" borderId="32" xfId="8" applyFont="1" applyFill="1" applyBorder="1" applyAlignment="1">
      <alignment horizontal="center"/>
    </xf>
    <xf numFmtId="0" fontId="31" fillId="9" borderId="39" xfId="8" applyFont="1" applyFill="1" applyBorder="1" applyAlignment="1">
      <alignment horizontal="center"/>
    </xf>
    <xf numFmtId="0" fontId="31" fillId="9" borderId="33" xfId="8" applyFont="1" applyFill="1" applyBorder="1" applyAlignment="1">
      <alignment horizontal="center"/>
    </xf>
    <xf numFmtId="0" fontId="33" fillId="0" borderId="10" xfId="0" applyFont="1" applyBorder="1" applyAlignment="1">
      <alignment horizontal="center" vertical="center" wrapText="1"/>
    </xf>
    <xf numFmtId="0" fontId="33" fillId="0" borderId="15" xfId="0" applyFont="1" applyBorder="1" applyAlignment="1">
      <alignment horizontal="center" vertical="center" wrapText="1"/>
    </xf>
    <xf numFmtId="0" fontId="33" fillId="0" borderId="17" xfId="0" applyFont="1" applyBorder="1" applyAlignment="1">
      <alignment horizontal="center" vertical="center" wrapText="1"/>
    </xf>
    <xf numFmtId="0" fontId="33" fillId="0" borderId="29" xfId="0" applyFont="1" applyBorder="1" applyAlignment="1">
      <alignment horizontal="center" vertical="center" wrapText="1"/>
    </xf>
    <xf numFmtId="0" fontId="33" fillId="0" borderId="40" xfId="0" applyFont="1" applyBorder="1" applyAlignment="1">
      <alignment horizontal="center" vertical="center" wrapText="1"/>
    </xf>
    <xf numFmtId="0" fontId="33" fillId="0" borderId="30" xfId="0" applyFont="1" applyBorder="1" applyAlignment="1">
      <alignment horizontal="center" vertical="center" wrapText="1"/>
    </xf>
    <xf numFmtId="0" fontId="33" fillId="0" borderId="38" xfId="0" applyFont="1" applyBorder="1" applyAlignment="1">
      <alignment horizontal="center" vertical="center" wrapText="1"/>
    </xf>
    <xf numFmtId="0" fontId="8" fillId="5" borderId="5" xfId="0" applyFont="1" applyFill="1" applyBorder="1" applyAlignment="1">
      <alignment horizontal="center" vertical="center"/>
    </xf>
    <xf numFmtId="0" fontId="0" fillId="5" borderId="6" xfId="0" applyFill="1" applyBorder="1" applyAlignment="1">
      <alignment horizontal="center" vertical="center"/>
    </xf>
    <xf numFmtId="0" fontId="0" fillId="5" borderId="1" xfId="0" applyFill="1" applyBorder="1" applyAlignment="1">
      <alignment horizontal="center" vertical="center"/>
    </xf>
    <xf numFmtId="0" fontId="0" fillId="5" borderId="7" xfId="0" applyFill="1" applyBorder="1" applyAlignment="1">
      <alignment horizontal="center" vertical="center"/>
    </xf>
    <xf numFmtId="0" fontId="11" fillId="0" borderId="13" xfId="0" applyFont="1" applyBorder="1" applyAlignment="1">
      <alignment horizontal="center"/>
    </xf>
    <xf numFmtId="0" fontId="37" fillId="0" borderId="13" xfId="0" applyFont="1" applyBorder="1" applyAlignment="1">
      <alignment horizontal="center"/>
    </xf>
    <xf numFmtId="0" fontId="11" fillId="0" borderId="0" xfId="0" applyFont="1" applyAlignment="1">
      <alignment horizontal="center"/>
    </xf>
  </cellXfs>
  <cellStyles count="24">
    <cellStyle name="Comma 2" xfId="1" xr:uid="{00000000-0005-0000-0000-000000000000}"/>
    <cellStyle name="Hyperlink" xfId="20" builtinId="8"/>
    <cellStyle name="Input" xfId="21" builtinId="20"/>
    <cellStyle name="Normal" xfId="0" builtinId="0"/>
    <cellStyle name="Normal 10" xfId="8" xr:uid="{00000000-0005-0000-0000-000004000000}"/>
    <cellStyle name="Normal 12" xfId="9" xr:uid="{00000000-0005-0000-0000-000005000000}"/>
    <cellStyle name="Normal 14" xfId="10" xr:uid="{00000000-0005-0000-0000-000006000000}"/>
    <cellStyle name="Normal 16" xfId="11" xr:uid="{00000000-0005-0000-0000-000007000000}"/>
    <cellStyle name="Normal 17" xfId="12" xr:uid="{00000000-0005-0000-0000-000008000000}"/>
    <cellStyle name="Normal 18" xfId="13" xr:uid="{00000000-0005-0000-0000-000009000000}"/>
    <cellStyle name="Normal 2" xfId="2" xr:uid="{00000000-0005-0000-0000-00000A000000}"/>
    <cellStyle name="Normal 2 2" xfId="3" xr:uid="{00000000-0005-0000-0000-00000B000000}"/>
    <cellStyle name="Normal 2 3" xfId="14" xr:uid="{00000000-0005-0000-0000-00000C000000}"/>
    <cellStyle name="Normal 24" xfId="15" xr:uid="{00000000-0005-0000-0000-00000D000000}"/>
    <cellStyle name="Normal 3" xfId="4" xr:uid="{00000000-0005-0000-0000-00000E000000}"/>
    <cellStyle name="Normal 3 2" xfId="16" xr:uid="{00000000-0005-0000-0000-00000F000000}"/>
    <cellStyle name="Normal 3 3" xfId="18" xr:uid="{00000000-0005-0000-0000-000010000000}"/>
    <cellStyle name="Normal 3 4" xfId="19" xr:uid="{00000000-0005-0000-0000-000011000000}"/>
    <cellStyle name="Normal 3 5" xfId="23" xr:uid="{F5BAC260-D7C4-4DE0-8C1E-8A7CACFB459F}"/>
    <cellStyle name="Normal 4" xfId="5" xr:uid="{00000000-0005-0000-0000-000012000000}"/>
    <cellStyle name="Normal 4 2" xfId="17" xr:uid="{00000000-0005-0000-0000-000013000000}"/>
    <cellStyle name="Normal 5" xfId="7" xr:uid="{00000000-0005-0000-0000-000014000000}"/>
    <cellStyle name="Normal 6" xfId="22" xr:uid="{5379DDF1-83D4-4C5A-8083-D54B4ADAD73B}"/>
    <cellStyle name="Percent 2" xfId="6" xr:uid="{00000000-0005-0000-0000-000015000000}"/>
  </cellStyles>
  <dxfs count="240">
    <dxf>
      <numFmt numFmtId="0" formatCode="General"/>
      <alignment horizontal="left"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0"/>
        <color auto="1"/>
        <name val="Arial"/>
        <family val="2"/>
        <scheme val="none"/>
      </font>
      <fill>
        <patternFill patternType="solid">
          <fgColor indexed="64"/>
          <bgColor theme="2" tint="-0.24994659260841701"/>
        </patternFill>
      </fill>
      <alignment horizontal="center" vertical="center" textRotation="0" wrapText="1" indent="0" justifyLastLine="0" shrinkToFit="0" readingOrder="0"/>
      <border diagonalUp="0" diagonalDown="0" outline="0">
        <left style="medium">
          <color indexed="64"/>
        </left>
        <right style="medium">
          <color indexed="64"/>
        </right>
        <top/>
        <bottom/>
      </border>
    </dxf>
    <dxf>
      <numFmt numFmtId="0" formatCode="General"/>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left" vertical="bottom" textRotation="0" wrapText="0" indent="0" justifyLastLine="0" shrinkToFit="0" readingOrder="0"/>
      <border diagonalUp="0" diagonalDown="0">
        <left style="thin">
          <color indexed="64"/>
        </left>
        <right/>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border diagonalUp="0" diagonalDown="0">
        <left/>
        <right style="thin">
          <color indexed="64"/>
        </right>
        <top style="thin">
          <color indexed="64"/>
        </top>
        <bottom style="thin">
          <color indexed="64"/>
        </bottom>
        <vertical/>
        <horizontal/>
      </border>
    </dxf>
    <dxf>
      <border outline="0">
        <left style="medium">
          <color indexed="64"/>
        </left>
        <right style="medium">
          <color indexed="64"/>
        </right>
        <top style="medium">
          <color indexed="64"/>
        </top>
        <bottom style="medium">
          <color indexed="64"/>
        </bottom>
      </border>
    </dxf>
    <dxf>
      <fill>
        <patternFill patternType="none">
          <fgColor indexed="64"/>
          <bgColor indexed="65"/>
        </patternFill>
      </fill>
      <alignment horizontal="left"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0"/>
        <color auto="1"/>
        <name val="Arial"/>
        <family val="2"/>
        <scheme val="none"/>
      </font>
      <fill>
        <patternFill patternType="solid">
          <fgColor indexed="64"/>
          <bgColor theme="2" tint="-0.24994659260841701"/>
        </patternFill>
      </fill>
      <alignment horizontal="center" vertical="center" textRotation="0" wrapText="1" indent="0" justifyLastLine="0" shrinkToFit="0" readingOrder="0"/>
      <border diagonalUp="0" diagonalDown="0" outline="0">
        <left style="medium">
          <color indexed="64"/>
        </left>
        <right style="medium">
          <color indexed="64"/>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theme="1"/>
        <name val="Arial"/>
        <family val="2"/>
        <scheme val="minor"/>
      </font>
      <numFmt numFmtId="3" formatCode="#,##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Arial"/>
        <family val="2"/>
        <scheme val="minor"/>
      </font>
      <numFmt numFmtId="164" formatCode="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Arial"/>
        <family val="2"/>
        <scheme val="minor"/>
      </font>
      <numFmt numFmtId="30" formatCode="@"/>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Arial"/>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Arial"/>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diagonalUp="0" diagonalDown="0">
        <left/>
        <right style="thin">
          <color indexed="64"/>
        </right>
        <top/>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0"/>
        <color theme="1"/>
        <name val="Arial"/>
        <family val="2"/>
        <scheme val="none"/>
      </font>
      <numFmt numFmtId="166" formatCode="0.000"/>
      <fill>
        <patternFill patternType="solid">
          <fgColor indexed="64"/>
          <bgColor theme="8"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theme="1"/>
        <name val="Arial"/>
        <family val="2"/>
        <scheme val="minor"/>
      </font>
      <numFmt numFmtId="3" formatCode="#,##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Arial"/>
        <family val="2"/>
        <scheme val="minor"/>
      </font>
      <numFmt numFmtId="164" formatCode="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Arial"/>
        <family val="2"/>
        <scheme val="minor"/>
      </font>
      <numFmt numFmtId="30" formatCode="@"/>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Arial"/>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Arial"/>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diagonalUp="0" diagonalDown="0">
        <left/>
        <right style="thin">
          <color indexed="64"/>
        </right>
        <top/>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0"/>
        <color theme="1"/>
        <name val="Arial"/>
        <family val="2"/>
        <scheme val="none"/>
      </font>
      <numFmt numFmtId="166" formatCode="0.000"/>
      <fill>
        <patternFill patternType="solid">
          <fgColor indexed="64"/>
          <bgColor theme="8"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9" formatCode="0.0000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9" formatCode="0.0000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9" formatCode="0.0000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9" formatCode="0.0000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9" formatCode="0.0000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9" formatCode="0.0000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7" formatCode="#,##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7" formatCode="#,##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7" formatCode="#,##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7" formatCode="#,##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7" formatCode="#,##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7" formatCode="#,##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7" formatCode="#,##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6" formatCode="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7" formatCode="#,##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6" formatCode="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7" formatCode="#,##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7" formatCode="#,##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7" formatCode="#,##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auto="1"/>
        <name val="Arial"/>
        <family val="2"/>
        <scheme val="none"/>
      </font>
      <numFmt numFmtId="167" formatCode="#,##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Arial"/>
        <family val="2"/>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Arial"/>
        <family val="2"/>
        <scheme val="none"/>
      </font>
      <numFmt numFmtId="166" formatCode="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theme="1"/>
        <name val="Arial"/>
        <family val="2"/>
        <scheme val="minor"/>
      </font>
      <numFmt numFmtId="3" formatCode="#,##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1"/>
        <color theme="1"/>
        <name val="Calibri"/>
        <family val="2"/>
        <scheme val="minor"/>
      </font>
      <numFmt numFmtId="3" formatCode="#,##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Arial"/>
        <family val="2"/>
        <scheme val="minor"/>
      </font>
      <numFmt numFmtId="164" formatCode="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1"/>
        <color theme="1"/>
        <name val="Calibri"/>
        <family val="2"/>
        <scheme val="minor"/>
      </font>
      <numFmt numFmtId="164" formatCode="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Arial"/>
        <family val="2"/>
        <scheme val="minor"/>
      </font>
      <numFmt numFmtId="30" formatCode="@"/>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1"/>
        <color theme="1"/>
        <name val="Calibri"/>
        <family val="2"/>
        <scheme val="minor"/>
      </font>
      <numFmt numFmtId="30" formatCode="@"/>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Arial"/>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Arial"/>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auto="1"/>
        <name val="Arial"/>
        <family val="2"/>
        <scheme val="none"/>
      </font>
      <alignment horizontal="general" vertical="bottom" textRotation="90" wrapText="0" indent="0" justifyLastLine="0" shrinkToFit="0" readingOrder="0"/>
      <border diagonalUp="0" diagonalDown="0" outline="0">
        <left/>
        <right style="thin">
          <color indexed="64"/>
        </right>
        <top/>
        <bottom/>
      </border>
    </dxf>
    <dxf>
      <border diagonalUp="0" diagonalDown="0">
        <left/>
        <right style="thin">
          <color indexed="64"/>
        </right>
        <top/>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0"/>
        <color theme="1"/>
        <name val="Arial"/>
        <family val="2"/>
        <scheme val="none"/>
      </font>
      <numFmt numFmtId="166" formatCode="0.000"/>
      <fill>
        <patternFill patternType="solid">
          <fgColor indexed="64"/>
          <bgColor theme="8"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theme="1"/>
        <name val="Calibri"/>
        <family val="2"/>
        <scheme val="minor"/>
      </font>
      <numFmt numFmtId="3" formatCode="#,##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Calibri"/>
        <family val="2"/>
        <scheme val="minor"/>
      </font>
      <numFmt numFmtId="164" formatCode="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Calibri"/>
        <family val="2"/>
        <scheme val="minor"/>
      </font>
      <numFmt numFmtId="30" formatCode="@"/>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diagonalUp="0" diagonalDown="0">
        <left/>
        <right style="thin">
          <color indexed="64"/>
        </right>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theme="1"/>
        <name val="Arial"/>
        <family val="2"/>
        <scheme val="none"/>
      </font>
      <numFmt numFmtId="166" formatCode="0.000"/>
      <fill>
        <patternFill patternType="solid">
          <fgColor indexed="64"/>
          <bgColor theme="8"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microsoft.com/office/2007/relationships/slicerCache" Target="slicerCaches/slicerCache6.xml"/><Relationship Id="rId42" Type="http://schemas.microsoft.com/office/2017/10/relationships/person" Target="persons/person.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4.xml"/><Relationship Id="rId37" Type="http://schemas.microsoft.com/office/2007/relationships/slicerCache" Target="slicerCaches/slicerCache9.xml"/><Relationship Id="rId40" Type="http://schemas.openxmlformats.org/officeDocument/2006/relationships/sharedStrings" Target="sharedStrings.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2.xml"/><Relationship Id="rId36" Type="http://schemas.microsoft.com/office/2007/relationships/slicerCache" Target="slicerCaches/slicerCache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microsoft.com/office/2007/relationships/slicerCache" Target="slicerCaches/slicerCache2.xml"/><Relationship Id="rId35" Type="http://schemas.microsoft.com/office/2007/relationships/slicerCache" Target="slicerCaches/slicerCache7.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5.xml"/><Relationship Id="rId38" Type="http://schemas.openxmlformats.org/officeDocument/2006/relationships/theme" Target="theme/theme1.xml"/><Relationship Id="rId4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5" Type="http://schemas.openxmlformats.org/officeDocument/2006/relationships/image" Target="../media/image18.jpg"/><Relationship Id="rId4"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0.v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8.emf"/><Relationship Id="rId7" Type="http://schemas.openxmlformats.org/officeDocument/2006/relationships/image" Target="../media/image12.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4</xdr:col>
      <xdr:colOff>504824</xdr:colOff>
      <xdr:row>27</xdr:row>
      <xdr:rowOff>9525</xdr:rowOff>
    </xdr:from>
    <xdr:to>
      <xdr:col>7</xdr:col>
      <xdr:colOff>0</xdr:colOff>
      <xdr:row>27</xdr:row>
      <xdr:rowOff>1152525</xdr:rowOff>
    </xdr:to>
    <mc:AlternateContent xmlns:mc="http://schemas.openxmlformats.org/markup-compatibility/2006" xmlns:sle15="http://schemas.microsoft.com/office/drawing/2012/slicer">
      <mc:Choice Requires="sle15">
        <xdr:graphicFrame macro="">
          <xdr:nvGraphicFramePr>
            <xdr:cNvPr id="2" name="Vector Group 2">
              <a:extLst>
                <a:ext uri="{FF2B5EF4-FFF2-40B4-BE49-F238E27FC236}">
                  <a16:creationId xmlns:a16="http://schemas.microsoft.com/office/drawing/2014/main" id="{D7B3EF2C-BCD4-4276-A0C1-2059848C5155}"/>
                </a:ext>
              </a:extLst>
            </xdr:cNvPr>
            <xdr:cNvGraphicFramePr/>
          </xdr:nvGraphicFramePr>
          <xdr:xfrm>
            <a:off x="0" y="0"/>
            <a:ext cx="0" cy="0"/>
          </xdr:xfrm>
          <a:graphic>
            <a:graphicData uri="http://schemas.microsoft.com/office/drawing/2010/slicer">
              <sle:slicer xmlns:sle="http://schemas.microsoft.com/office/drawing/2010/slicer" name="Vector Group 2"/>
            </a:graphicData>
          </a:graphic>
        </xdr:graphicFrame>
      </mc:Choice>
      <mc:Fallback xmlns="">
        <xdr:sp macro="" textlink="">
          <xdr:nvSpPr>
            <xdr:cNvPr id="0" name=""/>
            <xdr:cNvSpPr>
              <a:spLocks noTextEdit="1"/>
            </xdr:cNvSpPr>
          </xdr:nvSpPr>
          <xdr:spPr>
            <a:xfrm>
              <a:off x="6163795" y="5769349"/>
              <a:ext cx="2251823" cy="1143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1571623</xdr:colOff>
      <xdr:row>27</xdr:row>
      <xdr:rowOff>9525</xdr:rowOff>
    </xdr:from>
    <xdr:to>
      <xdr:col>1</xdr:col>
      <xdr:colOff>447673</xdr:colOff>
      <xdr:row>27</xdr:row>
      <xdr:rowOff>1152525</xdr:rowOff>
    </xdr:to>
    <mc:AlternateContent xmlns:mc="http://schemas.openxmlformats.org/markup-compatibility/2006" xmlns:sle15="http://schemas.microsoft.com/office/drawing/2012/slicer">
      <mc:Choice Requires="sle15">
        <xdr:graphicFrame macro="">
          <xdr:nvGraphicFramePr>
            <xdr:cNvPr id="3" name="Winding 4">
              <a:extLst>
                <a:ext uri="{FF2B5EF4-FFF2-40B4-BE49-F238E27FC236}">
                  <a16:creationId xmlns:a16="http://schemas.microsoft.com/office/drawing/2014/main" id="{97162061-9D38-409A-A5AF-ABC6C741CEBA}"/>
                </a:ext>
              </a:extLst>
            </xdr:cNvPr>
            <xdr:cNvGraphicFramePr/>
          </xdr:nvGraphicFramePr>
          <xdr:xfrm>
            <a:off x="0" y="0"/>
            <a:ext cx="0" cy="0"/>
          </xdr:xfrm>
          <a:graphic>
            <a:graphicData uri="http://schemas.microsoft.com/office/drawing/2010/slicer">
              <sle:slicer xmlns:sle="http://schemas.microsoft.com/office/drawing/2010/slicer" name="Winding 4"/>
            </a:graphicData>
          </a:graphic>
        </xdr:graphicFrame>
      </mc:Choice>
      <mc:Fallback xmlns="">
        <xdr:sp macro="" textlink="">
          <xdr:nvSpPr>
            <xdr:cNvPr id="0" name=""/>
            <xdr:cNvSpPr>
              <a:spLocks noTextEdit="1"/>
            </xdr:cNvSpPr>
          </xdr:nvSpPr>
          <xdr:spPr>
            <a:xfrm>
              <a:off x="1571623" y="5769349"/>
              <a:ext cx="1823197" cy="1143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457199</xdr:colOff>
      <xdr:row>27</xdr:row>
      <xdr:rowOff>9525</xdr:rowOff>
    </xdr:from>
    <xdr:to>
      <xdr:col>3</xdr:col>
      <xdr:colOff>38099</xdr:colOff>
      <xdr:row>27</xdr:row>
      <xdr:rowOff>1152525</xdr:rowOff>
    </xdr:to>
    <mc:AlternateContent xmlns:mc="http://schemas.openxmlformats.org/markup-compatibility/2006" xmlns:sle15="http://schemas.microsoft.com/office/drawing/2012/slicer">
      <mc:Choice Requires="sle15">
        <xdr:graphicFrame macro="">
          <xdr:nvGraphicFramePr>
            <xdr:cNvPr id="4" name="Winding 5">
              <a:extLst>
                <a:ext uri="{FF2B5EF4-FFF2-40B4-BE49-F238E27FC236}">
                  <a16:creationId xmlns:a16="http://schemas.microsoft.com/office/drawing/2014/main" id="{BF332ED6-95E1-4D60-B545-1EF42845B429}"/>
                </a:ext>
              </a:extLst>
            </xdr:cNvPr>
            <xdr:cNvGraphicFramePr/>
          </xdr:nvGraphicFramePr>
          <xdr:xfrm>
            <a:off x="0" y="0"/>
            <a:ext cx="0" cy="0"/>
          </xdr:xfrm>
          <a:graphic>
            <a:graphicData uri="http://schemas.microsoft.com/office/drawing/2010/slicer">
              <sle:slicer xmlns:sle="http://schemas.microsoft.com/office/drawing/2010/slicer" name="Winding 5"/>
            </a:graphicData>
          </a:graphic>
        </xdr:graphicFrame>
      </mc:Choice>
      <mc:Fallback xmlns="">
        <xdr:sp macro="" textlink="">
          <xdr:nvSpPr>
            <xdr:cNvPr id="0" name=""/>
            <xdr:cNvSpPr>
              <a:spLocks noTextEdit="1"/>
            </xdr:cNvSpPr>
          </xdr:nvSpPr>
          <xdr:spPr>
            <a:xfrm>
              <a:off x="3404346" y="5769349"/>
              <a:ext cx="1373841" cy="1143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3</xdr:col>
      <xdr:colOff>47624</xdr:colOff>
      <xdr:row>27</xdr:row>
      <xdr:rowOff>9525</xdr:rowOff>
    </xdr:from>
    <xdr:to>
      <xdr:col>4</xdr:col>
      <xdr:colOff>495299</xdr:colOff>
      <xdr:row>27</xdr:row>
      <xdr:rowOff>1152525</xdr:rowOff>
    </xdr:to>
    <mc:AlternateContent xmlns:mc="http://schemas.openxmlformats.org/markup-compatibility/2006" xmlns:sle15="http://schemas.microsoft.com/office/drawing/2012/slicer">
      <mc:Choice Requires="sle15">
        <xdr:graphicFrame macro="">
          <xdr:nvGraphicFramePr>
            <xdr:cNvPr id="5" name="Winding 6">
              <a:extLst>
                <a:ext uri="{FF2B5EF4-FFF2-40B4-BE49-F238E27FC236}">
                  <a16:creationId xmlns:a16="http://schemas.microsoft.com/office/drawing/2014/main" id="{1BFDBC12-ECBB-4E7C-A1FE-2958E9EB93F1}"/>
                </a:ext>
              </a:extLst>
            </xdr:cNvPr>
            <xdr:cNvGraphicFramePr/>
          </xdr:nvGraphicFramePr>
          <xdr:xfrm>
            <a:off x="0" y="0"/>
            <a:ext cx="0" cy="0"/>
          </xdr:xfrm>
          <a:graphic>
            <a:graphicData uri="http://schemas.microsoft.com/office/drawing/2010/slicer">
              <sle:slicer xmlns:sle="http://schemas.microsoft.com/office/drawing/2010/slicer" name="Winding 6"/>
            </a:graphicData>
          </a:graphic>
        </xdr:graphicFrame>
      </mc:Choice>
      <mc:Fallback xmlns="">
        <xdr:sp macro="" textlink="">
          <xdr:nvSpPr>
            <xdr:cNvPr id="0" name=""/>
            <xdr:cNvSpPr>
              <a:spLocks noTextEdit="1"/>
            </xdr:cNvSpPr>
          </xdr:nvSpPr>
          <xdr:spPr>
            <a:xfrm>
              <a:off x="4787712" y="5769349"/>
              <a:ext cx="1366558" cy="1143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3</xdr:col>
      <xdr:colOff>38098</xdr:colOff>
      <xdr:row>25</xdr:row>
      <xdr:rowOff>9525</xdr:rowOff>
    </xdr:from>
    <xdr:to>
      <xdr:col>4</xdr:col>
      <xdr:colOff>914399</xdr:colOff>
      <xdr:row>26</xdr:row>
      <xdr:rowOff>0</xdr:rowOff>
    </xdr:to>
    <mc:AlternateContent xmlns:mc="http://schemas.openxmlformats.org/markup-compatibility/2006" xmlns:sle15="http://schemas.microsoft.com/office/drawing/2012/slicer">
      <mc:Choice Requires="sle15">
        <xdr:graphicFrame macro="">
          <xdr:nvGraphicFramePr>
            <xdr:cNvPr id="6" name="Vector Group 3">
              <a:extLst>
                <a:ext uri="{FF2B5EF4-FFF2-40B4-BE49-F238E27FC236}">
                  <a16:creationId xmlns:a16="http://schemas.microsoft.com/office/drawing/2014/main" id="{A3C9BC60-2C02-4FA6-B531-EFEB717DB859}"/>
                </a:ext>
              </a:extLst>
            </xdr:cNvPr>
            <xdr:cNvGraphicFramePr/>
          </xdr:nvGraphicFramePr>
          <xdr:xfrm>
            <a:off x="0" y="0"/>
            <a:ext cx="0" cy="0"/>
          </xdr:xfrm>
          <a:graphic>
            <a:graphicData uri="http://schemas.microsoft.com/office/drawing/2010/slicer">
              <sle:slicer xmlns:sle="http://schemas.microsoft.com/office/drawing/2010/slicer" name="Vector Group 3"/>
            </a:graphicData>
          </a:graphic>
        </xdr:graphicFrame>
      </mc:Choice>
      <mc:Fallback xmlns="">
        <xdr:sp macro="" textlink="">
          <xdr:nvSpPr>
            <xdr:cNvPr id="0" name=""/>
            <xdr:cNvSpPr>
              <a:spLocks noTextEdit="1"/>
            </xdr:cNvSpPr>
          </xdr:nvSpPr>
          <xdr:spPr>
            <a:xfrm>
              <a:off x="4778186" y="4402231"/>
              <a:ext cx="1795184" cy="112226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0</xdr:colOff>
      <xdr:row>25</xdr:row>
      <xdr:rowOff>9525</xdr:rowOff>
    </xdr:from>
    <xdr:to>
      <xdr:col>0</xdr:col>
      <xdr:colOff>1554480</xdr:colOff>
      <xdr:row>25</xdr:row>
      <xdr:rowOff>1152525</xdr:rowOff>
    </xdr:to>
    <mc:AlternateContent xmlns:mc="http://schemas.openxmlformats.org/markup-compatibility/2006" xmlns:sle15="http://schemas.microsoft.com/office/drawing/2012/slicer">
      <mc:Choice Requires="sle15">
        <xdr:graphicFrame macro="">
          <xdr:nvGraphicFramePr>
            <xdr:cNvPr id="7" name="Transformer Type 1">
              <a:extLst>
                <a:ext uri="{FF2B5EF4-FFF2-40B4-BE49-F238E27FC236}">
                  <a16:creationId xmlns:a16="http://schemas.microsoft.com/office/drawing/2014/main" id="{B25E15AE-4A73-44CC-A0EF-343669C914C0}"/>
                </a:ext>
              </a:extLst>
            </xdr:cNvPr>
            <xdr:cNvGraphicFramePr/>
          </xdr:nvGraphicFramePr>
          <xdr:xfrm>
            <a:off x="0" y="0"/>
            <a:ext cx="0" cy="0"/>
          </xdr:xfrm>
          <a:graphic>
            <a:graphicData uri="http://schemas.microsoft.com/office/drawing/2010/slicer">
              <sle:slicer xmlns:sle="http://schemas.microsoft.com/office/drawing/2010/slicer" name="Transformer Type 1"/>
            </a:graphicData>
          </a:graphic>
        </xdr:graphicFrame>
      </mc:Choice>
      <mc:Fallback xmlns="">
        <xdr:sp macro="" textlink="">
          <xdr:nvSpPr>
            <xdr:cNvPr id="0" name=""/>
            <xdr:cNvSpPr>
              <a:spLocks noTextEdit="1"/>
            </xdr:cNvSpPr>
          </xdr:nvSpPr>
          <xdr:spPr>
            <a:xfrm>
              <a:off x="0" y="4402231"/>
              <a:ext cx="1554480" cy="11239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0</xdr:colOff>
      <xdr:row>27</xdr:row>
      <xdr:rowOff>9525</xdr:rowOff>
    </xdr:from>
    <xdr:to>
      <xdr:col>0</xdr:col>
      <xdr:colOff>1554480</xdr:colOff>
      <xdr:row>27</xdr:row>
      <xdr:rowOff>1152525</xdr:rowOff>
    </xdr:to>
    <mc:AlternateContent xmlns:mc="http://schemas.openxmlformats.org/markup-compatibility/2006" xmlns:sle15="http://schemas.microsoft.com/office/drawing/2012/slicer">
      <mc:Choice Requires="sle15">
        <xdr:graphicFrame macro="">
          <xdr:nvGraphicFramePr>
            <xdr:cNvPr id="8" name="Type 1">
              <a:extLst>
                <a:ext uri="{FF2B5EF4-FFF2-40B4-BE49-F238E27FC236}">
                  <a16:creationId xmlns:a16="http://schemas.microsoft.com/office/drawing/2014/main" id="{B94DB1FA-F260-43D2-88CB-4D0D6FBE7474}"/>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0" y="5769349"/>
              <a:ext cx="1554480" cy="1143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1571624</xdr:colOff>
      <xdr:row>25</xdr:row>
      <xdr:rowOff>9525</xdr:rowOff>
    </xdr:from>
    <xdr:to>
      <xdr:col>1</xdr:col>
      <xdr:colOff>447674</xdr:colOff>
      <xdr:row>25</xdr:row>
      <xdr:rowOff>1152525</xdr:rowOff>
    </xdr:to>
    <mc:AlternateContent xmlns:mc="http://schemas.openxmlformats.org/markup-compatibility/2006" xmlns:sle15="http://schemas.microsoft.com/office/drawing/2012/slicer">
      <mc:Choice Requires="sle15">
        <xdr:graphicFrame macro="">
          <xdr:nvGraphicFramePr>
            <xdr:cNvPr id="9" name="Winding 1 2">
              <a:extLst>
                <a:ext uri="{FF2B5EF4-FFF2-40B4-BE49-F238E27FC236}">
                  <a16:creationId xmlns:a16="http://schemas.microsoft.com/office/drawing/2014/main" id="{56A06F1E-B003-401B-9B6C-8FC866B06EA0}"/>
                </a:ext>
              </a:extLst>
            </xdr:cNvPr>
            <xdr:cNvGraphicFramePr/>
          </xdr:nvGraphicFramePr>
          <xdr:xfrm>
            <a:off x="0" y="0"/>
            <a:ext cx="0" cy="0"/>
          </xdr:xfrm>
          <a:graphic>
            <a:graphicData uri="http://schemas.microsoft.com/office/drawing/2010/slicer">
              <sle:slicer xmlns:sle="http://schemas.microsoft.com/office/drawing/2010/slicer" name="Winding 1 2"/>
            </a:graphicData>
          </a:graphic>
        </xdr:graphicFrame>
      </mc:Choice>
      <mc:Fallback xmlns="">
        <xdr:sp macro="" textlink="">
          <xdr:nvSpPr>
            <xdr:cNvPr id="0" name=""/>
            <xdr:cNvSpPr>
              <a:spLocks noTextEdit="1"/>
            </xdr:cNvSpPr>
          </xdr:nvSpPr>
          <xdr:spPr>
            <a:xfrm>
              <a:off x="1571624" y="4402231"/>
              <a:ext cx="1823197" cy="11239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447675</xdr:colOff>
      <xdr:row>25</xdr:row>
      <xdr:rowOff>9525</xdr:rowOff>
    </xdr:from>
    <xdr:to>
      <xdr:col>3</xdr:col>
      <xdr:colOff>28575</xdr:colOff>
      <xdr:row>25</xdr:row>
      <xdr:rowOff>1152525</xdr:rowOff>
    </xdr:to>
    <mc:AlternateContent xmlns:mc="http://schemas.openxmlformats.org/markup-compatibility/2006" xmlns:sle15="http://schemas.microsoft.com/office/drawing/2012/slicer">
      <mc:Choice Requires="sle15">
        <xdr:graphicFrame macro="">
          <xdr:nvGraphicFramePr>
            <xdr:cNvPr id="10" name="Winding 2 2">
              <a:extLst>
                <a:ext uri="{FF2B5EF4-FFF2-40B4-BE49-F238E27FC236}">
                  <a16:creationId xmlns:a16="http://schemas.microsoft.com/office/drawing/2014/main" id="{3C348E5C-2BF6-41D3-9493-0A1E66239781}"/>
                </a:ext>
              </a:extLst>
            </xdr:cNvPr>
            <xdr:cNvGraphicFramePr/>
          </xdr:nvGraphicFramePr>
          <xdr:xfrm>
            <a:off x="0" y="0"/>
            <a:ext cx="0" cy="0"/>
          </xdr:xfrm>
          <a:graphic>
            <a:graphicData uri="http://schemas.microsoft.com/office/drawing/2010/slicer">
              <sle:slicer xmlns:sle="http://schemas.microsoft.com/office/drawing/2010/slicer" name="Winding 2 2"/>
            </a:graphicData>
          </a:graphic>
        </xdr:graphicFrame>
      </mc:Choice>
      <mc:Fallback xmlns="">
        <xdr:sp macro="" textlink="">
          <xdr:nvSpPr>
            <xdr:cNvPr id="0" name=""/>
            <xdr:cNvSpPr>
              <a:spLocks noTextEdit="1"/>
            </xdr:cNvSpPr>
          </xdr:nvSpPr>
          <xdr:spPr>
            <a:xfrm>
              <a:off x="3394822" y="4402231"/>
              <a:ext cx="1373841" cy="11239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504824</xdr:colOff>
      <xdr:row>27</xdr:row>
      <xdr:rowOff>9525</xdr:rowOff>
    </xdr:from>
    <xdr:to>
      <xdr:col>7</xdr:col>
      <xdr:colOff>0</xdr:colOff>
      <xdr:row>27</xdr:row>
      <xdr:rowOff>1152525</xdr:rowOff>
    </xdr:to>
    <mc:AlternateContent xmlns:mc="http://schemas.openxmlformats.org/markup-compatibility/2006" xmlns:sle15="http://schemas.microsoft.com/office/drawing/2012/slicer">
      <mc:Choice Requires="sle15">
        <xdr:graphicFrame macro="">
          <xdr:nvGraphicFramePr>
            <xdr:cNvPr id="2" name="Vector Group">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Vector Group"/>
            </a:graphicData>
          </a:graphic>
        </xdr:graphicFrame>
      </mc:Choice>
      <mc:Fallback xmlns="">
        <xdr:sp macro="" textlink="">
          <xdr:nvSpPr>
            <xdr:cNvPr id="0" name=""/>
            <xdr:cNvSpPr>
              <a:spLocks noTextEdit="1"/>
            </xdr:cNvSpPr>
          </xdr:nvSpPr>
          <xdr:spPr>
            <a:xfrm>
              <a:off x="6162674" y="5791200"/>
              <a:ext cx="2266951" cy="1143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0</xdr:col>
      <xdr:colOff>1571623</xdr:colOff>
      <xdr:row>27</xdr:row>
      <xdr:rowOff>9525</xdr:rowOff>
    </xdr:from>
    <xdr:to>
      <xdr:col>1</xdr:col>
      <xdr:colOff>447673</xdr:colOff>
      <xdr:row>27</xdr:row>
      <xdr:rowOff>1152525</xdr:rowOff>
    </xdr:to>
    <mc:AlternateContent xmlns:mc="http://schemas.openxmlformats.org/markup-compatibility/2006" xmlns:sle15="http://schemas.microsoft.com/office/drawing/2012/slicer">
      <mc:Choice Requires="sle15">
        <xdr:graphicFrame macro="">
          <xdr:nvGraphicFramePr>
            <xdr:cNvPr id="3" name="Winding 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Winding 1"/>
            </a:graphicData>
          </a:graphic>
        </xdr:graphicFrame>
      </mc:Choice>
      <mc:Fallback xmlns="">
        <xdr:sp macro="" textlink="">
          <xdr:nvSpPr>
            <xdr:cNvPr id="0" name=""/>
            <xdr:cNvSpPr>
              <a:spLocks noTextEdit="1"/>
            </xdr:cNvSpPr>
          </xdr:nvSpPr>
          <xdr:spPr>
            <a:xfrm>
              <a:off x="1571623" y="5791200"/>
              <a:ext cx="1819275" cy="1143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1</xdr:col>
      <xdr:colOff>457199</xdr:colOff>
      <xdr:row>27</xdr:row>
      <xdr:rowOff>9525</xdr:rowOff>
    </xdr:from>
    <xdr:to>
      <xdr:col>3</xdr:col>
      <xdr:colOff>38099</xdr:colOff>
      <xdr:row>27</xdr:row>
      <xdr:rowOff>1152525</xdr:rowOff>
    </xdr:to>
    <mc:AlternateContent xmlns:mc="http://schemas.openxmlformats.org/markup-compatibility/2006" xmlns:sle15="http://schemas.microsoft.com/office/drawing/2012/slicer">
      <mc:Choice Requires="sle15">
        <xdr:graphicFrame macro="">
          <xdr:nvGraphicFramePr>
            <xdr:cNvPr id="4" name="Winding 2">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Winding 2"/>
            </a:graphicData>
          </a:graphic>
        </xdr:graphicFrame>
      </mc:Choice>
      <mc:Fallback xmlns="">
        <xdr:sp macro="" textlink="">
          <xdr:nvSpPr>
            <xdr:cNvPr id="0" name=""/>
            <xdr:cNvSpPr>
              <a:spLocks noTextEdit="1"/>
            </xdr:cNvSpPr>
          </xdr:nvSpPr>
          <xdr:spPr>
            <a:xfrm>
              <a:off x="3400424" y="5791200"/>
              <a:ext cx="1371600" cy="1143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3</xdr:col>
      <xdr:colOff>47624</xdr:colOff>
      <xdr:row>27</xdr:row>
      <xdr:rowOff>9525</xdr:rowOff>
    </xdr:from>
    <xdr:to>
      <xdr:col>4</xdr:col>
      <xdr:colOff>495299</xdr:colOff>
      <xdr:row>27</xdr:row>
      <xdr:rowOff>1152525</xdr:rowOff>
    </xdr:to>
    <mc:AlternateContent xmlns:mc="http://schemas.openxmlformats.org/markup-compatibility/2006" xmlns:sle15="http://schemas.microsoft.com/office/drawing/2012/slicer">
      <mc:Choice Requires="sle15">
        <xdr:graphicFrame macro="">
          <xdr:nvGraphicFramePr>
            <xdr:cNvPr id="5" name="Winding 3">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Winding 3"/>
            </a:graphicData>
          </a:graphic>
        </xdr:graphicFrame>
      </mc:Choice>
      <mc:Fallback xmlns="">
        <xdr:sp macro="" textlink="">
          <xdr:nvSpPr>
            <xdr:cNvPr id="0" name=""/>
            <xdr:cNvSpPr>
              <a:spLocks noTextEdit="1"/>
            </xdr:cNvSpPr>
          </xdr:nvSpPr>
          <xdr:spPr>
            <a:xfrm>
              <a:off x="4781549" y="5791200"/>
              <a:ext cx="1371600" cy="1143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3</xdr:col>
      <xdr:colOff>38098</xdr:colOff>
      <xdr:row>25</xdr:row>
      <xdr:rowOff>9525</xdr:rowOff>
    </xdr:from>
    <xdr:to>
      <xdr:col>4</xdr:col>
      <xdr:colOff>914399</xdr:colOff>
      <xdr:row>26</xdr:row>
      <xdr:rowOff>0</xdr:rowOff>
    </xdr:to>
    <mc:AlternateContent xmlns:mc="http://schemas.openxmlformats.org/markup-compatibility/2006" xmlns:sle15="http://schemas.microsoft.com/office/drawing/2012/slicer">
      <mc:Choice Requires="sle15">
        <xdr:graphicFrame macro="">
          <xdr:nvGraphicFramePr>
            <xdr:cNvPr id="6" name="Vector Group 1">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Vector Group 1"/>
            </a:graphicData>
          </a:graphic>
        </xdr:graphicFrame>
      </mc:Choice>
      <mc:Fallback xmlns="">
        <xdr:sp macro="" textlink="">
          <xdr:nvSpPr>
            <xdr:cNvPr id="0" name=""/>
            <xdr:cNvSpPr>
              <a:spLocks noTextEdit="1"/>
            </xdr:cNvSpPr>
          </xdr:nvSpPr>
          <xdr:spPr>
            <a:xfrm>
              <a:off x="4772023" y="4419600"/>
              <a:ext cx="1800226" cy="11239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0</xdr:col>
      <xdr:colOff>0</xdr:colOff>
      <xdr:row>25</xdr:row>
      <xdr:rowOff>9525</xdr:rowOff>
    </xdr:from>
    <xdr:to>
      <xdr:col>0</xdr:col>
      <xdr:colOff>1554480</xdr:colOff>
      <xdr:row>25</xdr:row>
      <xdr:rowOff>1152525</xdr:rowOff>
    </xdr:to>
    <mc:AlternateContent xmlns:mc="http://schemas.openxmlformats.org/markup-compatibility/2006" xmlns:sle15="http://schemas.microsoft.com/office/drawing/2012/slicer">
      <mc:Choice Requires="sle15">
        <xdr:graphicFrame macro="">
          <xdr:nvGraphicFramePr>
            <xdr:cNvPr id="7" name="Transformer Type">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Transformer Type"/>
            </a:graphicData>
          </a:graphic>
        </xdr:graphicFrame>
      </mc:Choice>
      <mc:Fallback xmlns="">
        <xdr:sp macro="" textlink="">
          <xdr:nvSpPr>
            <xdr:cNvPr id="0" name=""/>
            <xdr:cNvSpPr>
              <a:spLocks noTextEdit="1"/>
            </xdr:cNvSpPr>
          </xdr:nvSpPr>
          <xdr:spPr>
            <a:xfrm>
              <a:off x="0" y="4419600"/>
              <a:ext cx="1554480" cy="11239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0</xdr:col>
      <xdr:colOff>0</xdr:colOff>
      <xdr:row>27</xdr:row>
      <xdr:rowOff>9525</xdr:rowOff>
    </xdr:from>
    <xdr:to>
      <xdr:col>0</xdr:col>
      <xdr:colOff>1554480</xdr:colOff>
      <xdr:row>27</xdr:row>
      <xdr:rowOff>1152525</xdr:rowOff>
    </xdr:to>
    <mc:AlternateContent xmlns:mc="http://schemas.openxmlformats.org/markup-compatibility/2006" xmlns:sle15="http://schemas.microsoft.com/office/drawing/2012/slicer">
      <mc:Choice Requires="sle15">
        <xdr:graphicFrame macro="">
          <xdr:nvGraphicFramePr>
            <xdr:cNvPr id="8" name="Type">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0" y="5791200"/>
              <a:ext cx="1554480" cy="1143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0</xdr:col>
      <xdr:colOff>1571624</xdr:colOff>
      <xdr:row>25</xdr:row>
      <xdr:rowOff>9525</xdr:rowOff>
    </xdr:from>
    <xdr:to>
      <xdr:col>1</xdr:col>
      <xdr:colOff>447674</xdr:colOff>
      <xdr:row>25</xdr:row>
      <xdr:rowOff>1152525</xdr:rowOff>
    </xdr:to>
    <mc:AlternateContent xmlns:mc="http://schemas.openxmlformats.org/markup-compatibility/2006" xmlns:sle15="http://schemas.microsoft.com/office/drawing/2012/slicer">
      <mc:Choice Requires="sle15">
        <xdr:graphicFrame macro="">
          <xdr:nvGraphicFramePr>
            <xdr:cNvPr id="9" name="Winding 1 1">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microsoft.com/office/drawing/2010/slicer">
              <sle:slicer xmlns:sle="http://schemas.microsoft.com/office/drawing/2010/slicer" name="Winding 1 1"/>
            </a:graphicData>
          </a:graphic>
        </xdr:graphicFrame>
      </mc:Choice>
      <mc:Fallback xmlns="">
        <xdr:sp macro="" textlink="">
          <xdr:nvSpPr>
            <xdr:cNvPr id="0" name=""/>
            <xdr:cNvSpPr>
              <a:spLocks noTextEdit="1"/>
            </xdr:cNvSpPr>
          </xdr:nvSpPr>
          <xdr:spPr>
            <a:xfrm>
              <a:off x="1571624" y="4419600"/>
              <a:ext cx="1819275" cy="11239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1</xdr:col>
      <xdr:colOff>447675</xdr:colOff>
      <xdr:row>25</xdr:row>
      <xdr:rowOff>9525</xdr:rowOff>
    </xdr:from>
    <xdr:to>
      <xdr:col>3</xdr:col>
      <xdr:colOff>28575</xdr:colOff>
      <xdr:row>25</xdr:row>
      <xdr:rowOff>1152525</xdr:rowOff>
    </xdr:to>
    <mc:AlternateContent xmlns:mc="http://schemas.openxmlformats.org/markup-compatibility/2006" xmlns:sle15="http://schemas.microsoft.com/office/drawing/2012/slicer">
      <mc:Choice Requires="sle15">
        <xdr:graphicFrame macro="">
          <xdr:nvGraphicFramePr>
            <xdr:cNvPr id="10" name="Winding 2 1">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Winding 2 1"/>
            </a:graphicData>
          </a:graphic>
        </xdr:graphicFrame>
      </mc:Choice>
      <mc:Fallback xmlns="">
        <xdr:sp macro="" textlink="">
          <xdr:nvSpPr>
            <xdr:cNvPr id="0" name=""/>
            <xdr:cNvSpPr>
              <a:spLocks noTextEdit="1"/>
            </xdr:cNvSpPr>
          </xdr:nvSpPr>
          <xdr:spPr>
            <a:xfrm>
              <a:off x="3390900" y="4419600"/>
              <a:ext cx="1371600" cy="11239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9</xdr:col>
      <xdr:colOff>562819</xdr:colOff>
      <xdr:row>11</xdr:row>
      <xdr:rowOff>19188</xdr:rowOff>
    </xdr:to>
    <xdr:pic>
      <xdr:nvPicPr>
        <xdr:cNvPr id="2" name="Picture 1">
          <a:extLst>
            <a:ext uri="{FF2B5EF4-FFF2-40B4-BE49-F238E27FC236}">
              <a16:creationId xmlns:a16="http://schemas.microsoft.com/office/drawing/2014/main" id="{682AC42C-960B-E2CC-756D-454AE734DEDD}"/>
            </a:ext>
          </a:extLst>
        </xdr:cNvPr>
        <xdr:cNvPicPr>
          <a:picLocks noChangeAspect="1"/>
        </xdr:cNvPicPr>
      </xdr:nvPicPr>
      <xdr:blipFill>
        <a:blip xmlns:r="http://schemas.openxmlformats.org/officeDocument/2006/relationships" r:embed="rId1"/>
        <a:stretch>
          <a:fillRect/>
        </a:stretch>
      </xdr:blipFill>
      <xdr:spPr>
        <a:xfrm>
          <a:off x="0" y="904875"/>
          <a:ext cx="6049219" cy="990738"/>
        </a:xfrm>
        <a:prstGeom prst="rect">
          <a:avLst/>
        </a:prstGeom>
      </xdr:spPr>
    </xdr:pic>
    <xdr:clientData/>
  </xdr:twoCellAnchor>
  <xdr:twoCellAnchor editAs="oneCell">
    <xdr:from>
      <xdr:col>9</xdr:col>
      <xdr:colOff>485776</xdr:colOff>
      <xdr:row>0</xdr:row>
      <xdr:rowOff>158631</xdr:rowOff>
    </xdr:from>
    <xdr:to>
      <xdr:col>18</xdr:col>
      <xdr:colOff>161926</xdr:colOff>
      <xdr:row>34</xdr:row>
      <xdr:rowOff>124777</xdr:rowOff>
    </xdr:to>
    <xdr:pic>
      <xdr:nvPicPr>
        <xdr:cNvPr id="3" name="Picture 2">
          <a:extLst>
            <a:ext uri="{FF2B5EF4-FFF2-40B4-BE49-F238E27FC236}">
              <a16:creationId xmlns:a16="http://schemas.microsoft.com/office/drawing/2014/main" id="{BD8CAD36-BD6E-F00D-3F46-12615EDA5B82}"/>
            </a:ext>
          </a:extLst>
        </xdr:cNvPr>
        <xdr:cNvPicPr>
          <a:picLocks noChangeAspect="1"/>
        </xdr:cNvPicPr>
      </xdr:nvPicPr>
      <xdr:blipFill>
        <a:blip xmlns:r="http://schemas.openxmlformats.org/officeDocument/2006/relationships" r:embed="rId2"/>
        <a:stretch>
          <a:fillRect/>
        </a:stretch>
      </xdr:blipFill>
      <xdr:spPr>
        <a:xfrm>
          <a:off x="5972176" y="158631"/>
          <a:ext cx="5162550" cy="5566846"/>
        </a:xfrm>
        <a:prstGeom prst="rect">
          <a:avLst/>
        </a:prstGeom>
      </xdr:spPr>
    </xdr:pic>
    <xdr:clientData/>
  </xdr:twoCellAnchor>
  <xdr:twoCellAnchor editAs="oneCell">
    <xdr:from>
      <xdr:col>18</xdr:col>
      <xdr:colOff>120650</xdr:colOff>
      <xdr:row>1</xdr:row>
      <xdr:rowOff>6350</xdr:rowOff>
    </xdr:from>
    <xdr:to>
      <xdr:col>28</xdr:col>
      <xdr:colOff>172307</xdr:colOff>
      <xdr:row>16</xdr:row>
      <xdr:rowOff>101959</xdr:rowOff>
    </xdr:to>
    <xdr:pic>
      <xdr:nvPicPr>
        <xdr:cNvPr id="4" name="Picture 3">
          <a:extLst>
            <a:ext uri="{FF2B5EF4-FFF2-40B4-BE49-F238E27FC236}">
              <a16:creationId xmlns:a16="http://schemas.microsoft.com/office/drawing/2014/main" id="{FDEC5C12-B520-6EDA-5038-5EB654274F9B}"/>
            </a:ext>
          </a:extLst>
        </xdr:cNvPr>
        <xdr:cNvPicPr>
          <a:picLocks noChangeAspect="1"/>
        </xdr:cNvPicPr>
      </xdr:nvPicPr>
      <xdr:blipFill>
        <a:blip xmlns:r="http://schemas.openxmlformats.org/officeDocument/2006/relationships" r:embed="rId3"/>
        <a:stretch>
          <a:fillRect/>
        </a:stretch>
      </xdr:blipFill>
      <xdr:spPr>
        <a:xfrm>
          <a:off x="11093450" y="266700"/>
          <a:ext cx="6147657" cy="257210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601980</xdr:colOff>
          <xdr:row>1</xdr:row>
          <xdr:rowOff>106680</xdr:rowOff>
        </xdr:from>
        <xdr:to>
          <xdr:col>10</xdr:col>
          <xdr:colOff>228600</xdr:colOff>
          <xdr:row>1</xdr:row>
          <xdr:rowOff>411480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1400-000002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vi-VN"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30480</xdr:colOff>
          <xdr:row>1</xdr:row>
          <xdr:rowOff>30480</xdr:rowOff>
        </xdr:from>
        <xdr:to>
          <xdr:col>16</xdr:col>
          <xdr:colOff>144780</xdr:colOff>
          <xdr:row>1</xdr:row>
          <xdr:rowOff>411480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1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vi-VN"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676275</xdr:colOff>
      <xdr:row>13</xdr:row>
      <xdr:rowOff>47625</xdr:rowOff>
    </xdr:from>
    <xdr:to>
      <xdr:col>4</xdr:col>
      <xdr:colOff>682625</xdr:colOff>
      <xdr:row>13</xdr:row>
      <xdr:rowOff>1025525</xdr:rowOff>
    </xdr:to>
    <xdr:pic>
      <xdr:nvPicPr>
        <xdr:cNvPr id="12657" name="Picture 6">
          <a:extLst>
            <a:ext uri="{FF2B5EF4-FFF2-40B4-BE49-F238E27FC236}">
              <a16:creationId xmlns:a16="http://schemas.microsoft.com/office/drawing/2014/main" id="{00000000-0008-0000-0A00-0000713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286500" y="6867525"/>
          <a:ext cx="0" cy="971550"/>
        </a:xfrm>
        <a:prstGeom prst="rect">
          <a:avLst/>
        </a:prstGeom>
        <a:noFill/>
        <a:ln w="9525">
          <a:noFill/>
          <a:miter lim="800000"/>
          <a:headEnd/>
          <a:tailEnd/>
        </a:ln>
      </xdr:spPr>
    </xdr:pic>
    <xdr:clientData/>
  </xdr:twoCellAnchor>
  <xdr:twoCellAnchor editAs="oneCell">
    <xdr:from>
      <xdr:col>4</xdr:col>
      <xdr:colOff>657225</xdr:colOff>
      <xdr:row>31</xdr:row>
      <xdr:rowOff>85725</xdr:rowOff>
    </xdr:from>
    <xdr:to>
      <xdr:col>4</xdr:col>
      <xdr:colOff>663575</xdr:colOff>
      <xdr:row>37</xdr:row>
      <xdr:rowOff>130176</xdr:rowOff>
    </xdr:to>
    <xdr:pic>
      <xdr:nvPicPr>
        <xdr:cNvPr id="12658" name="Picture 34">
          <a:extLst>
            <a:ext uri="{FF2B5EF4-FFF2-40B4-BE49-F238E27FC236}">
              <a16:creationId xmlns:a16="http://schemas.microsoft.com/office/drawing/2014/main" id="{00000000-0008-0000-0A00-0000723100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6267450" y="1304925"/>
          <a:ext cx="0" cy="1028700"/>
        </a:xfrm>
        <a:prstGeom prst="rect">
          <a:avLst/>
        </a:prstGeom>
        <a:noFill/>
        <a:ln w="9525">
          <a:noFill/>
          <a:miter lim="800000"/>
          <a:headEnd/>
          <a:tailEnd/>
        </a:ln>
      </xdr:spPr>
    </xdr:pic>
    <xdr:clientData/>
  </xdr:twoCellAnchor>
  <xdr:twoCellAnchor editAs="oneCell">
    <xdr:from>
      <xdr:col>4</xdr:col>
      <xdr:colOff>647700</xdr:colOff>
      <xdr:row>33</xdr:row>
      <xdr:rowOff>142875</xdr:rowOff>
    </xdr:from>
    <xdr:to>
      <xdr:col>4</xdr:col>
      <xdr:colOff>647700</xdr:colOff>
      <xdr:row>39</xdr:row>
      <xdr:rowOff>111126</xdr:rowOff>
    </xdr:to>
    <xdr:pic>
      <xdr:nvPicPr>
        <xdr:cNvPr id="12659" name="Picture 114">
          <a:extLst>
            <a:ext uri="{FF2B5EF4-FFF2-40B4-BE49-F238E27FC236}">
              <a16:creationId xmlns:a16="http://schemas.microsoft.com/office/drawing/2014/main" id="{00000000-0008-0000-0A00-00007331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6257925" y="3590925"/>
          <a:ext cx="0" cy="952500"/>
        </a:xfrm>
        <a:prstGeom prst="rect">
          <a:avLst/>
        </a:prstGeom>
        <a:noFill/>
        <a:ln w="9525">
          <a:noFill/>
          <a:miter lim="800000"/>
          <a:headEnd/>
          <a:tailEnd/>
        </a:ln>
      </xdr:spPr>
    </xdr:pic>
    <xdr:clientData/>
  </xdr:twoCellAnchor>
  <xdr:twoCellAnchor editAs="oneCell">
    <xdr:from>
      <xdr:col>4</xdr:col>
      <xdr:colOff>752475</xdr:colOff>
      <xdr:row>33</xdr:row>
      <xdr:rowOff>161925</xdr:rowOff>
    </xdr:from>
    <xdr:to>
      <xdr:col>4</xdr:col>
      <xdr:colOff>758825</xdr:colOff>
      <xdr:row>39</xdr:row>
      <xdr:rowOff>133351</xdr:rowOff>
    </xdr:to>
    <xdr:pic>
      <xdr:nvPicPr>
        <xdr:cNvPr id="12660" name="Picture 114">
          <a:extLst>
            <a:ext uri="{FF2B5EF4-FFF2-40B4-BE49-F238E27FC236}">
              <a16:creationId xmlns:a16="http://schemas.microsoft.com/office/drawing/2014/main" id="{00000000-0008-0000-0A00-00007431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6362700" y="3609975"/>
          <a:ext cx="0" cy="962025"/>
        </a:xfrm>
        <a:prstGeom prst="rect">
          <a:avLst/>
        </a:prstGeom>
        <a:noFill/>
        <a:ln w="9525">
          <a:noFill/>
          <a:miter lim="800000"/>
          <a:headEnd/>
          <a:tailEnd/>
        </a:ln>
      </xdr:spPr>
    </xdr:pic>
    <xdr:clientData/>
  </xdr:twoCellAnchor>
  <xdr:twoCellAnchor editAs="oneCell">
    <xdr:from>
      <xdr:col>4</xdr:col>
      <xdr:colOff>676275</xdr:colOff>
      <xdr:row>14</xdr:row>
      <xdr:rowOff>123825</xdr:rowOff>
    </xdr:from>
    <xdr:to>
      <xdr:col>4</xdr:col>
      <xdr:colOff>682625</xdr:colOff>
      <xdr:row>14</xdr:row>
      <xdr:rowOff>1066800</xdr:rowOff>
    </xdr:to>
    <xdr:pic>
      <xdr:nvPicPr>
        <xdr:cNvPr id="12661" name="Picture 229">
          <a:extLst>
            <a:ext uri="{FF2B5EF4-FFF2-40B4-BE49-F238E27FC236}">
              <a16:creationId xmlns:a16="http://schemas.microsoft.com/office/drawing/2014/main" id="{00000000-0008-0000-0A00-000075310000}"/>
            </a:ext>
          </a:extLst>
        </xdr:cNvPr>
        <xdr:cNvPicPr>
          <a:picLocks noChangeAspect="1" noChangeArrowheads="1"/>
        </xdr:cNvPicPr>
      </xdr:nvPicPr>
      <xdr:blipFill>
        <a:blip xmlns:r="http://schemas.openxmlformats.org/officeDocument/2006/relationships" r:embed="rId4"/>
        <a:srcRect/>
        <a:stretch>
          <a:fillRect/>
        </a:stretch>
      </xdr:blipFill>
      <xdr:spPr bwMode="auto">
        <a:xfrm>
          <a:off x="6286500" y="8029575"/>
          <a:ext cx="0" cy="94297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4</xdr:col>
          <xdr:colOff>7620</xdr:colOff>
          <xdr:row>7</xdr:row>
          <xdr:rowOff>30480</xdr:rowOff>
        </xdr:from>
        <xdr:to>
          <xdr:col>4</xdr:col>
          <xdr:colOff>1668780</xdr:colOff>
          <xdr:row>7</xdr:row>
          <xdr:rowOff>1059180</xdr:rowOff>
        </xdr:to>
        <xdr:sp macro="" textlink="">
          <xdr:nvSpPr>
            <xdr:cNvPr id="12343" name="Object 2103" hidden="1">
              <a:extLst>
                <a:ext uri="{63B3BB69-23CF-44E3-9099-C40C66FF867C}">
                  <a14:compatExt spid="_x0000_s12343"/>
                </a:ext>
                <a:ext uri="{FF2B5EF4-FFF2-40B4-BE49-F238E27FC236}">
                  <a16:creationId xmlns:a16="http://schemas.microsoft.com/office/drawing/2014/main" id="{00000000-0008-0000-1600-000037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10</xdr:row>
          <xdr:rowOff>7620</xdr:rowOff>
        </xdr:from>
        <xdr:to>
          <xdr:col>4</xdr:col>
          <xdr:colOff>1722120</xdr:colOff>
          <xdr:row>10</xdr:row>
          <xdr:rowOff>1059180</xdr:rowOff>
        </xdr:to>
        <xdr:sp macro="" textlink="">
          <xdr:nvSpPr>
            <xdr:cNvPr id="12344" name="Object 2104" hidden="1">
              <a:extLst>
                <a:ext uri="{63B3BB69-23CF-44E3-9099-C40C66FF867C}">
                  <a14:compatExt spid="_x0000_s12344"/>
                </a:ext>
                <a:ext uri="{FF2B5EF4-FFF2-40B4-BE49-F238E27FC236}">
                  <a16:creationId xmlns:a16="http://schemas.microsoft.com/office/drawing/2014/main" id="{00000000-0008-0000-1600-000038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13</xdr:row>
          <xdr:rowOff>38100</xdr:rowOff>
        </xdr:from>
        <xdr:to>
          <xdr:col>4</xdr:col>
          <xdr:colOff>1722120</xdr:colOff>
          <xdr:row>13</xdr:row>
          <xdr:rowOff>1074420</xdr:rowOff>
        </xdr:to>
        <xdr:sp macro="" textlink="">
          <xdr:nvSpPr>
            <xdr:cNvPr id="12356" name="Object 2116" hidden="1">
              <a:extLst>
                <a:ext uri="{63B3BB69-23CF-44E3-9099-C40C66FF867C}">
                  <a14:compatExt spid="_x0000_s12356"/>
                </a:ext>
                <a:ext uri="{FF2B5EF4-FFF2-40B4-BE49-F238E27FC236}">
                  <a16:creationId xmlns:a16="http://schemas.microsoft.com/office/drawing/2014/main" id="{00000000-0008-0000-1600-000044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14</xdr:row>
          <xdr:rowOff>76200</xdr:rowOff>
        </xdr:from>
        <xdr:to>
          <xdr:col>4</xdr:col>
          <xdr:colOff>1638300</xdr:colOff>
          <xdr:row>14</xdr:row>
          <xdr:rowOff>1066800</xdr:rowOff>
        </xdr:to>
        <xdr:sp macro="" textlink="">
          <xdr:nvSpPr>
            <xdr:cNvPr id="12367" name="Object 2127" hidden="1">
              <a:extLst>
                <a:ext uri="{63B3BB69-23CF-44E3-9099-C40C66FF867C}">
                  <a14:compatExt spid="_x0000_s12367"/>
                </a:ext>
                <a:ext uri="{FF2B5EF4-FFF2-40B4-BE49-F238E27FC236}">
                  <a16:creationId xmlns:a16="http://schemas.microsoft.com/office/drawing/2014/main" id="{00000000-0008-0000-1600-00004F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xdr:colOff>
          <xdr:row>15</xdr:row>
          <xdr:rowOff>7620</xdr:rowOff>
        </xdr:from>
        <xdr:to>
          <xdr:col>4</xdr:col>
          <xdr:colOff>1706880</xdr:colOff>
          <xdr:row>15</xdr:row>
          <xdr:rowOff>1059180</xdr:rowOff>
        </xdr:to>
        <xdr:sp macro="" textlink="">
          <xdr:nvSpPr>
            <xdr:cNvPr id="12368" name="Object 2128" hidden="1">
              <a:extLst>
                <a:ext uri="{63B3BB69-23CF-44E3-9099-C40C66FF867C}">
                  <a14:compatExt spid="_x0000_s12368"/>
                </a:ext>
                <a:ext uri="{FF2B5EF4-FFF2-40B4-BE49-F238E27FC236}">
                  <a16:creationId xmlns:a16="http://schemas.microsoft.com/office/drawing/2014/main" id="{00000000-0008-0000-1600-000050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17</xdr:row>
          <xdr:rowOff>30480</xdr:rowOff>
        </xdr:from>
        <xdr:to>
          <xdr:col>4</xdr:col>
          <xdr:colOff>1684020</xdr:colOff>
          <xdr:row>17</xdr:row>
          <xdr:rowOff>1059180</xdr:rowOff>
        </xdr:to>
        <xdr:sp macro="" textlink="">
          <xdr:nvSpPr>
            <xdr:cNvPr id="12369" name="Object 2129" hidden="1">
              <a:extLst>
                <a:ext uri="{63B3BB69-23CF-44E3-9099-C40C66FF867C}">
                  <a14:compatExt spid="_x0000_s12369"/>
                </a:ext>
                <a:ext uri="{FF2B5EF4-FFF2-40B4-BE49-F238E27FC236}">
                  <a16:creationId xmlns:a16="http://schemas.microsoft.com/office/drawing/2014/main" id="{00000000-0008-0000-1600-000051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xdr:row>
          <xdr:rowOff>38100</xdr:rowOff>
        </xdr:from>
        <xdr:to>
          <xdr:col>4</xdr:col>
          <xdr:colOff>1592580</xdr:colOff>
          <xdr:row>9</xdr:row>
          <xdr:rowOff>1028700</xdr:rowOff>
        </xdr:to>
        <xdr:sp macro="" textlink="">
          <xdr:nvSpPr>
            <xdr:cNvPr id="12377" name="Object 2137" hidden="1">
              <a:extLst>
                <a:ext uri="{63B3BB69-23CF-44E3-9099-C40C66FF867C}">
                  <a14:compatExt spid="_x0000_s12377"/>
                </a:ext>
                <a:ext uri="{FF2B5EF4-FFF2-40B4-BE49-F238E27FC236}">
                  <a16:creationId xmlns:a16="http://schemas.microsoft.com/office/drawing/2014/main" id="{00000000-0008-0000-1600-000059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4</xdr:col>
      <xdr:colOff>676275</xdr:colOff>
      <xdr:row>13</xdr:row>
      <xdr:rowOff>0</xdr:rowOff>
    </xdr:from>
    <xdr:ext cx="0" cy="971550"/>
    <xdr:pic>
      <xdr:nvPicPr>
        <xdr:cNvPr id="15" name="Picture 6">
          <a:extLst>
            <a:ext uri="{FF2B5EF4-FFF2-40B4-BE49-F238E27FC236}">
              <a16:creationId xmlns:a16="http://schemas.microsoft.com/office/drawing/2014/main" id="{00000000-0008-0000-0A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289675" y="5813425"/>
          <a:ext cx="0" cy="971550"/>
        </a:xfrm>
        <a:prstGeom prst="rect">
          <a:avLst/>
        </a:prstGeom>
        <a:noFill/>
        <a:ln w="9525">
          <a:noFill/>
          <a:miter lim="800000"/>
          <a:headEnd/>
          <a:tailEnd/>
        </a:ln>
      </xdr:spPr>
    </xdr:pic>
    <xdr:clientData/>
  </xdr:oneCellAnchor>
  <xdr:oneCellAnchor>
    <xdr:from>
      <xdr:col>4</xdr:col>
      <xdr:colOff>676275</xdr:colOff>
      <xdr:row>12</xdr:row>
      <xdr:rowOff>47625</xdr:rowOff>
    </xdr:from>
    <xdr:ext cx="0" cy="971550"/>
    <xdr:pic>
      <xdr:nvPicPr>
        <xdr:cNvPr id="19" name="Picture 6">
          <a:extLst>
            <a:ext uri="{FF2B5EF4-FFF2-40B4-BE49-F238E27FC236}">
              <a16:creationId xmlns:a16="http://schemas.microsoft.com/office/drawing/2014/main" id="{00000000-0008-0000-0A00-00001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289675" y="8150225"/>
          <a:ext cx="0" cy="971550"/>
        </a:xfrm>
        <a:prstGeom prst="rect">
          <a:avLst/>
        </a:prstGeom>
        <a:noFill/>
        <a:ln w="9525">
          <a:noFill/>
          <a:miter lim="800000"/>
          <a:headEnd/>
          <a:tailEnd/>
        </a:ln>
      </xdr:spPr>
    </xdr:pic>
    <xdr:clientData/>
  </xdr:oneCellAnchor>
  <mc:AlternateContent xmlns:mc="http://schemas.openxmlformats.org/markup-compatibility/2006">
    <mc:Choice xmlns:a14="http://schemas.microsoft.com/office/drawing/2010/main" Requires="a14">
      <xdr:twoCellAnchor editAs="oneCell">
        <xdr:from>
          <xdr:col>4</xdr:col>
          <xdr:colOff>76200</xdr:colOff>
          <xdr:row>12</xdr:row>
          <xdr:rowOff>38100</xdr:rowOff>
        </xdr:from>
        <xdr:to>
          <xdr:col>4</xdr:col>
          <xdr:colOff>1722120</xdr:colOff>
          <xdr:row>12</xdr:row>
          <xdr:rowOff>1074420</xdr:rowOff>
        </xdr:to>
        <xdr:sp macro="" textlink="">
          <xdr:nvSpPr>
            <xdr:cNvPr id="12381" name="Object 2141" hidden="1">
              <a:extLst>
                <a:ext uri="{63B3BB69-23CF-44E3-9099-C40C66FF867C}">
                  <a14:compatExt spid="_x0000_s12381"/>
                </a:ext>
                <a:ext uri="{FF2B5EF4-FFF2-40B4-BE49-F238E27FC236}">
                  <a16:creationId xmlns:a16="http://schemas.microsoft.com/office/drawing/2014/main" id="{00000000-0008-0000-1600-00005D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4</xdr:col>
      <xdr:colOff>676275</xdr:colOff>
      <xdr:row>12</xdr:row>
      <xdr:rowOff>0</xdr:rowOff>
    </xdr:from>
    <xdr:ext cx="0" cy="971550"/>
    <xdr:pic>
      <xdr:nvPicPr>
        <xdr:cNvPr id="21" name="Picture 6">
          <a:extLst>
            <a:ext uri="{FF2B5EF4-FFF2-40B4-BE49-F238E27FC236}">
              <a16:creationId xmlns:a16="http://schemas.microsoft.com/office/drawing/2014/main" id="{00000000-0008-0000-0A00-00001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289675" y="8102600"/>
          <a:ext cx="0" cy="971550"/>
        </a:xfrm>
        <a:prstGeom prst="rect">
          <a:avLst/>
        </a:prstGeom>
        <a:noFill/>
        <a:ln w="9525">
          <a:noFill/>
          <a:miter lim="800000"/>
          <a:headEnd/>
          <a:tailEnd/>
        </a:ln>
      </xdr:spPr>
    </xdr:pic>
    <xdr:clientData/>
  </xdr:oneCellAnchor>
  <mc:AlternateContent xmlns:mc="http://schemas.openxmlformats.org/markup-compatibility/2006">
    <mc:Choice xmlns:a14="http://schemas.microsoft.com/office/drawing/2010/main" Requires="a14">
      <xdr:twoCellAnchor editAs="oneCell">
        <xdr:from>
          <xdr:col>4</xdr:col>
          <xdr:colOff>76200</xdr:colOff>
          <xdr:row>12</xdr:row>
          <xdr:rowOff>76200</xdr:rowOff>
        </xdr:from>
        <xdr:to>
          <xdr:col>4</xdr:col>
          <xdr:colOff>1722120</xdr:colOff>
          <xdr:row>12</xdr:row>
          <xdr:rowOff>1112520</xdr:rowOff>
        </xdr:to>
        <xdr:sp macro="" textlink="">
          <xdr:nvSpPr>
            <xdr:cNvPr id="12382" name="Object 2142" hidden="1">
              <a:extLst>
                <a:ext uri="{63B3BB69-23CF-44E3-9099-C40C66FF867C}">
                  <a14:compatExt spid="_x0000_s12382"/>
                </a:ext>
                <a:ext uri="{FF2B5EF4-FFF2-40B4-BE49-F238E27FC236}">
                  <a16:creationId xmlns:a16="http://schemas.microsoft.com/office/drawing/2014/main" id="{00000000-0008-0000-1600-00005E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4</xdr:col>
      <xdr:colOff>676275</xdr:colOff>
      <xdr:row>11</xdr:row>
      <xdr:rowOff>47625</xdr:rowOff>
    </xdr:from>
    <xdr:ext cx="0" cy="971550"/>
    <xdr:pic>
      <xdr:nvPicPr>
        <xdr:cNvPr id="23" name="Picture 6">
          <a:extLst>
            <a:ext uri="{FF2B5EF4-FFF2-40B4-BE49-F238E27FC236}">
              <a16:creationId xmlns:a16="http://schemas.microsoft.com/office/drawing/2014/main" id="{00000000-0008-0000-0A00-00001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289675" y="8150225"/>
          <a:ext cx="0" cy="971550"/>
        </a:xfrm>
        <a:prstGeom prst="rect">
          <a:avLst/>
        </a:prstGeom>
        <a:noFill/>
        <a:ln w="9525">
          <a:noFill/>
          <a:miter lim="800000"/>
          <a:headEnd/>
          <a:tailEnd/>
        </a:ln>
      </xdr:spPr>
    </xdr:pic>
    <xdr:clientData/>
  </xdr:oneCellAnchor>
  <mc:AlternateContent xmlns:mc="http://schemas.openxmlformats.org/markup-compatibility/2006">
    <mc:Choice xmlns:a14="http://schemas.microsoft.com/office/drawing/2010/main" Requires="a14">
      <xdr:twoCellAnchor editAs="oneCell">
        <xdr:from>
          <xdr:col>4</xdr:col>
          <xdr:colOff>76200</xdr:colOff>
          <xdr:row>11</xdr:row>
          <xdr:rowOff>38100</xdr:rowOff>
        </xdr:from>
        <xdr:to>
          <xdr:col>4</xdr:col>
          <xdr:colOff>1722120</xdr:colOff>
          <xdr:row>11</xdr:row>
          <xdr:rowOff>1074420</xdr:rowOff>
        </xdr:to>
        <xdr:sp macro="" textlink="">
          <xdr:nvSpPr>
            <xdr:cNvPr id="12383" name="Object 2143" hidden="1">
              <a:extLst>
                <a:ext uri="{63B3BB69-23CF-44E3-9099-C40C66FF867C}">
                  <a14:compatExt spid="_x0000_s12383"/>
                </a:ext>
                <a:ext uri="{FF2B5EF4-FFF2-40B4-BE49-F238E27FC236}">
                  <a16:creationId xmlns:a16="http://schemas.microsoft.com/office/drawing/2014/main" id="{00000000-0008-0000-1600-00005F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4</xdr:col>
      <xdr:colOff>676275</xdr:colOff>
      <xdr:row>11</xdr:row>
      <xdr:rowOff>0</xdr:rowOff>
    </xdr:from>
    <xdr:ext cx="0" cy="971550"/>
    <xdr:pic>
      <xdr:nvPicPr>
        <xdr:cNvPr id="25" name="Picture 6">
          <a:extLst>
            <a:ext uri="{FF2B5EF4-FFF2-40B4-BE49-F238E27FC236}">
              <a16:creationId xmlns:a16="http://schemas.microsoft.com/office/drawing/2014/main" id="{00000000-0008-0000-0A00-00001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289675" y="8102600"/>
          <a:ext cx="0" cy="971550"/>
        </a:xfrm>
        <a:prstGeom prst="rect">
          <a:avLst/>
        </a:prstGeom>
        <a:noFill/>
        <a:ln w="9525">
          <a:noFill/>
          <a:miter lim="800000"/>
          <a:headEnd/>
          <a:tailEnd/>
        </a:ln>
      </xdr:spPr>
    </xdr:pic>
    <xdr:clientData/>
  </xdr:oneCellAnchor>
  <mc:AlternateContent xmlns:mc="http://schemas.openxmlformats.org/markup-compatibility/2006">
    <mc:Choice xmlns:a14="http://schemas.microsoft.com/office/drawing/2010/main" Requires="a14">
      <xdr:twoCellAnchor editAs="oneCell">
        <xdr:from>
          <xdr:col>4</xdr:col>
          <xdr:colOff>76200</xdr:colOff>
          <xdr:row>11</xdr:row>
          <xdr:rowOff>0</xdr:rowOff>
        </xdr:from>
        <xdr:to>
          <xdr:col>4</xdr:col>
          <xdr:colOff>1722120</xdr:colOff>
          <xdr:row>11</xdr:row>
          <xdr:rowOff>1036320</xdr:rowOff>
        </xdr:to>
        <xdr:sp macro="" textlink="">
          <xdr:nvSpPr>
            <xdr:cNvPr id="12384" name="Object 2144" hidden="1">
              <a:extLst>
                <a:ext uri="{63B3BB69-23CF-44E3-9099-C40C66FF867C}">
                  <a14:compatExt spid="_x0000_s12384"/>
                </a:ext>
                <a:ext uri="{FF2B5EF4-FFF2-40B4-BE49-F238E27FC236}">
                  <a16:creationId xmlns:a16="http://schemas.microsoft.com/office/drawing/2014/main" id="{00000000-0008-0000-1600-000060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19</xdr:row>
          <xdr:rowOff>30480</xdr:rowOff>
        </xdr:from>
        <xdr:to>
          <xdr:col>4</xdr:col>
          <xdr:colOff>1684020</xdr:colOff>
          <xdr:row>19</xdr:row>
          <xdr:rowOff>1059180</xdr:rowOff>
        </xdr:to>
        <xdr:sp macro="" textlink="">
          <xdr:nvSpPr>
            <xdr:cNvPr id="12385" name="Object 2145" hidden="1">
              <a:extLst>
                <a:ext uri="{63B3BB69-23CF-44E3-9099-C40C66FF867C}">
                  <a14:compatExt spid="_x0000_s12385"/>
                </a:ext>
                <a:ext uri="{FF2B5EF4-FFF2-40B4-BE49-F238E27FC236}">
                  <a16:creationId xmlns:a16="http://schemas.microsoft.com/office/drawing/2014/main" id="{00000000-0008-0000-1600-000061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xdr:row>
          <xdr:rowOff>30480</xdr:rowOff>
        </xdr:from>
        <xdr:to>
          <xdr:col>4</xdr:col>
          <xdr:colOff>1684020</xdr:colOff>
          <xdr:row>18</xdr:row>
          <xdr:rowOff>1059180</xdr:rowOff>
        </xdr:to>
        <xdr:sp macro="" textlink="">
          <xdr:nvSpPr>
            <xdr:cNvPr id="12386" name="Object 2146" hidden="1">
              <a:extLst>
                <a:ext uri="{63B3BB69-23CF-44E3-9099-C40C66FF867C}">
                  <a14:compatExt spid="_x0000_s12386"/>
                </a:ext>
                <a:ext uri="{FF2B5EF4-FFF2-40B4-BE49-F238E27FC236}">
                  <a16:creationId xmlns:a16="http://schemas.microsoft.com/office/drawing/2014/main" id="{00000000-0008-0000-1600-000062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16</xdr:row>
          <xdr:rowOff>30480</xdr:rowOff>
        </xdr:from>
        <xdr:to>
          <xdr:col>4</xdr:col>
          <xdr:colOff>1684020</xdr:colOff>
          <xdr:row>16</xdr:row>
          <xdr:rowOff>1059180</xdr:rowOff>
        </xdr:to>
        <xdr:sp macro="" textlink="">
          <xdr:nvSpPr>
            <xdr:cNvPr id="12387" name="Object 2147" hidden="1">
              <a:extLst>
                <a:ext uri="{63B3BB69-23CF-44E3-9099-C40C66FF867C}">
                  <a14:compatExt spid="_x0000_s12387"/>
                </a:ext>
                <a:ext uri="{FF2B5EF4-FFF2-40B4-BE49-F238E27FC236}">
                  <a16:creationId xmlns:a16="http://schemas.microsoft.com/office/drawing/2014/main" id="{00000000-0008-0000-1600-000063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19</xdr:row>
          <xdr:rowOff>0</xdr:rowOff>
        </xdr:from>
        <xdr:to>
          <xdr:col>4</xdr:col>
          <xdr:colOff>1684020</xdr:colOff>
          <xdr:row>19</xdr:row>
          <xdr:rowOff>1036320</xdr:rowOff>
        </xdr:to>
        <xdr:sp macro="" textlink="">
          <xdr:nvSpPr>
            <xdr:cNvPr id="12388" name="Object 2148" hidden="1">
              <a:extLst>
                <a:ext uri="{63B3BB69-23CF-44E3-9099-C40C66FF867C}">
                  <a14:compatExt spid="_x0000_s12388"/>
                </a:ext>
                <a:ext uri="{FF2B5EF4-FFF2-40B4-BE49-F238E27FC236}">
                  <a16:creationId xmlns:a16="http://schemas.microsoft.com/office/drawing/2014/main" id="{00000000-0008-0000-1600-000064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17930</xdr:colOff>
      <xdr:row>8</xdr:row>
      <xdr:rowOff>17930</xdr:rowOff>
    </xdr:from>
    <xdr:to>
      <xdr:col>4</xdr:col>
      <xdr:colOff>1691714</xdr:colOff>
      <xdr:row>8</xdr:row>
      <xdr:rowOff>1064385</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782236" y="2438401"/>
          <a:ext cx="1670609" cy="103693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38100</xdr:colOff>
          <xdr:row>20</xdr:row>
          <xdr:rowOff>30480</xdr:rowOff>
        </xdr:from>
        <xdr:to>
          <xdr:col>4</xdr:col>
          <xdr:colOff>1684020</xdr:colOff>
          <xdr:row>20</xdr:row>
          <xdr:rowOff>1059180</xdr:rowOff>
        </xdr:to>
        <xdr:sp macro="" textlink="">
          <xdr:nvSpPr>
            <xdr:cNvPr id="12391" name="Object 2151" hidden="1">
              <a:extLst>
                <a:ext uri="{63B3BB69-23CF-44E3-9099-C40C66FF867C}">
                  <a14:compatExt spid="_x0000_s12391"/>
                </a:ext>
                <a:ext uri="{FF2B5EF4-FFF2-40B4-BE49-F238E27FC236}">
                  <a16:creationId xmlns:a16="http://schemas.microsoft.com/office/drawing/2014/main" id="{00000000-0008-0000-1600-000067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20</xdr:row>
          <xdr:rowOff>0</xdr:rowOff>
        </xdr:from>
        <xdr:to>
          <xdr:col>4</xdr:col>
          <xdr:colOff>1684020</xdr:colOff>
          <xdr:row>20</xdr:row>
          <xdr:rowOff>1036320</xdr:rowOff>
        </xdr:to>
        <xdr:sp macro="" textlink="">
          <xdr:nvSpPr>
            <xdr:cNvPr id="12392" name="Object 2152" hidden="1">
              <a:extLst>
                <a:ext uri="{63B3BB69-23CF-44E3-9099-C40C66FF867C}">
                  <a14:compatExt spid="_x0000_s12392"/>
                </a:ext>
                <a:ext uri="{FF2B5EF4-FFF2-40B4-BE49-F238E27FC236}">
                  <a16:creationId xmlns:a16="http://schemas.microsoft.com/office/drawing/2014/main" id="{00000000-0008-0000-1600-000068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30480</xdr:rowOff>
        </xdr:from>
        <xdr:to>
          <xdr:col>4</xdr:col>
          <xdr:colOff>1684020</xdr:colOff>
          <xdr:row>21</xdr:row>
          <xdr:rowOff>1059180</xdr:rowOff>
        </xdr:to>
        <xdr:sp macro="" textlink="">
          <xdr:nvSpPr>
            <xdr:cNvPr id="12393" name="Object 2153" hidden="1">
              <a:extLst>
                <a:ext uri="{63B3BB69-23CF-44E3-9099-C40C66FF867C}">
                  <a14:compatExt spid="_x0000_s12393"/>
                </a:ext>
                <a:ext uri="{FF2B5EF4-FFF2-40B4-BE49-F238E27FC236}">
                  <a16:creationId xmlns:a16="http://schemas.microsoft.com/office/drawing/2014/main" id="{00000000-0008-0000-1600-000069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0</xdr:rowOff>
        </xdr:from>
        <xdr:to>
          <xdr:col>4</xdr:col>
          <xdr:colOff>1684020</xdr:colOff>
          <xdr:row>21</xdr:row>
          <xdr:rowOff>1036320</xdr:rowOff>
        </xdr:to>
        <xdr:sp macro="" textlink="">
          <xdr:nvSpPr>
            <xdr:cNvPr id="12394" name="Object 2154" hidden="1">
              <a:extLst>
                <a:ext uri="{63B3BB69-23CF-44E3-9099-C40C66FF867C}">
                  <a14:compatExt spid="_x0000_s12394"/>
                </a:ext>
                <a:ext uri="{FF2B5EF4-FFF2-40B4-BE49-F238E27FC236}">
                  <a16:creationId xmlns:a16="http://schemas.microsoft.com/office/drawing/2014/main" id="{00000000-0008-0000-1600-00006A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F:\INS_PRJ\19_08_2022_Barron\Barron%20Winds%202\Client%20Info\Baron_Data_Collected.xlsm" TargetMode="External"/><Relationship Id="rId1" Type="http://schemas.openxmlformats.org/officeDocument/2006/relationships/externalLinkPath" Target="file:///F:\INS_PRJ\19_08_2022_Barron\Barron%20Winds%202\Client%20Info\Baron_Data_Collected.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Thien%20Dang\Desktop\PVBESS2.xlsm" TargetMode="External"/><Relationship Id="rId1" Type="http://schemas.openxmlformats.org/officeDocument/2006/relationships/externalLinkPath" Target="PVBESS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1 General"/>
      <sheetName val="2 XFMR Impedance"/>
      <sheetName val="3 OH line impedance"/>
      <sheetName val="4 UG collection sys impedance"/>
      <sheetName val="5 Generator Impedance"/>
      <sheetName val="6 Add Model Setup"/>
      <sheetName val="ERCOT Reactive Capability"/>
      <sheetName val="ERCOT Collection Format"/>
      <sheetName val="SPP Collection Format"/>
      <sheetName val="Three Phase - UG"/>
      <sheetName val="Three Phase - OH"/>
      <sheetName val="MPT Vector Groups"/>
      <sheetName val="GSU Vector Groups"/>
      <sheetName val="Baron_Data_Collect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1 Genera PV"/>
      <sheetName val="1 General BESS"/>
      <sheetName val="2 XFMR Impedance PV"/>
      <sheetName val="2 XFMR Impedance BESS"/>
      <sheetName val="3 OH line impedance"/>
      <sheetName val="4 UG collection sys impedan PV"/>
      <sheetName val="4 UG collection sys impedanceES"/>
      <sheetName val="5 Generator Impedance PV"/>
      <sheetName val="5 Generator Impedance BESS"/>
      <sheetName val="6 Add Model Setup"/>
      <sheetName val="0user Working Space"/>
      <sheetName val="ERCOT Reactive Capability"/>
      <sheetName val="ERCOT Collection Format"/>
      <sheetName val="SPP Collection Format"/>
      <sheetName val="Three Phase - UG"/>
      <sheetName val="Three Phase - OH"/>
      <sheetName val="MPT Vector Groups"/>
      <sheetName val="GSU Vector Groups"/>
      <sheetName val="PVBESS2"/>
    </sheetNames>
    <sheetDataSet>
      <sheetData sheetId="0">
        <row r="4">
          <cell r="B4" t="str">
            <v>SMA Sunny Central 4400 UP-US</v>
          </cell>
        </row>
        <row r="5">
          <cell r="B5">
            <v>0.95</v>
          </cell>
        </row>
        <row r="6">
          <cell r="B6">
            <v>-0.95</v>
          </cell>
        </row>
        <row r="7">
          <cell r="B7">
            <v>4.2240000000000002</v>
          </cell>
        </row>
        <row r="8">
          <cell r="B8">
            <v>4.4000000000000004</v>
          </cell>
        </row>
        <row r="10">
          <cell r="B10">
            <v>0.66</v>
          </cell>
        </row>
        <row r="21">
          <cell r="A21" t="str">
            <v>1/0 AWG Al Triplexed - UG</v>
          </cell>
          <cell r="B21">
            <v>159</v>
          </cell>
        </row>
        <row r="22">
          <cell r="A22" t="str">
            <v>3/0 AWG Al Triplexed - UG</v>
          </cell>
          <cell r="B22">
            <v>217</v>
          </cell>
        </row>
        <row r="23">
          <cell r="A23" t="str">
            <v>4/0 AWG Al Triplexed - UG</v>
          </cell>
          <cell r="B23">
            <v>230</v>
          </cell>
        </row>
        <row r="24">
          <cell r="A24" t="str">
            <v>350 MCM Al Triplexed - UG</v>
          </cell>
          <cell r="B24">
            <v>308</v>
          </cell>
        </row>
        <row r="25">
          <cell r="A25" t="str">
            <v>500 MCM Al Triplexed - UG</v>
          </cell>
          <cell r="B25">
            <v>361</v>
          </cell>
        </row>
        <row r="26">
          <cell r="A26" t="str">
            <v>750 MCM Al Triplexed - UG</v>
          </cell>
          <cell r="B26">
            <v>460</v>
          </cell>
        </row>
        <row r="27">
          <cell r="A27" t="str">
            <v>1000 MCM Al Triplexed - UG</v>
          </cell>
          <cell r="B27">
            <v>533</v>
          </cell>
        </row>
        <row r="28">
          <cell r="A28" t="str">
            <v>1250 MCM CU Triplexed - UG</v>
          </cell>
          <cell r="B28">
            <v>595</v>
          </cell>
        </row>
        <row r="29">
          <cell r="A29" t="str">
            <v>1250 MCM Al Triplexed - UG</v>
          </cell>
          <cell r="B29">
            <v>595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8">
          <cell r="C8" t="str">
            <v>1/0 AWG Al Triplexed - UG-34.5</v>
          </cell>
          <cell r="D8">
            <v>0.69713064014916093</v>
          </cell>
          <cell r="G8">
            <v>0.69713064014916093</v>
          </cell>
          <cell r="H8">
            <v>1.1216831999999999</v>
          </cell>
          <cell r="I8">
            <v>0.17772827843380981</v>
          </cell>
          <cell r="J8">
            <v>0.28596479999999996</v>
          </cell>
          <cell r="K8">
            <v>0.21243999999999999</v>
          </cell>
          <cell r="L8">
            <v>5.416E-2</v>
          </cell>
          <cell r="N8">
            <v>0.22183</v>
          </cell>
          <cell r="O8">
            <v>0.64407000000000003</v>
          </cell>
          <cell r="Q8">
            <v>1.4959899999999999E-5</v>
          </cell>
          <cell r="T8" t="str">
            <v>1/0 AWG Al, 0.345” TRXLPE, 6/14 (1/3) AWG Cu, LLDPE underground cable – Direct Buried – EmPowr - Link BIFILL</v>
          </cell>
        </row>
        <row r="9">
          <cell r="C9" t="str">
            <v>2/0 AWG Al Triplexed - UG-34.5</v>
          </cell>
          <cell r="D9">
            <v>0.5481158483530143</v>
          </cell>
          <cell r="G9">
            <v>0.5481158483530143</v>
          </cell>
          <cell r="H9">
            <v>0.88191839999999999</v>
          </cell>
          <cell r="I9">
            <v>0.16814617775015536</v>
          </cell>
          <cell r="J9">
            <v>0.27054719999999999</v>
          </cell>
          <cell r="K9">
            <v>0.16703000000000001</v>
          </cell>
          <cell r="L9">
            <v>5.1240000000000001E-2</v>
          </cell>
          <cell r="N9">
            <v>0.17641999999999999</v>
          </cell>
          <cell r="O9">
            <v>0.64134000000000002</v>
          </cell>
          <cell r="Q9">
            <v>1.6176999999999998E-5</v>
          </cell>
          <cell r="T9" t="str">
            <v>1/0 AWG Al, 0.345” TRXLPE, 6/14 (1/3) AWG Cu, LLDPE underground cable – Direct Buried – EmPowr - Link BIFILL</v>
          </cell>
        </row>
        <row r="10">
          <cell r="C10" t="str">
            <v>3/0 AWG Al Triplexed - UG-34.5</v>
          </cell>
          <cell r="D10">
            <v>0.43408228713486641</v>
          </cell>
          <cell r="G10">
            <v>0.43408228713486641</v>
          </cell>
          <cell r="H10">
            <v>0.69843840000000001</v>
          </cell>
          <cell r="I10">
            <v>0.16210814170292107</v>
          </cell>
          <cell r="J10">
            <v>0.26083200000000001</v>
          </cell>
          <cell r="K10">
            <v>0.13228000000000001</v>
          </cell>
          <cell r="L10">
            <v>4.9399999999999999E-2</v>
          </cell>
          <cell r="N10">
            <v>0.14166999999999999</v>
          </cell>
          <cell r="O10">
            <v>0.63707999999999998</v>
          </cell>
          <cell r="Q10">
            <v>1.7423899999999998E-5</v>
          </cell>
          <cell r="T10" t="str">
            <v>1/0 AWG Al, 0.345” TRXLPE, 6/14 (1/3) AWG Cu, LLDPE underground cable – Direct Buried – EmPowr - Link BIFILL</v>
          </cell>
        </row>
        <row r="11">
          <cell r="C11" t="str">
            <v>4/0 AWG Al Triplexed - UG-34.5</v>
          </cell>
          <cell r="D11">
            <v>0.27400870105655689</v>
          </cell>
          <cell r="G11">
            <v>0.27400870105655689</v>
          </cell>
          <cell r="H11">
            <v>0.44088000000000005</v>
          </cell>
          <cell r="I11">
            <v>0.15751398384089496</v>
          </cell>
          <cell r="J11">
            <v>0.25344</v>
          </cell>
          <cell r="K11">
            <v>8.3500000000000005E-2</v>
          </cell>
          <cell r="L11">
            <v>4.8000000000000001E-2</v>
          </cell>
          <cell r="N11">
            <v>0.43099999999999999</v>
          </cell>
          <cell r="O11">
            <v>0.22900000000000001</v>
          </cell>
          <cell r="Q11">
            <v>1.7569999999999999E-5</v>
          </cell>
          <cell r="T11" t="str">
            <v>4/0 AWG Al, 0.345” TRXLPE, 11/14 (1/3) AWG Cu, LLDPE underground cable – Direct Buried – EmPowr – Link BIFILL</v>
          </cell>
        </row>
        <row r="12">
          <cell r="C12" t="str">
            <v>250 MCM Al Triplexed - UG-34.5</v>
          </cell>
          <cell r="D12">
            <v>0.32815413300186452</v>
          </cell>
          <cell r="G12">
            <v>0.32815413300186452</v>
          </cell>
          <cell r="H12">
            <v>0.52800000000000002</v>
          </cell>
          <cell r="I12">
            <v>0.14438781852082036</v>
          </cell>
          <cell r="J12">
            <v>0.23231999999999997</v>
          </cell>
          <cell r="K12">
            <v>0.1</v>
          </cell>
          <cell r="L12">
            <v>4.3999999999999997E-2</v>
          </cell>
          <cell r="N12">
            <v>9.8760000000000001E-2</v>
          </cell>
          <cell r="O12">
            <v>0.62861999999999996</v>
          </cell>
          <cell r="Q12">
            <v>1.9299999999999998E-5</v>
          </cell>
          <cell r="T12" t="str">
            <v>500 kcmil Al, 0.345” TRXLPE, 13/14 (1/6) AWG Cu, LLDPE underground cable – Direct Buried – EmPowr - Link BIFILL</v>
          </cell>
        </row>
        <row r="13">
          <cell r="C13" t="str">
            <v>350 MCM Al Triplexed - UG-34.5</v>
          </cell>
          <cell r="D13">
            <v>0.21024835301429459</v>
          </cell>
          <cell r="G13">
            <v>0.21024835301429459</v>
          </cell>
          <cell r="H13">
            <v>0.33828960000000002</v>
          </cell>
          <cell r="I13">
            <v>0.14642237414543194</v>
          </cell>
          <cell r="J13">
            <v>0.23559359999999999</v>
          </cell>
          <cell r="K13">
            <v>6.4070000000000002E-2</v>
          </cell>
          <cell r="L13">
            <v>4.462E-2</v>
          </cell>
          <cell r="N13">
            <v>7.3459999999999998E-2</v>
          </cell>
          <cell r="O13">
            <v>0.62175000000000002</v>
          </cell>
          <cell r="Q13">
            <v>2.2310599999999999E-5</v>
          </cell>
          <cell r="T13" t="str">
            <v>500 kcmil Al, 0.345” TRXLPE, 13/14 (1/6) AWG Cu, LLDPE underground cable – Direct Buried – EmPowr - Link BIFILL</v>
          </cell>
        </row>
        <row r="14">
          <cell r="C14" t="str">
            <v>500 MCM Al Triplexed - UG-34.5</v>
          </cell>
          <cell r="D14">
            <v>0.16407706650093226</v>
          </cell>
          <cell r="G14">
            <v>0.16407706650093226</v>
          </cell>
          <cell r="H14">
            <v>0.26400000000000001</v>
          </cell>
          <cell r="I14">
            <v>0.13126165320074581</v>
          </cell>
          <cell r="J14">
            <v>0.21120000000000003</v>
          </cell>
          <cell r="K14">
            <v>0.05</v>
          </cell>
          <cell r="L14">
            <v>0.04</v>
          </cell>
          <cell r="N14">
            <v>0.34</v>
          </cell>
          <cell r="O14">
            <v>0.18099999999999999</v>
          </cell>
          <cell r="Q14">
            <v>2.446E-5</v>
          </cell>
          <cell r="T14" t="str">
            <v>500 kcmil Al, 0.345” TRXLPE, 13/14 (1/6) AWG Cu, LLDPE underground cable – Direct Buried – EmPowr - Link BIFILL</v>
          </cell>
        </row>
        <row r="15">
          <cell r="C15" t="str">
            <v>750 MCM Al Triplexed - UG-34.5</v>
          </cell>
          <cell r="D15">
            <v>0.11485394655065259</v>
          </cell>
          <cell r="G15">
            <v>0.11485394655065259</v>
          </cell>
          <cell r="H15">
            <v>0.18480000000000002</v>
          </cell>
          <cell r="I15">
            <v>0.1246985705407085</v>
          </cell>
          <cell r="J15">
            <v>0.20063999999999999</v>
          </cell>
          <cell r="K15">
            <v>3.5000000000000003E-2</v>
          </cell>
          <cell r="L15">
            <v>3.7999999999999999E-2</v>
          </cell>
          <cell r="N15">
            <v>0.25700000000000001</v>
          </cell>
          <cell r="O15">
            <v>0.10299999999999999</v>
          </cell>
          <cell r="Q15">
            <v>2.8579999999999997E-5</v>
          </cell>
          <cell r="T15" t="str">
            <v>750 kcmil Al, 0.345” TRXLPE, 19/14 (1/6) AWG Cu, LLDPE underground cable – Direct Buried – EmPowr - Link BIFILL</v>
          </cell>
        </row>
        <row r="16">
          <cell r="C16" t="str">
            <v>1000 MCM Al Triplexed - UG-34.5</v>
          </cell>
          <cell r="D16">
            <v>8.5320074580484767E-2</v>
          </cell>
          <cell r="G16">
            <v>8.5320074580484767E-2</v>
          </cell>
          <cell r="H16">
            <v>0.13727999999999999</v>
          </cell>
          <cell r="I16">
            <v>0.12141702921068986</v>
          </cell>
          <cell r="J16">
            <v>0.19535999999999998</v>
          </cell>
          <cell r="K16">
            <v>2.5999999999999999E-2</v>
          </cell>
          <cell r="L16">
            <v>3.6999999999999998E-2</v>
          </cell>
          <cell r="N16">
            <v>0.20300000000000001</v>
          </cell>
          <cell r="O16">
            <v>6.9000000000000006E-2</v>
          </cell>
          <cell r="Q16">
            <v>3.2009999999999993E-5</v>
          </cell>
          <cell r="T16" t="str">
            <v>1000 kcmil Al, 0.345” TRXLPE, 20/10 (1/3) AWG Cu, LLDPE underground cable – Direct Buried – EmPowr - Link BIFILL</v>
          </cell>
        </row>
        <row r="17">
          <cell r="C17" t="str">
            <v>1250 MCM CU Triplexed - UG-34.5</v>
          </cell>
          <cell r="D17">
            <v>3.248725916718459E-2</v>
          </cell>
          <cell r="G17">
            <v>3.248725916718459E-2</v>
          </cell>
          <cell r="H17">
            <v>5.2272000000000006E-2</v>
          </cell>
          <cell r="I17">
            <v>0.11813548788067121</v>
          </cell>
          <cell r="J17">
            <v>0.19007999999999997</v>
          </cell>
          <cell r="K17">
            <v>9.9000000000000008E-3</v>
          </cell>
          <cell r="L17">
            <v>3.5999999999999997E-2</v>
          </cell>
          <cell r="N17">
            <v>0.161</v>
          </cell>
          <cell r="O17">
            <v>5.0999999999999997E-2</v>
          </cell>
          <cell r="Q17">
            <v>3.5679999999999997E-5</v>
          </cell>
          <cell r="T17" t="str">
            <v>1250 kcmil Al, 0.345” TRXLPE, 20/12 (1/6) AWG Cu, LLDPE underground cable – Direct Buried – EmPowr - Link BIFILL</v>
          </cell>
        </row>
        <row r="18">
          <cell r="C18" t="str">
            <v>1250 MCM Al Triplexed - UG-34.5</v>
          </cell>
          <cell r="D18">
            <v>6.8912367930391544E-2</v>
          </cell>
          <cell r="G18">
            <v>6.8912367930391544E-2</v>
          </cell>
          <cell r="H18">
            <v>0.11087999999999999</v>
          </cell>
          <cell r="I18">
            <v>0.11813548788067121</v>
          </cell>
          <cell r="J18">
            <v>0.19007999999999997</v>
          </cell>
          <cell r="K18">
            <v>2.1000000000000001E-2</v>
          </cell>
          <cell r="L18">
            <v>3.5999999999999997E-2</v>
          </cell>
          <cell r="N18">
            <v>0.16800000000000001</v>
          </cell>
          <cell r="O18">
            <v>5.1999999999999998E-2</v>
          </cell>
          <cell r="Q18">
            <v>3.4369999999999998E-5</v>
          </cell>
          <cell r="T18" t="str">
            <v>1250 kcmil Al, 0.345” TRXLPE, 20/12 (1/6) AWG Cu, LLDPE underground cable – Direct Buried – EmPowr - Link BIFILL</v>
          </cell>
        </row>
        <row r="19">
          <cell r="C19" t="str">
            <v>1500 MCM CU Triplexed - UG-34.5</v>
          </cell>
          <cell r="D19">
            <v>2.8221255438160345E-2</v>
          </cell>
          <cell r="G19">
            <v>2.8221255438160345E-2</v>
          </cell>
          <cell r="H19">
            <v>4.5407999999999997E-2</v>
          </cell>
          <cell r="I19">
            <v>0.11485394655065259</v>
          </cell>
          <cell r="J19">
            <v>0.18480000000000002</v>
          </cell>
          <cell r="K19">
            <v>8.6E-3</v>
          </cell>
          <cell r="L19">
            <v>3.5000000000000003E-2</v>
          </cell>
          <cell r="N19">
            <v>0.159</v>
          </cell>
          <cell r="O19">
            <v>5.0999999999999997E-2</v>
          </cell>
          <cell r="Q19">
            <v>3.6649999999999996E-5</v>
          </cell>
          <cell r="T19" t="str">
            <v>1250 kcmil Al, 0.345” TRXLPE, 20/12 (1/6) AWG Cu, LLDPE underground cable – Direct Buried – EmPowr - Link BIFILL</v>
          </cell>
        </row>
        <row r="20">
          <cell r="C20" t="str">
            <v>1500 MCM Al Triplexed - UG-34.5</v>
          </cell>
          <cell r="D20">
            <v>4.1675574891236793E-2</v>
          </cell>
          <cell r="G20">
            <v>4.1675574891236793E-2</v>
          </cell>
          <cell r="H20">
            <v>6.7056000000000004E-2</v>
          </cell>
          <cell r="I20">
            <v>0.11485394655065259</v>
          </cell>
          <cell r="J20">
            <v>0.18480000000000002</v>
          </cell>
          <cell r="K20">
            <v>1.2699999999999999E-2</v>
          </cell>
          <cell r="L20">
            <v>3.5000000000000003E-2</v>
          </cell>
          <cell r="N20">
            <v>0.16500000000000001</v>
          </cell>
          <cell r="O20">
            <v>5.0999999999999997E-2</v>
          </cell>
          <cell r="Q20">
            <v>3.6569999999999997E-5</v>
          </cell>
          <cell r="T20" t="str">
            <v>1250 kcmil Al, 0.345” TRXLPE, 20/12 (1/6) AWG Cu, LLDPE underground cable – Direct Buried – EmPowr - Link BIFILL</v>
          </cell>
        </row>
      </sheetData>
      <sheetData sheetId="15" refreshError="1"/>
      <sheetData sheetId="16"/>
      <sheetData sheetId="17"/>
      <sheetData sheetId="18" refreshError="1"/>
    </sheetDataSet>
  </externalBook>
</externalLink>
</file>

<file path=xl/persons/person.xml><?xml version="1.0" encoding="utf-8"?>
<personList xmlns="http://schemas.microsoft.com/office/spreadsheetml/2018/threadedcomments" xmlns:x="http://schemas.openxmlformats.org/spreadsheetml/2006/main">
  <person displayName="Tuan A. Ngo" id="{3058C8C1-BB6F-47FE-93B6-30CD9E4B69CE}" userId="S::tngo@enengineering.com::9ac94b57-67ce-431e-835d-21bda2510a8e" providerId="AD"/>
</personLis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ctor_Group" xr10:uid="{00000000-0013-0000-FFFF-FFFF01000000}" sourceName="Vector Group">
  <extLst>
    <x:ext xmlns:x15="http://schemas.microsoft.com/office/spreadsheetml/2010/11/main" uri="{2F2917AC-EB37-4324-AD4E-5DD8C200BD13}">
      <x15:tableSlicerCache tableId="1" column="1"/>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nding_1" xr10:uid="{00000000-0013-0000-FFFF-FFFF02000000}" sourceName="Winding 1">
  <extLst>
    <x:ext xmlns:x15="http://schemas.microsoft.com/office/spreadsheetml/2010/11/main" uri="{2F2917AC-EB37-4324-AD4E-5DD8C200BD13}">
      <x15:tableSlicerCache tableId="1" column="2"/>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nding_2" xr10:uid="{00000000-0013-0000-FFFF-FFFF03000000}" sourceName="Winding 2">
  <extLst>
    <x:ext xmlns:x15="http://schemas.microsoft.com/office/spreadsheetml/2010/11/main" uri="{2F2917AC-EB37-4324-AD4E-5DD8C200BD13}">
      <x15:tableSlicerCache tableId="1" column="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nding_3" xr10:uid="{00000000-0013-0000-FFFF-FFFF04000000}" sourceName="Winding 3">
  <extLst>
    <x:ext xmlns:x15="http://schemas.microsoft.com/office/spreadsheetml/2010/11/main" uri="{2F2917AC-EB37-4324-AD4E-5DD8C200BD13}">
      <x15:tableSlicerCache tableId="1" column="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ctor_Group1" xr10:uid="{00000000-0013-0000-FFFF-FFFF05000000}" sourceName="Vector Group">
  <extLst>
    <x:ext xmlns:x15="http://schemas.microsoft.com/office/spreadsheetml/2010/11/main" uri="{2F2917AC-EB37-4324-AD4E-5DD8C200BD13}">
      <x15:tableSlicerCache tableId="2" column="1"/>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nsformer_Type" xr10:uid="{00000000-0013-0000-FFFF-FFFF06000000}" sourceName="Transformer Type">
  <extLst>
    <x:ext xmlns:x15="http://schemas.microsoft.com/office/spreadsheetml/2010/11/main" uri="{2F2917AC-EB37-4324-AD4E-5DD8C200BD13}">
      <x15:tableSlicerCache tableId="2"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00000000-0013-0000-FFFF-FFFF07000000}" sourceName="Type">
  <extLst>
    <x:ext xmlns:x15="http://schemas.microsoft.com/office/spreadsheetml/2010/11/main" uri="{2F2917AC-EB37-4324-AD4E-5DD8C200BD13}">
      <x15:tableSlicerCache tableId="1" column="14"/>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nding_11" xr10:uid="{00000000-0013-0000-FFFF-FFFF08000000}" sourceName="Winding 1">
  <extLst>
    <x:ext xmlns:x15="http://schemas.microsoft.com/office/spreadsheetml/2010/11/main" uri="{2F2917AC-EB37-4324-AD4E-5DD8C200BD13}">
      <x15:tableSlicerCache tableId="2" column="7"/>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nding_21" xr10:uid="{00000000-0013-0000-FFFF-FFFF09000000}" sourceName="Winding 2">
  <extLst>
    <x:ext xmlns:x15="http://schemas.microsoft.com/office/spreadsheetml/2010/11/main" uri="{2F2917AC-EB37-4324-AD4E-5DD8C200BD13}">
      <x15:tableSlicerCache tableId="2"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ctor Group 2" xr10:uid="{C2CF7B71-281A-4937-8AFA-54D7358CC7E1}" cache="Slicer_Vector_Group" caption="MPT Vector Group" rowHeight="225425"/>
  <slicer name="Winding 4" xr10:uid="{7D58B3B9-C31A-49B1-A47B-F71001C83D4E}" cache="Slicer_Winding_1" caption="Winding 1" rowHeight="225425"/>
  <slicer name="Winding 5" xr10:uid="{D5A16688-09B6-41A6-8BB2-10273F638DA6}" cache="Slicer_Winding_2" caption="Winding 2" rowHeight="225425"/>
  <slicer name="Winding 6" xr10:uid="{21B49056-00DB-4496-8662-665542D82AA7}" cache="Slicer_Winding_3" caption="Winding 3" rowHeight="225425"/>
  <slicer name="Vector Group 3" xr10:uid="{1653EADD-82A5-4C8B-AA03-A51A34AF43F1}" cache="Slicer_Vector_Group1" caption="GSU Vector Group" rowHeight="225425"/>
  <slicer name="Transformer Type 1" xr10:uid="{E0D76C8F-B10E-4324-B19D-22B92F9433D4}" cache="Slicer_Transformer_Type" caption="GSU Type" rowHeight="225425"/>
  <slicer name="Type 1" xr10:uid="{A4B4D682-007F-43BE-8D84-75CEBE3D4917}" cache="Slicer_Type" caption="MPT Type" rowHeight="225425"/>
  <slicer name="Winding 1 2" xr10:uid="{508F6CB7-541E-4307-8DD8-91940FD3BCC0}" cache="Slicer_Winding_11" caption="Winding 1" rowHeight="225425"/>
  <slicer name="Winding 2 2" xr10:uid="{1AB30288-F32A-4373-A832-FF097A376439}" cache="Slicer_Winding_21" caption="Winding 2"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ctor Group" xr10:uid="{00000000-0014-0000-FFFF-FFFF01000000}" cache="Slicer_Vector_Group" caption="MPT Vector Group" rowHeight="225425"/>
  <slicer name="Winding 1" xr10:uid="{00000000-0014-0000-FFFF-FFFF02000000}" cache="Slicer_Winding_1" caption="Winding 1" rowHeight="225425"/>
  <slicer name="Winding 2" xr10:uid="{00000000-0014-0000-FFFF-FFFF03000000}" cache="Slicer_Winding_2" caption="Winding 2" rowHeight="225425"/>
  <slicer name="Winding 3" xr10:uid="{00000000-0014-0000-FFFF-FFFF04000000}" cache="Slicer_Winding_3" caption="Winding 3" rowHeight="225425"/>
  <slicer name="Vector Group 1" xr10:uid="{00000000-0014-0000-FFFF-FFFF05000000}" cache="Slicer_Vector_Group1" caption="GSU Vector Group" rowHeight="225425"/>
  <slicer name="Transformer Type" xr10:uid="{00000000-0014-0000-FFFF-FFFF06000000}" cache="Slicer_Transformer_Type" caption="GSU Type" rowHeight="225425"/>
  <slicer name="Type" xr10:uid="{00000000-0014-0000-FFFF-FFFF07000000}" cache="Slicer_Type" caption="MPT Type" rowHeight="225425"/>
  <slicer name="Winding 1 1" xr10:uid="{00000000-0014-0000-FFFF-FFFF08000000}" cache="Slicer_Winding_11" caption="Winding 1" rowHeight="225425"/>
  <slicer name="Winding 2 1" xr10:uid="{00000000-0014-0000-FFFF-FFFF09000000}" cache="Slicer_Winding_21" caption="Winding 2"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439502-7C98-41BF-842B-EBC342D68E67}" name="TabCollection" displayName="TabCollection" ref="A1:AM22" totalsRowShown="0" headerRowDxfId="239" headerRowBorderDxfId="238" tableBorderDxfId="237" totalsRowBorderDxfId="236">
  <autoFilter ref="A1:AM22" xr:uid="{2F439502-7C98-41BF-842B-EBC342D68E67}"/>
  <tableColumns count="39">
    <tableColumn id="1" xr3:uid="{AD70EB3A-225F-406B-9975-D3A982F80214}" name="Column1" dataDxfId="235"/>
    <tableColumn id="2" xr3:uid="{5A1705D0-0DB2-40FD-9A94-D055558BE694}" name="From" dataDxfId="234" dataCellStyle="Input"/>
    <tableColumn id="3" xr3:uid="{C481D19E-F6F0-4DD2-B6D1-9F7929B3BA2C}" name="To" dataDxfId="233" dataCellStyle="Input"/>
    <tableColumn id="4" xr3:uid="{3B8D3C99-50A3-4BCE-8A10-5FF897A05D09}" name="Conductor Type" dataDxfId="232" dataCellStyle="Input"/>
    <tableColumn id="5" xr3:uid="{43F0E916-E19F-44FA-B3BD-54F76E867ABA}" name="Voltage_x000a_(kV)" dataDxfId="231" dataCellStyle="Input"/>
    <tableColumn id="6" xr3:uid="{A581D490-BF8B-4EFA-87D6-F18E4262E5FD}" name="Approximate Length (ft)" dataDxfId="230" dataCellStyle="Input"/>
    <tableColumn id="7" xr3:uid="{99A79417-502F-41DD-8C34-1FF2B9424DE7}" name="Approximate Length (miles)" dataDxfId="229">
      <calculatedColumnFormula>F2/5280</calculatedColumnFormula>
    </tableColumn>
    <tableColumn id="8" xr3:uid="{763A100A-CFB4-4F3B-BC7F-C08F73D93509}" name="Ampacity Assuming RHO of 200 C-cm/W - Flat configuration" dataDxfId="228">
      <calculatedColumnFormula>VLOOKUP(D2,'1 General_1'!$A$21:$B$29,2,FALSE)</calculatedColumnFormula>
    </tableColumn>
    <tableColumn id="9" xr3:uid="{9216755B-091E-4F72-94BF-3462A610244F}" name="MVA Rating" dataDxfId="227">
      <calculatedColumnFormula>3^0.5*H2*E2/1000</calculatedColumnFormula>
    </tableColumn>
    <tableColumn id="10" xr3:uid="{690E2E14-82DC-4579-A8FD-CB69F91BE289}" name="R1_x000a_(Ohms/kFt)" dataDxfId="226">
      <calculatedColumnFormula>IF(D2&lt;&gt;"",IF(E2&lt;&gt;"",VLOOKUP(CONCATENATE(D2,"-",E2),'Three Phase - UG'!$C$8:$T$20,9,FALSE),""),"")</calculatedColumnFormula>
    </tableColumn>
    <tableColumn id="11" xr3:uid="{A7C64C02-6CB2-46DB-B74B-DA0D756C1478}" name="X1_x000a_(Ohms/kFt)" dataDxfId="225">
      <calculatedColumnFormula>IF(D2&lt;&gt;"",IF(E2&lt;&gt;"",VLOOKUP(CONCATENATE(D2,"-",E2),'Three Phase - UG'!$C$8:$T$20,10,FALSE),""),"")</calculatedColumnFormula>
    </tableColumn>
    <tableColumn id="12" xr3:uid="{3AA456E1-162E-49D6-882D-25F2845A16F5}" name="R0_x000a_(Ohms/kFT)" dataDxfId="224">
      <calculatedColumnFormula>IF(D2&lt;&gt;"",IF(E2&lt;&gt;"",VLOOKUP(CONCATENATE(D2,"-",E2),'Three Phase - UG'!$C$8:$T$20,12,FALSE),""),"")</calculatedColumnFormula>
    </tableColumn>
    <tableColumn id="13" xr3:uid="{2D986419-41B3-4CC1-90E2-B9FB9EFD1AC9}" name="X0_x000a_(Ohms/kFT)" dataDxfId="223">
      <calculatedColumnFormula>IF(D2&lt;&gt;"",IF(E2&lt;&gt;"",VLOOKUP(CONCATENATE(D2,"-",E2),'Three Phase - UG'!$C$8:$T$20,13,FALSE),""),"")</calculatedColumnFormula>
    </tableColumn>
    <tableColumn id="14" xr3:uid="{AEF5C85A-84A6-4D2D-B5FB-71B274702912}" name="Bc  Capacitive Susceptance _x000a_(x10^-6 mhos/kFt)" dataDxfId="222">
      <calculatedColumnFormula>IF(D2&lt;&gt;"",IF(E2&lt;&gt;"",VLOOKUP(CONCATENATE(D2,"-",E2),'Three Phase - UG'!$C$8:$T$20,15,FALSE)*1000000,""),"")</calculatedColumnFormula>
    </tableColumn>
    <tableColumn id="15" xr3:uid="{643C5388-F2A6-4FC0-AC5C-0C61AE27156B}" name="Xc  Capacitive Reactance_x000a_(ohms.kFt)" dataDxfId="221">
      <calculatedColumnFormula>1000000/N2</calculatedColumnFormula>
    </tableColumn>
    <tableColumn id="16" xr3:uid="{ED3F5BB4-F54D-4126-BF4C-D46EFB0AC474}" name="C Capacitance_x000a_(µFarad/kFt)" dataDxfId="220">
      <calculatedColumnFormula>(10^6)/(O2*2*PI()*60)</calculatedColumnFormula>
    </tableColumn>
    <tableColumn id="17" xr3:uid="{FBA188F4-231C-4DD6-8FE2-FA788B05F197}" name="R1 _x000a_(Ohms)" dataDxfId="219">
      <calculatedColumnFormula>IF(J2&lt;&gt;"",J2*$G2*5.28,"")</calculatedColumnFormula>
    </tableColumn>
    <tableColumn id="18" xr3:uid="{3EF57EB2-5D4F-47B9-93D5-15D5AB573930}" name="X1 _x000a_(Ohms)" dataDxfId="218">
      <calculatedColumnFormula>IF(J2&lt;&gt;"",K2*$G2*5.28,"")</calculatedColumnFormula>
    </tableColumn>
    <tableColumn id="19" xr3:uid="{603FA787-48B9-4808-86C0-DCA72D80660A}" name="R0_x000a_(Ohms)" dataDxfId="217">
      <calculatedColumnFormula>IF(J2&lt;&gt;"",L2*$G2*5.28,"")</calculatedColumnFormula>
    </tableColumn>
    <tableColumn id="20" xr3:uid="{08524C00-D9D2-458F-B3CD-E4AA2AB3FA02}" name="X0_x000a_(Ohms)" dataDxfId="216">
      <calculatedColumnFormula>IF(J2&lt;&gt;"",M2*$G2*5.28,"")</calculatedColumnFormula>
    </tableColumn>
    <tableColumn id="21" xr3:uid="{8B3441B1-DE8B-40F8-900E-1BFFA9CEEFB5}" name="Bc  Capacitive Susceptance _x000a_(x10^-6 mhos)" dataDxfId="215">
      <calculatedColumnFormula>N2*G2*5.28</calculatedColumnFormula>
    </tableColumn>
    <tableColumn id="22" xr3:uid="{C4F8C810-5D83-484C-A0CF-B61215097682}" name="Xc Capactive Reactance_x000a_(Ohms)" dataDxfId="214">
      <calculatedColumnFormula>1000000/U2</calculatedColumnFormula>
    </tableColumn>
    <tableColumn id="23" xr3:uid="{A9C5F28B-1053-4E82-99D3-F665C2D99453}" name="C Capacitance_x000a_(µFarad)" dataDxfId="213">
      <calculatedColumnFormula>P2*G2*5.28</calculatedColumnFormula>
    </tableColumn>
    <tableColumn id="24" xr3:uid="{78321C61-8527-4B05-ADA6-3E298C7D2347}" name="R1 _x000a_(pu)*" dataDxfId="212">
      <calculatedColumnFormula>Q2*100/($E2^2)</calculatedColumnFormula>
    </tableColumn>
    <tableColumn id="25" xr3:uid="{E1C8A49C-2F66-4B28-ADBC-CFE71834ADC7}" name="X1 _x000a_(pu)*" dataDxfId="211">
      <calculatedColumnFormula>R2*100/($E2^2)</calculatedColumnFormula>
    </tableColumn>
    <tableColumn id="26" xr3:uid="{187D8EA4-DF38-434C-B9DD-C42B398289CF}" name="R0_x000a_(pu)*" dataDxfId="210">
      <calculatedColumnFormula>S2*100/($E2^2)</calculatedColumnFormula>
    </tableColumn>
    <tableColumn id="27" xr3:uid="{46D29BEC-6B77-46D4-B76B-2B5CC1A368E2}" name="X0_x000a_(pu)*" dataDxfId="209">
      <calculatedColumnFormula>T2*100/($E2^2)</calculatedColumnFormula>
    </tableColumn>
    <tableColumn id="28" xr3:uid="{7F303053-EDA1-4613-B402-5BC55450DB01}" name="Bc  Capacitive Susceptance _x000a_(pu)*" dataDxfId="208">
      <calculatedColumnFormula>1/AC2</calculatedColumnFormula>
    </tableColumn>
    <tableColumn id="29" xr3:uid="{F0FC7505-9409-423E-B900-616F3DC68981}" name="Xc Capactive Reactance_x000a_(pu)*" dataDxfId="207">
      <calculatedColumnFormula>V2*100/($E2^2)</calculatedColumnFormula>
    </tableColumn>
    <tableColumn id="30" xr3:uid="{E38E62BA-4380-47BF-9CA6-4B56BAF892A8}" name="C Capacitance_x000a_(pu)*" dataDxfId="206">
      <calculatedColumnFormula>1/(2*PI()*60*AC2)</calculatedColumnFormula>
    </tableColumn>
    <tableColumn id="31" xr3:uid="{E0094731-44AD-4221-B81C-0885078E35C3}" name="Column2" dataDxfId="205"/>
    <tableColumn id="32" xr3:uid="{6EBDE28F-BC4D-44F0-9C12-484813A69751}" name="From Device" dataDxfId="204">
      <calculatedColumnFormula>_xlfn.IFS(MOD(B2,10000)=0,"UNIT "&amp;ROUNDDOWN(B2/100000,0)&amp;"_"&amp;(MOD(B2,100000)/10000),MOD(B2,1000)=0,"JB "&amp;ROUNDDOWN(B2/10000,0)&amp;"-"&amp;(MOD(B2,10000)/1000),TRUE,"Gen "&amp;MOD(B2,1000))</calculatedColumnFormula>
    </tableColumn>
    <tableColumn id="33" xr3:uid="{B3A22281-C281-40A5-84DF-7011F7CC386D}" name="To Device" dataDxfId="203">
      <calculatedColumnFormula>_xlfn.IFS(MOD(C2,10000)=0,"UNIT "&amp;ROUNDDOWN(C2/100000,0)&amp;"_"&amp;(MOD(C2,100000)/10000),MOD(C2,1000)=0,"JB "&amp;ROUNDDOWN(C2/10000,0)&amp;"-"&amp;(MOD(C2,10000)/1000),TRUE,"Gen "&amp;MOD(C2,1000))</calculatedColumnFormula>
    </tableColumn>
    <tableColumn id="34" xr3:uid="{B49E696B-AB14-4078-BAFF-38D81602E53C}" name="# Generators on Branch (n)" dataDxfId="202">
      <calculatedColumnFormula>_xlfn.IFS(MOD(B2,1000)=0,SUMPRODUCT(--($C1:C$2=B2),$AH1:AH$2),MOD(C1,1000)=0,1,TRUE,AH1+1)</calculatedColumnFormula>
    </tableColumn>
    <tableColumn id="35" xr3:uid="{DDF56440-D9BE-4EC3-A983-08C8DAD48BF7}" name="R x n2 (pu)" dataDxfId="201">
      <calculatedColumnFormula>X2*AH2^2</calculatedColumnFormula>
    </tableColumn>
    <tableColumn id="36" xr3:uid="{92CC4CD4-F710-4D11-872F-4FBF21A2B40A}" name="X x n2 (pu)" dataDxfId="200">
      <calculatedColumnFormula>Y2*AH2^2</calculatedColumnFormula>
    </tableColumn>
    <tableColumn id="37" xr3:uid="{798EC45F-2D94-4C15-9EDE-788837C89212}" name="R0 x n2 (pu)" dataDxfId="199">
      <calculatedColumnFormula>Z2*(AH2^2)</calculatedColumnFormula>
    </tableColumn>
    <tableColumn id="38" xr3:uid="{1FD89582-A219-4A5B-9F5F-356276938012}" name="X0 x n2 (pu)" dataDxfId="198">
      <calculatedColumnFormula>AA2*(AH2^2)</calculatedColumnFormula>
    </tableColumn>
    <tableColumn id="39" xr3:uid="{F4DD30C2-CEBD-44FC-B9A6-BFCBF9921062}" name="MPT #" dataDxfId="197">
      <calculatedColumnFormula>MOD(INDIRECT("C"&amp;ROW(AM2)-1+MATCH("UNIT*",AG2:INDIRECT("AG"&amp;MATCH(0,B:B,-1)),0)),100000)/10000</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972CEC-2D55-4E33-9670-BA588BCE0894}" name="TabCollection4" displayName="TabCollection4" ref="A1:AM19" totalsRowShown="0" headerRowDxfId="196" headerRowBorderDxfId="195" tableBorderDxfId="194" totalsRowBorderDxfId="193">
  <autoFilter ref="A1:AM19" xr:uid="{2F439502-7C98-41BF-842B-EBC342D68E67}"/>
  <tableColumns count="39">
    <tableColumn id="1" xr3:uid="{E3C6CFA9-F9AB-4763-A261-0EC8A44AC462}" name="Column1" dataDxfId="192" totalsRowDxfId="191"/>
    <tableColumn id="2" xr3:uid="{8C4D1FB4-07A1-4F19-96FE-2044294E4B24}" name="From" dataDxfId="190" totalsRowDxfId="189" dataCellStyle="Input" totalsRowCellStyle="Input"/>
    <tableColumn id="3" xr3:uid="{30D68B40-33A4-4A70-82B6-8799838FC416}" name="To" dataDxfId="188" totalsRowDxfId="187" dataCellStyle="Input" totalsRowCellStyle="Input"/>
    <tableColumn id="4" xr3:uid="{B6FB31FA-EF03-4442-93C6-C79296308D3F}" name="Conductor Type" dataDxfId="186" totalsRowDxfId="185" dataCellStyle="Input" totalsRowCellStyle="Input"/>
    <tableColumn id="5" xr3:uid="{CC94EAA9-CC17-4007-96EA-EECE88559B1B}" name="Voltage_x000a_(kV)" dataDxfId="184" totalsRowDxfId="183" dataCellStyle="Input" totalsRowCellStyle="Input"/>
    <tableColumn id="6" xr3:uid="{033F03A5-7A6A-4FC1-94F4-04F1E0F62264}" name="Approximate Length (ft)" dataDxfId="182" totalsRowDxfId="181" dataCellStyle="Input" totalsRowCellStyle="Input"/>
    <tableColumn id="7" xr3:uid="{DAB92149-43B0-4AD0-89BE-7DA9D0A08047}" name="Approximate Length (miles)" dataDxfId="180" totalsRowDxfId="179" totalsRowCellStyle="Normal 3">
      <calculatedColumnFormula>F2/5280</calculatedColumnFormula>
    </tableColumn>
    <tableColumn id="8" xr3:uid="{27B6276E-290F-4EE4-825F-324ABD921099}" name="Ampacity Assuming RHO of 200 C-cm/W - Flat configuration" dataDxfId="178" totalsRowDxfId="177" totalsRowCellStyle="Normal 3">
      <calculatedColumnFormula>VLOOKUP(D2,'1 General_1'!$A$21:$B$29,2,FALSE)</calculatedColumnFormula>
    </tableColumn>
    <tableColumn id="9" xr3:uid="{61619519-41E8-45AD-8BF1-08D875F4F6CF}" name="MVA Rating" dataDxfId="176" totalsRowDxfId="175" totalsRowCellStyle="Normal 3">
      <calculatedColumnFormula>3^0.5*H2*E2/1000</calculatedColumnFormula>
    </tableColumn>
    <tableColumn id="10" xr3:uid="{1CB8F194-1FBB-4FCC-AF80-D3F025353F7A}" name="R1_x000a_(Ohms/kFt)" dataDxfId="174" totalsRowDxfId="173">
      <calculatedColumnFormula>IF(D2&lt;&gt;"",IF(E2&lt;&gt;"",VLOOKUP(CONCATENATE(D2,"-",E2),'Three Phase - UG'!$C$8:$T$20,9,FALSE),""),"")</calculatedColumnFormula>
    </tableColumn>
    <tableColumn id="11" xr3:uid="{A77B40DB-0C6B-42ED-A224-6BD26A7EFFAB}" name="X1_x000a_(Ohms/kFt)" dataDxfId="172" totalsRowDxfId="171">
      <calculatedColumnFormula>IF(D2&lt;&gt;"",IF(E2&lt;&gt;"",VLOOKUP(CONCATENATE(D2,"-",E2),'Three Phase - UG'!$C$8:$T$20,10,FALSE),""),"")</calculatedColumnFormula>
    </tableColumn>
    <tableColumn id="12" xr3:uid="{07E01322-AA85-47E7-905C-968A77D6B6FF}" name="R0_x000a_(Ohms/kFT)" dataDxfId="170" totalsRowDxfId="169">
      <calculatedColumnFormula>IF(D2&lt;&gt;"",IF(E2&lt;&gt;"",VLOOKUP(CONCATENATE(D2,"-",E2),'Three Phase - UG'!$C$8:$T$20,12,FALSE),""),"")</calculatedColumnFormula>
    </tableColumn>
    <tableColumn id="13" xr3:uid="{4D0A8AAE-ED51-46D5-8043-2948D7BD0FBC}" name="X0_x000a_(Ohms/kFT)" dataDxfId="168" totalsRowDxfId="167">
      <calculatedColumnFormula>IF(D2&lt;&gt;"",IF(E2&lt;&gt;"",VLOOKUP(CONCATENATE(D2,"-",E2),'Three Phase - UG'!$C$8:$T$20,13,FALSE),""),"")</calculatedColumnFormula>
    </tableColumn>
    <tableColumn id="14" xr3:uid="{B6E76224-A2E5-468C-9A06-6BE2F00DE389}" name="Bc  Capacitive Susceptance _x000a_(x10^-6 mhos/kFt)" dataDxfId="166" totalsRowDxfId="165">
      <calculatedColumnFormula>IF(D2&lt;&gt;"",IF(E2&lt;&gt;"",VLOOKUP(CONCATENATE(D2,"-",E2),'Three Phase - UG'!$C$8:$T$20,15,FALSE)*1000000,""),"")</calculatedColumnFormula>
    </tableColumn>
    <tableColumn id="15" xr3:uid="{D5CB5477-6D70-4701-BF74-0C4AC468DA73}" name="Xc  Capacitive Reactance_x000a_(ohms.kFt)" dataDxfId="164" totalsRowDxfId="163">
      <calculatedColumnFormula>1000000/N2</calculatedColumnFormula>
    </tableColumn>
    <tableColumn id="16" xr3:uid="{753E7DE5-237C-4776-828B-D25820AEE701}" name="C Capacitance_x000a_(µFarad/kFt)" dataDxfId="162" totalsRowDxfId="161">
      <calculatedColumnFormula>(10^6)/(O2*2*PI()*60)</calculatedColumnFormula>
    </tableColumn>
    <tableColumn id="17" xr3:uid="{98C2A3D3-F302-4E6F-B1FF-B387FB9794D9}" name="R1 _x000a_(Ohms)" dataDxfId="160" totalsRowDxfId="159">
      <calculatedColumnFormula>IF(J2&lt;&gt;"",J2*$G2*5.28,"")</calculatedColumnFormula>
    </tableColumn>
    <tableColumn id="18" xr3:uid="{FFDD9015-2E92-4014-8F51-B74DDD2AF05F}" name="X1 _x000a_(Ohms)" dataDxfId="158" totalsRowDxfId="157">
      <calculatedColumnFormula>IF(J2&lt;&gt;"",K2*$G2*5.28,"")</calculatedColumnFormula>
    </tableColumn>
    <tableColumn id="19" xr3:uid="{92BE70BB-9A94-4EBE-83FB-9CA9EECA1B0B}" name="R0_x000a_(Ohms)" dataDxfId="156" totalsRowDxfId="155">
      <calculatedColumnFormula>IF(J2&lt;&gt;"",L2*$G2*5.28,"")</calculatedColumnFormula>
    </tableColumn>
    <tableColumn id="20" xr3:uid="{63E331C5-1D39-4C77-9B7D-CDFC214277A3}" name="X0_x000a_(Ohms)" dataDxfId="154" totalsRowDxfId="153">
      <calculatedColumnFormula>IF(J2&lt;&gt;"",M2*$G2*5.28,"")</calculatedColumnFormula>
    </tableColumn>
    <tableColumn id="21" xr3:uid="{F7DF2724-B8F8-46B9-811C-1E5C66AF368F}" name="Bc  Capacitive Susceptance _x000a_(x10^-6 mhos)" dataDxfId="152" totalsRowDxfId="151">
      <calculatedColumnFormula>N2*G2*5.28</calculatedColumnFormula>
    </tableColumn>
    <tableColumn id="22" xr3:uid="{71ADBB23-8EC6-42DB-B430-43656D34ADA4}" name="Xc Capactive Reactance_x000a_(Ohms)" dataDxfId="150" totalsRowDxfId="149">
      <calculatedColumnFormula>1000000/U2</calculatedColumnFormula>
    </tableColumn>
    <tableColumn id="23" xr3:uid="{97B589D8-43DB-4B8B-998B-DE15859C3CD4}" name="C Capacitance_x000a_(µFarad)" dataDxfId="148" totalsRowDxfId="147">
      <calculatedColumnFormula>P2*G2*5.28</calculatedColumnFormula>
    </tableColumn>
    <tableColumn id="24" xr3:uid="{D9F79F2F-0B71-4DF5-B91B-1D8C3128C57F}" name="R1 _x000a_(pu)*" dataDxfId="146" totalsRowDxfId="145">
      <calculatedColumnFormula>Q2*100/($E2^2)</calculatedColumnFormula>
    </tableColumn>
    <tableColumn id="25" xr3:uid="{F8E991C5-A787-48AF-B175-E98170CA4D9C}" name="X1 _x000a_(pu)*" dataDxfId="144" totalsRowDxfId="143">
      <calculatedColumnFormula>R2*100/($E2^2)</calculatedColumnFormula>
    </tableColumn>
    <tableColumn id="26" xr3:uid="{4EE345ED-21F5-4009-B3DF-5C9CB63AF316}" name="R0_x000a_(pu)*" dataDxfId="142" totalsRowDxfId="141">
      <calculatedColumnFormula>S2*100/($E2^2)</calculatedColumnFormula>
    </tableColumn>
    <tableColumn id="27" xr3:uid="{2E647586-C041-4502-9849-4D4E44A41429}" name="X0_x000a_(pu)*" dataDxfId="140" totalsRowDxfId="139">
      <calculatedColumnFormula>T2*100/($E2^2)</calculatedColumnFormula>
    </tableColumn>
    <tableColumn id="28" xr3:uid="{BFF800CA-087C-4824-86E9-01CE6F0CEABC}" name="Bc  Capacitive Susceptance _x000a_(pu)*" dataDxfId="138" totalsRowDxfId="137">
      <calculatedColumnFormula>1/AC2</calculatedColumnFormula>
    </tableColumn>
    <tableColumn id="29" xr3:uid="{4EB61766-1782-48BD-91D0-63D0412AA3A0}" name="Xc Capactive Reactance_x000a_(pu)*" dataDxfId="136" totalsRowDxfId="135">
      <calculatedColumnFormula>V2*100/($E2^2)</calculatedColumnFormula>
    </tableColumn>
    <tableColumn id="30" xr3:uid="{2F3A732A-A657-4B26-9C6A-62C60D88CDFC}" name="C Capacitance_x000a_(pu)*" dataDxfId="134" totalsRowDxfId="133">
      <calculatedColumnFormula>1/(2*PI()*60*AC2)</calculatedColumnFormula>
    </tableColumn>
    <tableColumn id="31" xr3:uid="{E55502DF-8279-4841-9DEF-C84D839DF5CE}" name="Column2" dataDxfId="132" totalsRowDxfId="131"/>
    <tableColumn id="32" xr3:uid="{741D5EF7-8825-469D-BE46-13A542F92B78}" name="From Device" dataDxfId="130" totalsRowDxfId="129">
      <calculatedColumnFormula>_xlfn.IFS(MOD(B2,10000)=0,"UNIT "&amp;ROUNDDOWN(B2/100000,0)&amp;"_"&amp;(MOD(B2,100000)/10000),MOD(B2,1000)=0,"JB "&amp;ROUNDDOWN(B2/10000,0)&amp;"-"&amp;(MOD(B2,10000)/1000),TRUE,"Gen "&amp;MOD(B2,1000))</calculatedColumnFormula>
    </tableColumn>
    <tableColumn id="33" xr3:uid="{E5B668DD-33EF-4AB0-AA69-1A463214BF35}" name="To Device" dataDxfId="128" totalsRowDxfId="127">
      <calculatedColumnFormula>_xlfn.IFS(MOD(C2,10000)=0,"UNIT "&amp;ROUNDDOWN(C2/100000,0)&amp;"_"&amp;(MOD(C2,100000)/10000),MOD(C2,1000)=0,"JB "&amp;ROUNDDOWN(C2/10000,0)&amp;"-"&amp;(MOD(C2,10000)/1000),TRUE,"Gen "&amp;MOD(C2,1000))</calculatedColumnFormula>
    </tableColumn>
    <tableColumn id="34" xr3:uid="{FB6F56C3-C3EC-4634-B766-4F8A61E330B0}" name="# Generators on Branch (n)" dataDxfId="126" totalsRowDxfId="125">
      <calculatedColumnFormula>_xlfn.IFS(MOD(B2,1000)=0,SUMPRODUCT(--($C1:C$2=B2),$AH1:AH$2),MOD(C1,1000)=0,1,TRUE,AH1+1)</calculatedColumnFormula>
    </tableColumn>
    <tableColumn id="35" xr3:uid="{7AE7B240-D1AE-4C80-894A-1CE1E1FC461E}" name="R x n2 (pu)" dataDxfId="124" totalsRowDxfId="123">
      <calculatedColumnFormula>X2*AH2^2</calculatedColumnFormula>
    </tableColumn>
    <tableColumn id="36" xr3:uid="{86D70430-1E6C-4FD5-B1F2-577EC80682F5}" name="X x n2 (pu)" dataDxfId="122" totalsRowDxfId="121">
      <calculatedColumnFormula>Y2*AH2^2</calculatedColumnFormula>
    </tableColumn>
    <tableColumn id="37" xr3:uid="{8057A8B3-14C5-4CB1-ABF7-3C8FD44676B2}" name="R0 x n2 (pu)" dataDxfId="120" totalsRowDxfId="119">
      <calculatedColumnFormula>Z2*(AH2^2)</calculatedColumnFormula>
    </tableColumn>
    <tableColumn id="38" xr3:uid="{A30F9108-79A3-4D8A-9A03-9893E7A303D2}" name="X0 x n2 (pu)" dataDxfId="118" totalsRowDxfId="117">
      <calculatedColumnFormula>AA2*(AH2^2)</calculatedColumnFormula>
    </tableColumn>
    <tableColumn id="39" xr3:uid="{F53E8602-9A1B-4B0F-ADFC-4F81D2D48944}" name="MPT #" dataDxfId="116" totalsRowDxfId="115">
      <calculatedColumnFormula>MOD(INDIRECT("C"&amp;ROW(AM2)-1+MATCH("UNIT*",AG2:INDIRECT("AG"&amp;MATCH(0,B:B,-1)),0)),100000)/10000</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C7A9E6B-F252-4BBF-A53D-88E2630754C1}" name="TabCollection47" displayName="TabCollection47" ref="A1:AM20" totalsRowShown="0" headerRowDxfId="114" headerRowBorderDxfId="113" tableBorderDxfId="112" totalsRowBorderDxfId="111">
  <autoFilter ref="A1:AM20" xr:uid="{2F439502-7C98-41BF-842B-EBC342D68E67}"/>
  <tableColumns count="39">
    <tableColumn id="1" xr3:uid="{2B311BE9-E60A-4087-BB35-091C7D93EF2D}" name="Column1" dataDxfId="110"/>
    <tableColumn id="2" xr3:uid="{D68D0ED7-F0D9-4078-A1F8-48310BCFB560}" name="From" dataDxfId="109" dataCellStyle="Input"/>
    <tableColumn id="3" xr3:uid="{FA41F20F-D4A7-4547-A5A3-C48E7E8914E6}" name="To" dataDxfId="108" dataCellStyle="Input"/>
    <tableColumn id="4" xr3:uid="{C91B114D-CD50-4B2C-BCFA-9DB706281A16}" name="Conductor Type" dataDxfId="107" dataCellStyle="Input"/>
    <tableColumn id="5" xr3:uid="{52C78338-8362-400D-9B1D-DCF6F7BD5A83}" name="Voltage_x000a_(kV)" dataDxfId="106" dataCellStyle="Input"/>
    <tableColumn id="6" xr3:uid="{0BE7424A-DBB8-4027-998C-505CF2D7CE91}" name="Approximate Length (ft)" dataDxfId="105" dataCellStyle="Input"/>
    <tableColumn id="7" xr3:uid="{78864267-535E-4908-9B6B-412B1B1501B2}" name="Approximate Length (miles)" dataDxfId="104">
      <calculatedColumnFormula>F2/5280</calculatedColumnFormula>
    </tableColumn>
    <tableColumn id="8" xr3:uid="{2DFEB55F-7BED-4859-8944-A4C0BBBAC824}" name="Ampacity Assuming RHO of 200 C-cm/W - Flat configuration" dataDxfId="103">
      <calculatedColumnFormula>VLOOKUP(D2,'[2]1 Genera PV'!$A$21:$B$29,2,FALSE)</calculatedColumnFormula>
    </tableColumn>
    <tableColumn id="9" xr3:uid="{0B5D5D11-F2DC-478D-BCB9-2B34E028923E}" name="MVA Rating" dataDxfId="102">
      <calculatedColumnFormula>3^0.5*H2*E2/1000</calculatedColumnFormula>
    </tableColumn>
    <tableColumn id="10" xr3:uid="{A7E9A74C-71DC-4975-9FE3-70A810D33BAC}" name="R1_x000a_(Ohms/kFt)" dataDxfId="101">
      <calculatedColumnFormula>IF(D2&lt;&gt;"",IF(E2&lt;&gt;"",VLOOKUP(CONCATENATE(D2,"-",E2),'[2]Three Phase - UG'!$C$8:$T$20,9,FALSE),""),"")</calculatedColumnFormula>
    </tableColumn>
    <tableColumn id="11" xr3:uid="{12671229-0E93-428B-B43E-C60BBFC3AB2E}" name="X1_x000a_(Ohms/kFt)" dataDxfId="100">
      <calculatedColumnFormula>IF(D2&lt;&gt;"",IF(E2&lt;&gt;"",VLOOKUP(CONCATENATE(D2,"-",E2),'[2]Three Phase - UG'!$C$8:$T$20,10,FALSE),""),"")</calculatedColumnFormula>
    </tableColumn>
    <tableColumn id="12" xr3:uid="{6FD408F6-B848-4919-924B-981AF371856D}" name="R0_x000a_(Ohms/kFT)" dataDxfId="99">
      <calculatedColumnFormula>IF(D2&lt;&gt;"",IF(E2&lt;&gt;"",VLOOKUP(CONCATENATE(D2,"-",E2),'[2]Three Phase - UG'!$C$8:$T$20,12,FALSE),""),"")</calculatedColumnFormula>
    </tableColumn>
    <tableColumn id="13" xr3:uid="{9CEAEC22-4B74-44A0-A37A-C870E5B6E678}" name="X0_x000a_(Ohms/kFT)" dataDxfId="98">
      <calculatedColumnFormula>IF(D2&lt;&gt;"",IF(E2&lt;&gt;"",VLOOKUP(CONCATENATE(D2,"-",E2),'[2]Three Phase - UG'!$C$8:$T$20,13,FALSE),""),"")</calculatedColumnFormula>
    </tableColumn>
    <tableColumn id="14" xr3:uid="{61012E75-A76A-4097-AD60-FE4D9C68F9A1}" name="Bc  Capacitive Susceptance _x000a_(x10^-6 mhos/kFt)" dataDxfId="97">
      <calculatedColumnFormula>IF(D2&lt;&gt;"",IF(E2&lt;&gt;"",VLOOKUP(CONCATENATE(D2,"-",E2),'[2]Three Phase - UG'!$C$8:$T$20,15,FALSE)*1000000,""),"")</calculatedColumnFormula>
    </tableColumn>
    <tableColumn id="15" xr3:uid="{15D9B08E-3220-42F9-8803-2B5A4994F563}" name="Xc  Capacitive Reactance_x000a_(ohms.kFt)" dataDxfId="96">
      <calculatedColumnFormula>1000000/N2</calculatedColumnFormula>
    </tableColumn>
    <tableColumn id="16" xr3:uid="{C8E45E24-C41B-432F-99E7-44F8C2A9FE0D}" name="C Capacitance_x000a_(µFarad/kFt)" dataDxfId="95">
      <calculatedColumnFormula>(10^6)/(O2*2*PI()*60)</calculatedColumnFormula>
    </tableColumn>
    <tableColumn id="17" xr3:uid="{693A14D8-63E9-4AC7-9F08-CB2E786EFA5C}" name="R1 _x000a_(Ohms)" dataDxfId="94">
      <calculatedColumnFormula>IF(J2&lt;&gt;"",J2*$G2*5.28,"")</calculatedColumnFormula>
    </tableColumn>
    <tableColumn id="18" xr3:uid="{EC3BC0D3-8D6F-4FDB-958B-5C4C97AF5E4D}" name="X1 _x000a_(Ohms)" dataDxfId="93">
      <calculatedColumnFormula>IF(J2&lt;&gt;"",K2*$G2*5.28,"")</calculatedColumnFormula>
    </tableColumn>
    <tableColumn id="19" xr3:uid="{B9B8E738-2276-4FA1-B2ED-1C128C5370EE}" name="R0_x000a_(Ohms)" dataDxfId="92">
      <calculatedColumnFormula>IF(J2&lt;&gt;"",L2*$G2*5.28,"")</calculatedColumnFormula>
    </tableColumn>
    <tableColumn id="20" xr3:uid="{DB8F062F-C2D6-45F9-86AB-96E69E045D17}" name="X0_x000a_(Ohms)" dataDxfId="91">
      <calculatedColumnFormula>IF(J2&lt;&gt;"",M2*$G2*5.28,"")</calculatedColumnFormula>
    </tableColumn>
    <tableColumn id="21" xr3:uid="{17568788-88AD-42B9-B53E-2A61DB642E56}" name="Bc  Capacitive Susceptance _x000a_(x10^-6 mhos)" dataDxfId="90">
      <calculatedColumnFormula>N2*G2*5.28</calculatedColumnFormula>
    </tableColumn>
    <tableColumn id="22" xr3:uid="{84ABEA5F-8A7E-4D50-8C55-951929464A3A}" name="Xc Capactive Reactance_x000a_(Ohms)" dataDxfId="89">
      <calculatedColumnFormula>1000000/U2</calculatedColumnFormula>
    </tableColumn>
    <tableColumn id="23" xr3:uid="{6BE74243-DC01-4CEB-A1D2-A73D0292CB3C}" name="C Capacitance_x000a_(µFarad)" dataDxfId="88">
      <calculatedColumnFormula>P2*G2*5.28</calculatedColumnFormula>
    </tableColumn>
    <tableColumn id="24" xr3:uid="{B24B5EEA-E1B2-4ACB-8246-EA8F2ACEAF3F}" name="R1 _x000a_(pu)*" dataDxfId="87">
      <calculatedColumnFormula>Q2*100/($E2^2)</calculatedColumnFormula>
    </tableColumn>
    <tableColumn id="25" xr3:uid="{E87B0D50-CDA9-4F7E-B6FA-CB89FDBAF756}" name="X1 _x000a_(pu)*" dataDxfId="86">
      <calculatedColumnFormula>R2*100/($E2^2)</calculatedColumnFormula>
    </tableColumn>
    <tableColumn id="26" xr3:uid="{65C23E1D-BBA8-4785-9F60-BFE166D8CE5F}" name="R0_x000a_(pu)*" dataDxfId="85">
      <calculatedColumnFormula>S2*100/($E2^2)</calculatedColumnFormula>
    </tableColumn>
    <tableColumn id="27" xr3:uid="{31E573C1-3A56-4808-BA45-35C529FD6109}" name="X0_x000a_(pu)*" dataDxfId="84">
      <calculatedColumnFormula>T2*100/($E2^2)</calculatedColumnFormula>
    </tableColumn>
    <tableColumn id="28" xr3:uid="{8EB128D1-D26C-4FDE-B785-23A7A05C15C9}" name="Bc  Capacitive Susceptance _x000a_(pu)*" dataDxfId="83">
      <calculatedColumnFormula>1/AC2</calculatedColumnFormula>
    </tableColumn>
    <tableColumn id="29" xr3:uid="{E7C60C53-DE21-4595-A8EE-A10DECFC70D7}" name="Xc Capactive Reactance_x000a_(pu)*" dataDxfId="82">
      <calculatedColumnFormula>V2*100/($E2^2)</calculatedColumnFormula>
    </tableColumn>
    <tableColumn id="30" xr3:uid="{D90F888B-AFC7-4692-8518-98B5C2BDF211}" name="C Capacitance_x000a_(pu)*" dataDxfId="81">
      <calculatedColumnFormula>1/(2*PI()*60*AC2)</calculatedColumnFormula>
    </tableColumn>
    <tableColumn id="31" xr3:uid="{3DC8EE8B-6ADA-44FF-9EEF-9CC3E5E622F3}" name="Column2" dataDxfId="80"/>
    <tableColumn id="32" xr3:uid="{2E82C7A9-9629-4AA6-86DF-65404366ABF9}" name="From Device" dataDxfId="79">
      <calculatedColumnFormula>_xlfn.IFS(MOD(B2,10000)=0,"UNIT "&amp;ROUNDDOWN(B2/100000,0)&amp;"_"&amp;(MOD(B2,100000)/10000),MOD(B2,1000)=0,"JB "&amp;ROUNDDOWN(B2/10000,0)&amp;"-"&amp;(MOD(B2,10000)/1000),TRUE,"Gen "&amp;MOD(B2,1000))</calculatedColumnFormula>
    </tableColumn>
    <tableColumn id="33" xr3:uid="{A0016C95-688B-4D03-AE33-95AC0649FAB9}" name="To Device" dataDxfId="78">
      <calculatedColumnFormula>_xlfn.IFS(MOD(C2,10000)=0,"UNIT "&amp;ROUNDDOWN(C2/100000,0)&amp;"_"&amp;(MOD(C2,100000)/10000),MOD(C2,1000)=0,"JB "&amp;ROUNDDOWN(C2/10000,0)&amp;"-"&amp;(MOD(C2,10000)/1000),TRUE,"Gen "&amp;MOD(C2,1000))</calculatedColumnFormula>
    </tableColumn>
    <tableColumn id="34" xr3:uid="{C23BF684-4E72-4C1E-A2F0-5B6BBB8F536A}" name="# Generators on Branch (n)" dataDxfId="77">
      <calculatedColumnFormula>_xlfn.IFS(MOD(B2,1000)=0,SUMPRODUCT(--($C1:C$2=B2),$AH1:AH$2),MOD(C1,1000)=0,1,TRUE,AH1+1)</calculatedColumnFormula>
    </tableColumn>
    <tableColumn id="35" xr3:uid="{C93C0EED-9805-440C-A38F-0599BD35C829}" name="R x n2 (pu)" dataDxfId="76">
      <calculatedColumnFormula>X2*AH2^2</calculatedColumnFormula>
    </tableColumn>
    <tableColumn id="36" xr3:uid="{EB44A7A3-026B-4975-B3DF-D9010165C3D8}" name="X x n2 (pu)" dataDxfId="75">
      <calculatedColumnFormula>Y2*AH2^2</calculatedColumnFormula>
    </tableColumn>
    <tableColumn id="37" xr3:uid="{E9A74CBD-9996-4CD1-A008-CE64223EE766}" name="R0 x n2 (pu)" dataDxfId="74">
      <calculatedColumnFormula>Z2*(AH2^2)</calculatedColumnFormula>
    </tableColumn>
    <tableColumn id="38" xr3:uid="{7980889D-C86A-4296-B46D-51D2A723E3D3}" name="X0 x n2 (pu)" dataDxfId="73">
      <calculatedColumnFormula>AA2*(AH2^2)</calculatedColumnFormula>
    </tableColumn>
    <tableColumn id="39" xr3:uid="{A1DDE520-6187-417F-9F88-89AF7BB77F98}" name="MPT #" dataDxfId="72">
      <calculatedColumnFormula>MOD(INDIRECT("C"&amp;ROW(AM2)-1+MATCH("UNIT*",AG2:INDIRECT("AG"&amp;MATCH(0,B:B,-1)),0)),100000)/10000</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EFAFD88-893E-49AF-A6A6-1F47698B2E39}" name="TabCollection8" displayName="TabCollection8" ref="A1:AM17" totalsRowShown="0" headerRowDxfId="71" headerRowBorderDxfId="70" tableBorderDxfId="69" totalsRowBorderDxfId="68">
  <autoFilter ref="A1:AM17" xr:uid="{2F439502-7C98-41BF-842B-EBC342D68E67}"/>
  <tableColumns count="39">
    <tableColumn id="1" xr3:uid="{1675F371-FBF9-41F7-B4CF-4FD67EEF793B}" name="Column1" dataDxfId="67"/>
    <tableColumn id="2" xr3:uid="{4FB93962-523C-4A29-8A7E-934789ABD0D7}" name="From" dataDxfId="66" dataCellStyle="Input"/>
    <tableColumn id="3" xr3:uid="{A137915B-FB86-4880-B91E-A76EE1D62BD7}" name="To" dataDxfId="65" dataCellStyle="Input"/>
    <tableColumn id="4" xr3:uid="{66AB44DC-345A-4464-AEB3-54A675B8C1B8}" name="Conductor Type" dataDxfId="64" dataCellStyle="Input"/>
    <tableColumn id="5" xr3:uid="{415B28B8-DDBA-41D5-8841-244A3CB4569E}" name="Voltage_x000a_(kV)" dataDxfId="63" dataCellStyle="Input"/>
    <tableColumn id="6" xr3:uid="{136A47DA-AF93-4B88-8593-1507E4831DDD}" name="Approximate Length (ft)" dataDxfId="62" dataCellStyle="Input"/>
    <tableColumn id="7" xr3:uid="{A534A6E3-FB81-4222-A760-D8EB12C7D542}" name="Approximate Length (miles)" dataDxfId="61">
      <calculatedColumnFormula>F2/5280</calculatedColumnFormula>
    </tableColumn>
    <tableColumn id="8" xr3:uid="{ADEBF1CB-1448-4824-9BFC-D0BC8C1E6364}" name="Ampacity Assuming RHO of 200 C-cm/W - Flat configuration" dataDxfId="60">
      <calculatedColumnFormula>VLOOKUP(D2,'[2]1 Genera PV'!$A$21:$B$29,2,FALSE)</calculatedColumnFormula>
    </tableColumn>
    <tableColumn id="9" xr3:uid="{0B46D4A7-AC53-4560-92AA-54446F50D280}" name="MVA Rating" dataDxfId="59">
      <calculatedColumnFormula>3^0.5*H2*E2/1000</calculatedColumnFormula>
    </tableColumn>
    <tableColumn id="10" xr3:uid="{3F2972E0-ACEA-4B9A-A63D-A5C3BDF6D785}" name="R1_x000a_(Ohms/kFt)" dataDxfId="58">
      <calculatedColumnFormula>IF(D2&lt;&gt;"",IF(E2&lt;&gt;"",VLOOKUP(CONCATENATE(D2,"-",E2),'[2]Three Phase - UG'!$C$8:$T$20,9,FALSE),""),"")</calculatedColumnFormula>
    </tableColumn>
    <tableColumn id="11" xr3:uid="{CA1C6BB3-97F4-47E9-AB9D-5CBE9F0ED347}" name="X1_x000a_(Ohms/kFt)" dataDxfId="57">
      <calculatedColumnFormula>IF(D2&lt;&gt;"",IF(E2&lt;&gt;"",VLOOKUP(CONCATENATE(D2,"-",E2),'[2]Three Phase - UG'!$C$8:$T$20,10,FALSE),""),"")</calculatedColumnFormula>
    </tableColumn>
    <tableColumn id="12" xr3:uid="{78156358-E000-47B1-831C-265D588FD361}" name="R0_x000a_(Ohms/kFT)" dataDxfId="56">
      <calculatedColumnFormula>IF(D2&lt;&gt;"",IF(E2&lt;&gt;"",VLOOKUP(CONCATENATE(D2,"-",E2),'[2]Three Phase - UG'!$C$8:$T$20,12,FALSE),""),"")</calculatedColumnFormula>
    </tableColumn>
    <tableColumn id="13" xr3:uid="{2555DC7F-3A5C-4CA7-A8AF-8813218C1D85}" name="X0_x000a_(Ohms/kFT)" dataDxfId="55">
      <calculatedColumnFormula>IF(D2&lt;&gt;"",IF(E2&lt;&gt;"",VLOOKUP(CONCATENATE(D2,"-",E2),'[2]Three Phase - UG'!$C$8:$T$20,13,FALSE),""),"")</calculatedColumnFormula>
    </tableColumn>
    <tableColumn id="14" xr3:uid="{C86A1CBD-870C-411F-998A-83A5A65A21D1}" name="Bc  Capacitive Susceptance _x000a_(x10^-6 mhos/kFt)" dataDxfId="54">
      <calculatedColumnFormula>IF(D2&lt;&gt;"",IF(E2&lt;&gt;"",VLOOKUP(CONCATENATE(D2,"-",E2),'[2]Three Phase - UG'!$C$8:$T$20,15,FALSE)*1000000,""),"")</calculatedColumnFormula>
    </tableColumn>
    <tableColumn id="15" xr3:uid="{D2DBCE0F-B39F-4774-9948-4109F6075E1C}" name="Xc  Capacitive Reactance_x000a_(ohms.kFt)" dataDxfId="53">
      <calculatedColumnFormula>1000000/N2</calculatedColumnFormula>
    </tableColumn>
    <tableColumn id="16" xr3:uid="{ED96AA1E-E47B-4F7B-9ED5-6834E3D03CFA}" name="C Capacitance_x000a_(µFarad/kFt)" dataDxfId="52">
      <calculatedColumnFormula>(10^6)/(O2*2*PI()*60)</calculatedColumnFormula>
    </tableColumn>
    <tableColumn id="17" xr3:uid="{197D96E0-3811-422A-80D6-E81E62C53A40}" name="R1 _x000a_(Ohms)" dataDxfId="51">
      <calculatedColumnFormula>IF(J2&lt;&gt;"",J2*$G2*5.28,"")</calculatedColumnFormula>
    </tableColumn>
    <tableColumn id="18" xr3:uid="{EE0A04AA-F149-48F9-BFE0-621847EC56B1}" name="X1 _x000a_(Ohms)" dataDxfId="50">
      <calculatedColumnFormula>IF(J2&lt;&gt;"",K2*$G2*5.28,"")</calculatedColumnFormula>
    </tableColumn>
    <tableColumn id="19" xr3:uid="{FB1DC64E-7FA4-4512-9CE9-336B07137871}" name="R0_x000a_(Ohms)" dataDxfId="49">
      <calculatedColumnFormula>IF(J2&lt;&gt;"",L2*$G2*5.28,"")</calculatedColumnFormula>
    </tableColumn>
    <tableColumn id="20" xr3:uid="{012B926A-63B6-4414-95EE-3B97CB0ACCB9}" name="X0_x000a_(Ohms)" dataDxfId="48">
      <calculatedColumnFormula>IF(J2&lt;&gt;"",M2*$G2*5.28,"")</calculatedColumnFormula>
    </tableColumn>
    <tableColumn id="21" xr3:uid="{E2506F5B-4AB2-46D1-8725-C36AB8DB5718}" name="Bc  Capacitive Susceptance _x000a_(x10^-6 mhos)" dataDxfId="47">
      <calculatedColumnFormula>N2*G2*5.28</calculatedColumnFormula>
    </tableColumn>
    <tableColumn id="22" xr3:uid="{75FC503E-47C2-47F8-8894-976D42424BD8}" name="Xc Capactive Reactance_x000a_(Ohms)" dataDxfId="46">
      <calculatedColumnFormula>1000000/U2</calculatedColumnFormula>
    </tableColumn>
    <tableColumn id="23" xr3:uid="{264E1BE3-3C8E-4934-A9EC-C1540BEF4AF9}" name="C Capacitance_x000a_(µFarad)" dataDxfId="45">
      <calculatedColumnFormula>P2*G2*5.28</calculatedColumnFormula>
    </tableColumn>
    <tableColumn id="24" xr3:uid="{21438C8D-AADD-4512-B703-D5F8125952EA}" name="R1 _x000a_(pu)*" dataDxfId="44">
      <calculatedColumnFormula>Q2*100/($E2^2)</calculatedColumnFormula>
    </tableColumn>
    <tableColumn id="25" xr3:uid="{EB2BC1DB-3321-4B24-898A-76B86B47EB8B}" name="X1 _x000a_(pu)*" dataDxfId="43">
      <calculatedColumnFormula>R2*100/($E2^2)</calculatedColumnFormula>
    </tableColumn>
    <tableColumn id="26" xr3:uid="{11DFA12A-E203-4081-811E-DE0D5380FF9C}" name="R0_x000a_(pu)*" dataDxfId="42">
      <calculatedColumnFormula>S2*100/($E2^2)</calculatedColumnFormula>
    </tableColumn>
    <tableColumn id="27" xr3:uid="{7C9CEF99-E691-493F-8FFA-E86EEABAF010}" name="X0_x000a_(pu)*" dataDxfId="41">
      <calculatedColumnFormula>T2*100/($E2^2)</calculatedColumnFormula>
    </tableColumn>
    <tableColumn id="28" xr3:uid="{96C6B234-9948-418E-8EA0-D8022D0027BE}" name="Bc  Capacitive Susceptance _x000a_(pu)*" dataDxfId="40">
      <calculatedColumnFormula>1/AC2</calculatedColumnFormula>
    </tableColumn>
    <tableColumn id="29" xr3:uid="{7536DCA5-2403-4857-9002-E114BA2D8114}" name="Xc Capactive Reactance_x000a_(pu)*" dataDxfId="39">
      <calculatedColumnFormula>V2*100/($E2^2)</calculatedColumnFormula>
    </tableColumn>
    <tableColumn id="30" xr3:uid="{79EBD307-B379-4909-9E64-06C47E3DF7A0}" name="C Capacitance_x000a_(pu)*" dataDxfId="38">
      <calculatedColumnFormula>1/(2*PI()*60*AC2)</calculatedColumnFormula>
    </tableColumn>
    <tableColumn id="31" xr3:uid="{8937040F-DDEC-429A-B75D-CA09E587D409}" name="Column2" dataDxfId="37"/>
    <tableColumn id="32" xr3:uid="{830A4F16-5045-4552-9609-B58D90900D57}" name="From Device" dataDxfId="36">
      <calculatedColumnFormula>_xlfn.IFS(MOD(B2,10000)=0,"UNIT "&amp;ROUNDDOWN(B2/100000,0)&amp;"_"&amp;(MOD(B2,100000)/10000),MOD(B2,1000)=0,"JB "&amp;ROUNDDOWN(B2/10000,0)&amp;"-"&amp;(MOD(B2,10000)/1000),TRUE,"Gen "&amp;MOD(B2,1000))</calculatedColumnFormula>
    </tableColumn>
    <tableColumn id="33" xr3:uid="{98BF4674-A742-46EB-ADFE-7D5DFB6B65B3}" name="To Device" dataDxfId="35">
      <calculatedColumnFormula>_xlfn.IFS(MOD(C2,10000)=0,"UNIT "&amp;ROUNDDOWN(C2/100000,0)&amp;"_"&amp;(MOD(C2,100000)/10000),MOD(C2,1000)=0,"JB "&amp;ROUNDDOWN(C2/10000,0)&amp;"-"&amp;(MOD(C2,10000)/1000),TRUE,"Gen "&amp;MOD(C2,1000))</calculatedColumnFormula>
    </tableColumn>
    <tableColumn id="34" xr3:uid="{A30AE1F2-83B4-4FCD-A72E-2681A4F78383}" name="# Generators on Branch (n)" dataDxfId="34">
      <calculatedColumnFormula>_xlfn.IFS(MOD(B2,1000)=0,SUMPRODUCT(--($C1:C$2=B2),$AH1:AH$2),MOD(C1,1000)=0,1,TRUE,AH1+1)</calculatedColumnFormula>
    </tableColumn>
    <tableColumn id="35" xr3:uid="{049BCD60-33A0-4B01-9CB9-8BC01EE0C946}" name="R x n2 (pu)" dataDxfId="33">
      <calculatedColumnFormula>X2*AH2^2</calculatedColumnFormula>
    </tableColumn>
    <tableColumn id="36" xr3:uid="{877B8393-0720-40A6-BC4E-4B91109B8A11}" name="X x n2 (pu)" dataDxfId="32">
      <calculatedColumnFormula>Y2*AH2^2</calculatedColumnFormula>
    </tableColumn>
    <tableColumn id="37" xr3:uid="{B6C0BE3E-834C-4767-8147-87791A504EF3}" name="R0 x n2 (pu)" dataDxfId="31">
      <calculatedColumnFormula>Z2*(AH2^2)</calculatedColumnFormula>
    </tableColumn>
    <tableColumn id="38" xr3:uid="{87399F5A-0F79-4C44-AC16-EDF0375C5BAA}" name="X0 x n2 (pu)" dataDxfId="30">
      <calculatedColumnFormula>AA2*(AH2^2)</calculatedColumnFormula>
    </tableColumn>
    <tableColumn id="39" xr3:uid="{1F0DF535-E5F5-4AA1-A636-EABC4C6BF8BC}" name="MPT #" dataDxfId="29">
      <calculatedColumnFormula>MOD(INDIRECT("C"&amp;ROW(AM2)-1+MATCH("UNIT*",AG2:INDIRECT("AG"&amp;MATCH(0,B:B,-1)),0)),100000)/10000</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PT" displayName="MPT" ref="A2:N391" totalsRowShown="0" headerRowDxfId="28" dataDxfId="26" headerRowBorderDxfId="27" tableBorderDxfId="25">
  <autoFilter ref="A2:N391" xr:uid="{00000000-0009-0000-0100-000001000000}">
    <filterColumn colId="0">
      <filters>
        <filter val="YN0yn0d1"/>
      </filters>
    </filterColumn>
    <filterColumn colId="1">
      <filters>
        <filter val="YN"/>
      </filters>
    </filterColumn>
    <filterColumn colId="2">
      <filters>
        <filter val="yn"/>
      </filters>
    </filterColumn>
    <filterColumn colId="3">
      <filters>
        <filter val="d"/>
      </filters>
    </filterColumn>
    <filterColumn colId="11">
      <filters>
        <filter val="3 Winding"/>
      </filters>
    </filterColumn>
  </autoFilter>
  <tableColumns count="14">
    <tableColumn id="1" xr3:uid="{00000000-0010-0000-0000-000001000000}" name="Vector Group" dataDxfId="24">
      <calculatedColumnFormula>B3&amp;E3&amp;C3&amp;F3&amp;D3&amp;G3</calculatedColumnFormula>
    </tableColumn>
    <tableColumn id="2" xr3:uid="{00000000-0010-0000-0000-000002000000}" name="Winding 1" dataDxfId="23"/>
    <tableColumn id="3" xr3:uid="{00000000-0010-0000-0000-000003000000}" name="Winding 2" dataDxfId="22"/>
    <tableColumn id="4" xr3:uid="{00000000-0010-0000-0000-000004000000}" name="Winding 3" dataDxfId="21"/>
    <tableColumn id="5" xr3:uid="{00000000-0010-0000-0000-000005000000}" name="Clock Position 1" dataDxfId="20"/>
    <tableColumn id="6" xr3:uid="{00000000-0010-0000-0000-000006000000}" name="Clock Position 2" dataDxfId="19"/>
    <tableColumn id="7" xr3:uid="{00000000-0010-0000-0000-000007000000}" name="Clock Position 3" dataDxfId="18"/>
    <tableColumn id="8" xr3:uid="{00000000-0010-0000-0000-000008000000}" name="PSSE Phase Angle 1 (ANG1)" dataDxfId="17">
      <calculatedColumnFormula>VLOOKUP(E3,$X$3:$Y$8,2,FALSE)</calculatedColumnFormula>
    </tableColumn>
    <tableColumn id="9" xr3:uid="{00000000-0010-0000-0000-000009000000}" name="PSSE Phase Angle 2 (ANG2)" dataDxfId="16">
      <calculatedColumnFormula>VLOOKUP(F3,$X$3:$Y$8,2,FALSE)</calculatedColumnFormula>
    </tableColumn>
    <tableColumn id="10" xr3:uid="{00000000-0010-0000-0000-00000A000000}" name="PSSE Phase Angle 3 (ANG3)" dataDxfId="15">
      <calculatedColumnFormula>VLOOKUP(G3,$X$3:$Y$8,2,FALSE)</calculatedColumnFormula>
    </tableColumn>
    <tableColumn id="11" xr3:uid="{00000000-0010-0000-0000-00000B000000}" name="Connection Code (CC)" dataDxfId="14"/>
    <tableColumn id="14" xr3:uid="{00000000-0010-0000-0000-00000E000000}" name="Type" dataDxfId="13"/>
    <tableColumn id="13" xr3:uid="{00000000-0010-0000-0000-00000D000000}" name="Number of Windings" dataDxfId="12"/>
    <tableColumn id="12" xr3:uid="{00000000-0010-0000-0000-00000C000000}" name="Visible" dataDxfId="11">
      <calculatedColumnFormula>_xlfn.AGGREGATE(3,5,MPT[[#This Row],[Vector Group]])</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GSU" displayName="GSU" ref="A2:H87" totalsRowShown="0" headerRowDxfId="10" headerRowBorderDxfId="9" tableBorderDxfId="8">
  <autoFilter ref="A2:H87" xr:uid="{00000000-0009-0000-0100-000002000000}">
    <filterColumn colId="0">
      <filters>
        <filter val="Dy11"/>
      </filters>
    </filterColumn>
    <filterColumn colId="1">
      <filters>
        <filter val="D"/>
      </filters>
    </filterColumn>
    <filterColumn colId="2">
      <filters>
        <filter val="y"/>
      </filters>
    </filterColumn>
    <filterColumn colId="5">
      <filters>
        <filter val="shell"/>
      </filters>
    </filterColumn>
  </autoFilter>
  <tableColumns count="8">
    <tableColumn id="1" xr3:uid="{00000000-0010-0000-0100-000001000000}" name="Vector Group" dataDxfId="7"/>
    <tableColumn id="7" xr3:uid="{00000000-0010-0000-0100-000007000000}" name="Winding 1" dataDxfId="6"/>
    <tableColumn id="6" xr3:uid="{00000000-0010-0000-0100-000006000000}" name="Winding 2" dataDxfId="5"/>
    <tableColumn id="8" xr3:uid="{00000000-0010-0000-0100-000008000000}" name="Clock Position" dataDxfId="4"/>
    <tableColumn id="2" xr3:uid="{00000000-0010-0000-0100-000002000000}" name="PSSE Phase Angle (ANG1)" dataDxfId="3"/>
    <tableColumn id="3" xr3:uid="{00000000-0010-0000-0100-000003000000}" name="Transformer Type" dataDxfId="2"/>
    <tableColumn id="4" xr3:uid="{00000000-0010-0000-0100-000004000000}" name="Connection Code (CC)" dataDxfId="1"/>
    <tableColumn id="5" xr3:uid="{00000000-0010-0000-0100-000005000000}" name="Visible" dataDxfId="0">
      <calculatedColumnFormula>_xlfn.AGGREGATE(3,5,GSU[[#This Row],[Vector Group]])</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4" dT="2022-01-12T23:23:46.78" personId="{3058C8C1-BB6F-47FE-93B6-30CD9E4B69CE}" id="{90B70AD0-960D-4DC1-A089-A88419D44DDD}">
    <text>Cap: positive, Ind: negative</text>
  </threadedComment>
</ThreadedComments>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hicoamerica.com/transformertools.aspx"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www.hicoamerica.com/transformertools.aspx"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hicoamerica.com/transformertools.aspx" TargetMode="Externa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www.hicoamerica.com/transformertools.aspx" TargetMode="Externa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5" Type="http://schemas.openxmlformats.org/officeDocument/2006/relationships/ctrlProp" Target="../ctrlProps/ctrlProp2.xml"/><Relationship Id="rId4" Type="http://schemas.openxmlformats.org/officeDocument/2006/relationships/vmlDrawing" Target="../drawings/vmlDrawing9.vml"/></Relationships>
</file>

<file path=xl/worksheets/_rels/sheet23.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10.emf"/><Relationship Id="rId18" Type="http://schemas.openxmlformats.org/officeDocument/2006/relationships/oleObject" Target="../embeddings/oleObject8.bin"/><Relationship Id="rId26" Type="http://schemas.openxmlformats.org/officeDocument/2006/relationships/oleObject" Target="../embeddings/oleObject15.bin"/><Relationship Id="rId3" Type="http://schemas.openxmlformats.org/officeDocument/2006/relationships/vmlDrawing" Target="../drawings/vmlDrawing10.vml"/><Relationship Id="rId21" Type="http://schemas.openxmlformats.org/officeDocument/2006/relationships/oleObject" Target="../embeddings/oleObject10.bin"/><Relationship Id="rId7" Type="http://schemas.openxmlformats.org/officeDocument/2006/relationships/image" Target="../media/image7.emf"/><Relationship Id="rId12" Type="http://schemas.openxmlformats.org/officeDocument/2006/relationships/oleObject" Target="../embeddings/oleObject5.bin"/><Relationship Id="rId17" Type="http://schemas.openxmlformats.org/officeDocument/2006/relationships/image" Target="../media/image12.emf"/><Relationship Id="rId25" Type="http://schemas.openxmlformats.org/officeDocument/2006/relationships/oleObject" Target="../embeddings/oleObject14.bin"/><Relationship Id="rId2" Type="http://schemas.openxmlformats.org/officeDocument/2006/relationships/drawing" Target="../drawings/drawing6.xml"/><Relationship Id="rId16" Type="http://schemas.openxmlformats.org/officeDocument/2006/relationships/oleObject" Target="../embeddings/oleObject7.bin"/><Relationship Id="rId20" Type="http://schemas.openxmlformats.org/officeDocument/2006/relationships/image" Target="../media/image13.emf"/><Relationship Id="rId29" Type="http://schemas.openxmlformats.org/officeDocument/2006/relationships/oleObject" Target="../embeddings/oleObject18.bin"/><Relationship Id="rId1" Type="http://schemas.openxmlformats.org/officeDocument/2006/relationships/printerSettings" Target="../printerSettings/printerSettings16.bin"/><Relationship Id="rId6" Type="http://schemas.openxmlformats.org/officeDocument/2006/relationships/oleObject" Target="../embeddings/oleObject2.bin"/><Relationship Id="rId11" Type="http://schemas.openxmlformats.org/officeDocument/2006/relationships/image" Target="../media/image9.emf"/><Relationship Id="rId24" Type="http://schemas.openxmlformats.org/officeDocument/2006/relationships/oleObject" Target="../embeddings/oleObject13.bin"/><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oleObject" Target="../embeddings/oleObject12.bin"/><Relationship Id="rId28" Type="http://schemas.openxmlformats.org/officeDocument/2006/relationships/oleObject" Target="../embeddings/oleObject17.bin"/><Relationship Id="rId10" Type="http://schemas.openxmlformats.org/officeDocument/2006/relationships/oleObject" Target="../embeddings/oleObject4.bin"/><Relationship Id="rId19" Type="http://schemas.openxmlformats.org/officeDocument/2006/relationships/oleObject" Target="../embeddings/oleObject9.bin"/><Relationship Id="rId4" Type="http://schemas.openxmlformats.org/officeDocument/2006/relationships/oleObject" Target="../embeddings/oleObject1.bin"/><Relationship Id="rId9" Type="http://schemas.openxmlformats.org/officeDocument/2006/relationships/image" Target="../media/image8.emf"/><Relationship Id="rId14" Type="http://schemas.openxmlformats.org/officeDocument/2006/relationships/oleObject" Target="../embeddings/oleObject6.bin"/><Relationship Id="rId22" Type="http://schemas.openxmlformats.org/officeDocument/2006/relationships/oleObject" Target="../embeddings/oleObject11.bin"/><Relationship Id="rId27" Type="http://schemas.openxmlformats.org/officeDocument/2006/relationships/oleObject" Target="../embeddings/oleObject16.bin"/><Relationship Id="rId30" Type="http://schemas.openxmlformats.org/officeDocument/2006/relationships/oleObject" Target="../embeddings/oleObject19.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M139"/>
  <sheetViews>
    <sheetView topLeftCell="A12" zoomScale="85" zoomScaleNormal="85" workbookViewId="0">
      <selection activeCell="C12" sqref="C12"/>
    </sheetView>
  </sheetViews>
  <sheetFormatPr defaultColWidth="11.44140625" defaultRowHeight="13.2" x14ac:dyDescent="0.25"/>
  <cols>
    <col min="1" max="1" width="47.109375" style="9" bestFit="1" customWidth="1"/>
    <col min="2" max="2" width="26.109375" style="9" bestFit="1" customWidth="1"/>
    <col min="3" max="3" width="21.88671875" style="9" customWidth="1"/>
    <col min="4" max="4" width="14.109375" style="9" customWidth="1"/>
    <col min="5" max="5" width="9.88671875" style="9" customWidth="1"/>
    <col min="6" max="6" width="13.44140625" style="9" customWidth="1"/>
    <col min="7" max="7" width="5.88671875" style="9" customWidth="1"/>
    <col min="8" max="16384" width="11.44140625" style="9"/>
  </cols>
  <sheetData>
    <row r="1" spans="1:5" ht="13.8" x14ac:dyDescent="0.25">
      <c r="A1" s="142" t="s">
        <v>0</v>
      </c>
      <c r="B1" s="242" t="s">
        <v>480</v>
      </c>
    </row>
    <row r="2" spans="1:5" x14ac:dyDescent="0.25">
      <c r="A2" s="64"/>
    </row>
    <row r="3" spans="1:5" x14ac:dyDescent="0.25">
      <c r="A3" s="143" t="s">
        <v>1</v>
      </c>
    </row>
    <row r="4" spans="1:5" ht="13.8" x14ac:dyDescent="0.25">
      <c r="A4" s="142" t="s">
        <v>2</v>
      </c>
      <c r="B4" s="242" t="s">
        <v>479</v>
      </c>
    </row>
    <row r="5" spans="1:5" ht="13.8" x14ac:dyDescent="0.25">
      <c r="A5" s="142" t="s">
        <v>3</v>
      </c>
      <c r="B5" s="358">
        <v>0.95</v>
      </c>
    </row>
    <row r="6" spans="1:5" ht="13.8" x14ac:dyDescent="0.25">
      <c r="A6" s="142" t="s">
        <v>4</v>
      </c>
      <c r="B6" s="358">
        <v>-0.95</v>
      </c>
      <c r="C6" s="138" t="s">
        <v>5</v>
      </c>
    </row>
    <row r="7" spans="1:5" ht="13.8" x14ac:dyDescent="0.25">
      <c r="A7" s="142" t="s">
        <v>6</v>
      </c>
      <c r="B7" s="242">
        <v>4.2240000000000002</v>
      </c>
      <c r="C7" s="142"/>
    </row>
    <row r="8" spans="1:5" ht="13.8" x14ac:dyDescent="0.25">
      <c r="A8" s="142" t="s">
        <v>7</v>
      </c>
      <c r="B8" s="242">
        <v>4.4000000000000004</v>
      </c>
      <c r="C8" s="142"/>
    </row>
    <row r="9" spans="1:5" ht="13.8" x14ac:dyDescent="0.25">
      <c r="A9" s="142" t="s">
        <v>8</v>
      </c>
      <c r="B9" s="242">
        <v>19</v>
      </c>
      <c r="C9" s="142"/>
    </row>
    <row r="10" spans="1:5" ht="13.8" x14ac:dyDescent="0.25">
      <c r="A10" s="142" t="s">
        <v>9</v>
      </c>
      <c r="B10" s="295">
        <v>0.66</v>
      </c>
      <c r="C10" s="142"/>
    </row>
    <row r="11" spans="1:5" ht="13.8" x14ac:dyDescent="0.25">
      <c r="A11" s="142" t="s">
        <v>10</v>
      </c>
      <c r="B11" s="242">
        <v>34.5</v>
      </c>
      <c r="C11" s="142"/>
    </row>
    <row r="12" spans="1:5" ht="12.75" customHeight="1" x14ac:dyDescent="0.25">
      <c r="A12" s="142" t="s">
        <v>11</v>
      </c>
      <c r="B12" s="358">
        <v>138</v>
      </c>
    </row>
    <row r="13" spans="1:5" ht="12.75" customHeight="1" x14ac:dyDescent="0.25">
      <c r="A13" s="142" t="s">
        <v>12</v>
      </c>
      <c r="B13" s="2" t="str">
        <f>B7*B9&amp;" MW"</f>
        <v>80.256 MW</v>
      </c>
    </row>
    <row r="14" spans="1:5" ht="12.75" customHeight="1" x14ac:dyDescent="0.25"/>
    <row r="15" spans="1:5" x14ac:dyDescent="0.25">
      <c r="A15" s="143" t="s">
        <v>13</v>
      </c>
      <c r="B15" s="9" t="str">
        <f>"("&amp;B7&amp;" * 1000 kW / (√3 * "&amp;B11&amp;" kV)) / "&amp;B5</f>
        <v>(4.224 * 1000 kW / (√3 * 34.5 kV)) / 0.95</v>
      </c>
      <c r="D15" s="144">
        <f>(B7*1000 /((SQRT(3) * B11))) / B5</f>
        <v>74.408162839267106</v>
      </c>
      <c r="E15" s="9" t="str">
        <f>"Amps per Generator @ "&amp;B11&amp;" kV"</f>
        <v>Amps per Generator @ 34.5 kV</v>
      </c>
    </row>
    <row r="16" spans="1:5" x14ac:dyDescent="0.25">
      <c r="A16" s="9" t="str">
        <f>"**Turbine power factor is "&amp; TEXT(ROUND(B5*100,3),"0.0") &amp;"% in the worst case."</f>
        <v>**Turbine power factor is 95.0% in the worst case.</v>
      </c>
      <c r="D16" s="144">
        <f>(B9*B7*1000 /((SQRT(3) * B12))) / B5</f>
        <v>353.43877348651876</v>
      </c>
      <c r="E16" s="9" t="str">
        <f>"Total Amps @ "&amp;B12&amp;" kV"</f>
        <v>Total Amps @ 138 kV</v>
      </c>
    </row>
    <row r="17" spans="1:13" ht="13.8" thickBot="1" x14ac:dyDescent="0.3">
      <c r="D17" s="144">
        <f>(D40*1000 /((SQRT(3) * B11))) / B5</f>
        <v>148.81632567853421</v>
      </c>
      <c r="E17" s="9" t="str">
        <f>"Max Total Amps @ "&amp;B11&amp;" kV"</f>
        <v>Max Total Amps @ 34.5 kV</v>
      </c>
    </row>
    <row r="18" spans="1:13" customFormat="1" x14ac:dyDescent="0.25">
      <c r="A18" s="3" t="s">
        <v>14</v>
      </c>
      <c r="B18" s="5"/>
      <c r="D18">
        <f>D16/0.5</f>
        <v>706.87754697303751</v>
      </c>
    </row>
    <row r="19" spans="1:13" customFormat="1" ht="13.8" thickBot="1" x14ac:dyDescent="0.3">
      <c r="A19" s="7"/>
      <c r="B19" s="8"/>
      <c r="C19" s="4"/>
      <c r="D19" s="4"/>
      <c r="E19" s="4"/>
    </row>
    <row r="20" spans="1:13" customFormat="1" ht="53.4" thickBot="1" x14ac:dyDescent="0.3">
      <c r="A20" s="232" t="s">
        <v>15</v>
      </c>
      <c r="B20" s="233" t="s">
        <v>16</v>
      </c>
      <c r="C20" s="256" t="str">
        <f>"Max # of "&amp;B4&amp;" "&amp;B7&amp;" MW Generators per feeder"</f>
        <v>Max # of SMA Sunny Central 4400 UP-US 4.224 MW Generators per feeder</v>
      </c>
    </row>
    <row r="21" spans="1:13" customFormat="1" x14ac:dyDescent="0.25">
      <c r="A21" s="336" t="s">
        <v>17</v>
      </c>
      <c r="B21" s="337">
        <v>159</v>
      </c>
      <c r="C21" s="338">
        <f>ROUNDDOWN((B21/$D$15),0)</f>
        <v>2</v>
      </c>
      <c r="I21" s="9"/>
      <c r="J21" s="9"/>
      <c r="K21" s="9"/>
      <c r="L21" s="9"/>
      <c r="M21" s="9"/>
    </row>
    <row r="22" spans="1:13" customFormat="1" x14ac:dyDescent="0.25">
      <c r="A22" s="230" t="s">
        <v>18</v>
      </c>
      <c r="B22" s="231">
        <f>310*0.7</f>
        <v>217</v>
      </c>
      <c r="C22" s="257">
        <f>ROUNDDOWN((B22/$D$15),0)</f>
        <v>2</v>
      </c>
      <c r="D22" s="6" t="s">
        <v>19</v>
      </c>
      <c r="I22" s="9"/>
      <c r="J22" s="9"/>
      <c r="K22" s="9"/>
      <c r="L22" s="9"/>
      <c r="M22" s="9"/>
    </row>
    <row r="23" spans="1:13" customFormat="1" x14ac:dyDescent="0.25">
      <c r="A23" s="178" t="s">
        <v>20</v>
      </c>
      <c r="B23" s="34">
        <v>230</v>
      </c>
      <c r="C23" s="257">
        <f t="shared" ref="C23:C31" si="0">ROUNDDOWN((B23/$D$15),0)</f>
        <v>3</v>
      </c>
      <c r="I23" s="9"/>
      <c r="J23" s="9"/>
      <c r="K23" s="9"/>
      <c r="L23" s="9"/>
      <c r="M23" s="9"/>
    </row>
    <row r="24" spans="1:13" customFormat="1" x14ac:dyDescent="0.25">
      <c r="A24" s="178" t="s">
        <v>21</v>
      </c>
      <c r="B24" s="299">
        <f>440*0.7</f>
        <v>308</v>
      </c>
      <c r="C24" s="257">
        <f>ROUNDDOWN((B24/$D$15),0)</f>
        <v>4</v>
      </c>
      <c r="D24" s="6" t="s">
        <v>19</v>
      </c>
      <c r="I24" s="9"/>
      <c r="J24" s="9"/>
      <c r="K24" s="9"/>
      <c r="L24" s="9"/>
      <c r="M24" s="9"/>
    </row>
    <row r="25" spans="1:13" customFormat="1" x14ac:dyDescent="0.25">
      <c r="A25" s="178" t="s">
        <v>22</v>
      </c>
      <c r="B25" s="34">
        <v>361</v>
      </c>
      <c r="C25" s="257">
        <f t="shared" si="0"/>
        <v>4</v>
      </c>
      <c r="I25" s="9"/>
      <c r="J25" s="9"/>
      <c r="K25" s="9"/>
      <c r="L25" s="9"/>
      <c r="M25" s="9"/>
    </row>
    <row r="26" spans="1:13" customFormat="1" x14ac:dyDescent="0.25">
      <c r="A26" s="178" t="s">
        <v>23</v>
      </c>
      <c r="B26" s="34">
        <v>460</v>
      </c>
      <c r="C26" s="257">
        <f t="shared" si="0"/>
        <v>6</v>
      </c>
    </row>
    <row r="27" spans="1:13" customFormat="1" x14ac:dyDescent="0.25">
      <c r="A27" s="179" t="s">
        <v>24</v>
      </c>
      <c r="B27" s="34">
        <v>533</v>
      </c>
      <c r="C27" s="257">
        <f t="shared" si="0"/>
        <v>7</v>
      </c>
    </row>
    <row r="28" spans="1:13" customFormat="1" x14ac:dyDescent="0.25">
      <c r="A28" s="179" t="s">
        <v>25</v>
      </c>
      <c r="B28" s="34">
        <v>595</v>
      </c>
      <c r="C28" s="339">
        <f t="shared" ref="C28" si="1">ROUNDDOWN((B28/$D$15),0)</f>
        <v>7</v>
      </c>
    </row>
    <row r="29" spans="1:13" customFormat="1" x14ac:dyDescent="0.25">
      <c r="A29" s="179" t="s">
        <v>26</v>
      </c>
      <c r="B29" s="34">
        <v>595</v>
      </c>
      <c r="C29" s="339">
        <f t="shared" si="0"/>
        <v>7</v>
      </c>
    </row>
    <row r="30" spans="1:13" customFormat="1" ht="13.8" thickBot="1" x14ac:dyDescent="0.3">
      <c r="A30" s="335" t="s">
        <v>27</v>
      </c>
      <c r="B30" s="340">
        <v>620</v>
      </c>
      <c r="C30" s="341">
        <f t="shared" ref="C30" si="2">ROUNDDOWN((B30/$D$15),0)</f>
        <v>8</v>
      </c>
    </row>
    <row r="31" spans="1:13" customFormat="1" ht="13.8" thickBot="1" x14ac:dyDescent="0.3">
      <c r="A31" s="335" t="s">
        <v>28</v>
      </c>
      <c r="B31" s="340">
        <v>620</v>
      </c>
      <c r="C31" s="341">
        <f t="shared" si="0"/>
        <v>8</v>
      </c>
    </row>
    <row r="32" spans="1:13" ht="34.5" customHeight="1" x14ac:dyDescent="0.25">
      <c r="A32" s="850" t="s">
        <v>29</v>
      </c>
      <c r="B32" s="850"/>
      <c r="C32" s="850"/>
    </row>
    <row r="33" spans="1:8" x14ac:dyDescent="0.25">
      <c r="A33" s="146"/>
      <c r="C33" s="147"/>
    </row>
    <row r="34" spans="1:8" ht="13.8" x14ac:dyDescent="0.25">
      <c r="A34" s="9" t="s">
        <v>30</v>
      </c>
      <c r="B34" s="243">
        <v>46</v>
      </c>
      <c r="C34" s="183" t="s">
        <v>31</v>
      </c>
      <c r="E34" s="142"/>
    </row>
    <row r="35" spans="1:8" x14ac:dyDescent="0.25">
      <c r="A35" s="9" t="s">
        <v>32</v>
      </c>
      <c r="B35" s="143" t="str">
        <f>IF(B34&gt;3300,"Yes","No")</f>
        <v>No</v>
      </c>
      <c r="E35" s="142"/>
    </row>
    <row r="36" spans="1:8" x14ac:dyDescent="0.25">
      <c r="B36" s="148"/>
      <c r="C36" s="149"/>
      <c r="E36" s="143"/>
    </row>
    <row r="37" spans="1:8" x14ac:dyDescent="0.25">
      <c r="A37" s="150" t="s">
        <v>33</v>
      </c>
      <c r="B37" s="143"/>
      <c r="C37" s="149"/>
      <c r="E37" s="143"/>
    </row>
    <row r="38" spans="1:8" ht="13.8" thickBot="1" x14ac:dyDescent="0.3">
      <c r="A38" s="65"/>
      <c r="B38" s="143"/>
      <c r="C38" s="149"/>
      <c r="E38" s="143"/>
    </row>
    <row r="39" spans="1:8" ht="39.6" x14ac:dyDescent="0.25">
      <c r="A39" s="151" t="str">
        <f>"*Worst Case Power Factor is "&amp; TEXT(ROUND(B5*100,3),"0.0") &amp;"%."</f>
        <v>*Worst Case Power Factor is 95.0%.</v>
      </c>
      <c r="B39" s="152"/>
      <c r="C39" s="254" t="s">
        <v>34</v>
      </c>
      <c r="D39" s="153" t="s">
        <v>35</v>
      </c>
      <c r="E39" s="154"/>
    </row>
    <row r="40" spans="1:8" ht="13.8" x14ac:dyDescent="0.25">
      <c r="A40" s="145" t="s">
        <v>36</v>
      </c>
      <c r="B40" s="143"/>
      <c r="C40" s="252">
        <v>2</v>
      </c>
      <c r="D40" s="156">
        <f>(C40*B7)</f>
        <v>8.4480000000000004</v>
      </c>
      <c r="E40" s="157" t="s">
        <v>37</v>
      </c>
      <c r="G40" s="155"/>
    </row>
    <row r="41" spans="1:8" ht="15" hidden="1" customHeight="1" x14ac:dyDescent="0.25">
      <c r="A41" s="145"/>
      <c r="B41" s="77" t="str">
        <f>""&amp;C40&amp;" * "&amp;B7&amp;""</f>
        <v>2 * 4.224</v>
      </c>
      <c r="C41" s="155">
        <f>ROUNDUP(C40*B7/B5,0)</f>
        <v>9</v>
      </c>
      <c r="D41" s="9" t="s">
        <v>38</v>
      </c>
      <c r="E41" s="244">
        <v>232</v>
      </c>
      <c r="F41" s="848" t="s">
        <v>39</v>
      </c>
      <c r="G41" s="849"/>
      <c r="H41" s="849"/>
    </row>
    <row r="42" spans="1:8" ht="13.8" hidden="1" x14ac:dyDescent="0.25">
      <c r="A42" s="159" t="s">
        <v>40</v>
      </c>
      <c r="B42" s="77" t="s">
        <v>41</v>
      </c>
      <c r="C42" s="155">
        <f>ROUNDDOWN((C41/1.25),0)</f>
        <v>7</v>
      </c>
      <c r="D42" s="9" t="s">
        <v>38</v>
      </c>
      <c r="E42" s="245">
        <v>186</v>
      </c>
      <c r="F42" s="848"/>
      <c r="G42" s="849"/>
      <c r="H42" s="849"/>
    </row>
    <row r="43" spans="1:8" ht="13.8" hidden="1" x14ac:dyDescent="0.25">
      <c r="A43" s="159"/>
      <c r="B43" s="77" t="s">
        <v>42</v>
      </c>
      <c r="C43" s="155">
        <f>ROUNDDOWN(C42/1.33,0)</f>
        <v>5</v>
      </c>
      <c r="D43" s="9" t="s">
        <v>38</v>
      </c>
      <c r="E43" s="245">
        <v>139</v>
      </c>
      <c r="F43" s="848"/>
      <c r="G43" s="849"/>
      <c r="H43" s="849"/>
    </row>
    <row r="44" spans="1:8" hidden="1" x14ac:dyDescent="0.25">
      <c r="A44" s="160" t="s">
        <v>43</v>
      </c>
      <c r="B44" s="77"/>
      <c r="C44" s="155"/>
      <c r="E44" s="158"/>
      <c r="G44" s="155"/>
    </row>
    <row r="45" spans="1:8" hidden="1" x14ac:dyDescent="0.25">
      <c r="A45" s="161" t="s">
        <v>44</v>
      </c>
      <c r="B45" s="77"/>
      <c r="C45" s="155"/>
      <c r="E45" s="158"/>
    </row>
    <row r="46" spans="1:8" hidden="1" x14ac:dyDescent="0.25">
      <c r="A46" s="162" t="s">
        <v>45</v>
      </c>
      <c r="B46" s="77" t="str">
        <f>"("&amp;B34&amp;"-3300)/330"</f>
        <v>(46-3300)/330</v>
      </c>
      <c r="C46" s="155">
        <f>ROUNDUP((B34-3300)/330,0)</f>
        <v>-10</v>
      </c>
      <c r="E46" s="158"/>
    </row>
    <row r="47" spans="1:8" hidden="1" x14ac:dyDescent="0.25">
      <c r="A47" s="162" t="s">
        <v>46</v>
      </c>
      <c r="B47" s="77" t="str">
        <f>""&amp;C46&amp;"*0.5%"</f>
        <v>-10*0.5%</v>
      </c>
      <c r="C47" s="163">
        <f>C46*0.5%</f>
        <v>-0.05</v>
      </c>
      <c r="E47" s="158"/>
    </row>
    <row r="48" spans="1:8" hidden="1" x14ac:dyDescent="0.25">
      <c r="A48" s="162" t="s">
        <v>47</v>
      </c>
      <c r="B48" s="77" t="str">
        <f>""&amp;C46&amp;"*0.4%"</f>
        <v>-10*0.4%</v>
      </c>
      <c r="C48" s="163">
        <f>C46*0.4%</f>
        <v>-0.04</v>
      </c>
      <c r="E48" s="158"/>
    </row>
    <row r="49" spans="1:8" ht="13.8" x14ac:dyDescent="0.25">
      <c r="A49" s="159" t="s">
        <v>48</v>
      </c>
      <c r="B49" s="143" t="str">
        <f>""&amp;C41&amp;"*(1-"&amp;B47&amp;")="</f>
        <v>9*(1--10*0.5%)=</v>
      </c>
      <c r="C49" s="155">
        <f>ROUNDUP(C41*(1+C47),0)</f>
        <v>9</v>
      </c>
      <c r="D49" s="9" t="s">
        <v>38</v>
      </c>
      <c r="E49" s="251"/>
      <c r="F49" s="846" t="s">
        <v>49</v>
      </c>
      <c r="G49" s="847"/>
      <c r="H49" s="847"/>
    </row>
    <row r="50" spans="1:8" ht="13.8" x14ac:dyDescent="0.25">
      <c r="A50" s="159"/>
      <c r="B50" s="143" t="str">
        <f>""&amp;C42&amp;"*(1-"&amp;B47&amp;")="</f>
        <v>7*(1--10*0.5%)=</v>
      </c>
      <c r="C50" s="155">
        <f>ROUNDUP(C42*(1+C47),0)</f>
        <v>7</v>
      </c>
      <c r="D50" s="9" t="s">
        <v>38</v>
      </c>
      <c r="E50" s="251"/>
      <c r="F50" s="846"/>
      <c r="G50" s="847"/>
      <c r="H50" s="847"/>
    </row>
    <row r="51" spans="1:8" ht="13.8" x14ac:dyDescent="0.25">
      <c r="A51" s="159"/>
      <c r="B51" s="143" t="str">
        <f>""&amp;C43&amp;"*(1-"&amp;B48&amp;")="</f>
        <v>5*(1--10*0.4%)=</v>
      </c>
      <c r="C51" s="155">
        <f>ROUNDUP(C43*(1+C48),0)</f>
        <v>5</v>
      </c>
      <c r="D51" s="9" t="s">
        <v>38</v>
      </c>
      <c r="E51" s="251"/>
      <c r="F51" s="846"/>
      <c r="G51" s="847"/>
      <c r="H51" s="847"/>
    </row>
    <row r="52" spans="1:8" ht="13.8" thickBot="1" x14ac:dyDescent="0.3">
      <c r="A52" s="164"/>
      <c r="B52" s="165"/>
      <c r="C52" s="166"/>
      <c r="D52" s="167"/>
      <c r="E52" s="168"/>
      <c r="F52" s="237" t="s">
        <v>50</v>
      </c>
    </row>
    <row r="53" spans="1:8" x14ac:dyDescent="0.25">
      <c r="A53" s="142"/>
      <c r="B53" s="77"/>
      <c r="C53" s="155"/>
      <c r="E53" s="155"/>
      <c r="G53" s="155"/>
    </row>
    <row r="54" spans="1:8" x14ac:dyDescent="0.25">
      <c r="A54" s="142"/>
    </row>
    <row r="55" spans="1:8" x14ac:dyDescent="0.25">
      <c r="A55" s="169" t="s">
        <v>51</v>
      </c>
    </row>
    <row r="56" spans="1:8" ht="13.8" thickBot="1" x14ac:dyDescent="0.3">
      <c r="A56" s="142"/>
    </row>
    <row r="57" spans="1:8" ht="13.8" x14ac:dyDescent="0.25">
      <c r="A57" s="170" t="s">
        <v>52</v>
      </c>
      <c r="B57" s="250">
        <v>2500</v>
      </c>
      <c r="C57" s="238" t="s">
        <v>53</v>
      </c>
    </row>
    <row r="58" spans="1:8" x14ac:dyDescent="0.25">
      <c r="A58" s="142" t="s">
        <v>54</v>
      </c>
      <c r="B58" s="9">
        <f>B7/B5 *1000</f>
        <v>4446.3157894736851</v>
      </c>
      <c r="C58" s="249" t="s">
        <v>53</v>
      </c>
    </row>
    <row r="59" spans="1:8" ht="13.8" thickBot="1" x14ac:dyDescent="0.3">
      <c r="A59" s="171"/>
      <c r="B59" s="167"/>
      <c r="C59" s="172"/>
    </row>
    <row r="60" spans="1:8" x14ac:dyDescent="0.25">
      <c r="C60" s="149"/>
    </row>
    <row r="61" spans="1:8" x14ac:dyDescent="0.25">
      <c r="A61" s="64"/>
      <c r="C61" s="149"/>
    </row>
    <row r="62" spans="1:8" x14ac:dyDescent="0.25">
      <c r="B62" s="143"/>
      <c r="C62" s="149"/>
    </row>
    <row r="63" spans="1:8" x14ac:dyDescent="0.25">
      <c r="A63" s="229"/>
      <c r="B63" s="143"/>
      <c r="C63" s="149"/>
    </row>
    <row r="64" spans="1:8" x14ac:dyDescent="0.25">
      <c r="B64" s="138"/>
      <c r="C64" s="149"/>
    </row>
    <row r="65" spans="1:3" x14ac:dyDescent="0.25">
      <c r="B65" s="143"/>
      <c r="C65" s="149"/>
    </row>
    <row r="66" spans="1:3" x14ac:dyDescent="0.25">
      <c r="B66" s="143"/>
      <c r="C66" s="149"/>
    </row>
    <row r="67" spans="1:3" x14ac:dyDescent="0.25">
      <c r="B67" s="143"/>
      <c r="C67" s="149"/>
    </row>
    <row r="68" spans="1:3" x14ac:dyDescent="0.25">
      <c r="B68" s="138"/>
      <c r="C68" s="149"/>
    </row>
    <row r="69" spans="1:3" x14ac:dyDescent="0.25">
      <c r="B69" s="143"/>
      <c r="C69" s="149"/>
    </row>
    <row r="70" spans="1:3" x14ac:dyDescent="0.25">
      <c r="B70" s="143"/>
    </row>
    <row r="71" spans="1:3" x14ac:dyDescent="0.25">
      <c r="B71" s="143"/>
    </row>
    <row r="72" spans="1:3" x14ac:dyDescent="0.25">
      <c r="B72" s="138"/>
    </row>
    <row r="73" spans="1:3" x14ac:dyDescent="0.25">
      <c r="B73" s="143"/>
    </row>
    <row r="74" spans="1:3" x14ac:dyDescent="0.25">
      <c r="B74" s="143"/>
      <c r="C74" s="149"/>
    </row>
    <row r="75" spans="1:3" x14ac:dyDescent="0.25">
      <c r="C75" s="149"/>
    </row>
    <row r="76" spans="1:3" x14ac:dyDescent="0.25">
      <c r="C76" s="149"/>
    </row>
    <row r="77" spans="1:3" x14ac:dyDescent="0.25">
      <c r="C77" s="149"/>
    </row>
    <row r="78" spans="1:3" x14ac:dyDescent="0.25">
      <c r="A78" s="64"/>
      <c r="C78" s="149"/>
    </row>
    <row r="79" spans="1:3" x14ac:dyDescent="0.25">
      <c r="B79" s="143"/>
      <c r="C79" s="149"/>
    </row>
    <row r="80" spans="1:3" x14ac:dyDescent="0.25">
      <c r="C80" s="149"/>
    </row>
    <row r="81" spans="2:3" x14ac:dyDescent="0.25">
      <c r="B81" s="143"/>
      <c r="C81" s="149"/>
    </row>
    <row r="82" spans="2:3" x14ac:dyDescent="0.25">
      <c r="B82" s="143"/>
      <c r="C82" s="149"/>
    </row>
    <row r="83" spans="2:3" x14ac:dyDescent="0.25">
      <c r="B83" s="143"/>
      <c r="C83" s="149"/>
    </row>
    <row r="84" spans="2:3" x14ac:dyDescent="0.25">
      <c r="B84" s="138"/>
      <c r="C84" s="149"/>
    </row>
    <row r="85" spans="2:3" x14ac:dyDescent="0.25">
      <c r="B85" s="143"/>
      <c r="C85" s="149"/>
    </row>
    <row r="86" spans="2:3" x14ac:dyDescent="0.25">
      <c r="B86" s="138"/>
      <c r="C86" s="149"/>
    </row>
    <row r="87" spans="2:3" x14ac:dyDescent="0.25">
      <c r="B87" s="143"/>
      <c r="C87" s="149"/>
    </row>
    <row r="88" spans="2:3" x14ac:dyDescent="0.25">
      <c r="B88" s="143"/>
      <c r="C88" s="149"/>
    </row>
    <row r="89" spans="2:3" x14ac:dyDescent="0.25">
      <c r="B89" s="143"/>
      <c r="C89" s="149"/>
    </row>
    <row r="90" spans="2:3" x14ac:dyDescent="0.25">
      <c r="C90" s="149"/>
    </row>
    <row r="91" spans="2:3" x14ac:dyDescent="0.25">
      <c r="B91" s="143"/>
    </row>
    <row r="92" spans="2:3" x14ac:dyDescent="0.25">
      <c r="B92" s="143"/>
    </row>
    <row r="93" spans="2:3" x14ac:dyDescent="0.25">
      <c r="B93" s="143"/>
    </row>
    <row r="94" spans="2:3" x14ac:dyDescent="0.25">
      <c r="B94" s="138"/>
    </row>
    <row r="95" spans="2:3" x14ac:dyDescent="0.25">
      <c r="B95" s="143"/>
    </row>
    <row r="96" spans="2:3" x14ac:dyDescent="0.25">
      <c r="C96" s="149"/>
    </row>
    <row r="98" spans="1:3" x14ac:dyDescent="0.25">
      <c r="C98" s="149"/>
    </row>
    <row r="99" spans="1:3" x14ac:dyDescent="0.25">
      <c r="C99" s="149"/>
    </row>
    <row r="100" spans="1:3" x14ac:dyDescent="0.25">
      <c r="A100" s="64"/>
      <c r="C100" s="149"/>
    </row>
    <row r="101" spans="1:3" x14ac:dyDescent="0.25">
      <c r="B101" s="143"/>
    </row>
    <row r="102" spans="1:3" x14ac:dyDescent="0.25">
      <c r="C102" s="149"/>
    </row>
    <row r="103" spans="1:3" x14ac:dyDescent="0.25">
      <c r="B103" s="143"/>
      <c r="C103" s="149"/>
    </row>
    <row r="104" spans="1:3" x14ac:dyDescent="0.25">
      <c r="B104" s="143"/>
      <c r="C104" s="149"/>
    </row>
    <row r="105" spans="1:3" x14ac:dyDescent="0.25">
      <c r="B105" s="143"/>
      <c r="C105" s="149"/>
    </row>
    <row r="106" spans="1:3" x14ac:dyDescent="0.25">
      <c r="C106" s="149"/>
    </row>
    <row r="107" spans="1:3" x14ac:dyDescent="0.25">
      <c r="B107" s="143"/>
      <c r="C107" s="149"/>
    </row>
    <row r="108" spans="1:3" x14ac:dyDescent="0.25">
      <c r="C108" s="149"/>
    </row>
    <row r="109" spans="1:3" x14ac:dyDescent="0.25">
      <c r="B109" s="143"/>
      <c r="C109" s="149"/>
    </row>
    <row r="110" spans="1:3" x14ac:dyDescent="0.25">
      <c r="B110" s="143"/>
      <c r="C110" s="149"/>
    </row>
    <row r="111" spans="1:3" x14ac:dyDescent="0.25">
      <c r="B111" s="143"/>
    </row>
    <row r="112" spans="1:3" x14ac:dyDescent="0.25">
      <c r="B112" s="138"/>
    </row>
    <row r="113" spans="1:3" x14ac:dyDescent="0.25">
      <c r="B113" s="143"/>
    </row>
    <row r="114" spans="1:3" x14ac:dyDescent="0.25">
      <c r="B114" s="138"/>
    </row>
    <row r="115" spans="1:3" x14ac:dyDescent="0.25">
      <c r="B115" s="143"/>
    </row>
    <row r="116" spans="1:3" x14ac:dyDescent="0.25">
      <c r="C116" s="149"/>
    </row>
    <row r="119" spans="1:3" x14ac:dyDescent="0.25">
      <c r="C119" s="149"/>
    </row>
    <row r="120" spans="1:3" x14ac:dyDescent="0.25">
      <c r="A120" s="64"/>
      <c r="C120" s="149"/>
    </row>
    <row r="121" spans="1:3" x14ac:dyDescent="0.25">
      <c r="B121" s="143"/>
    </row>
    <row r="123" spans="1:3" x14ac:dyDescent="0.25">
      <c r="C123" s="149"/>
    </row>
    <row r="124" spans="1:3" x14ac:dyDescent="0.25">
      <c r="B124" s="138"/>
      <c r="C124" s="149"/>
    </row>
    <row r="125" spans="1:3" x14ac:dyDescent="0.25">
      <c r="B125" s="143"/>
    </row>
    <row r="127" spans="1:3" x14ac:dyDescent="0.25">
      <c r="C127" s="149"/>
    </row>
    <row r="128" spans="1:3" x14ac:dyDescent="0.25">
      <c r="B128" s="138"/>
      <c r="C128" s="149"/>
    </row>
    <row r="129" spans="2:3" x14ac:dyDescent="0.25">
      <c r="B129" s="143"/>
      <c r="C129" s="149"/>
    </row>
    <row r="130" spans="2:3" x14ac:dyDescent="0.25">
      <c r="C130" s="149"/>
    </row>
    <row r="131" spans="2:3" x14ac:dyDescent="0.25">
      <c r="C131" s="149"/>
    </row>
    <row r="132" spans="2:3" x14ac:dyDescent="0.25">
      <c r="C132" s="149"/>
    </row>
    <row r="133" spans="2:3" x14ac:dyDescent="0.25">
      <c r="B133" s="143"/>
      <c r="C133" s="149"/>
    </row>
    <row r="134" spans="2:3" x14ac:dyDescent="0.25">
      <c r="B134" s="143"/>
      <c r="C134" s="149"/>
    </row>
    <row r="135" spans="2:3" x14ac:dyDescent="0.25">
      <c r="B135" s="143"/>
    </row>
    <row r="136" spans="2:3" x14ac:dyDescent="0.25">
      <c r="B136" s="138"/>
    </row>
    <row r="137" spans="2:3" x14ac:dyDescent="0.25">
      <c r="B137" s="143"/>
    </row>
    <row r="138" spans="2:3" x14ac:dyDescent="0.25">
      <c r="B138" s="138"/>
    </row>
    <row r="139" spans="2:3" x14ac:dyDescent="0.25">
      <c r="B139" s="143"/>
    </row>
  </sheetData>
  <mergeCells count="3">
    <mergeCell ref="F49:H51"/>
    <mergeCell ref="F41:H43"/>
    <mergeCell ref="A32:C32"/>
  </mergeCells>
  <dataValidations count="2">
    <dataValidation type="decimal" operator="lessThanOrEqual" allowBlank="1" showInputMessage="1" showErrorMessage="1" sqref="B6" xr:uid="{00000000-0002-0000-0000-000000000000}">
      <formula1>0</formula1>
    </dataValidation>
    <dataValidation type="decimal" operator="greaterThanOrEqual" allowBlank="1" showInputMessage="1" showErrorMessage="1" sqref="B5" xr:uid="{00000000-0002-0000-0000-000001000000}">
      <formula1>0</formula1>
    </dataValidation>
  </dataValidations>
  <hyperlinks>
    <hyperlink ref="F52" r:id="rId1" xr:uid="{00000000-0004-0000-0000-000000000000}"/>
  </hyperlinks>
  <pageMargins left="0.87" right="0.75" top="1.24" bottom="1" header="0.5" footer="0.5"/>
  <pageSetup orientation="landscape" horizontalDpi="3600" verticalDpi="3600"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EDB21-1E9E-4BBA-A15E-B3BF968A0B06}">
  <sheetPr codeName="Sheet15">
    <pageSetUpPr fitToPage="1"/>
  </sheetPr>
  <dimension ref="A1:M139"/>
  <sheetViews>
    <sheetView zoomScale="85" zoomScaleNormal="85" workbookViewId="0">
      <selection activeCell="D11" sqref="D11"/>
    </sheetView>
  </sheetViews>
  <sheetFormatPr defaultColWidth="11.44140625" defaultRowHeight="13.2" x14ac:dyDescent="0.25"/>
  <cols>
    <col min="1" max="1" width="47.109375" style="9" bestFit="1" customWidth="1"/>
    <col min="2" max="2" width="26.109375" style="9" bestFit="1" customWidth="1"/>
    <col min="3" max="3" width="21.88671875" style="9" customWidth="1"/>
    <col min="4" max="4" width="14.109375" style="9" customWidth="1"/>
    <col min="5" max="5" width="9.88671875" style="9" customWidth="1"/>
    <col min="6" max="6" width="13.44140625" style="9" customWidth="1"/>
    <col min="7" max="7" width="5.88671875" style="9" customWidth="1"/>
    <col min="8" max="16384" width="11.44140625" style="9"/>
  </cols>
  <sheetData>
    <row r="1" spans="1:5" ht="13.8" x14ac:dyDescent="0.25">
      <c r="A1" s="142" t="s">
        <v>0</v>
      </c>
      <c r="B1" s="242" t="s">
        <v>480</v>
      </c>
    </row>
    <row r="2" spans="1:5" x14ac:dyDescent="0.25">
      <c r="A2" s="64"/>
    </row>
    <row r="3" spans="1:5" x14ac:dyDescent="0.25">
      <c r="A3" s="143" t="s">
        <v>1</v>
      </c>
    </row>
    <row r="4" spans="1:5" ht="13.8" x14ac:dyDescent="0.25">
      <c r="A4" s="142" t="s">
        <v>2</v>
      </c>
      <c r="B4" s="242" t="s">
        <v>481</v>
      </c>
    </row>
    <row r="5" spans="1:5" ht="13.8" x14ac:dyDescent="0.25">
      <c r="A5" s="142" t="s">
        <v>3</v>
      </c>
      <c r="B5" s="358">
        <v>0.95</v>
      </c>
    </row>
    <row r="6" spans="1:5" ht="13.8" x14ac:dyDescent="0.25">
      <c r="A6" s="142" t="s">
        <v>4</v>
      </c>
      <c r="B6" s="358">
        <v>-0.95</v>
      </c>
      <c r="C6" s="138" t="s">
        <v>5</v>
      </c>
    </row>
    <row r="7" spans="1:5" ht="13.8" x14ac:dyDescent="0.25">
      <c r="A7" s="142" t="s">
        <v>6</v>
      </c>
      <c r="B7" s="242">
        <v>1.9272</v>
      </c>
      <c r="C7" s="142"/>
    </row>
    <row r="8" spans="1:5" ht="13.8" x14ac:dyDescent="0.25">
      <c r="A8" s="142" t="s">
        <v>7</v>
      </c>
      <c r="B8" s="242">
        <v>2</v>
      </c>
      <c r="C8" s="142"/>
    </row>
    <row r="9" spans="1:5" ht="13.8" x14ac:dyDescent="0.25">
      <c r="A9" s="142" t="s">
        <v>8</v>
      </c>
      <c r="B9" s="242">
        <v>36</v>
      </c>
      <c r="C9" s="142"/>
    </row>
    <row r="10" spans="1:5" ht="13.8" x14ac:dyDescent="0.25">
      <c r="A10" s="142" t="s">
        <v>9</v>
      </c>
      <c r="B10" s="295">
        <v>0.48</v>
      </c>
      <c r="C10" s="142"/>
    </row>
    <row r="11" spans="1:5" ht="13.8" x14ac:dyDescent="0.25">
      <c r="A11" s="142" t="s">
        <v>10</v>
      </c>
      <c r="B11" s="242">
        <v>34.5</v>
      </c>
      <c r="C11" s="142"/>
    </row>
    <row r="12" spans="1:5" ht="12.75" customHeight="1" x14ac:dyDescent="0.25">
      <c r="A12" s="142" t="s">
        <v>11</v>
      </c>
      <c r="B12" s="358">
        <v>138</v>
      </c>
    </row>
    <row r="13" spans="1:5" ht="12.75" customHeight="1" x14ac:dyDescent="0.25">
      <c r="A13" s="142" t="s">
        <v>12</v>
      </c>
      <c r="B13" s="2" t="str">
        <f>B7*B9&amp;" MW"</f>
        <v>69.3792 MW</v>
      </c>
    </row>
    <row r="14" spans="1:5" ht="12.75" customHeight="1" x14ac:dyDescent="0.25"/>
    <row r="15" spans="1:5" x14ac:dyDescent="0.25">
      <c r="A15" s="143" t="s">
        <v>13</v>
      </c>
      <c r="B15" s="9" t="str">
        <f>"("&amp;B7&amp;" * 1000 kW / (√3 * "&amp;B11&amp;" kV)) / "&amp;B5</f>
        <v>(1.9272 * 1000 kW / (√3 * 34.5 kV)) / 0.95</v>
      </c>
      <c r="D15" s="144">
        <f>(B7*1000 /((SQRT(3) * B11))) / B5</f>
        <v>33.948724295415623</v>
      </c>
      <c r="E15" s="9" t="str">
        <f>"Amps per Generator @ "&amp;B11&amp;" kV"</f>
        <v>Amps per Generator @ 34.5 kV</v>
      </c>
    </row>
    <row r="16" spans="1:5" x14ac:dyDescent="0.25">
      <c r="A16" s="9" t="str">
        <f>"**Turbine power factor is "&amp; TEXT(ROUND(B5*100,3),"0.0") &amp;"% in the worst case."</f>
        <v>**Turbine power factor is 95.0% in the worst case.</v>
      </c>
      <c r="D16" s="144">
        <f>(B9*B7*1000 /((SQRT(3) * B12))) / B5</f>
        <v>305.53851865874054</v>
      </c>
      <c r="E16" s="9" t="str">
        <f>"Total Amps @ "&amp;B12&amp;" kV"</f>
        <v>Total Amps @ 138 kV</v>
      </c>
    </row>
    <row r="17" spans="1:13" ht="13.8" thickBot="1" x14ac:dyDescent="0.3">
      <c r="D17" s="144">
        <f>(D40*1000 /((SQRT(3) * B11))) / B5</f>
        <v>67.897448590831246</v>
      </c>
      <c r="E17" s="9" t="str">
        <f>"Max Total Amps @ "&amp;B11&amp;" kV"</f>
        <v>Max Total Amps @ 34.5 kV</v>
      </c>
    </row>
    <row r="18" spans="1:13" customFormat="1" x14ac:dyDescent="0.25">
      <c r="A18" s="3" t="s">
        <v>14</v>
      </c>
      <c r="B18" s="5"/>
      <c r="D18">
        <f>D16/0.5</f>
        <v>611.07703731748109</v>
      </c>
    </row>
    <row r="19" spans="1:13" customFormat="1" ht="13.8" thickBot="1" x14ac:dyDescent="0.3">
      <c r="A19" s="7"/>
      <c r="B19" s="8"/>
      <c r="C19" s="4"/>
      <c r="D19" s="4"/>
      <c r="E19" s="4"/>
    </row>
    <row r="20" spans="1:13" customFormat="1" ht="53.4" thickBot="1" x14ac:dyDescent="0.3">
      <c r="A20" s="232" t="s">
        <v>15</v>
      </c>
      <c r="B20" s="233" t="s">
        <v>16</v>
      </c>
      <c r="C20" s="256" t="str">
        <f>"Max # of "&amp;B4&amp;" "&amp;B7&amp;" MW Generators per feeder"</f>
        <v>Max # of Tesla Megapack 2XL 1.9272 MW Generators per feeder</v>
      </c>
    </row>
    <row r="21" spans="1:13" customFormat="1" x14ac:dyDescent="0.25">
      <c r="A21" s="336" t="s">
        <v>17</v>
      </c>
      <c r="B21" s="337">
        <v>159</v>
      </c>
      <c r="C21" s="338">
        <f>ROUNDDOWN((B21/$D$15),0)</f>
        <v>4</v>
      </c>
      <c r="I21" s="9"/>
      <c r="J21" s="9"/>
      <c r="K21" s="9"/>
      <c r="L21" s="9"/>
      <c r="M21" s="9"/>
    </row>
    <row r="22" spans="1:13" customFormat="1" x14ac:dyDescent="0.25">
      <c r="A22" s="230" t="s">
        <v>18</v>
      </c>
      <c r="B22" s="231">
        <f>310*0.7</f>
        <v>217</v>
      </c>
      <c r="C22" s="257">
        <f>ROUNDDOWN((B22/$D$15),0)</f>
        <v>6</v>
      </c>
      <c r="D22" s="6" t="s">
        <v>19</v>
      </c>
      <c r="I22" s="9"/>
      <c r="J22" s="9"/>
      <c r="K22" s="9"/>
      <c r="L22" s="9"/>
      <c r="M22" s="9"/>
    </row>
    <row r="23" spans="1:13" customFormat="1" x14ac:dyDescent="0.25">
      <c r="A23" s="178" t="s">
        <v>20</v>
      </c>
      <c r="B23" s="34">
        <v>230</v>
      </c>
      <c r="C23" s="257">
        <f t="shared" ref="C23:C31" si="0">ROUNDDOWN((B23/$D$15),0)</f>
        <v>6</v>
      </c>
      <c r="I23" s="9"/>
      <c r="J23" s="9"/>
      <c r="K23" s="9"/>
      <c r="L23" s="9"/>
      <c r="M23" s="9"/>
    </row>
    <row r="24" spans="1:13" customFormat="1" x14ac:dyDescent="0.25">
      <c r="A24" s="178" t="s">
        <v>21</v>
      </c>
      <c r="B24" s="299">
        <f>440*0.7</f>
        <v>308</v>
      </c>
      <c r="C24" s="257">
        <f>ROUNDDOWN((B24/$D$15),0)</f>
        <v>9</v>
      </c>
      <c r="D24" s="6" t="s">
        <v>19</v>
      </c>
      <c r="I24" s="9"/>
      <c r="J24" s="9"/>
      <c r="K24" s="9"/>
      <c r="L24" s="9"/>
      <c r="M24" s="9"/>
    </row>
    <row r="25" spans="1:13" customFormat="1" x14ac:dyDescent="0.25">
      <c r="A25" s="178" t="s">
        <v>22</v>
      </c>
      <c r="B25" s="34">
        <v>361</v>
      </c>
      <c r="C25" s="257">
        <f t="shared" si="0"/>
        <v>10</v>
      </c>
      <c r="I25" s="9"/>
      <c r="J25" s="9"/>
      <c r="K25" s="9"/>
      <c r="L25" s="9"/>
      <c r="M25" s="9"/>
    </row>
    <row r="26" spans="1:13" customFormat="1" x14ac:dyDescent="0.25">
      <c r="A26" s="178" t="s">
        <v>23</v>
      </c>
      <c r="B26" s="34">
        <v>460</v>
      </c>
      <c r="C26" s="257">
        <f t="shared" si="0"/>
        <v>13</v>
      </c>
    </row>
    <row r="27" spans="1:13" customFormat="1" x14ac:dyDescent="0.25">
      <c r="A27" s="179" t="s">
        <v>24</v>
      </c>
      <c r="B27" s="34">
        <v>533</v>
      </c>
      <c r="C27" s="257">
        <f t="shared" si="0"/>
        <v>15</v>
      </c>
    </row>
    <row r="28" spans="1:13" customFormat="1" x14ac:dyDescent="0.25">
      <c r="A28" s="179" t="s">
        <v>25</v>
      </c>
      <c r="B28" s="34">
        <v>595</v>
      </c>
      <c r="C28" s="339">
        <f t="shared" si="0"/>
        <v>17</v>
      </c>
    </row>
    <row r="29" spans="1:13" customFormat="1" x14ac:dyDescent="0.25">
      <c r="A29" s="179" t="s">
        <v>26</v>
      </c>
      <c r="B29" s="34">
        <v>595</v>
      </c>
      <c r="C29" s="339">
        <f t="shared" si="0"/>
        <v>17</v>
      </c>
    </row>
    <row r="30" spans="1:13" customFormat="1" ht="13.8" thickBot="1" x14ac:dyDescent="0.3">
      <c r="A30" s="335" t="s">
        <v>27</v>
      </c>
      <c r="B30" s="340">
        <v>620</v>
      </c>
      <c r="C30" s="341">
        <f t="shared" si="0"/>
        <v>18</v>
      </c>
    </row>
    <row r="31" spans="1:13" customFormat="1" ht="13.8" thickBot="1" x14ac:dyDescent="0.3">
      <c r="A31" s="335" t="s">
        <v>28</v>
      </c>
      <c r="B31" s="340">
        <v>620</v>
      </c>
      <c r="C31" s="341">
        <f t="shared" si="0"/>
        <v>18</v>
      </c>
    </row>
    <row r="32" spans="1:13" ht="34.5" customHeight="1" x14ac:dyDescent="0.25">
      <c r="A32" s="850" t="s">
        <v>29</v>
      </c>
      <c r="B32" s="850"/>
      <c r="C32" s="850"/>
    </row>
    <row r="33" spans="1:8" x14ac:dyDescent="0.25">
      <c r="A33" s="146"/>
      <c r="C33" s="147"/>
    </row>
    <row r="34" spans="1:8" ht="13.8" x14ac:dyDescent="0.25">
      <c r="A34" s="9" t="s">
        <v>30</v>
      </c>
      <c r="B34" s="243">
        <v>46</v>
      </c>
      <c r="C34" s="183" t="s">
        <v>31</v>
      </c>
      <c r="E34" s="142"/>
    </row>
    <row r="35" spans="1:8" x14ac:dyDescent="0.25">
      <c r="A35" s="9" t="s">
        <v>32</v>
      </c>
      <c r="B35" s="143" t="str">
        <f>IF(B34&gt;3300,"Yes","No")</f>
        <v>No</v>
      </c>
      <c r="E35" s="142"/>
    </row>
    <row r="36" spans="1:8" x14ac:dyDescent="0.25">
      <c r="B36" s="148"/>
      <c r="C36" s="149"/>
      <c r="E36" s="143"/>
    </row>
    <row r="37" spans="1:8" x14ac:dyDescent="0.25">
      <c r="A37" s="150" t="s">
        <v>33</v>
      </c>
      <c r="B37" s="143"/>
      <c r="C37" s="149"/>
      <c r="E37" s="143"/>
    </row>
    <row r="38" spans="1:8" ht="13.8" thickBot="1" x14ac:dyDescent="0.3">
      <c r="A38" s="65"/>
      <c r="B38" s="143"/>
      <c r="C38" s="149"/>
      <c r="E38" s="143"/>
    </row>
    <row r="39" spans="1:8" ht="39.6" x14ac:dyDescent="0.25">
      <c r="A39" s="151" t="str">
        <f>"*Worst Case Power Factor is "&amp; TEXT(ROUND(B5*100,3),"0.0") &amp;"%."</f>
        <v>*Worst Case Power Factor is 95.0%.</v>
      </c>
      <c r="B39" s="152"/>
      <c r="C39" s="254" t="s">
        <v>34</v>
      </c>
      <c r="D39" s="153" t="s">
        <v>35</v>
      </c>
      <c r="E39" s="154"/>
    </row>
    <row r="40" spans="1:8" ht="13.8" x14ac:dyDescent="0.25">
      <c r="A40" s="145" t="s">
        <v>36</v>
      </c>
      <c r="B40" s="143"/>
      <c r="C40" s="252">
        <v>2</v>
      </c>
      <c r="D40" s="156">
        <f>(C40*B7)</f>
        <v>3.8544</v>
      </c>
      <c r="E40" s="157" t="s">
        <v>37</v>
      </c>
      <c r="G40" s="155"/>
    </row>
    <row r="41" spans="1:8" ht="15" hidden="1" customHeight="1" x14ac:dyDescent="0.25">
      <c r="A41" s="145"/>
      <c r="B41" s="77" t="str">
        <f>""&amp;C40&amp;" * "&amp;B7&amp;""</f>
        <v>2 * 1.9272</v>
      </c>
      <c r="C41" s="155">
        <f>ROUNDUP(C40*B7/B5,0)</f>
        <v>5</v>
      </c>
      <c r="D41" s="9" t="s">
        <v>38</v>
      </c>
      <c r="E41" s="244">
        <v>232</v>
      </c>
      <c r="F41" s="848" t="s">
        <v>39</v>
      </c>
      <c r="G41" s="849"/>
      <c r="H41" s="849"/>
    </row>
    <row r="42" spans="1:8" ht="13.8" hidden="1" x14ac:dyDescent="0.25">
      <c r="A42" s="159" t="s">
        <v>40</v>
      </c>
      <c r="B42" s="77" t="s">
        <v>41</v>
      </c>
      <c r="C42" s="155">
        <f>ROUNDDOWN((C41/1.25),0)</f>
        <v>4</v>
      </c>
      <c r="D42" s="9" t="s">
        <v>38</v>
      </c>
      <c r="E42" s="245">
        <v>186</v>
      </c>
      <c r="F42" s="848"/>
      <c r="G42" s="849"/>
      <c r="H42" s="849"/>
    </row>
    <row r="43" spans="1:8" ht="13.8" hidden="1" x14ac:dyDescent="0.25">
      <c r="A43" s="159"/>
      <c r="B43" s="77" t="s">
        <v>42</v>
      </c>
      <c r="C43" s="155">
        <f>ROUNDDOWN(C42/1.33,0)</f>
        <v>3</v>
      </c>
      <c r="D43" s="9" t="s">
        <v>38</v>
      </c>
      <c r="E43" s="245">
        <v>139</v>
      </c>
      <c r="F43" s="848"/>
      <c r="G43" s="849"/>
      <c r="H43" s="849"/>
    </row>
    <row r="44" spans="1:8" hidden="1" x14ac:dyDescent="0.25">
      <c r="A44" s="160" t="s">
        <v>43</v>
      </c>
      <c r="B44" s="77"/>
      <c r="C44" s="155"/>
      <c r="E44" s="158"/>
      <c r="G44" s="155"/>
    </row>
    <row r="45" spans="1:8" hidden="1" x14ac:dyDescent="0.25">
      <c r="A45" s="161" t="s">
        <v>44</v>
      </c>
      <c r="B45" s="77"/>
      <c r="C45" s="155"/>
      <c r="E45" s="158"/>
    </row>
    <row r="46" spans="1:8" hidden="1" x14ac:dyDescent="0.25">
      <c r="A46" s="162" t="s">
        <v>45</v>
      </c>
      <c r="B46" s="77" t="str">
        <f>"("&amp;B34&amp;"-3300)/330"</f>
        <v>(46-3300)/330</v>
      </c>
      <c r="C46" s="155">
        <f>ROUNDUP((B34-3300)/330,0)</f>
        <v>-10</v>
      </c>
      <c r="E46" s="158"/>
    </row>
    <row r="47" spans="1:8" hidden="1" x14ac:dyDescent="0.25">
      <c r="A47" s="162" t="s">
        <v>46</v>
      </c>
      <c r="B47" s="77" t="str">
        <f>""&amp;C46&amp;"*0.5%"</f>
        <v>-10*0.5%</v>
      </c>
      <c r="C47" s="163">
        <f>C46*0.5%</f>
        <v>-0.05</v>
      </c>
      <c r="E47" s="158"/>
    </row>
    <row r="48" spans="1:8" hidden="1" x14ac:dyDescent="0.25">
      <c r="A48" s="162" t="s">
        <v>47</v>
      </c>
      <c r="B48" s="77" t="str">
        <f>""&amp;C46&amp;"*0.4%"</f>
        <v>-10*0.4%</v>
      </c>
      <c r="C48" s="163">
        <f>C46*0.4%</f>
        <v>-0.04</v>
      </c>
      <c r="E48" s="158"/>
    </row>
    <row r="49" spans="1:8" ht="13.8" x14ac:dyDescent="0.25">
      <c r="A49" s="159" t="s">
        <v>48</v>
      </c>
      <c r="B49" s="143" t="str">
        <f>""&amp;C41&amp;"*(1-"&amp;B47&amp;")="</f>
        <v>5*(1--10*0.5%)=</v>
      </c>
      <c r="C49" s="155">
        <f>ROUNDUP(C41*(1+C47),0)</f>
        <v>5</v>
      </c>
      <c r="D49" s="9" t="s">
        <v>38</v>
      </c>
      <c r="E49" s="251"/>
      <c r="F49" s="846" t="s">
        <v>49</v>
      </c>
      <c r="G49" s="847"/>
      <c r="H49" s="847"/>
    </row>
    <row r="50" spans="1:8" ht="13.8" x14ac:dyDescent="0.25">
      <c r="A50" s="159"/>
      <c r="B50" s="143" t="str">
        <f>""&amp;C42&amp;"*(1-"&amp;B47&amp;")="</f>
        <v>4*(1--10*0.5%)=</v>
      </c>
      <c r="C50" s="155">
        <f>ROUNDUP(C42*(1+C47),0)</f>
        <v>4</v>
      </c>
      <c r="D50" s="9" t="s">
        <v>38</v>
      </c>
      <c r="E50" s="251"/>
      <c r="F50" s="846"/>
      <c r="G50" s="847"/>
      <c r="H50" s="847"/>
    </row>
    <row r="51" spans="1:8" ht="13.8" x14ac:dyDescent="0.25">
      <c r="A51" s="159"/>
      <c r="B51" s="143" t="str">
        <f>""&amp;C43&amp;"*(1-"&amp;B48&amp;")="</f>
        <v>3*(1--10*0.4%)=</v>
      </c>
      <c r="C51" s="155">
        <f>ROUNDUP(C43*(1+C48),0)</f>
        <v>3</v>
      </c>
      <c r="D51" s="9" t="s">
        <v>38</v>
      </c>
      <c r="E51" s="251"/>
      <c r="F51" s="846"/>
      <c r="G51" s="847"/>
      <c r="H51" s="847"/>
    </row>
    <row r="52" spans="1:8" ht="13.8" thickBot="1" x14ac:dyDescent="0.3">
      <c r="A52" s="164"/>
      <c r="B52" s="165"/>
      <c r="C52" s="166"/>
      <c r="D52" s="167"/>
      <c r="E52" s="168"/>
      <c r="F52" s="237" t="s">
        <v>50</v>
      </c>
    </row>
    <row r="53" spans="1:8" x14ac:dyDescent="0.25">
      <c r="A53" s="142"/>
      <c r="B53" s="77"/>
      <c r="C53" s="155"/>
      <c r="E53" s="155"/>
      <c r="G53" s="155"/>
    </row>
    <row r="54" spans="1:8" x14ac:dyDescent="0.25">
      <c r="A54" s="142"/>
    </row>
    <row r="55" spans="1:8" x14ac:dyDescent="0.25">
      <c r="A55" s="169" t="s">
        <v>51</v>
      </c>
    </row>
    <row r="56" spans="1:8" ht="13.8" thickBot="1" x14ac:dyDescent="0.3">
      <c r="A56" s="142"/>
    </row>
    <row r="57" spans="1:8" ht="13.8" x14ac:dyDescent="0.25">
      <c r="A57" s="170" t="s">
        <v>52</v>
      </c>
      <c r="B57" s="250">
        <v>2500</v>
      </c>
      <c r="C57" s="238" t="s">
        <v>53</v>
      </c>
    </row>
    <row r="58" spans="1:8" x14ac:dyDescent="0.25">
      <c r="A58" s="142" t="s">
        <v>54</v>
      </c>
      <c r="B58" s="9">
        <f>B7/B5 *1000</f>
        <v>2028.6315789473686</v>
      </c>
      <c r="C58" s="249" t="s">
        <v>53</v>
      </c>
    </row>
    <row r="59" spans="1:8" ht="13.8" thickBot="1" x14ac:dyDescent="0.3">
      <c r="A59" s="171"/>
      <c r="B59" s="167"/>
      <c r="C59" s="172"/>
    </row>
    <row r="60" spans="1:8" x14ac:dyDescent="0.25">
      <c r="C60" s="149"/>
    </row>
    <row r="61" spans="1:8" x14ac:dyDescent="0.25">
      <c r="A61" s="64"/>
      <c r="C61" s="149"/>
    </row>
    <row r="62" spans="1:8" x14ac:dyDescent="0.25">
      <c r="B62" s="143"/>
      <c r="C62" s="149"/>
    </row>
    <row r="63" spans="1:8" x14ac:dyDescent="0.25">
      <c r="A63" s="229"/>
      <c r="B63" s="143"/>
      <c r="C63" s="149"/>
    </row>
    <row r="64" spans="1:8" x14ac:dyDescent="0.25">
      <c r="B64" s="138"/>
      <c r="C64" s="149"/>
    </row>
    <row r="65" spans="1:3" x14ac:dyDescent="0.25">
      <c r="B65" s="143"/>
      <c r="C65" s="149"/>
    </row>
    <row r="66" spans="1:3" x14ac:dyDescent="0.25">
      <c r="B66" s="143"/>
      <c r="C66" s="149"/>
    </row>
    <row r="67" spans="1:3" x14ac:dyDescent="0.25">
      <c r="B67" s="143"/>
      <c r="C67" s="149"/>
    </row>
    <row r="68" spans="1:3" x14ac:dyDescent="0.25">
      <c r="B68" s="138"/>
      <c r="C68" s="149"/>
    </row>
    <row r="69" spans="1:3" x14ac:dyDescent="0.25">
      <c r="B69" s="143"/>
      <c r="C69" s="149"/>
    </row>
    <row r="70" spans="1:3" x14ac:dyDescent="0.25">
      <c r="B70" s="143"/>
    </row>
    <row r="71" spans="1:3" x14ac:dyDescent="0.25">
      <c r="B71" s="143"/>
    </row>
    <row r="72" spans="1:3" x14ac:dyDescent="0.25">
      <c r="B72" s="138"/>
    </row>
    <row r="73" spans="1:3" x14ac:dyDescent="0.25">
      <c r="B73" s="143"/>
    </row>
    <row r="74" spans="1:3" x14ac:dyDescent="0.25">
      <c r="B74" s="143"/>
      <c r="C74" s="149"/>
    </row>
    <row r="75" spans="1:3" x14ac:dyDescent="0.25">
      <c r="C75" s="149"/>
    </row>
    <row r="76" spans="1:3" x14ac:dyDescent="0.25">
      <c r="C76" s="149"/>
    </row>
    <row r="77" spans="1:3" x14ac:dyDescent="0.25">
      <c r="C77" s="149"/>
    </row>
    <row r="78" spans="1:3" x14ac:dyDescent="0.25">
      <c r="A78" s="64"/>
      <c r="C78" s="149"/>
    </row>
    <row r="79" spans="1:3" x14ac:dyDescent="0.25">
      <c r="B79" s="143"/>
      <c r="C79" s="149"/>
    </row>
    <row r="80" spans="1:3" x14ac:dyDescent="0.25">
      <c r="C80" s="149"/>
    </row>
    <row r="81" spans="2:3" x14ac:dyDescent="0.25">
      <c r="B81" s="143"/>
      <c r="C81" s="149"/>
    </row>
    <row r="82" spans="2:3" x14ac:dyDescent="0.25">
      <c r="B82" s="143"/>
      <c r="C82" s="149"/>
    </row>
    <row r="83" spans="2:3" x14ac:dyDescent="0.25">
      <c r="B83" s="143"/>
      <c r="C83" s="149"/>
    </row>
    <row r="84" spans="2:3" x14ac:dyDescent="0.25">
      <c r="B84" s="138"/>
      <c r="C84" s="149"/>
    </row>
    <row r="85" spans="2:3" x14ac:dyDescent="0.25">
      <c r="B85" s="143"/>
      <c r="C85" s="149"/>
    </row>
    <row r="86" spans="2:3" x14ac:dyDescent="0.25">
      <c r="B86" s="138"/>
      <c r="C86" s="149"/>
    </row>
    <row r="87" spans="2:3" x14ac:dyDescent="0.25">
      <c r="B87" s="143"/>
      <c r="C87" s="149"/>
    </row>
    <row r="88" spans="2:3" x14ac:dyDescent="0.25">
      <c r="B88" s="143"/>
      <c r="C88" s="149"/>
    </row>
    <row r="89" spans="2:3" x14ac:dyDescent="0.25">
      <c r="B89" s="143"/>
      <c r="C89" s="149"/>
    </row>
    <row r="90" spans="2:3" x14ac:dyDescent="0.25">
      <c r="C90" s="149"/>
    </row>
    <row r="91" spans="2:3" x14ac:dyDescent="0.25">
      <c r="B91" s="143"/>
    </row>
    <row r="92" spans="2:3" x14ac:dyDescent="0.25">
      <c r="B92" s="143"/>
    </row>
    <row r="93" spans="2:3" x14ac:dyDescent="0.25">
      <c r="B93" s="143"/>
    </row>
    <row r="94" spans="2:3" x14ac:dyDescent="0.25">
      <c r="B94" s="138"/>
    </row>
    <row r="95" spans="2:3" x14ac:dyDescent="0.25">
      <c r="B95" s="143"/>
    </row>
    <row r="96" spans="2:3" x14ac:dyDescent="0.25">
      <c r="C96" s="149"/>
    </row>
    <row r="98" spans="1:3" x14ac:dyDescent="0.25">
      <c r="C98" s="149"/>
    </row>
    <row r="99" spans="1:3" x14ac:dyDescent="0.25">
      <c r="C99" s="149"/>
    </row>
    <row r="100" spans="1:3" x14ac:dyDescent="0.25">
      <c r="A100" s="64"/>
      <c r="C100" s="149"/>
    </row>
    <row r="101" spans="1:3" x14ac:dyDescent="0.25">
      <c r="B101" s="143"/>
    </row>
    <row r="102" spans="1:3" x14ac:dyDescent="0.25">
      <c r="C102" s="149"/>
    </row>
    <row r="103" spans="1:3" x14ac:dyDescent="0.25">
      <c r="B103" s="143"/>
      <c r="C103" s="149"/>
    </row>
    <row r="104" spans="1:3" x14ac:dyDescent="0.25">
      <c r="B104" s="143"/>
      <c r="C104" s="149"/>
    </row>
    <row r="105" spans="1:3" x14ac:dyDescent="0.25">
      <c r="B105" s="143"/>
      <c r="C105" s="149"/>
    </row>
    <row r="106" spans="1:3" x14ac:dyDescent="0.25">
      <c r="C106" s="149"/>
    </row>
    <row r="107" spans="1:3" x14ac:dyDescent="0.25">
      <c r="B107" s="143"/>
      <c r="C107" s="149"/>
    </row>
    <row r="108" spans="1:3" x14ac:dyDescent="0.25">
      <c r="C108" s="149"/>
    </row>
    <row r="109" spans="1:3" x14ac:dyDescent="0.25">
      <c r="B109" s="143"/>
      <c r="C109" s="149"/>
    </row>
    <row r="110" spans="1:3" x14ac:dyDescent="0.25">
      <c r="B110" s="143"/>
      <c r="C110" s="149"/>
    </row>
    <row r="111" spans="1:3" x14ac:dyDescent="0.25">
      <c r="B111" s="143"/>
    </row>
    <row r="112" spans="1:3" x14ac:dyDescent="0.25">
      <c r="B112" s="138"/>
    </row>
    <row r="113" spans="1:3" x14ac:dyDescent="0.25">
      <c r="B113" s="143"/>
    </row>
    <row r="114" spans="1:3" x14ac:dyDescent="0.25">
      <c r="B114" s="138"/>
    </row>
    <row r="115" spans="1:3" x14ac:dyDescent="0.25">
      <c r="B115" s="143"/>
    </row>
    <row r="116" spans="1:3" x14ac:dyDescent="0.25">
      <c r="C116" s="149"/>
    </row>
    <row r="119" spans="1:3" x14ac:dyDescent="0.25">
      <c r="C119" s="149"/>
    </row>
    <row r="120" spans="1:3" x14ac:dyDescent="0.25">
      <c r="A120" s="64"/>
      <c r="C120" s="149"/>
    </row>
    <row r="121" spans="1:3" x14ac:dyDescent="0.25">
      <c r="B121" s="143"/>
    </row>
    <row r="123" spans="1:3" x14ac:dyDescent="0.25">
      <c r="C123" s="149"/>
    </row>
    <row r="124" spans="1:3" x14ac:dyDescent="0.25">
      <c r="B124" s="138"/>
      <c r="C124" s="149"/>
    </row>
    <row r="125" spans="1:3" x14ac:dyDescent="0.25">
      <c r="B125" s="143"/>
    </row>
    <row r="127" spans="1:3" x14ac:dyDescent="0.25">
      <c r="C127" s="149"/>
    </row>
    <row r="128" spans="1:3" x14ac:dyDescent="0.25">
      <c r="B128" s="138"/>
      <c r="C128" s="149"/>
    </row>
    <row r="129" spans="2:3" x14ac:dyDescent="0.25">
      <c r="B129" s="143"/>
      <c r="C129" s="149"/>
    </row>
    <row r="130" spans="2:3" x14ac:dyDescent="0.25">
      <c r="C130" s="149"/>
    </row>
    <row r="131" spans="2:3" x14ac:dyDescent="0.25">
      <c r="C131" s="149"/>
    </row>
    <row r="132" spans="2:3" x14ac:dyDescent="0.25">
      <c r="C132" s="149"/>
    </row>
    <row r="133" spans="2:3" x14ac:dyDescent="0.25">
      <c r="B133" s="143"/>
      <c r="C133" s="149"/>
    </row>
    <row r="134" spans="2:3" x14ac:dyDescent="0.25">
      <c r="B134" s="143"/>
      <c r="C134" s="149"/>
    </row>
    <row r="135" spans="2:3" x14ac:dyDescent="0.25">
      <c r="B135" s="143"/>
    </row>
    <row r="136" spans="2:3" x14ac:dyDescent="0.25">
      <c r="B136" s="138"/>
    </row>
    <row r="137" spans="2:3" x14ac:dyDescent="0.25">
      <c r="B137" s="143"/>
    </row>
    <row r="138" spans="2:3" x14ac:dyDescent="0.25">
      <c r="B138" s="138"/>
    </row>
    <row r="139" spans="2:3" x14ac:dyDescent="0.25">
      <c r="B139" s="143"/>
    </row>
  </sheetData>
  <mergeCells count="3">
    <mergeCell ref="A32:C32"/>
    <mergeCell ref="F41:H43"/>
    <mergeCell ref="F49:H51"/>
  </mergeCells>
  <dataValidations count="2">
    <dataValidation type="decimal" operator="greaterThanOrEqual" allowBlank="1" showInputMessage="1" showErrorMessage="1" sqref="B5" xr:uid="{970C9E05-8E8A-4CD7-A6BF-86132490BA26}">
      <formula1>0</formula1>
    </dataValidation>
    <dataValidation type="decimal" operator="lessThanOrEqual" allowBlank="1" showInputMessage="1" showErrorMessage="1" sqref="B6" xr:uid="{CFBAD52A-12C1-4B55-A029-5E31CBF81EE4}">
      <formula1>0</formula1>
    </dataValidation>
  </dataValidations>
  <hyperlinks>
    <hyperlink ref="F52" r:id="rId1" xr:uid="{DDD42FDE-89C8-4490-9C17-33E70CCBE1C8}"/>
  </hyperlinks>
  <pageMargins left="0.87" right="0.75" top="1.24" bottom="1" header="0.5" footer="0.5"/>
  <pageSetup orientation="landscape" horizontalDpi="3600" verticalDpi="3600" r:id="rId2"/>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C0188-DEEF-47AF-AD17-A13D2FEF773B}">
  <sheetPr codeName="Sheet19">
    <pageSetUpPr fitToPage="1"/>
  </sheetPr>
  <dimension ref="A1:M139"/>
  <sheetViews>
    <sheetView topLeftCell="A23" zoomScale="85" zoomScaleNormal="85" workbookViewId="0">
      <selection activeCell="B10" sqref="B10"/>
    </sheetView>
  </sheetViews>
  <sheetFormatPr defaultColWidth="11.44140625" defaultRowHeight="13.2" x14ac:dyDescent="0.25"/>
  <cols>
    <col min="1" max="1" width="47.33203125" style="9" bestFit="1" customWidth="1"/>
    <col min="2" max="2" width="26.109375" style="9" bestFit="1" customWidth="1"/>
    <col min="3" max="3" width="21.6640625" style="9" customWidth="1"/>
    <col min="4" max="4" width="14.109375" style="9" customWidth="1"/>
    <col min="5" max="5" width="9.88671875" style="9" customWidth="1"/>
    <col min="6" max="6" width="13.44140625" style="9" customWidth="1"/>
    <col min="7" max="7" width="5.6640625" style="9" customWidth="1"/>
    <col min="8" max="16384" width="11.44140625" style="9"/>
  </cols>
  <sheetData>
    <row r="1" spans="1:5" ht="13.8" x14ac:dyDescent="0.25">
      <c r="A1" s="142" t="s">
        <v>0</v>
      </c>
      <c r="B1" s="242" t="s">
        <v>480</v>
      </c>
    </row>
    <row r="2" spans="1:5" x14ac:dyDescent="0.25">
      <c r="A2" s="64"/>
    </row>
    <row r="3" spans="1:5" x14ac:dyDescent="0.25">
      <c r="A3" s="143" t="s">
        <v>1</v>
      </c>
    </row>
    <row r="4" spans="1:5" ht="13.8" x14ac:dyDescent="0.25">
      <c r="A4" s="142" t="s">
        <v>2</v>
      </c>
      <c r="B4" s="242" t="s">
        <v>479</v>
      </c>
    </row>
    <row r="5" spans="1:5" ht="13.8" x14ac:dyDescent="0.25">
      <c r="A5" s="142" t="s">
        <v>3</v>
      </c>
      <c r="B5" s="358">
        <v>0.95</v>
      </c>
    </row>
    <row r="6" spans="1:5" ht="13.8" x14ac:dyDescent="0.25">
      <c r="A6" s="142" t="s">
        <v>4</v>
      </c>
      <c r="B6" s="358">
        <v>-0.95</v>
      </c>
      <c r="C6" s="138" t="s">
        <v>5</v>
      </c>
    </row>
    <row r="7" spans="1:5" ht="13.8" x14ac:dyDescent="0.25">
      <c r="A7" s="142" t="s">
        <v>6</v>
      </c>
      <c r="B7" s="242">
        <v>4.2240000000000002</v>
      </c>
      <c r="C7" s="142"/>
    </row>
    <row r="8" spans="1:5" ht="13.8" x14ac:dyDescent="0.25">
      <c r="A8" s="142" t="s">
        <v>7</v>
      </c>
      <c r="B8" s="242">
        <v>4.4000000000000004</v>
      </c>
      <c r="C8" s="142"/>
    </row>
    <row r="9" spans="1:5" ht="13.8" x14ac:dyDescent="0.25">
      <c r="A9" s="142" t="s">
        <v>8</v>
      </c>
      <c r="B9" s="242">
        <v>18</v>
      </c>
      <c r="C9" s="142"/>
    </row>
    <row r="10" spans="1:5" ht="13.8" x14ac:dyDescent="0.25">
      <c r="A10" s="142" t="s">
        <v>9</v>
      </c>
      <c r="B10" s="295">
        <v>0.66</v>
      </c>
      <c r="C10" s="142"/>
    </row>
    <row r="11" spans="1:5" ht="13.8" x14ac:dyDescent="0.25">
      <c r="A11" s="142" t="s">
        <v>10</v>
      </c>
      <c r="B11" s="242">
        <v>34.5</v>
      </c>
      <c r="C11" s="142"/>
    </row>
    <row r="12" spans="1:5" ht="12.75" customHeight="1" x14ac:dyDescent="0.25">
      <c r="A12" s="142" t="s">
        <v>11</v>
      </c>
      <c r="B12" s="358">
        <v>138</v>
      </c>
    </row>
    <row r="13" spans="1:5" ht="12.75" customHeight="1" x14ac:dyDescent="0.25">
      <c r="A13" s="142" t="s">
        <v>12</v>
      </c>
      <c r="B13" s="630" t="str">
        <f>B7*B9&amp;" MW"</f>
        <v>76.032 MW</v>
      </c>
    </row>
    <row r="14" spans="1:5" ht="12.75" customHeight="1" x14ac:dyDescent="0.25"/>
    <row r="15" spans="1:5" x14ac:dyDescent="0.25">
      <c r="A15" s="143" t="s">
        <v>13</v>
      </c>
      <c r="B15" s="9" t="str">
        <f>"("&amp;B7&amp;" * 1000 kW / (√3 * "&amp;B11&amp;" kV)) / "&amp;B5</f>
        <v>(4.224 * 1000 kW / (√3 * 34.5 kV)) / 0.95</v>
      </c>
      <c r="D15" s="144">
        <f>(B7*1000 /((SQRT(3) * B11))) / B5</f>
        <v>74.408162839267106</v>
      </c>
      <c r="E15" s="9" t="str">
        <f>"Amps per Generator @ "&amp;B11&amp;" kV"</f>
        <v>Amps per Generator @ 34.5 kV</v>
      </c>
    </row>
    <row r="16" spans="1:5" x14ac:dyDescent="0.25">
      <c r="A16" s="9" t="str">
        <f>"**Turbine power factor is "&amp; TEXT(ROUND(B5*100,3),"0.0") &amp;"% in the worst case."</f>
        <v>**Turbine power factor is 95.0% in the worst case.</v>
      </c>
      <c r="D16" s="144">
        <f>(B9*B7*1000 /((SQRT(3) * B12))) / B5</f>
        <v>334.83673277670209</v>
      </c>
      <c r="E16" s="9" t="str">
        <f>"Total Amps @ "&amp;B12&amp;" kV"</f>
        <v>Total Amps @ 138 kV</v>
      </c>
    </row>
    <row r="17" spans="1:13" ht="13.8" thickBot="1" x14ac:dyDescent="0.3">
      <c r="D17" s="144">
        <f>(D40*1000 /((SQRT(3) * B11))) / B5</f>
        <v>148.81632567853421</v>
      </c>
      <c r="E17" s="9" t="str">
        <f>"Max Total Amps @ "&amp;B11&amp;" kV"</f>
        <v>Max Total Amps @ 34.5 kV</v>
      </c>
    </row>
    <row r="18" spans="1:13" s="606" customFormat="1" x14ac:dyDescent="0.25">
      <c r="A18" s="629" t="s">
        <v>14</v>
      </c>
      <c r="B18" s="628"/>
      <c r="D18" s="606">
        <f>D16/0.5</f>
        <v>669.67346555340418</v>
      </c>
    </row>
    <row r="19" spans="1:13" s="606" customFormat="1" ht="13.8" thickBot="1" x14ac:dyDescent="0.3">
      <c r="A19" s="627"/>
      <c r="B19" s="626"/>
      <c r="C19" s="625"/>
      <c r="D19" s="625"/>
      <c r="E19" s="625"/>
    </row>
    <row r="20" spans="1:13" s="606" customFormat="1" ht="53.4" thickBot="1" x14ac:dyDescent="0.3">
      <c r="A20" s="624" t="s">
        <v>15</v>
      </c>
      <c r="B20" s="623" t="s">
        <v>16</v>
      </c>
      <c r="C20" s="622" t="str">
        <f>"Max # of "&amp;B4&amp;" "&amp;B7&amp;" MW Generators per feeder"</f>
        <v>Max # of SMA Sunny Central 4400 UP-US 4.224 MW Generators per feeder</v>
      </c>
    </row>
    <row r="21" spans="1:13" s="606" customFormat="1" x14ac:dyDescent="0.25">
      <c r="A21" s="621" t="s">
        <v>17</v>
      </c>
      <c r="B21" s="620">
        <v>159</v>
      </c>
      <c r="C21" s="619">
        <f t="shared" ref="C21:C31" si="0">ROUNDDOWN((B21/$D$15),0)</f>
        <v>2</v>
      </c>
      <c r="I21" s="9"/>
      <c r="J21" s="9"/>
      <c r="K21" s="9"/>
      <c r="L21" s="9"/>
      <c r="M21" s="9"/>
    </row>
    <row r="22" spans="1:13" s="606" customFormat="1" x14ac:dyDescent="0.25">
      <c r="A22" s="618" t="s">
        <v>18</v>
      </c>
      <c r="B22" s="617">
        <f>310*0.7</f>
        <v>217</v>
      </c>
      <c r="C22" s="613">
        <f t="shared" si="0"/>
        <v>2</v>
      </c>
      <c r="D22" s="615" t="s">
        <v>19</v>
      </c>
      <c r="I22" s="9"/>
      <c r="J22" s="9"/>
      <c r="K22" s="9"/>
      <c r="L22" s="9"/>
      <c r="M22" s="9"/>
    </row>
    <row r="23" spans="1:13" s="606" customFormat="1" x14ac:dyDescent="0.25">
      <c r="A23" s="614" t="s">
        <v>20</v>
      </c>
      <c r="B23" s="611">
        <v>230</v>
      </c>
      <c r="C23" s="613">
        <f t="shared" si="0"/>
        <v>3</v>
      </c>
      <c r="I23" s="9"/>
      <c r="J23" s="9"/>
      <c r="K23" s="9"/>
      <c r="L23" s="9"/>
      <c r="M23" s="9"/>
    </row>
    <row r="24" spans="1:13" s="606" customFormat="1" x14ac:dyDescent="0.25">
      <c r="A24" s="614" t="s">
        <v>21</v>
      </c>
      <c r="B24" s="616">
        <f>440*0.7</f>
        <v>308</v>
      </c>
      <c r="C24" s="613">
        <f t="shared" si="0"/>
        <v>4</v>
      </c>
      <c r="D24" s="615" t="s">
        <v>19</v>
      </c>
      <c r="I24" s="9"/>
      <c r="J24" s="9"/>
      <c r="K24" s="9"/>
      <c r="L24" s="9"/>
      <c r="M24" s="9"/>
    </row>
    <row r="25" spans="1:13" s="606" customFormat="1" x14ac:dyDescent="0.25">
      <c r="A25" s="614" t="s">
        <v>22</v>
      </c>
      <c r="B25" s="611">
        <v>361</v>
      </c>
      <c r="C25" s="613">
        <f t="shared" si="0"/>
        <v>4</v>
      </c>
      <c r="I25" s="9"/>
      <c r="J25" s="9"/>
      <c r="K25" s="9"/>
      <c r="L25" s="9"/>
      <c r="M25" s="9"/>
    </row>
    <row r="26" spans="1:13" s="606" customFormat="1" x14ac:dyDescent="0.25">
      <c r="A26" s="614" t="s">
        <v>23</v>
      </c>
      <c r="B26" s="611">
        <v>460</v>
      </c>
      <c r="C26" s="613">
        <f t="shared" si="0"/>
        <v>6</v>
      </c>
    </row>
    <row r="27" spans="1:13" s="606" customFormat="1" x14ac:dyDescent="0.25">
      <c r="A27" s="612" t="s">
        <v>24</v>
      </c>
      <c r="B27" s="611">
        <v>533</v>
      </c>
      <c r="C27" s="613">
        <f t="shared" si="0"/>
        <v>7</v>
      </c>
    </row>
    <row r="28" spans="1:13" s="606" customFormat="1" x14ac:dyDescent="0.25">
      <c r="A28" s="612" t="s">
        <v>25</v>
      </c>
      <c r="B28" s="611">
        <v>595</v>
      </c>
      <c r="C28" s="610">
        <f t="shared" si="0"/>
        <v>7</v>
      </c>
    </row>
    <row r="29" spans="1:13" s="606" customFormat="1" x14ac:dyDescent="0.25">
      <c r="A29" s="612" t="s">
        <v>26</v>
      </c>
      <c r="B29" s="611">
        <v>595</v>
      </c>
      <c r="C29" s="610">
        <f t="shared" si="0"/>
        <v>7</v>
      </c>
    </row>
    <row r="30" spans="1:13" s="606" customFormat="1" ht="13.8" thickBot="1" x14ac:dyDescent="0.3">
      <c r="A30" s="609" t="s">
        <v>27</v>
      </c>
      <c r="B30" s="608">
        <v>620</v>
      </c>
      <c r="C30" s="607">
        <f t="shared" si="0"/>
        <v>8</v>
      </c>
    </row>
    <row r="31" spans="1:13" s="606" customFormat="1" ht="13.8" thickBot="1" x14ac:dyDescent="0.3">
      <c r="A31" s="609" t="s">
        <v>28</v>
      </c>
      <c r="B31" s="608">
        <v>620</v>
      </c>
      <c r="C31" s="607">
        <f t="shared" si="0"/>
        <v>8</v>
      </c>
    </row>
    <row r="32" spans="1:13" ht="34.5" customHeight="1" x14ac:dyDescent="0.25">
      <c r="A32" s="850" t="s">
        <v>29</v>
      </c>
      <c r="B32" s="850"/>
      <c r="C32" s="850"/>
    </row>
    <row r="33" spans="1:8" x14ac:dyDescent="0.25">
      <c r="A33" s="146"/>
      <c r="C33" s="147"/>
    </row>
    <row r="34" spans="1:8" ht="13.8" x14ac:dyDescent="0.25">
      <c r="A34" s="9" t="s">
        <v>30</v>
      </c>
      <c r="B34" s="243">
        <v>46</v>
      </c>
      <c r="C34" s="183" t="s">
        <v>31</v>
      </c>
      <c r="E34" s="142"/>
    </row>
    <row r="35" spans="1:8" x14ac:dyDescent="0.25">
      <c r="A35" s="9" t="s">
        <v>32</v>
      </c>
      <c r="B35" s="143" t="str">
        <f>IF(B34&gt;3300,"Yes","No")</f>
        <v>No</v>
      </c>
      <c r="E35" s="142"/>
    </row>
    <row r="36" spans="1:8" x14ac:dyDescent="0.25">
      <c r="B36" s="148"/>
      <c r="C36" s="149"/>
      <c r="E36" s="143"/>
    </row>
    <row r="37" spans="1:8" x14ac:dyDescent="0.25">
      <c r="A37" s="150" t="s">
        <v>33</v>
      </c>
      <c r="B37" s="143"/>
      <c r="C37" s="149"/>
      <c r="E37" s="143"/>
    </row>
    <row r="38" spans="1:8" ht="13.8" thickBot="1" x14ac:dyDescent="0.3">
      <c r="A38" s="65"/>
      <c r="B38" s="143"/>
      <c r="C38" s="149"/>
      <c r="E38" s="143"/>
    </row>
    <row r="39" spans="1:8" ht="39.6" x14ac:dyDescent="0.25">
      <c r="A39" s="151" t="str">
        <f>"*Worst Case Power Factor is "&amp; TEXT(ROUND(B5*100,3),"0.0") &amp;"%."</f>
        <v>*Worst Case Power Factor is 95.0%.</v>
      </c>
      <c r="B39" s="152"/>
      <c r="C39" s="254" t="s">
        <v>34</v>
      </c>
      <c r="D39" s="153" t="s">
        <v>35</v>
      </c>
      <c r="E39" s="154"/>
    </row>
    <row r="40" spans="1:8" ht="13.8" x14ac:dyDescent="0.25">
      <c r="A40" s="145" t="s">
        <v>36</v>
      </c>
      <c r="B40" s="143"/>
      <c r="C40" s="252">
        <v>2</v>
      </c>
      <c r="D40" s="156">
        <f>(C40*B7)</f>
        <v>8.4480000000000004</v>
      </c>
      <c r="E40" s="157" t="s">
        <v>37</v>
      </c>
      <c r="G40" s="155"/>
    </row>
    <row r="41" spans="1:8" ht="15" hidden="1" customHeight="1" x14ac:dyDescent="0.25">
      <c r="A41" s="145"/>
      <c r="B41" s="77" t="str">
        <f>""&amp;C40&amp;" * "&amp;B7&amp;""</f>
        <v>2 * 4.224</v>
      </c>
      <c r="C41" s="155">
        <f>ROUNDUP(C40*B7/B5,0)</f>
        <v>9</v>
      </c>
      <c r="D41" s="9" t="s">
        <v>38</v>
      </c>
      <c r="E41" s="244">
        <v>232</v>
      </c>
      <c r="F41" s="848" t="s">
        <v>39</v>
      </c>
      <c r="G41" s="849"/>
      <c r="H41" s="849"/>
    </row>
    <row r="42" spans="1:8" ht="13.8" hidden="1" x14ac:dyDescent="0.25">
      <c r="A42" s="159" t="s">
        <v>40</v>
      </c>
      <c r="B42" s="77" t="s">
        <v>41</v>
      </c>
      <c r="C42" s="155">
        <f>ROUNDDOWN((C41/1.25),0)</f>
        <v>7</v>
      </c>
      <c r="D42" s="9" t="s">
        <v>38</v>
      </c>
      <c r="E42" s="245">
        <v>186</v>
      </c>
      <c r="F42" s="848"/>
      <c r="G42" s="849"/>
      <c r="H42" s="849"/>
    </row>
    <row r="43" spans="1:8" ht="13.8" hidden="1" x14ac:dyDescent="0.25">
      <c r="A43" s="159"/>
      <c r="B43" s="77" t="s">
        <v>42</v>
      </c>
      <c r="C43" s="155">
        <f>ROUNDDOWN(C42/1.33,0)</f>
        <v>5</v>
      </c>
      <c r="D43" s="9" t="s">
        <v>38</v>
      </c>
      <c r="E43" s="245">
        <v>139</v>
      </c>
      <c r="F43" s="848"/>
      <c r="G43" s="849"/>
      <c r="H43" s="849"/>
    </row>
    <row r="44" spans="1:8" hidden="1" x14ac:dyDescent="0.25">
      <c r="A44" s="160" t="s">
        <v>43</v>
      </c>
      <c r="B44" s="77"/>
      <c r="C44" s="155"/>
      <c r="E44" s="158"/>
      <c r="G44" s="155"/>
    </row>
    <row r="45" spans="1:8" hidden="1" x14ac:dyDescent="0.25">
      <c r="A45" s="161" t="s">
        <v>44</v>
      </c>
      <c r="B45" s="77"/>
      <c r="C45" s="155"/>
      <c r="E45" s="158"/>
    </row>
    <row r="46" spans="1:8" hidden="1" x14ac:dyDescent="0.25">
      <c r="A46" s="162" t="s">
        <v>45</v>
      </c>
      <c r="B46" s="77" t="str">
        <f>"("&amp;B34&amp;"-3300)/330"</f>
        <v>(46-3300)/330</v>
      </c>
      <c r="C46" s="155">
        <f>ROUNDUP((B34-3300)/330,0)</f>
        <v>-10</v>
      </c>
      <c r="E46" s="158"/>
    </row>
    <row r="47" spans="1:8" hidden="1" x14ac:dyDescent="0.25">
      <c r="A47" s="162" t="s">
        <v>46</v>
      </c>
      <c r="B47" s="77" t="str">
        <f>""&amp;C46&amp;"*0.5%"</f>
        <v>-10*0.5%</v>
      </c>
      <c r="C47" s="163">
        <f>C46*0.5%</f>
        <v>-0.05</v>
      </c>
      <c r="E47" s="158"/>
    </row>
    <row r="48" spans="1:8" hidden="1" x14ac:dyDescent="0.25">
      <c r="A48" s="162" t="s">
        <v>47</v>
      </c>
      <c r="B48" s="77" t="str">
        <f>""&amp;C46&amp;"*0.4%"</f>
        <v>-10*0.4%</v>
      </c>
      <c r="C48" s="163">
        <f>C46*0.4%</f>
        <v>-0.04</v>
      </c>
      <c r="E48" s="158"/>
    </row>
    <row r="49" spans="1:8" ht="13.8" x14ac:dyDescent="0.25">
      <c r="A49" s="159" t="s">
        <v>48</v>
      </c>
      <c r="B49" s="143" t="str">
        <f>""&amp;C41&amp;"*(1-"&amp;B47&amp;")="</f>
        <v>9*(1--10*0.5%)=</v>
      </c>
      <c r="C49" s="155">
        <f>ROUNDUP(C41*(1+C47),0)</f>
        <v>9</v>
      </c>
      <c r="D49" s="9" t="s">
        <v>38</v>
      </c>
      <c r="E49" s="251"/>
      <c r="F49" s="846" t="s">
        <v>49</v>
      </c>
      <c r="G49" s="847"/>
      <c r="H49" s="847"/>
    </row>
    <row r="50" spans="1:8" ht="13.8" x14ac:dyDescent="0.25">
      <c r="A50" s="159"/>
      <c r="B50" s="143" t="str">
        <f>""&amp;C42&amp;"*(1-"&amp;B47&amp;")="</f>
        <v>7*(1--10*0.5%)=</v>
      </c>
      <c r="C50" s="155">
        <f>ROUNDUP(C42*(1+C47),0)</f>
        <v>7</v>
      </c>
      <c r="D50" s="9" t="s">
        <v>38</v>
      </c>
      <c r="E50" s="251"/>
      <c r="F50" s="846"/>
      <c r="G50" s="847"/>
      <c r="H50" s="847"/>
    </row>
    <row r="51" spans="1:8" ht="13.8" x14ac:dyDescent="0.25">
      <c r="A51" s="159"/>
      <c r="B51" s="143" t="str">
        <f>""&amp;C43&amp;"*(1-"&amp;B48&amp;")="</f>
        <v>5*(1--10*0.4%)=</v>
      </c>
      <c r="C51" s="155">
        <f>ROUNDUP(C43*(1+C48),0)</f>
        <v>5</v>
      </c>
      <c r="D51" s="9" t="s">
        <v>38</v>
      </c>
      <c r="E51" s="251"/>
      <c r="F51" s="846"/>
      <c r="G51" s="847"/>
      <c r="H51" s="847"/>
    </row>
    <row r="52" spans="1:8" ht="13.8" thickBot="1" x14ac:dyDescent="0.3">
      <c r="A52" s="164"/>
      <c r="B52" s="165"/>
      <c r="C52" s="166"/>
      <c r="D52" s="167"/>
      <c r="E52" s="168"/>
      <c r="F52" s="237" t="s">
        <v>50</v>
      </c>
    </row>
    <row r="53" spans="1:8" x14ac:dyDescent="0.25">
      <c r="A53" s="142"/>
      <c r="B53" s="77"/>
      <c r="C53" s="155"/>
      <c r="E53" s="155"/>
      <c r="G53" s="155"/>
    </row>
    <row r="54" spans="1:8" x14ac:dyDescent="0.25">
      <c r="A54" s="142"/>
    </row>
    <row r="55" spans="1:8" x14ac:dyDescent="0.25">
      <c r="A55" s="169" t="s">
        <v>51</v>
      </c>
    </row>
    <row r="56" spans="1:8" ht="13.8" thickBot="1" x14ac:dyDescent="0.3">
      <c r="A56" s="142"/>
    </row>
    <row r="57" spans="1:8" ht="13.8" x14ac:dyDescent="0.25">
      <c r="A57" s="170" t="s">
        <v>52</v>
      </c>
      <c r="B57" s="250">
        <v>2500</v>
      </c>
      <c r="C57" s="238" t="s">
        <v>53</v>
      </c>
    </row>
    <row r="58" spans="1:8" x14ac:dyDescent="0.25">
      <c r="A58" s="142" t="s">
        <v>54</v>
      </c>
      <c r="B58" s="9">
        <f>B7/B5 *1000</f>
        <v>4446.3157894736851</v>
      </c>
      <c r="C58" s="249" t="s">
        <v>53</v>
      </c>
    </row>
    <row r="59" spans="1:8" ht="13.8" thickBot="1" x14ac:dyDescent="0.3">
      <c r="A59" s="171"/>
      <c r="B59" s="167"/>
      <c r="C59" s="172"/>
    </row>
    <row r="60" spans="1:8" x14ac:dyDescent="0.25">
      <c r="C60" s="149"/>
    </row>
    <row r="61" spans="1:8" x14ac:dyDescent="0.25">
      <c r="A61" s="64"/>
      <c r="C61" s="149"/>
    </row>
    <row r="62" spans="1:8" x14ac:dyDescent="0.25">
      <c r="B62" s="143"/>
      <c r="C62" s="149"/>
    </row>
    <row r="63" spans="1:8" x14ac:dyDescent="0.25">
      <c r="A63" s="229"/>
      <c r="B63" s="143"/>
      <c r="C63" s="149"/>
    </row>
    <row r="64" spans="1:8" x14ac:dyDescent="0.25">
      <c r="B64" s="138"/>
      <c r="C64" s="149"/>
    </row>
    <row r="65" spans="1:3" x14ac:dyDescent="0.25">
      <c r="B65" s="143"/>
      <c r="C65" s="149"/>
    </row>
    <row r="66" spans="1:3" x14ac:dyDescent="0.25">
      <c r="B66" s="143"/>
      <c r="C66" s="149"/>
    </row>
    <row r="67" spans="1:3" x14ac:dyDescent="0.25">
      <c r="B67" s="143"/>
      <c r="C67" s="149"/>
    </row>
    <row r="68" spans="1:3" x14ac:dyDescent="0.25">
      <c r="B68" s="138"/>
      <c r="C68" s="149"/>
    </row>
    <row r="69" spans="1:3" x14ac:dyDescent="0.25">
      <c r="B69" s="143"/>
      <c r="C69" s="149"/>
    </row>
    <row r="70" spans="1:3" x14ac:dyDescent="0.25">
      <c r="B70" s="143"/>
    </row>
    <row r="71" spans="1:3" x14ac:dyDescent="0.25">
      <c r="B71" s="143"/>
    </row>
    <row r="72" spans="1:3" x14ac:dyDescent="0.25">
      <c r="B72" s="138"/>
    </row>
    <row r="73" spans="1:3" x14ac:dyDescent="0.25">
      <c r="B73" s="143"/>
    </row>
    <row r="74" spans="1:3" x14ac:dyDescent="0.25">
      <c r="B74" s="143"/>
      <c r="C74" s="149"/>
    </row>
    <row r="75" spans="1:3" x14ac:dyDescent="0.25">
      <c r="C75" s="149"/>
    </row>
    <row r="76" spans="1:3" x14ac:dyDescent="0.25">
      <c r="C76" s="149"/>
    </row>
    <row r="77" spans="1:3" x14ac:dyDescent="0.25">
      <c r="C77" s="149"/>
    </row>
    <row r="78" spans="1:3" x14ac:dyDescent="0.25">
      <c r="A78" s="64"/>
      <c r="C78" s="149"/>
    </row>
    <row r="79" spans="1:3" x14ac:dyDescent="0.25">
      <c r="B79" s="143"/>
      <c r="C79" s="149"/>
    </row>
    <row r="80" spans="1:3" x14ac:dyDescent="0.25">
      <c r="C80" s="149"/>
    </row>
    <row r="81" spans="2:3" x14ac:dyDescent="0.25">
      <c r="B81" s="143"/>
      <c r="C81" s="149"/>
    </row>
    <row r="82" spans="2:3" x14ac:dyDescent="0.25">
      <c r="B82" s="143"/>
      <c r="C82" s="149"/>
    </row>
    <row r="83" spans="2:3" x14ac:dyDescent="0.25">
      <c r="B83" s="143"/>
      <c r="C83" s="149"/>
    </row>
    <row r="84" spans="2:3" x14ac:dyDescent="0.25">
      <c r="B84" s="138"/>
      <c r="C84" s="149"/>
    </row>
    <row r="85" spans="2:3" x14ac:dyDescent="0.25">
      <c r="B85" s="143"/>
      <c r="C85" s="149"/>
    </row>
    <row r="86" spans="2:3" x14ac:dyDescent="0.25">
      <c r="B86" s="138"/>
      <c r="C86" s="149"/>
    </row>
    <row r="87" spans="2:3" x14ac:dyDescent="0.25">
      <c r="B87" s="143"/>
      <c r="C87" s="149"/>
    </row>
    <row r="88" spans="2:3" x14ac:dyDescent="0.25">
      <c r="B88" s="143"/>
      <c r="C88" s="149"/>
    </row>
    <row r="89" spans="2:3" x14ac:dyDescent="0.25">
      <c r="B89" s="143"/>
      <c r="C89" s="149"/>
    </row>
    <row r="90" spans="2:3" x14ac:dyDescent="0.25">
      <c r="C90" s="149"/>
    </row>
    <row r="91" spans="2:3" x14ac:dyDescent="0.25">
      <c r="B91" s="143"/>
    </row>
    <row r="92" spans="2:3" x14ac:dyDescent="0.25">
      <c r="B92" s="143"/>
    </row>
    <row r="93" spans="2:3" x14ac:dyDescent="0.25">
      <c r="B93" s="143"/>
    </row>
    <row r="94" spans="2:3" x14ac:dyDescent="0.25">
      <c r="B94" s="138"/>
    </row>
    <row r="95" spans="2:3" x14ac:dyDescent="0.25">
      <c r="B95" s="143"/>
    </row>
    <row r="96" spans="2:3" x14ac:dyDescent="0.25">
      <c r="C96" s="149"/>
    </row>
    <row r="98" spans="1:3" x14ac:dyDescent="0.25">
      <c r="C98" s="149"/>
    </row>
    <row r="99" spans="1:3" x14ac:dyDescent="0.25">
      <c r="C99" s="149"/>
    </row>
    <row r="100" spans="1:3" x14ac:dyDescent="0.25">
      <c r="A100" s="64"/>
      <c r="C100" s="149"/>
    </row>
    <row r="101" spans="1:3" x14ac:dyDescent="0.25">
      <c r="B101" s="143"/>
    </row>
    <row r="102" spans="1:3" x14ac:dyDescent="0.25">
      <c r="C102" s="149"/>
    </row>
    <row r="103" spans="1:3" x14ac:dyDescent="0.25">
      <c r="B103" s="143"/>
      <c r="C103" s="149"/>
    </row>
    <row r="104" spans="1:3" x14ac:dyDescent="0.25">
      <c r="B104" s="143"/>
      <c r="C104" s="149"/>
    </row>
    <row r="105" spans="1:3" x14ac:dyDescent="0.25">
      <c r="B105" s="143"/>
      <c r="C105" s="149"/>
    </row>
    <row r="106" spans="1:3" x14ac:dyDescent="0.25">
      <c r="C106" s="149"/>
    </row>
    <row r="107" spans="1:3" x14ac:dyDescent="0.25">
      <c r="B107" s="143"/>
      <c r="C107" s="149"/>
    </row>
    <row r="108" spans="1:3" x14ac:dyDescent="0.25">
      <c r="C108" s="149"/>
    </row>
    <row r="109" spans="1:3" x14ac:dyDescent="0.25">
      <c r="B109" s="143"/>
      <c r="C109" s="149"/>
    </row>
    <row r="110" spans="1:3" x14ac:dyDescent="0.25">
      <c r="B110" s="143"/>
      <c r="C110" s="149"/>
    </row>
    <row r="111" spans="1:3" x14ac:dyDescent="0.25">
      <c r="B111" s="143"/>
    </row>
    <row r="112" spans="1:3" x14ac:dyDescent="0.25">
      <c r="B112" s="138"/>
    </row>
    <row r="113" spans="1:3" x14ac:dyDescent="0.25">
      <c r="B113" s="143"/>
    </row>
    <row r="114" spans="1:3" x14ac:dyDescent="0.25">
      <c r="B114" s="138"/>
    </row>
    <row r="115" spans="1:3" x14ac:dyDescent="0.25">
      <c r="B115" s="143"/>
    </row>
    <row r="116" spans="1:3" x14ac:dyDescent="0.25">
      <c r="C116" s="149"/>
    </row>
    <row r="119" spans="1:3" x14ac:dyDescent="0.25">
      <c r="C119" s="149"/>
    </row>
    <row r="120" spans="1:3" x14ac:dyDescent="0.25">
      <c r="A120" s="64"/>
      <c r="C120" s="149"/>
    </row>
    <row r="121" spans="1:3" x14ac:dyDescent="0.25">
      <c r="B121" s="143"/>
    </row>
    <row r="123" spans="1:3" x14ac:dyDescent="0.25">
      <c r="C123" s="149"/>
    </row>
    <row r="124" spans="1:3" x14ac:dyDescent="0.25">
      <c r="B124" s="138"/>
      <c r="C124" s="149"/>
    </row>
    <row r="125" spans="1:3" x14ac:dyDescent="0.25">
      <c r="B125" s="143"/>
    </row>
    <row r="127" spans="1:3" x14ac:dyDescent="0.25">
      <c r="C127" s="149"/>
    </row>
    <row r="128" spans="1:3" x14ac:dyDescent="0.25">
      <c r="B128" s="138"/>
      <c r="C128" s="149"/>
    </row>
    <row r="129" spans="2:3" x14ac:dyDescent="0.25">
      <c r="B129" s="143"/>
      <c r="C129" s="149"/>
    </row>
    <row r="130" spans="2:3" x14ac:dyDescent="0.25">
      <c r="C130" s="149"/>
    </row>
    <row r="131" spans="2:3" x14ac:dyDescent="0.25">
      <c r="C131" s="149"/>
    </row>
    <row r="132" spans="2:3" x14ac:dyDescent="0.25">
      <c r="C132" s="149"/>
    </row>
    <row r="133" spans="2:3" x14ac:dyDescent="0.25">
      <c r="B133" s="143"/>
      <c r="C133" s="149"/>
    </row>
    <row r="134" spans="2:3" x14ac:dyDescent="0.25">
      <c r="B134" s="143"/>
      <c r="C134" s="149"/>
    </row>
    <row r="135" spans="2:3" x14ac:dyDescent="0.25">
      <c r="B135" s="143"/>
    </row>
    <row r="136" spans="2:3" x14ac:dyDescent="0.25">
      <c r="B136" s="138"/>
    </row>
    <row r="137" spans="2:3" x14ac:dyDescent="0.25">
      <c r="B137" s="143"/>
    </row>
    <row r="138" spans="2:3" x14ac:dyDescent="0.25">
      <c r="B138" s="138"/>
    </row>
    <row r="139" spans="2:3" x14ac:dyDescent="0.25">
      <c r="B139" s="143"/>
    </row>
  </sheetData>
  <mergeCells count="3">
    <mergeCell ref="A32:C32"/>
    <mergeCell ref="F41:H43"/>
    <mergeCell ref="F49:H51"/>
  </mergeCells>
  <dataValidations count="2">
    <dataValidation type="decimal" operator="lessThanOrEqual" allowBlank="1" showInputMessage="1" showErrorMessage="1" sqref="B6" xr:uid="{6A6F4FB3-2ED8-4765-A126-EF7AA08CEC11}">
      <formula1>0</formula1>
    </dataValidation>
    <dataValidation type="decimal" operator="greaterThanOrEqual" allowBlank="1" showInputMessage="1" showErrorMessage="1" sqref="B5" xr:uid="{2DCB96EE-7583-46E8-A14D-3D019DAEE741}">
      <formula1>0</formula1>
    </dataValidation>
  </dataValidations>
  <hyperlinks>
    <hyperlink ref="F52" r:id="rId1" xr:uid="{594186F4-C834-4396-B08B-4B66C1C96578}"/>
  </hyperlinks>
  <pageMargins left="0.87" right="0.75" top="1.24" bottom="1" header="0.5" footer="0.5"/>
  <pageSetup orientation="landscape" horizontalDpi="3600" verticalDpi="3600" r:id="rId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9E9A6B-6FE6-4596-A7F6-0A7C509E8804}">
  <sheetPr codeName="Sheet20">
    <pageSetUpPr fitToPage="1"/>
  </sheetPr>
  <dimension ref="A1:M139"/>
  <sheetViews>
    <sheetView zoomScale="85" zoomScaleNormal="85" workbookViewId="0">
      <selection activeCell="P12" sqref="P12"/>
    </sheetView>
  </sheetViews>
  <sheetFormatPr defaultColWidth="11.44140625" defaultRowHeight="13.2" x14ac:dyDescent="0.25"/>
  <cols>
    <col min="1" max="1" width="47.33203125" style="9" bestFit="1" customWidth="1"/>
    <col min="2" max="2" width="26.109375" style="9" bestFit="1" customWidth="1"/>
    <col min="3" max="3" width="21.6640625" style="9" customWidth="1"/>
    <col min="4" max="4" width="14.109375" style="9" customWidth="1"/>
    <col min="5" max="5" width="9.88671875" style="9" customWidth="1"/>
    <col min="6" max="6" width="13.44140625" style="9" customWidth="1"/>
    <col min="7" max="7" width="5.6640625" style="9" customWidth="1"/>
    <col min="8" max="16384" width="11.44140625" style="9"/>
  </cols>
  <sheetData>
    <row r="1" spans="1:5" ht="13.8" x14ac:dyDescent="0.25">
      <c r="A1" s="142" t="s">
        <v>0</v>
      </c>
      <c r="B1" s="242" t="s">
        <v>480</v>
      </c>
    </row>
    <row r="2" spans="1:5" x14ac:dyDescent="0.25">
      <c r="A2" s="64"/>
    </row>
    <row r="3" spans="1:5" x14ac:dyDescent="0.25">
      <c r="A3" s="143" t="s">
        <v>1</v>
      </c>
    </row>
    <row r="4" spans="1:5" ht="13.8" x14ac:dyDescent="0.25">
      <c r="A4" s="142" t="s">
        <v>2</v>
      </c>
      <c r="B4" s="242" t="s">
        <v>481</v>
      </c>
    </row>
    <row r="5" spans="1:5" ht="13.8" x14ac:dyDescent="0.25">
      <c r="A5" s="142" t="s">
        <v>3</v>
      </c>
      <c r="B5" s="358">
        <v>0.95</v>
      </c>
    </row>
    <row r="6" spans="1:5" ht="13.8" x14ac:dyDescent="0.25">
      <c r="A6" s="142" t="s">
        <v>4</v>
      </c>
      <c r="B6" s="358">
        <v>-0.95</v>
      </c>
      <c r="C6" s="138" t="s">
        <v>5</v>
      </c>
    </row>
    <row r="7" spans="1:5" ht="13.8" x14ac:dyDescent="0.25">
      <c r="A7" s="142" t="s">
        <v>6</v>
      </c>
      <c r="B7" s="242">
        <v>1.9272</v>
      </c>
      <c r="C7" s="142"/>
    </row>
    <row r="8" spans="1:5" ht="13.8" x14ac:dyDescent="0.25">
      <c r="A8" s="142" t="s">
        <v>7</v>
      </c>
      <c r="B8" s="242">
        <v>2</v>
      </c>
      <c r="C8" s="142"/>
    </row>
    <row r="9" spans="1:5" ht="13.8" x14ac:dyDescent="0.25">
      <c r="A9" s="142" t="s">
        <v>8</v>
      </c>
      <c r="B9" s="242">
        <v>31</v>
      </c>
      <c r="C9" s="142"/>
    </row>
    <row r="10" spans="1:5" ht="13.8" x14ac:dyDescent="0.25">
      <c r="A10" s="142" t="s">
        <v>9</v>
      </c>
      <c r="B10" s="295">
        <v>0.48</v>
      </c>
      <c r="C10" s="142"/>
    </row>
    <row r="11" spans="1:5" ht="13.8" x14ac:dyDescent="0.25">
      <c r="A11" s="142" t="s">
        <v>10</v>
      </c>
      <c r="B11" s="242">
        <v>34.5</v>
      </c>
      <c r="C11" s="142"/>
    </row>
    <row r="12" spans="1:5" ht="12.75" customHeight="1" x14ac:dyDescent="0.25">
      <c r="A12" s="142" t="s">
        <v>11</v>
      </c>
      <c r="B12" s="358">
        <v>138</v>
      </c>
    </row>
    <row r="13" spans="1:5" ht="12.75" customHeight="1" x14ac:dyDescent="0.25">
      <c r="A13" s="142" t="s">
        <v>12</v>
      </c>
      <c r="B13" s="630" t="str">
        <f>B7*B9&amp;" MW"</f>
        <v>59.7432 MW</v>
      </c>
    </row>
    <row r="14" spans="1:5" ht="12.75" customHeight="1" x14ac:dyDescent="0.25"/>
    <row r="15" spans="1:5" x14ac:dyDescent="0.25">
      <c r="A15" s="143" t="s">
        <v>13</v>
      </c>
      <c r="B15" s="9" t="str">
        <f>"("&amp;B7&amp;" * 1000 kW / (√3 * "&amp;B11&amp;" kV)) / "&amp;B5</f>
        <v>(1.9272 * 1000 kW / (√3 * 34.5 kV)) / 0.95</v>
      </c>
      <c r="D15" s="144">
        <f>(B7*1000 /((SQRT(3) * B11))) / B5</f>
        <v>33.948724295415623</v>
      </c>
      <c r="E15" s="9" t="str">
        <f>"Amps per Generator @ "&amp;B11&amp;" kV"</f>
        <v>Amps per Generator @ 34.5 kV</v>
      </c>
    </row>
    <row r="16" spans="1:5" x14ac:dyDescent="0.25">
      <c r="A16" s="9" t="str">
        <f>"**Turbine power factor is "&amp; TEXT(ROUND(B5*100,3),"0.0") &amp;"% in the worst case."</f>
        <v>**Turbine power factor is 95.0% in the worst case.</v>
      </c>
      <c r="D16" s="144">
        <f>(B9*B7*1000 /((SQRT(3) * B12))) / B5</f>
        <v>263.10261328947104</v>
      </c>
      <c r="E16" s="9" t="str">
        <f>"Total Amps @ "&amp;B12&amp;" kV"</f>
        <v>Total Amps @ 138 kV</v>
      </c>
    </row>
    <row r="17" spans="1:13" ht="13.8" thickBot="1" x14ac:dyDescent="0.3">
      <c r="D17" s="144">
        <f>(D40*1000 /((SQRT(3) * B11))) / B5</f>
        <v>67.897448590831246</v>
      </c>
      <c r="E17" s="9" t="str">
        <f>"Max Total Amps @ "&amp;B11&amp;" kV"</f>
        <v>Max Total Amps @ 34.5 kV</v>
      </c>
    </row>
    <row r="18" spans="1:13" s="606" customFormat="1" x14ac:dyDescent="0.25">
      <c r="A18" s="629" t="s">
        <v>14</v>
      </c>
      <c r="B18" s="628"/>
      <c r="D18" s="606">
        <f>D16/0.5</f>
        <v>526.20522657894207</v>
      </c>
    </row>
    <row r="19" spans="1:13" s="606" customFormat="1" ht="13.8" thickBot="1" x14ac:dyDescent="0.3">
      <c r="A19" s="627"/>
      <c r="B19" s="626"/>
      <c r="C19" s="625"/>
      <c r="D19" s="625"/>
      <c r="E19" s="625"/>
    </row>
    <row r="20" spans="1:13" s="606" customFormat="1" ht="53.4" thickBot="1" x14ac:dyDescent="0.3">
      <c r="A20" s="624" t="s">
        <v>15</v>
      </c>
      <c r="B20" s="623" t="s">
        <v>16</v>
      </c>
      <c r="C20" s="622" t="str">
        <f>"Max # of "&amp;B4&amp;" "&amp;B7&amp;" MW Generators per feeder"</f>
        <v>Max # of Tesla Megapack 2XL 1.9272 MW Generators per feeder</v>
      </c>
    </row>
    <row r="21" spans="1:13" s="606" customFormat="1" x14ac:dyDescent="0.25">
      <c r="A21" s="621" t="s">
        <v>17</v>
      </c>
      <c r="B21" s="620">
        <v>159</v>
      </c>
      <c r="C21" s="619">
        <f t="shared" ref="C21:C31" si="0">ROUNDDOWN((B21/$D$15),0)</f>
        <v>4</v>
      </c>
      <c r="I21" s="9"/>
      <c r="J21" s="9"/>
      <c r="K21" s="9"/>
      <c r="L21" s="9"/>
      <c r="M21" s="9"/>
    </row>
    <row r="22" spans="1:13" s="606" customFormat="1" x14ac:dyDescent="0.25">
      <c r="A22" s="618" t="s">
        <v>18</v>
      </c>
      <c r="B22" s="617">
        <f>310*0.7</f>
        <v>217</v>
      </c>
      <c r="C22" s="613">
        <f t="shared" si="0"/>
        <v>6</v>
      </c>
      <c r="D22" s="615" t="s">
        <v>19</v>
      </c>
      <c r="I22" s="9"/>
      <c r="J22" s="9"/>
      <c r="K22" s="9"/>
      <c r="L22" s="9"/>
      <c r="M22" s="9"/>
    </row>
    <row r="23" spans="1:13" s="606" customFormat="1" x14ac:dyDescent="0.25">
      <c r="A23" s="614" t="s">
        <v>20</v>
      </c>
      <c r="B23" s="611">
        <v>230</v>
      </c>
      <c r="C23" s="613">
        <f t="shared" si="0"/>
        <v>6</v>
      </c>
      <c r="I23" s="9"/>
      <c r="J23" s="9"/>
      <c r="K23" s="9"/>
      <c r="L23" s="9"/>
      <c r="M23" s="9"/>
    </row>
    <row r="24" spans="1:13" s="606" customFormat="1" x14ac:dyDescent="0.25">
      <c r="A24" s="614" t="s">
        <v>21</v>
      </c>
      <c r="B24" s="616">
        <f>440*0.7</f>
        <v>308</v>
      </c>
      <c r="C24" s="613">
        <f t="shared" si="0"/>
        <v>9</v>
      </c>
      <c r="D24" s="615" t="s">
        <v>19</v>
      </c>
      <c r="I24" s="9"/>
      <c r="J24" s="9"/>
      <c r="K24" s="9"/>
      <c r="L24" s="9"/>
      <c r="M24" s="9"/>
    </row>
    <row r="25" spans="1:13" s="606" customFormat="1" x14ac:dyDescent="0.25">
      <c r="A25" s="614" t="s">
        <v>22</v>
      </c>
      <c r="B25" s="611">
        <v>361</v>
      </c>
      <c r="C25" s="613">
        <f t="shared" si="0"/>
        <v>10</v>
      </c>
      <c r="I25" s="9"/>
      <c r="J25" s="9"/>
      <c r="K25" s="9"/>
      <c r="L25" s="9"/>
      <c r="M25" s="9"/>
    </row>
    <row r="26" spans="1:13" s="606" customFormat="1" x14ac:dyDescent="0.25">
      <c r="A26" s="614" t="s">
        <v>23</v>
      </c>
      <c r="B26" s="611">
        <v>460</v>
      </c>
      <c r="C26" s="613">
        <f t="shared" si="0"/>
        <v>13</v>
      </c>
    </row>
    <row r="27" spans="1:13" s="606" customFormat="1" x14ac:dyDescent="0.25">
      <c r="A27" s="612" t="s">
        <v>24</v>
      </c>
      <c r="B27" s="611">
        <v>533</v>
      </c>
      <c r="C27" s="613">
        <f t="shared" si="0"/>
        <v>15</v>
      </c>
    </row>
    <row r="28" spans="1:13" s="606" customFormat="1" x14ac:dyDescent="0.25">
      <c r="A28" s="612" t="s">
        <v>25</v>
      </c>
      <c r="B28" s="611">
        <v>595</v>
      </c>
      <c r="C28" s="610">
        <f t="shared" si="0"/>
        <v>17</v>
      </c>
    </row>
    <row r="29" spans="1:13" s="606" customFormat="1" x14ac:dyDescent="0.25">
      <c r="A29" s="612" t="s">
        <v>26</v>
      </c>
      <c r="B29" s="611">
        <v>595</v>
      </c>
      <c r="C29" s="610">
        <f t="shared" si="0"/>
        <v>17</v>
      </c>
    </row>
    <row r="30" spans="1:13" s="606" customFormat="1" ht="13.8" thickBot="1" x14ac:dyDescent="0.3">
      <c r="A30" s="609" t="s">
        <v>27</v>
      </c>
      <c r="B30" s="608">
        <v>620</v>
      </c>
      <c r="C30" s="607">
        <f t="shared" si="0"/>
        <v>18</v>
      </c>
    </row>
    <row r="31" spans="1:13" s="606" customFormat="1" ht="13.8" thickBot="1" x14ac:dyDescent="0.3">
      <c r="A31" s="609" t="s">
        <v>28</v>
      </c>
      <c r="B31" s="608">
        <v>620</v>
      </c>
      <c r="C31" s="607">
        <f t="shared" si="0"/>
        <v>18</v>
      </c>
    </row>
    <row r="32" spans="1:13" ht="34.5" customHeight="1" x14ac:dyDescent="0.25">
      <c r="A32" s="850" t="s">
        <v>29</v>
      </c>
      <c r="B32" s="850"/>
      <c r="C32" s="850"/>
    </row>
    <row r="33" spans="1:8" x14ac:dyDescent="0.25">
      <c r="A33" s="146"/>
      <c r="C33" s="147"/>
    </row>
    <row r="34" spans="1:8" ht="13.8" x14ac:dyDescent="0.25">
      <c r="A34" s="9" t="s">
        <v>30</v>
      </c>
      <c r="B34" s="243">
        <v>46</v>
      </c>
      <c r="C34" s="183" t="s">
        <v>31</v>
      </c>
      <c r="E34" s="142"/>
    </row>
    <row r="35" spans="1:8" x14ac:dyDescent="0.25">
      <c r="A35" s="9" t="s">
        <v>32</v>
      </c>
      <c r="B35" s="143" t="str">
        <f>IF(B34&gt;3300,"Yes","No")</f>
        <v>No</v>
      </c>
      <c r="E35" s="142"/>
    </row>
    <row r="36" spans="1:8" x14ac:dyDescent="0.25">
      <c r="B36" s="148"/>
      <c r="C36" s="149"/>
      <c r="E36" s="143"/>
    </row>
    <row r="37" spans="1:8" x14ac:dyDescent="0.25">
      <c r="A37" s="150" t="s">
        <v>33</v>
      </c>
      <c r="B37" s="143"/>
      <c r="C37" s="149"/>
      <c r="E37" s="143"/>
    </row>
    <row r="38" spans="1:8" ht="13.8" thickBot="1" x14ac:dyDescent="0.3">
      <c r="A38" s="65"/>
      <c r="B38" s="143"/>
      <c r="C38" s="149"/>
      <c r="E38" s="143"/>
    </row>
    <row r="39" spans="1:8" ht="39.6" x14ac:dyDescent="0.25">
      <c r="A39" s="151" t="str">
        <f>"*Worst Case Power Factor is "&amp; TEXT(ROUND(B5*100,3),"0.0") &amp;"%."</f>
        <v>*Worst Case Power Factor is 95.0%.</v>
      </c>
      <c r="B39" s="152"/>
      <c r="C39" s="254" t="s">
        <v>34</v>
      </c>
      <c r="D39" s="153" t="s">
        <v>35</v>
      </c>
      <c r="E39" s="154"/>
    </row>
    <row r="40" spans="1:8" ht="13.8" x14ac:dyDescent="0.25">
      <c r="A40" s="145" t="s">
        <v>36</v>
      </c>
      <c r="B40" s="143"/>
      <c r="C40" s="252">
        <v>2</v>
      </c>
      <c r="D40" s="156">
        <f>(C40*B7)</f>
        <v>3.8544</v>
      </c>
      <c r="E40" s="157" t="s">
        <v>37</v>
      </c>
      <c r="G40" s="155"/>
    </row>
    <row r="41" spans="1:8" ht="15" hidden="1" customHeight="1" x14ac:dyDescent="0.25">
      <c r="A41" s="145"/>
      <c r="B41" s="77" t="str">
        <f>""&amp;C40&amp;" * "&amp;B7&amp;""</f>
        <v>2 * 1.9272</v>
      </c>
      <c r="C41" s="155">
        <f>ROUNDUP(C40*B7/B5,0)</f>
        <v>5</v>
      </c>
      <c r="D41" s="9" t="s">
        <v>38</v>
      </c>
      <c r="E41" s="244">
        <v>232</v>
      </c>
      <c r="F41" s="848" t="s">
        <v>39</v>
      </c>
      <c r="G41" s="849"/>
      <c r="H41" s="849"/>
    </row>
    <row r="42" spans="1:8" ht="13.8" hidden="1" x14ac:dyDescent="0.25">
      <c r="A42" s="159" t="s">
        <v>40</v>
      </c>
      <c r="B42" s="77" t="s">
        <v>41</v>
      </c>
      <c r="C42" s="155">
        <f>ROUNDDOWN((C41/1.25),0)</f>
        <v>4</v>
      </c>
      <c r="D42" s="9" t="s">
        <v>38</v>
      </c>
      <c r="E42" s="245">
        <v>186</v>
      </c>
      <c r="F42" s="848"/>
      <c r="G42" s="849"/>
      <c r="H42" s="849"/>
    </row>
    <row r="43" spans="1:8" ht="13.8" hidden="1" x14ac:dyDescent="0.25">
      <c r="A43" s="159"/>
      <c r="B43" s="77" t="s">
        <v>42</v>
      </c>
      <c r="C43" s="155">
        <f>ROUNDDOWN(C42/1.33,0)</f>
        <v>3</v>
      </c>
      <c r="D43" s="9" t="s">
        <v>38</v>
      </c>
      <c r="E43" s="245">
        <v>139</v>
      </c>
      <c r="F43" s="848"/>
      <c r="G43" s="849"/>
      <c r="H43" s="849"/>
    </row>
    <row r="44" spans="1:8" hidden="1" x14ac:dyDescent="0.25">
      <c r="A44" s="160" t="s">
        <v>43</v>
      </c>
      <c r="B44" s="77"/>
      <c r="C44" s="155"/>
      <c r="E44" s="158"/>
      <c r="G44" s="155"/>
    </row>
    <row r="45" spans="1:8" hidden="1" x14ac:dyDescent="0.25">
      <c r="A45" s="161" t="s">
        <v>44</v>
      </c>
      <c r="B45" s="77"/>
      <c r="C45" s="155"/>
      <c r="E45" s="158"/>
    </row>
    <row r="46" spans="1:8" hidden="1" x14ac:dyDescent="0.25">
      <c r="A46" s="162" t="s">
        <v>45</v>
      </c>
      <c r="B46" s="77" t="str">
        <f>"("&amp;B34&amp;"-3300)/330"</f>
        <v>(46-3300)/330</v>
      </c>
      <c r="C46" s="155">
        <f>ROUNDUP((B34-3300)/330,0)</f>
        <v>-10</v>
      </c>
      <c r="E46" s="158"/>
    </row>
    <row r="47" spans="1:8" hidden="1" x14ac:dyDescent="0.25">
      <c r="A47" s="162" t="s">
        <v>46</v>
      </c>
      <c r="B47" s="77" t="str">
        <f>""&amp;C46&amp;"*0.5%"</f>
        <v>-10*0.5%</v>
      </c>
      <c r="C47" s="163">
        <f>C46*0.5%</f>
        <v>-0.05</v>
      </c>
      <c r="E47" s="158"/>
    </row>
    <row r="48" spans="1:8" hidden="1" x14ac:dyDescent="0.25">
      <c r="A48" s="162" t="s">
        <v>47</v>
      </c>
      <c r="B48" s="77" t="str">
        <f>""&amp;C46&amp;"*0.4%"</f>
        <v>-10*0.4%</v>
      </c>
      <c r="C48" s="163">
        <f>C46*0.4%</f>
        <v>-0.04</v>
      </c>
      <c r="E48" s="158"/>
    </row>
    <row r="49" spans="1:8" ht="13.8" x14ac:dyDescent="0.25">
      <c r="A49" s="159" t="s">
        <v>48</v>
      </c>
      <c r="B49" s="143" t="str">
        <f>""&amp;C41&amp;"*(1-"&amp;B47&amp;")="</f>
        <v>5*(1--10*0.5%)=</v>
      </c>
      <c r="C49" s="155">
        <f>ROUNDUP(C41*(1+C47),0)</f>
        <v>5</v>
      </c>
      <c r="D49" s="9" t="s">
        <v>38</v>
      </c>
      <c r="E49" s="251"/>
      <c r="F49" s="846" t="s">
        <v>49</v>
      </c>
      <c r="G49" s="847"/>
      <c r="H49" s="847"/>
    </row>
    <row r="50" spans="1:8" ht="13.8" x14ac:dyDescent="0.25">
      <c r="A50" s="159"/>
      <c r="B50" s="143" t="str">
        <f>""&amp;C42&amp;"*(1-"&amp;B47&amp;")="</f>
        <v>4*(1--10*0.5%)=</v>
      </c>
      <c r="C50" s="155">
        <f>ROUNDUP(C42*(1+C47),0)</f>
        <v>4</v>
      </c>
      <c r="D50" s="9" t="s">
        <v>38</v>
      </c>
      <c r="E50" s="251"/>
      <c r="F50" s="846"/>
      <c r="G50" s="847"/>
      <c r="H50" s="847"/>
    </row>
    <row r="51" spans="1:8" ht="13.8" x14ac:dyDescent="0.25">
      <c r="A51" s="159"/>
      <c r="B51" s="143" t="str">
        <f>""&amp;C43&amp;"*(1-"&amp;B48&amp;")="</f>
        <v>3*(1--10*0.4%)=</v>
      </c>
      <c r="C51" s="155">
        <f>ROUNDUP(C43*(1+C48),0)</f>
        <v>3</v>
      </c>
      <c r="D51" s="9" t="s">
        <v>38</v>
      </c>
      <c r="E51" s="251"/>
      <c r="F51" s="846"/>
      <c r="G51" s="847"/>
      <c r="H51" s="847"/>
    </row>
    <row r="52" spans="1:8" ht="13.8" thickBot="1" x14ac:dyDescent="0.3">
      <c r="A52" s="164"/>
      <c r="B52" s="165"/>
      <c r="C52" s="166"/>
      <c r="D52" s="167"/>
      <c r="E52" s="168"/>
      <c r="F52" s="237" t="s">
        <v>50</v>
      </c>
    </row>
    <row r="53" spans="1:8" x14ac:dyDescent="0.25">
      <c r="A53" s="142"/>
      <c r="B53" s="77"/>
      <c r="C53" s="155"/>
      <c r="E53" s="155"/>
      <c r="G53" s="155"/>
    </row>
    <row r="54" spans="1:8" x14ac:dyDescent="0.25">
      <c r="A54" s="142"/>
    </row>
    <row r="55" spans="1:8" x14ac:dyDescent="0.25">
      <c r="A55" s="169" t="s">
        <v>51</v>
      </c>
    </row>
    <row r="56" spans="1:8" ht="13.8" thickBot="1" x14ac:dyDescent="0.3">
      <c r="A56" s="142"/>
    </row>
    <row r="57" spans="1:8" ht="13.8" x14ac:dyDescent="0.25">
      <c r="A57" s="170" t="s">
        <v>52</v>
      </c>
      <c r="B57" s="250">
        <v>2500</v>
      </c>
      <c r="C57" s="238" t="s">
        <v>53</v>
      </c>
    </row>
    <row r="58" spans="1:8" x14ac:dyDescent="0.25">
      <c r="A58" s="142" t="s">
        <v>54</v>
      </c>
      <c r="B58" s="9">
        <f>B7/B5 *1000</f>
        <v>2028.6315789473686</v>
      </c>
      <c r="C58" s="249" t="s">
        <v>53</v>
      </c>
    </row>
    <row r="59" spans="1:8" ht="13.8" thickBot="1" x14ac:dyDescent="0.3">
      <c r="A59" s="171"/>
      <c r="B59" s="167"/>
      <c r="C59" s="172"/>
    </row>
    <row r="60" spans="1:8" x14ac:dyDescent="0.25">
      <c r="C60" s="149"/>
    </row>
    <row r="61" spans="1:8" x14ac:dyDescent="0.25">
      <c r="A61" s="64"/>
      <c r="C61" s="149"/>
    </row>
    <row r="62" spans="1:8" x14ac:dyDescent="0.25">
      <c r="B62" s="143"/>
      <c r="C62" s="149"/>
    </row>
    <row r="63" spans="1:8" x14ac:dyDescent="0.25">
      <c r="A63" s="229"/>
      <c r="B63" s="143"/>
      <c r="C63" s="149"/>
    </row>
    <row r="64" spans="1:8" x14ac:dyDescent="0.25">
      <c r="B64" s="138"/>
      <c r="C64" s="149"/>
    </row>
    <row r="65" spans="1:3" x14ac:dyDescent="0.25">
      <c r="B65" s="143"/>
      <c r="C65" s="149"/>
    </row>
    <row r="66" spans="1:3" x14ac:dyDescent="0.25">
      <c r="B66" s="143"/>
      <c r="C66" s="149"/>
    </row>
    <row r="67" spans="1:3" x14ac:dyDescent="0.25">
      <c r="B67" s="143"/>
      <c r="C67" s="149"/>
    </row>
    <row r="68" spans="1:3" x14ac:dyDescent="0.25">
      <c r="B68" s="138"/>
      <c r="C68" s="149"/>
    </row>
    <row r="69" spans="1:3" x14ac:dyDescent="0.25">
      <c r="B69" s="143"/>
      <c r="C69" s="149"/>
    </row>
    <row r="70" spans="1:3" x14ac:dyDescent="0.25">
      <c r="B70" s="143"/>
    </row>
    <row r="71" spans="1:3" x14ac:dyDescent="0.25">
      <c r="B71" s="143"/>
    </row>
    <row r="72" spans="1:3" x14ac:dyDescent="0.25">
      <c r="B72" s="138"/>
    </row>
    <row r="73" spans="1:3" x14ac:dyDescent="0.25">
      <c r="B73" s="143"/>
    </row>
    <row r="74" spans="1:3" x14ac:dyDescent="0.25">
      <c r="B74" s="143"/>
      <c r="C74" s="149"/>
    </row>
    <row r="75" spans="1:3" x14ac:dyDescent="0.25">
      <c r="C75" s="149"/>
    </row>
    <row r="76" spans="1:3" x14ac:dyDescent="0.25">
      <c r="C76" s="149"/>
    </row>
    <row r="77" spans="1:3" x14ac:dyDescent="0.25">
      <c r="C77" s="149"/>
    </row>
    <row r="78" spans="1:3" x14ac:dyDescent="0.25">
      <c r="A78" s="64"/>
      <c r="C78" s="149"/>
    </row>
    <row r="79" spans="1:3" x14ac:dyDescent="0.25">
      <c r="B79" s="143"/>
      <c r="C79" s="149"/>
    </row>
    <row r="80" spans="1:3" x14ac:dyDescent="0.25">
      <c r="C80" s="149"/>
    </row>
    <row r="81" spans="2:3" x14ac:dyDescent="0.25">
      <c r="B81" s="143"/>
      <c r="C81" s="149"/>
    </row>
    <row r="82" spans="2:3" x14ac:dyDescent="0.25">
      <c r="B82" s="143"/>
      <c r="C82" s="149"/>
    </row>
    <row r="83" spans="2:3" x14ac:dyDescent="0.25">
      <c r="B83" s="143"/>
      <c r="C83" s="149"/>
    </row>
    <row r="84" spans="2:3" x14ac:dyDescent="0.25">
      <c r="B84" s="138"/>
      <c r="C84" s="149"/>
    </row>
    <row r="85" spans="2:3" x14ac:dyDescent="0.25">
      <c r="B85" s="143"/>
      <c r="C85" s="149"/>
    </row>
    <row r="86" spans="2:3" x14ac:dyDescent="0.25">
      <c r="B86" s="138"/>
      <c r="C86" s="149"/>
    </row>
    <row r="87" spans="2:3" x14ac:dyDescent="0.25">
      <c r="B87" s="143"/>
      <c r="C87" s="149"/>
    </row>
    <row r="88" spans="2:3" x14ac:dyDescent="0.25">
      <c r="B88" s="143"/>
      <c r="C88" s="149"/>
    </row>
    <row r="89" spans="2:3" x14ac:dyDescent="0.25">
      <c r="B89" s="143"/>
      <c r="C89" s="149"/>
    </row>
    <row r="90" spans="2:3" x14ac:dyDescent="0.25">
      <c r="C90" s="149"/>
    </row>
    <row r="91" spans="2:3" x14ac:dyDescent="0.25">
      <c r="B91" s="143"/>
    </row>
    <row r="92" spans="2:3" x14ac:dyDescent="0.25">
      <c r="B92" s="143"/>
    </row>
    <row r="93" spans="2:3" x14ac:dyDescent="0.25">
      <c r="B93" s="143"/>
    </row>
    <row r="94" spans="2:3" x14ac:dyDescent="0.25">
      <c r="B94" s="138"/>
    </row>
    <row r="95" spans="2:3" x14ac:dyDescent="0.25">
      <c r="B95" s="143"/>
    </row>
    <row r="96" spans="2:3" x14ac:dyDescent="0.25">
      <c r="C96" s="149"/>
    </row>
    <row r="98" spans="1:3" x14ac:dyDescent="0.25">
      <c r="C98" s="149"/>
    </row>
    <row r="99" spans="1:3" x14ac:dyDescent="0.25">
      <c r="C99" s="149"/>
    </row>
    <row r="100" spans="1:3" x14ac:dyDescent="0.25">
      <c r="A100" s="64"/>
      <c r="C100" s="149"/>
    </row>
    <row r="101" spans="1:3" x14ac:dyDescent="0.25">
      <c r="B101" s="143"/>
    </row>
    <row r="102" spans="1:3" x14ac:dyDescent="0.25">
      <c r="C102" s="149"/>
    </row>
    <row r="103" spans="1:3" x14ac:dyDescent="0.25">
      <c r="B103" s="143"/>
      <c r="C103" s="149"/>
    </row>
    <row r="104" spans="1:3" x14ac:dyDescent="0.25">
      <c r="B104" s="143"/>
      <c r="C104" s="149"/>
    </row>
    <row r="105" spans="1:3" x14ac:dyDescent="0.25">
      <c r="B105" s="143"/>
      <c r="C105" s="149"/>
    </row>
    <row r="106" spans="1:3" x14ac:dyDescent="0.25">
      <c r="C106" s="149"/>
    </row>
    <row r="107" spans="1:3" x14ac:dyDescent="0.25">
      <c r="B107" s="143"/>
      <c r="C107" s="149"/>
    </row>
    <row r="108" spans="1:3" x14ac:dyDescent="0.25">
      <c r="C108" s="149"/>
    </row>
    <row r="109" spans="1:3" x14ac:dyDescent="0.25">
      <c r="B109" s="143"/>
      <c r="C109" s="149"/>
    </row>
    <row r="110" spans="1:3" x14ac:dyDescent="0.25">
      <c r="B110" s="143"/>
      <c r="C110" s="149"/>
    </row>
    <row r="111" spans="1:3" x14ac:dyDescent="0.25">
      <c r="B111" s="143"/>
    </row>
    <row r="112" spans="1:3" x14ac:dyDescent="0.25">
      <c r="B112" s="138"/>
    </row>
    <row r="113" spans="1:3" x14ac:dyDescent="0.25">
      <c r="B113" s="143"/>
    </row>
    <row r="114" spans="1:3" x14ac:dyDescent="0.25">
      <c r="B114" s="138"/>
    </row>
    <row r="115" spans="1:3" x14ac:dyDescent="0.25">
      <c r="B115" s="143"/>
    </row>
    <row r="116" spans="1:3" x14ac:dyDescent="0.25">
      <c r="C116" s="149"/>
    </row>
    <row r="119" spans="1:3" x14ac:dyDescent="0.25">
      <c r="C119" s="149"/>
    </row>
    <row r="120" spans="1:3" x14ac:dyDescent="0.25">
      <c r="A120" s="64"/>
      <c r="C120" s="149"/>
    </row>
    <row r="121" spans="1:3" x14ac:dyDescent="0.25">
      <c r="B121" s="143"/>
    </row>
    <row r="123" spans="1:3" x14ac:dyDescent="0.25">
      <c r="C123" s="149"/>
    </row>
    <row r="124" spans="1:3" x14ac:dyDescent="0.25">
      <c r="B124" s="138"/>
      <c r="C124" s="149"/>
    </row>
    <row r="125" spans="1:3" x14ac:dyDescent="0.25">
      <c r="B125" s="143"/>
    </row>
    <row r="127" spans="1:3" x14ac:dyDescent="0.25">
      <c r="C127" s="149"/>
    </row>
    <row r="128" spans="1:3" x14ac:dyDescent="0.25">
      <c r="B128" s="138"/>
      <c r="C128" s="149"/>
    </row>
    <row r="129" spans="2:3" x14ac:dyDescent="0.25">
      <c r="B129" s="143"/>
      <c r="C129" s="149"/>
    </row>
    <row r="130" spans="2:3" x14ac:dyDescent="0.25">
      <c r="C130" s="149"/>
    </row>
    <row r="131" spans="2:3" x14ac:dyDescent="0.25">
      <c r="C131" s="149"/>
    </row>
    <row r="132" spans="2:3" x14ac:dyDescent="0.25">
      <c r="C132" s="149"/>
    </row>
    <row r="133" spans="2:3" x14ac:dyDescent="0.25">
      <c r="B133" s="143"/>
      <c r="C133" s="149"/>
    </row>
    <row r="134" spans="2:3" x14ac:dyDescent="0.25">
      <c r="B134" s="143"/>
      <c r="C134" s="149"/>
    </row>
    <row r="135" spans="2:3" x14ac:dyDescent="0.25">
      <c r="B135" s="143"/>
    </row>
    <row r="136" spans="2:3" x14ac:dyDescent="0.25">
      <c r="B136" s="138"/>
    </row>
    <row r="137" spans="2:3" x14ac:dyDescent="0.25">
      <c r="B137" s="143"/>
    </row>
    <row r="138" spans="2:3" x14ac:dyDescent="0.25">
      <c r="B138" s="138"/>
    </row>
    <row r="139" spans="2:3" x14ac:dyDescent="0.25">
      <c r="B139" s="143"/>
    </row>
  </sheetData>
  <mergeCells count="3">
    <mergeCell ref="A32:C32"/>
    <mergeCell ref="F41:H43"/>
    <mergeCell ref="F49:H51"/>
  </mergeCells>
  <dataValidations count="2">
    <dataValidation type="decimal" operator="greaterThanOrEqual" allowBlank="1" showInputMessage="1" showErrorMessage="1" sqref="B5" xr:uid="{CBFA895A-06C1-4DF4-A1D1-090AD2A142DD}">
      <formula1>0</formula1>
    </dataValidation>
    <dataValidation type="decimal" operator="lessThanOrEqual" allowBlank="1" showInputMessage="1" showErrorMessage="1" sqref="B6" xr:uid="{B9351543-BBC4-4A46-AE72-133F981B656D}">
      <formula1>0</formula1>
    </dataValidation>
  </dataValidations>
  <hyperlinks>
    <hyperlink ref="F52" r:id="rId1" xr:uid="{F6ADF69A-10A6-46D4-86D4-0C07EE127434}"/>
  </hyperlinks>
  <pageMargins left="0.87" right="0.75" top="1.24" bottom="1" header="0.5" footer="0.5"/>
  <pageSetup orientation="landscape" horizontalDpi="3600" verticalDpi="3600" r:id="rId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64530-CBAC-4579-ACE6-7695263F9082}">
  <sheetPr codeName="Sheet16">
    <pageSetUpPr fitToPage="1"/>
  </sheetPr>
  <dimension ref="A1:Q45"/>
  <sheetViews>
    <sheetView topLeftCell="A5" zoomScale="85" zoomScaleNormal="85" workbookViewId="0">
      <selection activeCell="B50" sqref="B50"/>
    </sheetView>
  </sheetViews>
  <sheetFormatPr defaultColWidth="8.88671875" defaultRowHeight="13.2" x14ac:dyDescent="0.25"/>
  <cols>
    <col min="1" max="1" width="44.109375" bestFit="1" customWidth="1"/>
    <col min="2" max="3" width="13.44140625" customWidth="1"/>
    <col min="4" max="9" width="13.88671875" customWidth="1"/>
  </cols>
  <sheetData>
    <row r="1" spans="1:17" ht="21.75" customHeight="1" thickBot="1" x14ac:dyDescent="0.3">
      <c r="A1" s="9"/>
      <c r="B1" s="939" t="s">
        <v>55</v>
      </c>
      <c r="C1" s="940"/>
      <c r="D1" s="939" t="s">
        <v>56</v>
      </c>
      <c r="E1" s="940"/>
      <c r="F1" s="939" t="s">
        <v>57</v>
      </c>
      <c r="G1" s="940"/>
      <c r="H1" s="939" t="s">
        <v>58</v>
      </c>
      <c r="I1" s="940"/>
      <c r="J1" s="9"/>
      <c r="K1" s="9"/>
      <c r="L1" s="934" t="s">
        <v>59</v>
      </c>
      <c r="M1" s="935"/>
      <c r="N1" s="934" t="s">
        <v>60</v>
      </c>
      <c r="O1" s="935"/>
      <c r="P1" s="9"/>
      <c r="Q1" s="9"/>
    </row>
    <row r="2" spans="1:17" ht="13.5" customHeight="1" thickBot="1" x14ac:dyDescent="0.3">
      <c r="A2" s="9"/>
      <c r="B2" s="941"/>
      <c r="C2" s="942"/>
      <c r="D2" s="941"/>
      <c r="E2" s="942"/>
      <c r="F2" s="941"/>
      <c r="G2" s="942"/>
      <c r="H2" s="941"/>
      <c r="I2" s="942"/>
      <c r="J2" s="9"/>
      <c r="K2" s="9"/>
      <c r="L2" s="936" t="s">
        <v>61</v>
      </c>
      <c r="M2" s="937"/>
      <c r="N2" s="936" t="s">
        <v>61</v>
      </c>
      <c r="O2" s="937"/>
      <c r="P2" s="9"/>
      <c r="Q2" s="9"/>
    </row>
    <row r="3" spans="1:17" ht="13.5" customHeight="1" thickBot="1" x14ac:dyDescent="0.3">
      <c r="A3" s="9" t="s">
        <v>62</v>
      </c>
      <c r="B3" s="875" t="str">
        <f>INDEX(GSU[Vector Group],MATCH(1,GSU[Visible],0))</f>
        <v>Dy11</v>
      </c>
      <c r="C3" s="876"/>
      <c r="D3" s="875" t="str">
        <f>INDEX(MPT[Vector Group],MATCH(1,MPT[Visible],0))</f>
        <v>YN0yn0d1</v>
      </c>
      <c r="E3" s="938"/>
      <c r="F3" s="938"/>
      <c r="G3" s="938"/>
      <c r="H3" s="938"/>
      <c r="I3" s="876"/>
      <c r="J3" s="9"/>
      <c r="K3" s="9"/>
      <c r="L3" s="13" t="s">
        <v>63</v>
      </c>
      <c r="M3" s="14">
        <v>2.5000000000000001E-2</v>
      </c>
      <c r="N3" s="13" t="s">
        <v>63</v>
      </c>
      <c r="O3" s="14">
        <v>6.2500000000000003E-3</v>
      </c>
      <c r="P3" s="9">
        <f>O3*D5</f>
        <v>0.86250000000000004</v>
      </c>
      <c r="Q3" s="9"/>
    </row>
    <row r="4" spans="1:17" ht="13.5" customHeight="1" thickBot="1" x14ac:dyDescent="0.3">
      <c r="A4" s="9"/>
      <c r="B4" s="280" t="s">
        <v>64</v>
      </c>
      <c r="C4" s="281" t="s">
        <v>65</v>
      </c>
      <c r="D4" s="280" t="s">
        <v>64</v>
      </c>
      <c r="E4" s="281" t="s">
        <v>65</v>
      </c>
      <c r="F4" s="280" t="s">
        <v>64</v>
      </c>
      <c r="G4" s="281" t="s">
        <v>66</v>
      </c>
      <c r="H4" s="280" t="s">
        <v>65</v>
      </c>
      <c r="I4" s="281" t="s">
        <v>66</v>
      </c>
      <c r="J4" s="9"/>
      <c r="K4" s="9"/>
      <c r="L4" s="7"/>
      <c r="M4" s="12"/>
      <c r="N4" s="7"/>
      <c r="O4" s="12"/>
      <c r="P4" s="9"/>
      <c r="Q4" s="9"/>
    </row>
    <row r="5" spans="1:17" ht="13.8" x14ac:dyDescent="0.25">
      <c r="A5" s="10" t="s">
        <v>67</v>
      </c>
      <c r="B5" s="191">
        <v>34.5</v>
      </c>
      <c r="C5" s="327">
        <f>'1 General_1'!B10</f>
        <v>0.66</v>
      </c>
      <c r="D5" s="361">
        <v>138</v>
      </c>
      <c r="E5" s="362">
        <f>B5</f>
        <v>34.5</v>
      </c>
      <c r="F5" s="361">
        <v>138</v>
      </c>
      <c r="G5" s="363">
        <v>13.8</v>
      </c>
      <c r="H5" s="361">
        <v>34.5</v>
      </c>
      <c r="I5" s="364">
        <f>G5</f>
        <v>13.8</v>
      </c>
      <c r="J5" s="9"/>
      <c r="K5" s="9"/>
      <c r="L5" s="13" t="s">
        <v>68</v>
      </c>
      <c r="M5" s="15" t="s">
        <v>69</v>
      </c>
      <c r="N5" s="13" t="s">
        <v>68</v>
      </c>
      <c r="O5" s="15" t="s">
        <v>69</v>
      </c>
      <c r="P5" s="9"/>
      <c r="Q5" s="9"/>
    </row>
    <row r="6" spans="1:17" x14ac:dyDescent="0.25">
      <c r="A6" s="11" t="s">
        <v>70</v>
      </c>
      <c r="B6" s="192" t="str">
        <f>INDEX(GSU[Winding 1],MATCH(1,GSU[Visible],0))</f>
        <v>D</v>
      </c>
      <c r="C6" s="277" t="str">
        <f>INDEX(GSU[Winding 2],MATCH(1,GSU[Visible],0))</f>
        <v>y</v>
      </c>
      <c r="D6" s="365" t="str">
        <f>INDEX(MPT[Winding 1],MATCH(1,MPT[Visible],0))</f>
        <v>YN</v>
      </c>
      <c r="E6" s="366" t="str">
        <f>INDEX(MPT[Winding 2],MATCH(1,MPT[Visible],0))</f>
        <v>yn</v>
      </c>
      <c r="F6" s="365" t="str">
        <f>D6</f>
        <v>YN</v>
      </c>
      <c r="G6" s="366" t="str">
        <f>INDEX(MPT[Winding 3],MATCH(1,MPT[Visible],0))</f>
        <v>d</v>
      </c>
      <c r="H6" s="365" t="str">
        <f>E6</f>
        <v>yn</v>
      </c>
      <c r="I6" s="366" t="str">
        <f>G6</f>
        <v>d</v>
      </c>
      <c r="J6" s="9"/>
      <c r="K6" s="9"/>
      <c r="L6" s="16">
        <v>0</v>
      </c>
      <c r="M6" s="216">
        <f>M7-M3*M8</f>
        <v>32.775000000000006</v>
      </c>
      <c r="N6" s="16">
        <v>0</v>
      </c>
      <c r="O6" s="17">
        <f t="shared" ref="O6:O21" si="0">O7-$O$22*$O$3</f>
        <v>124.19999999999989</v>
      </c>
      <c r="P6" s="9"/>
      <c r="Q6" s="9"/>
    </row>
    <row r="7" spans="1:17" ht="13.8" x14ac:dyDescent="0.25">
      <c r="A7" s="11" t="s">
        <v>71</v>
      </c>
      <c r="B7" s="908">
        <v>8.5</v>
      </c>
      <c r="C7" s="909"/>
      <c r="D7" s="928">
        <v>10.5</v>
      </c>
      <c r="E7" s="929"/>
      <c r="F7" s="928">
        <v>15.75</v>
      </c>
      <c r="G7" s="929"/>
      <c r="H7" s="928">
        <v>3.15</v>
      </c>
      <c r="I7" s="929"/>
      <c r="J7" s="9"/>
      <c r="K7" s="9"/>
      <c r="L7" s="16">
        <v>1</v>
      </c>
      <c r="M7" s="216">
        <f>M8-M3*M8</f>
        <v>33.637500000000003</v>
      </c>
      <c r="N7" s="16">
        <v>1</v>
      </c>
      <c r="O7" s="17">
        <f t="shared" si="0"/>
        <v>125.06249999999989</v>
      </c>
      <c r="P7" s="9"/>
      <c r="Q7" s="9"/>
    </row>
    <row r="8" spans="1:17" ht="13.8" x14ac:dyDescent="0.25">
      <c r="A8" s="11" t="s">
        <v>72</v>
      </c>
      <c r="B8" s="908">
        <v>10</v>
      </c>
      <c r="C8" s="909"/>
      <c r="D8" s="928">
        <v>40</v>
      </c>
      <c r="E8" s="929"/>
      <c r="F8" s="928">
        <v>40</v>
      </c>
      <c r="G8" s="929"/>
      <c r="H8" s="928">
        <v>40</v>
      </c>
      <c r="I8" s="929"/>
      <c r="J8" s="9"/>
      <c r="K8" s="9"/>
      <c r="L8" s="16">
        <v>2</v>
      </c>
      <c r="M8" s="216">
        <f>B5</f>
        <v>34.5</v>
      </c>
      <c r="N8" s="16">
        <v>2</v>
      </c>
      <c r="O8" s="17">
        <f t="shared" si="0"/>
        <v>125.92499999999988</v>
      </c>
      <c r="P8" s="19"/>
      <c r="Q8" s="9"/>
    </row>
    <row r="9" spans="1:17" x14ac:dyDescent="0.25">
      <c r="A9" s="11" t="s">
        <v>73</v>
      </c>
      <c r="B9" s="930">
        <f>ATAN(B8)</f>
        <v>1.4711276743037347</v>
      </c>
      <c r="C9" s="931"/>
      <c r="D9" s="932">
        <f>ATAN(D8)</f>
        <v>1.5458015331759765</v>
      </c>
      <c r="E9" s="933"/>
      <c r="F9" s="932">
        <f t="shared" ref="F9" si="1">ATAN(F8)</f>
        <v>1.5458015331759765</v>
      </c>
      <c r="G9" s="933"/>
      <c r="H9" s="932">
        <f>ATAN(H8)</f>
        <v>1.5458015331759765</v>
      </c>
      <c r="I9" s="933"/>
      <c r="J9" s="9"/>
      <c r="K9" s="9"/>
      <c r="L9" s="16">
        <v>3</v>
      </c>
      <c r="M9" s="216">
        <f>M8+M3*M8</f>
        <v>35.362499999999997</v>
      </c>
      <c r="N9" s="16">
        <v>3</v>
      </c>
      <c r="O9" s="17">
        <f t="shared" si="0"/>
        <v>126.78749999999988</v>
      </c>
      <c r="P9" s="9"/>
      <c r="Q9" s="9"/>
    </row>
    <row r="10" spans="1:17" ht="13.8" thickBot="1" x14ac:dyDescent="0.3">
      <c r="A10" s="11" t="s">
        <v>74</v>
      </c>
      <c r="B10" s="924">
        <f>COS(B9)*B7</f>
        <v>0.84578161167848986</v>
      </c>
      <c r="C10" s="925"/>
      <c r="D10" s="926">
        <f>COS(D9)*D7</f>
        <v>0.26241800718213221</v>
      </c>
      <c r="E10" s="927"/>
      <c r="F10" s="926">
        <f t="shared" ref="F10:H10" si="2">COS(F9)*F7</f>
        <v>0.39362701077319828</v>
      </c>
      <c r="G10" s="927"/>
      <c r="H10" s="926">
        <f t="shared" si="2"/>
        <v>7.8725402154639662E-2</v>
      </c>
      <c r="I10" s="927"/>
      <c r="J10" s="9"/>
      <c r="K10" s="9"/>
      <c r="L10" s="21">
        <v>4</v>
      </c>
      <c r="M10" s="217">
        <f>M9+M3*M8</f>
        <v>36.224999999999994</v>
      </c>
      <c r="N10" s="16">
        <v>4</v>
      </c>
      <c r="O10" s="17">
        <f t="shared" si="0"/>
        <v>127.64999999999988</v>
      </c>
      <c r="P10" s="9"/>
      <c r="Q10" s="9"/>
    </row>
    <row r="11" spans="1:17" ht="13.8" thickBot="1" x14ac:dyDescent="0.3">
      <c r="A11" s="11" t="s">
        <v>75</v>
      </c>
      <c r="B11" s="894">
        <f>SIN(B9)*B7</f>
        <v>8.4578161167849082</v>
      </c>
      <c r="C11" s="895"/>
      <c r="D11" s="896">
        <f>SIN(D9)*D7</f>
        <v>10.496720287285289</v>
      </c>
      <c r="E11" s="897"/>
      <c r="F11" s="896">
        <f t="shared" ref="F11:H11" si="3">SIN(F9)*F7</f>
        <v>15.745080430927935</v>
      </c>
      <c r="G11" s="897"/>
      <c r="H11" s="896">
        <f t="shared" si="3"/>
        <v>3.1490160861855867</v>
      </c>
      <c r="I11" s="897"/>
      <c r="J11" s="9"/>
      <c r="K11" s="9"/>
      <c r="M11" s="2"/>
      <c r="N11" s="16">
        <v>5</v>
      </c>
      <c r="O11" s="17">
        <f t="shared" si="0"/>
        <v>128.51249999999987</v>
      </c>
      <c r="P11" s="9"/>
      <c r="Q11" s="9"/>
    </row>
    <row r="12" spans="1:17" x14ac:dyDescent="0.25">
      <c r="A12" s="18" t="s">
        <v>76</v>
      </c>
      <c r="B12" s="916">
        <f t="shared" ref="B12:B13" si="4">B10/100</f>
        <v>8.4578161167848994E-3</v>
      </c>
      <c r="C12" s="917"/>
      <c r="D12" s="918">
        <f t="shared" ref="D12:H13" si="5">D10/100</f>
        <v>2.6241800718213222E-3</v>
      </c>
      <c r="E12" s="919"/>
      <c r="F12" s="918">
        <f>F10/100</f>
        <v>3.9362701077319826E-3</v>
      </c>
      <c r="G12" s="919"/>
      <c r="H12" s="918">
        <f t="shared" si="5"/>
        <v>7.8725402154639665E-4</v>
      </c>
      <c r="I12" s="919"/>
      <c r="J12" s="357"/>
      <c r="K12" s="9"/>
      <c r="L12" s="9"/>
      <c r="M12" s="9"/>
      <c r="N12" s="16">
        <v>6</v>
      </c>
      <c r="O12" s="17">
        <f t="shared" si="0"/>
        <v>129.37499999999989</v>
      </c>
      <c r="P12" s="9"/>
      <c r="Q12" s="9"/>
    </row>
    <row r="13" spans="1:17" ht="13.8" thickBot="1" x14ac:dyDescent="0.3">
      <c r="A13" s="20" t="s">
        <v>77</v>
      </c>
      <c r="B13" s="920">
        <f t="shared" si="4"/>
        <v>8.4578161167849081E-2</v>
      </c>
      <c r="C13" s="921"/>
      <c r="D13" s="922">
        <f t="shared" si="5"/>
        <v>0.10496720287285288</v>
      </c>
      <c r="E13" s="923"/>
      <c r="F13" s="922">
        <f t="shared" si="5"/>
        <v>0.15745080430927935</v>
      </c>
      <c r="G13" s="923"/>
      <c r="H13" s="922">
        <f t="shared" si="5"/>
        <v>3.1490160861855868E-2</v>
      </c>
      <c r="I13" s="923"/>
      <c r="J13" s="357"/>
      <c r="K13" s="9"/>
      <c r="L13" s="9"/>
      <c r="M13" s="9"/>
      <c r="N13" s="16">
        <v>7</v>
      </c>
      <c r="O13" s="17">
        <f t="shared" si="0"/>
        <v>130.2374999999999</v>
      </c>
      <c r="P13" s="9"/>
      <c r="Q13" s="9"/>
    </row>
    <row r="14" spans="1:17" ht="13.8" x14ac:dyDescent="0.25">
      <c r="A14" s="11" t="s">
        <v>78</v>
      </c>
      <c r="B14" s="908">
        <v>4.4000000000000004</v>
      </c>
      <c r="C14" s="909"/>
      <c r="D14" s="910">
        <v>105</v>
      </c>
      <c r="E14" s="911"/>
      <c r="F14" s="910">
        <v>105</v>
      </c>
      <c r="G14" s="911"/>
      <c r="H14" s="910">
        <v>105</v>
      </c>
      <c r="I14" s="911"/>
      <c r="J14" s="9"/>
      <c r="K14" s="9"/>
      <c r="L14" s="9"/>
      <c r="M14" s="9"/>
      <c r="N14" s="16">
        <v>8</v>
      </c>
      <c r="O14" s="17">
        <f t="shared" si="0"/>
        <v>131.09999999999991</v>
      </c>
      <c r="P14" s="9"/>
      <c r="Q14" s="9"/>
    </row>
    <row r="15" spans="1:17" x14ac:dyDescent="0.25">
      <c r="A15" s="11" t="s">
        <v>79</v>
      </c>
      <c r="B15" s="912">
        <f>B5</f>
        <v>34.5</v>
      </c>
      <c r="C15" s="913"/>
      <c r="D15" s="914">
        <f>D5</f>
        <v>138</v>
      </c>
      <c r="E15" s="915"/>
      <c r="F15" s="914">
        <f>F5</f>
        <v>138</v>
      </c>
      <c r="G15" s="915"/>
      <c r="H15" s="914">
        <f>H5</f>
        <v>34.5</v>
      </c>
      <c r="I15" s="915"/>
      <c r="J15" s="9"/>
      <c r="K15" s="9"/>
      <c r="L15" s="9"/>
      <c r="M15" s="9"/>
      <c r="N15" s="16">
        <v>9</v>
      </c>
      <c r="O15" s="17">
        <f t="shared" si="0"/>
        <v>131.96249999999992</v>
      </c>
      <c r="P15" s="9"/>
      <c r="Q15" s="9"/>
    </row>
    <row r="16" spans="1:17" ht="13.8" thickBot="1" x14ac:dyDescent="0.3">
      <c r="A16" s="22" t="s">
        <v>80</v>
      </c>
      <c r="B16" s="900">
        <f>((B15*1000)^2)/(B14*10^6)</f>
        <v>270.51136363636363</v>
      </c>
      <c r="C16" s="901"/>
      <c r="D16" s="902">
        <f>((D15*1000)^2)/(D14*10^6)</f>
        <v>181.37142857142857</v>
      </c>
      <c r="E16" s="903"/>
      <c r="F16" s="902">
        <f t="shared" ref="F16:H16" si="6">((F15*1000)^2)/(F14*10^6)</f>
        <v>181.37142857142857</v>
      </c>
      <c r="G16" s="903"/>
      <c r="H16" s="902">
        <f t="shared" si="6"/>
        <v>11.335714285714285</v>
      </c>
      <c r="I16" s="903"/>
      <c r="J16" s="9"/>
      <c r="K16" s="9"/>
      <c r="L16" s="9"/>
      <c r="M16" s="9"/>
      <c r="N16" s="16">
        <v>10</v>
      </c>
      <c r="O16" s="17">
        <f t="shared" si="0"/>
        <v>132.82499999999993</v>
      </c>
      <c r="P16" s="9"/>
      <c r="Q16" s="9"/>
    </row>
    <row r="17" spans="1:17" x14ac:dyDescent="0.25">
      <c r="A17" s="10" t="s">
        <v>81</v>
      </c>
      <c r="B17" s="904">
        <f>B$16*(B10/100)</f>
        <v>2.2879353711370967</v>
      </c>
      <c r="C17" s="905"/>
      <c r="D17" s="906">
        <f>D$16*(D10/100)</f>
        <v>0.4759512884549072</v>
      </c>
      <c r="E17" s="907"/>
      <c r="F17" s="906">
        <f>F$16*(F10/100)</f>
        <v>0.71392693268236074</v>
      </c>
      <c r="G17" s="907"/>
      <c r="H17" s="906">
        <f>H$16*(H10/100)</f>
        <v>8.9240866585295099E-3</v>
      </c>
      <c r="I17" s="907"/>
      <c r="J17" s="9"/>
      <c r="K17" s="9"/>
      <c r="L17" s="9"/>
      <c r="M17" s="9"/>
      <c r="N17" s="16">
        <v>11</v>
      </c>
      <c r="O17" s="17">
        <f t="shared" si="0"/>
        <v>133.68749999999994</v>
      </c>
      <c r="P17" s="9"/>
      <c r="Q17" s="9"/>
    </row>
    <row r="18" spans="1:17" ht="13.8" thickBot="1" x14ac:dyDescent="0.3">
      <c r="A18" s="22" t="s">
        <v>82</v>
      </c>
      <c r="B18" s="894">
        <f>B$16*(B11/100)</f>
        <v>22.879353711370992</v>
      </c>
      <c r="C18" s="895"/>
      <c r="D18" s="896">
        <f>D$16*(D11/100)</f>
        <v>19.038051538196289</v>
      </c>
      <c r="E18" s="897"/>
      <c r="F18" s="896">
        <f>F$16*(F11/100)</f>
        <v>28.557077307294438</v>
      </c>
      <c r="G18" s="897"/>
      <c r="H18" s="896">
        <f>H$16*(H11/100)</f>
        <v>0.35696346634118042</v>
      </c>
      <c r="I18" s="897"/>
      <c r="J18" s="9"/>
      <c r="K18" s="9"/>
      <c r="L18" s="9"/>
      <c r="M18" s="9"/>
      <c r="N18" s="16">
        <v>12</v>
      </c>
      <c r="O18" s="17">
        <f t="shared" si="0"/>
        <v>134.54999999999995</v>
      </c>
      <c r="P18" s="9"/>
      <c r="Q18" s="9"/>
    </row>
    <row r="19" spans="1:17" ht="13.8" thickBot="1" x14ac:dyDescent="0.3">
      <c r="A19" s="140" t="s">
        <v>83</v>
      </c>
      <c r="B19" s="890">
        <f>B12*(100/$B$14)</f>
        <v>0.19222309356329317</v>
      </c>
      <c r="C19" s="891"/>
      <c r="D19" s="898">
        <f>D12*(100/D14)</f>
        <v>2.4992191160203066E-3</v>
      </c>
      <c r="E19" s="899"/>
      <c r="F19" s="898">
        <f t="shared" ref="F19:H19" si="7">F12*(100/F14)</f>
        <v>3.7488286740304595E-3</v>
      </c>
      <c r="G19" s="899"/>
      <c r="H19" s="898">
        <f t="shared" si="7"/>
        <v>7.4976573480609195E-4</v>
      </c>
      <c r="I19" s="899"/>
      <c r="J19" s="9"/>
      <c r="K19" s="9"/>
      <c r="L19" s="9"/>
      <c r="M19" s="9"/>
      <c r="N19" s="16">
        <v>13</v>
      </c>
      <c r="O19" s="17">
        <f t="shared" si="0"/>
        <v>135.41249999999997</v>
      </c>
      <c r="P19" s="9"/>
      <c r="Q19" s="9"/>
    </row>
    <row r="20" spans="1:17" ht="13.8" thickBot="1" x14ac:dyDescent="0.3">
      <c r="A20" s="141" t="s">
        <v>84</v>
      </c>
      <c r="B20" s="890">
        <f>B13*(100/$B$14)</f>
        <v>1.9222309356329337</v>
      </c>
      <c r="C20" s="891"/>
      <c r="D20" s="892">
        <f>D13*(100/D14)</f>
        <v>9.9968764640812266E-2</v>
      </c>
      <c r="E20" s="893"/>
      <c r="F20" s="892">
        <f t="shared" ref="F20:H20" si="8">F13*(100/F14)</f>
        <v>0.14995314696121842</v>
      </c>
      <c r="G20" s="893"/>
      <c r="H20" s="892">
        <f t="shared" si="8"/>
        <v>2.9990629392243683E-2</v>
      </c>
      <c r="I20" s="893"/>
      <c r="J20" s="9"/>
      <c r="K20" s="9"/>
      <c r="L20" s="9"/>
      <c r="M20" s="9"/>
      <c r="N20" s="16">
        <v>14</v>
      </c>
      <c r="O20" s="17">
        <f t="shared" si="0"/>
        <v>136.27499999999998</v>
      </c>
      <c r="P20" s="9"/>
      <c r="Q20" s="9"/>
    </row>
    <row r="21" spans="1:17" ht="13.8" thickBot="1" x14ac:dyDescent="0.3">
      <c r="A21" s="140" t="s">
        <v>85</v>
      </c>
      <c r="B21" s="882">
        <f>B19*0.9</f>
        <v>0.17300078420696385</v>
      </c>
      <c r="C21" s="883"/>
      <c r="D21" s="884">
        <f>D19*0.9</f>
        <v>2.2492972044182761E-3</v>
      </c>
      <c r="E21" s="885"/>
      <c r="F21" s="884">
        <f t="shared" ref="F21" si="9">F19*0.9</f>
        <v>3.3739458066274135E-3</v>
      </c>
      <c r="G21" s="885"/>
      <c r="H21" s="884">
        <f t="shared" ref="H21" si="10">H19*0.9</f>
        <v>6.7478916132548278E-4</v>
      </c>
      <c r="I21" s="885"/>
      <c r="J21" s="9"/>
      <c r="K21" s="9"/>
      <c r="L21" s="9"/>
      <c r="M21" s="9"/>
      <c r="N21" s="16">
        <v>15</v>
      </c>
      <c r="O21" s="17">
        <f t="shared" si="0"/>
        <v>137.13749999999999</v>
      </c>
      <c r="P21" s="9"/>
      <c r="Q21" s="9"/>
    </row>
    <row r="22" spans="1:17" ht="13.8" thickBot="1" x14ac:dyDescent="0.3">
      <c r="A22" s="141" t="s">
        <v>86</v>
      </c>
      <c r="B22" s="882">
        <f>B20*0.9</f>
        <v>1.7300078420696403</v>
      </c>
      <c r="C22" s="883"/>
      <c r="D22" s="884">
        <f>D20*0.9</f>
        <v>8.9971888176731046E-2</v>
      </c>
      <c r="E22" s="885"/>
      <c r="F22" s="884">
        <f t="shared" ref="F22" si="11">F20*0.9</f>
        <v>0.13495783226509658</v>
      </c>
      <c r="G22" s="885"/>
      <c r="H22" s="884">
        <f t="shared" ref="H22" si="12">H20*0.9</f>
        <v>2.6991566453019315E-2</v>
      </c>
      <c r="I22" s="885"/>
      <c r="J22" s="9"/>
      <c r="K22" s="9"/>
      <c r="L22" s="9"/>
      <c r="M22" s="9"/>
      <c r="N22" s="16">
        <v>16</v>
      </c>
      <c r="O22" s="297">
        <f>D5</f>
        <v>138</v>
      </c>
      <c r="P22" s="9"/>
      <c r="Q22" s="9"/>
    </row>
    <row r="23" spans="1:17" x14ac:dyDescent="0.25">
      <c r="A23" s="184" t="s">
        <v>87</v>
      </c>
      <c r="B23" s="886">
        <f>SQRT(B19^2+B20^2)</f>
        <v>1.9318181818181819</v>
      </c>
      <c r="C23" s="887"/>
      <c r="D23" s="888">
        <f>SQRT(D19^2+D20^2)</f>
        <v>9.9999999999999992E-2</v>
      </c>
      <c r="E23" s="889"/>
      <c r="F23" s="888">
        <f t="shared" ref="F23:H23" si="13">SQRT(F19^2+F20^2)</f>
        <v>0.15000000000000002</v>
      </c>
      <c r="G23" s="889"/>
      <c r="H23" s="888">
        <f t="shared" si="13"/>
        <v>0.03</v>
      </c>
      <c r="I23" s="889"/>
      <c r="J23" s="9"/>
      <c r="K23" s="9"/>
      <c r="L23" s="9"/>
      <c r="M23" s="9"/>
      <c r="N23" s="16">
        <v>17</v>
      </c>
      <c r="O23" s="17">
        <f t="shared" ref="O23:O38" si="14">O22+$O$22*$O$3</f>
        <v>138.86250000000001</v>
      </c>
      <c r="P23" s="9"/>
      <c r="Q23" s="9"/>
    </row>
    <row r="24" spans="1:17" ht="13.8" thickBot="1" x14ac:dyDescent="0.3">
      <c r="A24" s="20" t="s">
        <v>88</v>
      </c>
      <c r="B24" s="877">
        <f>SQRT(B21^2+B22^2)</f>
        <v>1.7386363636363638</v>
      </c>
      <c r="C24" s="878"/>
      <c r="D24" s="879">
        <f>SQRT(D21^2+D22^2)</f>
        <v>0.09</v>
      </c>
      <c r="E24" s="880"/>
      <c r="F24" s="879">
        <f t="shared" ref="F24:H24" si="15">SQRT(F21^2+F22^2)</f>
        <v>0.13500000000000001</v>
      </c>
      <c r="G24" s="880"/>
      <c r="H24" s="879">
        <f t="shared" si="15"/>
        <v>2.7E-2</v>
      </c>
      <c r="I24" s="880"/>
      <c r="J24" s="9"/>
      <c r="K24" s="9"/>
      <c r="L24" s="9"/>
      <c r="M24" s="9"/>
      <c r="N24" s="16">
        <v>18</v>
      </c>
      <c r="O24" s="298">
        <f t="shared" si="14"/>
        <v>139.72500000000002</v>
      </c>
      <c r="P24" s="9"/>
      <c r="Q24" s="9"/>
    </row>
    <row r="25" spans="1:17" ht="17.25" customHeight="1" thickBot="1" x14ac:dyDescent="0.3">
      <c r="A25" s="867" t="s">
        <v>89</v>
      </c>
      <c r="B25" s="868"/>
      <c r="C25" s="868"/>
      <c r="D25" s="868"/>
      <c r="E25" s="868"/>
      <c r="F25" s="868"/>
      <c r="G25" s="868"/>
      <c r="H25" s="868"/>
      <c r="I25" s="869"/>
      <c r="J25" s="9"/>
      <c r="K25" s="9"/>
      <c r="L25" s="9"/>
      <c r="M25" s="9"/>
      <c r="N25" s="16">
        <v>19</v>
      </c>
      <c r="O25" s="298">
        <f t="shared" si="14"/>
        <v>140.58750000000003</v>
      </c>
      <c r="P25" s="9"/>
      <c r="Q25" s="9"/>
    </row>
    <row r="26" spans="1:17" ht="89.25" customHeight="1" thickBot="1" x14ac:dyDescent="0.3">
      <c r="A26" s="283"/>
      <c r="B26" s="284"/>
      <c r="C26" s="284"/>
      <c r="D26" s="288" t="e">
        <f>INDEX([1]!MPT[Number of Windings],MATCH(1,[1]!MPT[Visible],0))</f>
        <v>#REF!</v>
      </c>
      <c r="E26" s="329"/>
      <c r="F26" s="870" t="s">
        <v>90</v>
      </c>
      <c r="G26" s="881"/>
      <c r="H26" s="881"/>
      <c r="I26" s="871"/>
      <c r="J26" s="9"/>
      <c r="K26" s="9"/>
      <c r="L26" s="9"/>
      <c r="M26" s="9"/>
      <c r="N26" s="16">
        <v>20</v>
      </c>
      <c r="O26" s="298">
        <f t="shared" si="14"/>
        <v>141.45000000000005</v>
      </c>
      <c r="P26" s="9"/>
      <c r="Q26" s="9"/>
    </row>
    <row r="27" spans="1:17" ht="18.75" customHeight="1" thickBot="1" x14ac:dyDescent="0.3">
      <c r="A27" s="867" t="s">
        <v>91</v>
      </c>
      <c r="B27" s="868"/>
      <c r="C27" s="868"/>
      <c r="D27" s="868"/>
      <c r="E27" s="868"/>
      <c r="F27" s="868"/>
      <c r="G27" s="868"/>
      <c r="H27" s="868"/>
      <c r="I27" s="869"/>
      <c r="J27" s="9"/>
      <c r="K27" s="9"/>
      <c r="L27" s="9"/>
      <c r="M27" s="9"/>
      <c r="N27" s="16">
        <v>21</v>
      </c>
      <c r="O27" s="298">
        <f t="shared" si="14"/>
        <v>142.31250000000006</v>
      </c>
      <c r="P27" s="9"/>
      <c r="Q27" s="9"/>
    </row>
    <row r="28" spans="1:17" ht="90.75" customHeight="1" thickBot="1" x14ac:dyDescent="0.3">
      <c r="A28" s="285"/>
      <c r="B28" s="286"/>
      <c r="C28" s="286"/>
      <c r="D28" s="328" t="e">
        <f>INDEX([1]!MPT[Number of Windings],MATCH(1,[1]!MPT[Visible],0))</f>
        <v>#REF!</v>
      </c>
      <c r="E28" s="329"/>
      <c r="F28" s="286"/>
      <c r="G28" s="287"/>
      <c r="H28" s="870" t="s">
        <v>92</v>
      </c>
      <c r="I28" s="871"/>
      <c r="J28" s="9"/>
      <c r="K28" s="9"/>
      <c r="L28" s="9"/>
      <c r="M28" s="9"/>
      <c r="N28" s="16">
        <v>22</v>
      </c>
      <c r="O28" s="298">
        <f t="shared" si="14"/>
        <v>143.17500000000007</v>
      </c>
      <c r="P28" s="9"/>
      <c r="Q28" s="9"/>
    </row>
    <row r="29" spans="1:17" ht="21.75" customHeight="1" thickBot="1" x14ac:dyDescent="0.3">
      <c r="A29" s="872" t="s">
        <v>93</v>
      </c>
      <c r="B29" s="873"/>
      <c r="C29" s="873"/>
      <c r="D29" s="873"/>
      <c r="E29" s="873"/>
      <c r="F29" s="873"/>
      <c r="G29" s="873"/>
      <c r="H29" s="873"/>
      <c r="I29" s="874"/>
      <c r="J29" s="9"/>
      <c r="K29" s="9"/>
      <c r="L29" s="9"/>
      <c r="M29" s="9"/>
      <c r="N29" s="16">
        <v>23</v>
      </c>
      <c r="O29" s="298">
        <f t="shared" si="14"/>
        <v>144.03750000000008</v>
      </c>
      <c r="P29" s="9"/>
      <c r="Q29" s="9"/>
    </row>
    <row r="30" spans="1:17" ht="13.5" customHeight="1" thickBot="1" x14ac:dyDescent="0.3">
      <c r="B30" s="875" t="s">
        <v>94</v>
      </c>
      <c r="C30" s="876"/>
      <c r="D30" s="875" t="s">
        <v>95</v>
      </c>
      <c r="E30" s="876"/>
      <c r="F30" s="875" t="s">
        <v>96</v>
      </c>
      <c r="G30" s="876"/>
      <c r="H30" s="875" t="s">
        <v>97</v>
      </c>
      <c r="I30" s="876"/>
      <c r="J30" s="9"/>
      <c r="K30" s="9"/>
      <c r="L30" s="9"/>
      <c r="M30" s="9"/>
      <c r="N30" s="16">
        <v>24</v>
      </c>
      <c r="O30" s="298">
        <f t="shared" si="14"/>
        <v>144.90000000000009</v>
      </c>
      <c r="P30" s="9"/>
      <c r="Q30" s="9"/>
    </row>
    <row r="31" spans="1:17" ht="13.5" customHeight="1" thickBot="1" x14ac:dyDescent="0.3">
      <c r="A31" s="6" t="s">
        <v>98</v>
      </c>
      <c r="B31" s="280" t="s">
        <v>99</v>
      </c>
      <c r="C31" s="281" t="s">
        <v>100</v>
      </c>
      <c r="D31" s="280" t="s">
        <v>99</v>
      </c>
      <c r="E31" s="281" t="s">
        <v>100</v>
      </c>
      <c r="F31" s="280" t="s">
        <v>99</v>
      </c>
      <c r="G31" s="281" t="s">
        <v>101</v>
      </c>
      <c r="H31" s="280" t="s">
        <v>100</v>
      </c>
      <c r="I31" s="281" t="s">
        <v>101</v>
      </c>
      <c r="J31" s="9"/>
      <c r="K31" s="9"/>
      <c r="L31" s="9"/>
      <c r="M31" s="9"/>
      <c r="N31" s="16">
        <v>25</v>
      </c>
      <c r="O31" s="298">
        <f t="shared" si="14"/>
        <v>145.7625000000001</v>
      </c>
      <c r="P31" s="9"/>
      <c r="Q31" s="9"/>
    </row>
    <row r="32" spans="1:17" ht="13.8" x14ac:dyDescent="0.25">
      <c r="A32" s="6" t="s">
        <v>102</v>
      </c>
      <c r="B32" s="319"/>
      <c r="C32" s="317"/>
      <c r="D32" s="319"/>
      <c r="E32" s="317"/>
      <c r="F32" s="320">
        <f t="shared" ref="F32:F38" si="16">D32</f>
        <v>0</v>
      </c>
      <c r="G32" s="317"/>
      <c r="H32" s="320">
        <f>E32</f>
        <v>0</v>
      </c>
      <c r="I32" s="321">
        <f>G32</f>
        <v>0</v>
      </c>
      <c r="J32" s="9"/>
      <c r="K32" s="9"/>
      <c r="L32" s="9"/>
      <c r="M32" s="9"/>
      <c r="N32" s="16">
        <v>26</v>
      </c>
      <c r="O32" s="298">
        <f t="shared" si="14"/>
        <v>146.62500000000011</v>
      </c>
      <c r="P32" s="9"/>
      <c r="Q32" s="9"/>
    </row>
    <row r="33" spans="1:17" ht="13.8" x14ac:dyDescent="0.25">
      <c r="A33" s="6" t="s">
        <v>103</v>
      </c>
      <c r="B33" s="322"/>
      <c r="C33" s="323"/>
      <c r="D33" s="322"/>
      <c r="E33" s="323"/>
      <c r="F33" s="324">
        <f t="shared" si="16"/>
        <v>0</v>
      </c>
      <c r="G33" s="323"/>
      <c r="H33" s="324">
        <f>E33</f>
        <v>0</v>
      </c>
      <c r="I33" s="296">
        <f>G33</f>
        <v>0</v>
      </c>
      <c r="J33" s="9"/>
      <c r="K33" s="9"/>
      <c r="L33" s="9"/>
      <c r="M33" s="9"/>
      <c r="N33" s="16">
        <v>27</v>
      </c>
      <c r="O33" s="298">
        <f t="shared" si="14"/>
        <v>147.48750000000013</v>
      </c>
      <c r="P33" s="9"/>
      <c r="Q33" s="9"/>
    </row>
    <row r="34" spans="1:17" ht="13.8" x14ac:dyDescent="0.25">
      <c r="A34" s="6" t="s">
        <v>104</v>
      </c>
      <c r="B34" s="351">
        <f>B21*B14/100</f>
        <v>7.61203450510641E-3</v>
      </c>
      <c r="C34" s="347"/>
      <c r="D34" s="351">
        <f>D21*D14/100</f>
        <v>2.3617620646391897E-3</v>
      </c>
      <c r="E34" s="347"/>
      <c r="F34" s="352">
        <f>F21*F14/100</f>
        <v>3.5426430969587842E-3</v>
      </c>
      <c r="G34" s="347"/>
      <c r="H34" s="352">
        <f>H21*H14/100</f>
        <v>7.08528619391757E-4</v>
      </c>
      <c r="I34" s="348">
        <f>G34</f>
        <v>0</v>
      </c>
      <c r="J34" s="9"/>
      <c r="K34" s="9"/>
      <c r="L34" s="9"/>
      <c r="M34" s="9"/>
      <c r="N34" s="16">
        <v>28</v>
      </c>
      <c r="O34" s="298">
        <f t="shared" si="14"/>
        <v>148.35000000000014</v>
      </c>
      <c r="P34" s="9"/>
      <c r="Q34" s="9"/>
    </row>
    <row r="35" spans="1:17" ht="14.4" thickBot="1" x14ac:dyDescent="0.3">
      <c r="A35" s="6" t="s">
        <v>105</v>
      </c>
      <c r="B35" s="351">
        <f>B22*B14/100</f>
        <v>7.6120345051064173E-2</v>
      </c>
      <c r="C35" s="349"/>
      <c r="D35" s="351">
        <f>D22*D14/100</f>
        <v>9.4470482585567603E-2</v>
      </c>
      <c r="E35" s="350"/>
      <c r="F35" s="352">
        <f>F22*F14/100</f>
        <v>0.14170572387835143</v>
      </c>
      <c r="G35" s="350"/>
      <c r="H35" s="352">
        <f>H22*H14/100</f>
        <v>2.834114477567028E-2</v>
      </c>
      <c r="I35" s="348">
        <f>G35</f>
        <v>0</v>
      </c>
      <c r="J35" s="9"/>
      <c r="K35" s="9"/>
      <c r="L35" s="9"/>
      <c r="M35" s="9"/>
      <c r="N35" s="16">
        <v>29</v>
      </c>
      <c r="O35" s="298">
        <f t="shared" si="14"/>
        <v>149.21250000000015</v>
      </c>
      <c r="P35" s="9"/>
      <c r="Q35" s="9"/>
    </row>
    <row r="36" spans="1:17" ht="13.8" x14ac:dyDescent="0.25">
      <c r="A36" s="325" t="s">
        <v>106</v>
      </c>
      <c r="B36" s="857"/>
      <c r="C36" s="858"/>
      <c r="D36" s="857"/>
      <c r="E36" s="858"/>
      <c r="F36" s="859">
        <f t="shared" si="16"/>
        <v>0</v>
      </c>
      <c r="G36" s="860"/>
      <c r="H36" s="861">
        <f>D36</f>
        <v>0</v>
      </c>
      <c r="I36" s="860"/>
      <c r="J36" s="9"/>
      <c r="K36" s="9"/>
      <c r="L36" s="9"/>
      <c r="M36" s="9"/>
      <c r="N36" s="16">
        <v>30</v>
      </c>
      <c r="O36" s="298">
        <f t="shared" si="14"/>
        <v>150.07500000000016</v>
      </c>
      <c r="P36" s="9"/>
      <c r="Q36" s="9"/>
    </row>
    <row r="37" spans="1:17" ht="14.4" thickBot="1" x14ac:dyDescent="0.3">
      <c r="A37" s="326" t="s">
        <v>107</v>
      </c>
      <c r="B37" s="862"/>
      <c r="C37" s="863"/>
      <c r="D37" s="862"/>
      <c r="E37" s="863"/>
      <c r="F37" s="864">
        <f t="shared" si="16"/>
        <v>0</v>
      </c>
      <c r="G37" s="865"/>
      <c r="H37" s="866">
        <f>D37</f>
        <v>0</v>
      </c>
      <c r="I37" s="865"/>
      <c r="J37" s="9"/>
      <c r="K37" s="9"/>
      <c r="L37" s="9"/>
      <c r="M37" s="9"/>
      <c r="N37" s="16">
        <v>31</v>
      </c>
      <c r="O37" s="298">
        <f t="shared" si="14"/>
        <v>150.93750000000017</v>
      </c>
      <c r="P37" s="9"/>
      <c r="Q37" s="9"/>
    </row>
    <row r="38" spans="1:17" ht="13.8" thickBot="1" x14ac:dyDescent="0.3">
      <c r="A38" s="282" t="s">
        <v>108</v>
      </c>
      <c r="B38" s="851" t="e">
        <f>INDEX([1]!GSU[Connection Code (CC)],MATCH(1,[1]!GSU[Visible],0))</f>
        <v>#REF!</v>
      </c>
      <c r="C38" s="852"/>
      <c r="D38" s="851" t="e">
        <f>INDEX([1]!MPT[Connection Code (CC)],MATCH(1,[1]!MPT[Visible],0))</f>
        <v>#REF!</v>
      </c>
      <c r="E38" s="852"/>
      <c r="F38" s="851" t="e">
        <f t="shared" si="16"/>
        <v>#REF!</v>
      </c>
      <c r="G38" s="852"/>
      <c r="H38" s="851" t="e">
        <f>D38</f>
        <v>#REF!</v>
      </c>
      <c r="I38" s="852"/>
      <c r="J38" s="9"/>
      <c r="K38" s="9"/>
      <c r="L38" s="9"/>
      <c r="M38" s="9"/>
      <c r="N38" s="21">
        <v>32</v>
      </c>
      <c r="O38" s="290">
        <f t="shared" si="14"/>
        <v>151.80000000000018</v>
      </c>
      <c r="P38" s="9"/>
      <c r="Q38" s="9"/>
    </row>
    <row r="39" spans="1:17" x14ac:dyDescent="0.25">
      <c r="A39" s="18" t="s">
        <v>109</v>
      </c>
      <c r="B39" s="853" t="s">
        <v>110</v>
      </c>
      <c r="C39" s="854"/>
      <c r="D39" s="291" t="s">
        <v>111</v>
      </c>
      <c r="E39" s="292" t="s">
        <v>112</v>
      </c>
      <c r="F39" s="291" t="s">
        <v>111</v>
      </c>
      <c r="G39" s="292" t="s">
        <v>113</v>
      </c>
      <c r="H39" s="291" t="s">
        <v>112</v>
      </c>
      <c r="I39" s="292" t="s">
        <v>113</v>
      </c>
      <c r="J39" s="9"/>
      <c r="K39" s="9"/>
      <c r="Q39" s="9"/>
    </row>
    <row r="40" spans="1:17" ht="13.8" thickBot="1" x14ac:dyDescent="0.3">
      <c r="A40" s="20" t="s">
        <v>114</v>
      </c>
      <c r="B40" s="855">
        <f>INDEX(GSU[PSSE Phase Angle (ANG1)],MATCH(1,GSU[Visible],0))</f>
        <v>-30</v>
      </c>
      <c r="C40" s="856"/>
      <c r="D40" s="293">
        <f>INDEX(MPT[PSSE Phase Angle 1 (ANG1)],MATCH(1,MPT[Visible],0))</f>
        <v>0</v>
      </c>
      <c r="E40" s="294">
        <f>INDEX(MPT[PSSE Phase Angle 2 (ANG2)],MATCH(1,MPT[Visible],0))</f>
        <v>0</v>
      </c>
      <c r="F40" s="293">
        <f>D40</f>
        <v>0</v>
      </c>
      <c r="G40" s="294">
        <f>INDEX(MPT[PSSE Phase Angle 3 (ANG3)],MATCH(1,MPT[Visible],0))</f>
        <v>-30</v>
      </c>
      <c r="H40" s="293">
        <f>E40</f>
        <v>0</v>
      </c>
      <c r="I40" s="294">
        <f>G40</f>
        <v>-30</v>
      </c>
      <c r="J40" s="9"/>
      <c r="K40" s="9"/>
      <c r="Q40" s="9"/>
    </row>
    <row r="41" spans="1:17" ht="13.8" x14ac:dyDescent="0.25">
      <c r="A41" s="11"/>
      <c r="B41" s="318"/>
      <c r="C41" s="318"/>
      <c r="D41" s="318"/>
      <c r="E41" s="318"/>
      <c r="F41" s="318"/>
      <c r="G41" s="318"/>
      <c r="H41" s="318"/>
      <c r="I41" s="318"/>
      <c r="J41" s="9"/>
      <c r="K41" s="9"/>
      <c r="Q41" s="9"/>
    </row>
    <row r="42" spans="1:17" x14ac:dyDescent="0.25">
      <c r="J42" s="9"/>
      <c r="K42" s="9"/>
      <c r="Q42" s="9"/>
    </row>
    <row r="43" spans="1:17" x14ac:dyDescent="0.25">
      <c r="A43" s="9" t="s">
        <v>115</v>
      </c>
      <c r="J43" s="9"/>
      <c r="K43" s="9"/>
      <c r="L43" s="9"/>
      <c r="M43" s="9"/>
      <c r="N43" s="9"/>
      <c r="O43" s="9"/>
      <c r="P43" s="9"/>
      <c r="Q43" s="9"/>
    </row>
    <row r="44" spans="1:17" x14ac:dyDescent="0.25">
      <c r="A44" s="9" t="s">
        <v>116</v>
      </c>
      <c r="J44" s="9"/>
      <c r="K44" s="9"/>
      <c r="L44" s="9"/>
      <c r="M44" s="9"/>
      <c r="N44" s="9"/>
      <c r="O44" s="9"/>
      <c r="P44" s="9"/>
      <c r="Q44" s="9"/>
    </row>
    <row r="45" spans="1:17" x14ac:dyDescent="0.25">
      <c r="A45" s="9" t="s">
        <v>117</v>
      </c>
      <c r="B45" s="9"/>
      <c r="C45" s="9"/>
      <c r="D45" s="9"/>
      <c r="E45" s="9"/>
      <c r="F45" s="9"/>
      <c r="G45" s="9"/>
      <c r="H45" s="9"/>
      <c r="I45" s="9"/>
      <c r="J45" s="9"/>
      <c r="K45" s="9"/>
      <c r="L45" s="9"/>
      <c r="M45" s="9"/>
      <c r="N45" s="9"/>
      <c r="O45" s="9"/>
      <c r="P45" s="9"/>
      <c r="Q45" s="9"/>
    </row>
  </sheetData>
  <mergeCells count="105">
    <mergeCell ref="L1:M1"/>
    <mergeCell ref="N1:O1"/>
    <mergeCell ref="L2:M2"/>
    <mergeCell ref="N2:O2"/>
    <mergeCell ref="B3:C3"/>
    <mergeCell ref="D3:I3"/>
    <mergeCell ref="B7:C7"/>
    <mergeCell ref="D7:E7"/>
    <mergeCell ref="F7:G7"/>
    <mergeCell ref="H7:I7"/>
    <mergeCell ref="B1:C2"/>
    <mergeCell ref="D1:E2"/>
    <mergeCell ref="F1:G2"/>
    <mergeCell ref="H1:I2"/>
    <mergeCell ref="B10:C10"/>
    <mergeCell ref="D10:E10"/>
    <mergeCell ref="F10:G10"/>
    <mergeCell ref="H10:I10"/>
    <mergeCell ref="B11:C11"/>
    <mergeCell ref="D11:E11"/>
    <mergeCell ref="F11:G11"/>
    <mergeCell ref="H11:I11"/>
    <mergeCell ref="B8:C8"/>
    <mergeCell ref="D8:E8"/>
    <mergeCell ref="F8:G8"/>
    <mergeCell ref="H8:I8"/>
    <mergeCell ref="B9:C9"/>
    <mergeCell ref="D9:E9"/>
    <mergeCell ref="F9:G9"/>
    <mergeCell ref="H9:I9"/>
    <mergeCell ref="B14:C14"/>
    <mergeCell ref="D14:E14"/>
    <mergeCell ref="F14:G14"/>
    <mergeCell ref="H14:I14"/>
    <mergeCell ref="B15:C15"/>
    <mergeCell ref="D15:E15"/>
    <mergeCell ref="F15:G15"/>
    <mergeCell ref="H15:I15"/>
    <mergeCell ref="B12:C12"/>
    <mergeCell ref="D12:E12"/>
    <mergeCell ref="F12:G12"/>
    <mergeCell ref="H12:I12"/>
    <mergeCell ref="B13:C13"/>
    <mergeCell ref="D13:E13"/>
    <mergeCell ref="F13:G13"/>
    <mergeCell ref="H13:I13"/>
    <mergeCell ref="B18:C18"/>
    <mergeCell ref="D18:E18"/>
    <mergeCell ref="F18:G18"/>
    <mergeCell ref="H18:I18"/>
    <mergeCell ref="B19:C19"/>
    <mergeCell ref="D19:E19"/>
    <mergeCell ref="F19:G19"/>
    <mergeCell ref="H19:I19"/>
    <mergeCell ref="B16:C16"/>
    <mergeCell ref="D16:E16"/>
    <mergeCell ref="F16:G16"/>
    <mergeCell ref="H16:I16"/>
    <mergeCell ref="B17:C17"/>
    <mergeCell ref="D17:E17"/>
    <mergeCell ref="F17:G17"/>
    <mergeCell ref="H17:I17"/>
    <mergeCell ref="B22:C22"/>
    <mergeCell ref="D22:E22"/>
    <mergeCell ref="F22:G22"/>
    <mergeCell ref="H22:I22"/>
    <mergeCell ref="B23:C23"/>
    <mergeCell ref="D23:E23"/>
    <mergeCell ref="F23:G23"/>
    <mergeCell ref="H23:I23"/>
    <mergeCell ref="B20:C20"/>
    <mergeCell ref="D20:E20"/>
    <mergeCell ref="F20:G20"/>
    <mergeCell ref="H20:I20"/>
    <mergeCell ref="B21:C21"/>
    <mergeCell ref="D21:E21"/>
    <mergeCell ref="F21:G21"/>
    <mergeCell ref="H21:I21"/>
    <mergeCell ref="A27:I27"/>
    <mergeCell ref="H28:I28"/>
    <mergeCell ref="A29:I29"/>
    <mergeCell ref="B30:C30"/>
    <mergeCell ref="D30:E30"/>
    <mergeCell ref="F30:G30"/>
    <mergeCell ref="H30:I30"/>
    <mergeCell ref="B24:C24"/>
    <mergeCell ref="D24:E24"/>
    <mergeCell ref="F24:G24"/>
    <mergeCell ref="H24:I24"/>
    <mergeCell ref="A25:I25"/>
    <mergeCell ref="F26:I26"/>
    <mergeCell ref="B38:C38"/>
    <mergeCell ref="D38:E38"/>
    <mergeCell ref="F38:G38"/>
    <mergeCell ref="H38:I38"/>
    <mergeCell ref="B39:C39"/>
    <mergeCell ref="B40:C40"/>
    <mergeCell ref="B36:C36"/>
    <mergeCell ref="D36:E36"/>
    <mergeCell ref="F36:G36"/>
    <mergeCell ref="H36:I36"/>
    <mergeCell ref="B37:C37"/>
    <mergeCell ref="D37:E37"/>
    <mergeCell ref="F37:G37"/>
    <mergeCell ref="H37:I37"/>
  </mergeCells>
  <pageMargins left="0.7" right="0.7" top="0.75" bottom="0.75" header="0.3" footer="0.3"/>
  <pageSetup scale="44" orientation="portrait" horizontalDpi="1200" verticalDpi="1200" r:id="rId1"/>
  <drawing r:id="rId2"/>
  <extLst>
    <ext xmlns:x15="http://schemas.microsoft.com/office/spreadsheetml/2010/11/main" uri="{3A4CF648-6AED-40f4-86FF-DC5316D8AED3}">
      <x14:slicerList xmlns:x14="http://schemas.microsoft.com/office/spreadsheetml/2009/9/main">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Q45"/>
  <sheetViews>
    <sheetView topLeftCell="A6" zoomScale="85" zoomScaleNormal="85" workbookViewId="0">
      <selection activeCell="E59" sqref="E59"/>
    </sheetView>
  </sheetViews>
  <sheetFormatPr defaultColWidth="8.88671875" defaultRowHeight="13.2" x14ac:dyDescent="0.25"/>
  <cols>
    <col min="1" max="1" width="44.109375" bestFit="1" customWidth="1"/>
    <col min="2" max="3" width="13.44140625" customWidth="1"/>
    <col min="4" max="9" width="13.88671875" customWidth="1"/>
  </cols>
  <sheetData>
    <row r="1" spans="1:17" ht="21.75" customHeight="1" thickBot="1" x14ac:dyDescent="0.3">
      <c r="A1" s="9"/>
      <c r="B1" s="939" t="s">
        <v>55</v>
      </c>
      <c r="C1" s="940"/>
      <c r="D1" s="939" t="s">
        <v>56</v>
      </c>
      <c r="E1" s="940"/>
      <c r="F1" s="939" t="s">
        <v>57</v>
      </c>
      <c r="G1" s="940"/>
      <c r="H1" s="939" t="s">
        <v>58</v>
      </c>
      <c r="I1" s="940"/>
      <c r="J1" s="9"/>
      <c r="K1" s="9"/>
      <c r="L1" s="934" t="s">
        <v>59</v>
      </c>
      <c r="M1" s="935"/>
      <c r="N1" s="934" t="s">
        <v>60</v>
      </c>
      <c r="O1" s="935"/>
      <c r="P1" s="9"/>
      <c r="Q1" s="9"/>
    </row>
    <row r="2" spans="1:17" ht="13.5" customHeight="1" thickBot="1" x14ac:dyDescent="0.3">
      <c r="A2" s="9"/>
      <c r="B2" s="941"/>
      <c r="C2" s="942"/>
      <c r="D2" s="941"/>
      <c r="E2" s="942"/>
      <c r="F2" s="941"/>
      <c r="G2" s="942"/>
      <c r="H2" s="941"/>
      <c r="I2" s="942"/>
      <c r="J2" s="9"/>
      <c r="K2" s="9"/>
      <c r="L2" s="936" t="s">
        <v>61</v>
      </c>
      <c r="M2" s="937"/>
      <c r="N2" s="936" t="s">
        <v>61</v>
      </c>
      <c r="O2" s="937"/>
      <c r="P2" s="9"/>
      <c r="Q2" s="9"/>
    </row>
    <row r="3" spans="1:17" ht="13.5" customHeight="1" thickBot="1" x14ac:dyDescent="0.3">
      <c r="A3" s="9" t="s">
        <v>62</v>
      </c>
      <c r="B3" s="875" t="str">
        <f>INDEX(GSU[Vector Group],MATCH(1,GSU[Visible],0))</f>
        <v>Dy11</v>
      </c>
      <c r="C3" s="876"/>
      <c r="D3" s="875" t="str">
        <f>INDEX(MPT[Vector Group],MATCH(1,MPT[Visible],0))</f>
        <v>YN0yn0d1</v>
      </c>
      <c r="E3" s="938"/>
      <c r="F3" s="938"/>
      <c r="G3" s="938"/>
      <c r="H3" s="938"/>
      <c r="I3" s="876"/>
      <c r="J3" s="9"/>
      <c r="K3" s="9"/>
      <c r="L3" s="13" t="s">
        <v>63</v>
      </c>
      <c r="M3" s="14">
        <v>2.5000000000000001E-2</v>
      </c>
      <c r="N3" s="13" t="s">
        <v>63</v>
      </c>
      <c r="O3" s="14">
        <v>6.2500000000000003E-3</v>
      </c>
      <c r="P3" s="9">
        <f>O3*D5</f>
        <v>0.86250000000000004</v>
      </c>
      <c r="Q3" s="9"/>
    </row>
    <row r="4" spans="1:17" ht="13.5" customHeight="1" thickBot="1" x14ac:dyDescent="0.3">
      <c r="A4" s="9"/>
      <c r="B4" s="280" t="s">
        <v>64</v>
      </c>
      <c r="C4" s="281" t="s">
        <v>65</v>
      </c>
      <c r="D4" s="280" t="s">
        <v>64</v>
      </c>
      <c r="E4" s="281" t="s">
        <v>65</v>
      </c>
      <c r="F4" s="280" t="s">
        <v>64</v>
      </c>
      <c r="G4" s="281" t="s">
        <v>66</v>
      </c>
      <c r="H4" s="280" t="s">
        <v>65</v>
      </c>
      <c r="I4" s="281" t="s">
        <v>66</v>
      </c>
      <c r="J4" s="9"/>
      <c r="K4" s="9"/>
      <c r="L4" s="7"/>
      <c r="M4" s="12"/>
      <c r="N4" s="7"/>
      <c r="O4" s="12"/>
      <c r="P4" s="9"/>
      <c r="Q4" s="9"/>
    </row>
    <row r="5" spans="1:17" ht="13.8" x14ac:dyDescent="0.25">
      <c r="A5" s="10" t="s">
        <v>67</v>
      </c>
      <c r="B5" s="191">
        <v>34.5</v>
      </c>
      <c r="C5" s="327">
        <f>'1 General_1'!B10</f>
        <v>0.66</v>
      </c>
      <c r="D5" s="361">
        <v>138</v>
      </c>
      <c r="E5" s="362">
        <f>B5</f>
        <v>34.5</v>
      </c>
      <c r="F5" s="361">
        <v>138</v>
      </c>
      <c r="G5" s="363">
        <v>13.8</v>
      </c>
      <c r="H5" s="361">
        <v>34.5</v>
      </c>
      <c r="I5" s="364">
        <f>G5</f>
        <v>13.8</v>
      </c>
      <c r="J5" s="9"/>
      <c r="K5" s="9"/>
      <c r="L5" s="13" t="s">
        <v>68</v>
      </c>
      <c r="M5" s="15" t="s">
        <v>69</v>
      </c>
      <c r="N5" s="13" t="s">
        <v>68</v>
      </c>
      <c r="O5" s="15" t="s">
        <v>69</v>
      </c>
      <c r="P5" s="9"/>
      <c r="Q5" s="9"/>
    </row>
    <row r="6" spans="1:17" x14ac:dyDescent="0.25">
      <c r="A6" s="11" t="s">
        <v>70</v>
      </c>
      <c r="B6" s="192" t="str">
        <f>INDEX(GSU[Winding 1],MATCH(1,GSU[Visible],0))</f>
        <v>D</v>
      </c>
      <c r="C6" s="277" t="str">
        <f>INDEX(GSU[Winding 2],MATCH(1,GSU[Visible],0))</f>
        <v>y</v>
      </c>
      <c r="D6" s="365" t="str">
        <f>INDEX(MPT[Winding 1],MATCH(1,MPT[Visible],0))</f>
        <v>YN</v>
      </c>
      <c r="E6" s="366" t="str">
        <f>INDEX(MPT[Winding 2],MATCH(1,MPT[Visible],0))</f>
        <v>yn</v>
      </c>
      <c r="F6" s="365" t="str">
        <f>D6</f>
        <v>YN</v>
      </c>
      <c r="G6" s="366" t="str">
        <f>INDEX(MPT[Winding 3],MATCH(1,MPT[Visible],0))</f>
        <v>d</v>
      </c>
      <c r="H6" s="365" t="str">
        <f>E6</f>
        <v>yn</v>
      </c>
      <c r="I6" s="366" t="str">
        <f>G6</f>
        <v>d</v>
      </c>
      <c r="J6" s="9"/>
      <c r="K6" s="9"/>
      <c r="L6" s="16">
        <v>0</v>
      </c>
      <c r="M6" s="216">
        <f>M7-M3*M8</f>
        <v>32.775000000000006</v>
      </c>
      <c r="N6" s="16">
        <v>0</v>
      </c>
      <c r="O6" s="17">
        <f t="shared" ref="O6:O21" si="0">O7-$O$22*$O$3</f>
        <v>124.19999999999989</v>
      </c>
      <c r="P6" s="9"/>
      <c r="Q6" s="9"/>
    </row>
    <row r="7" spans="1:17" ht="13.8" x14ac:dyDescent="0.25">
      <c r="A7" s="11" t="s">
        <v>71</v>
      </c>
      <c r="B7" s="908">
        <v>7.5</v>
      </c>
      <c r="C7" s="909"/>
      <c r="D7" s="928">
        <v>10.5</v>
      </c>
      <c r="E7" s="929"/>
      <c r="F7" s="928">
        <v>15.75</v>
      </c>
      <c r="G7" s="929"/>
      <c r="H7" s="928">
        <v>3.15</v>
      </c>
      <c r="I7" s="929"/>
      <c r="J7" s="9"/>
      <c r="K7" s="9"/>
      <c r="L7" s="16">
        <v>1</v>
      </c>
      <c r="M7" s="216">
        <f>M8-M3*M8</f>
        <v>33.637500000000003</v>
      </c>
      <c r="N7" s="16">
        <v>1</v>
      </c>
      <c r="O7" s="17">
        <f t="shared" si="0"/>
        <v>125.06249999999989</v>
      </c>
      <c r="P7" s="9"/>
      <c r="Q7" s="9"/>
    </row>
    <row r="8" spans="1:17" ht="13.8" x14ac:dyDescent="0.25">
      <c r="A8" s="11" t="s">
        <v>72</v>
      </c>
      <c r="B8" s="908">
        <v>8</v>
      </c>
      <c r="C8" s="909"/>
      <c r="D8" s="928">
        <v>40</v>
      </c>
      <c r="E8" s="929"/>
      <c r="F8" s="928">
        <v>40</v>
      </c>
      <c r="G8" s="929"/>
      <c r="H8" s="928">
        <v>40</v>
      </c>
      <c r="I8" s="929"/>
      <c r="J8" s="9"/>
      <c r="K8" s="9"/>
      <c r="L8" s="16">
        <v>2</v>
      </c>
      <c r="M8" s="216">
        <f>B5</f>
        <v>34.5</v>
      </c>
      <c r="N8" s="16">
        <v>2</v>
      </c>
      <c r="O8" s="17">
        <f t="shared" si="0"/>
        <v>125.92499999999988</v>
      </c>
      <c r="P8" s="19"/>
      <c r="Q8" s="9"/>
    </row>
    <row r="9" spans="1:17" x14ac:dyDescent="0.25">
      <c r="A9" s="11" t="s">
        <v>73</v>
      </c>
      <c r="B9" s="930">
        <f>ATAN(B8)</f>
        <v>1.4464413322481351</v>
      </c>
      <c r="C9" s="931"/>
      <c r="D9" s="932">
        <f>ATAN(D8)</f>
        <v>1.5458015331759765</v>
      </c>
      <c r="E9" s="933"/>
      <c r="F9" s="932">
        <f t="shared" ref="F9" si="1">ATAN(F8)</f>
        <v>1.5458015331759765</v>
      </c>
      <c r="G9" s="933"/>
      <c r="H9" s="932">
        <f>ATAN(H8)</f>
        <v>1.5458015331759765</v>
      </c>
      <c r="I9" s="933"/>
      <c r="J9" s="9"/>
      <c r="K9" s="9"/>
      <c r="L9" s="16">
        <v>3</v>
      </c>
      <c r="M9" s="216">
        <f>M8+M3*M8</f>
        <v>35.362499999999997</v>
      </c>
      <c r="N9" s="16">
        <v>3</v>
      </c>
      <c r="O9" s="17">
        <f t="shared" si="0"/>
        <v>126.78749999999988</v>
      </c>
      <c r="P9" s="9"/>
      <c r="Q9" s="9"/>
    </row>
    <row r="10" spans="1:17" ht="13.8" thickBot="1" x14ac:dyDescent="0.3">
      <c r="A10" s="11" t="s">
        <v>74</v>
      </c>
      <c r="B10" s="924">
        <f>COS(B9)*B7</f>
        <v>0.93026050941906413</v>
      </c>
      <c r="C10" s="925"/>
      <c r="D10" s="926">
        <f>COS(D9)*D7</f>
        <v>0.26241800718213221</v>
      </c>
      <c r="E10" s="927"/>
      <c r="F10" s="926">
        <f t="shared" ref="F10:H10" si="2">COS(F9)*F7</f>
        <v>0.39362701077319828</v>
      </c>
      <c r="G10" s="927"/>
      <c r="H10" s="926">
        <f t="shared" si="2"/>
        <v>7.8725402154639662E-2</v>
      </c>
      <c r="I10" s="927"/>
      <c r="J10" s="9"/>
      <c r="K10" s="9"/>
      <c r="L10" s="21">
        <v>4</v>
      </c>
      <c r="M10" s="217">
        <f>M9+M3*M8</f>
        <v>36.224999999999994</v>
      </c>
      <c r="N10" s="16">
        <v>4</v>
      </c>
      <c r="O10" s="17">
        <f t="shared" si="0"/>
        <v>127.64999999999988</v>
      </c>
      <c r="P10" s="9"/>
      <c r="Q10" s="9"/>
    </row>
    <row r="11" spans="1:17" ht="13.8" thickBot="1" x14ac:dyDescent="0.3">
      <c r="A11" s="11" t="s">
        <v>75</v>
      </c>
      <c r="B11" s="894">
        <f>SIN(B9)*B7</f>
        <v>7.4420840753525068</v>
      </c>
      <c r="C11" s="895"/>
      <c r="D11" s="896">
        <f>SIN(D9)*D7</f>
        <v>10.496720287285289</v>
      </c>
      <c r="E11" s="897"/>
      <c r="F11" s="896">
        <f t="shared" ref="F11:H11" si="3">SIN(F9)*F7</f>
        <v>15.745080430927935</v>
      </c>
      <c r="G11" s="897"/>
      <c r="H11" s="896">
        <f t="shared" si="3"/>
        <v>3.1490160861855867</v>
      </c>
      <c r="I11" s="897"/>
      <c r="J11" s="9"/>
      <c r="K11" s="9"/>
      <c r="M11" s="2"/>
      <c r="N11" s="16">
        <v>5</v>
      </c>
      <c r="O11" s="17">
        <f t="shared" si="0"/>
        <v>128.51249999999987</v>
      </c>
      <c r="P11" s="9"/>
      <c r="Q11" s="9"/>
    </row>
    <row r="12" spans="1:17" x14ac:dyDescent="0.25">
      <c r="A12" s="18" t="s">
        <v>76</v>
      </c>
      <c r="B12" s="916">
        <f t="shared" ref="B12:B13" si="4">B10/100</f>
        <v>9.3026050941906416E-3</v>
      </c>
      <c r="C12" s="917"/>
      <c r="D12" s="918">
        <f t="shared" ref="D12:H13" si="5">D10/100</f>
        <v>2.6241800718213222E-3</v>
      </c>
      <c r="E12" s="919"/>
      <c r="F12" s="918">
        <f>F10/100</f>
        <v>3.9362701077319826E-3</v>
      </c>
      <c r="G12" s="919"/>
      <c r="H12" s="918">
        <f t="shared" si="5"/>
        <v>7.8725402154639665E-4</v>
      </c>
      <c r="I12" s="919"/>
      <c r="J12" s="357"/>
      <c r="K12" s="9"/>
      <c r="L12" s="9"/>
      <c r="M12" s="9"/>
      <c r="N12" s="16">
        <v>6</v>
      </c>
      <c r="O12" s="17">
        <f t="shared" si="0"/>
        <v>129.37499999999989</v>
      </c>
      <c r="P12" s="9"/>
      <c r="Q12" s="9"/>
    </row>
    <row r="13" spans="1:17" ht="13.8" thickBot="1" x14ac:dyDescent="0.3">
      <c r="A13" s="20" t="s">
        <v>77</v>
      </c>
      <c r="B13" s="920">
        <f t="shared" si="4"/>
        <v>7.4420840753525064E-2</v>
      </c>
      <c r="C13" s="921"/>
      <c r="D13" s="922">
        <f t="shared" si="5"/>
        <v>0.10496720287285288</v>
      </c>
      <c r="E13" s="923"/>
      <c r="F13" s="922">
        <f t="shared" si="5"/>
        <v>0.15745080430927935</v>
      </c>
      <c r="G13" s="923"/>
      <c r="H13" s="922">
        <f t="shared" si="5"/>
        <v>3.1490160861855868E-2</v>
      </c>
      <c r="I13" s="923"/>
      <c r="J13" s="357"/>
      <c r="K13" s="9"/>
      <c r="L13" s="9"/>
      <c r="M13" s="9"/>
      <c r="N13" s="16">
        <v>7</v>
      </c>
      <c r="O13" s="17">
        <f t="shared" si="0"/>
        <v>130.2374999999999</v>
      </c>
      <c r="P13" s="9"/>
      <c r="Q13" s="9"/>
    </row>
    <row r="14" spans="1:17" ht="13.8" x14ac:dyDescent="0.25">
      <c r="A14" s="11" t="s">
        <v>78</v>
      </c>
      <c r="B14" s="908">
        <v>4.8</v>
      </c>
      <c r="C14" s="909"/>
      <c r="D14" s="910">
        <v>105</v>
      </c>
      <c r="E14" s="911"/>
      <c r="F14" s="910">
        <v>105</v>
      </c>
      <c r="G14" s="911"/>
      <c r="H14" s="910">
        <v>105</v>
      </c>
      <c r="I14" s="911"/>
      <c r="J14" s="9"/>
      <c r="K14" s="9"/>
      <c r="L14" s="9"/>
      <c r="M14" s="9"/>
      <c r="N14" s="16">
        <v>8</v>
      </c>
      <c r="O14" s="17">
        <f t="shared" si="0"/>
        <v>131.09999999999991</v>
      </c>
      <c r="P14" s="9"/>
      <c r="Q14" s="9"/>
    </row>
    <row r="15" spans="1:17" x14ac:dyDescent="0.25">
      <c r="A15" s="11" t="s">
        <v>79</v>
      </c>
      <c r="B15" s="912">
        <f>B5</f>
        <v>34.5</v>
      </c>
      <c r="C15" s="913"/>
      <c r="D15" s="914">
        <f>D5</f>
        <v>138</v>
      </c>
      <c r="E15" s="915"/>
      <c r="F15" s="914">
        <f>F5</f>
        <v>138</v>
      </c>
      <c r="G15" s="915"/>
      <c r="H15" s="914">
        <f>H5</f>
        <v>34.5</v>
      </c>
      <c r="I15" s="915"/>
      <c r="J15" s="9"/>
      <c r="K15" s="9"/>
      <c r="L15" s="9"/>
      <c r="M15" s="9"/>
      <c r="N15" s="16">
        <v>9</v>
      </c>
      <c r="O15" s="17">
        <f t="shared" si="0"/>
        <v>131.96249999999992</v>
      </c>
      <c r="P15" s="9"/>
      <c r="Q15" s="9"/>
    </row>
    <row r="16" spans="1:17" ht="13.8" thickBot="1" x14ac:dyDescent="0.3">
      <c r="A16" s="22" t="s">
        <v>80</v>
      </c>
      <c r="B16" s="900">
        <f>((B15*1000)^2)/(B14*10^6)</f>
        <v>247.96875</v>
      </c>
      <c r="C16" s="901"/>
      <c r="D16" s="902">
        <f>((D15*1000)^2)/(D14*10^6)</f>
        <v>181.37142857142857</v>
      </c>
      <c r="E16" s="903"/>
      <c r="F16" s="902">
        <f t="shared" ref="F16:H16" si="6">((F15*1000)^2)/(F14*10^6)</f>
        <v>181.37142857142857</v>
      </c>
      <c r="G16" s="903"/>
      <c r="H16" s="902">
        <f t="shared" si="6"/>
        <v>11.335714285714285</v>
      </c>
      <c r="I16" s="903"/>
      <c r="J16" s="9"/>
      <c r="K16" s="9"/>
      <c r="L16" s="9"/>
      <c r="M16" s="9"/>
      <c r="N16" s="16">
        <v>10</v>
      </c>
      <c r="O16" s="17">
        <f t="shared" si="0"/>
        <v>132.82499999999993</v>
      </c>
      <c r="P16" s="9"/>
      <c r="Q16" s="9"/>
    </row>
    <row r="17" spans="1:17" x14ac:dyDescent="0.25">
      <c r="A17" s="10" t="s">
        <v>81</v>
      </c>
      <c r="B17" s="904">
        <f>B$16*(B10/100)</f>
        <v>2.3067553569500858</v>
      </c>
      <c r="C17" s="905"/>
      <c r="D17" s="906">
        <f>D$16*(D10/100)</f>
        <v>0.4759512884549072</v>
      </c>
      <c r="E17" s="907"/>
      <c r="F17" s="906">
        <f>F$16*(F10/100)</f>
        <v>0.71392693268236074</v>
      </c>
      <c r="G17" s="907"/>
      <c r="H17" s="906">
        <f>H$16*(H10/100)</f>
        <v>8.9240866585295099E-3</v>
      </c>
      <c r="I17" s="907"/>
      <c r="J17" s="9"/>
      <c r="K17" s="9"/>
      <c r="L17" s="9"/>
      <c r="M17" s="9"/>
      <c r="N17" s="16">
        <v>11</v>
      </c>
      <c r="O17" s="17">
        <f t="shared" si="0"/>
        <v>133.68749999999994</v>
      </c>
      <c r="P17" s="9"/>
      <c r="Q17" s="9"/>
    </row>
    <row r="18" spans="1:17" ht="13.8" thickBot="1" x14ac:dyDescent="0.3">
      <c r="A18" s="22" t="s">
        <v>82</v>
      </c>
      <c r="B18" s="894">
        <f>B$16*(B11/100)</f>
        <v>18.454042855600669</v>
      </c>
      <c r="C18" s="895"/>
      <c r="D18" s="896">
        <f>D$16*(D11/100)</f>
        <v>19.038051538196289</v>
      </c>
      <c r="E18" s="897"/>
      <c r="F18" s="896">
        <f>F$16*(F11/100)</f>
        <v>28.557077307294438</v>
      </c>
      <c r="G18" s="897"/>
      <c r="H18" s="896">
        <f>H$16*(H11/100)</f>
        <v>0.35696346634118042</v>
      </c>
      <c r="I18" s="897"/>
      <c r="J18" s="9"/>
      <c r="K18" s="9"/>
      <c r="L18" s="9"/>
      <c r="M18" s="9"/>
      <c r="N18" s="16">
        <v>12</v>
      </c>
      <c r="O18" s="17">
        <f t="shared" si="0"/>
        <v>134.54999999999995</v>
      </c>
      <c r="P18" s="9"/>
      <c r="Q18" s="9"/>
    </row>
    <row r="19" spans="1:17" ht="13.8" thickBot="1" x14ac:dyDescent="0.3">
      <c r="A19" s="140" t="s">
        <v>83</v>
      </c>
      <c r="B19" s="890">
        <f>B12*(100/$B$14)</f>
        <v>0.19380427279563839</v>
      </c>
      <c r="C19" s="891"/>
      <c r="D19" s="898">
        <f>D12*(100/D14)</f>
        <v>2.4992191160203066E-3</v>
      </c>
      <c r="E19" s="899"/>
      <c r="F19" s="898">
        <f t="shared" ref="F19:H19" si="7">F12*(100/F14)</f>
        <v>3.7488286740304595E-3</v>
      </c>
      <c r="G19" s="899"/>
      <c r="H19" s="898">
        <f t="shared" si="7"/>
        <v>7.4976573480609195E-4</v>
      </c>
      <c r="I19" s="899"/>
      <c r="J19" s="9"/>
      <c r="K19" s="9"/>
      <c r="L19" s="9"/>
      <c r="M19" s="9"/>
      <c r="N19" s="16">
        <v>13</v>
      </c>
      <c r="O19" s="17">
        <f t="shared" si="0"/>
        <v>135.41249999999997</v>
      </c>
      <c r="P19" s="9"/>
      <c r="Q19" s="9"/>
    </row>
    <row r="20" spans="1:17" ht="13.8" thickBot="1" x14ac:dyDescent="0.3">
      <c r="A20" s="141" t="s">
        <v>84</v>
      </c>
      <c r="B20" s="890">
        <f>B13*(100/$B$14)</f>
        <v>1.5504341823651058</v>
      </c>
      <c r="C20" s="891"/>
      <c r="D20" s="892">
        <f>D13*(100/D14)</f>
        <v>9.9968764640812266E-2</v>
      </c>
      <c r="E20" s="893"/>
      <c r="F20" s="892">
        <f t="shared" ref="F20:H20" si="8">F13*(100/F14)</f>
        <v>0.14995314696121842</v>
      </c>
      <c r="G20" s="893"/>
      <c r="H20" s="892">
        <f t="shared" si="8"/>
        <v>2.9990629392243683E-2</v>
      </c>
      <c r="I20" s="893"/>
      <c r="J20" s="9"/>
      <c r="K20" s="9"/>
      <c r="L20" s="9"/>
      <c r="M20" s="9"/>
      <c r="N20" s="16">
        <v>14</v>
      </c>
      <c r="O20" s="17">
        <f t="shared" si="0"/>
        <v>136.27499999999998</v>
      </c>
      <c r="P20" s="9"/>
      <c r="Q20" s="9"/>
    </row>
    <row r="21" spans="1:17" ht="13.8" thickBot="1" x14ac:dyDescent="0.3">
      <c r="A21" s="140" t="s">
        <v>85</v>
      </c>
      <c r="B21" s="882">
        <f>B19*0.9</f>
        <v>0.17442384551607457</v>
      </c>
      <c r="C21" s="883"/>
      <c r="D21" s="884">
        <f>D19*0.9</f>
        <v>2.2492972044182761E-3</v>
      </c>
      <c r="E21" s="885"/>
      <c r="F21" s="884">
        <f t="shared" ref="F21" si="9">F19*0.9</f>
        <v>3.3739458066274135E-3</v>
      </c>
      <c r="G21" s="885"/>
      <c r="H21" s="884">
        <f t="shared" ref="H21" si="10">H19*0.9</f>
        <v>6.7478916132548278E-4</v>
      </c>
      <c r="I21" s="885"/>
      <c r="J21" s="9"/>
      <c r="K21" s="9"/>
      <c r="L21" s="9"/>
      <c r="M21" s="9"/>
      <c r="N21" s="16">
        <v>15</v>
      </c>
      <c r="O21" s="17">
        <f t="shared" si="0"/>
        <v>137.13749999999999</v>
      </c>
      <c r="P21" s="9"/>
      <c r="Q21" s="9"/>
    </row>
    <row r="22" spans="1:17" ht="13.8" thickBot="1" x14ac:dyDescent="0.3">
      <c r="A22" s="141" t="s">
        <v>86</v>
      </c>
      <c r="B22" s="882">
        <f>B20*0.9</f>
        <v>1.3953907641285952</v>
      </c>
      <c r="C22" s="883"/>
      <c r="D22" s="884">
        <f>D20*0.9</f>
        <v>8.9971888176731046E-2</v>
      </c>
      <c r="E22" s="885"/>
      <c r="F22" s="884">
        <f t="shared" ref="F22" si="11">F20*0.9</f>
        <v>0.13495783226509658</v>
      </c>
      <c r="G22" s="885"/>
      <c r="H22" s="884">
        <f t="shared" ref="H22" si="12">H20*0.9</f>
        <v>2.6991566453019315E-2</v>
      </c>
      <c r="I22" s="885"/>
      <c r="J22" s="9"/>
      <c r="K22" s="9"/>
      <c r="L22" s="9"/>
      <c r="M22" s="9"/>
      <c r="N22" s="16">
        <v>16</v>
      </c>
      <c r="O22" s="297">
        <f>D5</f>
        <v>138</v>
      </c>
      <c r="P22" s="9"/>
      <c r="Q22" s="9"/>
    </row>
    <row r="23" spans="1:17" x14ac:dyDescent="0.25">
      <c r="A23" s="184" t="s">
        <v>87</v>
      </c>
      <c r="B23" s="886">
        <f>SQRT(B19^2+B20^2)</f>
        <v>1.5625000000000002</v>
      </c>
      <c r="C23" s="887"/>
      <c r="D23" s="888">
        <f>SQRT(D19^2+D20^2)</f>
        <v>9.9999999999999992E-2</v>
      </c>
      <c r="E23" s="889"/>
      <c r="F23" s="888">
        <f t="shared" ref="F23:H23" si="13">SQRT(F19^2+F20^2)</f>
        <v>0.15000000000000002</v>
      </c>
      <c r="G23" s="889"/>
      <c r="H23" s="888">
        <f t="shared" si="13"/>
        <v>0.03</v>
      </c>
      <c r="I23" s="889"/>
      <c r="J23" s="9"/>
      <c r="K23" s="9"/>
      <c r="L23" s="9"/>
      <c r="M23" s="9"/>
      <c r="N23" s="16">
        <v>17</v>
      </c>
      <c r="O23" s="17">
        <f t="shared" ref="O23:O38" si="14">O22+$O$22*$O$3</f>
        <v>138.86250000000001</v>
      </c>
      <c r="P23" s="9"/>
      <c r="Q23" s="9"/>
    </row>
    <row r="24" spans="1:17" ht="13.8" thickBot="1" x14ac:dyDescent="0.3">
      <c r="A24" s="20" t="s">
        <v>88</v>
      </c>
      <c r="B24" s="877">
        <f>SQRT(B21^2+B22^2)</f>
        <v>1.40625</v>
      </c>
      <c r="C24" s="878"/>
      <c r="D24" s="879">
        <f>SQRT(D21^2+D22^2)</f>
        <v>0.09</v>
      </c>
      <c r="E24" s="880"/>
      <c r="F24" s="879">
        <f t="shared" ref="F24:H24" si="15">SQRT(F21^2+F22^2)</f>
        <v>0.13500000000000001</v>
      </c>
      <c r="G24" s="880"/>
      <c r="H24" s="879">
        <f t="shared" si="15"/>
        <v>2.7E-2</v>
      </c>
      <c r="I24" s="880"/>
      <c r="J24" s="9"/>
      <c r="K24" s="9"/>
      <c r="L24" s="9"/>
      <c r="M24" s="9"/>
      <c r="N24" s="16">
        <v>18</v>
      </c>
      <c r="O24" s="298">
        <f t="shared" si="14"/>
        <v>139.72500000000002</v>
      </c>
      <c r="P24" s="9"/>
      <c r="Q24" s="9"/>
    </row>
    <row r="25" spans="1:17" ht="17.25" customHeight="1" thickBot="1" x14ac:dyDescent="0.3">
      <c r="A25" s="867" t="s">
        <v>89</v>
      </c>
      <c r="B25" s="868"/>
      <c r="C25" s="868"/>
      <c r="D25" s="868"/>
      <c r="E25" s="868"/>
      <c r="F25" s="868"/>
      <c r="G25" s="868"/>
      <c r="H25" s="868"/>
      <c r="I25" s="869"/>
      <c r="J25" s="9"/>
      <c r="K25" s="9"/>
      <c r="L25" s="9"/>
      <c r="M25" s="9"/>
      <c r="N25" s="16">
        <v>19</v>
      </c>
      <c r="O25" s="298">
        <f t="shared" si="14"/>
        <v>140.58750000000003</v>
      </c>
      <c r="P25" s="9"/>
      <c r="Q25" s="9"/>
    </row>
    <row r="26" spans="1:17" ht="89.25" customHeight="1" thickBot="1" x14ac:dyDescent="0.3">
      <c r="A26" s="283"/>
      <c r="B26" s="284"/>
      <c r="C26" s="284"/>
      <c r="D26" s="288" t="e">
        <f>INDEX([1]!MPT[Number of Windings],MATCH(1,[1]!MPT[Visible],0))</f>
        <v>#REF!</v>
      </c>
      <c r="E26" s="329"/>
      <c r="F26" s="870" t="s">
        <v>90</v>
      </c>
      <c r="G26" s="881"/>
      <c r="H26" s="881"/>
      <c r="I26" s="871"/>
      <c r="J26" s="9"/>
      <c r="K26" s="9"/>
      <c r="L26" s="9"/>
      <c r="M26" s="9"/>
      <c r="N26" s="16">
        <v>20</v>
      </c>
      <c r="O26" s="298">
        <f t="shared" si="14"/>
        <v>141.45000000000005</v>
      </c>
      <c r="P26" s="9"/>
      <c r="Q26" s="9"/>
    </row>
    <row r="27" spans="1:17" ht="18.75" customHeight="1" thickBot="1" x14ac:dyDescent="0.3">
      <c r="A27" s="867" t="s">
        <v>91</v>
      </c>
      <c r="B27" s="868"/>
      <c r="C27" s="868"/>
      <c r="D27" s="868"/>
      <c r="E27" s="868"/>
      <c r="F27" s="868"/>
      <c r="G27" s="868"/>
      <c r="H27" s="868"/>
      <c r="I27" s="869"/>
      <c r="J27" s="9"/>
      <c r="K27" s="9"/>
      <c r="L27" s="9"/>
      <c r="M27" s="9"/>
      <c r="N27" s="16">
        <v>21</v>
      </c>
      <c r="O27" s="298">
        <f t="shared" si="14"/>
        <v>142.31250000000006</v>
      </c>
      <c r="P27" s="9"/>
      <c r="Q27" s="9"/>
    </row>
    <row r="28" spans="1:17" ht="90.75" customHeight="1" thickBot="1" x14ac:dyDescent="0.3">
      <c r="A28" s="285"/>
      <c r="B28" s="286"/>
      <c r="C28" s="286"/>
      <c r="D28" s="328" t="e">
        <f>INDEX([1]!MPT[Number of Windings],MATCH(1,[1]!MPT[Visible],0))</f>
        <v>#REF!</v>
      </c>
      <c r="E28" s="329"/>
      <c r="F28" s="286"/>
      <c r="G28" s="287"/>
      <c r="H28" s="870" t="s">
        <v>92</v>
      </c>
      <c r="I28" s="871"/>
      <c r="J28" s="9"/>
      <c r="K28" s="9"/>
      <c r="L28" s="9"/>
      <c r="M28" s="9"/>
      <c r="N28" s="16">
        <v>22</v>
      </c>
      <c r="O28" s="298">
        <f t="shared" si="14"/>
        <v>143.17500000000007</v>
      </c>
      <c r="P28" s="9"/>
      <c r="Q28" s="9"/>
    </row>
    <row r="29" spans="1:17" ht="21.75" customHeight="1" thickBot="1" x14ac:dyDescent="0.3">
      <c r="A29" s="872" t="s">
        <v>93</v>
      </c>
      <c r="B29" s="873"/>
      <c r="C29" s="873"/>
      <c r="D29" s="873"/>
      <c r="E29" s="873"/>
      <c r="F29" s="873"/>
      <c r="G29" s="873"/>
      <c r="H29" s="873"/>
      <c r="I29" s="874"/>
      <c r="J29" s="9"/>
      <c r="K29" s="9"/>
      <c r="L29" s="9"/>
      <c r="M29" s="9"/>
      <c r="N29" s="16">
        <v>23</v>
      </c>
      <c r="O29" s="298">
        <f t="shared" si="14"/>
        <v>144.03750000000008</v>
      </c>
      <c r="P29" s="9"/>
      <c r="Q29" s="9"/>
    </row>
    <row r="30" spans="1:17" ht="13.5" customHeight="1" thickBot="1" x14ac:dyDescent="0.3">
      <c r="B30" s="875" t="s">
        <v>94</v>
      </c>
      <c r="C30" s="876"/>
      <c r="D30" s="875" t="s">
        <v>95</v>
      </c>
      <c r="E30" s="876"/>
      <c r="F30" s="875" t="s">
        <v>96</v>
      </c>
      <c r="G30" s="876"/>
      <c r="H30" s="875" t="s">
        <v>97</v>
      </c>
      <c r="I30" s="876"/>
      <c r="J30" s="9"/>
      <c r="K30" s="9"/>
      <c r="L30" s="9"/>
      <c r="M30" s="9"/>
      <c r="N30" s="16">
        <v>24</v>
      </c>
      <c r="O30" s="298">
        <f t="shared" si="14"/>
        <v>144.90000000000009</v>
      </c>
      <c r="P30" s="9"/>
      <c r="Q30" s="9"/>
    </row>
    <row r="31" spans="1:17" ht="13.5" customHeight="1" thickBot="1" x14ac:dyDescent="0.3">
      <c r="A31" s="6" t="s">
        <v>98</v>
      </c>
      <c r="B31" s="280" t="s">
        <v>99</v>
      </c>
      <c r="C31" s="281" t="s">
        <v>100</v>
      </c>
      <c r="D31" s="280" t="s">
        <v>99</v>
      </c>
      <c r="E31" s="281" t="s">
        <v>100</v>
      </c>
      <c r="F31" s="280" t="s">
        <v>99</v>
      </c>
      <c r="G31" s="281" t="s">
        <v>101</v>
      </c>
      <c r="H31" s="280" t="s">
        <v>100</v>
      </c>
      <c r="I31" s="281" t="s">
        <v>101</v>
      </c>
      <c r="J31" s="9"/>
      <c r="K31" s="9"/>
      <c r="L31" s="9"/>
      <c r="M31" s="9"/>
      <c r="N31" s="16">
        <v>25</v>
      </c>
      <c r="O31" s="298">
        <f t="shared" si="14"/>
        <v>145.7625000000001</v>
      </c>
      <c r="P31" s="9"/>
      <c r="Q31" s="9"/>
    </row>
    <row r="32" spans="1:17" ht="13.8" x14ac:dyDescent="0.25">
      <c r="A32" s="6" t="s">
        <v>102</v>
      </c>
      <c r="B32" s="319"/>
      <c r="C32" s="317"/>
      <c r="D32" s="319"/>
      <c r="E32" s="317"/>
      <c r="F32" s="320">
        <f t="shared" ref="F32:F38" si="16">D32</f>
        <v>0</v>
      </c>
      <c r="G32" s="317"/>
      <c r="H32" s="320">
        <f>E32</f>
        <v>0</v>
      </c>
      <c r="I32" s="321">
        <f>G32</f>
        <v>0</v>
      </c>
      <c r="J32" s="9"/>
      <c r="K32" s="9"/>
      <c r="L32" s="9"/>
      <c r="M32" s="9"/>
      <c r="N32" s="16">
        <v>26</v>
      </c>
      <c r="O32" s="298">
        <f t="shared" si="14"/>
        <v>146.62500000000011</v>
      </c>
      <c r="P32" s="9"/>
      <c r="Q32" s="9"/>
    </row>
    <row r="33" spans="1:17" ht="13.8" x14ac:dyDescent="0.25">
      <c r="A33" s="6" t="s">
        <v>103</v>
      </c>
      <c r="B33" s="322"/>
      <c r="C33" s="323"/>
      <c r="D33" s="322"/>
      <c r="E33" s="323"/>
      <c r="F33" s="324">
        <f t="shared" si="16"/>
        <v>0</v>
      </c>
      <c r="G33" s="323"/>
      <c r="H33" s="324">
        <f>E33</f>
        <v>0</v>
      </c>
      <c r="I33" s="296">
        <f>G33</f>
        <v>0</v>
      </c>
      <c r="J33" s="9"/>
      <c r="K33" s="9"/>
      <c r="L33" s="9"/>
      <c r="M33" s="9"/>
      <c r="N33" s="16">
        <v>27</v>
      </c>
      <c r="O33" s="298">
        <f t="shared" si="14"/>
        <v>147.48750000000013</v>
      </c>
      <c r="P33" s="9"/>
      <c r="Q33" s="9"/>
    </row>
    <row r="34" spans="1:17" ht="13.8" x14ac:dyDescent="0.25">
      <c r="A34" s="6" t="s">
        <v>104</v>
      </c>
      <c r="B34" s="351">
        <f>B21*B14/100</f>
        <v>8.3723445847715787E-3</v>
      </c>
      <c r="C34" s="347"/>
      <c r="D34" s="351">
        <f>D21*D14/100</f>
        <v>2.3617620646391897E-3</v>
      </c>
      <c r="E34" s="347"/>
      <c r="F34" s="352">
        <f>F21*F14/100</f>
        <v>3.5426430969587842E-3</v>
      </c>
      <c r="G34" s="347"/>
      <c r="H34" s="352">
        <f>H21*H14/100</f>
        <v>7.08528619391757E-4</v>
      </c>
      <c r="I34" s="348">
        <f>G34</f>
        <v>0</v>
      </c>
      <c r="J34" s="9"/>
      <c r="K34" s="9"/>
      <c r="L34" s="9"/>
      <c r="M34" s="9"/>
      <c r="N34" s="16">
        <v>28</v>
      </c>
      <c r="O34" s="298">
        <f t="shared" si="14"/>
        <v>148.35000000000014</v>
      </c>
      <c r="P34" s="9"/>
      <c r="Q34" s="9"/>
    </row>
    <row r="35" spans="1:17" ht="14.4" thickBot="1" x14ac:dyDescent="0.3">
      <c r="A35" s="6" t="s">
        <v>105</v>
      </c>
      <c r="B35" s="351">
        <f>B22*B14/100</f>
        <v>6.697875667817256E-2</v>
      </c>
      <c r="C35" s="349"/>
      <c r="D35" s="351">
        <f>D22*D14/100</f>
        <v>9.4470482585567603E-2</v>
      </c>
      <c r="E35" s="350"/>
      <c r="F35" s="352">
        <f>F22*F14/100</f>
        <v>0.14170572387835143</v>
      </c>
      <c r="G35" s="350"/>
      <c r="H35" s="352">
        <f>H22*H14/100</f>
        <v>2.834114477567028E-2</v>
      </c>
      <c r="I35" s="348">
        <f>G35</f>
        <v>0</v>
      </c>
      <c r="J35" s="9"/>
      <c r="K35" s="9"/>
      <c r="L35" s="9"/>
      <c r="M35" s="9"/>
      <c r="N35" s="16">
        <v>29</v>
      </c>
      <c r="O35" s="298">
        <f t="shared" si="14"/>
        <v>149.21250000000015</v>
      </c>
      <c r="P35" s="9"/>
      <c r="Q35" s="9"/>
    </row>
    <row r="36" spans="1:17" ht="13.8" x14ac:dyDescent="0.25">
      <c r="A36" s="325" t="s">
        <v>106</v>
      </c>
      <c r="B36" s="857"/>
      <c r="C36" s="858"/>
      <c r="D36" s="857"/>
      <c r="E36" s="858"/>
      <c r="F36" s="859">
        <f t="shared" si="16"/>
        <v>0</v>
      </c>
      <c r="G36" s="860"/>
      <c r="H36" s="861">
        <f>D36</f>
        <v>0</v>
      </c>
      <c r="I36" s="860"/>
      <c r="J36" s="9"/>
      <c r="K36" s="9"/>
      <c r="L36" s="9"/>
      <c r="M36" s="9"/>
      <c r="N36" s="16">
        <v>30</v>
      </c>
      <c r="O36" s="298">
        <f t="shared" si="14"/>
        <v>150.07500000000016</v>
      </c>
      <c r="P36" s="9"/>
      <c r="Q36" s="9"/>
    </row>
    <row r="37" spans="1:17" ht="14.4" thickBot="1" x14ac:dyDescent="0.3">
      <c r="A37" s="326" t="s">
        <v>107</v>
      </c>
      <c r="B37" s="862"/>
      <c r="C37" s="863"/>
      <c r="D37" s="862"/>
      <c r="E37" s="863"/>
      <c r="F37" s="864">
        <f t="shared" si="16"/>
        <v>0</v>
      </c>
      <c r="G37" s="865"/>
      <c r="H37" s="866">
        <f>D37</f>
        <v>0</v>
      </c>
      <c r="I37" s="865"/>
      <c r="J37" s="9"/>
      <c r="K37" s="9"/>
      <c r="L37" s="9"/>
      <c r="M37" s="9"/>
      <c r="N37" s="16">
        <v>31</v>
      </c>
      <c r="O37" s="298">
        <f t="shared" si="14"/>
        <v>150.93750000000017</v>
      </c>
      <c r="P37" s="9"/>
      <c r="Q37" s="9"/>
    </row>
    <row r="38" spans="1:17" ht="13.8" thickBot="1" x14ac:dyDescent="0.3">
      <c r="A38" s="282" t="s">
        <v>108</v>
      </c>
      <c r="B38" s="851" t="e">
        <f>INDEX([1]!GSU[Connection Code (CC)],MATCH(1,[1]!GSU[Visible],0))</f>
        <v>#REF!</v>
      </c>
      <c r="C38" s="852"/>
      <c r="D38" s="851" t="e">
        <f>INDEX([1]!MPT[Connection Code (CC)],MATCH(1,[1]!MPT[Visible],0))</f>
        <v>#REF!</v>
      </c>
      <c r="E38" s="852"/>
      <c r="F38" s="851" t="e">
        <f t="shared" si="16"/>
        <v>#REF!</v>
      </c>
      <c r="G38" s="852"/>
      <c r="H38" s="851" t="e">
        <f>D38</f>
        <v>#REF!</v>
      </c>
      <c r="I38" s="852"/>
      <c r="J38" s="9"/>
      <c r="K38" s="9"/>
      <c r="L38" s="9"/>
      <c r="M38" s="9"/>
      <c r="N38" s="21">
        <v>32</v>
      </c>
      <c r="O38" s="290">
        <f t="shared" si="14"/>
        <v>151.80000000000018</v>
      </c>
      <c r="P38" s="9"/>
      <c r="Q38" s="9"/>
    </row>
    <row r="39" spans="1:17" x14ac:dyDescent="0.25">
      <c r="A39" s="18" t="s">
        <v>109</v>
      </c>
      <c r="B39" s="853" t="s">
        <v>110</v>
      </c>
      <c r="C39" s="854"/>
      <c r="D39" s="291" t="s">
        <v>111</v>
      </c>
      <c r="E39" s="292" t="s">
        <v>112</v>
      </c>
      <c r="F39" s="291" t="s">
        <v>111</v>
      </c>
      <c r="G39" s="292" t="s">
        <v>113</v>
      </c>
      <c r="H39" s="291" t="s">
        <v>112</v>
      </c>
      <c r="I39" s="292" t="s">
        <v>113</v>
      </c>
      <c r="J39" s="9"/>
      <c r="K39" s="9"/>
      <c r="Q39" s="9"/>
    </row>
    <row r="40" spans="1:17" ht="13.8" thickBot="1" x14ac:dyDescent="0.3">
      <c r="A40" s="20" t="s">
        <v>114</v>
      </c>
      <c r="B40" s="855">
        <f>INDEX(GSU[PSSE Phase Angle (ANG1)],MATCH(1,GSU[Visible],0))</f>
        <v>-30</v>
      </c>
      <c r="C40" s="856"/>
      <c r="D40" s="293">
        <f>INDEX(MPT[PSSE Phase Angle 1 (ANG1)],MATCH(1,MPT[Visible],0))</f>
        <v>0</v>
      </c>
      <c r="E40" s="294">
        <f>INDEX(MPT[PSSE Phase Angle 2 (ANG2)],MATCH(1,MPT[Visible],0))</f>
        <v>0</v>
      </c>
      <c r="F40" s="293">
        <f>D40</f>
        <v>0</v>
      </c>
      <c r="G40" s="294">
        <f>INDEX(MPT[PSSE Phase Angle 3 (ANG3)],MATCH(1,MPT[Visible],0))</f>
        <v>-30</v>
      </c>
      <c r="H40" s="293">
        <f>E40</f>
        <v>0</v>
      </c>
      <c r="I40" s="294">
        <f>G40</f>
        <v>-30</v>
      </c>
      <c r="J40" s="9"/>
      <c r="K40" s="9"/>
      <c r="Q40" s="9"/>
    </row>
    <row r="41" spans="1:17" ht="13.8" x14ac:dyDescent="0.25">
      <c r="A41" s="11"/>
      <c r="B41" s="318"/>
      <c r="C41" s="318"/>
      <c r="D41" s="318"/>
      <c r="E41" s="318"/>
      <c r="F41" s="318"/>
      <c r="G41" s="318"/>
      <c r="H41" s="318"/>
      <c r="I41" s="318"/>
      <c r="J41" s="9"/>
      <c r="K41" s="9"/>
      <c r="Q41" s="9"/>
    </row>
    <row r="42" spans="1:17" x14ac:dyDescent="0.25">
      <c r="J42" s="9"/>
      <c r="K42" s="9"/>
      <c r="Q42" s="9"/>
    </row>
    <row r="43" spans="1:17" x14ac:dyDescent="0.25">
      <c r="A43" s="9" t="s">
        <v>115</v>
      </c>
      <c r="J43" s="9"/>
      <c r="K43" s="9"/>
      <c r="L43" s="9"/>
      <c r="M43" s="9"/>
      <c r="N43" s="9"/>
      <c r="O43" s="9"/>
      <c r="P43" s="9"/>
      <c r="Q43" s="9"/>
    </row>
    <row r="44" spans="1:17" x14ac:dyDescent="0.25">
      <c r="A44" s="9" t="s">
        <v>116</v>
      </c>
      <c r="J44" s="9"/>
      <c r="K44" s="9"/>
      <c r="L44" s="9"/>
      <c r="M44" s="9"/>
      <c r="N44" s="9"/>
      <c r="O44" s="9"/>
      <c r="P44" s="9"/>
      <c r="Q44" s="9"/>
    </row>
    <row r="45" spans="1:17" x14ac:dyDescent="0.25">
      <c r="A45" s="9" t="s">
        <v>117</v>
      </c>
      <c r="B45" s="9"/>
      <c r="C45" s="9"/>
      <c r="D45" s="9"/>
      <c r="E45" s="9"/>
      <c r="F45" s="9"/>
      <c r="G45" s="9"/>
      <c r="H45" s="9"/>
      <c r="I45" s="9"/>
      <c r="J45" s="9"/>
      <c r="K45" s="9"/>
      <c r="L45" s="9"/>
      <c r="M45" s="9"/>
      <c r="N45" s="9"/>
      <c r="O45" s="9"/>
      <c r="P45" s="9"/>
      <c r="Q45" s="9"/>
    </row>
  </sheetData>
  <mergeCells count="105">
    <mergeCell ref="B3:C3"/>
    <mergeCell ref="D3:I3"/>
    <mergeCell ref="B1:C2"/>
    <mergeCell ref="D1:E2"/>
    <mergeCell ref="F1:G2"/>
    <mergeCell ref="H1:I2"/>
    <mergeCell ref="B7:C7"/>
    <mergeCell ref="B8:C8"/>
    <mergeCell ref="H7:I7"/>
    <mergeCell ref="H8:I8"/>
    <mergeCell ref="H9:I9"/>
    <mergeCell ref="H10:I10"/>
    <mergeCell ref="B9:C9"/>
    <mergeCell ref="B10:C10"/>
    <mergeCell ref="B11:C11"/>
    <mergeCell ref="B12:C12"/>
    <mergeCell ref="B13:C13"/>
    <mergeCell ref="D7:E7"/>
    <mergeCell ref="D8:E8"/>
    <mergeCell ref="D9:E9"/>
    <mergeCell ref="D10:E10"/>
    <mergeCell ref="D11:E11"/>
    <mergeCell ref="D12:E12"/>
    <mergeCell ref="D13:E13"/>
    <mergeCell ref="D14:E14"/>
    <mergeCell ref="D15:E15"/>
    <mergeCell ref="H21:I21"/>
    <mergeCell ref="H12:I12"/>
    <mergeCell ref="D20:E20"/>
    <mergeCell ref="D21:E21"/>
    <mergeCell ref="B19:C19"/>
    <mergeCell ref="B20:C20"/>
    <mergeCell ref="B21:C21"/>
    <mergeCell ref="B15:C15"/>
    <mergeCell ref="B16:C16"/>
    <mergeCell ref="B17:C17"/>
    <mergeCell ref="B18:C18"/>
    <mergeCell ref="D19:E19"/>
    <mergeCell ref="B14:C14"/>
    <mergeCell ref="D16:E16"/>
    <mergeCell ref="D17:E17"/>
    <mergeCell ref="D18:E18"/>
    <mergeCell ref="F15:G15"/>
    <mergeCell ref="F16:G16"/>
    <mergeCell ref="F17:G17"/>
    <mergeCell ref="F18:G18"/>
    <mergeCell ref="F19:G19"/>
    <mergeCell ref="H17:I17"/>
    <mergeCell ref="H18:I18"/>
    <mergeCell ref="H19:I19"/>
    <mergeCell ref="H20:I20"/>
    <mergeCell ref="B30:C30"/>
    <mergeCell ref="D30:E30"/>
    <mergeCell ref="F30:G30"/>
    <mergeCell ref="H30:I30"/>
    <mergeCell ref="H22:I22"/>
    <mergeCell ref="H23:I23"/>
    <mergeCell ref="H24:I24"/>
    <mergeCell ref="D22:E22"/>
    <mergeCell ref="D23:E23"/>
    <mergeCell ref="D24:E24"/>
    <mergeCell ref="F24:G24"/>
    <mergeCell ref="B24:C24"/>
    <mergeCell ref="B22:C22"/>
    <mergeCell ref="B23:C23"/>
    <mergeCell ref="F22:G22"/>
    <mergeCell ref="F23:G23"/>
    <mergeCell ref="L1:M1"/>
    <mergeCell ref="N1:O1"/>
    <mergeCell ref="L2:M2"/>
    <mergeCell ref="N2:O2"/>
    <mergeCell ref="A25:I25"/>
    <mergeCell ref="A27:I27"/>
    <mergeCell ref="F26:I26"/>
    <mergeCell ref="H28:I28"/>
    <mergeCell ref="A29:I29"/>
    <mergeCell ref="H13:I13"/>
    <mergeCell ref="H14:I14"/>
    <mergeCell ref="H15:I15"/>
    <mergeCell ref="H16:I16"/>
    <mergeCell ref="H11:I11"/>
    <mergeCell ref="F20:G20"/>
    <mergeCell ref="F21:G21"/>
    <mergeCell ref="F7:G7"/>
    <mergeCell ref="F8:G8"/>
    <mergeCell ref="F9:G9"/>
    <mergeCell ref="F10:G10"/>
    <mergeCell ref="F11:G11"/>
    <mergeCell ref="F12:G12"/>
    <mergeCell ref="F13:G13"/>
    <mergeCell ref="F14:G14"/>
    <mergeCell ref="D38:E38"/>
    <mergeCell ref="F38:G38"/>
    <mergeCell ref="H38:I38"/>
    <mergeCell ref="B40:C40"/>
    <mergeCell ref="B36:C36"/>
    <mergeCell ref="B37:C37"/>
    <mergeCell ref="D36:E36"/>
    <mergeCell ref="D37:E37"/>
    <mergeCell ref="F36:G36"/>
    <mergeCell ref="F37:G37"/>
    <mergeCell ref="H36:I36"/>
    <mergeCell ref="H37:I37"/>
    <mergeCell ref="B39:C39"/>
    <mergeCell ref="B38:C38"/>
  </mergeCells>
  <pageMargins left="0.7" right="0.7" top="0.75" bottom="0.75" header="0.3" footer="0.3"/>
  <pageSetup scale="44" orientation="portrait" horizontalDpi="1200" verticalDpi="1200" r:id="rId1"/>
  <drawing r:id="rId2"/>
  <extLst>
    <ext xmlns:x15="http://schemas.microsoft.com/office/spreadsheetml/2010/11/main" uri="{3A4CF648-6AED-40f4-86FF-DC5316D8AED3}">
      <x14:slicerList xmlns:x14="http://schemas.microsoft.com/office/spreadsheetml/2009/9/main">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C201D-1B0D-442C-924A-0987F3553964}">
  <sheetPr codeName="Sheet21">
    <pageSetUpPr fitToPage="1"/>
  </sheetPr>
  <dimension ref="A1:Q45"/>
  <sheetViews>
    <sheetView zoomScale="85" zoomScaleNormal="85" workbookViewId="0">
      <selection activeCell="F39" sqref="F39"/>
    </sheetView>
  </sheetViews>
  <sheetFormatPr defaultColWidth="8.88671875" defaultRowHeight="13.2" x14ac:dyDescent="0.25"/>
  <cols>
    <col min="1" max="1" width="44.109375" style="606" bestFit="1" customWidth="1"/>
    <col min="2" max="3" width="13.44140625" style="606" customWidth="1"/>
    <col min="4" max="9" width="13.88671875" style="606" customWidth="1"/>
    <col min="10" max="16384" width="8.88671875" style="606"/>
  </cols>
  <sheetData>
    <row r="1" spans="1:17" ht="21.75" customHeight="1" thickBot="1" x14ac:dyDescent="0.3">
      <c r="A1" s="9"/>
      <c r="B1" s="939" t="s">
        <v>55</v>
      </c>
      <c r="C1" s="940"/>
      <c r="D1" s="939" t="s">
        <v>56</v>
      </c>
      <c r="E1" s="940"/>
      <c r="F1" s="939" t="s">
        <v>57</v>
      </c>
      <c r="G1" s="940"/>
      <c r="H1" s="939" t="s">
        <v>58</v>
      </c>
      <c r="I1" s="940"/>
      <c r="J1" s="9"/>
      <c r="K1" s="9"/>
      <c r="L1" s="934" t="s">
        <v>59</v>
      </c>
      <c r="M1" s="935"/>
      <c r="N1" s="934" t="s">
        <v>60</v>
      </c>
      <c r="O1" s="935"/>
      <c r="P1" s="9"/>
      <c r="Q1" s="9"/>
    </row>
    <row r="2" spans="1:17" ht="13.5" customHeight="1" thickBot="1" x14ac:dyDescent="0.3">
      <c r="A2" s="9"/>
      <c r="B2" s="941"/>
      <c r="C2" s="942"/>
      <c r="D2" s="941"/>
      <c r="E2" s="942"/>
      <c r="F2" s="941"/>
      <c r="G2" s="942"/>
      <c r="H2" s="941"/>
      <c r="I2" s="942"/>
      <c r="J2" s="9"/>
      <c r="K2" s="9"/>
      <c r="L2" s="958" t="s">
        <v>61</v>
      </c>
      <c r="M2" s="959"/>
      <c r="N2" s="958" t="s">
        <v>61</v>
      </c>
      <c r="O2" s="959"/>
      <c r="P2" s="9"/>
      <c r="Q2" s="9"/>
    </row>
    <row r="3" spans="1:17" ht="13.5" customHeight="1" thickBot="1" x14ac:dyDescent="0.3">
      <c r="A3" s="9" t="s">
        <v>62</v>
      </c>
      <c r="B3" s="875" t="str">
        <f>INDEX([2]!GSU[Vector Group],MATCH(1,[2]!GSU[Visible],0))</f>
        <v>Dy11</v>
      </c>
      <c r="C3" s="876"/>
      <c r="D3" s="875" t="str">
        <f>INDEX([2]!MPT[Vector Group],MATCH(1,[2]!MPT[Visible],0))</f>
        <v>YN0yn0d1</v>
      </c>
      <c r="E3" s="938"/>
      <c r="F3" s="938"/>
      <c r="G3" s="938"/>
      <c r="H3" s="938"/>
      <c r="I3" s="876"/>
      <c r="J3" s="9"/>
      <c r="K3" s="9"/>
      <c r="L3" s="652" t="s">
        <v>63</v>
      </c>
      <c r="M3" s="655">
        <v>2.5000000000000001E-2</v>
      </c>
      <c r="N3" s="652" t="s">
        <v>63</v>
      </c>
      <c r="O3" s="655">
        <v>6.2500000000000003E-3</v>
      </c>
      <c r="P3" s="9">
        <f>O3*D5</f>
        <v>0.86250000000000004</v>
      </c>
      <c r="Q3" s="9"/>
    </row>
    <row r="4" spans="1:17" ht="13.5" customHeight="1" thickBot="1" x14ac:dyDescent="0.3">
      <c r="A4" s="9"/>
      <c r="B4" s="280" t="s">
        <v>64</v>
      </c>
      <c r="C4" s="281" t="s">
        <v>65</v>
      </c>
      <c r="D4" s="280" t="s">
        <v>64</v>
      </c>
      <c r="E4" s="281" t="s">
        <v>65</v>
      </c>
      <c r="F4" s="280" t="s">
        <v>64</v>
      </c>
      <c r="G4" s="281" t="s">
        <v>66</v>
      </c>
      <c r="H4" s="280" t="s">
        <v>65</v>
      </c>
      <c r="I4" s="281" t="s">
        <v>66</v>
      </c>
      <c r="J4" s="9"/>
      <c r="K4" s="9"/>
      <c r="L4" s="627"/>
      <c r="M4" s="654"/>
      <c r="N4" s="627"/>
      <c r="O4" s="654"/>
      <c r="P4" s="9"/>
      <c r="Q4" s="9"/>
    </row>
    <row r="5" spans="1:17" ht="13.8" x14ac:dyDescent="0.25">
      <c r="A5" s="10" t="s">
        <v>67</v>
      </c>
      <c r="B5" s="191">
        <v>34.5</v>
      </c>
      <c r="C5" s="327">
        <f>'[2]1 Genera PV'!B10</f>
        <v>0.66</v>
      </c>
      <c r="D5" s="361">
        <v>138</v>
      </c>
      <c r="E5" s="362">
        <f>B5</f>
        <v>34.5</v>
      </c>
      <c r="F5" s="361">
        <v>138</v>
      </c>
      <c r="G5" s="653">
        <v>13.8</v>
      </c>
      <c r="H5" s="361">
        <v>34.5</v>
      </c>
      <c r="I5" s="364">
        <f>G5</f>
        <v>13.8</v>
      </c>
      <c r="J5" s="9"/>
      <c r="K5" s="9"/>
      <c r="L5" s="652" t="s">
        <v>68</v>
      </c>
      <c r="M5" s="651" t="s">
        <v>69</v>
      </c>
      <c r="N5" s="652" t="s">
        <v>68</v>
      </c>
      <c r="O5" s="651" t="s">
        <v>69</v>
      </c>
      <c r="P5" s="9"/>
      <c r="Q5" s="9"/>
    </row>
    <row r="6" spans="1:17" x14ac:dyDescent="0.25">
      <c r="A6" s="11" t="s">
        <v>70</v>
      </c>
      <c r="B6" s="192" t="str">
        <f>INDEX([2]!GSU[Winding 1],MATCH(1,[2]!GSU[Visible],0))</f>
        <v>D</v>
      </c>
      <c r="C6" s="277" t="str">
        <f>INDEX([2]!GSU[Winding 2],MATCH(1,[2]!GSU[Visible],0))</f>
        <v>y</v>
      </c>
      <c r="D6" s="365" t="str">
        <f>INDEX([2]!MPT[Winding 1],MATCH(1,[2]!MPT[Visible],0))</f>
        <v>YN</v>
      </c>
      <c r="E6" s="366" t="str">
        <f>INDEX([2]!MPT[Winding 2],MATCH(1,[2]!MPT[Visible],0))</f>
        <v>yn</v>
      </c>
      <c r="F6" s="365" t="str">
        <f>D6</f>
        <v>YN</v>
      </c>
      <c r="G6" s="366" t="str">
        <f>INDEX([2]!MPT[Winding 3],MATCH(1,[2]!MPT[Visible],0))</f>
        <v>d</v>
      </c>
      <c r="H6" s="365" t="str">
        <f>E6</f>
        <v>yn</v>
      </c>
      <c r="I6" s="366" t="str">
        <f>G6</f>
        <v>d</v>
      </c>
      <c r="J6" s="9"/>
      <c r="K6" s="9"/>
      <c r="L6" s="634">
        <v>0</v>
      </c>
      <c r="M6" s="650">
        <f>M7-M3*M8</f>
        <v>32.775000000000006</v>
      </c>
      <c r="N6" s="634">
        <v>0</v>
      </c>
      <c r="O6" s="648">
        <f t="shared" ref="O6:O21" si="0">O7-$O$22*$O$3</f>
        <v>124.19999999999989</v>
      </c>
      <c r="P6" s="9"/>
      <c r="Q6" s="9"/>
    </row>
    <row r="7" spans="1:17" ht="13.8" x14ac:dyDescent="0.25">
      <c r="A7" s="11" t="s">
        <v>71</v>
      </c>
      <c r="B7" s="908">
        <v>8.5</v>
      </c>
      <c r="C7" s="909"/>
      <c r="D7" s="956">
        <v>10.5</v>
      </c>
      <c r="E7" s="957"/>
      <c r="F7" s="956">
        <v>15.75</v>
      </c>
      <c r="G7" s="957"/>
      <c r="H7" s="956">
        <v>3.15</v>
      </c>
      <c r="I7" s="957"/>
      <c r="J7" s="9"/>
      <c r="K7" s="9"/>
      <c r="L7" s="634">
        <v>1</v>
      </c>
      <c r="M7" s="650">
        <f>M8-M3*M8</f>
        <v>33.637500000000003</v>
      </c>
      <c r="N7" s="634">
        <v>1</v>
      </c>
      <c r="O7" s="648">
        <f t="shared" si="0"/>
        <v>125.06249999999989</v>
      </c>
      <c r="P7" s="9"/>
      <c r="Q7" s="9"/>
    </row>
    <row r="8" spans="1:17" ht="13.8" x14ac:dyDescent="0.25">
      <c r="A8" s="11" t="s">
        <v>72</v>
      </c>
      <c r="B8" s="908">
        <v>10</v>
      </c>
      <c r="C8" s="909"/>
      <c r="D8" s="956">
        <v>40</v>
      </c>
      <c r="E8" s="957"/>
      <c r="F8" s="956">
        <v>40</v>
      </c>
      <c r="G8" s="957"/>
      <c r="H8" s="956">
        <v>40</v>
      </c>
      <c r="I8" s="957"/>
      <c r="J8" s="9"/>
      <c r="K8" s="9"/>
      <c r="L8" s="634">
        <v>2</v>
      </c>
      <c r="M8" s="650">
        <f>B5</f>
        <v>34.5</v>
      </c>
      <c r="N8" s="634">
        <v>2</v>
      </c>
      <c r="O8" s="648">
        <f t="shared" si="0"/>
        <v>125.92499999999988</v>
      </c>
      <c r="P8" s="19"/>
      <c r="Q8" s="9"/>
    </row>
    <row r="9" spans="1:17" x14ac:dyDescent="0.25">
      <c r="A9" s="11" t="s">
        <v>73</v>
      </c>
      <c r="B9" s="930">
        <f>ATAN(B8)</f>
        <v>1.4711276743037347</v>
      </c>
      <c r="C9" s="931"/>
      <c r="D9" s="932">
        <f>ATAN(D8)</f>
        <v>1.5458015331759765</v>
      </c>
      <c r="E9" s="933"/>
      <c r="F9" s="932">
        <f>ATAN(F8)</f>
        <v>1.5458015331759765</v>
      </c>
      <c r="G9" s="933"/>
      <c r="H9" s="932">
        <f>ATAN(H8)</f>
        <v>1.5458015331759765</v>
      </c>
      <c r="I9" s="933"/>
      <c r="J9" s="9"/>
      <c r="K9" s="9"/>
      <c r="L9" s="634">
        <v>3</v>
      </c>
      <c r="M9" s="650">
        <f>M8+M3*M8</f>
        <v>35.362499999999997</v>
      </c>
      <c r="N9" s="634">
        <v>3</v>
      </c>
      <c r="O9" s="648">
        <f t="shared" si="0"/>
        <v>126.78749999999988</v>
      </c>
      <c r="P9" s="9"/>
      <c r="Q9" s="9"/>
    </row>
    <row r="10" spans="1:17" ht="13.8" thickBot="1" x14ac:dyDescent="0.3">
      <c r="A10" s="11" t="s">
        <v>74</v>
      </c>
      <c r="B10" s="924">
        <f>COS(B9)*B7</f>
        <v>0.84578161167848986</v>
      </c>
      <c r="C10" s="925"/>
      <c r="D10" s="926">
        <f>COS(D9)*D7</f>
        <v>0.26241800718213221</v>
      </c>
      <c r="E10" s="927"/>
      <c r="F10" s="926">
        <f>COS(F9)*F7</f>
        <v>0.39362701077319828</v>
      </c>
      <c r="G10" s="927"/>
      <c r="H10" s="926">
        <f>COS(H9)*H7</f>
        <v>7.8725402154639662E-2</v>
      </c>
      <c r="I10" s="927"/>
      <c r="J10" s="9"/>
      <c r="K10" s="9"/>
      <c r="L10" s="633">
        <v>4</v>
      </c>
      <c r="M10" s="649">
        <f>M9+M3*M8</f>
        <v>36.224999999999994</v>
      </c>
      <c r="N10" s="634">
        <v>4</v>
      </c>
      <c r="O10" s="648">
        <f t="shared" si="0"/>
        <v>127.64999999999988</v>
      </c>
      <c r="P10" s="9"/>
      <c r="Q10" s="9"/>
    </row>
    <row r="11" spans="1:17" ht="13.8" thickBot="1" x14ac:dyDescent="0.3">
      <c r="A11" s="11" t="s">
        <v>75</v>
      </c>
      <c r="B11" s="894">
        <f>SIN(B9)*B7</f>
        <v>8.4578161167849082</v>
      </c>
      <c r="C11" s="895"/>
      <c r="D11" s="896">
        <f>SIN(D9)*D7</f>
        <v>10.496720287285289</v>
      </c>
      <c r="E11" s="897"/>
      <c r="F11" s="896">
        <f>SIN(F9)*F7</f>
        <v>15.745080430927935</v>
      </c>
      <c r="G11" s="897"/>
      <c r="H11" s="896">
        <f>SIN(H9)*H7</f>
        <v>3.1490160861855867</v>
      </c>
      <c r="I11" s="897"/>
      <c r="J11" s="9"/>
      <c r="K11" s="9"/>
      <c r="M11" s="630"/>
      <c r="N11" s="634">
        <v>5</v>
      </c>
      <c r="O11" s="648">
        <f t="shared" si="0"/>
        <v>128.51249999999987</v>
      </c>
      <c r="P11" s="9"/>
      <c r="Q11" s="9"/>
    </row>
    <row r="12" spans="1:17" x14ac:dyDescent="0.25">
      <c r="A12" s="18" t="s">
        <v>76</v>
      </c>
      <c r="B12" s="916">
        <f>B10/100</f>
        <v>8.4578161167848994E-3</v>
      </c>
      <c r="C12" s="917"/>
      <c r="D12" s="918">
        <f>D10/100</f>
        <v>2.6241800718213222E-3</v>
      </c>
      <c r="E12" s="919"/>
      <c r="F12" s="918">
        <f>F10/100</f>
        <v>3.9362701077319826E-3</v>
      </c>
      <c r="G12" s="919"/>
      <c r="H12" s="918">
        <f>H10/100</f>
        <v>7.8725402154639665E-4</v>
      </c>
      <c r="I12" s="919"/>
      <c r="J12" s="357"/>
      <c r="K12" s="9"/>
      <c r="L12" s="9"/>
      <c r="M12" s="9"/>
      <c r="N12" s="634">
        <v>6</v>
      </c>
      <c r="O12" s="648">
        <f t="shared" si="0"/>
        <v>129.37499999999989</v>
      </c>
      <c r="P12" s="9"/>
      <c r="Q12" s="9"/>
    </row>
    <row r="13" spans="1:17" ht="13.8" thickBot="1" x14ac:dyDescent="0.3">
      <c r="A13" s="20" t="s">
        <v>77</v>
      </c>
      <c r="B13" s="920">
        <f>B11/100</f>
        <v>8.4578161167849081E-2</v>
      </c>
      <c r="C13" s="921"/>
      <c r="D13" s="922">
        <f>D11/100</f>
        <v>0.10496720287285288</v>
      </c>
      <c r="E13" s="923"/>
      <c r="F13" s="922">
        <f>F11/100</f>
        <v>0.15745080430927935</v>
      </c>
      <c r="G13" s="923"/>
      <c r="H13" s="922">
        <f>H11/100</f>
        <v>3.1490160861855868E-2</v>
      </c>
      <c r="I13" s="923"/>
      <c r="J13" s="357"/>
      <c r="K13" s="9"/>
      <c r="L13" s="9"/>
      <c r="M13" s="9"/>
      <c r="N13" s="634">
        <v>7</v>
      </c>
      <c r="O13" s="648">
        <f t="shared" si="0"/>
        <v>130.2374999999999</v>
      </c>
      <c r="P13" s="9"/>
      <c r="Q13" s="9"/>
    </row>
    <row r="14" spans="1:17" ht="13.8" x14ac:dyDescent="0.25">
      <c r="A14" s="11" t="s">
        <v>78</v>
      </c>
      <c r="B14" s="908">
        <v>4.4000000000000004</v>
      </c>
      <c r="C14" s="909"/>
      <c r="D14" s="954">
        <v>105</v>
      </c>
      <c r="E14" s="955"/>
      <c r="F14" s="954">
        <v>105</v>
      </c>
      <c r="G14" s="955"/>
      <c r="H14" s="954">
        <v>105</v>
      </c>
      <c r="I14" s="955"/>
      <c r="J14" s="9"/>
      <c r="K14" s="9"/>
      <c r="L14" s="9"/>
      <c r="M14" s="9"/>
      <c r="N14" s="634">
        <v>8</v>
      </c>
      <c r="O14" s="648">
        <f t="shared" si="0"/>
        <v>131.09999999999991</v>
      </c>
      <c r="P14" s="9"/>
      <c r="Q14" s="9"/>
    </row>
    <row r="15" spans="1:17" x14ac:dyDescent="0.25">
      <c r="A15" s="11" t="s">
        <v>79</v>
      </c>
      <c r="B15" s="912">
        <f>B5</f>
        <v>34.5</v>
      </c>
      <c r="C15" s="913"/>
      <c r="D15" s="914">
        <f>D5</f>
        <v>138</v>
      </c>
      <c r="E15" s="915"/>
      <c r="F15" s="914">
        <f>F5</f>
        <v>138</v>
      </c>
      <c r="G15" s="915"/>
      <c r="H15" s="914">
        <f>H5</f>
        <v>34.5</v>
      </c>
      <c r="I15" s="915"/>
      <c r="J15" s="9"/>
      <c r="K15" s="9"/>
      <c r="L15" s="9"/>
      <c r="M15" s="9"/>
      <c r="N15" s="634">
        <v>9</v>
      </c>
      <c r="O15" s="648">
        <f t="shared" si="0"/>
        <v>131.96249999999992</v>
      </c>
      <c r="P15" s="9"/>
      <c r="Q15" s="9"/>
    </row>
    <row r="16" spans="1:17" ht="13.8" thickBot="1" x14ac:dyDescent="0.3">
      <c r="A16" s="22" t="s">
        <v>80</v>
      </c>
      <c r="B16" s="900">
        <f>((B15*1000)^2)/(B14*10^6)</f>
        <v>270.51136363636363</v>
      </c>
      <c r="C16" s="901"/>
      <c r="D16" s="902">
        <f>((D15*1000)^2)/(D14*10^6)</f>
        <v>181.37142857142857</v>
      </c>
      <c r="E16" s="903"/>
      <c r="F16" s="902">
        <f>((F15*1000)^2)/(F14*10^6)</f>
        <v>181.37142857142857</v>
      </c>
      <c r="G16" s="903"/>
      <c r="H16" s="902">
        <f>((H15*1000)^2)/(H14*10^6)</f>
        <v>11.335714285714285</v>
      </c>
      <c r="I16" s="903"/>
      <c r="J16" s="9"/>
      <c r="K16" s="9"/>
      <c r="L16" s="9"/>
      <c r="M16" s="9"/>
      <c r="N16" s="634">
        <v>10</v>
      </c>
      <c r="O16" s="648">
        <f t="shared" si="0"/>
        <v>132.82499999999993</v>
      </c>
      <c r="P16" s="9"/>
      <c r="Q16" s="9"/>
    </row>
    <row r="17" spans="1:17" x14ac:dyDescent="0.25">
      <c r="A17" s="10" t="s">
        <v>81</v>
      </c>
      <c r="B17" s="904">
        <f>B$16*(B10/100)</f>
        <v>2.2879353711370967</v>
      </c>
      <c r="C17" s="905"/>
      <c r="D17" s="906">
        <f>D$16*(D10/100)</f>
        <v>0.4759512884549072</v>
      </c>
      <c r="E17" s="907"/>
      <c r="F17" s="906">
        <f>F$16*(F10/100)</f>
        <v>0.71392693268236074</v>
      </c>
      <c r="G17" s="907"/>
      <c r="H17" s="906">
        <f>H$16*(H10/100)</f>
        <v>8.9240866585295099E-3</v>
      </c>
      <c r="I17" s="907"/>
      <c r="J17" s="9"/>
      <c r="K17" s="9"/>
      <c r="L17" s="9"/>
      <c r="M17" s="9"/>
      <c r="N17" s="634">
        <v>11</v>
      </c>
      <c r="O17" s="648">
        <f t="shared" si="0"/>
        <v>133.68749999999994</v>
      </c>
      <c r="P17" s="9"/>
      <c r="Q17" s="9"/>
    </row>
    <row r="18" spans="1:17" ht="13.8" thickBot="1" x14ac:dyDescent="0.3">
      <c r="A18" s="22" t="s">
        <v>82</v>
      </c>
      <c r="B18" s="894">
        <f>B$16*(B11/100)</f>
        <v>22.879353711370992</v>
      </c>
      <c r="C18" s="895"/>
      <c r="D18" s="896">
        <f>D$16*(D11/100)</f>
        <v>19.038051538196289</v>
      </c>
      <c r="E18" s="897"/>
      <c r="F18" s="896">
        <f>F$16*(F11/100)</f>
        <v>28.557077307294438</v>
      </c>
      <c r="G18" s="897"/>
      <c r="H18" s="896">
        <f>H$16*(H11/100)</f>
        <v>0.35696346634118042</v>
      </c>
      <c r="I18" s="897"/>
      <c r="J18" s="9"/>
      <c r="K18" s="9"/>
      <c r="L18" s="9"/>
      <c r="M18" s="9"/>
      <c r="N18" s="634">
        <v>12</v>
      </c>
      <c r="O18" s="648">
        <f t="shared" si="0"/>
        <v>134.54999999999995</v>
      </c>
      <c r="P18" s="9"/>
      <c r="Q18" s="9"/>
    </row>
    <row r="19" spans="1:17" ht="13.8" thickBot="1" x14ac:dyDescent="0.3">
      <c r="A19" s="140" t="s">
        <v>83</v>
      </c>
      <c r="B19" s="890">
        <f>B12*(100/$B$14)</f>
        <v>0.19222309356329317</v>
      </c>
      <c r="C19" s="891"/>
      <c r="D19" s="898">
        <f>D12*(100/D14)</f>
        <v>2.4992191160203066E-3</v>
      </c>
      <c r="E19" s="899"/>
      <c r="F19" s="898">
        <f>F12*(100/F14)</f>
        <v>3.7488286740304595E-3</v>
      </c>
      <c r="G19" s="899"/>
      <c r="H19" s="898">
        <f>H12*(100/H14)</f>
        <v>7.4976573480609195E-4</v>
      </c>
      <c r="I19" s="899"/>
      <c r="J19" s="9"/>
      <c r="K19" s="9"/>
      <c r="L19" s="9"/>
      <c r="M19" s="9"/>
      <c r="N19" s="634">
        <v>13</v>
      </c>
      <c r="O19" s="648">
        <f t="shared" si="0"/>
        <v>135.41249999999997</v>
      </c>
      <c r="P19" s="9"/>
      <c r="Q19" s="9"/>
    </row>
    <row r="20" spans="1:17" ht="13.8" thickBot="1" x14ac:dyDescent="0.3">
      <c r="A20" s="141" t="s">
        <v>84</v>
      </c>
      <c r="B20" s="890">
        <f>B13*(100/$B$14)</f>
        <v>1.9222309356329337</v>
      </c>
      <c r="C20" s="891"/>
      <c r="D20" s="892">
        <f>D13*(100/D14)</f>
        <v>9.9968764640812266E-2</v>
      </c>
      <c r="E20" s="893"/>
      <c r="F20" s="892">
        <f>F13*(100/F14)</f>
        <v>0.14995314696121842</v>
      </c>
      <c r="G20" s="893"/>
      <c r="H20" s="892">
        <f>H13*(100/H14)</f>
        <v>2.9990629392243683E-2</v>
      </c>
      <c r="I20" s="893"/>
      <c r="J20" s="9"/>
      <c r="K20" s="9"/>
      <c r="L20" s="9"/>
      <c r="M20" s="9"/>
      <c r="N20" s="634">
        <v>14</v>
      </c>
      <c r="O20" s="648">
        <f t="shared" si="0"/>
        <v>136.27499999999998</v>
      </c>
      <c r="P20" s="9"/>
      <c r="Q20" s="9"/>
    </row>
    <row r="21" spans="1:17" ht="13.8" thickBot="1" x14ac:dyDescent="0.3">
      <c r="A21" s="140" t="s">
        <v>85</v>
      </c>
      <c r="B21" s="882">
        <f>B19*0.9</f>
        <v>0.17300078420696385</v>
      </c>
      <c r="C21" s="883"/>
      <c r="D21" s="884">
        <f>D19*0.9</f>
        <v>2.2492972044182761E-3</v>
      </c>
      <c r="E21" s="885"/>
      <c r="F21" s="884">
        <f>F19*0.9</f>
        <v>3.3739458066274135E-3</v>
      </c>
      <c r="G21" s="885"/>
      <c r="H21" s="884">
        <f>H19*0.9</f>
        <v>6.7478916132548278E-4</v>
      </c>
      <c r="I21" s="885"/>
      <c r="J21" s="9"/>
      <c r="K21" s="9"/>
      <c r="L21" s="9"/>
      <c r="M21" s="9"/>
      <c r="N21" s="634">
        <v>15</v>
      </c>
      <c r="O21" s="648">
        <f t="shared" si="0"/>
        <v>137.13749999999999</v>
      </c>
      <c r="P21" s="9"/>
      <c r="Q21" s="9"/>
    </row>
    <row r="22" spans="1:17" ht="13.8" thickBot="1" x14ac:dyDescent="0.3">
      <c r="A22" s="141" t="s">
        <v>86</v>
      </c>
      <c r="B22" s="882">
        <f>B20*0.9</f>
        <v>1.7300078420696403</v>
      </c>
      <c r="C22" s="883"/>
      <c r="D22" s="884">
        <f>D20*0.9</f>
        <v>8.9971888176731046E-2</v>
      </c>
      <c r="E22" s="885"/>
      <c r="F22" s="884">
        <f>F20*0.9</f>
        <v>0.13495783226509658</v>
      </c>
      <c r="G22" s="885"/>
      <c r="H22" s="884">
        <f>H20*0.9</f>
        <v>2.6991566453019315E-2</v>
      </c>
      <c r="I22" s="885"/>
      <c r="J22" s="9"/>
      <c r="K22" s="9"/>
      <c r="L22" s="9"/>
      <c r="M22" s="9"/>
      <c r="N22" s="634">
        <v>16</v>
      </c>
      <c r="O22" s="297">
        <f>D5</f>
        <v>138</v>
      </c>
      <c r="P22" s="9"/>
      <c r="Q22" s="9"/>
    </row>
    <row r="23" spans="1:17" x14ac:dyDescent="0.25">
      <c r="A23" s="184" t="s">
        <v>87</v>
      </c>
      <c r="B23" s="886">
        <f>SQRT(B19^2+B20^2)</f>
        <v>1.9318181818181819</v>
      </c>
      <c r="C23" s="887"/>
      <c r="D23" s="888">
        <f>SQRT(D19^2+D20^2)</f>
        <v>9.9999999999999992E-2</v>
      </c>
      <c r="E23" s="889"/>
      <c r="F23" s="888">
        <f>SQRT(F19^2+F20^2)</f>
        <v>0.15000000000000002</v>
      </c>
      <c r="G23" s="889"/>
      <c r="H23" s="888">
        <f>SQRT(H19^2+H20^2)</f>
        <v>0.03</v>
      </c>
      <c r="I23" s="889"/>
      <c r="J23" s="9"/>
      <c r="K23" s="9"/>
      <c r="L23" s="9"/>
      <c r="M23" s="9"/>
      <c r="N23" s="634">
        <v>17</v>
      </c>
      <c r="O23" s="648">
        <f t="shared" ref="O23:O38" si="1">O22+$O$22*$O$3</f>
        <v>138.86250000000001</v>
      </c>
      <c r="P23" s="9"/>
      <c r="Q23" s="9"/>
    </row>
    <row r="24" spans="1:17" ht="13.8" thickBot="1" x14ac:dyDescent="0.3">
      <c r="A24" s="20" t="s">
        <v>88</v>
      </c>
      <c r="B24" s="877">
        <f>SQRT(B21^2+B22^2)</f>
        <v>1.7386363636363638</v>
      </c>
      <c r="C24" s="878"/>
      <c r="D24" s="879">
        <f>SQRT(D21^2+D22^2)</f>
        <v>0.09</v>
      </c>
      <c r="E24" s="880"/>
      <c r="F24" s="879">
        <f>SQRT(F21^2+F22^2)</f>
        <v>0.13500000000000001</v>
      </c>
      <c r="G24" s="880"/>
      <c r="H24" s="879">
        <f>SQRT(H21^2+H22^2)</f>
        <v>2.7E-2</v>
      </c>
      <c r="I24" s="880"/>
      <c r="J24" s="9"/>
      <c r="K24" s="9"/>
      <c r="L24" s="9"/>
      <c r="M24" s="9"/>
      <c r="N24" s="634">
        <v>18</v>
      </c>
      <c r="O24" s="298">
        <f t="shared" si="1"/>
        <v>139.72500000000002</v>
      </c>
      <c r="P24" s="9"/>
      <c r="Q24" s="9"/>
    </row>
    <row r="25" spans="1:17" ht="17.25" customHeight="1" thickBot="1" x14ac:dyDescent="0.3">
      <c r="A25" s="867" t="s">
        <v>89</v>
      </c>
      <c r="B25" s="868"/>
      <c r="C25" s="868"/>
      <c r="D25" s="868"/>
      <c r="E25" s="868"/>
      <c r="F25" s="868"/>
      <c r="G25" s="868"/>
      <c r="H25" s="868"/>
      <c r="I25" s="869"/>
      <c r="J25" s="9"/>
      <c r="K25" s="9"/>
      <c r="L25" s="9"/>
      <c r="M25" s="9"/>
      <c r="N25" s="634">
        <v>19</v>
      </c>
      <c r="O25" s="298">
        <f t="shared" si="1"/>
        <v>140.58750000000003</v>
      </c>
      <c r="P25" s="9"/>
      <c r="Q25" s="9"/>
    </row>
    <row r="26" spans="1:17" ht="89.25" customHeight="1" thickBot="1" x14ac:dyDescent="0.3">
      <c r="A26" s="647"/>
      <c r="B26" s="646"/>
      <c r="C26" s="646"/>
      <c r="D26" s="288" t="e">
        <f>INDEX([1]!MPT[Number of Windings],MATCH(1,[1]!MPT[Visible],0))</f>
        <v>#REF!</v>
      </c>
      <c r="E26" s="329"/>
      <c r="F26" s="951" t="s">
        <v>90</v>
      </c>
      <c r="G26" s="952"/>
      <c r="H26" s="952"/>
      <c r="I26" s="953"/>
      <c r="J26" s="9"/>
      <c r="K26" s="9"/>
      <c r="L26" s="9"/>
      <c r="M26" s="9"/>
      <c r="N26" s="634">
        <v>20</v>
      </c>
      <c r="O26" s="298">
        <f t="shared" si="1"/>
        <v>141.45000000000005</v>
      </c>
      <c r="P26" s="9"/>
      <c r="Q26" s="9"/>
    </row>
    <row r="27" spans="1:17" ht="18.75" customHeight="1" thickBot="1" x14ac:dyDescent="0.3">
      <c r="A27" s="867" t="s">
        <v>91</v>
      </c>
      <c r="B27" s="868"/>
      <c r="C27" s="868"/>
      <c r="D27" s="868"/>
      <c r="E27" s="868"/>
      <c r="F27" s="868"/>
      <c r="G27" s="868"/>
      <c r="H27" s="868"/>
      <c r="I27" s="869"/>
      <c r="J27" s="9"/>
      <c r="K27" s="9"/>
      <c r="L27" s="9"/>
      <c r="M27" s="9"/>
      <c r="N27" s="634">
        <v>21</v>
      </c>
      <c r="O27" s="298">
        <f t="shared" si="1"/>
        <v>142.31250000000006</v>
      </c>
      <c r="P27" s="9"/>
      <c r="Q27" s="9"/>
    </row>
    <row r="28" spans="1:17" ht="90.75" customHeight="1" thickBot="1" x14ac:dyDescent="0.3">
      <c r="A28" s="645"/>
      <c r="B28" s="644"/>
      <c r="C28" s="644"/>
      <c r="D28" s="328" t="e">
        <f>INDEX([1]!MPT[Number of Windings],MATCH(1,[1]!MPT[Visible],0))</f>
        <v>#REF!</v>
      </c>
      <c r="E28" s="329"/>
      <c r="F28" s="644"/>
      <c r="G28" s="643"/>
      <c r="H28" s="951" t="s">
        <v>92</v>
      </c>
      <c r="I28" s="953"/>
      <c r="J28" s="9"/>
      <c r="K28" s="9"/>
      <c r="L28" s="9"/>
      <c r="M28" s="9"/>
      <c r="N28" s="634">
        <v>22</v>
      </c>
      <c r="O28" s="298">
        <f t="shared" si="1"/>
        <v>143.17500000000007</v>
      </c>
      <c r="P28" s="9"/>
      <c r="Q28" s="9"/>
    </row>
    <row r="29" spans="1:17" ht="21.75" customHeight="1" thickBot="1" x14ac:dyDescent="0.3">
      <c r="A29" s="872" t="s">
        <v>93</v>
      </c>
      <c r="B29" s="873"/>
      <c r="C29" s="873"/>
      <c r="D29" s="873"/>
      <c r="E29" s="873"/>
      <c r="F29" s="873"/>
      <c r="G29" s="873"/>
      <c r="H29" s="873"/>
      <c r="I29" s="874"/>
      <c r="J29" s="9"/>
      <c r="K29" s="9"/>
      <c r="L29" s="9"/>
      <c r="M29" s="9"/>
      <c r="N29" s="634">
        <v>23</v>
      </c>
      <c r="O29" s="298">
        <f t="shared" si="1"/>
        <v>144.03750000000008</v>
      </c>
      <c r="P29" s="9"/>
      <c r="Q29" s="9"/>
    </row>
    <row r="30" spans="1:17" ht="13.5" customHeight="1" thickBot="1" x14ac:dyDescent="0.3">
      <c r="B30" s="875" t="s">
        <v>94</v>
      </c>
      <c r="C30" s="876"/>
      <c r="D30" s="875" t="s">
        <v>95</v>
      </c>
      <c r="E30" s="876"/>
      <c r="F30" s="875" t="s">
        <v>96</v>
      </c>
      <c r="G30" s="876"/>
      <c r="H30" s="875" t="s">
        <v>97</v>
      </c>
      <c r="I30" s="876"/>
      <c r="J30" s="9"/>
      <c r="K30" s="9"/>
      <c r="L30" s="9"/>
      <c r="M30" s="9"/>
      <c r="N30" s="634">
        <v>24</v>
      </c>
      <c r="O30" s="298">
        <f t="shared" si="1"/>
        <v>144.90000000000009</v>
      </c>
      <c r="P30" s="9"/>
      <c r="Q30" s="9"/>
    </row>
    <row r="31" spans="1:17" ht="13.5" customHeight="1" thickBot="1" x14ac:dyDescent="0.3">
      <c r="A31" s="615" t="s">
        <v>98</v>
      </c>
      <c r="B31" s="280" t="s">
        <v>99</v>
      </c>
      <c r="C31" s="281" t="s">
        <v>100</v>
      </c>
      <c r="D31" s="280" t="s">
        <v>99</v>
      </c>
      <c r="E31" s="281" t="s">
        <v>100</v>
      </c>
      <c r="F31" s="280" t="s">
        <v>99</v>
      </c>
      <c r="G31" s="281" t="s">
        <v>101</v>
      </c>
      <c r="H31" s="280" t="s">
        <v>100</v>
      </c>
      <c r="I31" s="281" t="s">
        <v>101</v>
      </c>
      <c r="J31" s="9"/>
      <c r="K31" s="9"/>
      <c r="L31" s="9"/>
      <c r="M31" s="9"/>
      <c r="N31" s="634">
        <v>25</v>
      </c>
      <c r="O31" s="298">
        <f t="shared" si="1"/>
        <v>145.7625000000001</v>
      </c>
      <c r="P31" s="9"/>
      <c r="Q31" s="9"/>
    </row>
    <row r="32" spans="1:17" ht="13.8" x14ac:dyDescent="0.25">
      <c r="A32" s="615" t="s">
        <v>102</v>
      </c>
      <c r="B32" s="319"/>
      <c r="C32" s="317"/>
      <c r="D32" s="319"/>
      <c r="E32" s="317"/>
      <c r="F32" s="637">
        <f>D32</f>
        <v>0</v>
      </c>
      <c r="G32" s="317"/>
      <c r="H32" s="637">
        <f>E32</f>
        <v>0</v>
      </c>
      <c r="I32" s="636">
        <f>G32</f>
        <v>0</v>
      </c>
      <c r="J32" s="9"/>
      <c r="K32" s="9"/>
      <c r="L32" s="9"/>
      <c r="M32" s="9"/>
      <c r="N32" s="634">
        <v>26</v>
      </c>
      <c r="O32" s="298">
        <f t="shared" si="1"/>
        <v>146.62500000000011</v>
      </c>
      <c r="P32" s="9"/>
      <c r="Q32" s="9"/>
    </row>
    <row r="33" spans="1:17" ht="13.8" x14ac:dyDescent="0.25">
      <c r="A33" s="615" t="s">
        <v>103</v>
      </c>
      <c r="B33" s="322"/>
      <c r="C33" s="323"/>
      <c r="D33" s="322"/>
      <c r="E33" s="323"/>
      <c r="F33" s="642">
        <f>D33</f>
        <v>0</v>
      </c>
      <c r="G33" s="323"/>
      <c r="H33" s="642">
        <f>E33</f>
        <v>0</v>
      </c>
      <c r="I33" s="641">
        <f>G33</f>
        <v>0</v>
      </c>
      <c r="J33" s="9"/>
      <c r="K33" s="9"/>
      <c r="L33" s="9"/>
      <c r="M33" s="9"/>
      <c r="N33" s="634">
        <v>27</v>
      </c>
      <c r="O33" s="298">
        <f t="shared" si="1"/>
        <v>147.48750000000013</v>
      </c>
      <c r="P33" s="9"/>
      <c r="Q33" s="9"/>
    </row>
    <row r="34" spans="1:17" ht="13.8" x14ac:dyDescent="0.25">
      <c r="A34" s="615" t="s">
        <v>104</v>
      </c>
      <c r="B34" s="351">
        <f>B21*B14/100</f>
        <v>7.61203450510641E-3</v>
      </c>
      <c r="C34" s="347"/>
      <c r="D34" s="351">
        <f>D21*D14/100</f>
        <v>2.3617620646391897E-3</v>
      </c>
      <c r="E34" s="347"/>
      <c r="F34" s="640">
        <f>F21*F14/100</f>
        <v>3.5426430969587842E-3</v>
      </c>
      <c r="G34" s="347"/>
      <c r="H34" s="640">
        <f>H21*H14/100</f>
        <v>7.08528619391757E-4</v>
      </c>
      <c r="I34" s="639">
        <f>G34</f>
        <v>0</v>
      </c>
      <c r="J34" s="9"/>
      <c r="K34" s="9"/>
      <c r="L34" s="9"/>
      <c r="M34" s="9"/>
      <c r="N34" s="634">
        <v>28</v>
      </c>
      <c r="O34" s="298">
        <f t="shared" si="1"/>
        <v>148.35000000000014</v>
      </c>
      <c r="P34" s="9"/>
      <c r="Q34" s="9"/>
    </row>
    <row r="35" spans="1:17" ht="14.4" thickBot="1" x14ac:dyDescent="0.3">
      <c r="A35" s="615" t="s">
        <v>105</v>
      </c>
      <c r="B35" s="351">
        <f>B22*B14/100</f>
        <v>7.6120345051064173E-2</v>
      </c>
      <c r="C35" s="349"/>
      <c r="D35" s="351">
        <f>D22*D14/100</f>
        <v>9.4470482585567603E-2</v>
      </c>
      <c r="E35" s="350"/>
      <c r="F35" s="640">
        <f>F22*F14/100</f>
        <v>0.14170572387835143</v>
      </c>
      <c r="G35" s="350"/>
      <c r="H35" s="640">
        <f>H22*H14/100</f>
        <v>2.834114477567028E-2</v>
      </c>
      <c r="I35" s="639">
        <f>G35</f>
        <v>0</v>
      </c>
      <c r="J35" s="9"/>
      <c r="K35" s="9"/>
      <c r="L35" s="9"/>
      <c r="M35" s="9"/>
      <c r="N35" s="634">
        <v>29</v>
      </c>
      <c r="O35" s="298">
        <f t="shared" si="1"/>
        <v>149.21250000000015</v>
      </c>
      <c r="P35" s="9"/>
      <c r="Q35" s="9"/>
    </row>
    <row r="36" spans="1:17" ht="13.8" x14ac:dyDescent="0.25">
      <c r="A36" s="638" t="s">
        <v>106</v>
      </c>
      <c r="B36" s="857"/>
      <c r="C36" s="858"/>
      <c r="D36" s="857"/>
      <c r="E36" s="858"/>
      <c r="F36" s="945">
        <f>D36</f>
        <v>0</v>
      </c>
      <c r="G36" s="946"/>
      <c r="H36" s="947">
        <f>D36</f>
        <v>0</v>
      </c>
      <c r="I36" s="946"/>
      <c r="J36" s="9"/>
      <c r="K36" s="9"/>
      <c r="L36" s="9"/>
      <c r="M36" s="9"/>
      <c r="N36" s="634">
        <v>30</v>
      </c>
      <c r="O36" s="298">
        <f t="shared" si="1"/>
        <v>150.07500000000016</v>
      </c>
      <c r="P36" s="9"/>
      <c r="Q36" s="9"/>
    </row>
    <row r="37" spans="1:17" ht="14.4" thickBot="1" x14ac:dyDescent="0.3">
      <c r="A37" s="635" t="s">
        <v>107</v>
      </c>
      <c r="B37" s="862"/>
      <c r="C37" s="863"/>
      <c r="D37" s="862"/>
      <c r="E37" s="863"/>
      <c r="F37" s="948">
        <f>D37</f>
        <v>0</v>
      </c>
      <c r="G37" s="949"/>
      <c r="H37" s="950">
        <f>D37</f>
        <v>0</v>
      </c>
      <c r="I37" s="949"/>
      <c r="J37" s="9"/>
      <c r="K37" s="9"/>
      <c r="L37" s="9"/>
      <c r="M37" s="9"/>
      <c r="N37" s="634">
        <v>31</v>
      </c>
      <c r="O37" s="298">
        <f t="shared" si="1"/>
        <v>150.93750000000017</v>
      </c>
      <c r="P37" s="9"/>
      <c r="Q37" s="9"/>
    </row>
    <row r="38" spans="1:17" ht="13.8" thickBot="1" x14ac:dyDescent="0.3">
      <c r="A38" s="282" t="s">
        <v>108</v>
      </c>
      <c r="B38" s="851" t="e">
        <f>INDEX([1]!GSU[Connection Code (CC)],MATCH(1,[1]!GSU[Visible],0))</f>
        <v>#REF!</v>
      </c>
      <c r="C38" s="852"/>
      <c r="D38" s="851" t="e">
        <f>INDEX([1]!MPT[Connection Code (CC)],MATCH(1,[1]!MPT[Visible],0))</f>
        <v>#REF!</v>
      </c>
      <c r="E38" s="852"/>
      <c r="F38" s="851" t="e">
        <f>D38</f>
        <v>#REF!</v>
      </c>
      <c r="G38" s="852"/>
      <c r="H38" s="851" t="e">
        <f>D38</f>
        <v>#REF!</v>
      </c>
      <c r="I38" s="852"/>
      <c r="J38" s="9"/>
      <c r="K38" s="9"/>
      <c r="L38" s="9"/>
      <c r="M38" s="9"/>
      <c r="N38" s="633">
        <v>32</v>
      </c>
      <c r="O38" s="290">
        <f t="shared" si="1"/>
        <v>151.80000000000018</v>
      </c>
      <c r="P38" s="9"/>
      <c r="Q38" s="9"/>
    </row>
    <row r="39" spans="1:17" x14ac:dyDescent="0.25">
      <c r="A39" s="18" t="s">
        <v>109</v>
      </c>
      <c r="B39" s="943" t="s">
        <v>110</v>
      </c>
      <c r="C39" s="944"/>
      <c r="D39" s="632" t="s">
        <v>111</v>
      </c>
      <c r="E39" s="631" t="s">
        <v>112</v>
      </c>
      <c r="F39" s="632" t="s">
        <v>111</v>
      </c>
      <c r="G39" s="631" t="s">
        <v>113</v>
      </c>
      <c r="H39" s="632" t="s">
        <v>112</v>
      </c>
      <c r="I39" s="631" t="s">
        <v>113</v>
      </c>
      <c r="J39" s="9"/>
      <c r="K39" s="9"/>
      <c r="Q39" s="9"/>
    </row>
    <row r="40" spans="1:17" ht="13.8" thickBot="1" x14ac:dyDescent="0.3">
      <c r="A40" s="20" t="s">
        <v>114</v>
      </c>
      <c r="B40" s="855">
        <f>INDEX([2]!GSU[PSSE Phase Angle (ANG1)],MATCH(1,[2]!GSU[Visible],0))</f>
        <v>-30</v>
      </c>
      <c r="C40" s="856"/>
      <c r="D40" s="293">
        <f>INDEX([2]!MPT[PSSE Phase Angle 1 (ANG1)],MATCH(1,[2]!MPT[Visible],0))</f>
        <v>0</v>
      </c>
      <c r="E40" s="294">
        <f>INDEX([2]!MPT[PSSE Phase Angle 2 (ANG2)],MATCH(1,[2]!MPT[Visible],0))</f>
        <v>0</v>
      </c>
      <c r="F40" s="293">
        <f>D40</f>
        <v>0</v>
      </c>
      <c r="G40" s="294">
        <f>INDEX([2]!MPT[PSSE Phase Angle 3 (ANG3)],MATCH(1,[2]!MPT[Visible],0))</f>
        <v>-30</v>
      </c>
      <c r="H40" s="293">
        <f>E40</f>
        <v>0</v>
      </c>
      <c r="I40" s="294">
        <f>G40</f>
        <v>-30</v>
      </c>
      <c r="J40" s="9"/>
      <c r="K40" s="9"/>
      <c r="Q40" s="9"/>
    </row>
    <row r="41" spans="1:17" ht="13.8" x14ac:dyDescent="0.25">
      <c r="A41" s="11"/>
      <c r="B41" s="318"/>
      <c r="C41" s="318"/>
      <c r="D41" s="318"/>
      <c r="E41" s="318"/>
      <c r="F41" s="318"/>
      <c r="G41" s="318"/>
      <c r="H41" s="318"/>
      <c r="I41" s="318"/>
      <c r="J41" s="9"/>
      <c r="K41" s="9"/>
      <c r="Q41" s="9"/>
    </row>
    <row r="42" spans="1:17" x14ac:dyDescent="0.25">
      <c r="J42" s="9"/>
      <c r="K42" s="9"/>
      <c r="Q42" s="9"/>
    </row>
    <row r="43" spans="1:17" x14ac:dyDescent="0.25">
      <c r="A43" s="9" t="s">
        <v>115</v>
      </c>
      <c r="J43" s="9"/>
      <c r="K43" s="9"/>
      <c r="L43" s="9"/>
      <c r="M43" s="9"/>
      <c r="N43" s="9"/>
      <c r="O43" s="9"/>
      <c r="P43" s="9"/>
      <c r="Q43" s="9"/>
    </row>
    <row r="44" spans="1:17" x14ac:dyDescent="0.25">
      <c r="A44" s="9" t="s">
        <v>116</v>
      </c>
      <c r="J44" s="9"/>
      <c r="K44" s="9"/>
      <c r="L44" s="9"/>
      <c r="M44" s="9"/>
      <c r="N44" s="9"/>
      <c r="O44" s="9"/>
      <c r="P44" s="9"/>
      <c r="Q44" s="9"/>
    </row>
    <row r="45" spans="1:17" x14ac:dyDescent="0.25">
      <c r="A45" s="9" t="s">
        <v>117</v>
      </c>
      <c r="B45" s="9"/>
      <c r="C45" s="9"/>
      <c r="D45" s="9"/>
      <c r="E45" s="9"/>
      <c r="F45" s="9"/>
      <c r="G45" s="9"/>
      <c r="H45" s="9"/>
      <c r="I45" s="9"/>
      <c r="J45" s="9"/>
      <c r="K45" s="9"/>
      <c r="L45" s="9"/>
      <c r="M45" s="9"/>
      <c r="N45" s="9"/>
      <c r="O45" s="9"/>
      <c r="P45" s="9"/>
      <c r="Q45" s="9"/>
    </row>
  </sheetData>
  <mergeCells count="105">
    <mergeCell ref="B1:C2"/>
    <mergeCell ref="D1:E2"/>
    <mergeCell ref="F1:G2"/>
    <mergeCell ref="H1:I2"/>
    <mergeCell ref="L1:M1"/>
    <mergeCell ref="N1:O1"/>
    <mergeCell ref="L2:M2"/>
    <mergeCell ref="N2:O2"/>
    <mergeCell ref="B3:C3"/>
    <mergeCell ref="D3:I3"/>
    <mergeCell ref="B7:C7"/>
    <mergeCell ref="D7:E7"/>
    <mergeCell ref="F7:G7"/>
    <mergeCell ref="H7:I7"/>
    <mergeCell ref="B8:C8"/>
    <mergeCell ref="D8:E8"/>
    <mergeCell ref="F8:G8"/>
    <mergeCell ref="H8:I8"/>
    <mergeCell ref="B9:C9"/>
    <mergeCell ref="D9:E9"/>
    <mergeCell ref="F9:G9"/>
    <mergeCell ref="H9:I9"/>
    <mergeCell ref="B10:C10"/>
    <mergeCell ref="D10:E10"/>
    <mergeCell ref="F10:G10"/>
    <mergeCell ref="H10:I10"/>
    <mergeCell ref="B11:C11"/>
    <mergeCell ref="D11:E11"/>
    <mergeCell ref="F11:G11"/>
    <mergeCell ref="H11:I11"/>
    <mergeCell ref="B12:C12"/>
    <mergeCell ref="D12:E12"/>
    <mergeCell ref="F12:G12"/>
    <mergeCell ref="H12:I12"/>
    <mergeCell ref="B13:C13"/>
    <mergeCell ref="D13:E13"/>
    <mergeCell ref="F13:G13"/>
    <mergeCell ref="H13:I13"/>
    <mergeCell ref="B14:C14"/>
    <mergeCell ref="D14:E14"/>
    <mergeCell ref="F14:G14"/>
    <mergeCell ref="H14:I14"/>
    <mergeCell ref="B15:C15"/>
    <mergeCell ref="D15:E15"/>
    <mergeCell ref="F15:G15"/>
    <mergeCell ref="H15:I15"/>
    <mergeCell ref="B16:C16"/>
    <mergeCell ref="D16:E16"/>
    <mergeCell ref="F16:G16"/>
    <mergeCell ref="H16:I16"/>
    <mergeCell ref="B17:C17"/>
    <mergeCell ref="D17:E17"/>
    <mergeCell ref="F17:G17"/>
    <mergeCell ref="H17:I17"/>
    <mergeCell ref="B18:C18"/>
    <mergeCell ref="D18:E18"/>
    <mergeCell ref="F18:G18"/>
    <mergeCell ref="H18:I18"/>
    <mergeCell ref="B19:C19"/>
    <mergeCell ref="D19:E19"/>
    <mergeCell ref="F19:G19"/>
    <mergeCell ref="H19:I19"/>
    <mergeCell ref="B20:C20"/>
    <mergeCell ref="D20:E20"/>
    <mergeCell ref="F20:G20"/>
    <mergeCell ref="H20:I20"/>
    <mergeCell ref="B21:C21"/>
    <mergeCell ref="D21:E21"/>
    <mergeCell ref="F21:G21"/>
    <mergeCell ref="H21:I21"/>
    <mergeCell ref="B22:C22"/>
    <mergeCell ref="D22:E22"/>
    <mergeCell ref="F22:G22"/>
    <mergeCell ref="H22:I22"/>
    <mergeCell ref="B23:C23"/>
    <mergeCell ref="D23:E23"/>
    <mergeCell ref="F23:G23"/>
    <mergeCell ref="H23:I23"/>
    <mergeCell ref="B24:C24"/>
    <mergeCell ref="D24:E24"/>
    <mergeCell ref="F24:G24"/>
    <mergeCell ref="H24:I24"/>
    <mergeCell ref="A25:I25"/>
    <mergeCell ref="F26:I26"/>
    <mergeCell ref="A27:I27"/>
    <mergeCell ref="H28:I28"/>
    <mergeCell ref="A29:I29"/>
    <mergeCell ref="B30:C30"/>
    <mergeCell ref="D30:E30"/>
    <mergeCell ref="F30:G30"/>
    <mergeCell ref="H30:I30"/>
    <mergeCell ref="B39:C39"/>
    <mergeCell ref="B40:C40"/>
    <mergeCell ref="B36:C36"/>
    <mergeCell ref="D36:E36"/>
    <mergeCell ref="F36:G36"/>
    <mergeCell ref="H36:I36"/>
    <mergeCell ref="B37:C37"/>
    <mergeCell ref="D37:E37"/>
    <mergeCell ref="F37:G37"/>
    <mergeCell ref="H37:I37"/>
    <mergeCell ref="B38:C38"/>
    <mergeCell ref="D38:E38"/>
    <mergeCell ref="F38:G38"/>
    <mergeCell ref="H38:I38"/>
  </mergeCells>
  <pageMargins left="0.7" right="0.7" top="0.75" bottom="0.75" header="0.3" footer="0.3"/>
  <pageSetup scale="44"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58C8D-8FA4-48D0-B383-65F953A0E9E3}">
  <sheetPr codeName="Sheet22">
    <pageSetUpPr fitToPage="1"/>
  </sheetPr>
  <dimension ref="A1:Q45"/>
  <sheetViews>
    <sheetView zoomScale="85" zoomScaleNormal="85" workbookViewId="0">
      <selection activeCell="B35" sqref="B35"/>
    </sheetView>
  </sheetViews>
  <sheetFormatPr defaultColWidth="8.88671875" defaultRowHeight="13.2" x14ac:dyDescent="0.25"/>
  <cols>
    <col min="1" max="1" width="44.109375" style="606" bestFit="1" customWidth="1"/>
    <col min="2" max="3" width="13.44140625" style="606" customWidth="1"/>
    <col min="4" max="9" width="13.88671875" style="606" customWidth="1"/>
    <col min="10" max="16384" width="8.88671875" style="606"/>
  </cols>
  <sheetData>
    <row r="1" spans="1:17" ht="21.75" customHeight="1" thickBot="1" x14ac:dyDescent="0.3">
      <c r="A1" s="9"/>
      <c r="B1" s="939" t="s">
        <v>55</v>
      </c>
      <c r="C1" s="940"/>
      <c r="D1" s="939" t="s">
        <v>56</v>
      </c>
      <c r="E1" s="940"/>
      <c r="F1" s="939" t="s">
        <v>57</v>
      </c>
      <c r="G1" s="940"/>
      <c r="H1" s="939" t="s">
        <v>58</v>
      </c>
      <c r="I1" s="940"/>
      <c r="J1" s="9"/>
      <c r="K1" s="9"/>
      <c r="L1" s="934" t="s">
        <v>59</v>
      </c>
      <c r="M1" s="935"/>
      <c r="N1" s="934" t="s">
        <v>60</v>
      </c>
      <c r="O1" s="935"/>
      <c r="P1" s="9"/>
      <c r="Q1" s="9"/>
    </row>
    <row r="2" spans="1:17" ht="13.5" customHeight="1" thickBot="1" x14ac:dyDescent="0.3">
      <c r="A2" s="9"/>
      <c r="B2" s="941"/>
      <c r="C2" s="942"/>
      <c r="D2" s="941"/>
      <c r="E2" s="942"/>
      <c r="F2" s="941"/>
      <c r="G2" s="942"/>
      <c r="H2" s="941"/>
      <c r="I2" s="942"/>
      <c r="J2" s="9"/>
      <c r="K2" s="9"/>
      <c r="L2" s="958" t="s">
        <v>61</v>
      </c>
      <c r="M2" s="959"/>
      <c r="N2" s="958" t="s">
        <v>61</v>
      </c>
      <c r="O2" s="959"/>
      <c r="P2" s="9"/>
      <c r="Q2" s="9"/>
    </row>
    <row r="3" spans="1:17" ht="13.5" customHeight="1" thickBot="1" x14ac:dyDescent="0.3">
      <c r="A3" s="9" t="s">
        <v>62</v>
      </c>
      <c r="B3" s="875" t="str">
        <f>INDEX([2]!GSU[Vector Group],MATCH(1,[2]!GSU[Visible],0))</f>
        <v>Dy11</v>
      </c>
      <c r="C3" s="876"/>
      <c r="D3" s="875" t="str">
        <f>INDEX([2]!MPT[Vector Group],MATCH(1,[2]!MPT[Visible],0))</f>
        <v>YN0yn0d1</v>
      </c>
      <c r="E3" s="938"/>
      <c r="F3" s="938"/>
      <c r="G3" s="938"/>
      <c r="H3" s="938"/>
      <c r="I3" s="876"/>
      <c r="J3" s="9"/>
      <c r="K3" s="9"/>
      <c r="L3" s="652" t="s">
        <v>63</v>
      </c>
      <c r="M3" s="655">
        <v>2.5000000000000001E-2</v>
      </c>
      <c r="N3" s="652" t="s">
        <v>63</v>
      </c>
      <c r="O3" s="655">
        <v>6.2500000000000003E-3</v>
      </c>
      <c r="P3" s="9">
        <f>O3*D5</f>
        <v>0.86250000000000004</v>
      </c>
      <c r="Q3" s="9"/>
    </row>
    <row r="4" spans="1:17" ht="13.5" customHeight="1" thickBot="1" x14ac:dyDescent="0.3">
      <c r="A4" s="9"/>
      <c r="B4" s="280" t="s">
        <v>64</v>
      </c>
      <c r="C4" s="281" t="s">
        <v>65</v>
      </c>
      <c r="D4" s="280" t="s">
        <v>64</v>
      </c>
      <c r="E4" s="281" t="s">
        <v>65</v>
      </c>
      <c r="F4" s="280" t="s">
        <v>64</v>
      </c>
      <c r="G4" s="281" t="s">
        <v>66</v>
      </c>
      <c r="H4" s="280" t="s">
        <v>65</v>
      </c>
      <c r="I4" s="281" t="s">
        <v>66</v>
      </c>
      <c r="J4" s="9"/>
      <c r="K4" s="9"/>
      <c r="L4" s="627"/>
      <c r="M4" s="654"/>
      <c r="N4" s="627"/>
      <c r="O4" s="654"/>
      <c r="P4" s="9"/>
      <c r="Q4" s="9"/>
    </row>
    <row r="5" spans="1:17" ht="13.8" x14ac:dyDescent="0.25">
      <c r="A5" s="10" t="s">
        <v>67</v>
      </c>
      <c r="B5" s="191">
        <v>34.5</v>
      </c>
      <c r="C5" s="327">
        <f>'[2]1 Genera PV'!B10</f>
        <v>0.66</v>
      </c>
      <c r="D5" s="361">
        <v>138</v>
      </c>
      <c r="E5" s="362">
        <f>B5</f>
        <v>34.5</v>
      </c>
      <c r="F5" s="361">
        <v>138</v>
      </c>
      <c r="G5" s="653">
        <v>13.8</v>
      </c>
      <c r="H5" s="361">
        <v>34.5</v>
      </c>
      <c r="I5" s="364">
        <f>G5</f>
        <v>13.8</v>
      </c>
      <c r="J5" s="9"/>
      <c r="K5" s="9"/>
      <c r="L5" s="652" t="s">
        <v>68</v>
      </c>
      <c r="M5" s="651" t="s">
        <v>69</v>
      </c>
      <c r="N5" s="652" t="s">
        <v>68</v>
      </c>
      <c r="O5" s="651" t="s">
        <v>69</v>
      </c>
      <c r="P5" s="9"/>
      <c r="Q5" s="9"/>
    </row>
    <row r="6" spans="1:17" x14ac:dyDescent="0.25">
      <c r="A6" s="11" t="s">
        <v>70</v>
      </c>
      <c r="B6" s="192" t="str">
        <f>INDEX([2]!GSU[Winding 1],MATCH(1,[2]!GSU[Visible],0))</f>
        <v>D</v>
      </c>
      <c r="C6" s="277" t="str">
        <f>INDEX([2]!GSU[Winding 2],MATCH(1,[2]!GSU[Visible],0))</f>
        <v>y</v>
      </c>
      <c r="D6" s="365" t="str">
        <f>INDEX([2]!MPT[Winding 1],MATCH(1,[2]!MPT[Visible],0))</f>
        <v>YN</v>
      </c>
      <c r="E6" s="366" t="str">
        <f>INDEX([2]!MPT[Winding 2],MATCH(1,[2]!MPT[Visible],0))</f>
        <v>yn</v>
      </c>
      <c r="F6" s="365" t="str">
        <f>D6</f>
        <v>YN</v>
      </c>
      <c r="G6" s="366" t="str">
        <f>INDEX([2]!MPT[Winding 3],MATCH(1,[2]!MPT[Visible],0))</f>
        <v>d</v>
      </c>
      <c r="H6" s="365" t="str">
        <f>E6</f>
        <v>yn</v>
      </c>
      <c r="I6" s="366" t="str">
        <f>G6</f>
        <v>d</v>
      </c>
      <c r="J6" s="9"/>
      <c r="K6" s="9"/>
      <c r="L6" s="634">
        <v>0</v>
      </c>
      <c r="M6" s="650">
        <f>M7-M3*M8</f>
        <v>32.775000000000006</v>
      </c>
      <c r="N6" s="634">
        <v>0</v>
      </c>
      <c r="O6" s="648">
        <f t="shared" ref="O6:O21" si="0">O7-$O$22*$O$3</f>
        <v>124.19999999999989</v>
      </c>
      <c r="P6" s="9"/>
      <c r="Q6" s="9"/>
    </row>
    <row r="7" spans="1:17" ht="13.8" x14ac:dyDescent="0.25">
      <c r="A7" s="11" t="s">
        <v>71</v>
      </c>
      <c r="B7" s="908">
        <v>7.5</v>
      </c>
      <c r="C7" s="909"/>
      <c r="D7" s="956">
        <v>10.5</v>
      </c>
      <c r="E7" s="957"/>
      <c r="F7" s="956">
        <v>15.75</v>
      </c>
      <c r="G7" s="957"/>
      <c r="H7" s="956">
        <v>3.15</v>
      </c>
      <c r="I7" s="957"/>
      <c r="J7" s="9"/>
      <c r="K7" s="9"/>
      <c r="L7" s="634">
        <v>1</v>
      </c>
      <c r="M7" s="650">
        <f>M8-M3*M8</f>
        <v>33.637500000000003</v>
      </c>
      <c r="N7" s="634">
        <v>1</v>
      </c>
      <c r="O7" s="648">
        <f t="shared" si="0"/>
        <v>125.06249999999989</v>
      </c>
      <c r="P7" s="9"/>
      <c r="Q7" s="9"/>
    </row>
    <row r="8" spans="1:17" ht="13.8" x14ac:dyDescent="0.25">
      <c r="A8" s="11" t="s">
        <v>72</v>
      </c>
      <c r="B8" s="908">
        <v>8</v>
      </c>
      <c r="C8" s="909"/>
      <c r="D8" s="956">
        <v>40</v>
      </c>
      <c r="E8" s="957"/>
      <c r="F8" s="956">
        <v>40</v>
      </c>
      <c r="G8" s="957"/>
      <c r="H8" s="956">
        <v>40</v>
      </c>
      <c r="I8" s="957"/>
      <c r="J8" s="9"/>
      <c r="K8" s="9"/>
      <c r="L8" s="634">
        <v>2</v>
      </c>
      <c r="M8" s="650">
        <f>B5</f>
        <v>34.5</v>
      </c>
      <c r="N8" s="634">
        <v>2</v>
      </c>
      <c r="O8" s="648">
        <f t="shared" si="0"/>
        <v>125.92499999999988</v>
      </c>
      <c r="P8" s="19"/>
      <c r="Q8" s="9"/>
    </row>
    <row r="9" spans="1:17" x14ac:dyDescent="0.25">
      <c r="A9" s="11" t="s">
        <v>73</v>
      </c>
      <c r="B9" s="930">
        <f>ATAN(B8)</f>
        <v>1.4464413322481351</v>
      </c>
      <c r="C9" s="931"/>
      <c r="D9" s="932">
        <f>ATAN(D8)</f>
        <v>1.5458015331759765</v>
      </c>
      <c r="E9" s="933"/>
      <c r="F9" s="932">
        <f>ATAN(F8)</f>
        <v>1.5458015331759765</v>
      </c>
      <c r="G9" s="933"/>
      <c r="H9" s="932">
        <f>ATAN(H8)</f>
        <v>1.5458015331759765</v>
      </c>
      <c r="I9" s="933"/>
      <c r="J9" s="9"/>
      <c r="K9" s="9"/>
      <c r="L9" s="634">
        <v>3</v>
      </c>
      <c r="M9" s="650">
        <f>M8+M3*M8</f>
        <v>35.362499999999997</v>
      </c>
      <c r="N9" s="634">
        <v>3</v>
      </c>
      <c r="O9" s="648">
        <f t="shared" si="0"/>
        <v>126.78749999999988</v>
      </c>
      <c r="P9" s="9"/>
      <c r="Q9" s="9"/>
    </row>
    <row r="10" spans="1:17" ht="13.8" thickBot="1" x14ac:dyDescent="0.3">
      <c r="A10" s="11" t="s">
        <v>74</v>
      </c>
      <c r="B10" s="924">
        <f>COS(B9)*B7</f>
        <v>0.93026050941906413</v>
      </c>
      <c r="C10" s="925"/>
      <c r="D10" s="926">
        <f>COS(D9)*D7</f>
        <v>0.26241800718213221</v>
      </c>
      <c r="E10" s="927"/>
      <c r="F10" s="926">
        <f>COS(F9)*F7</f>
        <v>0.39362701077319828</v>
      </c>
      <c r="G10" s="927"/>
      <c r="H10" s="926">
        <f>COS(H9)*H7</f>
        <v>7.8725402154639662E-2</v>
      </c>
      <c r="I10" s="927"/>
      <c r="J10" s="9"/>
      <c r="K10" s="9"/>
      <c r="L10" s="633">
        <v>4</v>
      </c>
      <c r="M10" s="649">
        <f>M9+M3*M8</f>
        <v>36.224999999999994</v>
      </c>
      <c r="N10" s="634">
        <v>4</v>
      </c>
      <c r="O10" s="648">
        <f t="shared" si="0"/>
        <v>127.64999999999988</v>
      </c>
      <c r="P10" s="9"/>
      <c r="Q10" s="9"/>
    </row>
    <row r="11" spans="1:17" ht="13.8" thickBot="1" x14ac:dyDescent="0.3">
      <c r="A11" s="11" t="s">
        <v>75</v>
      </c>
      <c r="B11" s="894">
        <f>SIN(B9)*B7</f>
        <v>7.4420840753525068</v>
      </c>
      <c r="C11" s="895"/>
      <c r="D11" s="896">
        <f>SIN(D9)*D7</f>
        <v>10.496720287285289</v>
      </c>
      <c r="E11" s="897"/>
      <c r="F11" s="896">
        <f>SIN(F9)*F7</f>
        <v>15.745080430927935</v>
      </c>
      <c r="G11" s="897"/>
      <c r="H11" s="896">
        <f>SIN(H9)*H7</f>
        <v>3.1490160861855867</v>
      </c>
      <c r="I11" s="897"/>
      <c r="J11" s="9"/>
      <c r="K11" s="9"/>
      <c r="M11" s="630"/>
      <c r="N11" s="634">
        <v>5</v>
      </c>
      <c r="O11" s="648">
        <f t="shared" si="0"/>
        <v>128.51249999999987</v>
      </c>
      <c r="P11" s="9"/>
      <c r="Q11" s="9"/>
    </row>
    <row r="12" spans="1:17" x14ac:dyDescent="0.25">
      <c r="A12" s="18" t="s">
        <v>76</v>
      </c>
      <c r="B12" s="916">
        <f>B10/100</f>
        <v>9.3026050941906416E-3</v>
      </c>
      <c r="C12" s="917"/>
      <c r="D12" s="918">
        <f>D10/100</f>
        <v>2.6241800718213222E-3</v>
      </c>
      <c r="E12" s="919"/>
      <c r="F12" s="918">
        <f>F10/100</f>
        <v>3.9362701077319826E-3</v>
      </c>
      <c r="G12" s="919"/>
      <c r="H12" s="918">
        <f>H10/100</f>
        <v>7.8725402154639665E-4</v>
      </c>
      <c r="I12" s="919"/>
      <c r="J12" s="357"/>
      <c r="K12" s="9"/>
      <c r="L12" s="9"/>
      <c r="M12" s="9"/>
      <c r="N12" s="634">
        <v>6</v>
      </c>
      <c r="O12" s="648">
        <f t="shared" si="0"/>
        <v>129.37499999999989</v>
      </c>
      <c r="P12" s="9"/>
      <c r="Q12" s="9"/>
    </row>
    <row r="13" spans="1:17" ht="13.8" thickBot="1" x14ac:dyDescent="0.3">
      <c r="A13" s="20" t="s">
        <v>77</v>
      </c>
      <c r="B13" s="920">
        <f>B11/100</f>
        <v>7.4420840753525064E-2</v>
      </c>
      <c r="C13" s="921"/>
      <c r="D13" s="922">
        <f>D11/100</f>
        <v>0.10496720287285288</v>
      </c>
      <c r="E13" s="923"/>
      <c r="F13" s="922">
        <f>F11/100</f>
        <v>0.15745080430927935</v>
      </c>
      <c r="G13" s="923"/>
      <c r="H13" s="922">
        <f>H11/100</f>
        <v>3.1490160861855868E-2</v>
      </c>
      <c r="I13" s="923"/>
      <c r="J13" s="357"/>
      <c r="K13" s="9"/>
      <c r="L13" s="9"/>
      <c r="M13" s="9"/>
      <c r="N13" s="634">
        <v>7</v>
      </c>
      <c r="O13" s="648">
        <f t="shared" si="0"/>
        <v>130.2374999999999</v>
      </c>
      <c r="P13" s="9"/>
      <c r="Q13" s="9"/>
    </row>
    <row r="14" spans="1:17" ht="13.8" x14ac:dyDescent="0.25">
      <c r="A14" s="11" t="s">
        <v>78</v>
      </c>
      <c r="B14" s="908">
        <v>4.8</v>
      </c>
      <c r="C14" s="909"/>
      <c r="D14" s="954">
        <v>105</v>
      </c>
      <c r="E14" s="955"/>
      <c r="F14" s="954">
        <v>105</v>
      </c>
      <c r="G14" s="955"/>
      <c r="H14" s="954">
        <v>105</v>
      </c>
      <c r="I14" s="955"/>
      <c r="J14" s="9"/>
      <c r="K14" s="9"/>
      <c r="L14" s="9"/>
      <c r="M14" s="9"/>
      <c r="N14" s="634">
        <v>8</v>
      </c>
      <c r="O14" s="648">
        <f t="shared" si="0"/>
        <v>131.09999999999991</v>
      </c>
      <c r="P14" s="9"/>
      <c r="Q14" s="9"/>
    </row>
    <row r="15" spans="1:17" x14ac:dyDescent="0.25">
      <c r="A15" s="11" t="s">
        <v>79</v>
      </c>
      <c r="B15" s="912">
        <f>B5</f>
        <v>34.5</v>
      </c>
      <c r="C15" s="913"/>
      <c r="D15" s="914">
        <f>D5</f>
        <v>138</v>
      </c>
      <c r="E15" s="915"/>
      <c r="F15" s="914">
        <f>F5</f>
        <v>138</v>
      </c>
      <c r="G15" s="915"/>
      <c r="H15" s="914">
        <f>H5</f>
        <v>34.5</v>
      </c>
      <c r="I15" s="915"/>
      <c r="J15" s="9"/>
      <c r="K15" s="9"/>
      <c r="L15" s="9"/>
      <c r="M15" s="9"/>
      <c r="N15" s="634">
        <v>9</v>
      </c>
      <c r="O15" s="648">
        <f t="shared" si="0"/>
        <v>131.96249999999992</v>
      </c>
      <c r="P15" s="9"/>
      <c r="Q15" s="9"/>
    </row>
    <row r="16" spans="1:17" ht="13.8" thickBot="1" x14ac:dyDescent="0.3">
      <c r="A16" s="22" t="s">
        <v>80</v>
      </c>
      <c r="B16" s="900">
        <f>((B15*1000)^2)/(B14*10^6)</f>
        <v>247.96875</v>
      </c>
      <c r="C16" s="901"/>
      <c r="D16" s="902">
        <f>((D15*1000)^2)/(D14*10^6)</f>
        <v>181.37142857142857</v>
      </c>
      <c r="E16" s="903"/>
      <c r="F16" s="902">
        <f>((F15*1000)^2)/(F14*10^6)</f>
        <v>181.37142857142857</v>
      </c>
      <c r="G16" s="903"/>
      <c r="H16" s="902">
        <f>((H15*1000)^2)/(H14*10^6)</f>
        <v>11.335714285714285</v>
      </c>
      <c r="I16" s="903"/>
      <c r="J16" s="9"/>
      <c r="K16" s="9"/>
      <c r="L16" s="9"/>
      <c r="M16" s="9"/>
      <c r="N16" s="634">
        <v>10</v>
      </c>
      <c r="O16" s="648">
        <f t="shared" si="0"/>
        <v>132.82499999999993</v>
      </c>
      <c r="P16" s="9"/>
      <c r="Q16" s="9"/>
    </row>
    <row r="17" spans="1:17" x14ac:dyDescent="0.25">
      <c r="A17" s="10" t="s">
        <v>81</v>
      </c>
      <c r="B17" s="904">
        <f>B$16*(B10/100)</f>
        <v>2.3067553569500858</v>
      </c>
      <c r="C17" s="905"/>
      <c r="D17" s="906">
        <f>D$16*(D10/100)</f>
        <v>0.4759512884549072</v>
      </c>
      <c r="E17" s="907"/>
      <c r="F17" s="906">
        <f>F$16*(F10/100)</f>
        <v>0.71392693268236074</v>
      </c>
      <c r="G17" s="907"/>
      <c r="H17" s="906">
        <f>H$16*(H10/100)</f>
        <v>8.9240866585295099E-3</v>
      </c>
      <c r="I17" s="907"/>
      <c r="J17" s="9"/>
      <c r="K17" s="9"/>
      <c r="L17" s="9"/>
      <c r="M17" s="9"/>
      <c r="N17" s="634">
        <v>11</v>
      </c>
      <c r="O17" s="648">
        <f t="shared" si="0"/>
        <v>133.68749999999994</v>
      </c>
      <c r="P17" s="9"/>
      <c r="Q17" s="9"/>
    </row>
    <row r="18" spans="1:17" ht="13.8" thickBot="1" x14ac:dyDescent="0.3">
      <c r="A18" s="22" t="s">
        <v>82</v>
      </c>
      <c r="B18" s="894">
        <f>B$16*(B11/100)</f>
        <v>18.454042855600669</v>
      </c>
      <c r="C18" s="895"/>
      <c r="D18" s="896">
        <f>D$16*(D11/100)</f>
        <v>19.038051538196289</v>
      </c>
      <c r="E18" s="897"/>
      <c r="F18" s="896">
        <f>F$16*(F11/100)</f>
        <v>28.557077307294438</v>
      </c>
      <c r="G18" s="897"/>
      <c r="H18" s="896">
        <f>H$16*(H11/100)</f>
        <v>0.35696346634118042</v>
      </c>
      <c r="I18" s="897"/>
      <c r="J18" s="9"/>
      <c r="K18" s="9"/>
      <c r="L18" s="9"/>
      <c r="M18" s="9"/>
      <c r="N18" s="634">
        <v>12</v>
      </c>
      <c r="O18" s="648">
        <f t="shared" si="0"/>
        <v>134.54999999999995</v>
      </c>
      <c r="P18" s="9"/>
      <c r="Q18" s="9"/>
    </row>
    <row r="19" spans="1:17" ht="13.8" thickBot="1" x14ac:dyDescent="0.3">
      <c r="A19" s="140" t="s">
        <v>83</v>
      </c>
      <c r="B19" s="890">
        <f>B12*(100/$B$14)</f>
        <v>0.19380427279563839</v>
      </c>
      <c r="C19" s="891"/>
      <c r="D19" s="898">
        <f>D12*(100/D14)</f>
        <v>2.4992191160203066E-3</v>
      </c>
      <c r="E19" s="899"/>
      <c r="F19" s="898">
        <f>F12*(100/F14)</f>
        <v>3.7488286740304595E-3</v>
      </c>
      <c r="G19" s="899"/>
      <c r="H19" s="898">
        <f>H12*(100/H14)</f>
        <v>7.4976573480609195E-4</v>
      </c>
      <c r="I19" s="899"/>
      <c r="J19" s="9"/>
      <c r="K19" s="9"/>
      <c r="L19" s="9"/>
      <c r="M19" s="9"/>
      <c r="N19" s="634">
        <v>13</v>
      </c>
      <c r="O19" s="648">
        <f t="shared" si="0"/>
        <v>135.41249999999997</v>
      </c>
      <c r="P19" s="9"/>
      <c r="Q19" s="9"/>
    </row>
    <row r="20" spans="1:17" ht="13.8" thickBot="1" x14ac:dyDescent="0.3">
      <c r="A20" s="141" t="s">
        <v>84</v>
      </c>
      <c r="B20" s="890">
        <f>B13*(100/$B$14)</f>
        <v>1.5504341823651058</v>
      </c>
      <c r="C20" s="891"/>
      <c r="D20" s="892">
        <f>D13*(100/D14)</f>
        <v>9.9968764640812266E-2</v>
      </c>
      <c r="E20" s="893"/>
      <c r="F20" s="892">
        <f>F13*(100/F14)</f>
        <v>0.14995314696121842</v>
      </c>
      <c r="G20" s="893"/>
      <c r="H20" s="892">
        <f>H13*(100/H14)</f>
        <v>2.9990629392243683E-2</v>
      </c>
      <c r="I20" s="893"/>
      <c r="J20" s="9"/>
      <c r="K20" s="9"/>
      <c r="L20" s="9"/>
      <c r="M20" s="9"/>
      <c r="N20" s="634">
        <v>14</v>
      </c>
      <c r="O20" s="648">
        <f t="shared" si="0"/>
        <v>136.27499999999998</v>
      </c>
      <c r="P20" s="9"/>
      <c r="Q20" s="9"/>
    </row>
    <row r="21" spans="1:17" ht="13.8" thickBot="1" x14ac:dyDescent="0.3">
      <c r="A21" s="140" t="s">
        <v>85</v>
      </c>
      <c r="B21" s="882">
        <f>B19*0.9</f>
        <v>0.17442384551607457</v>
      </c>
      <c r="C21" s="883"/>
      <c r="D21" s="884">
        <f>D19*0.9</f>
        <v>2.2492972044182761E-3</v>
      </c>
      <c r="E21" s="885"/>
      <c r="F21" s="884">
        <f>F19*0.9</f>
        <v>3.3739458066274135E-3</v>
      </c>
      <c r="G21" s="885"/>
      <c r="H21" s="884">
        <f>H19*0.9</f>
        <v>6.7478916132548278E-4</v>
      </c>
      <c r="I21" s="885"/>
      <c r="J21" s="9"/>
      <c r="K21" s="9"/>
      <c r="L21" s="9"/>
      <c r="M21" s="9"/>
      <c r="N21" s="634">
        <v>15</v>
      </c>
      <c r="O21" s="648">
        <f t="shared" si="0"/>
        <v>137.13749999999999</v>
      </c>
      <c r="P21" s="9"/>
      <c r="Q21" s="9"/>
    </row>
    <row r="22" spans="1:17" ht="13.8" thickBot="1" x14ac:dyDescent="0.3">
      <c r="A22" s="141" t="s">
        <v>86</v>
      </c>
      <c r="B22" s="882">
        <f>B20*0.9</f>
        <v>1.3953907641285952</v>
      </c>
      <c r="C22" s="883"/>
      <c r="D22" s="884">
        <f>D20*0.9</f>
        <v>8.9971888176731046E-2</v>
      </c>
      <c r="E22" s="885"/>
      <c r="F22" s="884">
        <f>F20*0.9</f>
        <v>0.13495783226509658</v>
      </c>
      <c r="G22" s="885"/>
      <c r="H22" s="884">
        <f>H20*0.9</f>
        <v>2.6991566453019315E-2</v>
      </c>
      <c r="I22" s="885"/>
      <c r="J22" s="9"/>
      <c r="K22" s="9"/>
      <c r="L22" s="9"/>
      <c r="M22" s="9"/>
      <c r="N22" s="634">
        <v>16</v>
      </c>
      <c r="O22" s="297">
        <f>D5</f>
        <v>138</v>
      </c>
      <c r="P22" s="9"/>
      <c r="Q22" s="9"/>
    </row>
    <row r="23" spans="1:17" x14ac:dyDescent="0.25">
      <c r="A23" s="184" t="s">
        <v>87</v>
      </c>
      <c r="B23" s="886">
        <f>SQRT(B19^2+B20^2)</f>
        <v>1.5625000000000002</v>
      </c>
      <c r="C23" s="887"/>
      <c r="D23" s="888">
        <f>SQRT(D19^2+D20^2)</f>
        <v>9.9999999999999992E-2</v>
      </c>
      <c r="E23" s="889"/>
      <c r="F23" s="888">
        <f>SQRT(F19^2+F20^2)</f>
        <v>0.15000000000000002</v>
      </c>
      <c r="G23" s="889"/>
      <c r="H23" s="888">
        <f>SQRT(H19^2+H20^2)</f>
        <v>0.03</v>
      </c>
      <c r="I23" s="889"/>
      <c r="J23" s="9"/>
      <c r="K23" s="9"/>
      <c r="L23" s="9"/>
      <c r="M23" s="9"/>
      <c r="N23" s="634">
        <v>17</v>
      </c>
      <c r="O23" s="648">
        <f t="shared" ref="O23:O38" si="1">O22+$O$22*$O$3</f>
        <v>138.86250000000001</v>
      </c>
      <c r="P23" s="9"/>
      <c r="Q23" s="9"/>
    </row>
    <row r="24" spans="1:17" ht="13.8" thickBot="1" x14ac:dyDescent="0.3">
      <c r="A24" s="20" t="s">
        <v>88</v>
      </c>
      <c r="B24" s="877">
        <f>SQRT(B21^2+B22^2)</f>
        <v>1.40625</v>
      </c>
      <c r="C24" s="878"/>
      <c r="D24" s="879">
        <f>SQRT(D21^2+D22^2)</f>
        <v>0.09</v>
      </c>
      <c r="E24" s="880"/>
      <c r="F24" s="879">
        <f>SQRT(F21^2+F22^2)</f>
        <v>0.13500000000000001</v>
      </c>
      <c r="G24" s="880"/>
      <c r="H24" s="879">
        <f>SQRT(H21^2+H22^2)</f>
        <v>2.7E-2</v>
      </c>
      <c r="I24" s="880"/>
      <c r="J24" s="9"/>
      <c r="K24" s="9"/>
      <c r="L24" s="9"/>
      <c r="M24" s="9"/>
      <c r="N24" s="634">
        <v>18</v>
      </c>
      <c r="O24" s="298">
        <f t="shared" si="1"/>
        <v>139.72500000000002</v>
      </c>
      <c r="P24" s="9"/>
      <c r="Q24" s="9"/>
    </row>
    <row r="25" spans="1:17" ht="17.25" customHeight="1" thickBot="1" x14ac:dyDescent="0.3">
      <c r="A25" s="867" t="s">
        <v>89</v>
      </c>
      <c r="B25" s="868"/>
      <c r="C25" s="868"/>
      <c r="D25" s="868"/>
      <c r="E25" s="868"/>
      <c r="F25" s="868"/>
      <c r="G25" s="868"/>
      <c r="H25" s="868"/>
      <c r="I25" s="869"/>
      <c r="J25" s="9"/>
      <c r="K25" s="9"/>
      <c r="L25" s="9"/>
      <c r="M25" s="9"/>
      <c r="N25" s="634">
        <v>19</v>
      </c>
      <c r="O25" s="298">
        <f t="shared" si="1"/>
        <v>140.58750000000003</v>
      </c>
      <c r="P25" s="9"/>
      <c r="Q25" s="9"/>
    </row>
    <row r="26" spans="1:17" ht="89.25" customHeight="1" thickBot="1" x14ac:dyDescent="0.3">
      <c r="A26" s="647"/>
      <c r="B26" s="646"/>
      <c r="C26" s="646"/>
      <c r="D26" s="288" t="e">
        <f>INDEX([1]!MPT[Number of Windings],MATCH(1,[1]!MPT[Visible],0))</f>
        <v>#REF!</v>
      </c>
      <c r="E26" s="329"/>
      <c r="F26" s="951" t="s">
        <v>90</v>
      </c>
      <c r="G26" s="952"/>
      <c r="H26" s="952"/>
      <c r="I26" s="953"/>
      <c r="J26" s="9"/>
      <c r="K26" s="9"/>
      <c r="L26" s="9"/>
      <c r="M26" s="9"/>
      <c r="N26" s="634">
        <v>20</v>
      </c>
      <c r="O26" s="298">
        <f t="shared" si="1"/>
        <v>141.45000000000005</v>
      </c>
      <c r="P26" s="9"/>
      <c r="Q26" s="9"/>
    </row>
    <row r="27" spans="1:17" ht="18.75" customHeight="1" thickBot="1" x14ac:dyDescent="0.3">
      <c r="A27" s="867" t="s">
        <v>91</v>
      </c>
      <c r="B27" s="868"/>
      <c r="C27" s="868"/>
      <c r="D27" s="868"/>
      <c r="E27" s="868"/>
      <c r="F27" s="868"/>
      <c r="G27" s="868"/>
      <c r="H27" s="868"/>
      <c r="I27" s="869"/>
      <c r="J27" s="9"/>
      <c r="K27" s="9"/>
      <c r="L27" s="9"/>
      <c r="M27" s="9"/>
      <c r="N27" s="634">
        <v>21</v>
      </c>
      <c r="O27" s="298">
        <f t="shared" si="1"/>
        <v>142.31250000000006</v>
      </c>
      <c r="P27" s="9"/>
      <c r="Q27" s="9"/>
    </row>
    <row r="28" spans="1:17" ht="90.75" customHeight="1" thickBot="1" x14ac:dyDescent="0.3">
      <c r="A28" s="645"/>
      <c r="B28" s="644"/>
      <c r="C28" s="644"/>
      <c r="D28" s="328" t="e">
        <f>INDEX([1]!MPT[Number of Windings],MATCH(1,[1]!MPT[Visible],0))</f>
        <v>#REF!</v>
      </c>
      <c r="E28" s="329"/>
      <c r="F28" s="644"/>
      <c r="G28" s="643"/>
      <c r="H28" s="951" t="s">
        <v>92</v>
      </c>
      <c r="I28" s="953"/>
      <c r="J28" s="9"/>
      <c r="K28" s="9"/>
      <c r="L28" s="9"/>
      <c r="M28" s="9"/>
      <c r="N28" s="634">
        <v>22</v>
      </c>
      <c r="O28" s="298">
        <f t="shared" si="1"/>
        <v>143.17500000000007</v>
      </c>
      <c r="P28" s="9"/>
      <c r="Q28" s="9"/>
    </row>
    <row r="29" spans="1:17" ht="21.75" customHeight="1" thickBot="1" x14ac:dyDescent="0.3">
      <c r="A29" s="872" t="s">
        <v>93</v>
      </c>
      <c r="B29" s="873"/>
      <c r="C29" s="873"/>
      <c r="D29" s="873"/>
      <c r="E29" s="873"/>
      <c r="F29" s="873"/>
      <c r="G29" s="873"/>
      <c r="H29" s="873"/>
      <c r="I29" s="874"/>
      <c r="J29" s="9"/>
      <c r="K29" s="9"/>
      <c r="L29" s="9"/>
      <c r="M29" s="9"/>
      <c r="N29" s="634">
        <v>23</v>
      </c>
      <c r="O29" s="298">
        <f t="shared" si="1"/>
        <v>144.03750000000008</v>
      </c>
      <c r="P29" s="9"/>
      <c r="Q29" s="9"/>
    </row>
    <row r="30" spans="1:17" ht="13.5" customHeight="1" thickBot="1" x14ac:dyDescent="0.3">
      <c r="B30" s="875" t="s">
        <v>94</v>
      </c>
      <c r="C30" s="876"/>
      <c r="D30" s="875" t="s">
        <v>95</v>
      </c>
      <c r="E30" s="876"/>
      <c r="F30" s="875" t="s">
        <v>96</v>
      </c>
      <c r="G30" s="876"/>
      <c r="H30" s="875" t="s">
        <v>97</v>
      </c>
      <c r="I30" s="876"/>
      <c r="J30" s="9"/>
      <c r="K30" s="9"/>
      <c r="L30" s="9"/>
      <c r="M30" s="9"/>
      <c r="N30" s="634">
        <v>24</v>
      </c>
      <c r="O30" s="298">
        <f t="shared" si="1"/>
        <v>144.90000000000009</v>
      </c>
      <c r="P30" s="9"/>
      <c r="Q30" s="9"/>
    </row>
    <row r="31" spans="1:17" ht="13.5" customHeight="1" thickBot="1" x14ac:dyDescent="0.3">
      <c r="A31" s="615" t="s">
        <v>98</v>
      </c>
      <c r="B31" s="280" t="s">
        <v>99</v>
      </c>
      <c r="C31" s="281" t="s">
        <v>100</v>
      </c>
      <c r="D31" s="280" t="s">
        <v>99</v>
      </c>
      <c r="E31" s="281" t="s">
        <v>100</v>
      </c>
      <c r="F31" s="280" t="s">
        <v>99</v>
      </c>
      <c r="G31" s="281" t="s">
        <v>101</v>
      </c>
      <c r="H31" s="280" t="s">
        <v>100</v>
      </c>
      <c r="I31" s="281" t="s">
        <v>101</v>
      </c>
      <c r="J31" s="9"/>
      <c r="K31" s="9"/>
      <c r="L31" s="9"/>
      <c r="M31" s="9"/>
      <c r="N31" s="634">
        <v>25</v>
      </c>
      <c r="O31" s="298">
        <f t="shared" si="1"/>
        <v>145.7625000000001</v>
      </c>
      <c r="P31" s="9"/>
      <c r="Q31" s="9"/>
    </row>
    <row r="32" spans="1:17" ht="13.8" x14ac:dyDescent="0.25">
      <c r="A32" s="615" t="s">
        <v>102</v>
      </c>
      <c r="B32" s="319"/>
      <c r="C32" s="317"/>
      <c r="D32" s="319"/>
      <c r="E32" s="317"/>
      <c r="F32" s="637">
        <f>D32</f>
        <v>0</v>
      </c>
      <c r="G32" s="317"/>
      <c r="H32" s="637">
        <f>E32</f>
        <v>0</v>
      </c>
      <c r="I32" s="636">
        <f>G32</f>
        <v>0</v>
      </c>
      <c r="J32" s="9"/>
      <c r="K32" s="9"/>
      <c r="L32" s="9"/>
      <c r="M32" s="9"/>
      <c r="N32" s="634">
        <v>26</v>
      </c>
      <c r="O32" s="298">
        <f t="shared" si="1"/>
        <v>146.62500000000011</v>
      </c>
      <c r="P32" s="9"/>
      <c r="Q32" s="9"/>
    </row>
    <row r="33" spans="1:17" ht="13.8" x14ac:dyDescent="0.25">
      <c r="A33" s="615" t="s">
        <v>103</v>
      </c>
      <c r="B33" s="322"/>
      <c r="C33" s="323"/>
      <c r="D33" s="322"/>
      <c r="E33" s="323"/>
      <c r="F33" s="642">
        <f>D33</f>
        <v>0</v>
      </c>
      <c r="G33" s="323"/>
      <c r="H33" s="642">
        <f>E33</f>
        <v>0</v>
      </c>
      <c r="I33" s="641">
        <f>G33</f>
        <v>0</v>
      </c>
      <c r="J33" s="9"/>
      <c r="K33" s="9"/>
      <c r="L33" s="9"/>
      <c r="M33" s="9"/>
      <c r="N33" s="634">
        <v>27</v>
      </c>
      <c r="O33" s="298">
        <f t="shared" si="1"/>
        <v>147.48750000000013</v>
      </c>
      <c r="P33" s="9"/>
      <c r="Q33" s="9"/>
    </row>
    <row r="34" spans="1:17" ht="13.8" x14ac:dyDescent="0.25">
      <c r="A34" s="615" t="s">
        <v>104</v>
      </c>
      <c r="B34" s="351">
        <f>B21*B14/100</f>
        <v>8.3723445847715787E-3</v>
      </c>
      <c r="C34" s="347"/>
      <c r="D34" s="351">
        <f>D21*D14/100</f>
        <v>2.3617620646391897E-3</v>
      </c>
      <c r="E34" s="347"/>
      <c r="F34" s="640">
        <f>F21*F14/100</f>
        <v>3.5426430969587842E-3</v>
      </c>
      <c r="G34" s="347"/>
      <c r="H34" s="640">
        <f>H21*H14/100</f>
        <v>7.08528619391757E-4</v>
      </c>
      <c r="I34" s="639">
        <f>G34</f>
        <v>0</v>
      </c>
      <c r="J34" s="9"/>
      <c r="K34" s="9"/>
      <c r="L34" s="9"/>
      <c r="M34" s="9"/>
      <c r="N34" s="634">
        <v>28</v>
      </c>
      <c r="O34" s="298">
        <f t="shared" si="1"/>
        <v>148.35000000000014</v>
      </c>
      <c r="P34" s="9"/>
      <c r="Q34" s="9"/>
    </row>
    <row r="35" spans="1:17" ht="14.4" thickBot="1" x14ac:dyDescent="0.3">
      <c r="A35" s="615" t="s">
        <v>105</v>
      </c>
      <c r="B35" s="351">
        <f>B22*B14/100</f>
        <v>6.697875667817256E-2</v>
      </c>
      <c r="C35" s="349"/>
      <c r="D35" s="351">
        <f>D22*D14/100</f>
        <v>9.4470482585567603E-2</v>
      </c>
      <c r="E35" s="350"/>
      <c r="F35" s="640">
        <f>F22*F14/100</f>
        <v>0.14170572387835143</v>
      </c>
      <c r="G35" s="350"/>
      <c r="H35" s="640">
        <f>H22*H14/100</f>
        <v>2.834114477567028E-2</v>
      </c>
      <c r="I35" s="639">
        <f>G35</f>
        <v>0</v>
      </c>
      <c r="J35" s="9"/>
      <c r="K35" s="9"/>
      <c r="L35" s="9"/>
      <c r="M35" s="9"/>
      <c r="N35" s="634">
        <v>29</v>
      </c>
      <c r="O35" s="298">
        <f t="shared" si="1"/>
        <v>149.21250000000015</v>
      </c>
      <c r="P35" s="9"/>
      <c r="Q35" s="9"/>
    </row>
    <row r="36" spans="1:17" ht="13.8" x14ac:dyDescent="0.25">
      <c r="A36" s="638" t="s">
        <v>106</v>
      </c>
      <c r="B36" s="857"/>
      <c r="C36" s="858"/>
      <c r="D36" s="857"/>
      <c r="E36" s="858"/>
      <c r="F36" s="945">
        <f>D36</f>
        <v>0</v>
      </c>
      <c r="G36" s="946"/>
      <c r="H36" s="947">
        <f>D36</f>
        <v>0</v>
      </c>
      <c r="I36" s="946"/>
      <c r="J36" s="9"/>
      <c r="K36" s="9"/>
      <c r="L36" s="9"/>
      <c r="M36" s="9"/>
      <c r="N36" s="634">
        <v>30</v>
      </c>
      <c r="O36" s="298">
        <f t="shared" si="1"/>
        <v>150.07500000000016</v>
      </c>
      <c r="P36" s="9"/>
      <c r="Q36" s="9"/>
    </row>
    <row r="37" spans="1:17" ht="14.4" thickBot="1" x14ac:dyDescent="0.3">
      <c r="A37" s="635" t="s">
        <v>107</v>
      </c>
      <c r="B37" s="862"/>
      <c r="C37" s="863"/>
      <c r="D37" s="862"/>
      <c r="E37" s="863"/>
      <c r="F37" s="948">
        <f>D37</f>
        <v>0</v>
      </c>
      <c r="G37" s="949"/>
      <c r="H37" s="950">
        <f>D37</f>
        <v>0</v>
      </c>
      <c r="I37" s="949"/>
      <c r="J37" s="9"/>
      <c r="K37" s="9"/>
      <c r="L37" s="9"/>
      <c r="M37" s="9"/>
      <c r="N37" s="634">
        <v>31</v>
      </c>
      <c r="O37" s="298">
        <f t="shared" si="1"/>
        <v>150.93750000000017</v>
      </c>
      <c r="P37" s="9"/>
      <c r="Q37" s="9"/>
    </row>
    <row r="38" spans="1:17" ht="13.8" thickBot="1" x14ac:dyDescent="0.3">
      <c r="A38" s="282" t="s">
        <v>108</v>
      </c>
      <c r="B38" s="851" t="e">
        <f>INDEX([1]!GSU[Connection Code (CC)],MATCH(1,[1]!GSU[Visible],0))</f>
        <v>#REF!</v>
      </c>
      <c r="C38" s="852"/>
      <c r="D38" s="851" t="e">
        <f>INDEX([1]!MPT[Connection Code (CC)],MATCH(1,[1]!MPT[Visible],0))</f>
        <v>#REF!</v>
      </c>
      <c r="E38" s="852"/>
      <c r="F38" s="851" t="e">
        <f>D38</f>
        <v>#REF!</v>
      </c>
      <c r="G38" s="852"/>
      <c r="H38" s="851" t="e">
        <f>D38</f>
        <v>#REF!</v>
      </c>
      <c r="I38" s="852"/>
      <c r="J38" s="9"/>
      <c r="K38" s="9"/>
      <c r="L38" s="9"/>
      <c r="M38" s="9"/>
      <c r="N38" s="633">
        <v>32</v>
      </c>
      <c r="O38" s="290">
        <f t="shared" si="1"/>
        <v>151.80000000000018</v>
      </c>
      <c r="P38" s="9"/>
      <c r="Q38" s="9"/>
    </row>
    <row r="39" spans="1:17" x14ac:dyDescent="0.25">
      <c r="A39" s="18" t="s">
        <v>109</v>
      </c>
      <c r="B39" s="943" t="s">
        <v>110</v>
      </c>
      <c r="C39" s="944"/>
      <c r="D39" s="632" t="s">
        <v>111</v>
      </c>
      <c r="E39" s="631" t="s">
        <v>112</v>
      </c>
      <c r="F39" s="632" t="s">
        <v>111</v>
      </c>
      <c r="G39" s="631" t="s">
        <v>113</v>
      </c>
      <c r="H39" s="632" t="s">
        <v>112</v>
      </c>
      <c r="I39" s="631" t="s">
        <v>113</v>
      </c>
      <c r="J39" s="9"/>
      <c r="K39" s="9"/>
      <c r="Q39" s="9"/>
    </row>
    <row r="40" spans="1:17" ht="13.8" thickBot="1" x14ac:dyDescent="0.3">
      <c r="A40" s="20" t="s">
        <v>114</v>
      </c>
      <c r="B40" s="855">
        <f>INDEX([2]!GSU[PSSE Phase Angle (ANG1)],MATCH(1,[2]!GSU[Visible],0))</f>
        <v>-30</v>
      </c>
      <c r="C40" s="856"/>
      <c r="D40" s="293">
        <f>INDEX([2]!MPT[PSSE Phase Angle 1 (ANG1)],MATCH(1,[2]!MPT[Visible],0))</f>
        <v>0</v>
      </c>
      <c r="E40" s="294">
        <f>INDEX([2]!MPT[PSSE Phase Angle 2 (ANG2)],MATCH(1,[2]!MPT[Visible],0))</f>
        <v>0</v>
      </c>
      <c r="F40" s="293">
        <f>D40</f>
        <v>0</v>
      </c>
      <c r="G40" s="294">
        <f>INDEX([2]!MPT[PSSE Phase Angle 3 (ANG3)],MATCH(1,[2]!MPT[Visible],0))</f>
        <v>-30</v>
      </c>
      <c r="H40" s="293">
        <f>E40</f>
        <v>0</v>
      </c>
      <c r="I40" s="294">
        <f>G40</f>
        <v>-30</v>
      </c>
      <c r="J40" s="9"/>
      <c r="K40" s="9"/>
      <c r="Q40" s="9"/>
    </row>
    <row r="41" spans="1:17" ht="13.8" x14ac:dyDescent="0.25">
      <c r="A41" s="11"/>
      <c r="B41" s="318"/>
      <c r="C41" s="318"/>
      <c r="D41" s="318"/>
      <c r="E41" s="318"/>
      <c r="F41" s="318"/>
      <c r="G41" s="318"/>
      <c r="H41" s="318"/>
      <c r="I41" s="318"/>
      <c r="J41" s="9"/>
      <c r="K41" s="9"/>
      <c r="Q41" s="9"/>
    </row>
    <row r="42" spans="1:17" x14ac:dyDescent="0.25">
      <c r="J42" s="9"/>
      <c r="K42" s="9"/>
      <c r="Q42" s="9"/>
    </row>
    <row r="43" spans="1:17" x14ac:dyDescent="0.25">
      <c r="A43" s="9" t="s">
        <v>115</v>
      </c>
      <c r="J43" s="9"/>
      <c r="K43" s="9"/>
      <c r="L43" s="9"/>
      <c r="M43" s="9"/>
      <c r="N43" s="9"/>
      <c r="O43" s="9"/>
      <c r="P43" s="9"/>
      <c r="Q43" s="9"/>
    </row>
    <row r="44" spans="1:17" x14ac:dyDescent="0.25">
      <c r="A44" s="9" t="s">
        <v>116</v>
      </c>
      <c r="J44" s="9"/>
      <c r="K44" s="9"/>
      <c r="L44" s="9"/>
      <c r="M44" s="9"/>
      <c r="N44" s="9"/>
      <c r="O44" s="9"/>
      <c r="P44" s="9"/>
      <c r="Q44" s="9"/>
    </row>
    <row r="45" spans="1:17" x14ac:dyDescent="0.25">
      <c r="A45" s="9" t="s">
        <v>117</v>
      </c>
      <c r="B45" s="9"/>
      <c r="C45" s="9"/>
      <c r="D45" s="9"/>
      <c r="E45" s="9"/>
      <c r="F45" s="9"/>
      <c r="G45" s="9"/>
      <c r="H45" s="9"/>
      <c r="I45" s="9"/>
      <c r="J45" s="9"/>
      <c r="K45" s="9"/>
      <c r="L45" s="9"/>
      <c r="M45" s="9"/>
      <c r="N45" s="9"/>
      <c r="O45" s="9"/>
      <c r="P45" s="9"/>
      <c r="Q45" s="9"/>
    </row>
  </sheetData>
  <mergeCells count="105">
    <mergeCell ref="B1:C2"/>
    <mergeCell ref="D1:E2"/>
    <mergeCell ref="F1:G2"/>
    <mergeCell ref="H1:I2"/>
    <mergeCell ref="L1:M1"/>
    <mergeCell ref="N1:O1"/>
    <mergeCell ref="L2:M2"/>
    <mergeCell ref="N2:O2"/>
    <mergeCell ref="B3:C3"/>
    <mergeCell ref="D3:I3"/>
    <mergeCell ref="B7:C7"/>
    <mergeCell ref="D7:E7"/>
    <mergeCell ref="F7:G7"/>
    <mergeCell ref="H7:I7"/>
    <mergeCell ref="B8:C8"/>
    <mergeCell ref="D8:E8"/>
    <mergeCell ref="F8:G8"/>
    <mergeCell ref="H8:I8"/>
    <mergeCell ref="B9:C9"/>
    <mergeCell ref="D9:E9"/>
    <mergeCell ref="F9:G9"/>
    <mergeCell ref="H9:I9"/>
    <mergeCell ref="B10:C10"/>
    <mergeCell ref="D10:E10"/>
    <mergeCell ref="F10:G10"/>
    <mergeCell ref="H10:I10"/>
    <mergeCell ref="B11:C11"/>
    <mergeCell ref="D11:E11"/>
    <mergeCell ref="F11:G11"/>
    <mergeCell ref="H11:I11"/>
    <mergeCell ref="B12:C12"/>
    <mergeCell ref="D12:E12"/>
    <mergeCell ref="F12:G12"/>
    <mergeCell ref="H12:I12"/>
    <mergeCell ref="B13:C13"/>
    <mergeCell ref="D13:E13"/>
    <mergeCell ref="F13:G13"/>
    <mergeCell ref="H13:I13"/>
    <mergeCell ref="B14:C14"/>
    <mergeCell ref="D14:E14"/>
    <mergeCell ref="F14:G14"/>
    <mergeCell ref="H14:I14"/>
    <mergeCell ref="B15:C15"/>
    <mergeCell ref="D15:E15"/>
    <mergeCell ref="F15:G15"/>
    <mergeCell ref="H15:I15"/>
    <mergeCell ref="B16:C16"/>
    <mergeCell ref="D16:E16"/>
    <mergeCell ref="F16:G16"/>
    <mergeCell ref="H16:I16"/>
    <mergeCell ref="B17:C17"/>
    <mergeCell ref="D17:E17"/>
    <mergeCell ref="F17:G17"/>
    <mergeCell ref="H17:I17"/>
    <mergeCell ref="B18:C18"/>
    <mergeCell ref="D18:E18"/>
    <mergeCell ref="F18:G18"/>
    <mergeCell ref="H18:I18"/>
    <mergeCell ref="B19:C19"/>
    <mergeCell ref="D19:E19"/>
    <mergeCell ref="F19:G19"/>
    <mergeCell ref="H19:I19"/>
    <mergeCell ref="B20:C20"/>
    <mergeCell ref="D20:E20"/>
    <mergeCell ref="F20:G20"/>
    <mergeCell ref="H20:I20"/>
    <mergeCell ref="B21:C21"/>
    <mergeCell ref="D21:E21"/>
    <mergeCell ref="F21:G21"/>
    <mergeCell ref="H21:I21"/>
    <mergeCell ref="B22:C22"/>
    <mergeCell ref="D22:E22"/>
    <mergeCell ref="F22:G22"/>
    <mergeCell ref="H22:I22"/>
    <mergeCell ref="B23:C23"/>
    <mergeCell ref="D23:E23"/>
    <mergeCell ref="F23:G23"/>
    <mergeCell ref="H23:I23"/>
    <mergeCell ref="B24:C24"/>
    <mergeCell ref="D24:E24"/>
    <mergeCell ref="F24:G24"/>
    <mergeCell ref="H24:I24"/>
    <mergeCell ref="A25:I25"/>
    <mergeCell ref="F26:I26"/>
    <mergeCell ref="A27:I27"/>
    <mergeCell ref="H28:I28"/>
    <mergeCell ref="A29:I29"/>
    <mergeCell ref="B30:C30"/>
    <mergeCell ref="D30:E30"/>
    <mergeCell ref="F30:G30"/>
    <mergeCell ref="H30:I30"/>
    <mergeCell ref="B39:C39"/>
    <mergeCell ref="B40:C40"/>
    <mergeCell ref="B36:C36"/>
    <mergeCell ref="D36:E36"/>
    <mergeCell ref="F36:G36"/>
    <mergeCell ref="H36:I36"/>
    <mergeCell ref="B37:C37"/>
    <mergeCell ref="D37:E37"/>
    <mergeCell ref="F37:G37"/>
    <mergeCell ref="H37:I37"/>
    <mergeCell ref="B38:C38"/>
    <mergeCell ref="D38:E38"/>
    <mergeCell ref="F38:G38"/>
    <mergeCell ref="H38:I38"/>
  </mergeCells>
  <pageMargins left="0.7" right="0.7" top="0.75" bottom="0.75" header="0.3" footer="0.3"/>
  <pageSetup scale="44"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AZ20"/>
  <sheetViews>
    <sheetView topLeftCell="N1" zoomScale="85" zoomScaleNormal="85" workbookViewId="0">
      <selection activeCell="Y2" sqref="Y2"/>
    </sheetView>
  </sheetViews>
  <sheetFormatPr defaultColWidth="8.88671875" defaultRowHeight="13.2" x14ac:dyDescent="0.25"/>
  <cols>
    <col min="1" max="1" width="11.109375" customWidth="1"/>
    <col min="2" max="2" width="16.109375" style="173" bestFit="1" customWidth="1"/>
    <col min="3" max="3" width="16.44140625" style="173" bestFit="1" customWidth="1"/>
    <col min="4" max="4" width="18.88671875" style="174" customWidth="1"/>
    <col min="5" max="5" width="8.109375" style="174" bestFit="1" customWidth="1"/>
    <col min="6" max="6" width="12.44140625" style="174" customWidth="1"/>
    <col min="7" max="7" width="14.109375" style="175" bestFit="1" customWidth="1"/>
    <col min="8" max="9" width="14.109375" style="175" customWidth="1"/>
    <col min="10" max="10" width="14.88671875" style="173" customWidth="1"/>
    <col min="11" max="13" width="12.44140625" style="173" customWidth="1"/>
    <col min="14" max="14" width="16.109375" style="173" customWidth="1"/>
    <col min="15" max="15" width="17.44140625" style="173" customWidth="1"/>
    <col min="16" max="16" width="17.88671875" style="173" bestFit="1" customWidth="1"/>
    <col min="17" max="17" width="14.44140625" style="389" bestFit="1" customWidth="1"/>
    <col min="18" max="18" width="9.44140625" style="389" customWidth="1"/>
    <col min="19" max="19" width="7.44140625" style="389" customWidth="1"/>
    <col min="20" max="21" width="10.5546875" style="389" bestFit="1" customWidth="1"/>
    <col min="22" max="22" width="12.44140625" style="389" customWidth="1"/>
    <col min="23" max="23" width="11.44140625" style="173" customWidth="1"/>
    <col min="24" max="25" width="14.88671875" style="173" bestFit="1" customWidth="1"/>
    <col min="26" max="26" width="12.109375" style="173" bestFit="1" customWidth="1"/>
    <col min="27" max="27" width="12.88671875" style="173" customWidth="1"/>
    <col min="28" max="28" width="11.44140625" style="173" customWidth="1"/>
    <col min="29" max="29" width="13.44140625" style="173" customWidth="1"/>
    <col min="30" max="30" width="11.88671875" style="173" customWidth="1"/>
    <col min="31" max="31" width="10.5546875" style="25" bestFit="1" customWidth="1"/>
    <col min="32" max="32" width="12.88671875" style="25" customWidth="1"/>
    <col min="33" max="33" width="10.5546875" style="25" bestFit="1" customWidth="1"/>
    <col min="34" max="34" width="11.88671875" style="25" bestFit="1" customWidth="1"/>
    <col min="35" max="35" width="11" style="25" bestFit="1" customWidth="1"/>
    <col min="36" max="37" width="11.44140625" style="25" bestFit="1" customWidth="1"/>
    <col min="38" max="38" width="11.44140625" style="25" customWidth="1"/>
    <col min="39" max="39" width="11.44140625" style="25" bestFit="1" customWidth="1"/>
    <col min="40" max="40" width="16" customWidth="1"/>
    <col min="41" max="43" width="16.109375" hidden="1" customWidth="1"/>
    <col min="44" max="44" width="9.109375" hidden="1" customWidth="1"/>
    <col min="45" max="45" width="14.88671875" hidden="1" customWidth="1"/>
    <col min="46" max="46" width="9.109375" hidden="1" customWidth="1"/>
    <col min="47" max="47" width="10.5546875" hidden="1" customWidth="1"/>
    <col min="48" max="48" width="11.109375" bestFit="1" customWidth="1"/>
    <col min="49" max="49" width="14.88671875" bestFit="1" customWidth="1"/>
    <col min="50" max="51" width="10.88671875" bestFit="1" customWidth="1"/>
    <col min="52" max="52" width="9.5546875" bestFit="1" customWidth="1"/>
    <col min="53" max="53" width="10" customWidth="1"/>
  </cols>
  <sheetData>
    <row r="1" spans="1:52" s="28" customFormat="1" ht="84.6" thickBot="1" x14ac:dyDescent="0.3">
      <c r="A1" s="181"/>
      <c r="B1" s="394" t="s">
        <v>118</v>
      </c>
      <c r="C1" s="395" t="s">
        <v>119</v>
      </c>
      <c r="D1" s="396" t="s">
        <v>120</v>
      </c>
      <c r="E1" s="396" t="s">
        <v>121</v>
      </c>
      <c r="F1" s="379" t="s">
        <v>122</v>
      </c>
      <c r="G1" s="379" t="s">
        <v>123</v>
      </c>
      <c r="H1" s="379" t="s">
        <v>124</v>
      </c>
      <c r="I1" s="379" t="s">
        <v>125</v>
      </c>
      <c r="J1" s="379" t="s">
        <v>126</v>
      </c>
      <c r="K1" s="379" t="s">
        <v>127</v>
      </c>
      <c r="L1" s="379" t="s">
        <v>128</v>
      </c>
      <c r="M1" s="379" t="s">
        <v>129</v>
      </c>
      <c r="N1" s="379" t="s">
        <v>130</v>
      </c>
      <c r="O1" s="379" t="s">
        <v>131</v>
      </c>
      <c r="P1" s="382" t="s">
        <v>132</v>
      </c>
      <c r="Q1" s="382" t="s">
        <v>133</v>
      </c>
      <c r="R1" s="379" t="s">
        <v>134</v>
      </c>
      <c r="S1" s="379" t="s">
        <v>135</v>
      </c>
      <c r="T1" s="380" t="s">
        <v>136</v>
      </c>
      <c r="U1" s="380" t="s">
        <v>137</v>
      </c>
      <c r="V1" s="379" t="s">
        <v>138</v>
      </c>
      <c r="W1" s="379" t="s">
        <v>139</v>
      </c>
      <c r="X1" s="380" t="s">
        <v>140</v>
      </c>
      <c r="Y1" s="380" t="s">
        <v>141</v>
      </c>
      <c r="Z1" s="381" t="s">
        <v>142</v>
      </c>
      <c r="AA1" s="382" t="s">
        <v>143</v>
      </c>
      <c r="AB1" s="380" t="s">
        <v>144</v>
      </c>
      <c r="AC1" s="380" t="s">
        <v>145</v>
      </c>
      <c r="AD1" s="380" t="s">
        <v>146</v>
      </c>
      <c r="AE1" s="380" t="s">
        <v>147</v>
      </c>
      <c r="AF1" s="379" t="s">
        <v>148</v>
      </c>
      <c r="AG1" s="379" t="s">
        <v>149</v>
      </c>
      <c r="AH1" s="380" t="s">
        <v>150</v>
      </c>
      <c r="AI1" s="380" t="s">
        <v>151</v>
      </c>
      <c r="AJ1" s="382" t="s">
        <v>152</v>
      </c>
      <c r="AK1" s="382" t="s">
        <v>153</v>
      </c>
      <c r="AL1" s="383" t="s">
        <v>154</v>
      </c>
      <c r="AM1" s="383" t="s">
        <v>155</v>
      </c>
      <c r="AN1" s="30"/>
      <c r="AO1" s="6" t="s">
        <v>156</v>
      </c>
      <c r="AP1" s="29" t="s">
        <v>157</v>
      </c>
      <c r="AQ1" s="30" t="s">
        <v>158</v>
      </c>
      <c r="AR1" s="29" t="s">
        <v>159</v>
      </c>
      <c r="AS1" s="29" t="s">
        <v>160</v>
      </c>
      <c r="AT1" s="30" t="s">
        <v>161</v>
      </c>
      <c r="AU1" s="29" t="s">
        <v>162</v>
      </c>
      <c r="AV1" s="29" t="s">
        <v>482</v>
      </c>
      <c r="AW1" s="30" t="s">
        <v>163</v>
      </c>
      <c r="AX1" s="29" t="s">
        <v>164</v>
      </c>
      <c r="AY1" s="29" t="s">
        <v>165</v>
      </c>
      <c r="AZ1" s="28" t="s">
        <v>166</v>
      </c>
    </row>
    <row r="2" spans="1:52" s="28" customFormat="1" ht="14.4" thickBot="1" x14ac:dyDescent="0.3">
      <c r="A2" s="203" t="s">
        <v>167</v>
      </c>
      <c r="B2" s="397">
        <v>100000</v>
      </c>
      <c r="C2" s="246">
        <v>1000000</v>
      </c>
      <c r="D2" s="247" t="s">
        <v>482</v>
      </c>
      <c r="E2" s="248">
        <v>138</v>
      </c>
      <c r="F2" s="248">
        <v>528</v>
      </c>
      <c r="G2" s="367">
        <f>F2/5280</f>
        <v>0.1</v>
      </c>
      <c r="H2" s="255">
        <v>907</v>
      </c>
      <c r="I2" s="367">
        <f>3^0.5*H2*E2/1000</f>
        <v>216.79387138016608</v>
      </c>
      <c r="J2" s="393">
        <v>5.8590000000000003E-2</v>
      </c>
      <c r="K2" s="393">
        <v>0.52656999999999998</v>
      </c>
      <c r="L2" s="393">
        <v>0.53405999999999998</v>
      </c>
      <c r="M2" s="393">
        <v>2.2485900000000001</v>
      </c>
      <c r="N2" s="368">
        <f>1/P2</f>
        <v>0.12341321459336581</v>
      </c>
      <c r="O2" s="369">
        <f>1/Q2</f>
        <v>0.25256989871947061</v>
      </c>
      <c r="P2" s="393">
        <v>8.1028599999999997</v>
      </c>
      <c r="Q2" s="393">
        <v>3.9592999999999998</v>
      </c>
      <c r="R2" s="370">
        <f>1/(2*PI()*60*N2)</f>
        <v>2.1493503703026582E-2</v>
      </c>
      <c r="S2" s="370">
        <f>1/(2*PI()*60*O2)</f>
        <v>1.0502369436395688E-2</v>
      </c>
      <c r="T2" s="371">
        <f>J2*$G2</f>
        <v>5.8590000000000005E-3</v>
      </c>
      <c r="U2" s="371">
        <f>K2*$G2</f>
        <v>5.2657000000000002E-2</v>
      </c>
      <c r="V2" s="371">
        <f>L2*$G2</f>
        <v>5.3406000000000002E-2</v>
      </c>
      <c r="W2" s="371">
        <f>M2*$G2</f>
        <v>0.22485900000000003</v>
      </c>
      <c r="X2" s="372">
        <f>1000000*N2/G2</f>
        <v>1234132.1459336579</v>
      </c>
      <c r="Y2" s="372">
        <f>1000000*O2/G2</f>
        <v>2525698.9871947058</v>
      </c>
      <c r="Z2" s="373">
        <f>P2*G2</f>
        <v>0.81028600000000006</v>
      </c>
      <c r="AA2" s="374">
        <f>Q2*G2</f>
        <v>0.39593</v>
      </c>
      <c r="AB2" s="367">
        <f>R2*G2</f>
        <v>2.1493503703026583E-3</v>
      </c>
      <c r="AC2" s="367">
        <f>S2*G2</f>
        <v>1.0502369436395688E-3</v>
      </c>
      <c r="AD2" s="375">
        <f>T2*100/($E2^2)</f>
        <v>3.0765595463138E-5</v>
      </c>
      <c r="AE2" s="375">
        <f t="shared" ref="AE2:AG2" si="0">U2*100/($E2^2)</f>
        <v>2.7650178533921446E-4</v>
      </c>
      <c r="AF2" s="375">
        <f t="shared" si="0"/>
        <v>2.8043478260869565E-4</v>
      </c>
      <c r="AG2" s="375">
        <f t="shared" si="0"/>
        <v>1.1807340894770008E-3</v>
      </c>
      <c r="AH2" s="376">
        <f>X2*100/($E2^2)</f>
        <v>6480.4250469106173</v>
      </c>
      <c r="AI2" s="376">
        <f>Y2*100/($E2^2)</f>
        <v>13262.439546285999</v>
      </c>
      <c r="AJ2" s="375">
        <f>1/AH2</f>
        <v>1.5431086584000002E-4</v>
      </c>
      <c r="AK2" s="375">
        <f>1/AI2</f>
        <v>7.5400909200000013E-5</v>
      </c>
      <c r="AL2" s="377">
        <f>1/(2*PI()*60*AH2)</f>
        <v>4.0932228452043837E-7</v>
      </c>
      <c r="AM2" s="378">
        <f>1/(2*PI()*60*AI2)</f>
        <v>2.000071235467195E-7</v>
      </c>
      <c r="AN2" s="32"/>
      <c r="AO2" s="32"/>
      <c r="AP2" s="32"/>
      <c r="AQ2" s="32"/>
      <c r="AR2" s="31"/>
      <c r="AS2" s="31"/>
    </row>
    <row r="3" spans="1:52" s="28" customFormat="1" x14ac:dyDescent="0.25">
      <c r="A3" s="239"/>
      <c r="B3" s="398"/>
      <c r="C3" s="240"/>
      <c r="D3" s="177"/>
      <c r="E3" s="176"/>
      <c r="F3" s="176"/>
      <c r="G3" s="241"/>
      <c r="H3" s="241"/>
      <c r="I3" s="241"/>
      <c r="J3" s="384"/>
      <c r="K3" s="384"/>
      <c r="L3" s="384"/>
      <c r="M3" s="384"/>
      <c r="N3" s="384"/>
      <c r="O3" s="392"/>
      <c r="P3" s="384"/>
      <c r="Q3" s="384"/>
      <c r="R3" s="384"/>
      <c r="S3" s="384"/>
      <c r="T3" s="385"/>
      <c r="U3" s="386"/>
      <c r="V3" s="385"/>
      <c r="W3" s="241"/>
      <c r="X3" s="235"/>
      <c r="Y3" s="241"/>
      <c r="Z3" s="241"/>
      <c r="AA3" s="387"/>
      <c r="AB3" s="241"/>
      <c r="AC3" s="241"/>
      <c r="AD3" s="240"/>
      <c r="AE3" s="388"/>
      <c r="AF3" s="388"/>
      <c r="AG3" s="240"/>
      <c r="AH3" s="240"/>
      <c r="AI3" s="240"/>
      <c r="AJ3" s="240"/>
      <c r="AK3" s="240"/>
      <c r="AL3" s="240"/>
      <c r="AM3" s="240"/>
      <c r="AN3" s="32"/>
      <c r="AO3" s="32"/>
      <c r="AP3" s="32"/>
      <c r="AQ3" s="32"/>
      <c r="AR3" s="31"/>
      <c r="AS3" s="31"/>
    </row>
    <row r="4" spans="1:52" x14ac:dyDescent="0.25">
      <c r="A4" s="359" t="s">
        <v>168</v>
      </c>
      <c r="B4" s="359" t="s">
        <v>169</v>
      </c>
      <c r="C4" s="176"/>
      <c r="D4" s="177"/>
      <c r="E4" s="177"/>
      <c r="F4" s="177"/>
      <c r="G4" s="182"/>
      <c r="H4" s="182"/>
      <c r="I4" s="182"/>
      <c r="J4" s="176"/>
      <c r="K4" s="176"/>
      <c r="L4" s="176"/>
      <c r="M4" s="176"/>
      <c r="N4" s="176"/>
      <c r="O4" s="176"/>
      <c r="P4" s="176"/>
      <c r="Q4" s="241"/>
      <c r="R4" s="241"/>
      <c r="S4" s="241"/>
      <c r="V4" s="241"/>
      <c r="W4" s="241"/>
      <c r="X4" s="176"/>
      <c r="Y4" s="241"/>
      <c r="Z4" s="389"/>
      <c r="AA4" s="176"/>
      <c r="AB4" s="176"/>
      <c r="AC4" s="176"/>
      <c r="AD4" s="176"/>
    </row>
    <row r="5" spans="1:52" x14ac:dyDescent="0.25">
      <c r="B5" s="359" t="s">
        <v>170</v>
      </c>
      <c r="R5" s="390"/>
      <c r="Y5" s="241"/>
      <c r="Z5" s="389"/>
    </row>
    <row r="6" spans="1:52" x14ac:dyDescent="0.25">
      <c r="B6" s="391" t="s">
        <v>171</v>
      </c>
      <c r="E6" s="177"/>
      <c r="F6" s="177"/>
      <c r="R6" s="390"/>
    </row>
    <row r="7" spans="1:52" x14ac:dyDescent="0.25">
      <c r="B7" s="176"/>
      <c r="R7" s="390"/>
      <c r="T7" s="390"/>
      <c r="U7" s="390"/>
      <c r="V7" s="390"/>
      <c r="W7" s="390"/>
    </row>
    <row r="8" spans="1:52" x14ac:dyDescent="0.25">
      <c r="R8" s="390"/>
    </row>
    <row r="9" spans="1:52" x14ac:dyDescent="0.25">
      <c r="R9" s="390"/>
    </row>
    <row r="10" spans="1:52" x14ac:dyDescent="0.25">
      <c r="R10" s="390"/>
      <c r="V10" s="385"/>
      <c r="W10" s="389"/>
      <c r="X10" s="385"/>
      <c r="Y10" s="385"/>
      <c r="Z10" s="385"/>
    </row>
    <row r="20" spans="31:31" x14ac:dyDescent="0.25">
      <c r="AE20" s="391"/>
    </row>
  </sheetData>
  <sheetProtection algorithmName="SHA-512" hashValue="ctK16d3DSBWscl/fFl6ONXRJg3aQ7ftATsSZvWR5sfT/keSjoc/hS9WjWNbTIid0gltOdM9zeDwLjpOsTw3LnQ==" saltValue="9Y+HUjNqqA26RtsAKcw8NA==" spinCount="100000" sheet="1" objects="1" scenarios="1" formatCells="0" formatColumns="0" formatRows="0" insertRows="0"/>
  <phoneticPr fontId="23" type="noConversion"/>
  <dataValidations count="2">
    <dataValidation type="list" allowBlank="1" showInputMessage="1" showErrorMessage="1" sqref="D4:D65522" xr:uid="{00000000-0002-0000-0200-000000000000}">
      <formula1>$AG$1:$AS$1</formula1>
    </dataValidation>
    <dataValidation type="list" allowBlank="1" showInputMessage="1" showErrorMessage="1" sqref="D2:D3" xr:uid="{00000000-0002-0000-0200-000001000000}">
      <formula1>$AO$1:$AZ$1</formula1>
    </dataValidation>
  </dataValidations>
  <pageMargins left="0.7" right="0.7" top="0.74354166666666666" bottom="0.75" header="0.3" footer="0.3"/>
  <pageSetup scale="25" orientation="portrait" horizontalDpi="1200" verticalDpi="1200" r:id="rId1"/>
  <headerFooter>
    <oddHeader>&amp;L&amp;14{Company_Name}&amp;C&amp;14{Project_Name} {Project_Size} MW {Project_Type} Project
Collection Circuit Impedance
Overhead&amp;R&amp;G</oddHeader>
    <oddFooter>&amp;R11/8/2011</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BA923"/>
  <sheetViews>
    <sheetView tabSelected="1" topLeftCell="V1" zoomScale="85" zoomScaleNormal="85" zoomScalePageLayoutView="85" workbookViewId="0">
      <pane ySplit="1" topLeftCell="A7" activePane="bottomLeft" state="frozen"/>
      <selection activeCell="P1" sqref="P1"/>
      <selection pane="bottomLeft" activeCell="AH26" sqref="AH26"/>
    </sheetView>
  </sheetViews>
  <sheetFormatPr defaultColWidth="8.88671875" defaultRowHeight="13.2" x14ac:dyDescent="0.25"/>
  <cols>
    <col min="1" max="1" width="10.88671875" customWidth="1"/>
    <col min="2" max="2" width="9.88671875" style="25" customWidth="1"/>
    <col min="3" max="3" width="16.44140625" style="25" bestFit="1" customWidth="1"/>
    <col min="4" max="4" width="26.109375" style="27" customWidth="1"/>
    <col min="5" max="5" width="7.88671875" style="26" customWidth="1"/>
    <col min="6" max="6" width="24.44140625" style="26" customWidth="1"/>
    <col min="7" max="7" width="28" style="353" customWidth="1"/>
    <col min="8" max="8" width="56.109375" style="425" customWidth="1"/>
    <col min="9" max="9" width="13.109375" style="353" customWidth="1"/>
    <col min="10" max="10" width="8.5546875" customWidth="1"/>
    <col min="11" max="11" width="10.88671875" customWidth="1"/>
    <col min="12" max="13" width="11.109375" customWidth="1"/>
    <col min="14" max="14" width="16.109375" customWidth="1"/>
    <col min="15" max="15" width="13.109375" style="429" customWidth="1"/>
    <col min="16" max="16" width="11.88671875" customWidth="1"/>
    <col min="17" max="20" width="7.44140625" style="428" customWidth="1"/>
    <col min="21" max="21" width="13.109375" style="428" customWidth="1"/>
    <col min="22" max="22" width="18.88671875" style="428" customWidth="1"/>
    <col min="23" max="23" width="12.109375" style="429" bestFit="1" customWidth="1"/>
    <col min="24" max="25" width="10.109375" bestFit="1" customWidth="1"/>
    <col min="26" max="27" width="9" bestFit="1" customWidth="1"/>
    <col min="28" max="28" width="14.44140625" customWidth="1"/>
    <col min="29" max="29" width="12.44140625" hidden="1" customWidth="1"/>
    <col min="30" max="30" width="12.109375" hidden="1" customWidth="1"/>
    <col min="31" max="31" width="10.88671875" customWidth="1"/>
    <col min="32" max="32" width="14.5546875" style="4" customWidth="1"/>
    <col min="33" max="33" width="12.88671875" style="4" bestFit="1" customWidth="1"/>
    <col min="34" max="34" width="27.88671875" style="4" customWidth="1"/>
    <col min="35" max="35" width="16.5546875" style="4" bestFit="1" customWidth="1"/>
    <col min="36" max="37" width="17.88671875" style="4" customWidth="1"/>
    <col min="38" max="38" width="13.44140625" style="4" bestFit="1" customWidth="1"/>
    <col min="39" max="39" width="17.88671875" style="4" bestFit="1" customWidth="1"/>
    <col min="40" max="40" width="17.88671875" bestFit="1" customWidth="1"/>
    <col min="41" max="41" width="19.109375" bestFit="1" customWidth="1"/>
    <col min="42" max="43" width="14.109375" bestFit="1" customWidth="1"/>
    <col min="44" max="44" width="11.109375" bestFit="1" customWidth="1"/>
    <col min="45" max="45" width="10.5546875" bestFit="1" customWidth="1"/>
    <col min="46" max="48" width="9.109375" customWidth="1"/>
    <col min="49" max="49" width="17.88671875" bestFit="1" customWidth="1"/>
    <col min="50" max="50" width="18.88671875" bestFit="1" customWidth="1"/>
    <col min="51" max="51" width="14.44140625" bestFit="1" customWidth="1"/>
    <col min="52" max="52" width="13.44140625" bestFit="1" customWidth="1"/>
    <col min="53" max="53" width="11.88671875" bestFit="1" customWidth="1"/>
  </cols>
  <sheetData>
    <row r="1" spans="1:48" s="23" customFormat="1" ht="40.5" customHeight="1" x14ac:dyDescent="0.25">
      <c r="A1" s="471" t="s">
        <v>464</v>
      </c>
      <c r="B1" s="450" t="s">
        <v>118</v>
      </c>
      <c r="C1" s="450" t="s">
        <v>119</v>
      </c>
      <c r="D1" s="451" t="s">
        <v>120</v>
      </c>
      <c r="E1" s="452" t="s">
        <v>121</v>
      </c>
      <c r="F1" s="453" t="s">
        <v>122</v>
      </c>
      <c r="G1" s="443" t="s">
        <v>123</v>
      </c>
      <c r="H1" s="444" t="s">
        <v>16</v>
      </c>
      <c r="I1" s="443" t="s">
        <v>172</v>
      </c>
      <c r="J1" s="443" t="s">
        <v>173</v>
      </c>
      <c r="K1" s="443" t="s">
        <v>174</v>
      </c>
      <c r="L1" s="443" t="s">
        <v>175</v>
      </c>
      <c r="M1" s="443" t="s">
        <v>176</v>
      </c>
      <c r="N1" s="445" t="s">
        <v>177</v>
      </c>
      <c r="O1" s="445" t="s">
        <v>178</v>
      </c>
      <c r="P1" s="445" t="s">
        <v>179</v>
      </c>
      <c r="Q1" s="446" t="s">
        <v>180</v>
      </c>
      <c r="R1" s="446" t="s">
        <v>181</v>
      </c>
      <c r="S1" s="443" t="s">
        <v>138</v>
      </c>
      <c r="T1" s="443" t="s">
        <v>139</v>
      </c>
      <c r="U1" s="445" t="s">
        <v>142</v>
      </c>
      <c r="V1" s="446" t="s">
        <v>182</v>
      </c>
      <c r="W1" s="446" t="s">
        <v>144</v>
      </c>
      <c r="X1" s="446" t="s">
        <v>183</v>
      </c>
      <c r="Y1" s="446" t="s">
        <v>184</v>
      </c>
      <c r="Z1" s="443" t="s">
        <v>185</v>
      </c>
      <c r="AA1" s="443" t="s">
        <v>186</v>
      </c>
      <c r="AB1" s="445" t="s">
        <v>187</v>
      </c>
      <c r="AC1" s="446" t="s">
        <v>188</v>
      </c>
      <c r="AD1" s="446" t="s">
        <v>154</v>
      </c>
      <c r="AE1" s="447" t="s">
        <v>465</v>
      </c>
      <c r="AF1" s="448" t="s">
        <v>189</v>
      </c>
      <c r="AG1" s="448" t="s">
        <v>190</v>
      </c>
      <c r="AH1" s="448" t="s">
        <v>191</v>
      </c>
      <c r="AI1" s="448" t="s">
        <v>192</v>
      </c>
      <c r="AJ1" s="448" t="s">
        <v>193</v>
      </c>
      <c r="AK1" s="448" t="s">
        <v>194</v>
      </c>
      <c r="AL1" s="448" t="s">
        <v>195</v>
      </c>
      <c r="AM1" s="449" t="s">
        <v>196</v>
      </c>
      <c r="AO1" s="410" t="s">
        <v>17</v>
      </c>
      <c r="AP1" s="410" t="s">
        <v>20</v>
      </c>
      <c r="AQ1" s="410" t="s">
        <v>21</v>
      </c>
      <c r="AR1" s="410" t="s">
        <v>22</v>
      </c>
      <c r="AS1" s="24" t="s">
        <v>23</v>
      </c>
      <c r="AT1" s="24" t="s">
        <v>24</v>
      </c>
      <c r="AU1" s="24" t="s">
        <v>26</v>
      </c>
      <c r="AV1" s="24" t="s">
        <v>28</v>
      </c>
    </row>
    <row r="2" spans="1:48" ht="15" customHeight="1" x14ac:dyDescent="0.25">
      <c r="A2" s="472" t="s">
        <v>469</v>
      </c>
      <c r="B2" s="506">
        <v>10004</v>
      </c>
      <c r="C2" s="506">
        <v>10003</v>
      </c>
      <c r="D2" s="454" t="s">
        <v>321</v>
      </c>
      <c r="E2" s="507">
        <v>34.5</v>
      </c>
      <c r="F2" s="508">
        <v>1100</v>
      </c>
      <c r="G2" s="399">
        <f t="shared" ref="G2:G3" si="0">F2/5280</f>
        <v>0.20833333333333334</v>
      </c>
      <c r="H2" s="400" t="e">
        <f>VLOOKUP(D2,'1 General_1'!$A$21:$B$29,2,FALSE)</f>
        <v>#N/A</v>
      </c>
      <c r="I2" s="401" t="e">
        <f>3^0.5*H2*E2/1000</f>
        <v>#N/A</v>
      </c>
      <c r="J2" s="402">
        <f>IF(D2&lt;&gt;"",IF(E2&lt;&gt;"",VLOOKUP(CONCATENATE(D2,"-",E2),'Three Phase - UG'!$C$8:$T$18,9,FALSE),""),"")</f>
        <v>0.1</v>
      </c>
      <c r="K2" s="402">
        <f>IF(D2&lt;&gt;"",IF(E2&lt;&gt;"",VLOOKUP(CONCATENATE(D2,"-",E2),'Three Phase - UG'!$C$8:$T$20,10,FALSE),""),"")</f>
        <v>4.3999999999999997E-2</v>
      </c>
      <c r="L2" s="402">
        <f>IF(D2&lt;&gt;"",IF(E2&lt;&gt;"",VLOOKUP(CONCATENATE(D2,"-",E2),'Three Phase - UG'!$C$8:$T$18,12,FALSE),""),"")</f>
        <v>9.8760000000000001E-2</v>
      </c>
      <c r="M2" s="402">
        <f>IF(D2&lt;&gt;"",IF(E2&lt;&gt;"",VLOOKUP(CONCATENATE(D2,"-",E2),'Three Phase - UG'!$C$8:$T$18,13,FALSE),""),"")</f>
        <v>0.62861999999999996</v>
      </c>
      <c r="N2" s="403">
        <f>IF(D2&lt;&gt;"",IF(E2&lt;&gt;"",VLOOKUP(CONCATENATE(D2,"-",E2),'Three Phase - UG'!$C$8:$T$18,15,FALSE)*1000000,""),"")</f>
        <v>19.299999999999997</v>
      </c>
      <c r="O2" s="402">
        <f t="shared" ref="O2:O3" si="1">1000000/N2</f>
        <v>51813.471502590684</v>
      </c>
      <c r="P2" s="403">
        <f t="shared" ref="P2:P3" si="2">(10^6)/(O2*2*PI()*60)</f>
        <v>5.1194840027892992E-2</v>
      </c>
      <c r="Q2" s="402">
        <f t="shared" ref="Q2:Q3" si="3">IF(J2&lt;&gt;"",J2*$G2*5.28,"")</f>
        <v>0.11000000000000001</v>
      </c>
      <c r="R2" s="402">
        <f t="shared" ref="R2:R3" si="4">IF(J2&lt;&gt;"",K2*$G2*5.28,"")</f>
        <v>4.8400000000000006E-2</v>
      </c>
      <c r="S2" s="402">
        <f t="shared" ref="S2:S3" si="5">IF(J2&lt;&gt;"",L2*$G2*5.28,"")</f>
        <v>0.108636</v>
      </c>
      <c r="T2" s="402">
        <f t="shared" ref="T2:T3" si="6">IF(J2&lt;&gt;"",M2*$G2*5.28,"")</f>
        <v>0.69148200000000004</v>
      </c>
      <c r="U2" s="402">
        <f t="shared" ref="U2:U3" si="7">N2*G2*5.28</f>
        <v>21.23</v>
      </c>
      <c r="V2" s="402">
        <f t="shared" ref="V2:V3" si="8">1000000/U2</f>
        <v>47103.155911446069</v>
      </c>
      <c r="W2" s="402">
        <f t="shared" ref="W2:W3" si="9">P2*G2*5.28</f>
        <v>5.6314324030682296E-2</v>
      </c>
      <c r="X2" s="404">
        <f t="shared" ref="X2:X3" si="10">Q2*100/($E2^2)</f>
        <v>9.2417559336273915E-3</v>
      </c>
      <c r="Y2" s="404">
        <f t="shared" ref="Y2:Y3" si="11">R2*100/($E2^2)</f>
        <v>4.0663726107960521E-3</v>
      </c>
      <c r="Z2" s="405">
        <f t="shared" ref="Z2:Z3" si="12">S2*100/($E2^2)</f>
        <v>9.1271581600504102E-3</v>
      </c>
      <c r="AA2" s="405">
        <f t="shared" ref="AA2:AA3" si="13">T2*100/($E2^2)</f>
        <v>5.8095526149968497E-2</v>
      </c>
      <c r="AB2" s="406">
        <f t="shared" ref="AB2:AB3" si="14">1/AC2</f>
        <v>2.5269007500000005E-4</v>
      </c>
      <c r="AC2" s="405">
        <f t="shared" ref="AC2:AC3" si="15">V2*100/($E2^2)</f>
        <v>3957.4170057925699</v>
      </c>
      <c r="AD2" s="407">
        <f t="shared" ref="AD2:AD3" si="16">1/(2*PI()*60*AC2)</f>
        <v>6.7028124177519618E-7</v>
      </c>
      <c r="AE2" s="407"/>
      <c r="AF2" s="408" t="str">
        <f t="shared" ref="AF2:AG3" si="17">_xlfn.IFS(MOD(B2,10000)=0,"UNIT "&amp;ROUNDDOWN(B2/100000,0)&amp;"_"&amp;(MOD(B2,100000)/10000),MOD(B2,1000)=0,"JB "&amp;ROUNDDOWN(B2/10000,0)&amp;"-"&amp;(MOD(B2,10000)/1000),TRUE,"Gen "&amp;MOD(B2,1000))</f>
        <v>Gen 4</v>
      </c>
      <c r="AG2" s="408" t="str">
        <f t="shared" si="17"/>
        <v>Gen 3</v>
      </c>
      <c r="AH2" s="408">
        <v>1</v>
      </c>
      <c r="AI2" s="409">
        <f t="shared" ref="AI2" si="18">X2*AH2^2</f>
        <v>9.2417559336273915E-3</v>
      </c>
      <c r="AJ2" s="409">
        <f t="shared" ref="AJ2:AJ3" si="19">Y2*AH2^2</f>
        <v>4.0663726107960521E-3</v>
      </c>
      <c r="AK2" s="409">
        <f>Z2*(AH2^2)</f>
        <v>9.1271581600504102E-3</v>
      </c>
      <c r="AL2" s="409">
        <f>AA2*(AH2^2)</f>
        <v>5.8095526149968497E-2</v>
      </c>
      <c r="AM2" s="408">
        <f ca="1">MOD(INDIRECT("C"&amp;ROW(AM2)-1+MATCH("UNIT*",AG2:INDIRECT("AG"&amp;MATCH(0,B:B,-1)),0)),100000)/10000</f>
        <v>1</v>
      </c>
      <c r="AN2" s="4"/>
    </row>
    <row r="3" spans="1:48" ht="15.75" customHeight="1" thickBot="1" x14ac:dyDescent="0.3">
      <c r="A3" s="505"/>
      <c r="B3" s="509">
        <v>10003</v>
      </c>
      <c r="C3" s="510">
        <v>10002</v>
      </c>
      <c r="D3" s="454" t="s">
        <v>321</v>
      </c>
      <c r="E3" s="507">
        <v>34.5</v>
      </c>
      <c r="F3" s="484">
        <v>1200</v>
      </c>
      <c r="G3" s="485">
        <f t="shared" si="0"/>
        <v>0.22727272727272727</v>
      </c>
      <c r="H3" s="486" t="e">
        <f>VLOOKUP(D3,'1 General_1'!$A$21:$B$29,2,FALSE)</f>
        <v>#N/A</v>
      </c>
      <c r="I3" s="487" t="e">
        <f t="shared" ref="I3" si="20">3^0.5*H3*E3/1000</f>
        <v>#N/A</v>
      </c>
      <c r="J3" s="488">
        <f>IF(D3&lt;&gt;"",IF(E3&lt;&gt;"",VLOOKUP(CONCATENATE(D3,"-",E3),'Three Phase - UG'!$C$8:$T$20,9,FALSE),""),"")</f>
        <v>0.1</v>
      </c>
      <c r="K3" s="488">
        <f>IF(D3&lt;&gt;"",IF(E3&lt;&gt;"",VLOOKUP(CONCATENATE(D3,"-",E3),'Three Phase - UG'!$C$8:$T$20,10,FALSE),""),"")</f>
        <v>4.3999999999999997E-2</v>
      </c>
      <c r="L3" s="488">
        <f>IF(D3&lt;&gt;"",IF(E3&lt;&gt;"",VLOOKUP(CONCATENATE(D3,"-",E3),'Three Phase - UG'!$C$8:$T$20,12,FALSE),""),"")</f>
        <v>9.8760000000000001E-2</v>
      </c>
      <c r="M3" s="488">
        <f>IF(D3&lt;&gt;"",IF(E3&lt;&gt;"",VLOOKUP(CONCATENATE(D3,"-",E3),'Three Phase - UG'!$C$8:$T$20,13,FALSE),""),"")</f>
        <v>0.62861999999999996</v>
      </c>
      <c r="N3" s="489">
        <f>IF(D3&lt;&gt;"",IF(E3&lt;&gt;"",VLOOKUP(CONCATENATE(D3,"-",E3),'Three Phase - UG'!$C$8:$T$20,15,FALSE)*1000000,""),"")</f>
        <v>19.299999999999997</v>
      </c>
      <c r="O3" s="488">
        <f t="shared" si="1"/>
        <v>51813.471502590684</v>
      </c>
      <c r="P3" s="489">
        <f t="shared" si="2"/>
        <v>5.1194840027892992E-2</v>
      </c>
      <c r="Q3" s="488">
        <f t="shared" si="3"/>
        <v>0.12000000000000001</v>
      </c>
      <c r="R3" s="488">
        <f t="shared" si="4"/>
        <v>5.2799999999999993E-2</v>
      </c>
      <c r="S3" s="488">
        <f t="shared" si="5"/>
        <v>0.11851200000000001</v>
      </c>
      <c r="T3" s="488">
        <f t="shared" si="6"/>
        <v>0.75434400000000001</v>
      </c>
      <c r="U3" s="488">
        <f t="shared" si="7"/>
        <v>23.159999999999997</v>
      </c>
      <c r="V3" s="488">
        <f t="shared" si="8"/>
        <v>43177.892918825564</v>
      </c>
      <c r="W3" s="488">
        <f t="shared" si="9"/>
        <v>6.1433808033471593E-2</v>
      </c>
      <c r="X3" s="490">
        <f t="shared" si="10"/>
        <v>1.0081915563957154E-2</v>
      </c>
      <c r="Y3" s="490">
        <f t="shared" si="11"/>
        <v>4.4360428481411461E-3</v>
      </c>
      <c r="Z3" s="491">
        <f t="shared" si="12"/>
        <v>9.956899810964084E-3</v>
      </c>
      <c r="AA3" s="491">
        <f t="shared" si="13"/>
        <v>6.3376937618147444E-2</v>
      </c>
      <c r="AB3" s="492">
        <f t="shared" si="14"/>
        <v>2.7566189999999994E-4</v>
      </c>
      <c r="AC3" s="491">
        <f t="shared" si="15"/>
        <v>3627.6322553098566</v>
      </c>
      <c r="AD3" s="493">
        <f t="shared" si="16"/>
        <v>7.3121590011839568E-7</v>
      </c>
      <c r="AE3" s="493"/>
      <c r="AF3" s="494" t="str">
        <f t="shared" si="17"/>
        <v>Gen 3</v>
      </c>
      <c r="AG3" s="494" t="str">
        <f t="shared" si="17"/>
        <v>Gen 2</v>
      </c>
      <c r="AH3" s="494">
        <f>_xlfn.IFS(MOD(B3,1000)=0,SUMPRODUCT(--($C$2:C2=B3),$AH$2:AH2),MOD(C2,1000)=0,1,TRUE,AH2+1)</f>
        <v>2</v>
      </c>
      <c r="AI3" s="495">
        <f t="shared" ref="AI3:AI22" si="21">X3*AH3^2</f>
        <v>4.0327662255828615E-2</v>
      </c>
      <c r="AJ3" s="495">
        <f t="shared" si="19"/>
        <v>1.7744171392564585E-2</v>
      </c>
      <c r="AK3" s="495">
        <f t="shared" ref="AK3" si="22">Z3*(AH3^2)</f>
        <v>3.9827599243856336E-2</v>
      </c>
      <c r="AL3" s="495">
        <f t="shared" ref="AL3" si="23">AA3*(AH3^2)</f>
        <v>0.25350775047258978</v>
      </c>
      <c r="AM3" s="494">
        <f ca="1">MOD(INDIRECT("C"&amp;ROW(AM3)-1+MATCH("UNIT*",AG3:INDIRECT("AG"&amp;MATCH(0,B:B,-1)),0)),100000)/10000</f>
        <v>1</v>
      </c>
      <c r="AN3" s="4"/>
    </row>
    <row r="4" spans="1:48" ht="15.75" customHeight="1" x14ac:dyDescent="0.25">
      <c r="A4" s="504"/>
      <c r="B4" s="511">
        <v>10002</v>
      </c>
      <c r="C4" s="511">
        <v>10001</v>
      </c>
      <c r="D4" s="454" t="s">
        <v>22</v>
      </c>
      <c r="E4" s="507">
        <v>34.5</v>
      </c>
      <c r="F4" s="512">
        <v>1700</v>
      </c>
      <c r="G4" s="473">
        <f t="shared" ref="G4:G22" si="24">F4/5280</f>
        <v>0.32196969696969696</v>
      </c>
      <c r="H4" s="474">
        <f>VLOOKUP(D4,'1 General_1'!$A$21:$B$29,2,FALSE)</f>
        <v>361</v>
      </c>
      <c r="I4" s="475">
        <f t="shared" ref="I4:I22" si="25">3^0.5*H4*E4/1000</f>
        <v>21.57182678286658</v>
      </c>
      <c r="J4" s="476">
        <f>IF(D4&lt;&gt;"",IF(E4&lt;&gt;"",VLOOKUP(CONCATENATE(D4,"-",E4),'Three Phase - UG'!$C$8:$T$20,9,FALSE),""),"")</f>
        <v>0.05</v>
      </c>
      <c r="K4" s="476">
        <f>IF(D4&lt;&gt;"",IF(E4&lt;&gt;"",VLOOKUP(CONCATENATE(D4,"-",E4),'Three Phase - UG'!$C$8:$T$20,10,FALSE),""),"")</f>
        <v>0.04</v>
      </c>
      <c r="L4" s="476">
        <f>IF(D4&lt;&gt;"",IF(E4&lt;&gt;"",VLOOKUP(CONCATENATE(D4,"-",E4),'Three Phase - UG'!$C$8:$T$20,12,FALSE),""),"")</f>
        <v>0.34</v>
      </c>
      <c r="M4" s="476">
        <f>IF(D4&lt;&gt;"",IF(E4&lt;&gt;"",VLOOKUP(CONCATENATE(D4,"-",E4),'Three Phase - UG'!$C$8:$T$20,13,FALSE),""),"")</f>
        <v>0.18099999999999999</v>
      </c>
      <c r="N4" s="477">
        <f>IF(D4&lt;&gt;"",IF(E4&lt;&gt;"",VLOOKUP(CONCATENATE(D4,"-",E4),'Three Phase - UG'!$C$8:$T$20,15,FALSE)*1000000,""),"")</f>
        <v>24.46</v>
      </c>
      <c r="O4" s="476">
        <f t="shared" ref="O4:O22" si="26">1000000/N4</f>
        <v>40883.074407195418</v>
      </c>
      <c r="P4" s="477">
        <f t="shared" ref="P4:P22" si="27">(10^6)/(O4*2*PI()*60)</f>
        <v>6.4882165133796008E-2</v>
      </c>
      <c r="Q4" s="476">
        <f t="shared" ref="Q4:Q22" si="28">IF(J4&lt;&gt;"",J4*$G4*5.28,"")</f>
        <v>8.5000000000000006E-2</v>
      </c>
      <c r="R4" s="476">
        <f t="shared" ref="R4:R22" si="29">IF(J4&lt;&gt;"",K4*$G4*5.28,"")</f>
        <v>6.8000000000000005E-2</v>
      </c>
      <c r="S4" s="476">
        <f t="shared" ref="S4:S22" si="30">IF(J4&lt;&gt;"",L4*$G4*5.28,"")</f>
        <v>0.57800000000000007</v>
      </c>
      <c r="T4" s="476">
        <f t="shared" ref="T4:T22" si="31">IF(J4&lt;&gt;"",M4*$G4*5.28,"")</f>
        <v>0.30769999999999997</v>
      </c>
      <c r="U4" s="476">
        <f t="shared" ref="U4:U22" si="32">N4*G4*5.28</f>
        <v>41.582000000000001</v>
      </c>
      <c r="V4" s="476">
        <f t="shared" ref="V4:V22" si="33">1000000/U4</f>
        <v>24048.867298350247</v>
      </c>
      <c r="W4" s="476">
        <f t="shared" ref="W4:W22" si="34">P4*G4*5.28</f>
        <v>0.11029968072745322</v>
      </c>
      <c r="X4" s="478">
        <f t="shared" ref="X4:AA5" si="35">Q4*100/($E4^2)</f>
        <v>7.1413568578029829E-3</v>
      </c>
      <c r="Y4" s="478">
        <f t="shared" si="35"/>
        <v>5.7130854862423863E-3</v>
      </c>
      <c r="Z4" s="479">
        <f t="shared" si="35"/>
        <v>4.8561226633060284E-2</v>
      </c>
      <c r="AA4" s="479">
        <f t="shared" si="35"/>
        <v>2.5851711825246794E-2</v>
      </c>
      <c r="AB4" s="480">
        <f t="shared" ref="AB4:AB22" si="36">1/AC4</f>
        <v>4.9492975499999998E-4</v>
      </c>
      <c r="AC4" s="479">
        <f t="shared" ref="AC4:AC22" si="37">V4*100/($E4^2)</f>
        <v>2020.4887459231461</v>
      </c>
      <c r="AD4" s="481">
        <f t="shared" ref="AD4:AD22" si="38">1/(2*PI()*60*AC4)</f>
        <v>1.3128419498585119E-6</v>
      </c>
      <c r="AE4" s="481"/>
      <c r="AF4" s="482" t="str">
        <f t="shared" ref="AF4:AG6" si="39">_xlfn.IFS(MOD(B4,10000)=0,"UNIT "&amp;ROUNDDOWN(B4/100000,0)&amp;"_"&amp;(MOD(B4,100000)/10000),MOD(B4,1000)=0,"JB "&amp;ROUNDDOWN(B4/10000,0)&amp;"-"&amp;(MOD(B4,10000)/1000),TRUE,"Gen "&amp;MOD(B4,1000))</f>
        <v>Gen 2</v>
      </c>
      <c r="AG4" s="482" t="str">
        <f t="shared" si="39"/>
        <v>Gen 1</v>
      </c>
      <c r="AH4" s="482">
        <f>_xlfn.IFS(MOD(B4,1000)=0,SUMPRODUCT(--($C$2:C3=B4),$AH$2:AH3),MOD(C3,1000)=0,1,TRUE,AH3+1)</f>
        <v>3</v>
      </c>
      <c r="AI4" s="483">
        <f t="shared" si="21"/>
        <v>6.4272211720226846E-2</v>
      </c>
      <c r="AJ4" s="483">
        <f t="shared" ref="AJ4:AJ22" si="40">Y4*AH4^2</f>
        <v>5.1417769376181477E-2</v>
      </c>
      <c r="AK4" s="483">
        <f t="shared" ref="AK4:AK22" si="41">Z4*(AH4^2)</f>
        <v>0.43705103969754255</v>
      </c>
      <c r="AL4" s="483">
        <f t="shared" ref="AL4:AL22" si="42">AA4*(AH4^2)</f>
        <v>0.23266540642722114</v>
      </c>
      <c r="AM4" s="482">
        <f ca="1">MOD(INDIRECT("C"&amp;ROW(AM4)-1+MATCH("UNIT*",AG4:INDIRECT("AG"&amp;MATCH(0,B:B,-1)),0)),100000)/10000</f>
        <v>1</v>
      </c>
      <c r="AN4" s="4"/>
    </row>
    <row r="5" spans="1:48" ht="15.75" customHeight="1" thickBot="1" x14ac:dyDescent="0.3">
      <c r="A5" s="525"/>
      <c r="B5" s="526">
        <v>10001</v>
      </c>
      <c r="C5" s="527">
        <v>110000</v>
      </c>
      <c r="D5" s="454" t="s">
        <v>24</v>
      </c>
      <c r="E5" s="528">
        <v>34.5</v>
      </c>
      <c r="F5" s="529">
        <v>8400</v>
      </c>
      <c r="G5" s="485">
        <f t="shared" si="24"/>
        <v>1.5909090909090908</v>
      </c>
      <c r="H5" s="486">
        <f>VLOOKUP(D5,'1 General_1'!$A$21:$B$29,2,FALSE)</f>
        <v>533</v>
      </c>
      <c r="I5" s="487">
        <f t="shared" si="25"/>
        <v>31.849816274980299</v>
      </c>
      <c r="J5" s="488">
        <f>IF(D5&lt;&gt;"",IF(E5&lt;&gt;"",VLOOKUP(CONCATENATE(D5,"-",E5),'Three Phase - UG'!$C$8:$T$20,9,FALSE),""),"")</f>
        <v>2.5999999999999999E-2</v>
      </c>
      <c r="K5" s="488">
        <f>IF(D5&lt;&gt;"",IF(E5&lt;&gt;"",VLOOKUP(CONCATENATE(D5,"-",E5),'Three Phase - UG'!$C$8:$T$20,10,FALSE),""),"")</f>
        <v>3.6999999999999998E-2</v>
      </c>
      <c r="L5" s="488">
        <f>IF(D5&lt;&gt;"",IF(E5&lt;&gt;"",VLOOKUP(CONCATENATE(D5,"-",E5),'Three Phase - UG'!$C$8:$T$20,12,FALSE),""),"")</f>
        <v>0.20300000000000001</v>
      </c>
      <c r="M5" s="488">
        <f>IF(D5&lt;&gt;"",IF(E5&lt;&gt;"",VLOOKUP(CONCATENATE(D5,"-",E5),'Three Phase - UG'!$C$8:$T$20,13,FALSE),""),"")</f>
        <v>6.9000000000000006E-2</v>
      </c>
      <c r="N5" s="489">
        <f>IF(D5&lt;&gt;"",IF(E5&lt;&gt;"",VLOOKUP(CONCATENATE(D5,"-",E5),'Three Phase - UG'!$C$8:$T$20,15,FALSE)*1000000,""),"")</f>
        <v>32.009999999999991</v>
      </c>
      <c r="O5" s="488">
        <f t="shared" si="26"/>
        <v>31240.237425804444</v>
      </c>
      <c r="P5" s="489">
        <f t="shared" si="27"/>
        <v>8.4909162139526137E-2</v>
      </c>
      <c r="Q5" s="488">
        <f t="shared" si="28"/>
        <v>0.21839999999999998</v>
      </c>
      <c r="R5" s="488">
        <f t="shared" si="29"/>
        <v>0.31080000000000002</v>
      </c>
      <c r="S5" s="488">
        <f t="shared" si="30"/>
        <v>1.7052</v>
      </c>
      <c r="T5" s="488">
        <f t="shared" si="31"/>
        <v>0.5796</v>
      </c>
      <c r="U5" s="488">
        <f t="shared" si="32"/>
        <v>268.8839999999999</v>
      </c>
      <c r="V5" s="488">
        <f t="shared" si="33"/>
        <v>3719.0758840243388</v>
      </c>
      <c r="W5" s="488">
        <f t="shared" si="34"/>
        <v>0.71323696197201958</v>
      </c>
      <c r="X5" s="490">
        <f t="shared" si="35"/>
        <v>1.8349086326402017E-2</v>
      </c>
      <c r="Y5" s="490">
        <f t="shared" si="35"/>
        <v>2.6112161310649026E-2</v>
      </c>
      <c r="Z5" s="491">
        <f t="shared" si="35"/>
        <v>0.14326402016383114</v>
      </c>
      <c r="AA5" s="491">
        <f t="shared" si="35"/>
        <v>4.8695652173913043E-2</v>
      </c>
      <c r="AB5" s="492">
        <f t="shared" si="36"/>
        <v>3.2003918099999984E-3</v>
      </c>
      <c r="AC5" s="491">
        <f t="shared" si="37"/>
        <v>312.46174198902241</v>
      </c>
      <c r="AD5" s="493">
        <f t="shared" si="38"/>
        <v>8.4893029398719619E-6</v>
      </c>
      <c r="AE5" s="493"/>
      <c r="AF5" s="494" t="str">
        <f t="shared" si="39"/>
        <v>Gen 1</v>
      </c>
      <c r="AG5" s="494" t="str">
        <f t="shared" si="39"/>
        <v>UNIT 1_1</v>
      </c>
      <c r="AH5" s="494">
        <f>_xlfn.IFS(MOD(B5,1000)=0,SUMPRODUCT(--($C$2:C4=B5),$AH$2:AH4),MOD(C4,1000)=0,1,TRUE,AH4+1)</f>
        <v>4</v>
      </c>
      <c r="AI5" s="495">
        <f t="shared" si="21"/>
        <v>0.29358538122243227</v>
      </c>
      <c r="AJ5" s="495">
        <f t="shared" si="40"/>
        <v>0.41779458097038441</v>
      </c>
      <c r="AK5" s="495">
        <f t="shared" si="41"/>
        <v>2.2922243226212982</v>
      </c>
      <c r="AL5" s="495">
        <f t="shared" si="42"/>
        <v>0.77913043478260868</v>
      </c>
      <c r="AM5" s="494">
        <f ca="1">MOD(INDIRECT("C"&amp;ROW(AM5)-1+MATCH("UNIT*",AG5:INDIRECT("AG"&amp;MATCH(0,B:B,-1)),0)),100000)/10000</f>
        <v>1</v>
      </c>
      <c r="AN5" s="4"/>
    </row>
    <row r="6" spans="1:48" ht="13.8" x14ac:dyDescent="0.25">
      <c r="A6" s="530" t="s">
        <v>470</v>
      </c>
      <c r="B6" s="531">
        <v>20005</v>
      </c>
      <c r="C6" s="531">
        <v>20004</v>
      </c>
      <c r="D6" s="454" t="s">
        <v>321</v>
      </c>
      <c r="E6" s="532">
        <v>34.5</v>
      </c>
      <c r="F6" s="533">
        <v>700</v>
      </c>
      <c r="G6" s="496">
        <f t="shared" si="24"/>
        <v>0.13257575757575757</v>
      </c>
      <c r="H6" s="497" t="e">
        <f>VLOOKUP(D6,'1 General_1'!$A$21:$B$29,2,FALSE)</f>
        <v>#N/A</v>
      </c>
      <c r="I6" s="498" t="e">
        <f t="shared" si="25"/>
        <v>#N/A</v>
      </c>
      <c r="J6" s="499">
        <f>IF(D6&lt;&gt;"",IF(E6&lt;&gt;"",VLOOKUP(CONCATENATE(D6,"-",E6),'Three Phase - UG'!$C$8:$T$20,9,FALSE),""),"")</f>
        <v>0.1</v>
      </c>
      <c r="K6" s="499">
        <f>IF(D6&lt;&gt;"",IF(E6&lt;&gt;"",VLOOKUP(CONCATENATE(D6,"-",E6),'Three Phase - UG'!$C$8:$T$20,10,FALSE),""),"")</f>
        <v>4.3999999999999997E-2</v>
      </c>
      <c r="L6" s="499">
        <f>IF(D6&lt;&gt;"",IF(E6&lt;&gt;"",VLOOKUP(CONCATENATE(D6,"-",E6),'Three Phase - UG'!$C$8:$T$20,12,FALSE),""),"")</f>
        <v>9.8760000000000001E-2</v>
      </c>
      <c r="M6" s="499">
        <f>IF(D6&lt;&gt;"",IF(E6&lt;&gt;"",VLOOKUP(CONCATENATE(D6,"-",E6),'Three Phase - UG'!$C$8:$T$20,13,FALSE),""),"")</f>
        <v>0.62861999999999996</v>
      </c>
      <c r="N6" s="500">
        <f>IF(D6&lt;&gt;"",IF(E6&lt;&gt;"",VLOOKUP(CONCATENATE(D6,"-",E6),'Three Phase - UG'!$C$8:$T$20,15,FALSE)*1000000,""),"")</f>
        <v>19.299999999999997</v>
      </c>
      <c r="O6" s="499">
        <f t="shared" si="26"/>
        <v>51813.471502590684</v>
      </c>
      <c r="P6" s="500">
        <f t="shared" si="27"/>
        <v>5.1194840027892992E-2</v>
      </c>
      <c r="Q6" s="499">
        <f t="shared" si="28"/>
        <v>7.0000000000000007E-2</v>
      </c>
      <c r="R6" s="499">
        <f t="shared" si="29"/>
        <v>3.0799999999999998E-2</v>
      </c>
      <c r="S6" s="499">
        <f t="shared" si="30"/>
        <v>6.9131999999999999E-2</v>
      </c>
      <c r="T6" s="499">
        <f t="shared" si="31"/>
        <v>0.44003399999999998</v>
      </c>
      <c r="U6" s="499">
        <f t="shared" si="32"/>
        <v>13.509999999999998</v>
      </c>
      <c r="V6" s="499">
        <f t="shared" si="33"/>
        <v>74019.245003700969</v>
      </c>
      <c r="W6" s="499">
        <f t="shared" si="34"/>
        <v>3.5836388019525094E-2</v>
      </c>
      <c r="X6" s="501">
        <f t="shared" ref="X6:X22" si="43">Q6*100/($E6^2)</f>
        <v>5.8811174123083393E-3</v>
      </c>
      <c r="Y6" s="501">
        <f t="shared" ref="Y6:Y22" si="44">R6*100/($E6^2)</f>
        <v>2.5876916614156688E-3</v>
      </c>
      <c r="Z6" s="501">
        <f t="shared" ref="Z6:Z22" si="45">S6*100/($E6^2)</f>
        <v>5.808191556395715E-3</v>
      </c>
      <c r="AA6" s="501">
        <f t="shared" ref="AA6:AA22" si="46">T6*100/($E6^2)</f>
        <v>3.6969880277252676E-2</v>
      </c>
      <c r="AB6" s="501">
        <f t="shared" si="36"/>
        <v>1.6080277499999998E-4</v>
      </c>
      <c r="AC6" s="501">
        <f t="shared" si="37"/>
        <v>6218.7981519597543</v>
      </c>
      <c r="AD6" s="502">
        <f t="shared" si="38"/>
        <v>4.265426084023975E-7</v>
      </c>
      <c r="AE6" s="97"/>
      <c r="AF6" s="503" t="str">
        <f t="shared" si="39"/>
        <v>Gen 5</v>
      </c>
      <c r="AG6" s="503" t="str">
        <f t="shared" si="39"/>
        <v>Gen 4</v>
      </c>
      <c r="AH6" s="503">
        <f>_xlfn.IFS(MOD(B6,1000)=0,SUMPRODUCT(--($C$2:C5=B6),$AH$2:AH5),MOD(C5,1000)=0,1,TRUE,AH5+1)</f>
        <v>1</v>
      </c>
      <c r="AI6" s="503">
        <f t="shared" si="21"/>
        <v>5.8811174123083393E-3</v>
      </c>
      <c r="AJ6" s="503">
        <f t="shared" si="40"/>
        <v>2.5876916614156688E-3</v>
      </c>
      <c r="AK6" s="503">
        <f t="shared" si="41"/>
        <v>5.808191556395715E-3</v>
      </c>
      <c r="AL6" s="503">
        <f t="shared" si="42"/>
        <v>3.6969880277252676E-2</v>
      </c>
      <c r="AM6" s="503">
        <f ca="1">MOD(INDIRECT("C"&amp;ROW(AM6)-1+MATCH("UNIT*",AG6:INDIRECT("AG"&amp;MATCH(0,B:B,-1)),0)),100000)/10000</f>
        <v>1</v>
      </c>
      <c r="AO6" s="417"/>
    </row>
    <row r="7" spans="1:48" ht="13.8" x14ac:dyDescent="0.25">
      <c r="A7" s="530"/>
      <c r="B7" s="534">
        <v>20004</v>
      </c>
      <c r="C7" s="534">
        <v>21000</v>
      </c>
      <c r="D7" s="454" t="s">
        <v>321</v>
      </c>
      <c r="E7" s="535">
        <v>34.5</v>
      </c>
      <c r="F7" s="536">
        <v>800</v>
      </c>
      <c r="G7" s="517">
        <f t="shared" si="24"/>
        <v>0.15151515151515152</v>
      </c>
      <c r="H7" s="518" t="e">
        <f>VLOOKUP(D7,'1 General_1'!$A$21:$B$29,2,FALSE)</f>
        <v>#N/A</v>
      </c>
      <c r="I7" s="519" t="e">
        <f t="shared" si="25"/>
        <v>#N/A</v>
      </c>
      <c r="J7" s="520">
        <f>IF(D7&lt;&gt;"",IF(E7&lt;&gt;"",VLOOKUP(CONCATENATE(D7,"-",E7),'Three Phase - UG'!$C$8:$T$20,9,FALSE),""),"")</f>
        <v>0.1</v>
      </c>
      <c r="K7" s="520">
        <f>IF(D7&lt;&gt;"",IF(E7&lt;&gt;"",VLOOKUP(CONCATENATE(D7,"-",E7),'Three Phase - UG'!$C$8:$T$20,10,FALSE),""),"")</f>
        <v>4.3999999999999997E-2</v>
      </c>
      <c r="L7" s="520">
        <f>IF(D7&lt;&gt;"",IF(E7&lt;&gt;"",VLOOKUP(CONCATENATE(D7,"-",E7),'Three Phase - UG'!$C$8:$T$20,12,FALSE),""),"")</f>
        <v>9.8760000000000001E-2</v>
      </c>
      <c r="M7" s="520">
        <f>IF(D7&lt;&gt;"",IF(E7&lt;&gt;"",VLOOKUP(CONCATENATE(D7,"-",E7),'Three Phase - UG'!$C$8:$T$20,13,FALSE),""),"")</f>
        <v>0.62861999999999996</v>
      </c>
      <c r="N7" s="521">
        <f>IF(D7&lt;&gt;"",IF(E7&lt;&gt;"",VLOOKUP(CONCATENATE(D7,"-",E7),'Three Phase - UG'!$C$8:$T$20,15,FALSE)*1000000,""),"")</f>
        <v>19.299999999999997</v>
      </c>
      <c r="O7" s="520">
        <f t="shared" si="26"/>
        <v>51813.471502590684</v>
      </c>
      <c r="P7" s="521">
        <f t="shared" si="27"/>
        <v>5.1194840027892992E-2</v>
      </c>
      <c r="Q7" s="520">
        <f t="shared" si="28"/>
        <v>0.08</v>
      </c>
      <c r="R7" s="520">
        <f t="shared" si="29"/>
        <v>3.5200000000000002E-2</v>
      </c>
      <c r="S7" s="520">
        <f t="shared" si="30"/>
        <v>7.9008000000000009E-2</v>
      </c>
      <c r="T7" s="520">
        <f t="shared" si="31"/>
        <v>0.50289600000000001</v>
      </c>
      <c r="U7" s="520">
        <f t="shared" si="32"/>
        <v>15.44</v>
      </c>
      <c r="V7" s="520">
        <f t="shared" si="33"/>
        <v>64766.839378238343</v>
      </c>
      <c r="W7" s="520">
        <f t="shared" si="34"/>
        <v>4.0955872022314398E-2</v>
      </c>
      <c r="X7" s="522">
        <f t="shared" si="43"/>
        <v>6.7212770426381008E-3</v>
      </c>
      <c r="Y7" s="522">
        <f t="shared" si="44"/>
        <v>2.9573618987607645E-3</v>
      </c>
      <c r="Z7" s="522">
        <f t="shared" si="45"/>
        <v>6.6379332073093896E-3</v>
      </c>
      <c r="AA7" s="522">
        <f t="shared" si="46"/>
        <v>4.2251291745431629E-2</v>
      </c>
      <c r="AB7" s="522">
        <f t="shared" si="36"/>
        <v>1.8377460000000003E-4</v>
      </c>
      <c r="AC7" s="522">
        <f t="shared" si="37"/>
        <v>5441.4483829647834</v>
      </c>
      <c r="AD7" s="523">
        <f t="shared" si="38"/>
        <v>4.8747726674559726E-7</v>
      </c>
      <c r="AE7" s="103"/>
      <c r="AF7" s="524" t="str">
        <f t="shared" ref="AF7:AF22" si="47">_xlfn.IFS(MOD(B7,10000)=0,"UNIT "&amp;ROUNDDOWN(B7/100000,0)&amp;"_"&amp;(MOD(B7,100000)/10000),MOD(B7,1000)=0,"JB "&amp;ROUNDDOWN(B7/10000,0)&amp;"-"&amp;(MOD(B7,10000)/1000),TRUE,"Gen "&amp;MOD(B7,1000))</f>
        <v>Gen 4</v>
      </c>
      <c r="AG7" s="524" t="str">
        <f t="shared" ref="AG7:AG22" si="48">_xlfn.IFS(MOD(C7,10000)=0,"UNIT "&amp;ROUNDDOWN(C7/100000,0)&amp;"_"&amp;(MOD(C7,100000)/10000),MOD(C7,1000)=0,"JB "&amp;ROUNDDOWN(C7/10000,0)&amp;"-"&amp;(MOD(C7,10000)/1000),TRUE,"Gen "&amp;MOD(C7,1000))</f>
        <v>JB 2-1</v>
      </c>
      <c r="AH7" s="524">
        <f>_xlfn.IFS(MOD(B7,1000)=0,SUMPRODUCT(--($C$2:C6=B7),$AH$2:AH6),MOD(C6,1000)=0,1,TRUE,AH6+1)</f>
        <v>2</v>
      </c>
      <c r="AI7" s="524">
        <f t="shared" si="21"/>
        <v>2.6885108170552403E-2</v>
      </c>
      <c r="AJ7" s="524">
        <f t="shared" si="40"/>
        <v>1.1829447595043058E-2</v>
      </c>
      <c r="AK7" s="524">
        <f t="shared" si="41"/>
        <v>2.6551732829237559E-2</v>
      </c>
      <c r="AL7" s="524">
        <f t="shared" si="42"/>
        <v>0.16900516698172652</v>
      </c>
      <c r="AM7" s="524">
        <f ca="1">MOD(INDIRECT("C"&amp;ROW(AM7)-1+MATCH("UNIT*",AG7:INDIRECT("AG"&amp;MATCH(0,B:B,-1)),0)),100000)/10000</f>
        <v>1</v>
      </c>
      <c r="AO7" s="417"/>
    </row>
    <row r="8" spans="1:48" ht="13.8" x14ac:dyDescent="0.25">
      <c r="A8" s="530"/>
      <c r="B8" s="534">
        <v>20003</v>
      </c>
      <c r="C8" s="534">
        <v>20002</v>
      </c>
      <c r="D8" s="454" t="s">
        <v>321</v>
      </c>
      <c r="E8" s="535">
        <v>34.5</v>
      </c>
      <c r="F8" s="536">
        <v>1000</v>
      </c>
      <c r="G8" s="517">
        <f t="shared" si="24"/>
        <v>0.18939393939393939</v>
      </c>
      <c r="H8" s="518" t="e">
        <f>VLOOKUP(D8,'1 General_1'!$A$21:$B$29,2,FALSE)</f>
        <v>#N/A</v>
      </c>
      <c r="I8" s="519" t="e">
        <f t="shared" si="25"/>
        <v>#N/A</v>
      </c>
      <c r="J8" s="520">
        <f>IF(D8&lt;&gt;"",IF(E8&lt;&gt;"",VLOOKUP(CONCATENATE(D8,"-",E8),'Three Phase - UG'!$C$8:$T$20,9,FALSE),""),"")</f>
        <v>0.1</v>
      </c>
      <c r="K8" s="520">
        <f>IF(D8&lt;&gt;"",IF(E8&lt;&gt;"",VLOOKUP(CONCATENATE(D8,"-",E8),'Three Phase - UG'!$C$8:$T$20,10,FALSE),""),"")</f>
        <v>4.3999999999999997E-2</v>
      </c>
      <c r="L8" s="520">
        <f>IF(D8&lt;&gt;"",IF(E8&lt;&gt;"",VLOOKUP(CONCATENATE(D8,"-",E8),'Three Phase - UG'!$C$8:$T$20,12,FALSE),""),"")</f>
        <v>9.8760000000000001E-2</v>
      </c>
      <c r="M8" s="520">
        <f>IF(D8&lt;&gt;"",IF(E8&lt;&gt;"",VLOOKUP(CONCATENATE(D8,"-",E8),'Three Phase - UG'!$C$8:$T$20,13,FALSE),""),"")</f>
        <v>0.62861999999999996</v>
      </c>
      <c r="N8" s="521">
        <f>IF(D8&lt;&gt;"",IF(E8&lt;&gt;"",VLOOKUP(CONCATENATE(D8,"-",E8),'Three Phase - UG'!$C$8:$T$20,15,FALSE)*1000000,""),"")</f>
        <v>19.299999999999997</v>
      </c>
      <c r="O8" s="520">
        <f t="shared" si="26"/>
        <v>51813.471502590684</v>
      </c>
      <c r="P8" s="521">
        <f t="shared" si="27"/>
        <v>5.1194840027892992E-2</v>
      </c>
      <c r="Q8" s="520">
        <f t="shared" si="28"/>
        <v>0.1</v>
      </c>
      <c r="R8" s="520">
        <f t="shared" si="29"/>
        <v>4.4000000000000004E-2</v>
      </c>
      <c r="S8" s="520">
        <f t="shared" si="30"/>
        <v>9.8760000000000001E-2</v>
      </c>
      <c r="T8" s="520">
        <f t="shared" si="31"/>
        <v>0.62861999999999996</v>
      </c>
      <c r="U8" s="520">
        <f t="shared" si="32"/>
        <v>19.299999999999997</v>
      </c>
      <c r="V8" s="520">
        <f t="shared" si="33"/>
        <v>51813.471502590684</v>
      </c>
      <c r="W8" s="520">
        <f t="shared" si="34"/>
        <v>5.1194840027892999E-2</v>
      </c>
      <c r="X8" s="522">
        <f t="shared" si="43"/>
        <v>8.4015963032976274E-3</v>
      </c>
      <c r="Y8" s="522">
        <f t="shared" si="44"/>
        <v>3.696702373450956E-3</v>
      </c>
      <c r="Z8" s="522">
        <f t="shared" si="45"/>
        <v>8.2974165091367347E-3</v>
      </c>
      <c r="AA8" s="522">
        <f t="shared" si="46"/>
        <v>5.2814114681789537E-2</v>
      </c>
      <c r="AB8" s="522">
        <f t="shared" si="36"/>
        <v>2.2971824999999996E-4</v>
      </c>
      <c r="AC8" s="522">
        <f t="shared" si="37"/>
        <v>4353.158706371828</v>
      </c>
      <c r="AD8" s="523">
        <f t="shared" si="38"/>
        <v>6.0934658343199636E-7</v>
      </c>
      <c r="AE8" s="103"/>
      <c r="AF8" s="524" t="str">
        <f t="shared" si="47"/>
        <v>Gen 3</v>
      </c>
      <c r="AG8" s="524" t="str">
        <f t="shared" si="48"/>
        <v>Gen 2</v>
      </c>
      <c r="AH8" s="524">
        <f>_xlfn.IFS(MOD(B8,1000)=0,SUMPRODUCT(--($C$2:C7=B8),$AH$2:AH7),MOD(C7,1000)=0,1,TRUE,AH7+1)</f>
        <v>1</v>
      </c>
      <c r="AI8" s="524">
        <f t="shared" si="21"/>
        <v>8.4015963032976274E-3</v>
      </c>
      <c r="AJ8" s="524">
        <f t="shared" si="40"/>
        <v>3.696702373450956E-3</v>
      </c>
      <c r="AK8" s="524">
        <f t="shared" si="41"/>
        <v>8.2974165091367347E-3</v>
      </c>
      <c r="AL8" s="524">
        <f t="shared" si="42"/>
        <v>5.2814114681789537E-2</v>
      </c>
      <c r="AM8" s="524">
        <f ca="1">MOD(INDIRECT("C"&amp;ROW(AM8)-1+MATCH("UNIT*",AG8:INDIRECT("AG"&amp;MATCH(0,B:B,-1)),0)),100000)/10000</f>
        <v>1</v>
      </c>
      <c r="AO8" s="417"/>
    </row>
    <row r="9" spans="1:48" ht="13.8" x14ac:dyDescent="0.25">
      <c r="A9" s="504"/>
      <c r="B9" s="513">
        <v>20002</v>
      </c>
      <c r="C9" s="513">
        <v>21000</v>
      </c>
      <c r="D9" s="454" t="s">
        <v>321</v>
      </c>
      <c r="E9" s="515">
        <v>34.5</v>
      </c>
      <c r="F9" s="516">
        <v>1300</v>
      </c>
      <c r="G9" s="517">
        <f t="shared" si="24"/>
        <v>0.24621212121212122</v>
      </c>
      <c r="H9" s="518" t="e">
        <f>VLOOKUP(D9,'1 General_1'!$A$21:$B$29,2,FALSE)</f>
        <v>#N/A</v>
      </c>
      <c r="I9" s="519" t="e">
        <f t="shared" si="25"/>
        <v>#N/A</v>
      </c>
      <c r="J9" s="520">
        <f>IF(D9&lt;&gt;"",IF(E9&lt;&gt;"",VLOOKUP(CONCATENATE(D9,"-",E9),'Three Phase - UG'!$C$8:$T$20,9,FALSE),""),"")</f>
        <v>0.1</v>
      </c>
      <c r="K9" s="520">
        <f>IF(D9&lt;&gt;"",IF(E9&lt;&gt;"",VLOOKUP(CONCATENATE(D9,"-",E9),'Three Phase - UG'!$C$8:$T$20,10,FALSE),""),"")</f>
        <v>4.3999999999999997E-2</v>
      </c>
      <c r="L9" s="520">
        <f>IF(D9&lt;&gt;"",IF(E9&lt;&gt;"",VLOOKUP(CONCATENATE(D9,"-",E9),'Three Phase - UG'!$C$8:$T$20,12,FALSE),""),"")</f>
        <v>9.8760000000000001E-2</v>
      </c>
      <c r="M9" s="520">
        <f>IF(D9&lt;&gt;"",IF(E9&lt;&gt;"",VLOOKUP(CONCATENATE(D9,"-",E9),'Three Phase - UG'!$C$8:$T$20,13,FALSE),""),"")</f>
        <v>0.62861999999999996</v>
      </c>
      <c r="N9" s="521">
        <f>IF(D9&lt;&gt;"",IF(E9&lt;&gt;"",VLOOKUP(CONCATENATE(D9,"-",E9),'Three Phase - UG'!$C$8:$T$20,15,FALSE)*1000000,""),"")</f>
        <v>19.299999999999997</v>
      </c>
      <c r="O9" s="520">
        <f t="shared" si="26"/>
        <v>51813.471502590684</v>
      </c>
      <c r="P9" s="521">
        <f t="shared" si="27"/>
        <v>5.1194840027892992E-2</v>
      </c>
      <c r="Q9" s="520">
        <f t="shared" si="28"/>
        <v>0.13000000000000003</v>
      </c>
      <c r="R9" s="520">
        <f t="shared" si="29"/>
        <v>5.7200000000000008E-2</v>
      </c>
      <c r="S9" s="520">
        <f t="shared" si="30"/>
        <v>0.12838800000000003</v>
      </c>
      <c r="T9" s="520">
        <f t="shared" si="31"/>
        <v>0.8172060000000001</v>
      </c>
      <c r="U9" s="520">
        <f t="shared" si="32"/>
        <v>25.089999999999996</v>
      </c>
      <c r="V9" s="520">
        <f t="shared" si="33"/>
        <v>39856.516540454373</v>
      </c>
      <c r="W9" s="520">
        <f t="shared" si="34"/>
        <v>6.6553292036260897E-2</v>
      </c>
      <c r="X9" s="522">
        <f t="shared" si="43"/>
        <v>1.0922075194286918E-2</v>
      </c>
      <c r="Y9" s="522">
        <f t="shared" si="44"/>
        <v>4.8057130854862427E-3</v>
      </c>
      <c r="Z9" s="522">
        <f t="shared" si="45"/>
        <v>1.078664146187776E-2</v>
      </c>
      <c r="AA9" s="522">
        <f t="shared" si="46"/>
        <v>6.8658349086326412E-2</v>
      </c>
      <c r="AB9" s="522">
        <f t="shared" si="36"/>
        <v>2.9863372499999989E-4</v>
      </c>
      <c r="AC9" s="522">
        <f t="shared" si="37"/>
        <v>3348.5836202860219</v>
      </c>
      <c r="AD9" s="523">
        <f t="shared" si="38"/>
        <v>7.9215055846159518E-7</v>
      </c>
      <c r="AE9" s="103"/>
      <c r="AF9" s="524" t="str">
        <f t="shared" si="47"/>
        <v>Gen 2</v>
      </c>
      <c r="AG9" s="524" t="str">
        <f t="shared" si="48"/>
        <v>JB 2-1</v>
      </c>
      <c r="AH9" s="524">
        <f>_xlfn.IFS(MOD(B9,1000)=0,SUMPRODUCT(--($C$2:C8=B9),$AH$2:AH8),MOD(C8,1000)=0,1,TRUE,AH8+1)</f>
        <v>2</v>
      </c>
      <c r="AI9" s="524">
        <f t="shared" si="21"/>
        <v>4.3688300777147672E-2</v>
      </c>
      <c r="AJ9" s="524">
        <f t="shared" si="40"/>
        <v>1.9222852341944971E-2</v>
      </c>
      <c r="AK9" s="524">
        <f t="shared" si="41"/>
        <v>4.3146565847511038E-2</v>
      </c>
      <c r="AL9" s="524">
        <f t="shared" si="42"/>
        <v>0.27463339634530565</v>
      </c>
      <c r="AM9" s="524">
        <f ca="1">MOD(INDIRECT("C"&amp;ROW(AM9)-1+MATCH("UNIT*",AG9:INDIRECT("AG"&amp;MATCH(0,B:B,-1)),0)),100000)/10000</f>
        <v>1</v>
      </c>
      <c r="AO9" s="417"/>
    </row>
    <row r="10" spans="1:48" ht="13.8" x14ac:dyDescent="0.25">
      <c r="A10" s="530"/>
      <c r="B10" s="534">
        <v>21000</v>
      </c>
      <c r="C10" s="534">
        <v>20001</v>
      </c>
      <c r="D10" s="454" t="s">
        <v>22</v>
      </c>
      <c r="E10" s="515">
        <v>34.5</v>
      </c>
      <c r="F10" s="536">
        <v>1.0000000000000001E-5</v>
      </c>
      <c r="G10" s="517">
        <f t="shared" si="24"/>
        <v>1.8939393939393941E-9</v>
      </c>
      <c r="H10" s="518">
        <f>VLOOKUP(D10,'1 General_1'!$A$21:$B$29,2,FALSE)</f>
        <v>361</v>
      </c>
      <c r="I10" s="519">
        <f t="shared" si="25"/>
        <v>21.57182678286658</v>
      </c>
      <c r="J10" s="520">
        <f>IF(D10&lt;&gt;"",IF(E10&lt;&gt;"",VLOOKUP(CONCATENATE(D10,"-",E10),'Three Phase - UG'!$C$8:$T$20,9,FALSE),""),"")</f>
        <v>0.05</v>
      </c>
      <c r="K10" s="520">
        <f>IF(D10&lt;&gt;"",IF(E10&lt;&gt;"",VLOOKUP(CONCATENATE(D10,"-",E10),'Three Phase - UG'!$C$8:$T$20,10,FALSE),""),"")</f>
        <v>0.04</v>
      </c>
      <c r="L10" s="520">
        <f>IF(D10&lt;&gt;"",IF(E10&lt;&gt;"",VLOOKUP(CONCATENATE(D10,"-",E10),'Three Phase - UG'!$C$8:$T$20,12,FALSE),""),"")</f>
        <v>0.34</v>
      </c>
      <c r="M10" s="520">
        <f>IF(D10&lt;&gt;"",IF(E10&lt;&gt;"",VLOOKUP(CONCATENATE(D10,"-",E10),'Three Phase - UG'!$C$8:$T$20,13,FALSE),""),"")</f>
        <v>0.18099999999999999</v>
      </c>
      <c r="N10" s="521">
        <f>IF(D10&lt;&gt;"",IF(E10&lt;&gt;"",VLOOKUP(CONCATENATE(D10,"-",E10),'Three Phase - UG'!$C$8:$T$20,15,FALSE)*1000000,""),"")</f>
        <v>24.46</v>
      </c>
      <c r="O10" s="520">
        <f t="shared" si="26"/>
        <v>40883.074407195418</v>
      </c>
      <c r="P10" s="521">
        <f t="shared" si="27"/>
        <v>6.4882165133796008E-2</v>
      </c>
      <c r="Q10" s="520">
        <f t="shared" si="28"/>
        <v>5.0000000000000013E-10</v>
      </c>
      <c r="R10" s="520">
        <f t="shared" si="29"/>
        <v>4.0000000000000007E-10</v>
      </c>
      <c r="S10" s="520">
        <f t="shared" si="30"/>
        <v>3.4000000000000007E-9</v>
      </c>
      <c r="T10" s="520">
        <f t="shared" si="31"/>
        <v>1.8100000000000002E-9</v>
      </c>
      <c r="U10" s="520">
        <f t="shared" si="32"/>
        <v>2.4460000000000006E-7</v>
      </c>
      <c r="V10" s="520">
        <f t="shared" si="33"/>
        <v>4088307440719.541</v>
      </c>
      <c r="W10" s="520">
        <f t="shared" si="34"/>
        <v>6.4882165133796014E-10</v>
      </c>
      <c r="X10" s="522">
        <f t="shared" si="43"/>
        <v>4.200798151648814E-11</v>
      </c>
      <c r="Y10" s="522">
        <f t="shared" si="44"/>
        <v>3.3606385213190514E-11</v>
      </c>
      <c r="Z10" s="522">
        <f t="shared" si="45"/>
        <v>2.8565427431211935E-10</v>
      </c>
      <c r="AA10" s="522">
        <f t="shared" si="46"/>
        <v>1.5206889308968706E-10</v>
      </c>
      <c r="AB10" s="522">
        <f t="shared" si="36"/>
        <v>2.911351500000001E-12</v>
      </c>
      <c r="AC10" s="522">
        <f t="shared" si="37"/>
        <v>343483086806.93475</v>
      </c>
      <c r="AD10" s="523">
        <f t="shared" si="38"/>
        <v>7.7225997050500711E-15</v>
      </c>
      <c r="AE10" s="103"/>
      <c r="AF10" s="524" t="str">
        <f t="shared" si="47"/>
        <v>JB 2-1</v>
      </c>
      <c r="AG10" s="524" t="str">
        <f t="shared" si="48"/>
        <v>Gen 1</v>
      </c>
      <c r="AH10" s="524">
        <f>_xlfn.IFS(MOD(B10,1000)=0,SUMPRODUCT(--($C$2:C9=B10),$AH$2:AH9),MOD(C9,1000)=0,1,TRUE,AH9+1)</f>
        <v>4</v>
      </c>
      <c r="AI10" s="524">
        <f t="shared" si="21"/>
        <v>6.7212770426381023E-10</v>
      </c>
      <c r="AJ10" s="524">
        <f t="shared" si="40"/>
        <v>5.3770216341104823E-10</v>
      </c>
      <c r="AK10" s="524">
        <f t="shared" si="41"/>
        <v>4.5704683889939096E-9</v>
      </c>
      <c r="AL10" s="524">
        <f t="shared" si="42"/>
        <v>2.4331022894349929E-9</v>
      </c>
      <c r="AM10" s="524">
        <f ca="1">MOD(INDIRECT("C"&amp;ROW(AM10)-1+MATCH("UNIT*",AG10:INDIRECT("AG"&amp;MATCH(0,B:B,-1)),0)),100000)/10000</f>
        <v>1</v>
      </c>
      <c r="AO10" s="417"/>
    </row>
    <row r="11" spans="1:48" ht="13.8" x14ac:dyDescent="0.25">
      <c r="A11" s="537"/>
      <c r="B11" s="527">
        <v>20001</v>
      </c>
      <c r="C11" s="527">
        <v>110000</v>
      </c>
      <c r="D11" s="454" t="s">
        <v>26</v>
      </c>
      <c r="E11" s="515">
        <v>34.5</v>
      </c>
      <c r="F11" s="529">
        <f>2800+2700+1100</f>
        <v>6600</v>
      </c>
      <c r="G11" s="517">
        <f t="shared" si="24"/>
        <v>1.25</v>
      </c>
      <c r="H11" s="518">
        <f>VLOOKUP(D11,'1 General_1'!$A$21:$B$29,2,FALSE)</f>
        <v>595</v>
      </c>
      <c r="I11" s="519">
        <f t="shared" si="25"/>
        <v>35.554672952370126</v>
      </c>
      <c r="J11" s="520">
        <f>IF(D11&lt;&gt;"",IF(E11&lt;&gt;"",VLOOKUP(CONCATENATE(D11,"-",E11),'Three Phase - UG'!$C$8:$T$20,9,FALSE),""),"")</f>
        <v>2.1000000000000001E-2</v>
      </c>
      <c r="K11" s="520">
        <f>IF(D11&lt;&gt;"",IF(E11&lt;&gt;"",VLOOKUP(CONCATENATE(D11,"-",E11),'Three Phase - UG'!$C$8:$T$20,10,FALSE),""),"")</f>
        <v>3.5999999999999997E-2</v>
      </c>
      <c r="L11" s="520">
        <f>IF(D11&lt;&gt;"",IF(E11&lt;&gt;"",VLOOKUP(CONCATENATE(D11,"-",E11),'Three Phase - UG'!$C$8:$T$20,12,FALSE),""),"")</f>
        <v>0.16800000000000001</v>
      </c>
      <c r="M11" s="520">
        <f>IF(D11&lt;&gt;"",IF(E11&lt;&gt;"",VLOOKUP(CONCATENATE(D11,"-",E11),'Three Phase - UG'!$C$8:$T$20,13,FALSE),""),"")</f>
        <v>5.1999999999999998E-2</v>
      </c>
      <c r="N11" s="521">
        <f>IF(D11&lt;&gt;"",IF(E11&lt;&gt;"",VLOOKUP(CONCATENATE(D11,"-",E11),'Three Phase - UG'!$C$8:$T$20,15,FALSE)*1000000,""),"")</f>
        <v>34.369999999999997</v>
      </c>
      <c r="O11" s="520">
        <f t="shared" si="26"/>
        <v>29095.141111434394</v>
      </c>
      <c r="P11" s="521">
        <f t="shared" si="27"/>
        <v>9.1169256567807375E-2</v>
      </c>
      <c r="Q11" s="520">
        <f t="shared" si="28"/>
        <v>0.13860000000000003</v>
      </c>
      <c r="R11" s="520">
        <f t="shared" si="29"/>
        <v>0.23760000000000001</v>
      </c>
      <c r="S11" s="520">
        <f t="shared" si="30"/>
        <v>1.1088000000000002</v>
      </c>
      <c r="T11" s="520">
        <f t="shared" si="31"/>
        <v>0.34320000000000001</v>
      </c>
      <c r="U11" s="520">
        <f t="shared" si="32"/>
        <v>226.84200000000001</v>
      </c>
      <c r="V11" s="520">
        <f t="shared" si="33"/>
        <v>4408.3547138536951</v>
      </c>
      <c r="W11" s="520">
        <f t="shared" si="34"/>
        <v>0.60171709334752876</v>
      </c>
      <c r="X11" s="522">
        <f t="shared" si="43"/>
        <v>1.1644612476370513E-2</v>
      </c>
      <c r="Y11" s="522">
        <f t="shared" si="44"/>
        <v>1.9962192816635162E-2</v>
      </c>
      <c r="Z11" s="522">
        <f t="shared" si="45"/>
        <v>9.3156899810964103E-2</v>
      </c>
      <c r="AA11" s="522">
        <f t="shared" si="46"/>
        <v>2.8834278512917453E-2</v>
      </c>
      <c r="AB11" s="522">
        <f t="shared" si="36"/>
        <v>2.6999869050000004E-3</v>
      </c>
      <c r="AC11" s="522">
        <f t="shared" si="37"/>
        <v>370.37216667537871</v>
      </c>
      <c r="AD11" s="523">
        <f t="shared" si="38"/>
        <v>7.1619377035689623E-6</v>
      </c>
      <c r="AE11" s="103"/>
      <c r="AF11" s="524" t="str">
        <f t="shared" si="47"/>
        <v>Gen 1</v>
      </c>
      <c r="AG11" s="524" t="str">
        <f t="shared" si="48"/>
        <v>UNIT 1_1</v>
      </c>
      <c r="AH11" s="524">
        <f>_xlfn.IFS(MOD(B11,1000)=0,SUMPRODUCT(--($C$2:C10=B11),$AH$2:AH10),MOD(C10,1000)=0,1,TRUE,AH10+1)</f>
        <v>5</v>
      </c>
      <c r="AI11" s="524">
        <f t="shared" si="21"/>
        <v>0.29111531190926282</v>
      </c>
      <c r="AJ11" s="524">
        <f t="shared" si="40"/>
        <v>0.49905482041587906</v>
      </c>
      <c r="AK11" s="524">
        <f t="shared" si="41"/>
        <v>2.3289224952741026</v>
      </c>
      <c r="AL11" s="524">
        <f t="shared" si="42"/>
        <v>0.72085696282293632</v>
      </c>
      <c r="AM11" s="524">
        <f ca="1">MOD(INDIRECT("C"&amp;ROW(AM11)-1+MATCH("UNIT*",AG11:INDIRECT("AG"&amp;MATCH(0,B:B,-1)),0)),100000)/10000</f>
        <v>1</v>
      </c>
      <c r="AO11" s="417"/>
    </row>
    <row r="12" spans="1:48" ht="13.8" x14ac:dyDescent="0.25">
      <c r="A12" s="530" t="s">
        <v>471</v>
      </c>
      <c r="B12" s="538">
        <v>30005</v>
      </c>
      <c r="C12" s="538">
        <v>30004</v>
      </c>
      <c r="D12" s="454" t="s">
        <v>321</v>
      </c>
      <c r="E12" s="515">
        <v>34.5</v>
      </c>
      <c r="F12" s="539">
        <v>600</v>
      </c>
      <c r="G12" s="517">
        <f t="shared" si="24"/>
        <v>0.11363636363636363</v>
      </c>
      <c r="H12" s="518" t="e">
        <f>VLOOKUP(D12,'1 General_1'!$A$21:$B$29,2,FALSE)</f>
        <v>#N/A</v>
      </c>
      <c r="I12" s="519" t="e">
        <f t="shared" si="25"/>
        <v>#N/A</v>
      </c>
      <c r="J12" s="520">
        <f>IF(D12&lt;&gt;"",IF(E12&lt;&gt;"",VLOOKUP(CONCATENATE(D12,"-",E12),'Three Phase - UG'!$C$8:$T$20,9,FALSE),""),"")</f>
        <v>0.1</v>
      </c>
      <c r="K12" s="520">
        <f>IF(D12&lt;&gt;"",IF(E12&lt;&gt;"",VLOOKUP(CONCATENATE(D12,"-",E12),'Three Phase - UG'!$C$8:$T$20,10,FALSE),""),"")</f>
        <v>4.3999999999999997E-2</v>
      </c>
      <c r="L12" s="520">
        <f>IF(D12&lt;&gt;"",IF(E12&lt;&gt;"",VLOOKUP(CONCATENATE(D12,"-",E12),'Three Phase - UG'!$C$8:$T$20,12,FALSE),""),"")</f>
        <v>9.8760000000000001E-2</v>
      </c>
      <c r="M12" s="520">
        <f>IF(D12&lt;&gt;"",IF(E12&lt;&gt;"",VLOOKUP(CONCATENATE(D12,"-",E12),'Three Phase - UG'!$C$8:$T$20,13,FALSE),""),"")</f>
        <v>0.62861999999999996</v>
      </c>
      <c r="N12" s="521">
        <f>IF(D12&lt;&gt;"",IF(E12&lt;&gt;"",VLOOKUP(CONCATENATE(D12,"-",E12),'Three Phase - UG'!$C$8:$T$20,15,FALSE)*1000000,""),"")</f>
        <v>19.299999999999997</v>
      </c>
      <c r="O12" s="520">
        <f t="shared" si="26"/>
        <v>51813.471502590684</v>
      </c>
      <c r="P12" s="521">
        <f t="shared" si="27"/>
        <v>5.1194840027892992E-2</v>
      </c>
      <c r="Q12" s="520">
        <f t="shared" si="28"/>
        <v>6.0000000000000005E-2</v>
      </c>
      <c r="R12" s="520">
        <f t="shared" si="29"/>
        <v>2.6399999999999996E-2</v>
      </c>
      <c r="S12" s="520">
        <f t="shared" si="30"/>
        <v>5.9256000000000003E-2</v>
      </c>
      <c r="T12" s="520">
        <f t="shared" si="31"/>
        <v>0.37717200000000001</v>
      </c>
      <c r="U12" s="520">
        <f t="shared" si="32"/>
        <v>11.579999999999998</v>
      </c>
      <c r="V12" s="520">
        <f t="shared" si="33"/>
        <v>86355.785837651129</v>
      </c>
      <c r="W12" s="520">
        <f t="shared" si="34"/>
        <v>3.0716904016735797E-2</v>
      </c>
      <c r="X12" s="522">
        <f t="shared" si="43"/>
        <v>5.0409577819785769E-3</v>
      </c>
      <c r="Y12" s="522">
        <f t="shared" si="44"/>
        <v>2.2180214240705731E-3</v>
      </c>
      <c r="Z12" s="522">
        <f t="shared" si="45"/>
        <v>4.978449905482042E-3</v>
      </c>
      <c r="AA12" s="522">
        <f t="shared" si="46"/>
        <v>3.1688468809073722E-2</v>
      </c>
      <c r="AB12" s="522">
        <f t="shared" si="36"/>
        <v>1.3783094999999997E-4</v>
      </c>
      <c r="AC12" s="522">
        <f t="shared" si="37"/>
        <v>7255.2645106197133</v>
      </c>
      <c r="AD12" s="523">
        <f t="shared" si="38"/>
        <v>3.6560795005919784E-7</v>
      </c>
      <c r="AE12" s="103"/>
      <c r="AF12" s="524" t="str">
        <f t="shared" si="47"/>
        <v>Gen 5</v>
      </c>
      <c r="AG12" s="524" t="str">
        <f t="shared" si="48"/>
        <v>Gen 4</v>
      </c>
      <c r="AH12" s="524">
        <f>_xlfn.IFS(MOD(B12,1000)=0,SUMPRODUCT(--($C$2:C11=B12),$AH$2:AH11),MOD(C11,1000)=0,1,TRUE,AH11+1)</f>
        <v>1</v>
      </c>
      <c r="AI12" s="524">
        <f t="shared" si="21"/>
        <v>5.0409577819785769E-3</v>
      </c>
      <c r="AJ12" s="524">
        <f t="shared" si="40"/>
        <v>2.2180214240705731E-3</v>
      </c>
      <c r="AK12" s="524">
        <f t="shared" si="41"/>
        <v>4.978449905482042E-3</v>
      </c>
      <c r="AL12" s="524">
        <f t="shared" si="42"/>
        <v>3.1688468809073722E-2</v>
      </c>
      <c r="AM12" s="524">
        <f ca="1">MOD(INDIRECT("C"&amp;ROW(AM12)-1+MATCH("UNIT*",AG12:INDIRECT("AG"&amp;MATCH(0,B:B,-1)),0)),100000)/10000</f>
        <v>1</v>
      </c>
      <c r="AO12" s="417"/>
    </row>
    <row r="13" spans="1:48" ht="13.8" x14ac:dyDescent="0.25">
      <c r="A13" s="530"/>
      <c r="B13" s="513">
        <v>30004</v>
      </c>
      <c r="C13" s="513">
        <v>31000</v>
      </c>
      <c r="D13" s="454" t="s">
        <v>321</v>
      </c>
      <c r="E13" s="515">
        <v>34.5</v>
      </c>
      <c r="F13" s="516">
        <v>2600</v>
      </c>
      <c r="G13" s="517">
        <f t="shared" si="24"/>
        <v>0.49242424242424243</v>
      </c>
      <c r="H13" s="518" t="e">
        <f>VLOOKUP(D13,'1 General_1'!$A$21:$B$29,2,FALSE)</f>
        <v>#N/A</v>
      </c>
      <c r="I13" s="519" t="e">
        <f t="shared" si="25"/>
        <v>#N/A</v>
      </c>
      <c r="J13" s="520">
        <f>IF(D13&lt;&gt;"",IF(E13&lt;&gt;"",VLOOKUP(CONCATENATE(D13,"-",E13),'Three Phase - UG'!$C$8:$T$20,9,FALSE),""),"")</f>
        <v>0.1</v>
      </c>
      <c r="K13" s="520">
        <f>IF(D13&lt;&gt;"",IF(E13&lt;&gt;"",VLOOKUP(CONCATENATE(D13,"-",E13),'Three Phase - UG'!$C$8:$T$20,10,FALSE),""),"")</f>
        <v>4.3999999999999997E-2</v>
      </c>
      <c r="L13" s="520">
        <f>IF(D13&lt;&gt;"",IF(E13&lt;&gt;"",VLOOKUP(CONCATENATE(D13,"-",E13),'Three Phase - UG'!$C$8:$T$20,12,FALSE),""),"")</f>
        <v>9.8760000000000001E-2</v>
      </c>
      <c r="M13" s="520">
        <f>IF(D13&lt;&gt;"",IF(E13&lt;&gt;"",VLOOKUP(CONCATENATE(D13,"-",E13),'Three Phase - UG'!$C$8:$T$20,13,FALSE),""),"")</f>
        <v>0.62861999999999996</v>
      </c>
      <c r="N13" s="521">
        <f>IF(D13&lt;&gt;"",IF(E13&lt;&gt;"",VLOOKUP(CONCATENATE(D13,"-",E13),'Three Phase - UG'!$C$8:$T$20,15,FALSE)*1000000,""),"")</f>
        <v>19.299999999999997</v>
      </c>
      <c r="O13" s="520">
        <f t="shared" si="26"/>
        <v>51813.471502590684</v>
      </c>
      <c r="P13" s="521">
        <f t="shared" si="27"/>
        <v>5.1194840027892992E-2</v>
      </c>
      <c r="Q13" s="520">
        <f t="shared" si="28"/>
        <v>0.26000000000000006</v>
      </c>
      <c r="R13" s="520">
        <f t="shared" si="29"/>
        <v>0.11440000000000002</v>
      </c>
      <c r="S13" s="520">
        <f t="shared" si="30"/>
        <v>0.25677600000000006</v>
      </c>
      <c r="T13" s="520">
        <f t="shared" si="31"/>
        <v>1.6344120000000002</v>
      </c>
      <c r="U13" s="520">
        <f t="shared" si="32"/>
        <v>50.179999999999993</v>
      </c>
      <c r="V13" s="520">
        <f t="shared" si="33"/>
        <v>19928.258270227187</v>
      </c>
      <c r="W13" s="520">
        <f t="shared" si="34"/>
        <v>0.13310658407252179</v>
      </c>
      <c r="X13" s="522">
        <f t="shared" si="43"/>
        <v>2.1844150388573836E-2</v>
      </c>
      <c r="Y13" s="522">
        <f t="shared" si="44"/>
        <v>9.6114261709724855E-3</v>
      </c>
      <c r="Z13" s="522">
        <f t="shared" si="45"/>
        <v>2.1573282923755519E-2</v>
      </c>
      <c r="AA13" s="522">
        <f t="shared" si="46"/>
        <v>0.13731669817265282</v>
      </c>
      <c r="AB13" s="522">
        <f t="shared" si="36"/>
        <v>5.9726744999999979E-4</v>
      </c>
      <c r="AC13" s="522">
        <f t="shared" si="37"/>
        <v>1674.2918101430109</v>
      </c>
      <c r="AD13" s="523">
        <f t="shared" si="38"/>
        <v>1.5843011169231904E-6</v>
      </c>
      <c r="AE13" s="103"/>
      <c r="AF13" s="524" t="str">
        <f t="shared" si="47"/>
        <v>Gen 4</v>
      </c>
      <c r="AG13" s="524" t="str">
        <f t="shared" si="48"/>
        <v>JB 3-1</v>
      </c>
      <c r="AH13" s="524">
        <f>_xlfn.IFS(MOD(B13,1000)=0,SUMPRODUCT(--($C$2:C12=B13),$AH$2:AH12),MOD(C12,1000)=0,1,TRUE,AH12+1)</f>
        <v>2</v>
      </c>
      <c r="AI13" s="524">
        <f t="shared" si="21"/>
        <v>8.7376601554295344E-2</v>
      </c>
      <c r="AJ13" s="524">
        <f t="shared" si="40"/>
        <v>3.8445704683889942E-2</v>
      </c>
      <c r="AK13" s="524">
        <f t="shared" si="41"/>
        <v>8.6293131695022077E-2</v>
      </c>
      <c r="AL13" s="524">
        <f t="shared" si="42"/>
        <v>0.54926679269061129</v>
      </c>
      <c r="AM13" s="524">
        <f ca="1">MOD(INDIRECT("C"&amp;ROW(AM13)-1+MATCH("UNIT*",AG13:INDIRECT("AG"&amp;MATCH(0,B:B,-1)),0)),100000)/10000</f>
        <v>1</v>
      </c>
      <c r="AO13" s="417"/>
    </row>
    <row r="14" spans="1:48" ht="13.8" x14ac:dyDescent="0.25">
      <c r="A14" s="530"/>
      <c r="B14" s="513">
        <v>30003</v>
      </c>
      <c r="C14" s="513">
        <v>31000</v>
      </c>
      <c r="D14" s="454" t="s">
        <v>321</v>
      </c>
      <c r="E14" s="515">
        <v>34.5</v>
      </c>
      <c r="F14" s="516">
        <v>1500</v>
      </c>
      <c r="G14" s="517">
        <f t="shared" si="24"/>
        <v>0.28409090909090912</v>
      </c>
      <c r="H14" s="518" t="e">
        <f>VLOOKUP(D14,'1 General_1'!$A$21:$B$29,2,FALSE)</f>
        <v>#N/A</v>
      </c>
      <c r="I14" s="519" t="e">
        <f t="shared" si="25"/>
        <v>#N/A</v>
      </c>
      <c r="J14" s="520">
        <f>IF(D14&lt;&gt;"",IF(E14&lt;&gt;"",VLOOKUP(CONCATENATE(D14,"-",E14),'Three Phase - UG'!$C$8:$T$20,9,FALSE),""),"")</f>
        <v>0.1</v>
      </c>
      <c r="K14" s="520">
        <f>IF(D14&lt;&gt;"",IF(E14&lt;&gt;"",VLOOKUP(CONCATENATE(D14,"-",E14),'Three Phase - UG'!$C$8:$T$20,10,FALSE),""),"")</f>
        <v>4.3999999999999997E-2</v>
      </c>
      <c r="L14" s="520">
        <f>IF(D14&lt;&gt;"",IF(E14&lt;&gt;"",VLOOKUP(CONCATENATE(D14,"-",E14),'Three Phase - UG'!$C$8:$T$20,12,FALSE),""),"")</f>
        <v>9.8760000000000001E-2</v>
      </c>
      <c r="M14" s="520">
        <f>IF(D14&lt;&gt;"",IF(E14&lt;&gt;"",VLOOKUP(CONCATENATE(D14,"-",E14),'Three Phase - UG'!$C$8:$T$20,13,FALSE),""),"")</f>
        <v>0.62861999999999996</v>
      </c>
      <c r="N14" s="521">
        <f>IF(D14&lt;&gt;"",IF(E14&lt;&gt;"",VLOOKUP(CONCATENATE(D14,"-",E14),'Three Phase - UG'!$C$8:$T$20,15,FALSE)*1000000,""),"")</f>
        <v>19.299999999999997</v>
      </c>
      <c r="O14" s="520">
        <f t="shared" si="26"/>
        <v>51813.471502590684</v>
      </c>
      <c r="P14" s="521">
        <f t="shared" si="27"/>
        <v>5.1194840027892992E-2</v>
      </c>
      <c r="Q14" s="520">
        <f t="shared" si="28"/>
        <v>0.15000000000000002</v>
      </c>
      <c r="R14" s="520">
        <f t="shared" si="29"/>
        <v>6.6000000000000003E-2</v>
      </c>
      <c r="S14" s="520">
        <f t="shared" si="30"/>
        <v>0.14814000000000002</v>
      </c>
      <c r="T14" s="520">
        <f t="shared" si="31"/>
        <v>0.94293000000000005</v>
      </c>
      <c r="U14" s="520">
        <f t="shared" si="32"/>
        <v>28.95</v>
      </c>
      <c r="V14" s="520">
        <f t="shared" si="33"/>
        <v>34542.314335060451</v>
      </c>
      <c r="W14" s="520">
        <f t="shared" si="34"/>
        <v>7.6792260041839505E-2</v>
      </c>
      <c r="X14" s="522">
        <f t="shared" si="43"/>
        <v>1.2602394454946441E-2</v>
      </c>
      <c r="Y14" s="522">
        <f t="shared" si="44"/>
        <v>5.5450535601764342E-3</v>
      </c>
      <c r="Z14" s="522">
        <f t="shared" si="45"/>
        <v>1.2446124763705105E-2</v>
      </c>
      <c r="AA14" s="522">
        <f t="shared" si="46"/>
        <v>7.9221172022684319E-2</v>
      </c>
      <c r="AB14" s="522">
        <f t="shared" si="36"/>
        <v>3.4457737500000001E-4</v>
      </c>
      <c r="AC14" s="522">
        <f t="shared" si="37"/>
        <v>2902.1058042478849</v>
      </c>
      <c r="AD14" s="523">
        <f t="shared" si="38"/>
        <v>9.1401987514799481E-7</v>
      </c>
      <c r="AE14" s="103"/>
      <c r="AF14" s="524" t="str">
        <f t="shared" si="47"/>
        <v>Gen 3</v>
      </c>
      <c r="AG14" s="524" t="str">
        <f t="shared" si="48"/>
        <v>JB 3-1</v>
      </c>
      <c r="AH14" s="524">
        <f>_xlfn.IFS(MOD(B14,1000)=0,SUMPRODUCT(--($C$2:C13=B14),$AH$2:AH13),MOD(C13,1000)=0,1,TRUE,AH13+1)</f>
        <v>1</v>
      </c>
      <c r="AI14" s="524">
        <f t="shared" si="21"/>
        <v>1.2602394454946441E-2</v>
      </c>
      <c r="AJ14" s="524">
        <f t="shared" si="40"/>
        <v>5.5450535601764342E-3</v>
      </c>
      <c r="AK14" s="524">
        <f t="shared" si="41"/>
        <v>1.2446124763705105E-2</v>
      </c>
      <c r="AL14" s="524">
        <f t="shared" si="42"/>
        <v>7.9221172022684319E-2</v>
      </c>
      <c r="AM14" s="524">
        <f ca="1">MOD(INDIRECT("C"&amp;ROW(AM14)-1+MATCH("UNIT*",AG14:INDIRECT("AG"&amp;MATCH(0,B:B,-1)),0)),100000)/10000</f>
        <v>1</v>
      </c>
      <c r="AO14" s="417"/>
    </row>
    <row r="15" spans="1:48" ht="13.8" x14ac:dyDescent="0.25">
      <c r="A15" s="530"/>
      <c r="B15" s="513">
        <v>31000</v>
      </c>
      <c r="C15" s="513">
        <v>30002</v>
      </c>
      <c r="D15" s="514" t="s">
        <v>321</v>
      </c>
      <c r="E15" s="515">
        <v>34.5</v>
      </c>
      <c r="F15" s="516">
        <v>1.0000000000000001E-5</v>
      </c>
      <c r="G15" s="517">
        <f t="shared" si="24"/>
        <v>1.8939393939393941E-9</v>
      </c>
      <c r="H15" s="518" t="e">
        <f>VLOOKUP(D15,'1 General_1'!$A$21:$B$29,2,FALSE)</f>
        <v>#N/A</v>
      </c>
      <c r="I15" s="519" t="e">
        <f t="shared" si="25"/>
        <v>#N/A</v>
      </c>
      <c r="J15" s="520">
        <f>IF(D15&lt;&gt;"",IF(E15&lt;&gt;"",VLOOKUP(CONCATENATE(D15,"-",E15),'Three Phase - UG'!$C$8:$T$20,9,FALSE),""),"")</f>
        <v>0.1</v>
      </c>
      <c r="K15" s="520">
        <f>IF(D15&lt;&gt;"",IF(E15&lt;&gt;"",VLOOKUP(CONCATENATE(D15,"-",E15),'Three Phase - UG'!$C$8:$T$20,10,FALSE),""),"")</f>
        <v>4.3999999999999997E-2</v>
      </c>
      <c r="L15" s="520">
        <f>IF(D15&lt;&gt;"",IF(E15&lt;&gt;"",VLOOKUP(CONCATENATE(D15,"-",E15),'Three Phase - UG'!$C$8:$T$20,12,FALSE),""),"")</f>
        <v>9.8760000000000001E-2</v>
      </c>
      <c r="M15" s="520">
        <f>IF(D15&lt;&gt;"",IF(E15&lt;&gt;"",VLOOKUP(CONCATENATE(D15,"-",E15),'Three Phase - UG'!$C$8:$T$20,13,FALSE),""),"")</f>
        <v>0.62861999999999996</v>
      </c>
      <c r="N15" s="521">
        <f>IF(D15&lt;&gt;"",IF(E15&lt;&gt;"",VLOOKUP(CONCATENATE(D15,"-",E15),'Three Phase - UG'!$C$8:$T$20,15,FALSE)*1000000,""),"")</f>
        <v>19.299999999999997</v>
      </c>
      <c r="O15" s="520">
        <f t="shared" si="26"/>
        <v>51813.471502590684</v>
      </c>
      <c r="P15" s="521">
        <f t="shared" si="27"/>
        <v>5.1194840027892992E-2</v>
      </c>
      <c r="Q15" s="520">
        <f t="shared" si="28"/>
        <v>1.0000000000000003E-9</v>
      </c>
      <c r="R15" s="520">
        <f t="shared" si="29"/>
        <v>4.3999999999999998E-10</v>
      </c>
      <c r="S15" s="520">
        <f t="shared" si="30"/>
        <v>9.8760000000000019E-10</v>
      </c>
      <c r="T15" s="520">
        <f t="shared" si="31"/>
        <v>6.2862000000000001E-9</v>
      </c>
      <c r="U15" s="520">
        <f t="shared" si="32"/>
        <v>1.9299999999999999E-7</v>
      </c>
      <c r="V15" s="520">
        <f t="shared" si="33"/>
        <v>5181347150259.0674</v>
      </c>
      <c r="W15" s="520">
        <f t="shared" si="34"/>
        <v>5.1194840027892994E-10</v>
      </c>
      <c r="X15" s="522">
        <f t="shared" si="43"/>
        <v>8.4015963032976279E-11</v>
      </c>
      <c r="Y15" s="522">
        <f t="shared" si="44"/>
        <v>3.6967023734509555E-11</v>
      </c>
      <c r="Z15" s="522">
        <f t="shared" si="45"/>
        <v>8.2974165091367378E-11</v>
      </c>
      <c r="AA15" s="522">
        <f t="shared" si="46"/>
        <v>5.2814114681789538E-10</v>
      </c>
      <c r="AB15" s="522">
        <f t="shared" si="36"/>
        <v>2.2971824999999999E-12</v>
      </c>
      <c r="AC15" s="522">
        <f t="shared" si="37"/>
        <v>435315870637.18274</v>
      </c>
      <c r="AD15" s="523">
        <f t="shared" si="38"/>
        <v>6.0934658343199648E-15</v>
      </c>
      <c r="AE15" s="103"/>
      <c r="AF15" s="524" t="str">
        <f t="shared" si="47"/>
        <v>JB 3-1</v>
      </c>
      <c r="AG15" s="524" t="str">
        <f t="shared" si="48"/>
        <v>Gen 2</v>
      </c>
      <c r="AH15" s="524">
        <f>_xlfn.IFS(MOD(B15,1000)=0,SUMPRODUCT(--($C$2:C14=B15),$AH$2:AH14),MOD(C14,1000)=0,1,TRUE,AH14+1)</f>
        <v>3</v>
      </c>
      <c r="AI15" s="524">
        <f t="shared" si="21"/>
        <v>7.5614366729678653E-10</v>
      </c>
      <c r="AJ15" s="524">
        <f t="shared" si="40"/>
        <v>3.3270321361058602E-10</v>
      </c>
      <c r="AK15" s="524">
        <f t="shared" si="41"/>
        <v>7.4676748582230641E-10</v>
      </c>
      <c r="AL15" s="524">
        <f t="shared" si="42"/>
        <v>4.7532703213610581E-9</v>
      </c>
      <c r="AM15" s="524">
        <f ca="1">MOD(INDIRECT("C"&amp;ROW(AM15)-1+MATCH("UNIT*",AG15:INDIRECT("AG"&amp;MATCH(0,B:B,-1)),0)),100000)/10000</f>
        <v>1</v>
      </c>
      <c r="AO15" s="417"/>
    </row>
    <row r="16" spans="1:48" ht="13.8" x14ac:dyDescent="0.25">
      <c r="A16" s="530"/>
      <c r="B16" s="513">
        <v>30002</v>
      </c>
      <c r="C16" s="513">
        <v>30001</v>
      </c>
      <c r="D16" s="514" t="s">
        <v>23</v>
      </c>
      <c r="E16" s="515">
        <v>34.5</v>
      </c>
      <c r="F16" s="516">
        <v>700</v>
      </c>
      <c r="G16" s="517">
        <f t="shared" si="24"/>
        <v>0.13257575757575757</v>
      </c>
      <c r="H16" s="518">
        <f>VLOOKUP(D16,'1 General_1'!$A$21:$B$29,2,FALSE)</f>
        <v>460</v>
      </c>
      <c r="I16" s="519">
        <f t="shared" si="25"/>
        <v>27.487646316118084</v>
      </c>
      <c r="J16" s="520">
        <f>IF(D16&lt;&gt;"",IF(E16&lt;&gt;"",VLOOKUP(CONCATENATE(D16,"-",E16),'Three Phase - UG'!$C$8:$T$20,9,FALSE),""),"")</f>
        <v>3.5000000000000003E-2</v>
      </c>
      <c r="K16" s="520">
        <f>IF(D16&lt;&gt;"",IF(E16&lt;&gt;"",VLOOKUP(CONCATENATE(D16,"-",E16),'Three Phase - UG'!$C$8:$T$20,10,FALSE),""),"")</f>
        <v>3.7999999999999999E-2</v>
      </c>
      <c r="L16" s="520">
        <f>IF(D16&lt;&gt;"",IF(E16&lt;&gt;"",VLOOKUP(CONCATENATE(D16,"-",E16),'Three Phase - UG'!$C$8:$T$20,12,FALSE),""),"")</f>
        <v>0.25700000000000001</v>
      </c>
      <c r="M16" s="520">
        <f>IF(D16&lt;&gt;"",IF(E16&lt;&gt;"",VLOOKUP(CONCATENATE(D16,"-",E16),'Three Phase - UG'!$C$8:$T$20,13,FALSE),""),"")</f>
        <v>0.10299999999999999</v>
      </c>
      <c r="N16" s="521">
        <f>IF(D16&lt;&gt;"",IF(E16&lt;&gt;"",VLOOKUP(CONCATENATE(D16,"-",E16),'Three Phase - UG'!$C$8:$T$20,15,FALSE)*1000000,""),"")</f>
        <v>28.58</v>
      </c>
      <c r="O16" s="520">
        <f t="shared" si="26"/>
        <v>34989.503149055286</v>
      </c>
      <c r="P16" s="521">
        <f t="shared" si="27"/>
        <v>7.5810804559439476E-2</v>
      </c>
      <c r="Q16" s="520">
        <f t="shared" si="28"/>
        <v>2.4500000000000004E-2</v>
      </c>
      <c r="R16" s="520">
        <f t="shared" si="29"/>
        <v>2.6599999999999999E-2</v>
      </c>
      <c r="S16" s="520">
        <f t="shared" si="30"/>
        <v>0.1799</v>
      </c>
      <c r="T16" s="520">
        <f t="shared" si="31"/>
        <v>7.2099999999999997E-2</v>
      </c>
      <c r="U16" s="520">
        <f t="shared" si="32"/>
        <v>20.006</v>
      </c>
      <c r="V16" s="520">
        <f t="shared" si="33"/>
        <v>49985.004498650407</v>
      </c>
      <c r="W16" s="520">
        <f t="shared" si="34"/>
        <v>5.3067563191607631E-2</v>
      </c>
      <c r="X16" s="522">
        <f t="shared" si="43"/>
        <v>2.0583910943079192E-3</v>
      </c>
      <c r="Y16" s="522">
        <f t="shared" si="44"/>
        <v>2.2348246166771684E-3</v>
      </c>
      <c r="Z16" s="522">
        <f t="shared" si="45"/>
        <v>1.5114471749632432E-2</v>
      </c>
      <c r="AA16" s="522">
        <f t="shared" si="46"/>
        <v>6.0575509346775889E-3</v>
      </c>
      <c r="AB16" s="522">
        <f t="shared" si="36"/>
        <v>2.3812141499999999E-4</v>
      </c>
      <c r="AC16" s="522">
        <f t="shared" si="37"/>
        <v>4199.538290161765</v>
      </c>
      <c r="AD16" s="523">
        <f t="shared" si="38"/>
        <v>6.3163667088810997E-7</v>
      </c>
      <c r="AE16" s="103"/>
      <c r="AF16" s="524" t="str">
        <f t="shared" si="47"/>
        <v>Gen 2</v>
      </c>
      <c r="AG16" s="524" t="str">
        <f t="shared" si="48"/>
        <v>Gen 1</v>
      </c>
      <c r="AH16" s="524">
        <f>_xlfn.IFS(MOD(B16,1000)=0,SUMPRODUCT(--($C$2:C15=B16),$AH$2:AH15),MOD(C15,1000)=0,1,TRUE,AH15+1)</f>
        <v>4</v>
      </c>
      <c r="AI16" s="524">
        <f t="shared" si="21"/>
        <v>3.2934257508926708E-2</v>
      </c>
      <c r="AJ16" s="524">
        <f t="shared" si="40"/>
        <v>3.5757193866834694E-2</v>
      </c>
      <c r="AK16" s="524">
        <f t="shared" si="41"/>
        <v>0.24183154799411891</v>
      </c>
      <c r="AL16" s="524">
        <f t="shared" si="42"/>
        <v>9.6920814954841422E-2</v>
      </c>
      <c r="AM16" s="524">
        <f ca="1">MOD(INDIRECT("C"&amp;ROW(AM16)-1+MATCH("UNIT*",AG16:INDIRECT("AG"&amp;MATCH(0,B:B,-1)),0)),100000)/10000</f>
        <v>1</v>
      </c>
      <c r="AO16" s="417"/>
    </row>
    <row r="17" spans="1:53" ht="13.8" x14ac:dyDescent="0.25">
      <c r="A17" s="537"/>
      <c r="B17" s="527">
        <v>30001</v>
      </c>
      <c r="C17" s="527">
        <v>110000</v>
      </c>
      <c r="D17" s="514" t="s">
        <v>26</v>
      </c>
      <c r="E17" s="515">
        <v>34.5</v>
      </c>
      <c r="F17" s="529">
        <v>2600</v>
      </c>
      <c r="G17" s="517">
        <f t="shared" si="24"/>
        <v>0.49242424242424243</v>
      </c>
      <c r="H17" s="518">
        <f>VLOOKUP(D17,'1 General_1'!$A$21:$B$29,2,FALSE)</f>
        <v>595</v>
      </c>
      <c r="I17" s="519">
        <f t="shared" si="25"/>
        <v>35.554672952370126</v>
      </c>
      <c r="J17" s="520">
        <f>IF(D17&lt;&gt;"",IF(E17&lt;&gt;"",VLOOKUP(CONCATENATE(D17,"-",E17),'Three Phase - UG'!$C$8:$T$20,9,FALSE),""),"")</f>
        <v>2.1000000000000001E-2</v>
      </c>
      <c r="K17" s="520">
        <f>IF(D17&lt;&gt;"",IF(E17&lt;&gt;"",VLOOKUP(CONCATENATE(D17,"-",E17),'Three Phase - UG'!$C$8:$T$20,10,FALSE),""),"")</f>
        <v>3.5999999999999997E-2</v>
      </c>
      <c r="L17" s="520">
        <f>IF(D17&lt;&gt;"",IF(E17&lt;&gt;"",VLOOKUP(CONCATENATE(D17,"-",E17),'Three Phase - UG'!$C$8:$T$20,12,FALSE),""),"")</f>
        <v>0.16800000000000001</v>
      </c>
      <c r="M17" s="520">
        <f>IF(D17&lt;&gt;"",IF(E17&lt;&gt;"",VLOOKUP(CONCATENATE(D17,"-",E17),'Three Phase - UG'!$C$8:$T$20,13,FALSE),""),"")</f>
        <v>5.1999999999999998E-2</v>
      </c>
      <c r="N17" s="521">
        <f>IF(D17&lt;&gt;"",IF(E17&lt;&gt;"",VLOOKUP(CONCATENATE(D17,"-",E17),'Three Phase - UG'!$C$8:$T$20,15,FALSE)*1000000,""),"")</f>
        <v>34.369999999999997</v>
      </c>
      <c r="O17" s="520">
        <f t="shared" si="26"/>
        <v>29095.141111434394</v>
      </c>
      <c r="P17" s="521">
        <f t="shared" si="27"/>
        <v>9.1169256567807375E-2</v>
      </c>
      <c r="Q17" s="520">
        <f t="shared" si="28"/>
        <v>5.4600000000000003E-2</v>
      </c>
      <c r="R17" s="520">
        <f t="shared" si="29"/>
        <v>9.3600000000000003E-2</v>
      </c>
      <c r="S17" s="520">
        <f t="shared" si="30"/>
        <v>0.43680000000000002</v>
      </c>
      <c r="T17" s="520">
        <f t="shared" si="31"/>
        <v>0.13519999999999999</v>
      </c>
      <c r="U17" s="520">
        <f t="shared" si="32"/>
        <v>89.361999999999995</v>
      </c>
      <c r="V17" s="520">
        <f t="shared" si="33"/>
        <v>11190.438889013229</v>
      </c>
      <c r="W17" s="520">
        <f t="shared" si="34"/>
        <v>0.23704006707629918</v>
      </c>
      <c r="X17" s="522">
        <f t="shared" si="43"/>
        <v>4.5872715816005043E-3</v>
      </c>
      <c r="Y17" s="522">
        <f t="shared" si="44"/>
        <v>7.8638941398865778E-3</v>
      </c>
      <c r="Z17" s="522">
        <f t="shared" si="45"/>
        <v>3.6698172652804034E-2</v>
      </c>
      <c r="AA17" s="522">
        <f t="shared" si="46"/>
        <v>1.1358958202058391E-2</v>
      </c>
      <c r="AB17" s="522">
        <f t="shared" si="36"/>
        <v>1.0636312049999998E-3</v>
      </c>
      <c r="AC17" s="522">
        <f t="shared" si="37"/>
        <v>940.17550002211544</v>
      </c>
      <c r="AD17" s="523">
        <f t="shared" si="38"/>
        <v>2.821369398375651E-6</v>
      </c>
      <c r="AE17" s="103"/>
      <c r="AF17" s="524" t="str">
        <f t="shared" si="47"/>
        <v>Gen 1</v>
      </c>
      <c r="AG17" s="524" t="str">
        <f t="shared" si="48"/>
        <v>UNIT 1_1</v>
      </c>
      <c r="AH17" s="524">
        <f>_xlfn.IFS(MOD(B17,1000)=0,SUMPRODUCT(--($C$2:C16=B17),$AH$2:AH16),MOD(C16,1000)=0,1,TRUE,AH16+1)</f>
        <v>5</v>
      </c>
      <c r="AI17" s="524">
        <f t="shared" si="21"/>
        <v>0.11468178954001261</v>
      </c>
      <c r="AJ17" s="524">
        <f t="shared" si="40"/>
        <v>0.19659735349716445</v>
      </c>
      <c r="AK17" s="524">
        <f t="shared" si="41"/>
        <v>0.91745431632010088</v>
      </c>
      <c r="AL17" s="524">
        <f t="shared" si="42"/>
        <v>0.28397395505145978</v>
      </c>
      <c r="AM17" s="524">
        <f ca="1">MOD(INDIRECT("C"&amp;ROW(AM17)-1+MATCH("UNIT*",AG17:INDIRECT("AG"&amp;MATCH(0,B:B,-1)),0)),100000)/10000</f>
        <v>1</v>
      </c>
      <c r="AO17" s="417"/>
    </row>
    <row r="18" spans="1:53" ht="13.8" x14ac:dyDescent="0.25">
      <c r="A18" s="530" t="s">
        <v>472</v>
      </c>
      <c r="B18" s="538">
        <v>40005</v>
      </c>
      <c r="C18" s="538">
        <v>40004</v>
      </c>
      <c r="D18" s="514" t="s">
        <v>321</v>
      </c>
      <c r="E18" s="515">
        <v>34.5</v>
      </c>
      <c r="F18" s="539">
        <v>800</v>
      </c>
      <c r="G18" s="517">
        <f t="shared" si="24"/>
        <v>0.15151515151515152</v>
      </c>
      <c r="H18" s="518" t="e">
        <f>VLOOKUP(D18,'1 General_1'!$A$21:$B$29,2,FALSE)</f>
        <v>#N/A</v>
      </c>
      <c r="I18" s="519" t="e">
        <f t="shared" si="25"/>
        <v>#N/A</v>
      </c>
      <c r="J18" s="520">
        <f>IF(D18&lt;&gt;"",IF(E18&lt;&gt;"",VLOOKUP(CONCATENATE(D18,"-",E18),'Three Phase - UG'!$C$8:$T$20,9,FALSE),""),"")</f>
        <v>0.1</v>
      </c>
      <c r="K18" s="520">
        <f>IF(D18&lt;&gt;"",IF(E18&lt;&gt;"",VLOOKUP(CONCATENATE(D18,"-",E18),'Three Phase - UG'!$C$8:$T$20,10,FALSE),""),"")</f>
        <v>4.3999999999999997E-2</v>
      </c>
      <c r="L18" s="520">
        <f>IF(D18&lt;&gt;"",IF(E18&lt;&gt;"",VLOOKUP(CONCATENATE(D18,"-",E18),'Three Phase - UG'!$C$8:$T$20,12,FALSE),""),"")</f>
        <v>9.8760000000000001E-2</v>
      </c>
      <c r="M18" s="520">
        <f>IF(D18&lt;&gt;"",IF(E18&lt;&gt;"",VLOOKUP(CONCATENATE(D18,"-",E18),'Three Phase - UG'!$C$8:$T$20,13,FALSE),""),"")</f>
        <v>0.62861999999999996</v>
      </c>
      <c r="N18" s="521">
        <f>IF(D18&lt;&gt;"",IF(E18&lt;&gt;"",VLOOKUP(CONCATENATE(D18,"-",E18),'Three Phase - UG'!$C$8:$T$20,15,FALSE)*1000000,""),"")</f>
        <v>19.299999999999997</v>
      </c>
      <c r="O18" s="520">
        <f t="shared" si="26"/>
        <v>51813.471502590684</v>
      </c>
      <c r="P18" s="521">
        <f t="shared" si="27"/>
        <v>5.1194840027892992E-2</v>
      </c>
      <c r="Q18" s="520">
        <f t="shared" si="28"/>
        <v>0.08</v>
      </c>
      <c r="R18" s="520">
        <f t="shared" si="29"/>
        <v>3.5200000000000002E-2</v>
      </c>
      <c r="S18" s="520">
        <f t="shared" si="30"/>
        <v>7.9008000000000009E-2</v>
      </c>
      <c r="T18" s="520">
        <f t="shared" si="31"/>
        <v>0.50289600000000001</v>
      </c>
      <c r="U18" s="520">
        <f t="shared" si="32"/>
        <v>15.44</v>
      </c>
      <c r="V18" s="520">
        <f t="shared" si="33"/>
        <v>64766.839378238343</v>
      </c>
      <c r="W18" s="520">
        <f t="shared" si="34"/>
        <v>4.0955872022314398E-2</v>
      </c>
      <c r="X18" s="522">
        <f t="shared" si="43"/>
        <v>6.7212770426381008E-3</v>
      </c>
      <c r="Y18" s="522">
        <f t="shared" si="44"/>
        <v>2.9573618987607645E-3</v>
      </c>
      <c r="Z18" s="522">
        <f t="shared" si="45"/>
        <v>6.6379332073093896E-3</v>
      </c>
      <c r="AA18" s="522">
        <f t="shared" si="46"/>
        <v>4.2251291745431629E-2</v>
      </c>
      <c r="AB18" s="522">
        <f t="shared" si="36"/>
        <v>1.8377460000000003E-4</v>
      </c>
      <c r="AC18" s="522">
        <f t="shared" si="37"/>
        <v>5441.4483829647834</v>
      </c>
      <c r="AD18" s="523">
        <f t="shared" si="38"/>
        <v>4.8747726674559726E-7</v>
      </c>
      <c r="AE18" s="103"/>
      <c r="AF18" s="524" t="str">
        <f t="shared" si="47"/>
        <v>Gen 5</v>
      </c>
      <c r="AG18" s="524" t="str">
        <f t="shared" si="48"/>
        <v>Gen 4</v>
      </c>
      <c r="AH18" s="524">
        <f>_xlfn.IFS(MOD(B18,1000)=0,SUMPRODUCT(--($C$2:C17=B18),$AH$2:AH17),MOD(C17,1000)=0,1,TRUE,AH17+1)</f>
        <v>1</v>
      </c>
      <c r="AI18" s="524">
        <f t="shared" si="21"/>
        <v>6.7212770426381008E-3</v>
      </c>
      <c r="AJ18" s="524">
        <f t="shared" si="40"/>
        <v>2.9573618987607645E-3</v>
      </c>
      <c r="AK18" s="524">
        <f t="shared" si="41"/>
        <v>6.6379332073093896E-3</v>
      </c>
      <c r="AL18" s="524">
        <f t="shared" si="42"/>
        <v>4.2251291745431629E-2</v>
      </c>
      <c r="AM18" s="524">
        <f ca="1">MOD(INDIRECT("C"&amp;ROW(AM18)-1+MATCH("UNIT*",AG18:INDIRECT("AG"&amp;MATCH(0,B:B,-1)),0)),100000)/10000</f>
        <v>1</v>
      </c>
      <c r="AO18" s="417"/>
    </row>
    <row r="19" spans="1:53" ht="13.8" x14ac:dyDescent="0.25">
      <c r="A19" s="530"/>
      <c r="B19" s="513">
        <v>40004</v>
      </c>
      <c r="C19" s="513">
        <v>40003</v>
      </c>
      <c r="D19" s="514" t="s">
        <v>321</v>
      </c>
      <c r="E19" s="515">
        <v>34.5</v>
      </c>
      <c r="F19" s="516">
        <v>700</v>
      </c>
      <c r="G19" s="517">
        <f t="shared" si="24"/>
        <v>0.13257575757575757</v>
      </c>
      <c r="H19" s="518" t="e">
        <f>VLOOKUP(D19,'1 General_1'!$A$21:$B$29,2,FALSE)</f>
        <v>#N/A</v>
      </c>
      <c r="I19" s="519" t="e">
        <f t="shared" si="25"/>
        <v>#N/A</v>
      </c>
      <c r="J19" s="520">
        <f>IF(D19&lt;&gt;"",IF(E19&lt;&gt;"",VLOOKUP(CONCATENATE(D19,"-",E19),'Three Phase - UG'!$C$8:$T$20,9,FALSE),""),"")</f>
        <v>0.1</v>
      </c>
      <c r="K19" s="520">
        <f>IF(D19&lt;&gt;"",IF(E19&lt;&gt;"",VLOOKUP(CONCATENATE(D19,"-",E19),'Three Phase - UG'!$C$8:$T$20,10,FALSE),""),"")</f>
        <v>4.3999999999999997E-2</v>
      </c>
      <c r="L19" s="520">
        <f>IF(D19&lt;&gt;"",IF(E19&lt;&gt;"",VLOOKUP(CONCATENATE(D19,"-",E19),'Three Phase - UG'!$C$8:$T$20,12,FALSE),""),"")</f>
        <v>9.8760000000000001E-2</v>
      </c>
      <c r="M19" s="520">
        <f>IF(D19&lt;&gt;"",IF(E19&lt;&gt;"",VLOOKUP(CONCATENATE(D19,"-",E19),'Three Phase - UG'!$C$8:$T$20,13,FALSE),""),"")</f>
        <v>0.62861999999999996</v>
      </c>
      <c r="N19" s="521">
        <f>IF(D19&lt;&gt;"",IF(E19&lt;&gt;"",VLOOKUP(CONCATENATE(D19,"-",E19),'Three Phase - UG'!$C$8:$T$20,15,FALSE)*1000000,""),"")</f>
        <v>19.299999999999997</v>
      </c>
      <c r="O19" s="520">
        <f t="shared" si="26"/>
        <v>51813.471502590684</v>
      </c>
      <c r="P19" s="521">
        <f t="shared" si="27"/>
        <v>5.1194840027892992E-2</v>
      </c>
      <c r="Q19" s="520">
        <f t="shared" si="28"/>
        <v>7.0000000000000007E-2</v>
      </c>
      <c r="R19" s="520">
        <f t="shared" si="29"/>
        <v>3.0799999999999998E-2</v>
      </c>
      <c r="S19" s="520">
        <f t="shared" si="30"/>
        <v>6.9131999999999999E-2</v>
      </c>
      <c r="T19" s="520">
        <f t="shared" si="31"/>
        <v>0.44003399999999998</v>
      </c>
      <c r="U19" s="520">
        <f t="shared" si="32"/>
        <v>13.509999999999998</v>
      </c>
      <c r="V19" s="520">
        <f t="shared" si="33"/>
        <v>74019.245003700969</v>
      </c>
      <c r="W19" s="520">
        <f t="shared" si="34"/>
        <v>3.5836388019525094E-2</v>
      </c>
      <c r="X19" s="522">
        <f t="shared" si="43"/>
        <v>5.8811174123083393E-3</v>
      </c>
      <c r="Y19" s="522">
        <f t="shared" si="44"/>
        <v>2.5876916614156688E-3</v>
      </c>
      <c r="Z19" s="522">
        <f t="shared" si="45"/>
        <v>5.808191556395715E-3</v>
      </c>
      <c r="AA19" s="522">
        <f t="shared" si="46"/>
        <v>3.6969880277252676E-2</v>
      </c>
      <c r="AB19" s="522">
        <f t="shared" si="36"/>
        <v>1.6080277499999998E-4</v>
      </c>
      <c r="AC19" s="522">
        <f t="shared" si="37"/>
        <v>6218.7981519597543</v>
      </c>
      <c r="AD19" s="523">
        <f t="shared" si="38"/>
        <v>4.265426084023975E-7</v>
      </c>
      <c r="AE19" s="103"/>
      <c r="AF19" s="524" t="str">
        <f t="shared" si="47"/>
        <v>Gen 4</v>
      </c>
      <c r="AG19" s="524" t="str">
        <f t="shared" si="48"/>
        <v>Gen 3</v>
      </c>
      <c r="AH19" s="524">
        <f>_xlfn.IFS(MOD(B19,1000)=0,SUMPRODUCT(--($C$2:C18=B19),$AH$2:AH18),MOD(C18,1000)=0,1,TRUE,AH18+1)</f>
        <v>2</v>
      </c>
      <c r="AI19" s="524">
        <f t="shared" si="21"/>
        <v>2.3524469649233357E-2</v>
      </c>
      <c r="AJ19" s="524">
        <f t="shared" si="40"/>
        <v>1.0350766645662675E-2</v>
      </c>
      <c r="AK19" s="524">
        <f t="shared" si="41"/>
        <v>2.323276622558286E-2</v>
      </c>
      <c r="AL19" s="524">
        <f t="shared" si="42"/>
        <v>0.1478795211090107</v>
      </c>
      <c r="AM19" s="524">
        <f ca="1">MOD(INDIRECT("C"&amp;ROW(AM19)-1+MATCH("UNIT*",AG19:INDIRECT("AG"&amp;MATCH(0,B:B,-1)),0)),100000)/10000</f>
        <v>1</v>
      </c>
      <c r="AO19" s="417"/>
    </row>
    <row r="20" spans="1:53" ht="13.8" x14ac:dyDescent="0.25">
      <c r="A20" s="530"/>
      <c r="B20" s="513">
        <v>40003</v>
      </c>
      <c r="C20" s="513">
        <v>40002</v>
      </c>
      <c r="D20" s="514" t="s">
        <v>22</v>
      </c>
      <c r="E20" s="515">
        <v>34.5</v>
      </c>
      <c r="F20" s="516">
        <v>700</v>
      </c>
      <c r="G20" s="517">
        <f t="shared" si="24"/>
        <v>0.13257575757575757</v>
      </c>
      <c r="H20" s="518">
        <f>VLOOKUP(D20,'1 General_1'!$A$21:$B$29,2,FALSE)</f>
        <v>361</v>
      </c>
      <c r="I20" s="519">
        <f t="shared" si="25"/>
        <v>21.57182678286658</v>
      </c>
      <c r="J20" s="520">
        <f>IF(D20&lt;&gt;"",IF(E20&lt;&gt;"",VLOOKUP(CONCATENATE(D20,"-",E20),'Three Phase - UG'!$C$8:$T$20,9,FALSE),""),"")</f>
        <v>0.05</v>
      </c>
      <c r="K20" s="520">
        <f>IF(D20&lt;&gt;"",IF(E20&lt;&gt;"",VLOOKUP(CONCATENATE(D20,"-",E20),'Three Phase - UG'!$C$8:$T$20,10,FALSE),""),"")</f>
        <v>0.04</v>
      </c>
      <c r="L20" s="520">
        <f>IF(D20&lt;&gt;"",IF(E20&lt;&gt;"",VLOOKUP(CONCATENATE(D20,"-",E20),'Three Phase - UG'!$C$8:$T$20,12,FALSE),""),"")</f>
        <v>0.34</v>
      </c>
      <c r="M20" s="520">
        <f>IF(D20&lt;&gt;"",IF(E20&lt;&gt;"",VLOOKUP(CONCATENATE(D20,"-",E20),'Three Phase - UG'!$C$8:$T$20,13,FALSE),""),"")</f>
        <v>0.18099999999999999</v>
      </c>
      <c r="N20" s="521">
        <f>IF(D20&lt;&gt;"",IF(E20&lt;&gt;"",VLOOKUP(CONCATENATE(D20,"-",E20),'Three Phase - UG'!$C$8:$T$20,15,FALSE)*1000000,""),"")</f>
        <v>24.46</v>
      </c>
      <c r="O20" s="520">
        <f t="shared" si="26"/>
        <v>40883.074407195418</v>
      </c>
      <c r="P20" s="521">
        <f t="shared" si="27"/>
        <v>6.4882165133796008E-2</v>
      </c>
      <c r="Q20" s="520">
        <f t="shared" si="28"/>
        <v>3.5000000000000003E-2</v>
      </c>
      <c r="R20" s="520">
        <f t="shared" si="29"/>
        <v>2.7999999999999997E-2</v>
      </c>
      <c r="S20" s="520">
        <f t="shared" si="30"/>
        <v>0.23800000000000002</v>
      </c>
      <c r="T20" s="520">
        <f t="shared" si="31"/>
        <v>0.12670000000000001</v>
      </c>
      <c r="U20" s="520">
        <f t="shared" si="32"/>
        <v>17.122</v>
      </c>
      <c r="V20" s="520">
        <f t="shared" si="33"/>
        <v>58404.392010279174</v>
      </c>
      <c r="W20" s="520">
        <f t="shared" si="34"/>
        <v>4.5417515593657198E-2</v>
      </c>
      <c r="X20" s="522">
        <f t="shared" si="43"/>
        <v>2.9405587061541697E-3</v>
      </c>
      <c r="Y20" s="522">
        <f t="shared" si="44"/>
        <v>2.3524469649233355E-3</v>
      </c>
      <c r="Z20" s="522">
        <f t="shared" si="45"/>
        <v>1.9995799201848352E-2</v>
      </c>
      <c r="AA20" s="522">
        <f t="shared" si="46"/>
        <v>1.0644822516278093E-2</v>
      </c>
      <c r="AB20" s="522">
        <f t="shared" si="36"/>
        <v>2.03794605E-4</v>
      </c>
      <c r="AC20" s="522">
        <f t="shared" si="37"/>
        <v>4906.9012400990696</v>
      </c>
      <c r="AD20" s="523">
        <f t="shared" si="38"/>
        <v>5.4058197935350488E-7</v>
      </c>
      <c r="AE20" s="103"/>
      <c r="AF20" s="524" t="str">
        <f t="shared" si="47"/>
        <v>Gen 3</v>
      </c>
      <c r="AG20" s="524" t="str">
        <f t="shared" si="48"/>
        <v>Gen 2</v>
      </c>
      <c r="AH20" s="524">
        <f>_xlfn.IFS(MOD(B20,1000)=0,SUMPRODUCT(--($C$2:C19=B20),$AH$2:AH19),MOD(C19,1000)=0,1,TRUE,AH19+1)</f>
        <v>3</v>
      </c>
      <c r="AI20" s="524">
        <f t="shared" si="21"/>
        <v>2.6465028355387527E-2</v>
      </c>
      <c r="AJ20" s="524">
        <f t="shared" si="40"/>
        <v>2.1172022684310021E-2</v>
      </c>
      <c r="AK20" s="524">
        <f t="shared" si="41"/>
        <v>0.17996219281663517</v>
      </c>
      <c r="AL20" s="524">
        <f t="shared" si="42"/>
        <v>9.5803402646502833E-2</v>
      </c>
      <c r="AM20" s="524">
        <f ca="1">MOD(INDIRECT("C"&amp;ROW(AM20)-1+MATCH("UNIT*",AG20:INDIRECT("AG"&amp;MATCH(0,B:B,-1)),0)),100000)/10000</f>
        <v>1</v>
      </c>
      <c r="AO20" s="417"/>
    </row>
    <row r="21" spans="1:53" ht="13.8" x14ac:dyDescent="0.25">
      <c r="A21" s="530"/>
      <c r="B21" s="513">
        <v>40002</v>
      </c>
      <c r="C21" s="513">
        <v>40001</v>
      </c>
      <c r="D21" s="514" t="s">
        <v>23</v>
      </c>
      <c r="E21" s="515">
        <v>34.5</v>
      </c>
      <c r="F21" s="516">
        <v>700</v>
      </c>
      <c r="G21" s="517">
        <f t="shared" si="24"/>
        <v>0.13257575757575757</v>
      </c>
      <c r="H21" s="518">
        <f>VLOOKUP(D21,'1 General_1'!$A$21:$B$29,2,FALSE)</f>
        <v>460</v>
      </c>
      <c r="I21" s="519">
        <f t="shared" si="25"/>
        <v>27.487646316118084</v>
      </c>
      <c r="J21" s="520">
        <f>IF(D21&lt;&gt;"",IF(E21&lt;&gt;"",VLOOKUP(CONCATENATE(D21,"-",E21),'Three Phase - UG'!$C$8:$T$20,9,FALSE),""),"")</f>
        <v>3.5000000000000003E-2</v>
      </c>
      <c r="K21" s="520">
        <f>IF(D21&lt;&gt;"",IF(E21&lt;&gt;"",VLOOKUP(CONCATENATE(D21,"-",E21),'Three Phase - UG'!$C$8:$T$20,10,FALSE),""),"")</f>
        <v>3.7999999999999999E-2</v>
      </c>
      <c r="L21" s="520">
        <f>IF(D21&lt;&gt;"",IF(E21&lt;&gt;"",VLOOKUP(CONCATENATE(D21,"-",E21),'Three Phase - UG'!$C$8:$T$20,12,FALSE),""),"")</f>
        <v>0.25700000000000001</v>
      </c>
      <c r="M21" s="520">
        <f>IF(D21&lt;&gt;"",IF(E21&lt;&gt;"",VLOOKUP(CONCATENATE(D21,"-",E21),'Three Phase - UG'!$C$8:$T$20,13,FALSE),""),"")</f>
        <v>0.10299999999999999</v>
      </c>
      <c r="N21" s="521">
        <f>IF(D21&lt;&gt;"",IF(E21&lt;&gt;"",VLOOKUP(CONCATENATE(D21,"-",E21),'Three Phase - UG'!$C$8:$T$20,15,FALSE)*1000000,""),"")</f>
        <v>28.58</v>
      </c>
      <c r="O21" s="520">
        <f t="shared" si="26"/>
        <v>34989.503149055286</v>
      </c>
      <c r="P21" s="521">
        <f t="shared" si="27"/>
        <v>7.5810804559439476E-2</v>
      </c>
      <c r="Q21" s="520">
        <f t="shared" si="28"/>
        <v>2.4500000000000004E-2</v>
      </c>
      <c r="R21" s="520">
        <f t="shared" si="29"/>
        <v>2.6599999999999999E-2</v>
      </c>
      <c r="S21" s="520">
        <f t="shared" si="30"/>
        <v>0.1799</v>
      </c>
      <c r="T21" s="520">
        <f t="shared" si="31"/>
        <v>7.2099999999999997E-2</v>
      </c>
      <c r="U21" s="520">
        <f t="shared" si="32"/>
        <v>20.006</v>
      </c>
      <c r="V21" s="520">
        <f t="shared" si="33"/>
        <v>49985.004498650407</v>
      </c>
      <c r="W21" s="520">
        <f t="shared" si="34"/>
        <v>5.3067563191607631E-2</v>
      </c>
      <c r="X21" s="522">
        <f t="shared" si="43"/>
        <v>2.0583910943079192E-3</v>
      </c>
      <c r="Y21" s="522">
        <f t="shared" si="44"/>
        <v>2.2348246166771684E-3</v>
      </c>
      <c r="Z21" s="522">
        <f t="shared" si="45"/>
        <v>1.5114471749632432E-2</v>
      </c>
      <c r="AA21" s="522">
        <f t="shared" si="46"/>
        <v>6.0575509346775889E-3</v>
      </c>
      <c r="AB21" s="522">
        <f t="shared" si="36"/>
        <v>2.3812141499999999E-4</v>
      </c>
      <c r="AC21" s="522">
        <f t="shared" si="37"/>
        <v>4199.538290161765</v>
      </c>
      <c r="AD21" s="523">
        <f t="shared" si="38"/>
        <v>6.3163667088810997E-7</v>
      </c>
      <c r="AE21" s="103"/>
      <c r="AF21" s="524" t="str">
        <f t="shared" si="47"/>
        <v>Gen 2</v>
      </c>
      <c r="AG21" s="524" t="str">
        <f t="shared" si="48"/>
        <v>Gen 1</v>
      </c>
      <c r="AH21" s="524">
        <f>_xlfn.IFS(MOD(B21,1000)=0,SUMPRODUCT(--($C$2:C20=B21),$AH$2:AH20),MOD(C20,1000)=0,1,TRUE,AH20+1)</f>
        <v>4</v>
      </c>
      <c r="AI21" s="524">
        <f t="shared" si="21"/>
        <v>3.2934257508926708E-2</v>
      </c>
      <c r="AJ21" s="524">
        <f t="shared" si="40"/>
        <v>3.5757193866834694E-2</v>
      </c>
      <c r="AK21" s="524">
        <f t="shared" si="41"/>
        <v>0.24183154799411891</v>
      </c>
      <c r="AL21" s="524">
        <f t="shared" si="42"/>
        <v>9.6920814954841422E-2</v>
      </c>
      <c r="AM21" s="524">
        <f ca="1">MOD(INDIRECT("C"&amp;ROW(AM21)-1+MATCH("UNIT*",AG21:INDIRECT("AG"&amp;MATCH(0,B:B,-1)),0)),100000)/10000</f>
        <v>1</v>
      </c>
      <c r="AO21" s="417"/>
    </row>
    <row r="22" spans="1:53" ht="13.8" x14ac:dyDescent="0.25">
      <c r="A22" s="537"/>
      <c r="B22" s="527">
        <v>40001</v>
      </c>
      <c r="C22" s="527">
        <v>110000</v>
      </c>
      <c r="D22" s="514" t="s">
        <v>26</v>
      </c>
      <c r="E22" s="515">
        <v>34.5</v>
      </c>
      <c r="F22" s="529">
        <v>1400</v>
      </c>
      <c r="G22" s="517">
        <f t="shared" si="24"/>
        <v>0.26515151515151514</v>
      </c>
      <c r="H22" s="518">
        <f>VLOOKUP(D22,'1 General_1'!$A$21:$B$29,2,FALSE)</f>
        <v>595</v>
      </c>
      <c r="I22" s="519">
        <f t="shared" si="25"/>
        <v>35.554672952370126</v>
      </c>
      <c r="J22" s="520">
        <f>IF(D22&lt;&gt;"",IF(E22&lt;&gt;"",VLOOKUP(CONCATENATE(D22,"-",E22),'Three Phase - UG'!$C$8:$T$20,9,FALSE),""),"")</f>
        <v>2.1000000000000001E-2</v>
      </c>
      <c r="K22" s="520">
        <f>IF(D22&lt;&gt;"",IF(E22&lt;&gt;"",VLOOKUP(CONCATENATE(D22,"-",E22),'Three Phase - UG'!$C$8:$T$20,10,FALSE),""),"")</f>
        <v>3.5999999999999997E-2</v>
      </c>
      <c r="L22" s="520">
        <f>IF(D22&lt;&gt;"",IF(E22&lt;&gt;"",VLOOKUP(CONCATENATE(D22,"-",E22),'Three Phase - UG'!$C$8:$T$20,12,FALSE),""),"")</f>
        <v>0.16800000000000001</v>
      </c>
      <c r="M22" s="520">
        <f>IF(D22&lt;&gt;"",IF(E22&lt;&gt;"",VLOOKUP(CONCATENATE(D22,"-",E22),'Three Phase - UG'!$C$8:$T$20,13,FALSE),""),"")</f>
        <v>5.1999999999999998E-2</v>
      </c>
      <c r="N22" s="521">
        <f>IF(D22&lt;&gt;"",IF(E22&lt;&gt;"",VLOOKUP(CONCATENATE(D22,"-",E22),'Three Phase - UG'!$C$8:$T$20,15,FALSE)*1000000,""),"")</f>
        <v>34.369999999999997</v>
      </c>
      <c r="O22" s="520">
        <f t="shared" si="26"/>
        <v>29095.141111434394</v>
      </c>
      <c r="P22" s="521">
        <f t="shared" si="27"/>
        <v>9.1169256567807375E-2</v>
      </c>
      <c r="Q22" s="520">
        <f t="shared" si="28"/>
        <v>2.9400000000000003E-2</v>
      </c>
      <c r="R22" s="520">
        <f t="shared" si="29"/>
        <v>5.04E-2</v>
      </c>
      <c r="S22" s="520">
        <f t="shared" si="30"/>
        <v>0.23520000000000002</v>
      </c>
      <c r="T22" s="520">
        <f t="shared" si="31"/>
        <v>7.279999999999999E-2</v>
      </c>
      <c r="U22" s="520">
        <f t="shared" si="32"/>
        <v>48.117999999999995</v>
      </c>
      <c r="V22" s="520">
        <f t="shared" si="33"/>
        <v>20782.243651024568</v>
      </c>
      <c r="W22" s="520">
        <f t="shared" si="34"/>
        <v>0.12763695919493032</v>
      </c>
      <c r="X22" s="522">
        <f t="shared" si="43"/>
        <v>2.4700693131695026E-3</v>
      </c>
      <c r="Y22" s="522">
        <f t="shared" si="44"/>
        <v>4.2344045368620034E-3</v>
      </c>
      <c r="Z22" s="522">
        <f t="shared" si="45"/>
        <v>1.9760554505356021E-2</v>
      </c>
      <c r="AA22" s="522">
        <f t="shared" si="46"/>
        <v>6.1163621088006718E-3</v>
      </c>
      <c r="AB22" s="522">
        <f t="shared" si="36"/>
        <v>5.7272449499999991E-4</v>
      </c>
      <c r="AC22" s="522">
        <f t="shared" si="37"/>
        <v>1746.0402143267859</v>
      </c>
      <c r="AD22" s="523">
        <f t="shared" si="38"/>
        <v>1.5191989068176581E-6</v>
      </c>
      <c r="AE22" s="103"/>
      <c r="AF22" s="524" t="str">
        <f t="shared" si="47"/>
        <v>Gen 1</v>
      </c>
      <c r="AG22" s="524" t="str">
        <f t="shared" si="48"/>
        <v>UNIT 1_1</v>
      </c>
      <c r="AH22" s="524">
        <f>_xlfn.IFS(MOD(B22,1000)=0,SUMPRODUCT(--($C$2:C21=B22),$AH$2:AH21),MOD(C21,1000)=0,1,TRUE,AH21+1)</f>
        <v>5</v>
      </c>
      <c r="AI22" s="524">
        <f t="shared" si="21"/>
        <v>6.1751732829237564E-2</v>
      </c>
      <c r="AJ22" s="524">
        <f t="shared" si="40"/>
        <v>0.10586011342155008</v>
      </c>
      <c r="AK22" s="524">
        <f t="shared" si="41"/>
        <v>0.49401386263390051</v>
      </c>
      <c r="AL22" s="524">
        <f t="shared" si="42"/>
        <v>0.15290905272001679</v>
      </c>
      <c r="AM22" s="524">
        <f ca="1">MOD(INDIRECT("C"&amp;ROW(AM22)-1+MATCH("UNIT*",AG22:INDIRECT("AG"&amp;MATCH(0,B:B,-1)),0)),100000)/10000</f>
        <v>1</v>
      </c>
      <c r="AO22" s="417"/>
    </row>
    <row r="23" spans="1:53" x14ac:dyDescent="0.25">
      <c r="A23" s="236"/>
      <c r="B23" s="442"/>
      <c r="C23" s="442"/>
      <c r="D23" s="177"/>
      <c r="E23" s="234"/>
      <c r="F23" s="235"/>
      <c r="G23" s="411"/>
      <c r="H23" s="412"/>
      <c r="J23" s="414"/>
      <c r="K23" s="414"/>
      <c r="L23" s="414"/>
      <c r="M23" s="414"/>
      <c r="N23" s="415"/>
      <c r="O23" s="414"/>
      <c r="P23" s="415"/>
      <c r="Q23" s="414"/>
      <c r="R23" s="414"/>
      <c r="S23" s="414"/>
      <c r="T23" s="414"/>
      <c r="U23" s="414"/>
      <c r="V23" s="414"/>
      <c r="W23" s="414"/>
      <c r="X23" s="416"/>
      <c r="Y23" s="416"/>
      <c r="Z23" s="416"/>
      <c r="AA23" s="416"/>
      <c r="AB23" s="416"/>
      <c r="AC23" s="416"/>
      <c r="AD23" s="6"/>
      <c r="AO23" s="417"/>
    </row>
    <row r="24" spans="1:53" ht="13.8" thickBot="1" x14ac:dyDescent="0.3">
      <c r="A24" s="236"/>
      <c r="B24" s="442"/>
      <c r="C24" s="442"/>
      <c r="D24" s="177"/>
      <c r="E24" s="234"/>
      <c r="F24" s="235"/>
      <c r="G24" s="411"/>
      <c r="H24" s="412"/>
      <c r="I24" s="413"/>
      <c r="J24" s="414"/>
      <c r="K24" s="414"/>
      <c r="L24" s="414"/>
      <c r="M24" s="414"/>
      <c r="N24" s="415"/>
      <c r="O24" s="414"/>
      <c r="P24" s="415"/>
      <c r="Q24" s="414"/>
      <c r="R24" s="414"/>
      <c r="S24" s="414"/>
      <c r="T24" s="414"/>
      <c r="U24" s="414"/>
      <c r="V24" s="414"/>
      <c r="W24" s="414"/>
      <c r="X24" s="416"/>
      <c r="Y24" s="416"/>
      <c r="Z24" s="416"/>
      <c r="AA24" s="416"/>
      <c r="AB24" s="416"/>
      <c r="AC24" s="416"/>
      <c r="AD24" s="6"/>
      <c r="AO24" s="417"/>
    </row>
    <row r="25" spans="1:53" ht="26.25" customHeight="1" thickBot="1" x14ac:dyDescent="0.3">
      <c r="A25" s="359" t="s">
        <v>168</v>
      </c>
      <c r="B25" s="359" t="s">
        <v>169</v>
      </c>
      <c r="C25" s="442"/>
      <c r="D25" s="177"/>
      <c r="E25" s="234"/>
      <c r="F25" s="235"/>
      <c r="G25" s="411"/>
      <c r="H25" s="412"/>
      <c r="I25" s="413">
        <f>SUMIFS(I2:I22,C2:C22,110000)</f>
        <v>138.51383513209066</v>
      </c>
      <c r="J25" s="414"/>
      <c r="K25" s="414"/>
      <c r="L25" s="414"/>
      <c r="M25" s="414"/>
      <c r="N25" s="415"/>
      <c r="O25" s="414"/>
      <c r="P25" s="415"/>
      <c r="Q25" s="414"/>
      <c r="R25" s="414"/>
      <c r="S25" s="414"/>
      <c r="T25" s="414"/>
      <c r="U25" s="414"/>
      <c r="V25" s="414"/>
      <c r="W25" s="414"/>
      <c r="X25" s="416"/>
      <c r="Y25" s="416"/>
      <c r="Z25" s="416"/>
      <c r="AA25" s="416"/>
      <c r="AB25" s="416"/>
      <c r="AC25" s="416"/>
      <c r="AD25" s="6"/>
      <c r="AF25" s="960" t="s">
        <v>197</v>
      </c>
      <c r="AG25" s="961"/>
      <c r="AH25" s="961"/>
      <c r="AI25" s="961"/>
      <c r="AJ25" s="961"/>
      <c r="AK25" s="961"/>
      <c r="AL25" s="961"/>
      <c r="AM25" s="962"/>
    </row>
    <row r="26" spans="1:53" ht="21.75" customHeight="1" x14ac:dyDescent="0.25">
      <c r="A26" s="236"/>
      <c r="B26" s="442"/>
      <c r="C26" s="442"/>
      <c r="D26" s="177"/>
      <c r="E26" s="234"/>
      <c r="F26" s="235"/>
      <c r="G26" s="418"/>
      <c r="H26" s="412"/>
      <c r="I26" s="413">
        <f>I25*1.15</f>
        <v>159.29091040190426</v>
      </c>
      <c r="J26" s="414"/>
      <c r="K26" s="414"/>
      <c r="L26" s="414"/>
      <c r="M26" s="414"/>
      <c r="N26" s="415"/>
      <c r="O26" s="414"/>
      <c r="P26" s="415"/>
      <c r="Q26" s="414"/>
      <c r="R26" s="414"/>
      <c r="S26" s="414"/>
      <c r="T26" s="414"/>
      <c r="U26" s="414"/>
      <c r="V26" s="414"/>
      <c r="W26" s="414"/>
      <c r="X26" s="416"/>
      <c r="Y26" s="416"/>
      <c r="Z26" s="416"/>
      <c r="AA26" s="416"/>
      <c r="AB26" s="416"/>
      <c r="AC26" s="416"/>
      <c r="AD26" s="6"/>
      <c r="AF26" s="419" t="s">
        <v>198</v>
      </c>
      <c r="AG26" s="420" t="s">
        <v>199</v>
      </c>
      <c r="AH26" s="420" t="s">
        <v>200</v>
      </c>
      <c r="AI26" s="420" t="s">
        <v>201</v>
      </c>
      <c r="AJ26" s="420" t="s">
        <v>202</v>
      </c>
      <c r="AK26" s="420" t="s">
        <v>203</v>
      </c>
      <c r="AL26" s="421" t="s">
        <v>204</v>
      </c>
      <c r="AM26" s="422" t="s">
        <v>205</v>
      </c>
      <c r="AN26" s="422" t="s">
        <v>206</v>
      </c>
      <c r="AO26" s="422" t="s">
        <v>207</v>
      </c>
      <c r="AP26" s="422" t="s">
        <v>208</v>
      </c>
      <c r="AQ26" s="423" t="s">
        <v>209</v>
      </c>
      <c r="AR26" s="424" t="s">
        <v>172</v>
      </c>
    </row>
    <row r="27" spans="1:53" x14ac:dyDescent="0.25">
      <c r="A27" s="236"/>
      <c r="J27" s="426" t="str">
        <f>IF(D27&lt;&gt;"",IF(E27&lt;&gt;"",VLOOKUP(CONCATENATE(D27,"-",E27),'Three Phase - UG'!$C$8:$T$18,9,FALSE),""),"")</f>
        <v/>
      </c>
      <c r="K27" s="426" t="str">
        <f>IF(D27&lt;&gt;"",IF(E27&lt;&gt;"",VLOOKUP(CONCATENATE(D27,"-",E27),'Three Phase - UG'!$C$8:$T$18,10,FALSE),""),"")</f>
        <v/>
      </c>
      <c r="L27" s="426" t="str">
        <f>IF(D27&lt;&gt;"",IF(E27&lt;&gt;"",VLOOKUP(CONCATENATE(D27,"-",E27),'Three Phase - UG'!$C$8:$T$18,12,FALSE),""),"")</f>
        <v/>
      </c>
      <c r="M27" s="426" t="str">
        <f>IF(D27&lt;&gt;"",IF(E27&lt;&gt;"",VLOOKUP(CONCATENATE(D27,"-",E27),'Three Phase - UG'!$C$8:$T$18,13,FALSE),""),"")</f>
        <v/>
      </c>
      <c r="N27" s="427" t="str">
        <f>IF(D27&lt;&gt;"",IF(E27&lt;&gt;"",VLOOKUP(CONCATENATE(D27,"-",E27),'Three Phase - UG'!$C$8:$T$18,15,FALSE)*1000000,""),"")</f>
        <v/>
      </c>
      <c r="O27" s="426"/>
      <c r="P27" s="427"/>
      <c r="AF27" s="430" t="str">
        <f ca="1">IF(ISERROR(MATCH(1,$AM$2:INDIRECT("AM"&amp;MATCH(0,$B:$B,-1)),0)),"","MPT 1")</f>
        <v>MPT 1</v>
      </c>
      <c r="AG27" s="61" cm="1">
        <f t="array" aca="1" ref="AG27" ca="1">IF(AF27="","",SUMPRODUCT(--($AM$2:INDIRECT("Am"&amp;MATCH(0,$B:$B,-1))=1),--(ISNUMBER(SEARCH("UNIT",$AG$2:INDIRECT("Ag"&amp;MATCH(0,$B:$B,-1))))),$AH$2:INDIRECT("Ah"&amp;MATCH(0,$B:$B,-1))))</f>
        <v>19</v>
      </c>
      <c r="AH27" s="431">
        <f ca="1">IF(AF27="","",AK27/AG27^2)</f>
        <v>3.2892831394973365E-3</v>
      </c>
      <c r="AI27" s="431">
        <f ca="1">IF(AF27="","",AL27/AG27^2)</f>
        <v>4.1054714547294176E-3</v>
      </c>
      <c r="AJ27" s="432" cm="1">
        <f t="array" aca="1" ref="AJ27" ca="1">IF(AF27="","",SUMPRODUCT(--($AM$2:INDIRECT("Am"&amp;MATCH(0,$B:$B,-1))=1),$AB$2:INDIRECT("ab"&amp;MATCH(0,$B:$B,-1))))</f>
        <v>1.1537236085208536E-2</v>
      </c>
      <c r="AK27" s="433" cm="1">
        <f t="array" aca="1" ref="AK27" ca="1">IF(AF27="","",SUMPRODUCT(--($AM$2:INDIRECT("Am"&amp;MATCH(0,B:B,-1))=1),$AI$2:INDIRECT("Ai"&amp;MATCH(0,B:B,-1))))</f>
        <v>1.1874312133585385</v>
      </c>
      <c r="AL27" s="433" cm="1">
        <f t="array" aca="1" ref="AL27" ca="1">IF(AF27="","",SUMPRODUCT(--($AM$2:INDIRECT("Am"&amp;MATCH(0,B:B,-1))=1),$AJ$2:INDIRECT("Aj"&amp;MATCH(0,B:B,-1))))</f>
        <v>1.4820751951573197</v>
      </c>
      <c r="AM27" s="431">
        <f t="shared" ref="AM27:AM35" ca="1" si="49">IF(AF27="","",AP27/AG27^2)</f>
        <v>2.0497613298095133E-2</v>
      </c>
      <c r="AN27" s="431">
        <f t="shared" ref="AN27:AN35" ca="1" si="50">IF(AG27="","",AQ27/AG27^2)</f>
        <v>1.1508348844410652E-2</v>
      </c>
      <c r="AO27" s="434" cm="1">
        <f t="array" aca="1" ref="AO27" ca="1">IF(AF27="","",SUMPRODUCT(--($AM$2:INDIRECT("Am"&amp;MATCH(0,$B:$B,-1))=1),$AB$2:INDIRECT("ab"&amp;MATCH(0,$B:$B,-1))))</f>
        <v>1.1537236085208536E-2</v>
      </c>
      <c r="AP27" s="435" cm="1">
        <f t="array" aca="1" ref="AP27" ca="1">IF(AF27="","",SUMPRODUCT(--($AM$2:INDIRECT("Am"&amp;MATCH(0,B:B,-1))=1),$AK$2:INDIRECT("Ak"&amp;MATCH(0,B:B,-1))))</f>
        <v>7.3996384006123428</v>
      </c>
      <c r="AQ27" s="435" cm="1">
        <f t="array" aca="1" ref="AQ27" ca="1">IF(AF27="","",SUMPRODUCT(--($AM$2:INDIRECT("Am"&amp;MATCH(0,B:B,-1))=1),$AL$2:INDIRECT("Al"&amp;MATCH(0,B:B,-1))))</f>
        <v>4.1545139328322458</v>
      </c>
      <c r="AR27" s="436" t="e">
        <f>SUM(#REF!+#REF!+#REF!+#REF!)</f>
        <v>#REF!</v>
      </c>
      <c r="AT27">
        <f>SUMIFS(TabCollection[MVA Rating],TabCollection[To],110000)</f>
        <v>138.51383513209066</v>
      </c>
      <c r="AU27">
        <f>AT27*1.15</f>
        <v>159.29091040190426</v>
      </c>
      <c r="AW27" s="253"/>
      <c r="AX27" s="253"/>
      <c r="BA27" s="353"/>
    </row>
    <row r="28" spans="1:53" x14ac:dyDescent="0.25">
      <c r="A28" s="236"/>
      <c r="J28" s="426"/>
      <c r="K28" s="426"/>
      <c r="L28" s="426"/>
      <c r="M28" s="426"/>
      <c r="N28" s="427"/>
      <c r="O28" s="426"/>
      <c r="P28" s="427"/>
      <c r="AF28" s="430" t="str">
        <f ca="1">IF(ISERROR(MATCH(2,$AM$2:INDIRECT("Am"&amp;MATCH(0,$B:$B,-1)),0)),"","MPT 2")</f>
        <v/>
      </c>
      <c r="AG28" s="61" t="str" cm="1">
        <f t="array" aca="1" ref="AG28" ca="1">IF(AF28="","",SUMPRODUCT(--($AM$2:INDIRECT("Am"&amp;MATCH(0,$B:$B,-1))=2),--(ISNUMBER(SEARCH("UNIT",$AG$2:INDIRECT("Ag"&amp;MATCH(0,$B:$B,-1))))),$AH$2:INDIRECT("Ah"&amp;MATCH(0,$B:$B,-1))))</f>
        <v/>
      </c>
      <c r="AH28" s="431" t="str">
        <f ca="1">IF(AF28="","",AK28/AG28^2)</f>
        <v/>
      </c>
      <c r="AI28" s="431" t="str">
        <f ca="1">IF(AF28="","",AL28/AG28^2)</f>
        <v/>
      </c>
      <c r="AJ28" s="431" t="str" cm="1">
        <f t="array" aca="1" ref="AJ28" ca="1">IF(AF28="","",SUMPRODUCT(--($AM$2:INDIRECT("Am"&amp;MATCH(0,$B:$B,-1))=2),$AB$2:INDIRECT("ab"&amp;MATCH(0,$B:$B,-1))))</f>
        <v/>
      </c>
      <c r="AK28" s="433" t="str" cm="1">
        <f t="array" aca="1" ref="AK28" ca="1">IF(AF28="","",SUMPRODUCT(--($AM$2:INDIRECT("Am"&amp;MATCH(0,B:B,-1))=2),$AI$2:INDIRECT("Ai"&amp;MATCH(0,B:B,-1))))</f>
        <v/>
      </c>
      <c r="AL28" s="433" t="str" cm="1">
        <f t="array" aca="1" ref="AL28" ca="1">IF(AF28="","",SUMPRODUCT(--($AM$2:INDIRECT("Am"&amp;MATCH(0,B:B,-1))=2),$AJ$2:INDIRECT("Aj"&amp;MATCH(0,B:B,-1))))</f>
        <v/>
      </c>
      <c r="AM28" s="431" t="str">
        <f t="shared" ca="1" si="49"/>
        <v/>
      </c>
      <c r="AN28" s="431" t="str">
        <f t="shared" ca="1" si="50"/>
        <v/>
      </c>
      <c r="AO28" s="437" t="str" cm="1">
        <f t="array" aca="1" ref="AO28" ca="1">IF(AF28="","",SUMPRODUCT(--($AM$2:INDIRECT("Am"&amp;MATCH(0,$B:$B,-1))=2),$AB$2:INDIRECT("ab"&amp;MATCH(0,$B:$B,-1))))</f>
        <v/>
      </c>
      <c r="AP28" s="435" t="str" cm="1">
        <f t="array" aca="1" ref="AP28" ca="1">IF(AF28="","",SUMPRODUCT(--($AM$2:INDIRECT("Am"&amp;MATCH(0,B:B,-1))=2),$AK$2:INDIRECT("Ak"&amp;MATCH(0,B:B,-1))))</f>
        <v/>
      </c>
      <c r="AQ28" s="435" t="str" cm="1">
        <f t="array" aca="1" ref="AQ28" ca="1">IF(AF28="","",SUMPRODUCT(--($AM$2:INDIRECT("Am"&amp;MATCH(0,B:B,-1))=2),$AL$2:INDIRECT("Al"&amp;MATCH(0,B:B,-1))))</f>
        <v/>
      </c>
      <c r="AR28" s="436" t="e">
        <f>SUM(#REF!+#REF!+#REF!+#REF!)</f>
        <v>#REF!</v>
      </c>
      <c r="AW28" s="253"/>
      <c r="AX28" s="253"/>
      <c r="BA28" s="353"/>
    </row>
    <row r="29" spans="1:53" x14ac:dyDescent="0.25">
      <c r="J29" s="426" t="str">
        <f>IF(D29&lt;&gt;"",IF(E29&lt;&gt;"",VLOOKUP(CONCATENATE(D29,"-",E29),'Three Phase - UG'!$C$8:$T$18,9,FALSE),""),"")</f>
        <v/>
      </c>
      <c r="K29" s="426" t="str">
        <f>IF(D29&lt;&gt;"",IF(E29&lt;&gt;"",VLOOKUP(CONCATENATE(D29,"-",E29),'Three Phase - UG'!$C$8:$T$18,10,FALSE),""),"")</f>
        <v/>
      </c>
      <c r="L29" s="426" t="str">
        <f>IF(D29&lt;&gt;"",IF(E29&lt;&gt;"",VLOOKUP(CONCATENATE(D29,"-",E29),'Three Phase - UG'!$C$8:$T$18,12,FALSE),""),"")</f>
        <v/>
      </c>
      <c r="M29" s="426" t="str">
        <f>IF(D29&lt;&gt;"",IF(E29&lt;&gt;"",VLOOKUP(CONCATENATE(D29,"-",E29),'Three Phase - UG'!$C$8:$T$18,13,FALSE),""),"")</f>
        <v/>
      </c>
      <c r="N29" s="427" t="str">
        <f>IF(D29&lt;&gt;"",IF(E29&lt;&gt;"",VLOOKUP(CONCATENATE(D29,"-",E29),'Three Phase - UG'!$C$8:$T$18,15,FALSE)*1000000,""),"")</f>
        <v/>
      </c>
      <c r="O29" s="426"/>
      <c r="P29" s="427"/>
      <c r="AB29" s="253"/>
      <c r="AF29" s="430" t="str">
        <f ca="1">IF(ISERROR(MATCH(3,$AM$2:INDIRECT("Am"&amp;MATCH(0,$B:$B,-1)),0)),"","MPT 3")</f>
        <v/>
      </c>
      <c r="AG29" s="61" t="str" cm="1">
        <f t="array" aca="1" ref="AG29" ca="1">IF(AF29="","",SUMPRODUCT(--($AM$2:INDIRECT("Am"&amp;MATCH(0,$B:$B,-1))=3),--(ISNUMBER(SEARCH("UNIT",$AG$2:INDIRECT("Ag"&amp;MATCH(0,$B:$B,-1))))),$AH$2:INDIRECT("Ah"&amp;MATCH(0,$B:$B,-1))))</f>
        <v/>
      </c>
      <c r="AH29" s="438" t="str">
        <f ca="1">IF(AF29="","",AK29/AG29^2)</f>
        <v/>
      </c>
      <c r="AI29" s="438" t="str">
        <f ca="1">IF(AF29="","",AL29/AG29^2)</f>
        <v/>
      </c>
      <c r="AJ29" s="433" t="str" cm="1">
        <f t="array" aca="1" ref="AJ29" ca="1">IF(AF29="","",SUMPRODUCT(--($AM$2:INDIRECT("Am"&amp;MATCH(0,$B:$B,-1))=3),$AB$2:INDIRECT("ab"&amp;MATCH(0,$B:$B,-1))))</f>
        <v/>
      </c>
      <c r="AK29" s="433" t="str" cm="1">
        <f t="array" aca="1" ref="AK29" ca="1">IF(AF29="","",SUMPRODUCT(--($AM$2:INDIRECT("Am"&amp;MATCH(0,B:B,-1))=3),$AI$2:INDIRECT("Ai"&amp;MATCH(0,B:B,-1))))</f>
        <v/>
      </c>
      <c r="AL29" s="433" t="str" cm="1">
        <f t="array" aca="1" ref="AL29" ca="1">IF(AF29="","",SUMPRODUCT(--($AM$2:INDIRECT("Am"&amp;MATCH(0,B:B,-1))=3),$AJ$2:INDIRECT("Aj"&amp;MATCH(0,B:B,-1))))</f>
        <v/>
      </c>
      <c r="AM29" s="433" t="str">
        <f t="shared" ca="1" si="49"/>
        <v/>
      </c>
      <c r="AN29" s="433" t="str">
        <f t="shared" ca="1" si="50"/>
        <v/>
      </c>
      <c r="AO29" s="435" t="str" cm="1">
        <f t="array" aca="1" ref="AO29" ca="1">IF(AF29="","",SUMPRODUCT(--($AM$2:INDIRECT("Am"&amp;MATCH(0,$B:$B,-1))=3),$AB$2:INDIRECT("ab"&amp;MATCH(0,$B:$B,-1))))</f>
        <v/>
      </c>
      <c r="AP29" s="435" t="str" cm="1">
        <f t="array" aca="1" ref="AP29" ca="1">IF(AF29="","",SUMPRODUCT(--($AM$2:INDIRECT("Am"&amp;MATCH(0,B:B,-1))=3),$AK$2:INDIRECT("Ak"&amp;MATCH(0,B:B,-1))))</f>
        <v/>
      </c>
      <c r="AQ29" s="435" t="str" cm="1">
        <f t="array" aca="1" ref="AQ29" ca="1">IF(AF29="","",SUMPRODUCT(--($AM$2:INDIRECT("Am"&amp;MATCH(0,B:B,-1))=3),$AL$2:INDIRECT("Al"&amp;MATCH(0,B:B,-1))))</f>
        <v/>
      </c>
      <c r="AR29" s="33"/>
      <c r="AW29" s="354"/>
    </row>
    <row r="30" spans="1:53" x14ac:dyDescent="0.25">
      <c r="J30" s="426" t="str">
        <f>IF(D30&lt;&gt;"",IF(E30&lt;&gt;"",VLOOKUP(CONCATENATE(D30,"-",E30),'Three Phase - UG'!$C$8:$T$18,9,FALSE),""),"")</f>
        <v/>
      </c>
      <c r="K30" s="426" t="str">
        <f>IF(D30&lt;&gt;"",IF(E30&lt;&gt;"",VLOOKUP(CONCATENATE(D30,"-",E30),'Three Phase - UG'!$C$8:$T$18,10,FALSE),""),"")</f>
        <v/>
      </c>
      <c r="L30" s="426" t="str">
        <f>IF(D30&lt;&gt;"",IF(E30&lt;&gt;"",VLOOKUP(CONCATENATE(D30,"-",E30),'Three Phase - UG'!$C$8:$T$18,12,FALSE),""),"")</f>
        <v/>
      </c>
      <c r="M30" s="426" t="str">
        <f>IF(D30&lt;&gt;"",IF(E30&lt;&gt;"",VLOOKUP(CONCATENATE(D30,"-",E30),'Three Phase - UG'!$C$8:$T$18,13,FALSE),""),"")</f>
        <v/>
      </c>
      <c r="N30" s="427" t="str">
        <f>IF(D30&lt;&gt;"",IF(E30&lt;&gt;"",VLOOKUP(CONCATENATE(D30,"-",E30),'Three Phase - UG'!$C$8:$T$18,15,FALSE)*1000000,""),"")</f>
        <v/>
      </c>
      <c r="O30" s="426"/>
      <c r="P30" s="427"/>
      <c r="AF30" s="430" t="str">
        <f ca="1">IF(ISERROR(MATCH(4,$AM$2:INDIRECT("Am"&amp;MATCH(0,$B:$B,-1)),0)),"","MPT 4")</f>
        <v/>
      </c>
      <c r="AG30" s="61" t="str" cm="1">
        <f t="array" aca="1" ref="AG30" ca="1">IF(AF30="","",SUMPRODUCT(--($AM$2:INDIRECT("Am"&amp;MATCH(0,$B:$B,-1))=4),--(ISNUMBER(SEARCH("UNIT",$AG$2:INDIRECT("Ag"&amp;MATCH(0,$B:$B,-1))))),$AH$2:INDIRECT("Ah"&amp;MATCH(0,$B:$B,-1))))</f>
        <v/>
      </c>
      <c r="AH30" s="438" t="str">
        <f t="shared" ref="AH30:AH35" ca="1" si="51">IF(AF30="","",AK30/AG30^2)</f>
        <v/>
      </c>
      <c r="AI30" s="438" t="str">
        <f t="shared" ref="AI30:AI35" ca="1" si="52">IF(AF30="","",AL30/AG30^2)</f>
        <v/>
      </c>
      <c r="AJ30" s="433" t="str" cm="1">
        <f t="array" aca="1" ref="AJ30" ca="1">IF(AF30="","",SUMPRODUCT(--($AM$2:INDIRECT("Am"&amp;MATCH(0,$B:$B,-1))=4),$AB$2:INDIRECT("ab"&amp;MATCH(0,$B:$B,-1))))</f>
        <v/>
      </c>
      <c r="AK30" s="433" t="str" cm="1">
        <f t="array" aca="1" ref="AK30" ca="1">IF(AF30="","",SUMPRODUCT(--($AM$2:INDIRECT("Am"&amp;MATCH(0,B:B,-1))=4),$AI$2:INDIRECT("Ai"&amp;MATCH(0,B:B,-1))))</f>
        <v/>
      </c>
      <c r="AL30" s="433" t="str" cm="1">
        <f t="array" aca="1" ref="AL30" ca="1">IF(AF30="","",SUMPRODUCT(--($AM$2:INDIRECT("Am"&amp;MATCH(0,B:B,-1))=4),$AJ$2:INDIRECT("Aj"&amp;MATCH(0,B:B,-1))))</f>
        <v/>
      </c>
      <c r="AM30" s="433" t="str">
        <f t="shared" ca="1" si="49"/>
        <v/>
      </c>
      <c r="AN30" s="433" t="str">
        <f t="shared" ca="1" si="50"/>
        <v/>
      </c>
      <c r="AO30" s="435" t="str" cm="1">
        <f t="array" aca="1" ref="AO30" ca="1">IF(AF30="","",SUMPRODUCT(--($AM$2:INDIRECT("Am"&amp;MATCH(0,$B:$B,-1))=4),$AB$2:INDIRECT("ab"&amp;MATCH(0,$B:$B,-1))))</f>
        <v/>
      </c>
      <c r="AP30" s="435" t="str" cm="1">
        <f t="array" aca="1" ref="AP30" ca="1">IF(AF30="","",SUMPRODUCT(--($AM$2:INDIRECT("Am"&amp;MATCH(0,B:B,-1))=4),$AK$2:INDIRECT("Ak"&amp;MATCH(0,B:B,-1))))</f>
        <v/>
      </c>
      <c r="AQ30" s="435" t="str" cm="1">
        <f t="array" aca="1" ref="AQ30" ca="1">IF(AF30="","",SUMPRODUCT(--($AM$2:INDIRECT("Am"&amp;MATCH(0,B:B,-1))=4),$AL$2:INDIRECT("Al"&amp;MATCH(0,B:B,-1))))</f>
        <v/>
      </c>
      <c r="AR30" s="33"/>
    </row>
    <row r="31" spans="1:53" x14ac:dyDescent="0.25">
      <c r="J31" s="426"/>
      <c r="K31" s="426" t="str">
        <f>IF(D31&lt;&gt;"",IF(E31&lt;&gt;"",VLOOKUP(CONCATENATE(D31,"-",E31),'Three Phase - UG'!$C$8:$T$18,10,FALSE),""),"")</f>
        <v/>
      </c>
      <c r="L31" s="426" t="str">
        <f>IF(D31&lt;&gt;"",IF(E31&lt;&gt;"",VLOOKUP(CONCATENATE(D31,"-",E31),'Three Phase - UG'!$C$8:$T$18,12,FALSE),""),"")</f>
        <v/>
      </c>
      <c r="M31" s="426" t="str">
        <f>IF(D31&lt;&gt;"",IF(E31&lt;&gt;"",VLOOKUP(CONCATENATE(D31,"-",E31),'Three Phase - UG'!$C$8:$T$18,13,FALSE),""),"")</f>
        <v/>
      </c>
      <c r="N31" s="427" t="str">
        <f>IF(D31&lt;&gt;"",IF(E31&lt;&gt;"",VLOOKUP(CONCATENATE(D31,"-",E31),'Three Phase - UG'!$C$8:$T$18,15,FALSE)*1000000,""),"")</f>
        <v/>
      </c>
      <c r="O31" s="426"/>
      <c r="P31" s="427"/>
      <c r="AF31" s="430" t="str">
        <f ca="1">IF(ISERROR(MATCH(5,$AM$2:INDIRECT("Am"&amp;MATCH(0,$B:$B,-1)),0)),"","MPT 5")</f>
        <v/>
      </c>
      <c r="AG31" s="61" t="str" cm="1">
        <f t="array" aca="1" ref="AG31" ca="1">IF(AF31="","",SUMPRODUCT(--($AM$2:INDIRECT("Am"&amp;MATCH(0,$B:$B,-1))=5),--(ISNUMBER(SEARCH("UNIT",$AG$2:INDIRECT("Ag"&amp;MATCH(0,$B:$B,-1))))),$AH$2:INDIRECT("Ah"&amp;MATCH(0,$B:$B,-1))))</f>
        <v/>
      </c>
      <c r="AH31" s="438" t="str">
        <f t="shared" ca="1" si="51"/>
        <v/>
      </c>
      <c r="AI31" s="438" t="str">
        <f t="shared" ca="1" si="52"/>
        <v/>
      </c>
      <c r="AJ31" s="433" t="str" cm="1">
        <f t="array" aca="1" ref="AJ31" ca="1">IF(AF31="","",SUMPRODUCT(--($AM$2:INDIRECT("Am"&amp;MATCH(0,$B:$B,-1))=5),$AB$2:INDIRECT("ab"&amp;MATCH(0,$B:$B,-1))))</f>
        <v/>
      </c>
      <c r="AK31" s="433" t="str" cm="1">
        <f t="array" aca="1" ref="AK31" ca="1">IF(AF31="","",SUMPRODUCT(--($AM$2:INDIRECT("Am"&amp;MATCH(0,B:B,-1))=5),$AI$2:INDIRECT("Ai"&amp;MATCH(0,B:B,-1))))</f>
        <v/>
      </c>
      <c r="AL31" s="433" t="str" cm="1">
        <f t="array" aca="1" ref="AL31" ca="1">IF(AF31="","",SUMPRODUCT(--($AM$2:INDIRECT("Am"&amp;MATCH(0,B:B,-1))=5),$AJ$2:INDIRECT("Aj"&amp;MATCH(0,B:B,-1))))</f>
        <v/>
      </c>
      <c r="AM31" s="433" t="str">
        <f t="shared" ca="1" si="49"/>
        <v/>
      </c>
      <c r="AN31" s="433" t="str">
        <f t="shared" ca="1" si="50"/>
        <v/>
      </c>
      <c r="AO31" s="435" t="str" cm="1">
        <f t="array" aca="1" ref="AO31" ca="1">IF(AF31="","",SUMPRODUCT(--($AM$2:INDIRECT("Am"&amp;MATCH(0,$B:$B,-1))=5),$AB$2:INDIRECT("ab"&amp;MATCH(0,$B:$B,-1))))</f>
        <v/>
      </c>
      <c r="AP31" s="435" t="str" cm="1">
        <f t="array" aca="1" ref="AP31" ca="1">IF(AF31="","",SUMPRODUCT(--($AM$2:INDIRECT("Am"&amp;MATCH(0,B:B,-1))=5),$AK$2:INDIRECT("Ak"&amp;MATCH(0,B:B,-1))))</f>
        <v/>
      </c>
      <c r="AQ31" s="435" t="str" cm="1">
        <f t="array" aca="1" ref="AQ31" ca="1">IF(AF31="","",SUMPRODUCT(--($AM$2:INDIRECT("Am"&amp;MATCH(0,B:B,-1))=5),$AL$2:INDIRECT("Al"&amp;MATCH(0,B:B,-1))))</f>
        <v/>
      </c>
      <c r="AR31" s="33"/>
    </row>
    <row r="32" spans="1:53" x14ac:dyDescent="0.25">
      <c r="J32" s="426" t="str">
        <f>IF(D32&lt;&gt;"",IF(E32&lt;&gt;"",VLOOKUP(CONCATENATE(D32,"-",E32),'Three Phase - UG'!$C$8:$T$18,9,FALSE),""),"")</f>
        <v/>
      </c>
      <c r="K32" s="426" t="str">
        <f>IF(D32&lt;&gt;"",IF(E32&lt;&gt;"",VLOOKUP(CONCATENATE(D32,"-",E32),'Three Phase - UG'!$C$8:$T$18,10,FALSE),""),"")</f>
        <v/>
      </c>
      <c r="L32" s="426" t="str">
        <f>IF(D32&lt;&gt;"",IF(E32&lt;&gt;"",VLOOKUP(CONCATENATE(D32,"-",E32),'Three Phase - UG'!$C$8:$T$18,12,FALSE),""),"")</f>
        <v/>
      </c>
      <c r="M32" s="426" t="str">
        <f>IF(D32&lt;&gt;"",IF(E32&lt;&gt;"",VLOOKUP(CONCATENATE(D32,"-",E32),'Three Phase - UG'!$C$8:$T$18,13,FALSE),""),"")</f>
        <v/>
      </c>
      <c r="N32" s="427" t="str">
        <f>IF(D32&lt;&gt;"",IF(E32&lt;&gt;"",VLOOKUP(CONCATENATE(D32,"-",E32),'Three Phase - UG'!$C$8:$T$18,15,FALSE)*1000000,""),"")</f>
        <v/>
      </c>
      <c r="O32" s="426"/>
      <c r="P32" s="427"/>
      <c r="AF32" s="430" t="str">
        <f ca="1">IF(ISERROR(MATCH(6,$AM$2:INDIRECT("Am"&amp;MATCH(0,$B:$B,-1)),0)),"","MPT 6")</f>
        <v/>
      </c>
      <c r="AG32" s="61" t="str" cm="1">
        <f t="array" aca="1" ref="AG32" ca="1">IF(AF32="","",SUMPRODUCT(--($AM$2:INDIRECT("Am"&amp;MATCH(0,$B:$B,-1))=6),--(ISNUMBER(SEARCH("UNIT",$AG$2:INDIRECT("Ag"&amp;MATCH(0,$B:$B,-1))))),$AH$2:INDIRECT("Ah"&amp;MATCH(0,$B:$B,-1))))</f>
        <v/>
      </c>
      <c r="AH32" s="438" t="str">
        <f t="shared" ca="1" si="51"/>
        <v/>
      </c>
      <c r="AI32" s="438" t="str">
        <f t="shared" ca="1" si="52"/>
        <v/>
      </c>
      <c r="AJ32" s="433" t="str" cm="1">
        <f t="array" aca="1" ref="AJ32" ca="1">IF(AF32="","",SUMPRODUCT(--($AM$2:INDIRECT("Am"&amp;MATCH(0,$B:$B,-1))=6),$AB$2:INDIRECT("ab"&amp;MATCH(0,$B:$B,-1))))</f>
        <v/>
      </c>
      <c r="AK32" s="433" t="str" cm="1">
        <f t="array" aca="1" ref="AK32" ca="1">IF(AF32="","",SUMPRODUCT(--($AM$2:INDIRECT("Am"&amp;MATCH(0,B:B,-1))=6),$AI$2:INDIRECT("Ai"&amp;MATCH(0,B:B,-1))))</f>
        <v/>
      </c>
      <c r="AL32" s="433" t="str" cm="1">
        <f t="array" aca="1" ref="AL32" ca="1">IF(AF32="","",SUMPRODUCT(--($AM$2:INDIRECT("Am"&amp;MATCH(0,B:B,-1))=6),$AJ$2:INDIRECT("Aj"&amp;MATCH(0,B:B,-1))))</f>
        <v/>
      </c>
      <c r="AM32" s="433" t="str">
        <f t="shared" ca="1" si="49"/>
        <v/>
      </c>
      <c r="AN32" s="433" t="str">
        <f t="shared" ca="1" si="50"/>
        <v/>
      </c>
      <c r="AO32" s="435" t="str" cm="1">
        <f t="array" aca="1" ref="AO32" ca="1">IF(AF32="","",SUMPRODUCT(--($AM$2:INDIRECT("Am"&amp;MATCH(0,$B:$B,-1))=6),$AB$2:INDIRECT("ab"&amp;MATCH(0,$B:$B,-1))))</f>
        <v/>
      </c>
      <c r="AP32" s="435" t="str" cm="1">
        <f t="array" aca="1" ref="AP32" ca="1">IF(AF32="","",SUMPRODUCT(--($AM$2:INDIRECT("Am"&amp;MATCH(0,B:B,-1))=6),$AK$2:INDIRECT("Ak"&amp;MATCH(0,B:B,-1))))</f>
        <v/>
      </c>
      <c r="AQ32" s="435" t="str" cm="1">
        <f t="array" aca="1" ref="AQ32" ca="1">IF(AF32="","",SUMPRODUCT(--($AM$2:INDIRECT("Am"&amp;MATCH(0,B:B,-1))=6),$AL$2:INDIRECT("Al"&amp;MATCH(0,B:B,-1))))</f>
        <v/>
      </c>
      <c r="AR32" s="33"/>
    </row>
    <row r="33" spans="10:44" x14ac:dyDescent="0.25">
      <c r="J33" s="426" t="str">
        <f>IF(D33&lt;&gt;"",IF(E33&lt;&gt;"",VLOOKUP(CONCATENATE(D33,"-",E33),'Three Phase - UG'!$C$8:$T$18,9,FALSE),""),"")</f>
        <v/>
      </c>
      <c r="K33" s="426" t="str">
        <f>IF(D33&lt;&gt;"",IF(E33&lt;&gt;"",VLOOKUP(CONCATENATE(D33,"-",E33),'Three Phase - UG'!$C$8:$T$18,10,FALSE),""),"")</f>
        <v/>
      </c>
      <c r="L33" s="426" t="str">
        <f>IF(D33&lt;&gt;"",IF(E33&lt;&gt;"",VLOOKUP(CONCATENATE(D33,"-",E33),'Three Phase - UG'!$C$8:$T$18,12,FALSE),""),"")</f>
        <v/>
      </c>
      <c r="M33" s="426" t="str">
        <f>IF(D33&lt;&gt;"",IF(E33&lt;&gt;"",VLOOKUP(CONCATENATE(D33,"-",E33),'Three Phase - UG'!$C$8:$T$18,13,FALSE),""),"")</f>
        <v/>
      </c>
      <c r="N33" s="427" t="str">
        <f>IF(D33&lt;&gt;"",IF(E33&lt;&gt;"",VLOOKUP(CONCATENATE(D33,"-",E33),'Three Phase - UG'!$C$8:$T$18,15,FALSE)*1000000,""),"")</f>
        <v/>
      </c>
      <c r="O33" s="426"/>
      <c r="P33" s="427"/>
      <c r="AF33" s="430" t="str">
        <f ca="1">IF(ISERROR(MATCH(7,$AM$2:INDIRECT("Am"&amp;MATCH(0,$B:$B,-1)),0)),"","MPT 7")</f>
        <v/>
      </c>
      <c r="AG33" s="61" t="str" cm="1">
        <f t="array" aca="1" ref="AG33" ca="1">IF(AF33="","",SUMPRODUCT(--($AM$2:INDIRECT("Am"&amp;MATCH(0,$B:$B,-1))=7),--(ISNUMBER(SEARCH("UNIT",$AG$2:INDIRECT("Ag"&amp;MATCH(0,$B:$B,-1))))),$AH$2:INDIRECT("Ah"&amp;MATCH(0,$B:$B,-1))))</f>
        <v/>
      </c>
      <c r="AH33" s="438" t="str">
        <f t="shared" ca="1" si="51"/>
        <v/>
      </c>
      <c r="AI33" s="438" t="str">
        <f t="shared" ca="1" si="52"/>
        <v/>
      </c>
      <c r="AJ33" s="433" t="str" cm="1">
        <f t="array" aca="1" ref="AJ33" ca="1">IF(AF33="","",SUMPRODUCT(--($AM$2:INDIRECT("Am"&amp;MATCH(0,$B:$B,-1))=7),$AB$2:INDIRECT("ab"&amp;MATCH(0,$B:$B,-1))))</f>
        <v/>
      </c>
      <c r="AK33" s="433" t="str" cm="1">
        <f t="array" aca="1" ref="AK33" ca="1">IF(AF33="","",SUMPRODUCT(--($AM$2:INDIRECT("Am"&amp;MATCH(0,B:B,-1))=7),$AI$2:INDIRECT("Ai"&amp;MATCH(0,B:B,-1))))</f>
        <v/>
      </c>
      <c r="AL33" s="433" t="str" cm="1">
        <f t="array" aca="1" ref="AL33" ca="1">IF(AF33="","",SUMPRODUCT(--($AM$2:INDIRECT("Am"&amp;MATCH(0,B:B,-1))=7),$AJ$2:INDIRECT("Aj"&amp;MATCH(0,B:B,-1))))</f>
        <v/>
      </c>
      <c r="AM33" s="433" t="str">
        <f t="shared" ca="1" si="49"/>
        <v/>
      </c>
      <c r="AN33" s="433" t="str">
        <f t="shared" ca="1" si="50"/>
        <v/>
      </c>
      <c r="AO33" s="435" t="str" cm="1">
        <f t="array" aca="1" ref="AO33" ca="1">IF(AF33="","",SUMPRODUCT(--($AM$2:INDIRECT("Am"&amp;MATCH(0,$B:$B,-1))=7),$AB$2:INDIRECT("ab"&amp;MATCH(0,$B:$B,-1))))</f>
        <v/>
      </c>
      <c r="AP33" s="435" t="str" cm="1">
        <f t="array" aca="1" ref="AP33" ca="1">IF(AF33="","",SUMPRODUCT(--($AM$2:INDIRECT("Am"&amp;MATCH(0,B:B,-1))=7),$AK$2:INDIRECT("Ak"&amp;MATCH(0,B:B,-1))))</f>
        <v/>
      </c>
      <c r="AQ33" s="435" t="str" cm="1">
        <f t="array" aca="1" ref="AQ33" ca="1">IF(AF33="","",SUMPRODUCT(--($AM$2:INDIRECT("Am"&amp;MATCH(0,B:B,-1))=7),$AL$2:INDIRECT("Al"&amp;MATCH(0,B:B,-1))))</f>
        <v/>
      </c>
      <c r="AR33" s="33"/>
    </row>
    <row r="34" spans="10:44" x14ac:dyDescent="0.25">
      <c r="J34" s="426" t="str">
        <f>IF(D34&lt;&gt;"",IF(E34&lt;&gt;"",VLOOKUP(CONCATENATE(D34,"-",E34),'Three Phase - UG'!$C$8:$T$18,9,FALSE),""),"")</f>
        <v/>
      </c>
      <c r="K34" s="426" t="str">
        <f>IF(D34&lt;&gt;"",IF(E34&lt;&gt;"",VLOOKUP(CONCATENATE(D34,"-",E34),'Three Phase - UG'!$C$8:$T$18,10,FALSE),""),"")</f>
        <v/>
      </c>
      <c r="L34" s="426" t="str">
        <f>IF(D34&lt;&gt;"",IF(E34&lt;&gt;"",VLOOKUP(CONCATENATE(D34,"-",E34),'Three Phase - UG'!$C$8:$T$18,12,FALSE),""),"")</f>
        <v/>
      </c>
      <c r="M34" s="426" t="str">
        <f>IF(D34&lt;&gt;"",IF(E34&lt;&gt;"",VLOOKUP(CONCATENATE(D34,"-",E34),'Three Phase - UG'!$C$8:$T$18,13,FALSE),""),"")</f>
        <v/>
      </c>
      <c r="N34" s="427" t="str">
        <f>IF(D34&lt;&gt;"",IF(E34&lt;&gt;"",VLOOKUP(CONCATENATE(D34,"-",E34),'Three Phase - UG'!$C$8:$T$18,15,FALSE)*1000000,""),"")</f>
        <v/>
      </c>
      <c r="O34" s="426"/>
      <c r="P34" s="427"/>
      <c r="AF34" s="430" t="str">
        <f ca="1">IF(ISERROR(MATCH(8,$AM$2:INDIRECT("Am"&amp;MATCH(0,$B:$B,-1)),0)),"","MPT 8")</f>
        <v/>
      </c>
      <c r="AG34" s="61" t="str" cm="1">
        <f t="array" aca="1" ref="AG34" ca="1">IF(AF34="","",SUMPRODUCT(--($AM$2:INDIRECT("Am"&amp;MATCH(0,$B:$B,-1))=8),--(ISNUMBER(SEARCH("UNIT",$AG$2:INDIRECT("Ag"&amp;MATCH(0,$B:$B,-1))))),$AH$2:INDIRECT("Ah"&amp;MATCH(0,$B:$B,-1))))</f>
        <v/>
      </c>
      <c r="AH34" s="438" t="str">
        <f t="shared" ca="1" si="51"/>
        <v/>
      </c>
      <c r="AI34" s="438" t="str">
        <f t="shared" ca="1" si="52"/>
        <v/>
      </c>
      <c r="AJ34" s="433" t="str" cm="1">
        <f t="array" aca="1" ref="AJ34" ca="1">IF(AF34="","",SUMPRODUCT(--($AM$2:INDIRECT("Am"&amp;MATCH(0,$B:$B,-1))=8),$AB$2:INDIRECT("ab"&amp;MATCH(0,$B:$B,-1))))</f>
        <v/>
      </c>
      <c r="AK34" s="433" t="str" cm="1">
        <f t="array" aca="1" ref="AK34" ca="1">IF(AF34="","",SUMPRODUCT(--($AM$2:INDIRECT("Am"&amp;MATCH(0,B:B,-1))=8),$AI$2:INDIRECT("Ai"&amp;MATCH(0,B:B,-1))))</f>
        <v/>
      </c>
      <c r="AL34" s="433" t="str" cm="1">
        <f t="array" aca="1" ref="AL34" ca="1">IF(AF34="","",SUMPRODUCT(--($AM$2:INDIRECT("Am"&amp;MATCH(0,B:B,-1))=8),$AJ$2:INDIRECT("Aj"&amp;MATCH(0,B:B,-1))))</f>
        <v/>
      </c>
      <c r="AM34" s="433" t="str">
        <f t="shared" ca="1" si="49"/>
        <v/>
      </c>
      <c r="AN34" s="433" t="str">
        <f t="shared" ca="1" si="50"/>
        <v/>
      </c>
      <c r="AO34" s="435" t="str" cm="1">
        <f t="array" aca="1" ref="AO34" ca="1">IF(AF34="","",SUMPRODUCT(--($AM$2:INDIRECT("Am"&amp;MATCH(0,$B:$B,-1))=8),$AB$2:INDIRECT("ab"&amp;MATCH(0,$B:$B,-1))))</f>
        <v/>
      </c>
      <c r="AP34" s="435" t="str" cm="1">
        <f t="array" aca="1" ref="AP34" ca="1">IF(AF34="","",SUMPRODUCT(--($AM$2:INDIRECT("Am"&amp;MATCH(0,B:B,-1))=8),$AK$2:INDIRECT("Ak"&amp;MATCH(0,B:B,-1))))</f>
        <v/>
      </c>
      <c r="AQ34" s="435" t="str" cm="1">
        <f t="array" aca="1" ref="AQ34" ca="1">IF(AF34="","",SUMPRODUCT(--($AM$2:INDIRECT("Am"&amp;MATCH(0,B:B,-1))=8),$AL$2:INDIRECT("Al"&amp;MATCH(0,B:B,-1))))</f>
        <v/>
      </c>
      <c r="AR34" s="33"/>
    </row>
    <row r="35" spans="10:44" ht="13.8" thickBot="1" x14ac:dyDescent="0.3">
      <c r="J35" s="426" t="str">
        <f>IF(D35&lt;&gt;"",IF(E35&lt;&gt;"",VLOOKUP(CONCATENATE(D35,"-",E35),'Three Phase - UG'!$C$8:$T$18,9,FALSE),""),"")</f>
        <v/>
      </c>
      <c r="K35" s="426" t="str">
        <f>IF(D35&lt;&gt;"",IF(E35&lt;&gt;"",VLOOKUP(CONCATENATE(D35,"-",E35),'Three Phase - UG'!$C$8:$T$18,10,FALSE),""),"")</f>
        <v/>
      </c>
      <c r="L35" s="426" t="str">
        <f>IF(D35&lt;&gt;"",IF(E35&lt;&gt;"",VLOOKUP(CONCATENATE(D35,"-",E35),'Three Phase - UG'!$C$8:$T$18,12,FALSE),""),"")</f>
        <v/>
      </c>
      <c r="M35" s="426" t="str">
        <f>IF(D35&lt;&gt;"",IF(E35&lt;&gt;"",VLOOKUP(CONCATENATE(D35,"-",E35),'Three Phase - UG'!$C$8:$T$18,13,FALSE),""),"")</f>
        <v/>
      </c>
      <c r="N35" s="427" t="str">
        <f>IF(D35&lt;&gt;"",IF(E35&lt;&gt;"",VLOOKUP(CONCATENATE(D35,"-",E35),'Three Phase - UG'!$C$8:$T$18,15,FALSE)*1000000,""),"")</f>
        <v/>
      </c>
      <c r="O35" s="426"/>
      <c r="P35" s="427"/>
      <c r="AF35" s="439" t="str">
        <f ca="1">IF(ISERROR(MATCH(9,$AM$2:INDIRECT("Am"&amp;MATCH(0,$B:$B,-1)),0)),"","MPT 9")</f>
        <v/>
      </c>
      <c r="AG35" s="61" t="str" cm="1">
        <f t="array" aca="1" ref="AG35" ca="1">IF(AF35="","",SUMPRODUCT(--($AM$2:INDIRECT("Am"&amp;MATCH(0,$B:$B,-1))=9),--(ISNUMBER(SEARCH("UNIT",$AG$2:INDIRECT("Ag"&amp;MATCH(0,$B:$B,-1))))),$AH$2:INDIRECT("Ah"&amp;MATCH(0,$B:$B,-1))))</f>
        <v/>
      </c>
      <c r="AH35" s="438" t="str">
        <f t="shared" ca="1" si="51"/>
        <v/>
      </c>
      <c r="AI35" s="438" t="str">
        <f t="shared" ca="1" si="52"/>
        <v/>
      </c>
      <c r="AJ35" s="433" t="str" cm="1">
        <f t="array" aca="1" ref="AJ35" ca="1">IF(AF35="","",SUMPRODUCT(--($AM$2:INDIRECT("Am"&amp;MATCH(0,$B:$B,-1))=9),$AB$2:INDIRECT("ab"&amp;MATCH(0,$B:$B,-1))))</f>
        <v/>
      </c>
      <c r="AK35" s="433" t="str" cm="1">
        <f t="array" aca="1" ref="AK35" ca="1">IF(AF35="","",SUMPRODUCT(--($AM$2:INDIRECT("Am"&amp;MATCH(0,B:B,-1))=9),$AI$2:INDIRECT("Ai"&amp;MATCH(0,B:B,-1))))</f>
        <v/>
      </c>
      <c r="AL35" s="433" t="str" cm="1">
        <f t="array" aca="1" ref="AL35" ca="1">IF(AF35="","",SUMPRODUCT(--($AM$2:INDIRECT("Am"&amp;MATCH(0,B:B,-1))=9),$AJ$2:INDIRECT("Aj"&amp;MATCH(0,B:B,-1))))</f>
        <v/>
      </c>
      <c r="AM35" s="433" t="str">
        <f t="shared" ca="1" si="49"/>
        <v/>
      </c>
      <c r="AN35" s="433" t="str">
        <f t="shared" ca="1" si="50"/>
        <v/>
      </c>
      <c r="AO35" s="435" t="str" cm="1">
        <f t="array" aca="1" ref="AO35" ca="1">IF(AF35="","",SUMPRODUCT(--($AM$2:INDIRECT("Am"&amp;MATCH(0,$B:$B,-1))=9),$AB$2:INDIRECT("ab"&amp;MATCH(0,$B:$B,-1))))</f>
        <v/>
      </c>
      <c r="AP35" s="435" t="str" cm="1">
        <f t="array" aca="1" ref="AP35" ca="1">IF(AF35="","",SUMPRODUCT(--($AM$2:INDIRECT("Am"&amp;MATCH(0,B:B,-1))=9),$AK$2:INDIRECT("Ak"&amp;MATCH(0,B:B,-1))))</f>
        <v/>
      </c>
      <c r="AQ35" s="435" t="str" cm="1">
        <f t="array" aca="1" ref="AQ35" ca="1">IF(AF35="","",SUMPRODUCT(--($AM$2:INDIRECT("Am"&amp;MATCH(0,B:B,-1))=9),$AL$2:INDIRECT("Al"&amp;MATCH(0,B:B,-1))))</f>
        <v/>
      </c>
      <c r="AR35" s="33"/>
    </row>
    <row r="36" spans="10:44" x14ac:dyDescent="0.25">
      <c r="J36" s="426" t="str">
        <f>IF(D36&lt;&gt;"",IF(E36&lt;&gt;"",VLOOKUP(CONCATENATE(D36,"-",E36),'Three Phase - UG'!$C$8:$T$18,9,FALSE),""),"")</f>
        <v/>
      </c>
      <c r="K36" s="426" t="str">
        <f>IF(D36&lt;&gt;"",IF(E36&lt;&gt;"",VLOOKUP(CONCATENATE(D36,"-",E36),'Three Phase - UG'!$C$8:$T$18,10,FALSE),""),"")</f>
        <v/>
      </c>
      <c r="L36" s="426" t="str">
        <f>IF(D36&lt;&gt;"",IF(E36&lt;&gt;"",VLOOKUP(CONCATENATE(D36,"-",E36),'Three Phase - UG'!$C$8:$T$18,12,FALSE),""),"")</f>
        <v/>
      </c>
      <c r="M36" s="426" t="str">
        <f>IF(D36&lt;&gt;"",IF(E36&lt;&gt;"",VLOOKUP(CONCATENATE(D36,"-",E36),'Three Phase - UG'!$C$8:$T$18,13,FALSE),""),"")</f>
        <v/>
      </c>
      <c r="N36" s="427" t="str">
        <f>IF(D36&lt;&gt;"",IF(E36&lt;&gt;"",VLOOKUP(CONCATENATE(D36,"-",E36),'Three Phase - UG'!$C$8:$T$18,15,FALSE)*1000000,""),"")</f>
        <v/>
      </c>
      <c r="O36" s="426"/>
      <c r="P36" s="427"/>
      <c r="AF36" s="6"/>
      <c r="AG36"/>
      <c r="AH36" s="440"/>
      <c r="AI36" s="440"/>
      <c r="AL36" s="440"/>
      <c r="AM36" s="440"/>
    </row>
    <row r="37" spans="10:44" x14ac:dyDescent="0.25">
      <c r="J37" s="426" t="str">
        <f>IF(D37&lt;&gt;"",IF(E37&lt;&gt;"",VLOOKUP(CONCATENATE(D37,"-",E37),'Three Phase - UG'!$C$8:$T$18,9,FALSE),""),"")</f>
        <v/>
      </c>
      <c r="K37" s="426" t="str">
        <f>IF(D37&lt;&gt;"",IF(E37&lt;&gt;"",VLOOKUP(CONCATENATE(D37,"-",E37),'Three Phase - UG'!$C$8:$T$18,10,FALSE),""),"")</f>
        <v/>
      </c>
      <c r="L37" s="426" t="str">
        <f>IF(D37&lt;&gt;"",IF(E37&lt;&gt;"",VLOOKUP(CONCATENATE(D37,"-",E37),'Three Phase - UG'!$C$8:$T$18,12,FALSE),""),"")</f>
        <v/>
      </c>
      <c r="M37" s="426" t="str">
        <f>IF(D37&lt;&gt;"",IF(E37&lt;&gt;"",VLOOKUP(CONCATENATE(D37,"-",E37),'Three Phase - UG'!$C$8:$T$18,13,FALSE),""),"")</f>
        <v/>
      </c>
      <c r="N37" s="427" t="str">
        <f>IF(D37&lt;&gt;"",IF(E37&lt;&gt;"",VLOOKUP(CONCATENATE(D37,"-",E37),'Three Phase - UG'!$C$8:$T$18,15,FALSE)*1000000,""),"")</f>
        <v/>
      </c>
      <c r="O37" s="426"/>
      <c r="P37" s="427"/>
      <c r="AF37" s="441" t="s">
        <v>210</v>
      </c>
      <c r="AH37" s="440"/>
      <c r="AI37" s="440"/>
      <c r="AL37" s="440"/>
      <c r="AM37" s="440"/>
    </row>
    <row r="38" spans="10:44" x14ac:dyDescent="0.25">
      <c r="J38" s="426" t="str">
        <f>IF(D38&lt;&gt;"",IF(E38&lt;&gt;"",VLOOKUP(CONCATENATE(D38,"-",E38),'Three Phase - UG'!$C$8:$T$18,9,FALSE),""),"")</f>
        <v/>
      </c>
      <c r="K38" s="426" t="str">
        <f>IF(D38&lt;&gt;"",IF(E38&lt;&gt;"",VLOOKUP(CONCATENATE(D38,"-",E38),'Three Phase - UG'!$C$8:$T$18,10,FALSE),""),"")</f>
        <v/>
      </c>
      <c r="L38" s="426" t="str">
        <f>IF(D38&lt;&gt;"",IF(E38&lt;&gt;"",VLOOKUP(CONCATENATE(D38,"-",E38),'Three Phase - UG'!$C$8:$T$18,12,FALSE),""),"")</f>
        <v/>
      </c>
      <c r="M38" s="426" t="str">
        <f>IF(D38&lt;&gt;"",IF(E38&lt;&gt;"",VLOOKUP(CONCATENATE(D38,"-",E38),'Three Phase - UG'!$C$8:$T$18,13,FALSE),""),"")</f>
        <v/>
      </c>
      <c r="N38" s="427" t="str">
        <f>IF(D38&lt;&gt;"",IF(E38&lt;&gt;"",VLOOKUP(CONCATENATE(D38,"-",E38),'Three Phase - UG'!$C$8:$T$18,15,FALSE)*1000000,""),"")</f>
        <v/>
      </c>
      <c r="O38" s="426"/>
      <c r="P38" s="427"/>
      <c r="AF38" s="441" t="s">
        <v>211</v>
      </c>
      <c r="AI38" s="440"/>
      <c r="AL38" s="440"/>
      <c r="AM38" s="440"/>
    </row>
    <row r="39" spans="10:44" x14ac:dyDescent="0.25">
      <c r="J39" s="426" t="str">
        <f>IF(D39&lt;&gt;"",IF(E39&lt;&gt;"",VLOOKUP(CONCATENATE(D39,"-",E39),'Three Phase - UG'!$C$8:$T$18,9,FALSE),""),"")</f>
        <v/>
      </c>
      <c r="K39" s="426" t="str">
        <f>IF(D39&lt;&gt;"",IF(E39&lt;&gt;"",VLOOKUP(CONCATENATE(D39,"-",E39),'Three Phase - UG'!$C$8:$T$18,10,FALSE),""),"")</f>
        <v/>
      </c>
      <c r="L39" s="426" t="str">
        <f>IF(D39&lt;&gt;"",IF(E39&lt;&gt;"",VLOOKUP(CONCATENATE(D39,"-",E39),'Three Phase - UG'!$C$8:$T$18,12,FALSE),""),"")</f>
        <v/>
      </c>
      <c r="M39" s="426" t="str">
        <f>IF(D39&lt;&gt;"",IF(E39&lt;&gt;"",VLOOKUP(CONCATENATE(D39,"-",E39),'Three Phase - UG'!$C$8:$T$18,13,FALSE),""),"")</f>
        <v/>
      </c>
      <c r="N39" s="427" t="str">
        <f>IF(D39&lt;&gt;"",IF(E39&lt;&gt;"",VLOOKUP(CONCATENATE(D39,"-",E39),'Three Phase - UG'!$C$8:$T$18,15,FALSE)*1000000,""),"")</f>
        <v/>
      </c>
      <c r="O39" s="426"/>
      <c r="P39" s="427"/>
      <c r="AL39" s="440"/>
      <c r="AM39" s="440"/>
    </row>
    <row r="40" spans="10:44" x14ac:dyDescent="0.25">
      <c r="J40" s="426" t="str">
        <f>IF(D40&lt;&gt;"",IF(E40&lt;&gt;"",VLOOKUP(CONCATENATE(D40,"-",E40),'Three Phase - UG'!$C$8:$T$18,9,FALSE),""),"")</f>
        <v/>
      </c>
      <c r="K40" s="426" t="str">
        <f>IF(D40&lt;&gt;"",IF(E40&lt;&gt;"",VLOOKUP(CONCATENATE(D40,"-",E40),'Three Phase - UG'!$C$8:$T$18,10,FALSE),""),"")</f>
        <v/>
      </c>
      <c r="L40" s="426" t="str">
        <f>IF(D40&lt;&gt;"",IF(E40&lt;&gt;"",VLOOKUP(CONCATENATE(D40,"-",E40),'Three Phase - UG'!$C$8:$T$18,12,FALSE),""),"")</f>
        <v/>
      </c>
      <c r="M40" s="426" t="str">
        <f>IF(D40&lt;&gt;"",IF(E40&lt;&gt;"",VLOOKUP(CONCATENATE(D40,"-",E40),'Three Phase - UG'!$C$8:$T$18,13,FALSE),""),"")</f>
        <v/>
      </c>
      <c r="N40" s="427" t="str">
        <f>IF(D40&lt;&gt;"",IF(E40&lt;&gt;"",VLOOKUP(CONCATENATE(D40,"-",E40),'Three Phase - UG'!$C$8:$T$18,15,FALSE)*1000000,""),"")</f>
        <v/>
      </c>
      <c r="O40" s="426"/>
      <c r="P40" s="427"/>
    </row>
    <row r="41" spans="10:44" x14ac:dyDescent="0.25">
      <c r="J41" s="426" t="str">
        <f>IF(D41&lt;&gt;"",IF(E41&lt;&gt;"",VLOOKUP(CONCATENATE(D41,"-",E41),'Three Phase - UG'!$C$8:$T$18,9,FALSE),""),"")</f>
        <v/>
      </c>
      <c r="K41" s="426" t="str">
        <f>IF(D41&lt;&gt;"",IF(E41&lt;&gt;"",VLOOKUP(CONCATENATE(D41,"-",E41),'Three Phase - UG'!$C$8:$T$18,10,FALSE),""),"")</f>
        <v/>
      </c>
      <c r="L41" s="426" t="str">
        <f>IF(D41&lt;&gt;"",IF(E41&lt;&gt;"",VLOOKUP(CONCATENATE(D41,"-",E41),'Three Phase - UG'!$C$8:$T$18,12,FALSE),""),"")</f>
        <v/>
      </c>
      <c r="M41" s="426" t="str">
        <f>IF(D41&lt;&gt;"",IF(E41&lt;&gt;"",VLOOKUP(CONCATENATE(D41,"-",E41),'Three Phase - UG'!$C$8:$T$18,13,FALSE),""),"")</f>
        <v/>
      </c>
      <c r="N41" s="427" t="str">
        <f>IF(D41&lt;&gt;"",IF(E41&lt;&gt;"",VLOOKUP(CONCATENATE(D41,"-",E41),'Three Phase - UG'!$C$8:$T$18,15,FALSE)*1000000,""),"")</f>
        <v/>
      </c>
      <c r="O41" s="426"/>
      <c r="P41" s="427"/>
    </row>
    <row r="42" spans="10:44" x14ac:dyDescent="0.25">
      <c r="J42" s="426" t="str">
        <f>IF(D42&lt;&gt;"",IF(E42&lt;&gt;"",VLOOKUP(CONCATENATE(D42,"-",E42),'Three Phase - UG'!$C$8:$T$18,9,FALSE),""),"")</f>
        <v/>
      </c>
      <c r="K42" s="426" t="str">
        <f>IF(D42&lt;&gt;"",IF(E42&lt;&gt;"",VLOOKUP(CONCATENATE(D42,"-",E42),'Three Phase - UG'!$C$8:$T$18,10,FALSE),""),"")</f>
        <v/>
      </c>
      <c r="L42" s="426" t="str">
        <f>IF(D42&lt;&gt;"",IF(E42&lt;&gt;"",VLOOKUP(CONCATENATE(D42,"-",E42),'Three Phase - UG'!$C$8:$T$18,12,FALSE),""),"")</f>
        <v/>
      </c>
      <c r="M42" s="426" t="str">
        <f>IF(D42&lt;&gt;"",IF(E42&lt;&gt;"",VLOOKUP(CONCATENATE(D42,"-",E42),'Three Phase - UG'!$C$8:$T$18,13,FALSE),""),"")</f>
        <v/>
      </c>
      <c r="N42" s="427" t="str">
        <f>IF(D42&lt;&gt;"",IF(E42&lt;&gt;"",VLOOKUP(CONCATENATE(D42,"-",E42),'Three Phase - UG'!$C$8:$T$18,15,FALSE)*1000000,""),"")</f>
        <v/>
      </c>
      <c r="O42" s="426"/>
      <c r="P42" s="427"/>
    </row>
    <row r="43" spans="10:44" x14ac:dyDescent="0.25">
      <c r="J43" s="426" t="str">
        <f>IF(D43&lt;&gt;"",IF(E43&lt;&gt;"",VLOOKUP(CONCATENATE(D43,"-",E43),'Three Phase - UG'!$C$8:$T$18,9,FALSE),""),"")</f>
        <v/>
      </c>
      <c r="K43" s="426" t="str">
        <f>IF(D43&lt;&gt;"",IF(E43&lt;&gt;"",VLOOKUP(CONCATENATE(D43,"-",E43),'Three Phase - UG'!$C$8:$T$18,10,FALSE),""),"")</f>
        <v/>
      </c>
      <c r="L43" s="426" t="str">
        <f>IF(D43&lt;&gt;"",IF(E43&lt;&gt;"",VLOOKUP(CONCATENATE(D43,"-",E43),'Three Phase - UG'!$C$8:$T$18,12,FALSE),""),"")</f>
        <v/>
      </c>
      <c r="M43" s="426" t="str">
        <f>IF(D43&lt;&gt;"",IF(E43&lt;&gt;"",VLOOKUP(CONCATENATE(D43,"-",E43),'Three Phase - UG'!$C$8:$T$18,13,FALSE),""),"")</f>
        <v/>
      </c>
      <c r="N43" s="427" t="str">
        <f>IF(D43&lt;&gt;"",IF(E43&lt;&gt;"",VLOOKUP(CONCATENATE(D43,"-",E43),'Three Phase - UG'!$C$8:$T$18,15,FALSE)*1000000,""),"")</f>
        <v/>
      </c>
      <c r="O43" s="426"/>
      <c r="P43" s="427"/>
    </row>
    <row r="44" spans="10:44" x14ac:dyDescent="0.25">
      <c r="J44" s="426" t="str">
        <f>IF(D44&lt;&gt;"",IF(E44&lt;&gt;"",VLOOKUP(CONCATENATE(D44,"-",E44),'Three Phase - UG'!$C$8:$T$18,9,FALSE),""),"")</f>
        <v/>
      </c>
      <c r="K44" s="426" t="str">
        <f>IF(D44&lt;&gt;"",IF(E44&lt;&gt;"",VLOOKUP(CONCATENATE(D44,"-",E44),'Three Phase - UG'!$C$8:$T$18,10,FALSE),""),"")</f>
        <v/>
      </c>
      <c r="L44" s="426" t="str">
        <f>IF(D44&lt;&gt;"",IF(E44&lt;&gt;"",VLOOKUP(CONCATENATE(D44,"-",E44),'Three Phase - UG'!$C$8:$T$18,12,FALSE),""),"")</f>
        <v/>
      </c>
      <c r="M44" s="426" t="str">
        <f>IF(D44&lt;&gt;"",IF(E44&lt;&gt;"",VLOOKUP(CONCATENATE(D44,"-",E44),'Three Phase - UG'!$C$8:$T$18,13,FALSE),""),"")</f>
        <v/>
      </c>
      <c r="N44" s="427" t="str">
        <f>IF(D44&lt;&gt;"",IF(E44&lt;&gt;"",VLOOKUP(CONCATENATE(D44,"-",E44),'Three Phase - UG'!$C$8:$T$18,15,FALSE)*1000000,""),"")</f>
        <v/>
      </c>
      <c r="O44" s="426"/>
      <c r="P44" s="427"/>
    </row>
    <row r="45" spans="10:44" x14ac:dyDescent="0.25">
      <c r="J45" s="426" t="str">
        <f>IF(D45&lt;&gt;"",IF(E45&lt;&gt;"",VLOOKUP(CONCATENATE(D45,"-",E45),'Three Phase - UG'!$C$8:$T$18,9,FALSE),""),"")</f>
        <v/>
      </c>
      <c r="K45" s="426" t="str">
        <f>IF(D45&lt;&gt;"",IF(E45&lt;&gt;"",VLOOKUP(CONCATENATE(D45,"-",E45),'Three Phase - UG'!$C$8:$T$18,10,FALSE),""),"")</f>
        <v/>
      </c>
      <c r="L45" s="426" t="str">
        <f>IF(D45&lt;&gt;"",IF(E45&lt;&gt;"",VLOOKUP(CONCATENATE(D45,"-",E45),'Three Phase - UG'!$C$8:$T$18,12,FALSE),""),"")</f>
        <v/>
      </c>
      <c r="M45" s="426" t="str">
        <f>IF(D45&lt;&gt;"",IF(E45&lt;&gt;"",VLOOKUP(CONCATENATE(D45,"-",E45),'Three Phase - UG'!$C$8:$T$18,13,FALSE),""),"")</f>
        <v/>
      </c>
      <c r="N45" s="427" t="str">
        <f>IF(D45&lt;&gt;"",IF(E45&lt;&gt;"",VLOOKUP(CONCATENATE(D45,"-",E45),'Three Phase - UG'!$C$8:$T$18,15,FALSE)*1000000,""),"")</f>
        <v/>
      </c>
      <c r="O45" s="426"/>
      <c r="P45" s="427"/>
    </row>
    <row r="46" spans="10:44" x14ac:dyDescent="0.25">
      <c r="J46" s="426" t="str">
        <f>IF(D46&lt;&gt;"",IF(E46&lt;&gt;"",VLOOKUP(CONCATENATE(D46,"-",E46),'Three Phase - UG'!$C$8:$T$18,9,FALSE),""),"")</f>
        <v/>
      </c>
      <c r="K46" s="426" t="str">
        <f>IF(D46&lt;&gt;"",IF(E46&lt;&gt;"",VLOOKUP(CONCATENATE(D46,"-",E46),'Three Phase - UG'!$C$8:$T$18,10,FALSE),""),"")</f>
        <v/>
      </c>
      <c r="L46" s="426" t="str">
        <f>IF(D46&lt;&gt;"",IF(E46&lt;&gt;"",VLOOKUP(CONCATENATE(D46,"-",E46),'Three Phase - UG'!$C$8:$T$18,12,FALSE),""),"")</f>
        <v/>
      </c>
      <c r="M46" s="426" t="str">
        <f>IF(D46&lt;&gt;"",IF(E46&lt;&gt;"",VLOOKUP(CONCATENATE(D46,"-",E46),'Three Phase - UG'!$C$8:$T$18,13,FALSE),""),"")</f>
        <v/>
      </c>
      <c r="N46" s="427" t="str">
        <f>IF(D46&lt;&gt;"",IF(E46&lt;&gt;"",VLOOKUP(CONCATENATE(D46,"-",E46),'Three Phase - UG'!$C$8:$T$18,15,FALSE)*1000000,""),"")</f>
        <v/>
      </c>
      <c r="O46" s="426"/>
      <c r="P46" s="427"/>
    </row>
    <row r="47" spans="10:44" x14ac:dyDescent="0.25">
      <c r="J47" s="426" t="str">
        <f>IF(D47&lt;&gt;"",IF(E47&lt;&gt;"",VLOOKUP(CONCATENATE(D47,"-",E47),'Three Phase - UG'!$C$8:$T$18,9,FALSE),""),"")</f>
        <v/>
      </c>
      <c r="K47" s="426" t="str">
        <f>IF(D47&lt;&gt;"",IF(E47&lt;&gt;"",VLOOKUP(CONCATENATE(D47,"-",E47),'Three Phase - UG'!$C$8:$T$18,10,FALSE),""),"")</f>
        <v/>
      </c>
      <c r="L47" s="426" t="str">
        <f>IF(D47&lt;&gt;"",IF(E47&lt;&gt;"",VLOOKUP(CONCATENATE(D47,"-",E47),'Three Phase - UG'!$C$8:$T$18,12,FALSE),""),"")</f>
        <v/>
      </c>
      <c r="M47" s="426" t="str">
        <f>IF(D47&lt;&gt;"",IF(E47&lt;&gt;"",VLOOKUP(CONCATENATE(D47,"-",E47),'Three Phase - UG'!$C$8:$T$18,13,FALSE),""),"")</f>
        <v/>
      </c>
      <c r="N47" s="427" t="str">
        <f>IF(D47&lt;&gt;"",IF(E47&lt;&gt;"",VLOOKUP(CONCATENATE(D47,"-",E47),'Three Phase - UG'!$C$8:$T$18,15,FALSE)*1000000,""),"")</f>
        <v/>
      </c>
      <c r="O47" s="426"/>
      <c r="P47" s="427"/>
    </row>
    <row r="48" spans="10:44" x14ac:dyDescent="0.25">
      <c r="J48" s="426" t="str">
        <f>IF(D48&lt;&gt;"",IF(E48&lt;&gt;"",VLOOKUP(CONCATENATE(D48,"-",E48),'Three Phase - UG'!$C$8:$T$18,9,FALSE),""),"")</f>
        <v/>
      </c>
      <c r="K48" s="426" t="str">
        <f>IF(D48&lt;&gt;"",IF(E48&lt;&gt;"",VLOOKUP(CONCATENATE(D48,"-",E48),'Three Phase - UG'!$C$8:$T$18,10,FALSE),""),"")</f>
        <v/>
      </c>
      <c r="L48" s="426" t="str">
        <f>IF(D48&lt;&gt;"",IF(E48&lt;&gt;"",VLOOKUP(CONCATENATE(D48,"-",E48),'Three Phase - UG'!$C$8:$T$18,12,FALSE),""),"")</f>
        <v/>
      </c>
      <c r="M48" s="426" t="str">
        <f>IF(D48&lt;&gt;"",IF(E48&lt;&gt;"",VLOOKUP(CONCATENATE(D48,"-",E48),'Three Phase - UG'!$C$8:$T$18,13,FALSE),""),"")</f>
        <v/>
      </c>
      <c r="N48" s="427" t="str">
        <f>IF(D48&lt;&gt;"",IF(E48&lt;&gt;"",VLOOKUP(CONCATENATE(D48,"-",E48),'Three Phase - UG'!$C$8:$T$18,15,FALSE)*1000000,""),"")</f>
        <v/>
      </c>
      <c r="O48" s="426"/>
      <c r="P48" s="427"/>
    </row>
    <row r="49" spans="10:16" x14ac:dyDescent="0.25">
      <c r="J49" s="426" t="str">
        <f>IF(D49&lt;&gt;"",IF(E49&lt;&gt;"",VLOOKUP(CONCATENATE(D49,"-",E49),'Three Phase - UG'!$C$8:$T$18,9,FALSE),""),"")</f>
        <v/>
      </c>
      <c r="K49" s="426" t="str">
        <f>IF(D49&lt;&gt;"",IF(E49&lt;&gt;"",VLOOKUP(CONCATENATE(D49,"-",E49),'Three Phase - UG'!$C$8:$T$18,10,FALSE),""),"")</f>
        <v/>
      </c>
      <c r="L49" s="426" t="str">
        <f>IF(D49&lt;&gt;"",IF(E49&lt;&gt;"",VLOOKUP(CONCATENATE(D49,"-",E49),'Three Phase - UG'!$C$8:$T$18,12,FALSE),""),"")</f>
        <v/>
      </c>
      <c r="M49" s="426" t="str">
        <f>IF(D49&lt;&gt;"",IF(E49&lt;&gt;"",VLOOKUP(CONCATENATE(D49,"-",E49),'Three Phase - UG'!$C$8:$T$18,13,FALSE),""),"")</f>
        <v/>
      </c>
      <c r="N49" s="427" t="str">
        <f>IF(D49&lt;&gt;"",IF(E49&lt;&gt;"",VLOOKUP(CONCATENATE(D49,"-",E49),'Three Phase - UG'!$C$8:$T$18,15,FALSE)*1000000,""),"")</f>
        <v/>
      </c>
      <c r="O49" s="426"/>
      <c r="P49" s="427"/>
    </row>
    <row r="50" spans="10:16" x14ac:dyDescent="0.25">
      <c r="J50" s="426" t="str">
        <f>IF(D50&lt;&gt;"",IF(E50&lt;&gt;"",VLOOKUP(CONCATENATE(D50,"-",E50),'Three Phase - UG'!$C$8:$T$18,9,FALSE),""),"")</f>
        <v/>
      </c>
      <c r="K50" s="426" t="str">
        <f>IF(D50&lt;&gt;"",IF(E50&lt;&gt;"",VLOOKUP(CONCATENATE(D50,"-",E50),'Three Phase - UG'!$C$8:$T$18,10,FALSE),""),"")</f>
        <v/>
      </c>
      <c r="L50" s="426" t="str">
        <f>IF(D50&lt;&gt;"",IF(E50&lt;&gt;"",VLOOKUP(CONCATENATE(D50,"-",E50),'Three Phase - UG'!$C$8:$T$18,12,FALSE),""),"")</f>
        <v/>
      </c>
      <c r="M50" s="426" t="str">
        <f>IF(D50&lt;&gt;"",IF(E50&lt;&gt;"",VLOOKUP(CONCATENATE(D50,"-",E50),'Three Phase - UG'!$C$8:$T$18,13,FALSE),""),"")</f>
        <v/>
      </c>
      <c r="N50" s="427" t="str">
        <f>IF(D50&lt;&gt;"",IF(E50&lt;&gt;"",VLOOKUP(CONCATENATE(D50,"-",E50),'Three Phase - UG'!$C$8:$T$18,15,FALSE)*1000000,""),"")</f>
        <v/>
      </c>
      <c r="O50" s="426"/>
      <c r="P50" s="427"/>
    </row>
    <row r="51" spans="10:16" x14ac:dyDescent="0.25">
      <c r="J51" s="426" t="str">
        <f>IF(D51&lt;&gt;"",IF(E51&lt;&gt;"",VLOOKUP(CONCATENATE(D51,"-",E51),'Three Phase - UG'!$C$8:$T$18,9,FALSE),""),"")</f>
        <v/>
      </c>
      <c r="K51" s="426" t="str">
        <f>IF(D51&lt;&gt;"",IF(E51&lt;&gt;"",VLOOKUP(CONCATENATE(D51,"-",E51),'Three Phase - UG'!$C$8:$T$18,10,FALSE),""),"")</f>
        <v/>
      </c>
      <c r="L51" s="426" t="str">
        <f>IF(D51&lt;&gt;"",IF(E51&lt;&gt;"",VLOOKUP(CONCATENATE(D51,"-",E51),'Three Phase - UG'!$C$8:$T$18,12,FALSE),""),"")</f>
        <v/>
      </c>
      <c r="M51" s="426" t="str">
        <f>IF(D51&lt;&gt;"",IF(E51&lt;&gt;"",VLOOKUP(CONCATENATE(D51,"-",E51),'Three Phase - UG'!$C$8:$T$18,13,FALSE),""),"")</f>
        <v/>
      </c>
      <c r="N51" s="427" t="str">
        <f>IF(D51&lt;&gt;"",IF(E51&lt;&gt;"",VLOOKUP(CONCATENATE(D51,"-",E51),'Three Phase - UG'!$C$8:$T$18,15,FALSE)*1000000,""),"")</f>
        <v/>
      </c>
      <c r="O51" s="426"/>
      <c r="P51" s="427"/>
    </row>
    <row r="52" spans="10:16" x14ac:dyDescent="0.25">
      <c r="J52" s="426" t="str">
        <f>IF(D52&lt;&gt;"",IF(E52&lt;&gt;"",VLOOKUP(CONCATENATE(D52,"-",E52),'Three Phase - UG'!$C$8:$T$18,9,FALSE),""),"")</f>
        <v/>
      </c>
      <c r="K52" s="426" t="str">
        <f>IF(D52&lt;&gt;"",IF(E52&lt;&gt;"",VLOOKUP(CONCATENATE(D52,"-",E52),'Three Phase - UG'!$C$8:$T$18,10,FALSE),""),"")</f>
        <v/>
      </c>
      <c r="L52" s="426" t="str">
        <f>IF(D52&lt;&gt;"",IF(E52&lt;&gt;"",VLOOKUP(CONCATENATE(D52,"-",E52),'Three Phase - UG'!$C$8:$T$18,12,FALSE),""),"")</f>
        <v/>
      </c>
      <c r="M52" s="426" t="str">
        <f>IF(D52&lt;&gt;"",IF(E52&lt;&gt;"",VLOOKUP(CONCATENATE(D52,"-",E52),'Three Phase - UG'!$C$8:$T$18,13,FALSE),""),"")</f>
        <v/>
      </c>
      <c r="N52" s="427" t="str">
        <f>IF(D52&lt;&gt;"",IF(E52&lt;&gt;"",VLOOKUP(CONCATENATE(D52,"-",E52),'Three Phase - UG'!$C$8:$T$18,15,FALSE)*1000000,""),"")</f>
        <v/>
      </c>
      <c r="O52" s="426"/>
      <c r="P52" s="427"/>
    </row>
    <row r="53" spans="10:16" x14ac:dyDescent="0.25">
      <c r="J53" s="426" t="str">
        <f>IF(D53&lt;&gt;"",IF(E53&lt;&gt;"",VLOOKUP(CONCATENATE(D53,"-",E53),'Three Phase - UG'!$C$8:$T$18,9,FALSE),""),"")</f>
        <v/>
      </c>
      <c r="K53" s="426" t="str">
        <f>IF(D53&lt;&gt;"",IF(E53&lt;&gt;"",VLOOKUP(CONCATENATE(D53,"-",E53),'Three Phase - UG'!$C$8:$T$18,10,FALSE),""),"")</f>
        <v/>
      </c>
      <c r="L53" s="426" t="str">
        <f>IF(D53&lt;&gt;"",IF(E53&lt;&gt;"",VLOOKUP(CONCATENATE(D53,"-",E53),'Three Phase - UG'!$C$8:$T$18,12,FALSE),""),"")</f>
        <v/>
      </c>
      <c r="M53" s="426" t="str">
        <f>IF(D53&lt;&gt;"",IF(E53&lt;&gt;"",VLOOKUP(CONCATENATE(D53,"-",E53),'Three Phase - UG'!$C$8:$T$18,13,FALSE),""),"")</f>
        <v/>
      </c>
      <c r="N53" s="427" t="str">
        <f>IF(D53&lt;&gt;"",IF(E53&lt;&gt;"",VLOOKUP(CONCATENATE(D53,"-",E53),'Three Phase - UG'!$C$8:$T$18,15,FALSE)*1000000,""),"")</f>
        <v/>
      </c>
      <c r="O53" s="426"/>
      <c r="P53" s="427"/>
    </row>
    <row r="54" spans="10:16" x14ac:dyDescent="0.25">
      <c r="J54" s="426" t="str">
        <f>IF(D54&lt;&gt;"",IF(E54&lt;&gt;"",VLOOKUP(CONCATENATE(D54,"-",E54),'Three Phase - UG'!$C$8:$T$18,9,FALSE),""),"")</f>
        <v/>
      </c>
      <c r="K54" s="426" t="str">
        <f>IF(D54&lt;&gt;"",IF(E54&lt;&gt;"",VLOOKUP(CONCATENATE(D54,"-",E54),'Three Phase - UG'!$C$8:$T$18,10,FALSE),""),"")</f>
        <v/>
      </c>
      <c r="L54" s="426" t="str">
        <f>IF(D54&lt;&gt;"",IF(E54&lt;&gt;"",VLOOKUP(CONCATENATE(D54,"-",E54),'Three Phase - UG'!$C$8:$T$18,12,FALSE),""),"")</f>
        <v/>
      </c>
      <c r="M54" s="426" t="str">
        <f>IF(D54&lt;&gt;"",IF(E54&lt;&gt;"",VLOOKUP(CONCATENATE(D54,"-",E54),'Three Phase - UG'!$C$8:$T$18,13,FALSE),""),"")</f>
        <v/>
      </c>
      <c r="N54" s="427" t="str">
        <f>IF(D54&lt;&gt;"",IF(E54&lt;&gt;"",VLOOKUP(CONCATENATE(D54,"-",E54),'Three Phase - UG'!$C$8:$T$18,15,FALSE)*1000000,""),"")</f>
        <v/>
      </c>
      <c r="O54" s="426"/>
      <c r="P54" s="427"/>
    </row>
    <row r="55" spans="10:16" x14ac:dyDescent="0.25">
      <c r="J55" s="426" t="str">
        <f>IF(D55&lt;&gt;"",IF(E55&lt;&gt;"",VLOOKUP(CONCATENATE(D55,"-",E55),'Three Phase - UG'!$C$8:$T$18,9,FALSE),""),"")</f>
        <v/>
      </c>
      <c r="K55" s="426" t="str">
        <f>IF(D55&lt;&gt;"",IF(E55&lt;&gt;"",VLOOKUP(CONCATENATE(D55,"-",E55),'Three Phase - UG'!$C$8:$T$18,10,FALSE),""),"")</f>
        <v/>
      </c>
      <c r="L55" s="426" t="str">
        <f>IF(D55&lt;&gt;"",IF(E55&lt;&gt;"",VLOOKUP(CONCATENATE(D55,"-",E55),'Three Phase - UG'!$C$8:$T$18,12,FALSE),""),"")</f>
        <v/>
      </c>
      <c r="M55" s="426" t="str">
        <f>IF(D55&lt;&gt;"",IF(E55&lt;&gt;"",VLOOKUP(CONCATENATE(D55,"-",E55),'Three Phase - UG'!$C$8:$T$18,13,FALSE),""),"")</f>
        <v/>
      </c>
      <c r="N55" s="427" t="str">
        <f>IF(D55&lt;&gt;"",IF(E55&lt;&gt;"",VLOOKUP(CONCATENATE(D55,"-",E55),'Three Phase - UG'!$C$8:$T$18,15,FALSE)*1000000,""),"")</f>
        <v/>
      </c>
      <c r="O55" s="426"/>
      <c r="P55" s="427"/>
    </row>
    <row r="56" spans="10:16" x14ac:dyDescent="0.25">
      <c r="J56" s="426" t="str">
        <f>IF(D56&lt;&gt;"",IF(E56&lt;&gt;"",VLOOKUP(CONCATENATE(D56,"-",E56),'Three Phase - UG'!$C$8:$T$18,9,FALSE),""),"")</f>
        <v/>
      </c>
      <c r="K56" s="426" t="str">
        <f>IF(D56&lt;&gt;"",IF(E56&lt;&gt;"",VLOOKUP(CONCATENATE(D56,"-",E56),'Three Phase - UG'!$C$8:$T$18,10,FALSE),""),"")</f>
        <v/>
      </c>
      <c r="L56" s="426" t="str">
        <f>IF(D56&lt;&gt;"",IF(E56&lt;&gt;"",VLOOKUP(CONCATENATE(D56,"-",E56),'Three Phase - UG'!$C$8:$T$18,12,FALSE),""),"")</f>
        <v/>
      </c>
      <c r="M56" s="426" t="str">
        <f>IF(D56&lt;&gt;"",IF(E56&lt;&gt;"",VLOOKUP(CONCATENATE(D56,"-",E56),'Three Phase - UG'!$C$8:$T$18,13,FALSE),""),"")</f>
        <v/>
      </c>
      <c r="N56" s="427" t="str">
        <f>IF(D56&lt;&gt;"",IF(E56&lt;&gt;"",VLOOKUP(CONCATENATE(D56,"-",E56),'Three Phase - UG'!$C$8:$T$18,15,FALSE)*1000000,""),"")</f>
        <v/>
      </c>
      <c r="O56" s="426"/>
      <c r="P56" s="427"/>
    </row>
    <row r="57" spans="10:16" x14ac:dyDescent="0.25">
      <c r="J57" s="426" t="str">
        <f>IF(D57&lt;&gt;"",IF(E57&lt;&gt;"",VLOOKUP(CONCATENATE(D57,"-",E57),'Three Phase - UG'!$C$8:$T$18,9,FALSE),""),"")</f>
        <v/>
      </c>
      <c r="K57" s="426" t="str">
        <f>IF(D57&lt;&gt;"",IF(E57&lt;&gt;"",VLOOKUP(CONCATENATE(D57,"-",E57),'Three Phase - UG'!$C$8:$T$18,10,FALSE),""),"")</f>
        <v/>
      </c>
      <c r="L57" s="426" t="str">
        <f>IF(D57&lt;&gt;"",IF(E57&lt;&gt;"",VLOOKUP(CONCATENATE(D57,"-",E57),'Three Phase - UG'!$C$8:$T$18,12,FALSE),""),"")</f>
        <v/>
      </c>
      <c r="M57" s="426" t="str">
        <f>IF(D57&lt;&gt;"",IF(E57&lt;&gt;"",VLOOKUP(CONCATENATE(D57,"-",E57),'Three Phase - UG'!$C$8:$T$18,13,FALSE),""),"")</f>
        <v/>
      </c>
      <c r="N57" s="427" t="str">
        <f>IF(D57&lt;&gt;"",IF(E57&lt;&gt;"",VLOOKUP(CONCATENATE(D57,"-",E57),'Three Phase - UG'!$C$8:$T$18,15,FALSE)*1000000,""),"")</f>
        <v/>
      </c>
      <c r="O57" s="426"/>
      <c r="P57" s="427"/>
    </row>
    <row r="58" spans="10:16" x14ac:dyDescent="0.25">
      <c r="J58" s="426" t="str">
        <f>IF(D58&lt;&gt;"",IF(E58&lt;&gt;"",VLOOKUP(CONCATENATE(D58,"-",E58),'Three Phase - UG'!$C$8:$T$18,9,FALSE),""),"")</f>
        <v/>
      </c>
      <c r="K58" s="426" t="str">
        <f>IF(D58&lt;&gt;"",IF(E58&lt;&gt;"",VLOOKUP(CONCATENATE(D58,"-",E58),'Three Phase - UG'!$C$8:$T$18,10,FALSE),""),"")</f>
        <v/>
      </c>
      <c r="L58" s="426" t="str">
        <f>IF(D58&lt;&gt;"",IF(E58&lt;&gt;"",VLOOKUP(CONCATENATE(D58,"-",E58),'Three Phase - UG'!$C$8:$T$18,12,FALSE),""),"")</f>
        <v/>
      </c>
      <c r="M58" s="426" t="str">
        <f>IF(D58&lt;&gt;"",IF(E58&lt;&gt;"",VLOOKUP(CONCATENATE(D58,"-",E58),'Three Phase - UG'!$C$8:$T$18,13,FALSE),""),"")</f>
        <v/>
      </c>
      <c r="N58" s="427" t="str">
        <f>IF(D58&lt;&gt;"",IF(E58&lt;&gt;"",VLOOKUP(CONCATENATE(D58,"-",E58),'Three Phase - UG'!$C$8:$T$18,15,FALSE)*1000000,""),"")</f>
        <v/>
      </c>
      <c r="O58" s="426"/>
      <c r="P58" s="427"/>
    </row>
    <row r="59" spans="10:16" x14ac:dyDescent="0.25">
      <c r="J59" s="426" t="str">
        <f>IF(D59&lt;&gt;"",IF(E59&lt;&gt;"",VLOOKUP(CONCATENATE(D59,"-",E59),'Three Phase - UG'!$C$8:$T$18,9,FALSE),""),"")</f>
        <v/>
      </c>
      <c r="K59" s="426" t="str">
        <f>IF(D59&lt;&gt;"",IF(E59&lt;&gt;"",VLOOKUP(CONCATENATE(D59,"-",E59),'Three Phase - UG'!$C$8:$T$18,10,FALSE),""),"")</f>
        <v/>
      </c>
      <c r="L59" s="426" t="str">
        <f>IF(D59&lt;&gt;"",IF(E59&lt;&gt;"",VLOOKUP(CONCATENATE(D59,"-",E59),'Three Phase - UG'!$C$8:$T$18,12,FALSE),""),"")</f>
        <v/>
      </c>
      <c r="M59" s="426" t="str">
        <f>IF(D59&lt;&gt;"",IF(E59&lt;&gt;"",VLOOKUP(CONCATENATE(D59,"-",E59),'Three Phase - UG'!$C$8:$T$18,13,FALSE),""),"")</f>
        <v/>
      </c>
      <c r="N59" s="427" t="str">
        <f>IF(D59&lt;&gt;"",IF(E59&lt;&gt;"",VLOOKUP(CONCATENATE(D59,"-",E59),'Three Phase - UG'!$C$8:$T$18,15,FALSE)*1000000,""),"")</f>
        <v/>
      </c>
      <c r="O59" s="426"/>
      <c r="P59" s="427"/>
    </row>
    <row r="60" spans="10:16" x14ac:dyDescent="0.25">
      <c r="J60" s="426" t="str">
        <f>IF(D60&lt;&gt;"",IF(E60&lt;&gt;"",VLOOKUP(CONCATENATE(D60,"-",E60),'Three Phase - UG'!$C$8:$T$18,9,FALSE),""),"")</f>
        <v/>
      </c>
      <c r="K60" s="426" t="str">
        <f>IF(D60&lt;&gt;"",IF(E60&lt;&gt;"",VLOOKUP(CONCATENATE(D60,"-",E60),'Three Phase - UG'!$C$8:$T$18,10,FALSE),""),"")</f>
        <v/>
      </c>
      <c r="L60" s="426" t="str">
        <f>IF(D60&lt;&gt;"",IF(E60&lt;&gt;"",VLOOKUP(CONCATENATE(D60,"-",E60),'Three Phase - UG'!$C$8:$T$18,12,FALSE),""),"")</f>
        <v/>
      </c>
      <c r="M60" s="426" t="str">
        <f>IF(D60&lt;&gt;"",IF(E60&lt;&gt;"",VLOOKUP(CONCATENATE(D60,"-",E60),'Three Phase - UG'!$C$8:$T$18,13,FALSE),""),"")</f>
        <v/>
      </c>
      <c r="N60" s="427" t="str">
        <f>IF(D60&lt;&gt;"",IF(E60&lt;&gt;"",VLOOKUP(CONCATENATE(D60,"-",E60),'Three Phase - UG'!$C$8:$T$18,15,FALSE)*1000000,""),"")</f>
        <v/>
      </c>
      <c r="O60" s="426"/>
      <c r="P60" s="427"/>
    </row>
    <row r="61" spans="10:16" x14ac:dyDescent="0.25">
      <c r="J61" s="426" t="str">
        <f>IF(D61&lt;&gt;"",IF(E61&lt;&gt;"",VLOOKUP(CONCATENATE(D61,"-",E61),'Three Phase - UG'!$C$8:$T$18,9,FALSE),""),"")</f>
        <v/>
      </c>
      <c r="K61" s="426" t="str">
        <f>IF(D61&lt;&gt;"",IF(E61&lt;&gt;"",VLOOKUP(CONCATENATE(D61,"-",E61),'Three Phase - UG'!$C$8:$T$18,10,FALSE),""),"")</f>
        <v/>
      </c>
      <c r="L61" s="426" t="str">
        <f>IF(D61&lt;&gt;"",IF(E61&lt;&gt;"",VLOOKUP(CONCATENATE(D61,"-",E61),'Three Phase - UG'!$C$8:$T$18,12,FALSE),""),"")</f>
        <v/>
      </c>
      <c r="M61" s="426" t="str">
        <f>IF(D61&lt;&gt;"",IF(E61&lt;&gt;"",VLOOKUP(CONCATENATE(D61,"-",E61),'Three Phase - UG'!$C$8:$T$18,13,FALSE),""),"")</f>
        <v/>
      </c>
      <c r="N61" s="427" t="str">
        <f>IF(D61&lt;&gt;"",IF(E61&lt;&gt;"",VLOOKUP(CONCATENATE(D61,"-",E61),'Three Phase - UG'!$C$8:$T$18,15,FALSE)*1000000,""),"")</f>
        <v/>
      </c>
      <c r="O61" s="426"/>
      <c r="P61" s="427"/>
    </row>
    <row r="62" spans="10:16" x14ac:dyDescent="0.25">
      <c r="J62" s="426" t="str">
        <f>IF(D62&lt;&gt;"",IF(E62&lt;&gt;"",VLOOKUP(CONCATENATE(D62,"-",E62),'Three Phase - UG'!$C$8:$T$18,9,FALSE),""),"")</f>
        <v/>
      </c>
      <c r="K62" s="426" t="str">
        <f>IF(D62&lt;&gt;"",IF(E62&lt;&gt;"",VLOOKUP(CONCATENATE(D62,"-",E62),'Three Phase - UG'!$C$8:$T$18,10,FALSE),""),"")</f>
        <v/>
      </c>
      <c r="L62" s="426" t="str">
        <f>IF(D62&lt;&gt;"",IF(E62&lt;&gt;"",VLOOKUP(CONCATENATE(D62,"-",E62),'Three Phase - UG'!$C$8:$T$18,12,FALSE),""),"")</f>
        <v/>
      </c>
      <c r="M62" s="426" t="str">
        <f>IF(D62&lt;&gt;"",IF(E62&lt;&gt;"",VLOOKUP(CONCATENATE(D62,"-",E62),'Three Phase - UG'!$C$8:$T$18,13,FALSE),""),"")</f>
        <v/>
      </c>
      <c r="N62" s="427" t="str">
        <f>IF(D62&lt;&gt;"",IF(E62&lt;&gt;"",VLOOKUP(CONCATENATE(D62,"-",E62),'Three Phase - UG'!$C$8:$T$18,15,FALSE)*1000000,""),"")</f>
        <v/>
      </c>
      <c r="O62" s="426"/>
      <c r="P62" s="427"/>
    </row>
    <row r="63" spans="10:16" x14ac:dyDescent="0.25">
      <c r="J63" s="426" t="str">
        <f>IF(D63&lt;&gt;"",IF(E63&lt;&gt;"",VLOOKUP(CONCATENATE(D63,"-",E63),'Three Phase - UG'!$C$8:$T$18,9,FALSE),""),"")</f>
        <v/>
      </c>
      <c r="K63" s="426" t="str">
        <f>IF(D63&lt;&gt;"",IF(E63&lt;&gt;"",VLOOKUP(CONCATENATE(D63,"-",E63),'Three Phase - UG'!$C$8:$T$18,10,FALSE),""),"")</f>
        <v/>
      </c>
      <c r="L63" s="426" t="str">
        <f>IF(D63&lt;&gt;"",IF(E63&lt;&gt;"",VLOOKUP(CONCATENATE(D63,"-",E63),'Three Phase - UG'!$C$8:$T$18,12,FALSE),""),"")</f>
        <v/>
      </c>
      <c r="M63" s="426" t="str">
        <f>IF(D63&lt;&gt;"",IF(E63&lt;&gt;"",VLOOKUP(CONCATENATE(D63,"-",E63),'Three Phase - UG'!$C$8:$T$18,13,FALSE),""),"")</f>
        <v/>
      </c>
      <c r="N63" s="427" t="str">
        <f>IF(D63&lt;&gt;"",IF(E63&lt;&gt;"",VLOOKUP(CONCATENATE(D63,"-",E63),'Three Phase - UG'!$C$8:$T$18,15,FALSE)*1000000,""),"")</f>
        <v/>
      </c>
      <c r="O63" s="426"/>
      <c r="P63" s="427"/>
    </row>
    <row r="64" spans="10:16" x14ac:dyDescent="0.25">
      <c r="J64" s="426" t="str">
        <f>IF(D64&lt;&gt;"",IF(E64&lt;&gt;"",VLOOKUP(CONCATENATE(D64,"-",E64),'Three Phase - UG'!$C$8:$T$18,9,FALSE),""),"")</f>
        <v/>
      </c>
      <c r="K64" s="426" t="str">
        <f>IF(D64&lt;&gt;"",IF(E64&lt;&gt;"",VLOOKUP(CONCATENATE(D64,"-",E64),'Three Phase - UG'!$C$8:$T$18,10,FALSE),""),"")</f>
        <v/>
      </c>
      <c r="L64" s="426" t="str">
        <f>IF(D64&lt;&gt;"",IF(E64&lt;&gt;"",VLOOKUP(CONCATENATE(D64,"-",E64),'Three Phase - UG'!$C$8:$T$18,12,FALSE),""),"")</f>
        <v/>
      </c>
      <c r="M64" s="426" t="str">
        <f>IF(D64&lt;&gt;"",IF(E64&lt;&gt;"",VLOOKUP(CONCATENATE(D64,"-",E64),'Three Phase - UG'!$C$8:$T$18,13,FALSE),""),"")</f>
        <v/>
      </c>
      <c r="N64" s="427" t="str">
        <f>IF(D64&lt;&gt;"",IF(E64&lt;&gt;"",VLOOKUP(CONCATENATE(D64,"-",E64),'Three Phase - UG'!$C$8:$T$18,15,FALSE)*1000000,""),"")</f>
        <v/>
      </c>
      <c r="O64" s="426"/>
      <c r="P64" s="427"/>
    </row>
    <row r="65" spans="10:16" x14ac:dyDescent="0.25">
      <c r="J65" s="426" t="str">
        <f>IF(D65&lt;&gt;"",IF(E65&lt;&gt;"",VLOOKUP(CONCATENATE(D65,"-",E65),'Three Phase - UG'!$C$8:$T$18,9,FALSE),""),"")</f>
        <v/>
      </c>
      <c r="K65" s="426" t="str">
        <f>IF(D65&lt;&gt;"",IF(E65&lt;&gt;"",VLOOKUP(CONCATENATE(D65,"-",E65),'Three Phase - UG'!$C$8:$T$18,10,FALSE),""),"")</f>
        <v/>
      </c>
      <c r="L65" s="426" t="str">
        <f>IF(D65&lt;&gt;"",IF(E65&lt;&gt;"",VLOOKUP(CONCATENATE(D65,"-",E65),'Three Phase - UG'!$C$8:$T$18,12,FALSE),""),"")</f>
        <v/>
      </c>
      <c r="M65" s="426" t="str">
        <f>IF(D65&lt;&gt;"",IF(E65&lt;&gt;"",VLOOKUP(CONCATENATE(D65,"-",E65),'Three Phase - UG'!$C$8:$T$18,13,FALSE),""),"")</f>
        <v/>
      </c>
      <c r="N65" s="427" t="str">
        <f>IF(D65&lt;&gt;"",IF(E65&lt;&gt;"",VLOOKUP(CONCATENATE(D65,"-",E65),'Three Phase - UG'!$C$8:$T$18,15,FALSE)*1000000,""),"")</f>
        <v/>
      </c>
      <c r="O65" s="426"/>
      <c r="P65" s="427"/>
    </row>
    <row r="66" spans="10:16" x14ac:dyDescent="0.25">
      <c r="J66" s="426" t="str">
        <f>IF(D66&lt;&gt;"",IF(E66&lt;&gt;"",VLOOKUP(CONCATENATE(D66,"-",E66),'Three Phase - UG'!$C$8:$T$18,9,FALSE),""),"")</f>
        <v/>
      </c>
      <c r="K66" s="426" t="str">
        <f>IF(D66&lt;&gt;"",IF(E66&lt;&gt;"",VLOOKUP(CONCATENATE(D66,"-",E66),'Three Phase - UG'!$C$8:$T$18,10,FALSE),""),"")</f>
        <v/>
      </c>
      <c r="L66" s="426" t="str">
        <f>IF(D66&lt;&gt;"",IF(E66&lt;&gt;"",VLOOKUP(CONCATENATE(D66,"-",E66),'Three Phase - UG'!$C$8:$T$18,12,FALSE),""),"")</f>
        <v/>
      </c>
      <c r="M66" s="426" t="str">
        <f>IF(D66&lt;&gt;"",IF(E66&lt;&gt;"",VLOOKUP(CONCATENATE(D66,"-",E66),'Three Phase - UG'!$C$8:$T$18,13,FALSE),""),"")</f>
        <v/>
      </c>
      <c r="N66" s="427" t="str">
        <f>IF(D66&lt;&gt;"",IF(E66&lt;&gt;"",VLOOKUP(CONCATENATE(D66,"-",E66),'Three Phase - UG'!$C$8:$T$18,15,FALSE)*1000000,""),"")</f>
        <v/>
      </c>
      <c r="O66" s="426"/>
      <c r="P66" s="427"/>
    </row>
    <row r="67" spans="10:16" x14ac:dyDescent="0.25">
      <c r="J67" s="426" t="str">
        <f>IF(D67&lt;&gt;"",IF(E67&lt;&gt;"",VLOOKUP(CONCATENATE(D67,"-",E67),'Three Phase - UG'!$C$8:$T$18,9,FALSE),""),"")</f>
        <v/>
      </c>
      <c r="K67" s="426" t="str">
        <f>IF(D67&lt;&gt;"",IF(E67&lt;&gt;"",VLOOKUP(CONCATENATE(D67,"-",E67),'Three Phase - UG'!$C$8:$T$18,10,FALSE),""),"")</f>
        <v/>
      </c>
      <c r="L67" s="426" t="str">
        <f>IF(D67&lt;&gt;"",IF(E67&lt;&gt;"",VLOOKUP(CONCATENATE(D67,"-",E67),'Three Phase - UG'!$C$8:$T$18,12,FALSE),""),"")</f>
        <v/>
      </c>
      <c r="M67" s="426" t="str">
        <f>IF(D67&lt;&gt;"",IF(E67&lt;&gt;"",VLOOKUP(CONCATENATE(D67,"-",E67),'Three Phase - UG'!$C$8:$T$18,13,FALSE),""),"")</f>
        <v/>
      </c>
      <c r="N67" s="427" t="str">
        <f>IF(D67&lt;&gt;"",IF(E67&lt;&gt;"",VLOOKUP(CONCATENATE(D67,"-",E67),'Three Phase - UG'!$C$8:$T$18,15,FALSE)*1000000,""),"")</f>
        <v/>
      </c>
      <c r="O67" s="426"/>
      <c r="P67" s="427"/>
    </row>
    <row r="68" spans="10:16" x14ac:dyDescent="0.25">
      <c r="J68" s="426" t="str">
        <f>IF(D68&lt;&gt;"",IF(E68&lt;&gt;"",VLOOKUP(CONCATENATE(D68,"-",E68),'Three Phase - UG'!$C$8:$T$18,9,FALSE),""),"")</f>
        <v/>
      </c>
      <c r="K68" s="426" t="str">
        <f>IF(D68&lt;&gt;"",IF(E68&lt;&gt;"",VLOOKUP(CONCATENATE(D68,"-",E68),'Three Phase - UG'!$C$8:$T$18,10,FALSE),""),"")</f>
        <v/>
      </c>
      <c r="L68" s="426" t="str">
        <f>IF(D68&lt;&gt;"",IF(E68&lt;&gt;"",VLOOKUP(CONCATENATE(D68,"-",E68),'Three Phase - UG'!$C$8:$T$18,12,FALSE),""),"")</f>
        <v/>
      </c>
      <c r="M68" s="426" t="str">
        <f>IF(D68&lt;&gt;"",IF(E68&lt;&gt;"",VLOOKUP(CONCATENATE(D68,"-",E68),'Three Phase - UG'!$C$8:$T$18,13,FALSE),""),"")</f>
        <v/>
      </c>
      <c r="N68" s="427" t="str">
        <f>IF(D68&lt;&gt;"",IF(E68&lt;&gt;"",VLOOKUP(CONCATENATE(D68,"-",E68),'Three Phase - UG'!$C$8:$T$18,15,FALSE)*1000000,""),"")</f>
        <v/>
      </c>
      <c r="O68" s="426"/>
      <c r="P68" s="427"/>
    </row>
    <row r="69" spans="10:16" x14ac:dyDescent="0.25">
      <c r="J69" s="426" t="str">
        <f>IF(D69&lt;&gt;"",IF(E69&lt;&gt;"",VLOOKUP(CONCATENATE(D69,"-",E69),'Three Phase - UG'!$C$8:$T$18,9,FALSE),""),"")</f>
        <v/>
      </c>
      <c r="K69" s="426" t="str">
        <f>IF(D69&lt;&gt;"",IF(E69&lt;&gt;"",VLOOKUP(CONCATENATE(D69,"-",E69),'Three Phase - UG'!$C$8:$T$18,10,FALSE),""),"")</f>
        <v/>
      </c>
      <c r="L69" s="426" t="str">
        <f>IF(D69&lt;&gt;"",IF(E69&lt;&gt;"",VLOOKUP(CONCATENATE(D69,"-",E69),'Three Phase - UG'!$C$8:$T$18,12,FALSE),""),"")</f>
        <v/>
      </c>
      <c r="M69" s="426" t="str">
        <f>IF(D69&lt;&gt;"",IF(E69&lt;&gt;"",VLOOKUP(CONCATENATE(D69,"-",E69),'Three Phase - UG'!$C$8:$T$18,13,FALSE),""),"")</f>
        <v/>
      </c>
      <c r="N69" s="427" t="str">
        <f>IF(D69&lt;&gt;"",IF(E69&lt;&gt;"",VLOOKUP(CONCATENATE(D69,"-",E69),'Three Phase - UG'!$C$8:$T$18,15,FALSE)*1000000,""),"")</f>
        <v/>
      </c>
      <c r="O69" s="426"/>
      <c r="P69" s="427"/>
    </row>
    <row r="70" spans="10:16" x14ac:dyDescent="0.25">
      <c r="J70" s="426" t="str">
        <f>IF(D70&lt;&gt;"",IF(E70&lt;&gt;"",VLOOKUP(CONCATENATE(D70,"-",E70),'Three Phase - UG'!$C$8:$T$18,9,FALSE),""),"")</f>
        <v/>
      </c>
      <c r="K70" s="426" t="str">
        <f>IF(D70&lt;&gt;"",IF(E70&lt;&gt;"",VLOOKUP(CONCATENATE(D70,"-",E70),'Three Phase - UG'!$C$8:$T$18,10,FALSE),""),"")</f>
        <v/>
      </c>
      <c r="L70" s="426" t="str">
        <f>IF(D70&lt;&gt;"",IF(E70&lt;&gt;"",VLOOKUP(CONCATENATE(D70,"-",E70),'Three Phase - UG'!$C$8:$T$18,12,FALSE),""),"")</f>
        <v/>
      </c>
      <c r="M70" s="426" t="str">
        <f>IF(D70&lt;&gt;"",IF(E70&lt;&gt;"",VLOOKUP(CONCATENATE(D70,"-",E70),'Three Phase - UG'!$C$8:$T$18,13,FALSE),""),"")</f>
        <v/>
      </c>
      <c r="N70" s="427" t="str">
        <f>IF(D70&lt;&gt;"",IF(E70&lt;&gt;"",VLOOKUP(CONCATENATE(D70,"-",E70),'Three Phase - UG'!$C$8:$T$18,15,FALSE)*1000000,""),"")</f>
        <v/>
      </c>
      <c r="O70" s="426"/>
      <c r="P70" s="427"/>
    </row>
    <row r="71" spans="10:16" x14ac:dyDescent="0.25">
      <c r="J71" s="426" t="str">
        <f>IF(D71&lt;&gt;"",IF(E71&lt;&gt;"",VLOOKUP(CONCATENATE(D71,"-",E71),'Three Phase - UG'!$C$8:$T$18,9,FALSE),""),"")</f>
        <v/>
      </c>
      <c r="K71" s="426" t="str">
        <f>IF(D71&lt;&gt;"",IF(E71&lt;&gt;"",VLOOKUP(CONCATENATE(D71,"-",E71),'Three Phase - UG'!$C$8:$T$18,10,FALSE),""),"")</f>
        <v/>
      </c>
      <c r="L71" s="426" t="str">
        <f>IF(D71&lt;&gt;"",IF(E71&lt;&gt;"",VLOOKUP(CONCATENATE(D71,"-",E71),'Three Phase - UG'!$C$8:$T$18,12,FALSE),""),"")</f>
        <v/>
      </c>
      <c r="M71" s="426" t="str">
        <f>IF(D71&lt;&gt;"",IF(E71&lt;&gt;"",VLOOKUP(CONCATENATE(D71,"-",E71),'Three Phase - UG'!$C$8:$T$18,13,FALSE),""),"")</f>
        <v/>
      </c>
      <c r="N71" s="427" t="str">
        <f>IF(D71&lt;&gt;"",IF(E71&lt;&gt;"",VLOOKUP(CONCATENATE(D71,"-",E71),'Three Phase - UG'!$C$8:$T$18,15,FALSE)*1000000,""),"")</f>
        <v/>
      </c>
      <c r="O71" s="426"/>
      <c r="P71" s="427"/>
    </row>
    <row r="72" spans="10:16" x14ac:dyDescent="0.25">
      <c r="J72" s="426" t="str">
        <f>IF(D72&lt;&gt;"",IF(E72&lt;&gt;"",VLOOKUP(CONCATENATE(D72,"-",E72),'Three Phase - UG'!$C$8:$T$18,9,FALSE),""),"")</f>
        <v/>
      </c>
      <c r="K72" s="426" t="str">
        <f>IF(D72&lt;&gt;"",IF(E72&lt;&gt;"",VLOOKUP(CONCATENATE(D72,"-",E72),'Three Phase - UG'!$C$8:$T$18,10,FALSE),""),"")</f>
        <v/>
      </c>
      <c r="L72" s="426" t="str">
        <f>IF(D72&lt;&gt;"",IF(E72&lt;&gt;"",VLOOKUP(CONCATENATE(D72,"-",E72),'Three Phase - UG'!$C$8:$T$18,12,FALSE),""),"")</f>
        <v/>
      </c>
      <c r="M72" s="426" t="str">
        <f>IF(D72&lt;&gt;"",IF(E72&lt;&gt;"",VLOOKUP(CONCATENATE(D72,"-",E72),'Three Phase - UG'!$C$8:$T$18,13,FALSE),""),"")</f>
        <v/>
      </c>
      <c r="N72" s="427" t="str">
        <f>IF(D72&lt;&gt;"",IF(E72&lt;&gt;"",VLOOKUP(CONCATENATE(D72,"-",E72),'Three Phase - UG'!$C$8:$T$18,15,FALSE)*1000000,""),"")</f>
        <v/>
      </c>
      <c r="O72" s="426"/>
      <c r="P72" s="427"/>
    </row>
    <row r="73" spans="10:16" x14ac:dyDescent="0.25">
      <c r="J73" s="426" t="str">
        <f>IF(D73&lt;&gt;"",IF(E73&lt;&gt;"",VLOOKUP(CONCATENATE(D73,"-",E73),'Three Phase - UG'!$C$8:$T$18,9,FALSE),""),"")</f>
        <v/>
      </c>
      <c r="K73" s="426" t="str">
        <f>IF(D73&lt;&gt;"",IF(E73&lt;&gt;"",VLOOKUP(CONCATENATE(D73,"-",E73),'Three Phase - UG'!$C$8:$T$18,10,FALSE),""),"")</f>
        <v/>
      </c>
      <c r="L73" s="426" t="str">
        <f>IF(D73&lt;&gt;"",IF(E73&lt;&gt;"",VLOOKUP(CONCATENATE(D73,"-",E73),'Three Phase - UG'!$C$8:$T$18,12,FALSE),""),"")</f>
        <v/>
      </c>
      <c r="M73" s="426" t="str">
        <f>IF(D73&lt;&gt;"",IF(E73&lt;&gt;"",VLOOKUP(CONCATENATE(D73,"-",E73),'Three Phase - UG'!$C$8:$T$18,13,FALSE),""),"")</f>
        <v/>
      </c>
      <c r="N73" s="427" t="str">
        <f>IF(D73&lt;&gt;"",IF(E73&lt;&gt;"",VLOOKUP(CONCATENATE(D73,"-",E73),'Three Phase - UG'!$C$8:$T$18,15,FALSE)*1000000,""),"")</f>
        <v/>
      </c>
      <c r="O73" s="426"/>
      <c r="P73" s="427"/>
    </row>
    <row r="74" spans="10:16" x14ac:dyDescent="0.25">
      <c r="J74" s="426" t="str">
        <f>IF(D74&lt;&gt;"",IF(E74&lt;&gt;"",VLOOKUP(CONCATENATE(D74,"-",E74),'Three Phase - UG'!$C$8:$T$18,9,FALSE),""),"")</f>
        <v/>
      </c>
      <c r="K74" s="426" t="str">
        <f>IF(D74&lt;&gt;"",IF(E74&lt;&gt;"",VLOOKUP(CONCATENATE(D74,"-",E74),'Three Phase - UG'!$C$8:$T$18,10,FALSE),""),"")</f>
        <v/>
      </c>
      <c r="L74" s="426" t="str">
        <f>IF(D74&lt;&gt;"",IF(E74&lt;&gt;"",VLOOKUP(CONCATENATE(D74,"-",E74),'Three Phase - UG'!$C$8:$T$18,12,FALSE),""),"")</f>
        <v/>
      </c>
      <c r="M74" s="426" t="str">
        <f>IF(D74&lt;&gt;"",IF(E74&lt;&gt;"",VLOOKUP(CONCATENATE(D74,"-",E74),'Three Phase - UG'!$C$8:$T$18,13,FALSE),""),"")</f>
        <v/>
      </c>
      <c r="N74" s="427" t="str">
        <f>IF(D74&lt;&gt;"",IF(E74&lt;&gt;"",VLOOKUP(CONCATENATE(D74,"-",E74),'Three Phase - UG'!$C$8:$T$18,15,FALSE)*1000000,""),"")</f>
        <v/>
      </c>
      <c r="O74" s="426"/>
      <c r="P74" s="427"/>
    </row>
    <row r="75" spans="10:16" x14ac:dyDescent="0.25">
      <c r="J75" s="426" t="str">
        <f>IF(D75&lt;&gt;"",IF(E75&lt;&gt;"",VLOOKUP(CONCATENATE(D75,"-",E75),'Three Phase - UG'!$C$8:$T$18,9,FALSE),""),"")</f>
        <v/>
      </c>
      <c r="K75" s="426" t="str">
        <f>IF(D75&lt;&gt;"",IF(E75&lt;&gt;"",VLOOKUP(CONCATENATE(D75,"-",E75),'Three Phase - UG'!$C$8:$T$18,10,FALSE),""),"")</f>
        <v/>
      </c>
      <c r="L75" s="426" t="str">
        <f>IF(D75&lt;&gt;"",IF(E75&lt;&gt;"",VLOOKUP(CONCATENATE(D75,"-",E75),'Three Phase - UG'!$C$8:$T$18,12,FALSE),""),"")</f>
        <v/>
      </c>
      <c r="M75" s="426" t="str">
        <f>IF(D75&lt;&gt;"",IF(E75&lt;&gt;"",VLOOKUP(CONCATENATE(D75,"-",E75),'Three Phase - UG'!$C$8:$T$18,13,FALSE),""),"")</f>
        <v/>
      </c>
      <c r="N75" s="427" t="str">
        <f>IF(D75&lt;&gt;"",IF(E75&lt;&gt;"",VLOOKUP(CONCATENATE(D75,"-",E75),'Three Phase - UG'!$C$8:$T$18,15,FALSE)*1000000,""),"")</f>
        <v/>
      </c>
      <c r="O75" s="426"/>
      <c r="P75" s="427"/>
    </row>
    <row r="76" spans="10:16" x14ac:dyDescent="0.25">
      <c r="J76" s="426" t="str">
        <f>IF(D76&lt;&gt;"",IF(E76&lt;&gt;"",VLOOKUP(CONCATENATE(D76,"-",E76),'Three Phase - UG'!$C$8:$T$18,9,FALSE),""),"")</f>
        <v/>
      </c>
      <c r="K76" s="426" t="str">
        <f>IF(D76&lt;&gt;"",IF(E76&lt;&gt;"",VLOOKUP(CONCATENATE(D76,"-",E76),'Three Phase - UG'!$C$8:$T$18,10,FALSE),""),"")</f>
        <v/>
      </c>
      <c r="L76" s="426" t="str">
        <f>IF(D76&lt;&gt;"",IF(E76&lt;&gt;"",VLOOKUP(CONCATENATE(D76,"-",E76),'Three Phase - UG'!$C$8:$T$18,12,FALSE),""),"")</f>
        <v/>
      </c>
      <c r="M76" s="426" t="str">
        <f>IF(D76&lt;&gt;"",IF(E76&lt;&gt;"",VLOOKUP(CONCATENATE(D76,"-",E76),'Three Phase - UG'!$C$8:$T$18,13,FALSE),""),"")</f>
        <v/>
      </c>
      <c r="N76" s="427" t="str">
        <f>IF(D76&lt;&gt;"",IF(E76&lt;&gt;"",VLOOKUP(CONCATENATE(D76,"-",E76),'Three Phase - UG'!$C$8:$T$18,15,FALSE)*1000000,""),"")</f>
        <v/>
      </c>
      <c r="O76" s="426"/>
      <c r="P76" s="427"/>
    </row>
    <row r="77" spans="10:16" x14ac:dyDescent="0.25">
      <c r="J77" s="426" t="str">
        <f>IF(D77&lt;&gt;"",IF(E77&lt;&gt;"",VLOOKUP(CONCATENATE(D77,"-",E77),'Three Phase - UG'!$C$8:$T$18,9,FALSE),""),"")</f>
        <v/>
      </c>
      <c r="K77" s="426" t="str">
        <f>IF(D77&lt;&gt;"",IF(E77&lt;&gt;"",VLOOKUP(CONCATENATE(D77,"-",E77),'Three Phase - UG'!$C$8:$T$18,10,FALSE),""),"")</f>
        <v/>
      </c>
      <c r="L77" s="426" t="str">
        <f>IF(D77&lt;&gt;"",IF(E77&lt;&gt;"",VLOOKUP(CONCATENATE(D77,"-",E77),'Three Phase - UG'!$C$8:$T$18,12,FALSE),""),"")</f>
        <v/>
      </c>
      <c r="M77" s="426" t="str">
        <f>IF(D77&lt;&gt;"",IF(E77&lt;&gt;"",VLOOKUP(CONCATENATE(D77,"-",E77),'Three Phase - UG'!$C$8:$T$18,13,FALSE),""),"")</f>
        <v/>
      </c>
      <c r="N77" s="427" t="str">
        <f>IF(D77&lt;&gt;"",IF(E77&lt;&gt;"",VLOOKUP(CONCATENATE(D77,"-",E77),'Three Phase - UG'!$C$8:$T$18,15,FALSE)*1000000,""),"")</f>
        <v/>
      </c>
      <c r="O77" s="426"/>
      <c r="P77" s="427"/>
    </row>
    <row r="78" spans="10:16" x14ac:dyDescent="0.25">
      <c r="J78" s="426" t="str">
        <f>IF(D78&lt;&gt;"",IF(E78&lt;&gt;"",VLOOKUP(CONCATENATE(D78,"-",E78),'Three Phase - UG'!$C$8:$T$18,9,FALSE),""),"")</f>
        <v/>
      </c>
      <c r="K78" s="426" t="str">
        <f>IF(D78&lt;&gt;"",IF(E78&lt;&gt;"",VLOOKUP(CONCATENATE(D78,"-",E78),'Three Phase - UG'!$C$8:$T$18,10,FALSE),""),"")</f>
        <v/>
      </c>
      <c r="L78" s="426" t="str">
        <f>IF(D78&lt;&gt;"",IF(E78&lt;&gt;"",VLOOKUP(CONCATENATE(D78,"-",E78),'Three Phase - UG'!$C$8:$T$18,12,FALSE),""),"")</f>
        <v/>
      </c>
      <c r="M78" s="426" t="str">
        <f>IF(D78&lt;&gt;"",IF(E78&lt;&gt;"",VLOOKUP(CONCATENATE(D78,"-",E78),'Three Phase - UG'!$C$8:$T$18,13,FALSE),""),"")</f>
        <v/>
      </c>
      <c r="N78" s="427" t="str">
        <f>IF(D78&lt;&gt;"",IF(E78&lt;&gt;"",VLOOKUP(CONCATENATE(D78,"-",E78),'Three Phase - UG'!$C$8:$T$18,15,FALSE)*1000000,""),"")</f>
        <v/>
      </c>
      <c r="O78" s="426"/>
      <c r="P78" s="427"/>
    </row>
    <row r="79" spans="10:16" x14ac:dyDescent="0.25">
      <c r="J79" s="426" t="str">
        <f>IF(D79&lt;&gt;"",IF(E79&lt;&gt;"",VLOOKUP(CONCATENATE(D79,"-",E79),'Three Phase - UG'!$C$8:$T$18,9,FALSE),""),"")</f>
        <v/>
      </c>
      <c r="K79" s="426" t="str">
        <f>IF(D79&lt;&gt;"",IF(E79&lt;&gt;"",VLOOKUP(CONCATENATE(D79,"-",E79),'Three Phase - UG'!$C$8:$T$18,10,FALSE),""),"")</f>
        <v/>
      </c>
      <c r="L79" s="426" t="str">
        <f>IF(D79&lt;&gt;"",IF(E79&lt;&gt;"",VLOOKUP(CONCATENATE(D79,"-",E79),'Three Phase - UG'!$C$8:$T$18,12,FALSE),""),"")</f>
        <v/>
      </c>
      <c r="M79" s="426" t="str">
        <f>IF(D79&lt;&gt;"",IF(E79&lt;&gt;"",VLOOKUP(CONCATENATE(D79,"-",E79),'Three Phase - UG'!$C$8:$T$18,13,FALSE),""),"")</f>
        <v/>
      </c>
      <c r="N79" s="427" t="str">
        <f>IF(D79&lt;&gt;"",IF(E79&lt;&gt;"",VLOOKUP(CONCATENATE(D79,"-",E79),'Three Phase - UG'!$C$8:$T$18,15,FALSE)*1000000,""),"")</f>
        <v/>
      </c>
      <c r="O79" s="426"/>
      <c r="P79" s="427"/>
    </row>
    <row r="80" spans="10:16" x14ac:dyDescent="0.25">
      <c r="J80" s="426" t="str">
        <f>IF(D80&lt;&gt;"",IF(E80&lt;&gt;"",VLOOKUP(CONCATENATE(D80,"-",E80),'Three Phase - UG'!$C$8:$T$18,9,FALSE),""),"")</f>
        <v/>
      </c>
      <c r="K80" s="426" t="str">
        <f>IF(D80&lt;&gt;"",IF(E80&lt;&gt;"",VLOOKUP(CONCATENATE(D80,"-",E80),'Three Phase - UG'!$C$8:$T$18,10,FALSE),""),"")</f>
        <v/>
      </c>
      <c r="L80" s="426" t="str">
        <f>IF(D80&lt;&gt;"",IF(E80&lt;&gt;"",VLOOKUP(CONCATENATE(D80,"-",E80),'Three Phase - UG'!$C$8:$T$18,12,FALSE),""),"")</f>
        <v/>
      </c>
      <c r="M80" s="426" t="str">
        <f>IF(D80&lt;&gt;"",IF(E80&lt;&gt;"",VLOOKUP(CONCATENATE(D80,"-",E80),'Three Phase - UG'!$C$8:$T$18,13,FALSE),""),"")</f>
        <v/>
      </c>
      <c r="N80" s="427" t="str">
        <f>IF(D80&lt;&gt;"",IF(E80&lt;&gt;"",VLOOKUP(CONCATENATE(D80,"-",E80),'Three Phase - UG'!$C$8:$T$18,15,FALSE)*1000000,""),"")</f>
        <v/>
      </c>
      <c r="O80" s="426"/>
      <c r="P80" s="427"/>
    </row>
    <row r="81" spans="10:16" x14ac:dyDescent="0.25">
      <c r="J81" s="426" t="str">
        <f>IF(D81&lt;&gt;"",IF(E81&lt;&gt;"",VLOOKUP(CONCATENATE(D81,"-",E81),'Three Phase - UG'!$C$8:$T$18,9,FALSE),""),"")</f>
        <v/>
      </c>
      <c r="K81" s="426" t="str">
        <f>IF(D81&lt;&gt;"",IF(E81&lt;&gt;"",VLOOKUP(CONCATENATE(D81,"-",E81),'Three Phase - UG'!$C$8:$T$18,10,FALSE),""),"")</f>
        <v/>
      </c>
      <c r="L81" s="426" t="str">
        <f>IF(D81&lt;&gt;"",IF(E81&lt;&gt;"",VLOOKUP(CONCATENATE(D81,"-",E81),'Three Phase - UG'!$C$8:$T$18,12,FALSE),""),"")</f>
        <v/>
      </c>
      <c r="M81" s="426" t="str">
        <f>IF(D81&lt;&gt;"",IF(E81&lt;&gt;"",VLOOKUP(CONCATENATE(D81,"-",E81),'Three Phase - UG'!$C$8:$T$18,13,FALSE),""),"")</f>
        <v/>
      </c>
      <c r="N81" s="427" t="str">
        <f>IF(D81&lt;&gt;"",IF(E81&lt;&gt;"",VLOOKUP(CONCATENATE(D81,"-",E81),'Three Phase - UG'!$C$8:$T$18,15,FALSE)*1000000,""),"")</f>
        <v/>
      </c>
      <c r="O81" s="426"/>
      <c r="P81" s="427"/>
    </row>
    <row r="82" spans="10:16" x14ac:dyDescent="0.25">
      <c r="J82" s="426" t="str">
        <f>IF(D82&lt;&gt;"",IF(E82&lt;&gt;"",VLOOKUP(CONCATENATE(D82,"-",E82),'Three Phase - UG'!$C$8:$T$18,9,FALSE),""),"")</f>
        <v/>
      </c>
      <c r="K82" s="426" t="str">
        <f>IF(D82&lt;&gt;"",IF(E82&lt;&gt;"",VLOOKUP(CONCATENATE(D82,"-",E82),'Three Phase - UG'!$C$8:$T$18,10,FALSE),""),"")</f>
        <v/>
      </c>
      <c r="L82" s="426" t="str">
        <f>IF(D82&lt;&gt;"",IF(E82&lt;&gt;"",VLOOKUP(CONCATENATE(D82,"-",E82),'Three Phase - UG'!$C$8:$T$18,12,FALSE),""),"")</f>
        <v/>
      </c>
      <c r="M82" s="426" t="str">
        <f>IF(D82&lt;&gt;"",IF(E82&lt;&gt;"",VLOOKUP(CONCATENATE(D82,"-",E82),'Three Phase - UG'!$C$8:$T$18,13,FALSE),""),"")</f>
        <v/>
      </c>
      <c r="N82" s="427" t="str">
        <f>IF(D82&lt;&gt;"",IF(E82&lt;&gt;"",VLOOKUP(CONCATENATE(D82,"-",E82),'Three Phase - UG'!$C$8:$T$18,15,FALSE)*1000000,""),"")</f>
        <v/>
      </c>
      <c r="O82" s="426"/>
      <c r="P82" s="427"/>
    </row>
    <row r="83" spans="10:16" x14ac:dyDescent="0.25">
      <c r="J83" s="426" t="str">
        <f>IF(D83&lt;&gt;"",IF(E83&lt;&gt;"",VLOOKUP(CONCATENATE(D83,"-",E83),'Three Phase - UG'!$C$8:$T$18,9,FALSE),""),"")</f>
        <v/>
      </c>
      <c r="K83" s="426" t="str">
        <f>IF(D83&lt;&gt;"",IF(E83&lt;&gt;"",VLOOKUP(CONCATENATE(D83,"-",E83),'Three Phase - UG'!$C$8:$T$18,10,FALSE),""),"")</f>
        <v/>
      </c>
      <c r="L83" s="426" t="str">
        <f>IF(D83&lt;&gt;"",IF(E83&lt;&gt;"",VLOOKUP(CONCATENATE(D83,"-",E83),'Three Phase - UG'!$C$8:$T$18,12,FALSE),""),"")</f>
        <v/>
      </c>
      <c r="M83" s="426" t="str">
        <f>IF(D83&lt;&gt;"",IF(E83&lt;&gt;"",VLOOKUP(CONCATENATE(D83,"-",E83),'Three Phase - UG'!$C$8:$T$18,13,FALSE),""),"")</f>
        <v/>
      </c>
      <c r="N83" s="427" t="str">
        <f>IF(D83&lt;&gt;"",IF(E83&lt;&gt;"",VLOOKUP(CONCATENATE(D83,"-",E83),'Three Phase - UG'!$C$8:$T$18,15,FALSE)*1000000,""),"")</f>
        <v/>
      </c>
      <c r="O83" s="426"/>
      <c r="P83" s="427"/>
    </row>
    <row r="84" spans="10:16" x14ac:dyDescent="0.25">
      <c r="J84" s="426" t="str">
        <f>IF(D84&lt;&gt;"",IF(E84&lt;&gt;"",VLOOKUP(CONCATENATE(D84,"-",E84),'Three Phase - UG'!$C$8:$T$18,9,FALSE),""),"")</f>
        <v/>
      </c>
      <c r="K84" s="426" t="str">
        <f>IF(D84&lt;&gt;"",IF(E84&lt;&gt;"",VLOOKUP(CONCATENATE(D84,"-",E84),'Three Phase - UG'!$C$8:$T$18,10,FALSE),""),"")</f>
        <v/>
      </c>
      <c r="L84" s="426" t="str">
        <f>IF(D84&lt;&gt;"",IF(E84&lt;&gt;"",VLOOKUP(CONCATENATE(D84,"-",E84),'Three Phase - UG'!$C$8:$T$18,12,FALSE),""),"")</f>
        <v/>
      </c>
      <c r="M84" s="426" t="str">
        <f>IF(D84&lt;&gt;"",IF(E84&lt;&gt;"",VLOOKUP(CONCATENATE(D84,"-",E84),'Three Phase - UG'!$C$8:$T$18,13,FALSE),""),"")</f>
        <v/>
      </c>
      <c r="N84" s="427" t="str">
        <f>IF(D84&lt;&gt;"",IF(E84&lt;&gt;"",VLOOKUP(CONCATENATE(D84,"-",E84),'Three Phase - UG'!$C$8:$T$18,15,FALSE)*1000000,""),"")</f>
        <v/>
      </c>
      <c r="O84" s="426"/>
      <c r="P84" s="427"/>
    </row>
    <row r="85" spans="10:16" x14ac:dyDescent="0.25">
      <c r="J85" s="426" t="str">
        <f>IF(D85&lt;&gt;"",IF(E85&lt;&gt;"",VLOOKUP(CONCATENATE(D85,"-",E85),'Three Phase - UG'!$C$8:$T$18,9,FALSE),""),"")</f>
        <v/>
      </c>
      <c r="K85" s="426" t="str">
        <f>IF(D85&lt;&gt;"",IF(E85&lt;&gt;"",VLOOKUP(CONCATENATE(D85,"-",E85),'Three Phase - UG'!$C$8:$T$18,10,FALSE),""),"")</f>
        <v/>
      </c>
      <c r="L85" s="426" t="str">
        <f>IF(D85&lt;&gt;"",IF(E85&lt;&gt;"",VLOOKUP(CONCATENATE(D85,"-",E85),'Three Phase - UG'!$C$8:$T$18,12,FALSE),""),"")</f>
        <v/>
      </c>
      <c r="M85" s="426" t="str">
        <f>IF(D85&lt;&gt;"",IF(E85&lt;&gt;"",VLOOKUP(CONCATENATE(D85,"-",E85),'Three Phase - UG'!$C$8:$T$18,13,FALSE),""),"")</f>
        <v/>
      </c>
      <c r="N85" s="427" t="str">
        <f>IF(D85&lt;&gt;"",IF(E85&lt;&gt;"",VLOOKUP(CONCATENATE(D85,"-",E85),'Three Phase - UG'!$C$8:$T$18,15,FALSE)*1000000,""),"")</f>
        <v/>
      </c>
      <c r="O85" s="426"/>
      <c r="P85" s="427"/>
    </row>
    <row r="86" spans="10:16" x14ac:dyDescent="0.25">
      <c r="J86" s="426" t="str">
        <f>IF(D86&lt;&gt;"",IF(E86&lt;&gt;"",VLOOKUP(CONCATENATE(D86,"-",E86),'Three Phase - UG'!$C$8:$T$18,9,FALSE),""),"")</f>
        <v/>
      </c>
      <c r="K86" s="426" t="str">
        <f>IF(D86&lt;&gt;"",IF(E86&lt;&gt;"",VLOOKUP(CONCATENATE(D86,"-",E86),'Three Phase - UG'!$C$8:$T$18,10,FALSE),""),"")</f>
        <v/>
      </c>
      <c r="L86" s="426" t="str">
        <f>IF(D86&lt;&gt;"",IF(E86&lt;&gt;"",VLOOKUP(CONCATENATE(D86,"-",E86),'Three Phase - UG'!$C$8:$T$18,12,FALSE),""),"")</f>
        <v/>
      </c>
      <c r="M86" s="426" t="str">
        <f>IF(D86&lt;&gt;"",IF(E86&lt;&gt;"",VLOOKUP(CONCATENATE(D86,"-",E86),'Three Phase - UG'!$C$8:$T$18,13,FALSE),""),"")</f>
        <v/>
      </c>
      <c r="N86" s="427" t="str">
        <f>IF(D86&lt;&gt;"",IF(E86&lt;&gt;"",VLOOKUP(CONCATENATE(D86,"-",E86),'Three Phase - UG'!$C$8:$T$18,15,FALSE)*1000000,""),"")</f>
        <v/>
      </c>
      <c r="O86" s="426"/>
      <c r="P86" s="427"/>
    </row>
    <row r="87" spans="10:16" x14ac:dyDescent="0.25">
      <c r="J87" s="426" t="str">
        <f>IF(D87&lt;&gt;"",IF(E87&lt;&gt;"",VLOOKUP(CONCATENATE(D87,"-",E87),'Three Phase - UG'!$C$8:$T$18,9,FALSE),""),"")</f>
        <v/>
      </c>
      <c r="K87" s="426" t="str">
        <f>IF(D87&lt;&gt;"",IF(E87&lt;&gt;"",VLOOKUP(CONCATENATE(D87,"-",E87),'Three Phase - UG'!$C$8:$T$18,10,FALSE),""),"")</f>
        <v/>
      </c>
      <c r="L87" s="426" t="str">
        <f>IF(D87&lt;&gt;"",IF(E87&lt;&gt;"",VLOOKUP(CONCATENATE(D87,"-",E87),'Three Phase - UG'!$C$8:$T$18,12,FALSE),""),"")</f>
        <v/>
      </c>
      <c r="M87" s="426" t="str">
        <f>IF(D87&lt;&gt;"",IF(E87&lt;&gt;"",VLOOKUP(CONCATENATE(D87,"-",E87),'Three Phase - UG'!$C$8:$T$18,13,FALSE),""),"")</f>
        <v/>
      </c>
      <c r="N87" s="427" t="str">
        <f>IF(D87&lt;&gt;"",IF(E87&lt;&gt;"",VLOOKUP(CONCATENATE(D87,"-",E87),'Three Phase - UG'!$C$8:$T$18,15,FALSE)*1000000,""),"")</f>
        <v/>
      </c>
      <c r="O87" s="426"/>
      <c r="P87" s="427"/>
    </row>
    <row r="88" spans="10:16" x14ac:dyDescent="0.25">
      <c r="J88" s="426" t="str">
        <f>IF(D88&lt;&gt;"",IF(E88&lt;&gt;"",VLOOKUP(CONCATENATE(D88,"-",E88),'Three Phase - UG'!$C$8:$T$18,9,FALSE),""),"")</f>
        <v/>
      </c>
      <c r="K88" s="426" t="str">
        <f>IF(D88&lt;&gt;"",IF(E88&lt;&gt;"",VLOOKUP(CONCATENATE(D88,"-",E88),'Three Phase - UG'!$C$8:$T$18,10,FALSE),""),"")</f>
        <v/>
      </c>
      <c r="L88" s="426" t="str">
        <f>IF(D88&lt;&gt;"",IF(E88&lt;&gt;"",VLOOKUP(CONCATENATE(D88,"-",E88),'Three Phase - UG'!$C$8:$T$18,12,FALSE),""),"")</f>
        <v/>
      </c>
      <c r="M88" s="426" t="str">
        <f>IF(D88&lt;&gt;"",IF(E88&lt;&gt;"",VLOOKUP(CONCATENATE(D88,"-",E88),'Three Phase - UG'!$C$8:$T$18,13,FALSE),""),"")</f>
        <v/>
      </c>
      <c r="N88" s="427" t="str">
        <f>IF(D88&lt;&gt;"",IF(E88&lt;&gt;"",VLOOKUP(CONCATENATE(D88,"-",E88),'Three Phase - UG'!$C$8:$T$18,15,FALSE)*1000000,""),"")</f>
        <v/>
      </c>
      <c r="O88" s="426"/>
      <c r="P88" s="427"/>
    </row>
    <row r="89" spans="10:16" x14ac:dyDescent="0.25">
      <c r="J89" s="426" t="str">
        <f>IF(D89&lt;&gt;"",IF(E89&lt;&gt;"",VLOOKUP(CONCATENATE(D89,"-",E89),'Three Phase - UG'!$C$8:$T$18,9,FALSE),""),"")</f>
        <v/>
      </c>
      <c r="K89" s="426" t="str">
        <f>IF(D89&lt;&gt;"",IF(E89&lt;&gt;"",VLOOKUP(CONCATENATE(D89,"-",E89),'Three Phase - UG'!$C$8:$T$18,10,FALSE),""),"")</f>
        <v/>
      </c>
      <c r="L89" s="426" t="str">
        <f>IF(D89&lt;&gt;"",IF(E89&lt;&gt;"",VLOOKUP(CONCATENATE(D89,"-",E89),'Three Phase - UG'!$C$8:$T$18,12,FALSE),""),"")</f>
        <v/>
      </c>
      <c r="M89" s="426" t="str">
        <f>IF(D89&lt;&gt;"",IF(E89&lt;&gt;"",VLOOKUP(CONCATENATE(D89,"-",E89),'Three Phase - UG'!$C$8:$T$18,13,FALSE),""),"")</f>
        <v/>
      </c>
      <c r="N89" s="427" t="str">
        <f>IF(D89&lt;&gt;"",IF(E89&lt;&gt;"",VLOOKUP(CONCATENATE(D89,"-",E89),'Three Phase - UG'!$C$8:$T$18,15,FALSE)*1000000,""),"")</f>
        <v/>
      </c>
      <c r="O89" s="426"/>
      <c r="P89" s="427"/>
    </row>
    <row r="90" spans="10:16" x14ac:dyDescent="0.25">
      <c r="J90" s="426" t="str">
        <f>IF(D90&lt;&gt;"",IF(E90&lt;&gt;"",VLOOKUP(CONCATENATE(D90,"-",E90),'Three Phase - UG'!$C$8:$T$18,9,FALSE),""),"")</f>
        <v/>
      </c>
      <c r="K90" s="426" t="str">
        <f>IF(D90&lt;&gt;"",IF(E90&lt;&gt;"",VLOOKUP(CONCATENATE(D90,"-",E90),'Three Phase - UG'!$C$8:$T$18,10,FALSE),""),"")</f>
        <v/>
      </c>
      <c r="L90" s="426" t="str">
        <f>IF(D90&lt;&gt;"",IF(E90&lt;&gt;"",VLOOKUP(CONCATENATE(D90,"-",E90),'Three Phase - UG'!$C$8:$T$18,12,FALSE),""),"")</f>
        <v/>
      </c>
      <c r="M90" s="426" t="str">
        <f>IF(D90&lt;&gt;"",IF(E90&lt;&gt;"",VLOOKUP(CONCATENATE(D90,"-",E90),'Three Phase - UG'!$C$8:$T$18,13,FALSE),""),"")</f>
        <v/>
      </c>
      <c r="N90" s="427" t="str">
        <f>IF(D90&lt;&gt;"",IF(E90&lt;&gt;"",VLOOKUP(CONCATENATE(D90,"-",E90),'Three Phase - UG'!$C$8:$T$18,15,FALSE)*1000000,""),"")</f>
        <v/>
      </c>
      <c r="O90" s="426"/>
      <c r="P90" s="427"/>
    </row>
    <row r="91" spans="10:16" x14ac:dyDescent="0.25">
      <c r="J91" s="426" t="str">
        <f>IF(D91&lt;&gt;"",IF(E91&lt;&gt;"",VLOOKUP(CONCATENATE(D91,"-",E91),'Three Phase - UG'!$C$8:$T$18,9,FALSE),""),"")</f>
        <v/>
      </c>
      <c r="K91" s="426" t="str">
        <f>IF(D91&lt;&gt;"",IF(E91&lt;&gt;"",VLOOKUP(CONCATENATE(D91,"-",E91),'Three Phase - UG'!$C$8:$T$18,10,FALSE),""),"")</f>
        <v/>
      </c>
      <c r="L91" s="426" t="str">
        <f>IF(D91&lt;&gt;"",IF(E91&lt;&gt;"",VLOOKUP(CONCATENATE(D91,"-",E91),'Three Phase - UG'!$C$8:$T$18,12,FALSE),""),"")</f>
        <v/>
      </c>
      <c r="M91" s="426" t="str">
        <f>IF(D91&lt;&gt;"",IF(E91&lt;&gt;"",VLOOKUP(CONCATENATE(D91,"-",E91),'Three Phase - UG'!$C$8:$T$18,13,FALSE),""),"")</f>
        <v/>
      </c>
      <c r="N91" s="427" t="str">
        <f>IF(D91&lt;&gt;"",IF(E91&lt;&gt;"",VLOOKUP(CONCATENATE(D91,"-",E91),'Three Phase - UG'!$C$8:$T$18,15,FALSE)*1000000,""),"")</f>
        <v/>
      </c>
      <c r="O91" s="426"/>
      <c r="P91" s="427"/>
    </row>
    <row r="92" spans="10:16" x14ac:dyDescent="0.25">
      <c r="J92" s="426" t="str">
        <f>IF(D92&lt;&gt;"",IF(E92&lt;&gt;"",VLOOKUP(CONCATENATE(D92,"-",E92),'Three Phase - UG'!$C$8:$T$18,9,FALSE),""),"")</f>
        <v/>
      </c>
      <c r="K92" s="426" t="str">
        <f>IF(D92&lt;&gt;"",IF(E92&lt;&gt;"",VLOOKUP(CONCATENATE(D92,"-",E92),'Three Phase - UG'!$C$8:$T$18,10,FALSE),""),"")</f>
        <v/>
      </c>
      <c r="L92" s="426" t="str">
        <f>IF(D92&lt;&gt;"",IF(E92&lt;&gt;"",VLOOKUP(CONCATENATE(D92,"-",E92),'Three Phase - UG'!$C$8:$T$18,12,FALSE),""),"")</f>
        <v/>
      </c>
      <c r="M92" s="426" t="str">
        <f>IF(D92&lt;&gt;"",IF(E92&lt;&gt;"",VLOOKUP(CONCATENATE(D92,"-",E92),'Three Phase - UG'!$C$8:$T$18,13,FALSE),""),"")</f>
        <v/>
      </c>
      <c r="N92" s="427" t="str">
        <f>IF(D92&lt;&gt;"",IF(E92&lt;&gt;"",VLOOKUP(CONCATENATE(D92,"-",E92),'Three Phase - UG'!$C$8:$T$18,15,FALSE)*1000000,""),"")</f>
        <v/>
      </c>
      <c r="O92" s="426"/>
      <c r="P92" s="427"/>
    </row>
    <row r="93" spans="10:16" x14ac:dyDescent="0.25">
      <c r="J93" s="426" t="str">
        <f>IF(D93&lt;&gt;"",IF(E93&lt;&gt;"",VLOOKUP(CONCATENATE(D93,"-",E93),'Three Phase - UG'!$C$8:$T$18,9,FALSE),""),"")</f>
        <v/>
      </c>
      <c r="K93" s="426" t="str">
        <f>IF(D93&lt;&gt;"",IF(E93&lt;&gt;"",VLOOKUP(CONCATENATE(D93,"-",E93),'Three Phase - UG'!$C$8:$T$18,10,FALSE),""),"")</f>
        <v/>
      </c>
      <c r="L93" s="426" t="str">
        <f>IF(D93&lt;&gt;"",IF(E93&lt;&gt;"",VLOOKUP(CONCATENATE(D93,"-",E93),'Three Phase - UG'!$C$8:$T$18,12,FALSE),""),"")</f>
        <v/>
      </c>
      <c r="M93" s="426" t="str">
        <f>IF(D93&lt;&gt;"",IF(E93&lt;&gt;"",VLOOKUP(CONCATENATE(D93,"-",E93),'Three Phase - UG'!$C$8:$T$18,13,FALSE),""),"")</f>
        <v/>
      </c>
      <c r="N93" s="427" t="str">
        <f>IF(D93&lt;&gt;"",IF(E93&lt;&gt;"",VLOOKUP(CONCATENATE(D93,"-",E93),'Three Phase - UG'!$C$8:$T$18,15,FALSE)*1000000,""),"")</f>
        <v/>
      </c>
      <c r="O93" s="426"/>
      <c r="P93" s="427"/>
    </row>
    <row r="94" spans="10:16" x14ac:dyDescent="0.25">
      <c r="J94" s="426" t="str">
        <f>IF(D94&lt;&gt;"",IF(E94&lt;&gt;"",VLOOKUP(CONCATENATE(D94,"-",E94),'Three Phase - UG'!$C$8:$T$18,9,FALSE),""),"")</f>
        <v/>
      </c>
      <c r="K94" s="426" t="str">
        <f>IF(D94&lt;&gt;"",IF(E94&lt;&gt;"",VLOOKUP(CONCATENATE(D94,"-",E94),'Three Phase - UG'!$C$8:$T$18,10,FALSE),""),"")</f>
        <v/>
      </c>
      <c r="L94" s="426" t="str">
        <f>IF(D94&lt;&gt;"",IF(E94&lt;&gt;"",VLOOKUP(CONCATENATE(D94,"-",E94),'Three Phase - UG'!$C$8:$T$18,12,FALSE),""),"")</f>
        <v/>
      </c>
      <c r="M94" s="426" t="str">
        <f>IF(D94&lt;&gt;"",IF(E94&lt;&gt;"",VLOOKUP(CONCATENATE(D94,"-",E94),'Three Phase - UG'!$C$8:$T$18,13,FALSE),""),"")</f>
        <v/>
      </c>
      <c r="N94" s="427" t="str">
        <f>IF(D94&lt;&gt;"",IF(E94&lt;&gt;"",VLOOKUP(CONCATENATE(D94,"-",E94),'Three Phase - UG'!$C$8:$T$18,15,FALSE)*1000000,""),"")</f>
        <v/>
      </c>
      <c r="O94" s="426"/>
      <c r="P94" s="427"/>
    </row>
    <row r="95" spans="10:16" x14ac:dyDescent="0.25">
      <c r="J95" s="426" t="str">
        <f>IF(D95&lt;&gt;"",IF(E95&lt;&gt;"",VLOOKUP(CONCATENATE(D95,"-",E95),'Three Phase - UG'!$C$8:$T$18,9,FALSE),""),"")</f>
        <v/>
      </c>
      <c r="K95" s="426" t="str">
        <f>IF(D95&lt;&gt;"",IF(E95&lt;&gt;"",VLOOKUP(CONCATENATE(D95,"-",E95),'Three Phase - UG'!$C$8:$T$18,10,FALSE),""),"")</f>
        <v/>
      </c>
      <c r="L95" s="426" t="str">
        <f>IF(D95&lt;&gt;"",IF(E95&lt;&gt;"",VLOOKUP(CONCATENATE(D95,"-",E95),'Three Phase - UG'!$C$8:$T$18,12,FALSE),""),"")</f>
        <v/>
      </c>
      <c r="M95" s="426" t="str">
        <f>IF(D95&lt;&gt;"",IF(E95&lt;&gt;"",VLOOKUP(CONCATENATE(D95,"-",E95),'Three Phase - UG'!$C$8:$T$18,13,FALSE),""),"")</f>
        <v/>
      </c>
      <c r="N95" s="427" t="str">
        <f>IF(D95&lt;&gt;"",IF(E95&lt;&gt;"",VLOOKUP(CONCATENATE(D95,"-",E95),'Three Phase - UG'!$C$8:$T$18,15,FALSE)*1000000,""),"")</f>
        <v/>
      </c>
      <c r="O95" s="426"/>
      <c r="P95" s="427"/>
    </row>
    <row r="96" spans="10:16" x14ac:dyDescent="0.25">
      <c r="J96" s="426" t="str">
        <f>IF(D96&lt;&gt;"",IF(E96&lt;&gt;"",VLOOKUP(CONCATENATE(D96,"-",E96),'Three Phase - UG'!$C$8:$T$18,9,FALSE),""),"")</f>
        <v/>
      </c>
      <c r="K96" s="426" t="str">
        <f>IF(D96&lt;&gt;"",IF(E96&lt;&gt;"",VLOOKUP(CONCATENATE(D96,"-",E96),'Three Phase - UG'!$C$8:$T$18,10,FALSE),""),"")</f>
        <v/>
      </c>
      <c r="L96" s="426" t="str">
        <f>IF(D96&lt;&gt;"",IF(E96&lt;&gt;"",VLOOKUP(CONCATENATE(D96,"-",E96),'Three Phase - UG'!$C$8:$T$18,12,FALSE),""),"")</f>
        <v/>
      </c>
      <c r="M96" s="426" t="str">
        <f>IF(D96&lt;&gt;"",IF(E96&lt;&gt;"",VLOOKUP(CONCATENATE(D96,"-",E96),'Three Phase - UG'!$C$8:$T$18,13,FALSE),""),"")</f>
        <v/>
      </c>
      <c r="N96" s="427" t="str">
        <f>IF(D96&lt;&gt;"",IF(E96&lt;&gt;"",VLOOKUP(CONCATENATE(D96,"-",E96),'Three Phase - UG'!$C$8:$T$18,15,FALSE)*1000000,""),"")</f>
        <v/>
      </c>
      <c r="O96" s="426"/>
      <c r="P96" s="427"/>
    </row>
    <row r="97" spans="10:16" x14ac:dyDescent="0.25">
      <c r="J97" s="426" t="str">
        <f>IF(D97&lt;&gt;"",IF(E97&lt;&gt;"",VLOOKUP(CONCATENATE(D97,"-",E97),'Three Phase - UG'!$C$8:$T$18,9,FALSE),""),"")</f>
        <v/>
      </c>
      <c r="K97" s="426" t="str">
        <f>IF(D97&lt;&gt;"",IF(E97&lt;&gt;"",VLOOKUP(CONCATENATE(D97,"-",E97),'Three Phase - UG'!$C$8:$T$18,10,FALSE),""),"")</f>
        <v/>
      </c>
      <c r="L97" s="426" t="str">
        <f>IF(D97&lt;&gt;"",IF(E97&lt;&gt;"",VLOOKUP(CONCATENATE(D97,"-",E97),'Three Phase - UG'!$C$8:$T$18,12,FALSE),""),"")</f>
        <v/>
      </c>
      <c r="M97" s="426" t="str">
        <f>IF(D97&lt;&gt;"",IF(E97&lt;&gt;"",VLOOKUP(CONCATENATE(D97,"-",E97),'Three Phase - UG'!$C$8:$T$18,13,FALSE),""),"")</f>
        <v/>
      </c>
      <c r="N97" s="427" t="str">
        <f>IF(D97&lt;&gt;"",IF(E97&lt;&gt;"",VLOOKUP(CONCATENATE(D97,"-",E97),'Three Phase - UG'!$C$8:$T$18,15,FALSE)*1000000,""),"")</f>
        <v/>
      </c>
      <c r="O97" s="426"/>
      <c r="P97" s="427"/>
    </row>
    <row r="98" spans="10:16" x14ac:dyDescent="0.25">
      <c r="J98" s="426" t="str">
        <f>IF(D98&lt;&gt;"",IF(E98&lt;&gt;"",VLOOKUP(CONCATENATE(D98,"-",E98),'Three Phase - UG'!$C$8:$T$18,9,FALSE),""),"")</f>
        <v/>
      </c>
      <c r="K98" s="426" t="str">
        <f>IF(D98&lt;&gt;"",IF(E98&lt;&gt;"",VLOOKUP(CONCATENATE(D98,"-",E98),'Three Phase - UG'!$C$8:$T$18,10,FALSE),""),"")</f>
        <v/>
      </c>
      <c r="L98" s="426" t="str">
        <f>IF(D98&lt;&gt;"",IF(E98&lt;&gt;"",VLOOKUP(CONCATENATE(D98,"-",E98),'Three Phase - UG'!$C$8:$T$18,12,FALSE),""),"")</f>
        <v/>
      </c>
      <c r="M98" s="426" t="str">
        <f>IF(D98&lt;&gt;"",IF(E98&lt;&gt;"",VLOOKUP(CONCATENATE(D98,"-",E98),'Three Phase - UG'!$C$8:$T$18,13,FALSE),""),"")</f>
        <v/>
      </c>
      <c r="N98" s="427" t="str">
        <f>IF(D98&lt;&gt;"",IF(E98&lt;&gt;"",VLOOKUP(CONCATENATE(D98,"-",E98),'Three Phase - UG'!$C$8:$T$18,15,FALSE)*1000000,""),"")</f>
        <v/>
      </c>
      <c r="O98" s="426"/>
      <c r="P98" s="427"/>
    </row>
    <row r="99" spans="10:16" x14ac:dyDescent="0.25">
      <c r="J99" s="426" t="str">
        <f>IF(D99&lt;&gt;"",IF(E99&lt;&gt;"",VLOOKUP(CONCATENATE(D99,"-",E99),'Three Phase - UG'!$C$8:$T$18,9,FALSE),""),"")</f>
        <v/>
      </c>
      <c r="K99" s="426" t="str">
        <f>IF(D99&lt;&gt;"",IF(E99&lt;&gt;"",VLOOKUP(CONCATENATE(D99,"-",E99),'Three Phase - UG'!$C$8:$T$18,10,FALSE),""),"")</f>
        <v/>
      </c>
      <c r="L99" s="426" t="str">
        <f>IF(D99&lt;&gt;"",IF(E99&lt;&gt;"",VLOOKUP(CONCATENATE(D99,"-",E99),'Three Phase - UG'!$C$8:$T$18,12,FALSE),""),"")</f>
        <v/>
      </c>
      <c r="M99" s="426" t="str">
        <f>IF(D99&lt;&gt;"",IF(E99&lt;&gt;"",VLOOKUP(CONCATENATE(D99,"-",E99),'Three Phase - UG'!$C$8:$T$18,13,FALSE),""),"")</f>
        <v/>
      </c>
      <c r="N99" s="427" t="str">
        <f>IF(D99&lt;&gt;"",IF(E99&lt;&gt;"",VLOOKUP(CONCATENATE(D99,"-",E99),'Three Phase - UG'!$C$8:$T$18,15,FALSE)*1000000,""),"")</f>
        <v/>
      </c>
      <c r="O99" s="426"/>
      <c r="P99" s="427"/>
    </row>
    <row r="100" spans="10:16" x14ac:dyDescent="0.25">
      <c r="J100" s="426" t="str">
        <f>IF(D100&lt;&gt;"",IF(E100&lt;&gt;"",VLOOKUP(CONCATENATE(D100,"-",E100),'Three Phase - UG'!$C$8:$T$18,9,FALSE),""),"")</f>
        <v/>
      </c>
      <c r="K100" s="426" t="str">
        <f>IF(D100&lt;&gt;"",IF(E100&lt;&gt;"",VLOOKUP(CONCATENATE(D100,"-",E100),'Three Phase - UG'!$C$8:$T$18,10,FALSE),""),"")</f>
        <v/>
      </c>
      <c r="L100" s="426" t="str">
        <f>IF(D100&lt;&gt;"",IF(E100&lt;&gt;"",VLOOKUP(CONCATENATE(D100,"-",E100),'Three Phase - UG'!$C$8:$T$18,12,FALSE),""),"")</f>
        <v/>
      </c>
      <c r="M100" s="426" t="str">
        <f>IF(D100&lt;&gt;"",IF(E100&lt;&gt;"",VLOOKUP(CONCATENATE(D100,"-",E100),'Three Phase - UG'!$C$8:$T$18,13,FALSE),""),"")</f>
        <v/>
      </c>
      <c r="N100" s="427" t="str">
        <f>IF(D100&lt;&gt;"",IF(E100&lt;&gt;"",VLOOKUP(CONCATENATE(D100,"-",E100),'Three Phase - UG'!$C$8:$T$18,15,FALSE)*1000000,""),"")</f>
        <v/>
      </c>
      <c r="O100" s="426"/>
      <c r="P100" s="427"/>
    </row>
    <row r="101" spans="10:16" x14ac:dyDescent="0.25">
      <c r="J101" s="426" t="str">
        <f>IF(D101&lt;&gt;"",IF(E101&lt;&gt;"",VLOOKUP(CONCATENATE(D101,"-",E101),'Three Phase - UG'!$C$8:$T$18,9,FALSE),""),"")</f>
        <v/>
      </c>
      <c r="K101" s="426" t="str">
        <f>IF(D101&lt;&gt;"",IF(E101&lt;&gt;"",VLOOKUP(CONCATENATE(D101,"-",E101),'Three Phase - UG'!$C$8:$T$18,10,FALSE),""),"")</f>
        <v/>
      </c>
      <c r="L101" s="426" t="str">
        <f>IF(D101&lt;&gt;"",IF(E101&lt;&gt;"",VLOOKUP(CONCATENATE(D101,"-",E101),'Three Phase - UG'!$C$8:$T$18,12,FALSE),""),"")</f>
        <v/>
      </c>
      <c r="M101" s="426" t="str">
        <f>IF(D101&lt;&gt;"",IF(E101&lt;&gt;"",VLOOKUP(CONCATENATE(D101,"-",E101),'Three Phase - UG'!$C$8:$T$18,13,FALSE),""),"")</f>
        <v/>
      </c>
      <c r="N101" s="427" t="str">
        <f>IF(D101&lt;&gt;"",IF(E101&lt;&gt;"",VLOOKUP(CONCATENATE(D101,"-",E101),'Three Phase - UG'!$C$8:$T$18,15,FALSE)*1000000,""),"")</f>
        <v/>
      </c>
      <c r="O101" s="426"/>
      <c r="P101" s="427"/>
    </row>
    <row r="102" spans="10:16" x14ac:dyDescent="0.25">
      <c r="J102" s="426" t="str">
        <f>IF(D102&lt;&gt;"",IF(E102&lt;&gt;"",VLOOKUP(CONCATENATE(D102,"-",E102),'Three Phase - UG'!$C$8:$T$18,9,FALSE),""),"")</f>
        <v/>
      </c>
      <c r="K102" s="426" t="str">
        <f>IF(D102&lt;&gt;"",IF(E102&lt;&gt;"",VLOOKUP(CONCATENATE(D102,"-",E102),'Three Phase - UG'!$C$8:$T$18,10,FALSE),""),"")</f>
        <v/>
      </c>
      <c r="L102" s="426" t="str">
        <f>IF(D102&lt;&gt;"",IF(E102&lt;&gt;"",VLOOKUP(CONCATENATE(D102,"-",E102),'Three Phase - UG'!$C$8:$T$18,12,FALSE),""),"")</f>
        <v/>
      </c>
      <c r="M102" s="426" t="str">
        <f>IF(D102&lt;&gt;"",IF(E102&lt;&gt;"",VLOOKUP(CONCATENATE(D102,"-",E102),'Three Phase - UG'!$C$8:$T$18,13,FALSE),""),"")</f>
        <v/>
      </c>
      <c r="N102" s="427" t="str">
        <f>IF(D102&lt;&gt;"",IF(E102&lt;&gt;"",VLOOKUP(CONCATENATE(D102,"-",E102),'Three Phase - UG'!$C$8:$T$18,15,FALSE)*1000000,""),"")</f>
        <v/>
      </c>
      <c r="O102" s="426"/>
      <c r="P102" s="427"/>
    </row>
    <row r="103" spans="10:16" x14ac:dyDescent="0.25">
      <c r="J103" s="426" t="str">
        <f>IF(D103&lt;&gt;"",IF(E103&lt;&gt;"",VLOOKUP(CONCATENATE(D103,"-",E103),'Three Phase - UG'!$C$8:$T$18,9,FALSE),""),"")</f>
        <v/>
      </c>
      <c r="K103" s="426" t="str">
        <f>IF(D103&lt;&gt;"",IF(E103&lt;&gt;"",VLOOKUP(CONCATENATE(D103,"-",E103),'Three Phase - UG'!$C$8:$T$18,10,FALSE),""),"")</f>
        <v/>
      </c>
      <c r="L103" s="426" t="str">
        <f>IF(D103&lt;&gt;"",IF(E103&lt;&gt;"",VLOOKUP(CONCATENATE(D103,"-",E103),'Three Phase - UG'!$C$8:$T$18,12,FALSE),""),"")</f>
        <v/>
      </c>
      <c r="M103" s="426" t="str">
        <f>IF(D103&lt;&gt;"",IF(E103&lt;&gt;"",VLOOKUP(CONCATENATE(D103,"-",E103),'Three Phase - UG'!$C$8:$T$18,13,FALSE),""),"")</f>
        <v/>
      </c>
      <c r="N103" s="427" t="str">
        <f>IF(D103&lt;&gt;"",IF(E103&lt;&gt;"",VLOOKUP(CONCATENATE(D103,"-",E103),'Three Phase - UG'!$C$8:$T$18,15,FALSE)*1000000,""),"")</f>
        <v/>
      </c>
      <c r="O103" s="426"/>
      <c r="P103" s="427"/>
    </row>
    <row r="104" spans="10:16" x14ac:dyDescent="0.25">
      <c r="J104" s="426" t="str">
        <f>IF(D104&lt;&gt;"",IF(E104&lt;&gt;"",VLOOKUP(CONCATENATE(D104,"-",E104),'Three Phase - UG'!$C$8:$T$18,9,FALSE),""),"")</f>
        <v/>
      </c>
      <c r="K104" s="426" t="str">
        <f>IF(D104&lt;&gt;"",IF(E104&lt;&gt;"",VLOOKUP(CONCATENATE(D104,"-",E104),'Three Phase - UG'!$C$8:$T$18,10,FALSE),""),"")</f>
        <v/>
      </c>
      <c r="L104" s="426" t="str">
        <f>IF(D104&lt;&gt;"",IF(E104&lt;&gt;"",VLOOKUP(CONCATENATE(D104,"-",E104),'Three Phase - UG'!$C$8:$T$18,12,FALSE),""),"")</f>
        <v/>
      </c>
      <c r="M104" s="426" t="str">
        <f>IF(D104&lt;&gt;"",IF(E104&lt;&gt;"",VLOOKUP(CONCATENATE(D104,"-",E104),'Three Phase - UG'!$C$8:$T$18,13,FALSE),""),"")</f>
        <v/>
      </c>
      <c r="N104" s="427" t="str">
        <f>IF(D104&lt;&gt;"",IF(E104&lt;&gt;"",VLOOKUP(CONCATENATE(D104,"-",E104),'Three Phase - UG'!$C$8:$T$18,15,FALSE)*1000000,""),"")</f>
        <v/>
      </c>
      <c r="O104" s="426"/>
      <c r="P104" s="427"/>
    </row>
    <row r="105" spans="10:16" x14ac:dyDescent="0.25">
      <c r="J105" s="426" t="str">
        <f>IF(D105&lt;&gt;"",IF(E105&lt;&gt;"",VLOOKUP(CONCATENATE(D105,"-",E105),'Three Phase - UG'!$C$8:$T$18,9,FALSE),""),"")</f>
        <v/>
      </c>
      <c r="K105" s="426" t="str">
        <f>IF(D105&lt;&gt;"",IF(E105&lt;&gt;"",VLOOKUP(CONCATENATE(D105,"-",E105),'Three Phase - UG'!$C$8:$T$18,10,FALSE),""),"")</f>
        <v/>
      </c>
      <c r="L105" s="426" t="str">
        <f>IF(D105&lt;&gt;"",IF(E105&lt;&gt;"",VLOOKUP(CONCATENATE(D105,"-",E105),'Three Phase - UG'!$C$8:$T$18,12,FALSE),""),"")</f>
        <v/>
      </c>
      <c r="M105" s="426" t="str">
        <f>IF(D105&lt;&gt;"",IF(E105&lt;&gt;"",VLOOKUP(CONCATENATE(D105,"-",E105),'Three Phase - UG'!$C$8:$T$18,13,FALSE),""),"")</f>
        <v/>
      </c>
      <c r="N105" s="427" t="str">
        <f>IF(D105&lt;&gt;"",IF(E105&lt;&gt;"",VLOOKUP(CONCATENATE(D105,"-",E105),'Three Phase - UG'!$C$8:$T$18,15,FALSE)*1000000,""),"")</f>
        <v/>
      </c>
      <c r="O105" s="426"/>
      <c r="P105" s="427"/>
    </row>
    <row r="106" spans="10:16" x14ac:dyDescent="0.25">
      <c r="J106" s="426" t="str">
        <f>IF(D106&lt;&gt;"",IF(E106&lt;&gt;"",VLOOKUP(CONCATENATE(D106,"-",E106),'Three Phase - UG'!$C$8:$T$18,9,FALSE),""),"")</f>
        <v/>
      </c>
      <c r="K106" s="426" t="str">
        <f>IF(D106&lt;&gt;"",IF(E106&lt;&gt;"",VLOOKUP(CONCATENATE(D106,"-",E106),'Three Phase - UG'!$C$8:$T$18,10,FALSE),""),"")</f>
        <v/>
      </c>
      <c r="L106" s="426" t="str">
        <f>IF(D106&lt;&gt;"",IF(E106&lt;&gt;"",VLOOKUP(CONCATENATE(D106,"-",E106),'Three Phase - UG'!$C$8:$T$18,12,FALSE),""),"")</f>
        <v/>
      </c>
      <c r="M106" s="426" t="str">
        <f>IF(D106&lt;&gt;"",IF(E106&lt;&gt;"",VLOOKUP(CONCATENATE(D106,"-",E106),'Three Phase - UG'!$C$8:$T$18,13,FALSE),""),"")</f>
        <v/>
      </c>
      <c r="N106" s="427" t="str">
        <f>IF(D106&lt;&gt;"",IF(E106&lt;&gt;"",VLOOKUP(CONCATENATE(D106,"-",E106),'Three Phase - UG'!$C$8:$T$18,15,FALSE)*1000000,""),"")</f>
        <v/>
      </c>
      <c r="O106" s="426"/>
      <c r="P106" s="427"/>
    </row>
    <row r="107" spans="10:16" x14ac:dyDescent="0.25">
      <c r="J107" s="426" t="str">
        <f>IF(D107&lt;&gt;"",IF(E107&lt;&gt;"",VLOOKUP(CONCATENATE(D107,"-",E107),'Three Phase - UG'!$C$8:$T$18,9,FALSE),""),"")</f>
        <v/>
      </c>
      <c r="K107" s="426" t="str">
        <f>IF(D107&lt;&gt;"",IF(E107&lt;&gt;"",VLOOKUP(CONCATENATE(D107,"-",E107),'Three Phase - UG'!$C$8:$T$18,10,FALSE),""),"")</f>
        <v/>
      </c>
      <c r="L107" s="426" t="str">
        <f>IF(D107&lt;&gt;"",IF(E107&lt;&gt;"",VLOOKUP(CONCATENATE(D107,"-",E107),'Three Phase - UG'!$C$8:$T$18,12,FALSE),""),"")</f>
        <v/>
      </c>
      <c r="M107" s="426" t="str">
        <f>IF(D107&lt;&gt;"",IF(E107&lt;&gt;"",VLOOKUP(CONCATENATE(D107,"-",E107),'Three Phase - UG'!$C$8:$T$18,13,FALSE),""),"")</f>
        <v/>
      </c>
      <c r="N107" s="427" t="str">
        <f>IF(D107&lt;&gt;"",IF(E107&lt;&gt;"",VLOOKUP(CONCATENATE(D107,"-",E107),'Three Phase - UG'!$C$8:$T$18,15,FALSE)*1000000,""),"")</f>
        <v/>
      </c>
      <c r="O107" s="426"/>
      <c r="P107" s="427"/>
    </row>
    <row r="108" spans="10:16" x14ac:dyDescent="0.25">
      <c r="J108" s="426" t="str">
        <f>IF(D108&lt;&gt;"",IF(E108&lt;&gt;"",VLOOKUP(CONCATENATE(D108,"-",E108),'Three Phase - UG'!$C$8:$T$18,9,FALSE),""),"")</f>
        <v/>
      </c>
      <c r="K108" s="426" t="str">
        <f>IF(D108&lt;&gt;"",IF(E108&lt;&gt;"",VLOOKUP(CONCATENATE(D108,"-",E108),'Three Phase - UG'!$C$8:$T$18,10,FALSE),""),"")</f>
        <v/>
      </c>
      <c r="L108" s="426" t="str">
        <f>IF(D108&lt;&gt;"",IF(E108&lt;&gt;"",VLOOKUP(CONCATENATE(D108,"-",E108),'Three Phase - UG'!$C$8:$T$18,12,FALSE),""),"")</f>
        <v/>
      </c>
      <c r="M108" s="426" t="str">
        <f>IF(D108&lt;&gt;"",IF(E108&lt;&gt;"",VLOOKUP(CONCATENATE(D108,"-",E108),'Three Phase - UG'!$C$8:$T$18,13,FALSE),""),"")</f>
        <v/>
      </c>
      <c r="N108" s="427" t="str">
        <f>IF(D108&lt;&gt;"",IF(E108&lt;&gt;"",VLOOKUP(CONCATENATE(D108,"-",E108),'Three Phase - UG'!$C$8:$T$18,15,FALSE)*1000000,""),"")</f>
        <v/>
      </c>
      <c r="O108" s="426"/>
      <c r="P108" s="427"/>
    </row>
    <row r="109" spans="10:16" x14ac:dyDescent="0.25">
      <c r="J109" s="426" t="str">
        <f>IF(D109&lt;&gt;"",IF(E109&lt;&gt;"",VLOOKUP(CONCATENATE(D109,"-",E109),'Three Phase - UG'!$C$8:$T$18,9,FALSE),""),"")</f>
        <v/>
      </c>
      <c r="K109" s="426" t="str">
        <f>IF(D109&lt;&gt;"",IF(E109&lt;&gt;"",VLOOKUP(CONCATENATE(D109,"-",E109),'Three Phase - UG'!$C$8:$T$18,10,FALSE),""),"")</f>
        <v/>
      </c>
      <c r="L109" s="426" t="str">
        <f>IF(D109&lt;&gt;"",IF(E109&lt;&gt;"",VLOOKUP(CONCATENATE(D109,"-",E109),'Three Phase - UG'!$C$8:$T$18,12,FALSE),""),"")</f>
        <v/>
      </c>
      <c r="M109" s="426" t="str">
        <f>IF(D109&lt;&gt;"",IF(E109&lt;&gt;"",VLOOKUP(CONCATENATE(D109,"-",E109),'Three Phase - UG'!$C$8:$T$18,13,FALSE),""),"")</f>
        <v/>
      </c>
      <c r="N109" s="427" t="str">
        <f>IF(D109&lt;&gt;"",IF(E109&lt;&gt;"",VLOOKUP(CONCATENATE(D109,"-",E109),'Three Phase - UG'!$C$8:$T$18,15,FALSE)*1000000,""),"")</f>
        <v/>
      </c>
      <c r="O109" s="426"/>
      <c r="P109" s="427"/>
    </row>
    <row r="110" spans="10:16" x14ac:dyDescent="0.25">
      <c r="J110" s="426" t="str">
        <f>IF(D110&lt;&gt;"",IF(E110&lt;&gt;"",VLOOKUP(CONCATENATE(D110,"-",E110),'Three Phase - UG'!$C$8:$T$18,9,FALSE),""),"")</f>
        <v/>
      </c>
      <c r="K110" s="426" t="str">
        <f>IF(D110&lt;&gt;"",IF(E110&lt;&gt;"",VLOOKUP(CONCATENATE(D110,"-",E110),'Three Phase - UG'!$C$8:$T$18,10,FALSE),""),"")</f>
        <v/>
      </c>
      <c r="L110" s="426" t="str">
        <f>IF(D110&lt;&gt;"",IF(E110&lt;&gt;"",VLOOKUP(CONCATENATE(D110,"-",E110),'Three Phase - UG'!$C$8:$T$18,12,FALSE),""),"")</f>
        <v/>
      </c>
      <c r="M110" s="426" t="str">
        <f>IF(D110&lt;&gt;"",IF(E110&lt;&gt;"",VLOOKUP(CONCATENATE(D110,"-",E110),'Three Phase - UG'!$C$8:$T$18,13,FALSE),""),"")</f>
        <v/>
      </c>
      <c r="N110" s="427" t="str">
        <f>IF(D110&lt;&gt;"",IF(E110&lt;&gt;"",VLOOKUP(CONCATENATE(D110,"-",E110),'Three Phase - UG'!$C$8:$T$18,15,FALSE)*1000000,""),"")</f>
        <v/>
      </c>
      <c r="O110" s="426"/>
      <c r="P110" s="427"/>
    </row>
    <row r="111" spans="10:16" x14ac:dyDescent="0.25">
      <c r="J111" s="426" t="str">
        <f>IF(D111&lt;&gt;"",IF(E111&lt;&gt;"",VLOOKUP(CONCATENATE(D111,"-",E111),'Three Phase - UG'!$C$8:$T$18,9,FALSE),""),"")</f>
        <v/>
      </c>
      <c r="K111" s="426" t="str">
        <f>IF(D111&lt;&gt;"",IF(E111&lt;&gt;"",VLOOKUP(CONCATENATE(D111,"-",E111),'Three Phase - UG'!$C$8:$T$18,10,FALSE),""),"")</f>
        <v/>
      </c>
      <c r="L111" s="426" t="str">
        <f>IF(D111&lt;&gt;"",IF(E111&lt;&gt;"",VLOOKUP(CONCATENATE(D111,"-",E111),'Three Phase - UG'!$C$8:$T$18,12,FALSE),""),"")</f>
        <v/>
      </c>
      <c r="M111" s="426" t="str">
        <f>IF(D111&lt;&gt;"",IF(E111&lt;&gt;"",VLOOKUP(CONCATENATE(D111,"-",E111),'Three Phase - UG'!$C$8:$T$18,13,FALSE),""),"")</f>
        <v/>
      </c>
      <c r="N111" s="427" t="str">
        <f>IF(D111&lt;&gt;"",IF(E111&lt;&gt;"",VLOOKUP(CONCATENATE(D111,"-",E111),'Three Phase - UG'!$C$8:$T$18,15,FALSE)*1000000,""),"")</f>
        <v/>
      </c>
      <c r="O111" s="426"/>
      <c r="P111" s="427"/>
    </row>
    <row r="112" spans="10:16" x14ac:dyDescent="0.25">
      <c r="J112" s="426" t="str">
        <f>IF(D112&lt;&gt;"",IF(E112&lt;&gt;"",VLOOKUP(CONCATENATE(D112,"-",E112),'Three Phase - UG'!$C$8:$T$18,9,FALSE),""),"")</f>
        <v/>
      </c>
      <c r="K112" s="426" t="str">
        <f>IF(D112&lt;&gt;"",IF(E112&lt;&gt;"",VLOOKUP(CONCATENATE(D112,"-",E112),'Three Phase - UG'!$C$8:$T$18,10,FALSE),""),"")</f>
        <v/>
      </c>
      <c r="L112" s="426" t="str">
        <f>IF(D112&lt;&gt;"",IF(E112&lt;&gt;"",VLOOKUP(CONCATENATE(D112,"-",E112),'Three Phase - UG'!$C$8:$T$18,12,FALSE),""),"")</f>
        <v/>
      </c>
      <c r="M112" s="426" t="str">
        <f>IF(D112&lt;&gt;"",IF(E112&lt;&gt;"",VLOOKUP(CONCATENATE(D112,"-",E112),'Three Phase - UG'!$C$8:$T$18,13,FALSE),""),"")</f>
        <v/>
      </c>
      <c r="N112" s="427" t="str">
        <f>IF(D112&lt;&gt;"",IF(E112&lt;&gt;"",VLOOKUP(CONCATENATE(D112,"-",E112),'Three Phase - UG'!$C$8:$T$18,15,FALSE)*1000000,""),"")</f>
        <v/>
      </c>
      <c r="O112" s="426"/>
      <c r="P112" s="427"/>
    </row>
    <row r="113" spans="10:16" x14ac:dyDescent="0.25">
      <c r="J113" s="426" t="str">
        <f>IF(D113&lt;&gt;"",IF(E113&lt;&gt;"",VLOOKUP(CONCATENATE(D113,"-",E113),'Three Phase - UG'!$C$8:$T$18,9,FALSE),""),"")</f>
        <v/>
      </c>
      <c r="K113" s="426" t="str">
        <f>IF(D113&lt;&gt;"",IF(E113&lt;&gt;"",VLOOKUP(CONCATENATE(D113,"-",E113),'Three Phase - UG'!$C$8:$T$18,10,FALSE),""),"")</f>
        <v/>
      </c>
      <c r="L113" s="426" t="str">
        <f>IF(D113&lt;&gt;"",IF(E113&lt;&gt;"",VLOOKUP(CONCATENATE(D113,"-",E113),'Three Phase - UG'!$C$8:$T$18,12,FALSE),""),"")</f>
        <v/>
      </c>
      <c r="M113" s="426" t="str">
        <f>IF(D113&lt;&gt;"",IF(E113&lt;&gt;"",VLOOKUP(CONCATENATE(D113,"-",E113),'Three Phase - UG'!$C$8:$T$18,13,FALSE),""),"")</f>
        <v/>
      </c>
      <c r="N113" s="427" t="str">
        <f>IF(D113&lt;&gt;"",IF(E113&lt;&gt;"",VLOOKUP(CONCATENATE(D113,"-",E113),'Three Phase - UG'!$C$8:$T$18,15,FALSE)*1000000,""),"")</f>
        <v/>
      </c>
      <c r="O113" s="426"/>
      <c r="P113" s="427"/>
    </row>
    <row r="114" spans="10:16" x14ac:dyDescent="0.25">
      <c r="J114" s="426" t="str">
        <f>IF(D114&lt;&gt;"",IF(E114&lt;&gt;"",VLOOKUP(CONCATENATE(D114,"-",E114),'Three Phase - UG'!$C$8:$T$18,9,FALSE),""),"")</f>
        <v/>
      </c>
      <c r="K114" s="426" t="str">
        <f>IF(D114&lt;&gt;"",IF(E114&lt;&gt;"",VLOOKUP(CONCATENATE(D114,"-",E114),'Three Phase - UG'!$C$8:$T$18,10,FALSE),""),"")</f>
        <v/>
      </c>
      <c r="L114" s="426" t="str">
        <f>IF(D114&lt;&gt;"",IF(E114&lt;&gt;"",VLOOKUP(CONCATENATE(D114,"-",E114),'Three Phase - UG'!$C$8:$T$18,12,FALSE),""),"")</f>
        <v/>
      </c>
      <c r="M114" s="426" t="str">
        <f>IF(D114&lt;&gt;"",IF(E114&lt;&gt;"",VLOOKUP(CONCATENATE(D114,"-",E114),'Three Phase - UG'!$C$8:$T$18,13,FALSE),""),"")</f>
        <v/>
      </c>
      <c r="N114" s="427" t="str">
        <f>IF(D114&lt;&gt;"",IF(E114&lt;&gt;"",VLOOKUP(CONCATENATE(D114,"-",E114),'Three Phase - UG'!$C$8:$T$18,15,FALSE)*1000000,""),"")</f>
        <v/>
      </c>
      <c r="O114" s="426"/>
      <c r="P114" s="427"/>
    </row>
    <row r="115" spans="10:16" x14ac:dyDescent="0.25">
      <c r="J115" s="426" t="str">
        <f>IF(D115&lt;&gt;"",IF(E115&lt;&gt;"",VLOOKUP(CONCATENATE(D115,"-",E115),'Three Phase - UG'!$C$8:$T$18,9,FALSE),""),"")</f>
        <v/>
      </c>
      <c r="K115" s="426" t="str">
        <f>IF(D115&lt;&gt;"",IF(E115&lt;&gt;"",VLOOKUP(CONCATENATE(D115,"-",E115),'Three Phase - UG'!$C$8:$T$18,10,FALSE),""),"")</f>
        <v/>
      </c>
      <c r="L115" s="426" t="str">
        <f>IF(D115&lt;&gt;"",IF(E115&lt;&gt;"",VLOOKUP(CONCATENATE(D115,"-",E115),'Three Phase - UG'!$C$8:$T$18,12,FALSE),""),"")</f>
        <v/>
      </c>
      <c r="M115" s="426" t="str">
        <f>IF(D115&lt;&gt;"",IF(E115&lt;&gt;"",VLOOKUP(CONCATENATE(D115,"-",E115),'Three Phase - UG'!$C$8:$T$18,13,FALSE),""),"")</f>
        <v/>
      </c>
      <c r="N115" s="427" t="str">
        <f>IF(D115&lt;&gt;"",IF(E115&lt;&gt;"",VLOOKUP(CONCATENATE(D115,"-",E115),'Three Phase - UG'!$C$8:$T$18,15,FALSE)*1000000,""),"")</f>
        <v/>
      </c>
      <c r="O115" s="426"/>
      <c r="P115" s="427"/>
    </row>
    <row r="116" spans="10:16" x14ac:dyDescent="0.25">
      <c r="J116" s="426" t="str">
        <f>IF(D116&lt;&gt;"",IF(E116&lt;&gt;"",VLOOKUP(CONCATENATE(D116,"-",E116),'Three Phase - UG'!$C$8:$T$18,9,FALSE),""),"")</f>
        <v/>
      </c>
      <c r="K116" s="426" t="str">
        <f>IF(D116&lt;&gt;"",IF(E116&lt;&gt;"",VLOOKUP(CONCATENATE(D116,"-",E116),'Three Phase - UG'!$C$8:$T$18,10,FALSE),""),"")</f>
        <v/>
      </c>
      <c r="L116" s="426" t="str">
        <f>IF(D116&lt;&gt;"",IF(E116&lt;&gt;"",VLOOKUP(CONCATENATE(D116,"-",E116),'Three Phase - UG'!$C$8:$T$18,12,FALSE),""),"")</f>
        <v/>
      </c>
      <c r="M116" s="426" t="str">
        <f>IF(D116&lt;&gt;"",IF(E116&lt;&gt;"",VLOOKUP(CONCATENATE(D116,"-",E116),'Three Phase - UG'!$C$8:$T$18,13,FALSE),""),"")</f>
        <v/>
      </c>
      <c r="N116" s="427" t="str">
        <f>IF(D116&lt;&gt;"",IF(E116&lt;&gt;"",VLOOKUP(CONCATENATE(D116,"-",E116),'Three Phase - UG'!$C$8:$T$18,15,FALSE)*1000000,""),"")</f>
        <v/>
      </c>
      <c r="O116" s="426"/>
      <c r="P116" s="427"/>
    </row>
    <row r="117" spans="10:16" x14ac:dyDescent="0.25">
      <c r="J117" s="426" t="str">
        <f>IF(D117&lt;&gt;"",IF(E117&lt;&gt;"",VLOOKUP(CONCATENATE(D117,"-",E117),'Three Phase - UG'!$C$8:$T$18,9,FALSE),""),"")</f>
        <v/>
      </c>
      <c r="K117" s="426" t="str">
        <f>IF(D117&lt;&gt;"",IF(E117&lt;&gt;"",VLOOKUP(CONCATENATE(D117,"-",E117),'Three Phase - UG'!$C$8:$T$18,10,FALSE),""),"")</f>
        <v/>
      </c>
      <c r="L117" s="426" t="str">
        <f>IF(D117&lt;&gt;"",IF(E117&lt;&gt;"",VLOOKUP(CONCATENATE(D117,"-",E117),'Three Phase - UG'!$C$8:$T$18,12,FALSE),""),"")</f>
        <v/>
      </c>
      <c r="M117" s="426" t="str">
        <f>IF(D117&lt;&gt;"",IF(E117&lt;&gt;"",VLOOKUP(CONCATENATE(D117,"-",E117),'Three Phase - UG'!$C$8:$T$18,13,FALSE),""),"")</f>
        <v/>
      </c>
      <c r="N117" s="427" t="str">
        <f>IF(D117&lt;&gt;"",IF(E117&lt;&gt;"",VLOOKUP(CONCATENATE(D117,"-",E117),'Three Phase - UG'!$C$8:$T$18,15,FALSE)*1000000,""),"")</f>
        <v/>
      </c>
      <c r="O117" s="426"/>
      <c r="P117" s="427"/>
    </row>
    <row r="118" spans="10:16" x14ac:dyDescent="0.25">
      <c r="J118" s="426" t="str">
        <f>IF(D118&lt;&gt;"",IF(E118&lt;&gt;"",VLOOKUP(CONCATENATE(D118,"-",E118),'Three Phase - UG'!$C$8:$T$18,9,FALSE),""),"")</f>
        <v/>
      </c>
      <c r="K118" s="426" t="str">
        <f>IF(D118&lt;&gt;"",IF(E118&lt;&gt;"",VLOOKUP(CONCATENATE(D118,"-",E118),'Three Phase - UG'!$C$8:$T$18,10,FALSE),""),"")</f>
        <v/>
      </c>
      <c r="L118" s="426" t="str">
        <f>IF(D118&lt;&gt;"",IF(E118&lt;&gt;"",VLOOKUP(CONCATENATE(D118,"-",E118),'Three Phase - UG'!$C$8:$T$18,12,FALSE),""),"")</f>
        <v/>
      </c>
      <c r="M118" s="426" t="str">
        <f>IF(D118&lt;&gt;"",IF(E118&lt;&gt;"",VLOOKUP(CONCATENATE(D118,"-",E118),'Three Phase - UG'!$C$8:$T$18,13,FALSE),""),"")</f>
        <v/>
      </c>
      <c r="N118" s="427" t="str">
        <f>IF(D118&lt;&gt;"",IF(E118&lt;&gt;"",VLOOKUP(CONCATENATE(D118,"-",E118),'Three Phase - UG'!$C$8:$T$18,15,FALSE)*1000000,""),"")</f>
        <v/>
      </c>
      <c r="O118" s="426"/>
      <c r="P118" s="427"/>
    </row>
    <row r="119" spans="10:16" x14ac:dyDescent="0.25">
      <c r="J119" s="426" t="str">
        <f>IF(D119&lt;&gt;"",IF(E119&lt;&gt;"",VLOOKUP(CONCATENATE(D119,"-",E119),'Three Phase - UG'!$C$8:$T$18,9,FALSE),""),"")</f>
        <v/>
      </c>
      <c r="K119" s="426" t="str">
        <f>IF(D119&lt;&gt;"",IF(E119&lt;&gt;"",VLOOKUP(CONCATENATE(D119,"-",E119),'Three Phase - UG'!$C$8:$T$18,10,FALSE),""),"")</f>
        <v/>
      </c>
      <c r="L119" s="426" t="str">
        <f>IF(D119&lt;&gt;"",IF(E119&lt;&gt;"",VLOOKUP(CONCATENATE(D119,"-",E119),'Three Phase - UG'!$C$8:$T$18,12,FALSE),""),"")</f>
        <v/>
      </c>
      <c r="M119" s="426" t="str">
        <f>IF(D119&lt;&gt;"",IF(E119&lt;&gt;"",VLOOKUP(CONCATENATE(D119,"-",E119),'Three Phase - UG'!$C$8:$T$18,13,FALSE),""),"")</f>
        <v/>
      </c>
      <c r="N119" s="427" t="str">
        <f>IF(D119&lt;&gt;"",IF(E119&lt;&gt;"",VLOOKUP(CONCATENATE(D119,"-",E119),'Three Phase - UG'!$C$8:$T$18,15,FALSE)*1000000,""),"")</f>
        <v/>
      </c>
      <c r="O119" s="426"/>
      <c r="P119" s="427"/>
    </row>
    <row r="120" spans="10:16" x14ac:dyDescent="0.25">
      <c r="J120" s="426" t="str">
        <f>IF(D120&lt;&gt;"",IF(E120&lt;&gt;"",VLOOKUP(CONCATENATE(D120,"-",E120),'Three Phase - UG'!$C$8:$T$18,9,FALSE),""),"")</f>
        <v/>
      </c>
      <c r="K120" s="426" t="str">
        <f>IF(D120&lt;&gt;"",IF(E120&lt;&gt;"",VLOOKUP(CONCATENATE(D120,"-",E120),'Three Phase - UG'!$C$8:$T$18,10,FALSE),""),"")</f>
        <v/>
      </c>
      <c r="L120" s="426" t="str">
        <f>IF(D120&lt;&gt;"",IF(E120&lt;&gt;"",VLOOKUP(CONCATENATE(D120,"-",E120),'Three Phase - UG'!$C$8:$T$18,12,FALSE),""),"")</f>
        <v/>
      </c>
      <c r="M120" s="426" t="str">
        <f>IF(D120&lt;&gt;"",IF(E120&lt;&gt;"",VLOOKUP(CONCATENATE(D120,"-",E120),'Three Phase - UG'!$C$8:$T$18,13,FALSE),""),"")</f>
        <v/>
      </c>
      <c r="N120" s="427" t="str">
        <f>IF(D120&lt;&gt;"",IF(E120&lt;&gt;"",VLOOKUP(CONCATENATE(D120,"-",E120),'Three Phase - UG'!$C$8:$T$18,15,FALSE)*1000000,""),"")</f>
        <v/>
      </c>
      <c r="O120" s="426"/>
      <c r="P120" s="427"/>
    </row>
    <row r="121" spans="10:16" x14ac:dyDescent="0.25">
      <c r="J121" s="426" t="str">
        <f>IF(D121&lt;&gt;"",IF(E121&lt;&gt;"",VLOOKUP(CONCATENATE(D121,"-",E121),'Three Phase - UG'!$C$8:$T$18,9,FALSE),""),"")</f>
        <v/>
      </c>
      <c r="K121" s="426" t="str">
        <f>IF(D121&lt;&gt;"",IF(E121&lt;&gt;"",VLOOKUP(CONCATENATE(D121,"-",E121),'Three Phase - UG'!$C$8:$T$18,10,FALSE),""),"")</f>
        <v/>
      </c>
      <c r="L121" s="426" t="str">
        <f>IF(D121&lt;&gt;"",IF(E121&lt;&gt;"",VLOOKUP(CONCATENATE(D121,"-",E121),'Three Phase - UG'!$C$8:$T$18,12,FALSE),""),"")</f>
        <v/>
      </c>
      <c r="M121" s="426" t="str">
        <f>IF(D121&lt;&gt;"",IF(E121&lt;&gt;"",VLOOKUP(CONCATENATE(D121,"-",E121),'Three Phase - UG'!$C$8:$T$18,13,FALSE),""),"")</f>
        <v/>
      </c>
      <c r="N121" s="427" t="str">
        <f>IF(D121&lt;&gt;"",IF(E121&lt;&gt;"",VLOOKUP(CONCATENATE(D121,"-",E121),'Three Phase - UG'!$C$8:$T$18,15,FALSE)*1000000,""),"")</f>
        <v/>
      </c>
      <c r="O121" s="426"/>
      <c r="P121" s="427"/>
    </row>
    <row r="122" spans="10:16" x14ac:dyDescent="0.25">
      <c r="J122" s="426" t="str">
        <f>IF(D122&lt;&gt;"",IF(E122&lt;&gt;"",VLOOKUP(CONCATENATE(D122,"-",E122),'Three Phase - UG'!$C$8:$T$18,9,FALSE),""),"")</f>
        <v/>
      </c>
      <c r="K122" s="426" t="str">
        <f>IF(D122&lt;&gt;"",IF(E122&lt;&gt;"",VLOOKUP(CONCATENATE(D122,"-",E122),'Three Phase - UG'!$C$8:$T$18,10,FALSE),""),"")</f>
        <v/>
      </c>
      <c r="L122" s="426" t="str">
        <f>IF(D122&lt;&gt;"",IF(E122&lt;&gt;"",VLOOKUP(CONCATENATE(D122,"-",E122),'Three Phase - UG'!$C$8:$T$18,12,FALSE),""),"")</f>
        <v/>
      </c>
      <c r="M122" s="426" t="str">
        <f>IF(D122&lt;&gt;"",IF(E122&lt;&gt;"",VLOOKUP(CONCATENATE(D122,"-",E122),'Three Phase - UG'!$C$8:$T$18,13,FALSE),""),"")</f>
        <v/>
      </c>
      <c r="N122" s="427" t="str">
        <f>IF(D122&lt;&gt;"",IF(E122&lt;&gt;"",VLOOKUP(CONCATENATE(D122,"-",E122),'Three Phase - UG'!$C$8:$T$18,15,FALSE)*1000000,""),"")</f>
        <v/>
      </c>
      <c r="O122" s="426"/>
      <c r="P122" s="427"/>
    </row>
    <row r="123" spans="10:16" x14ac:dyDescent="0.25">
      <c r="J123" s="426" t="str">
        <f>IF(D123&lt;&gt;"",IF(E123&lt;&gt;"",VLOOKUP(CONCATENATE(D123,"-",E123),'Three Phase - UG'!$C$8:$T$18,9,FALSE),""),"")</f>
        <v/>
      </c>
      <c r="K123" s="426" t="str">
        <f>IF(D123&lt;&gt;"",IF(E123&lt;&gt;"",VLOOKUP(CONCATENATE(D123,"-",E123),'Three Phase - UG'!$C$8:$T$18,10,FALSE),""),"")</f>
        <v/>
      </c>
      <c r="L123" s="426" t="str">
        <f>IF(D123&lt;&gt;"",IF(E123&lt;&gt;"",VLOOKUP(CONCATENATE(D123,"-",E123),'Three Phase - UG'!$C$8:$T$18,12,FALSE),""),"")</f>
        <v/>
      </c>
      <c r="M123" s="426" t="str">
        <f>IF(D123&lt;&gt;"",IF(E123&lt;&gt;"",VLOOKUP(CONCATENATE(D123,"-",E123),'Three Phase - UG'!$C$8:$T$18,13,FALSE),""),"")</f>
        <v/>
      </c>
      <c r="N123" s="427" t="str">
        <f>IF(D123&lt;&gt;"",IF(E123&lt;&gt;"",VLOOKUP(CONCATENATE(D123,"-",E123),'Three Phase - UG'!$C$8:$T$18,15,FALSE)*1000000,""),"")</f>
        <v/>
      </c>
      <c r="O123" s="426"/>
      <c r="P123" s="427"/>
    </row>
    <row r="124" spans="10:16" x14ac:dyDescent="0.25">
      <c r="J124" s="426" t="str">
        <f>IF(D124&lt;&gt;"",IF(E124&lt;&gt;"",VLOOKUP(CONCATENATE(D124,"-",E124),'Three Phase - UG'!$C$8:$T$18,9,FALSE),""),"")</f>
        <v/>
      </c>
      <c r="K124" s="426" t="str">
        <f>IF(D124&lt;&gt;"",IF(E124&lt;&gt;"",VLOOKUP(CONCATENATE(D124,"-",E124),'Three Phase - UG'!$C$8:$T$18,10,FALSE),""),"")</f>
        <v/>
      </c>
      <c r="L124" s="426" t="str">
        <f>IF(D124&lt;&gt;"",IF(E124&lt;&gt;"",VLOOKUP(CONCATENATE(D124,"-",E124),'Three Phase - UG'!$C$8:$T$18,12,FALSE),""),"")</f>
        <v/>
      </c>
      <c r="M124" s="426" t="str">
        <f>IF(D124&lt;&gt;"",IF(E124&lt;&gt;"",VLOOKUP(CONCATENATE(D124,"-",E124),'Three Phase - UG'!$C$8:$T$18,13,FALSE),""),"")</f>
        <v/>
      </c>
      <c r="N124" s="427" t="str">
        <f>IF(D124&lt;&gt;"",IF(E124&lt;&gt;"",VLOOKUP(CONCATENATE(D124,"-",E124),'Three Phase - UG'!$C$8:$T$18,15,FALSE)*1000000,""),"")</f>
        <v/>
      </c>
      <c r="O124" s="426"/>
      <c r="P124" s="427"/>
    </row>
    <row r="125" spans="10:16" x14ac:dyDescent="0.25">
      <c r="J125" s="426" t="str">
        <f>IF(D125&lt;&gt;"",IF(E125&lt;&gt;"",VLOOKUP(CONCATENATE(D125,"-",E125),'Three Phase - UG'!$C$8:$T$18,9,FALSE),""),"")</f>
        <v/>
      </c>
      <c r="K125" s="426" t="str">
        <f>IF(D125&lt;&gt;"",IF(E125&lt;&gt;"",VLOOKUP(CONCATENATE(D125,"-",E125),'Three Phase - UG'!$C$8:$T$18,10,FALSE),""),"")</f>
        <v/>
      </c>
      <c r="L125" s="426" t="str">
        <f>IF(D125&lt;&gt;"",IF(E125&lt;&gt;"",VLOOKUP(CONCATENATE(D125,"-",E125),'Three Phase - UG'!$C$8:$T$18,12,FALSE),""),"")</f>
        <v/>
      </c>
      <c r="M125" s="426" t="str">
        <f>IF(D125&lt;&gt;"",IF(E125&lt;&gt;"",VLOOKUP(CONCATENATE(D125,"-",E125),'Three Phase - UG'!$C$8:$T$18,13,FALSE),""),"")</f>
        <v/>
      </c>
      <c r="N125" s="427" t="str">
        <f>IF(D125&lt;&gt;"",IF(E125&lt;&gt;"",VLOOKUP(CONCATENATE(D125,"-",E125),'Three Phase - UG'!$C$8:$T$18,15,FALSE)*1000000,""),"")</f>
        <v/>
      </c>
      <c r="O125" s="426"/>
      <c r="P125" s="427"/>
    </row>
    <row r="126" spans="10:16" x14ac:dyDescent="0.25">
      <c r="J126" s="426" t="str">
        <f>IF(D126&lt;&gt;"",IF(E126&lt;&gt;"",VLOOKUP(CONCATENATE(D126,"-",E126),'Three Phase - UG'!$C$8:$T$18,9,FALSE),""),"")</f>
        <v/>
      </c>
      <c r="K126" s="426" t="str">
        <f>IF(D126&lt;&gt;"",IF(E126&lt;&gt;"",VLOOKUP(CONCATENATE(D126,"-",E126),'Three Phase - UG'!$C$8:$T$18,10,FALSE),""),"")</f>
        <v/>
      </c>
      <c r="L126" s="426" t="str">
        <f>IF(D126&lt;&gt;"",IF(E126&lt;&gt;"",VLOOKUP(CONCATENATE(D126,"-",E126),'Three Phase - UG'!$C$8:$T$18,12,FALSE),""),"")</f>
        <v/>
      </c>
      <c r="M126" s="426" t="str">
        <f>IF(D126&lt;&gt;"",IF(E126&lt;&gt;"",VLOOKUP(CONCATENATE(D126,"-",E126),'Three Phase - UG'!$C$8:$T$18,13,FALSE),""),"")</f>
        <v/>
      </c>
      <c r="N126" s="427" t="str">
        <f>IF(D126&lt;&gt;"",IF(E126&lt;&gt;"",VLOOKUP(CONCATENATE(D126,"-",E126),'Three Phase - UG'!$C$8:$T$18,15,FALSE)*1000000,""),"")</f>
        <v/>
      </c>
      <c r="O126" s="426"/>
      <c r="P126" s="427"/>
    </row>
    <row r="127" spans="10:16" x14ac:dyDescent="0.25">
      <c r="J127" s="426" t="str">
        <f>IF(D127&lt;&gt;"",IF(E127&lt;&gt;"",VLOOKUP(CONCATENATE(D127,"-",E127),'Three Phase - UG'!$C$8:$T$18,9,FALSE),""),"")</f>
        <v/>
      </c>
      <c r="K127" s="426" t="str">
        <f>IF(D127&lt;&gt;"",IF(E127&lt;&gt;"",VLOOKUP(CONCATENATE(D127,"-",E127),'Three Phase - UG'!$C$8:$T$18,10,FALSE),""),"")</f>
        <v/>
      </c>
      <c r="L127" s="426" t="str">
        <f>IF(D127&lt;&gt;"",IF(E127&lt;&gt;"",VLOOKUP(CONCATENATE(D127,"-",E127),'Three Phase - UG'!$C$8:$T$18,12,FALSE),""),"")</f>
        <v/>
      </c>
      <c r="M127" s="426" t="str">
        <f>IF(D127&lt;&gt;"",IF(E127&lt;&gt;"",VLOOKUP(CONCATENATE(D127,"-",E127),'Three Phase - UG'!$C$8:$T$18,13,FALSE),""),"")</f>
        <v/>
      </c>
      <c r="N127" s="427" t="str">
        <f>IF(D127&lt;&gt;"",IF(E127&lt;&gt;"",VLOOKUP(CONCATENATE(D127,"-",E127),'Three Phase - UG'!$C$8:$T$18,15,FALSE)*1000000,""),"")</f>
        <v/>
      </c>
      <c r="O127" s="426"/>
      <c r="P127" s="427"/>
    </row>
    <row r="128" spans="10:16" x14ac:dyDescent="0.25">
      <c r="J128" s="426" t="str">
        <f>IF(D128&lt;&gt;"",IF(E128&lt;&gt;"",VLOOKUP(CONCATENATE(D128,"-",E128),'Three Phase - UG'!$C$8:$T$18,9,FALSE),""),"")</f>
        <v/>
      </c>
      <c r="K128" s="426" t="str">
        <f>IF(D128&lt;&gt;"",IF(E128&lt;&gt;"",VLOOKUP(CONCATENATE(D128,"-",E128),'Three Phase - UG'!$C$8:$T$18,10,FALSE),""),"")</f>
        <v/>
      </c>
      <c r="L128" s="426" t="str">
        <f>IF(D128&lt;&gt;"",IF(E128&lt;&gt;"",VLOOKUP(CONCATENATE(D128,"-",E128),'Three Phase - UG'!$C$8:$T$18,12,FALSE),""),"")</f>
        <v/>
      </c>
      <c r="M128" s="426" t="str">
        <f>IF(D128&lt;&gt;"",IF(E128&lt;&gt;"",VLOOKUP(CONCATENATE(D128,"-",E128),'Three Phase - UG'!$C$8:$T$18,13,FALSE),""),"")</f>
        <v/>
      </c>
      <c r="N128" s="427" t="str">
        <f>IF(D128&lt;&gt;"",IF(E128&lt;&gt;"",VLOOKUP(CONCATENATE(D128,"-",E128),'Three Phase - UG'!$C$8:$T$18,15,FALSE)*1000000,""),"")</f>
        <v/>
      </c>
      <c r="O128" s="426"/>
      <c r="P128" s="427"/>
    </row>
    <row r="129" spans="10:16" x14ac:dyDescent="0.25">
      <c r="J129" s="426" t="str">
        <f>IF(D129&lt;&gt;"",IF(E129&lt;&gt;"",VLOOKUP(CONCATENATE(D129,"-",E129),'Three Phase - UG'!$C$8:$T$18,9,FALSE),""),"")</f>
        <v/>
      </c>
      <c r="K129" s="426" t="str">
        <f>IF(D129&lt;&gt;"",IF(E129&lt;&gt;"",VLOOKUP(CONCATENATE(D129,"-",E129),'Three Phase - UG'!$C$8:$T$18,10,FALSE),""),"")</f>
        <v/>
      </c>
      <c r="L129" s="426" t="str">
        <f>IF(D129&lt;&gt;"",IF(E129&lt;&gt;"",VLOOKUP(CONCATENATE(D129,"-",E129),'Three Phase - UG'!$C$8:$T$18,12,FALSE),""),"")</f>
        <v/>
      </c>
      <c r="M129" s="426" t="str">
        <f>IF(D129&lt;&gt;"",IF(E129&lt;&gt;"",VLOOKUP(CONCATENATE(D129,"-",E129),'Three Phase - UG'!$C$8:$T$18,13,FALSE),""),"")</f>
        <v/>
      </c>
      <c r="N129" s="427" t="str">
        <f>IF(D129&lt;&gt;"",IF(E129&lt;&gt;"",VLOOKUP(CONCATENATE(D129,"-",E129),'Three Phase - UG'!$C$8:$T$18,15,FALSE)*1000000,""),"")</f>
        <v/>
      </c>
      <c r="O129" s="426"/>
      <c r="P129" s="427"/>
    </row>
    <row r="130" spans="10:16" x14ac:dyDescent="0.25">
      <c r="J130" s="426" t="str">
        <f>IF(D130&lt;&gt;"",IF(E130&lt;&gt;"",VLOOKUP(CONCATENATE(D130,"-",E130),'Three Phase - UG'!$C$8:$T$18,9,FALSE),""),"")</f>
        <v/>
      </c>
      <c r="K130" s="426" t="str">
        <f>IF(D130&lt;&gt;"",IF(E130&lt;&gt;"",VLOOKUP(CONCATENATE(D130,"-",E130),'Three Phase - UG'!$C$8:$T$18,10,FALSE),""),"")</f>
        <v/>
      </c>
      <c r="L130" s="426" t="str">
        <f>IF(D130&lt;&gt;"",IF(E130&lt;&gt;"",VLOOKUP(CONCATENATE(D130,"-",E130),'Three Phase - UG'!$C$8:$T$18,12,FALSE),""),"")</f>
        <v/>
      </c>
      <c r="M130" s="426" t="str">
        <f>IF(D130&lt;&gt;"",IF(E130&lt;&gt;"",VLOOKUP(CONCATENATE(D130,"-",E130),'Three Phase - UG'!$C$8:$T$18,13,FALSE),""),"")</f>
        <v/>
      </c>
      <c r="N130" s="427" t="str">
        <f>IF(D130&lt;&gt;"",IF(E130&lt;&gt;"",VLOOKUP(CONCATENATE(D130,"-",E130),'Three Phase - UG'!$C$8:$T$18,15,FALSE)*1000000,""),"")</f>
        <v/>
      </c>
      <c r="O130" s="426"/>
      <c r="P130" s="427"/>
    </row>
    <row r="131" spans="10:16" x14ac:dyDescent="0.25">
      <c r="J131" s="426" t="str">
        <f>IF(D131&lt;&gt;"",IF(E131&lt;&gt;"",VLOOKUP(CONCATENATE(D131,"-",E131),'Three Phase - UG'!$C$8:$T$18,9,FALSE),""),"")</f>
        <v/>
      </c>
      <c r="K131" s="426" t="str">
        <f>IF(D131&lt;&gt;"",IF(E131&lt;&gt;"",VLOOKUP(CONCATENATE(D131,"-",E131),'Three Phase - UG'!$C$8:$T$18,10,FALSE),""),"")</f>
        <v/>
      </c>
      <c r="L131" s="426" t="str">
        <f>IF(D131&lt;&gt;"",IF(E131&lt;&gt;"",VLOOKUP(CONCATENATE(D131,"-",E131),'Three Phase - UG'!$C$8:$T$18,12,FALSE),""),"")</f>
        <v/>
      </c>
      <c r="M131" s="426" t="str">
        <f>IF(D131&lt;&gt;"",IF(E131&lt;&gt;"",VLOOKUP(CONCATENATE(D131,"-",E131),'Three Phase - UG'!$C$8:$T$18,13,FALSE),""),"")</f>
        <v/>
      </c>
      <c r="N131" s="427" t="str">
        <f>IF(D131&lt;&gt;"",IF(E131&lt;&gt;"",VLOOKUP(CONCATENATE(D131,"-",E131),'Three Phase - UG'!$C$8:$T$18,15,FALSE)*1000000,""),"")</f>
        <v/>
      </c>
      <c r="O131" s="426"/>
      <c r="P131" s="427"/>
    </row>
    <row r="132" spans="10:16" x14ac:dyDescent="0.25">
      <c r="J132" s="426" t="str">
        <f>IF(D132&lt;&gt;"",IF(E132&lt;&gt;"",VLOOKUP(CONCATENATE(D132,"-",E132),'Three Phase - UG'!$C$8:$T$18,9,FALSE),""),"")</f>
        <v/>
      </c>
      <c r="K132" s="426" t="str">
        <f>IF(D132&lt;&gt;"",IF(E132&lt;&gt;"",VLOOKUP(CONCATENATE(D132,"-",E132),'Three Phase - UG'!$C$8:$T$18,10,FALSE),""),"")</f>
        <v/>
      </c>
      <c r="L132" s="426" t="str">
        <f>IF(D132&lt;&gt;"",IF(E132&lt;&gt;"",VLOOKUP(CONCATENATE(D132,"-",E132),'Three Phase - UG'!$C$8:$T$18,12,FALSE),""),"")</f>
        <v/>
      </c>
      <c r="M132" s="426" t="str">
        <f>IF(D132&lt;&gt;"",IF(E132&lt;&gt;"",VLOOKUP(CONCATENATE(D132,"-",E132),'Three Phase - UG'!$C$8:$T$18,13,FALSE),""),"")</f>
        <v/>
      </c>
      <c r="N132" s="427" t="str">
        <f>IF(D132&lt;&gt;"",IF(E132&lt;&gt;"",VLOOKUP(CONCATENATE(D132,"-",E132),'Three Phase - UG'!$C$8:$T$18,15,FALSE)*1000000,""),"")</f>
        <v/>
      </c>
      <c r="O132" s="426"/>
      <c r="P132" s="427"/>
    </row>
    <row r="133" spans="10:16" x14ac:dyDescent="0.25">
      <c r="J133" s="426" t="str">
        <f>IF(D133&lt;&gt;"",IF(E133&lt;&gt;"",VLOOKUP(CONCATENATE(D133,"-",E133),'Three Phase - UG'!$C$8:$T$18,9,FALSE),""),"")</f>
        <v/>
      </c>
      <c r="K133" s="426" t="str">
        <f>IF(D133&lt;&gt;"",IF(E133&lt;&gt;"",VLOOKUP(CONCATENATE(D133,"-",E133),'Three Phase - UG'!$C$8:$T$18,10,FALSE),""),"")</f>
        <v/>
      </c>
      <c r="L133" s="426" t="str">
        <f>IF(D133&lt;&gt;"",IF(E133&lt;&gt;"",VLOOKUP(CONCATENATE(D133,"-",E133),'Three Phase - UG'!$C$8:$T$18,12,FALSE),""),"")</f>
        <v/>
      </c>
      <c r="M133" s="426" t="str">
        <f>IF(D133&lt;&gt;"",IF(E133&lt;&gt;"",VLOOKUP(CONCATENATE(D133,"-",E133),'Three Phase - UG'!$C$8:$T$18,13,FALSE),""),"")</f>
        <v/>
      </c>
      <c r="N133" s="427" t="str">
        <f>IF(D133&lt;&gt;"",IF(E133&lt;&gt;"",VLOOKUP(CONCATENATE(D133,"-",E133),'Three Phase - UG'!$C$8:$T$18,15,FALSE)*1000000,""),"")</f>
        <v/>
      </c>
      <c r="O133" s="426"/>
      <c r="P133" s="427"/>
    </row>
    <row r="134" spans="10:16" x14ac:dyDescent="0.25">
      <c r="J134" s="426" t="str">
        <f>IF(D134&lt;&gt;"",IF(E134&lt;&gt;"",VLOOKUP(CONCATENATE(D134,"-",E134),'Three Phase - UG'!$C$8:$T$18,9,FALSE),""),"")</f>
        <v/>
      </c>
      <c r="K134" s="426" t="str">
        <f>IF(D134&lt;&gt;"",IF(E134&lt;&gt;"",VLOOKUP(CONCATENATE(D134,"-",E134),'Three Phase - UG'!$C$8:$T$18,10,FALSE),""),"")</f>
        <v/>
      </c>
      <c r="L134" s="426" t="str">
        <f>IF(D134&lt;&gt;"",IF(E134&lt;&gt;"",VLOOKUP(CONCATENATE(D134,"-",E134),'Three Phase - UG'!$C$8:$T$18,12,FALSE),""),"")</f>
        <v/>
      </c>
      <c r="M134" s="426" t="str">
        <f>IF(D134&lt;&gt;"",IF(E134&lt;&gt;"",VLOOKUP(CONCATENATE(D134,"-",E134),'Three Phase - UG'!$C$8:$T$18,13,FALSE),""),"")</f>
        <v/>
      </c>
      <c r="N134" s="427" t="str">
        <f>IF(D134&lt;&gt;"",IF(E134&lt;&gt;"",VLOOKUP(CONCATENATE(D134,"-",E134),'Three Phase - UG'!$C$8:$T$18,15,FALSE)*1000000,""),"")</f>
        <v/>
      </c>
      <c r="O134" s="426"/>
      <c r="P134" s="427"/>
    </row>
    <row r="135" spans="10:16" x14ac:dyDescent="0.25">
      <c r="J135" s="426" t="str">
        <f>IF(D135&lt;&gt;"",IF(E135&lt;&gt;"",VLOOKUP(CONCATENATE(D135,"-",E135),'Three Phase - UG'!$C$8:$T$18,9,FALSE),""),"")</f>
        <v/>
      </c>
      <c r="K135" s="426" t="str">
        <f>IF(D135&lt;&gt;"",IF(E135&lt;&gt;"",VLOOKUP(CONCATENATE(D135,"-",E135),'Three Phase - UG'!$C$8:$T$18,10,FALSE),""),"")</f>
        <v/>
      </c>
      <c r="L135" s="426" t="str">
        <f>IF(D135&lt;&gt;"",IF(E135&lt;&gt;"",VLOOKUP(CONCATENATE(D135,"-",E135),'Three Phase - UG'!$C$8:$T$18,12,FALSE),""),"")</f>
        <v/>
      </c>
      <c r="M135" s="426" t="str">
        <f>IF(D135&lt;&gt;"",IF(E135&lt;&gt;"",VLOOKUP(CONCATENATE(D135,"-",E135),'Three Phase - UG'!$C$8:$T$18,13,FALSE),""),"")</f>
        <v/>
      </c>
      <c r="N135" s="427" t="str">
        <f>IF(D135&lt;&gt;"",IF(E135&lt;&gt;"",VLOOKUP(CONCATENATE(D135,"-",E135),'Three Phase - UG'!$C$8:$T$18,15,FALSE)*1000000,""),"")</f>
        <v/>
      </c>
      <c r="O135" s="426"/>
      <c r="P135" s="427"/>
    </row>
    <row r="136" spans="10:16" x14ac:dyDescent="0.25">
      <c r="J136" s="426" t="str">
        <f>IF(D136&lt;&gt;"",IF(E136&lt;&gt;"",VLOOKUP(CONCATENATE(D136,"-",E136),'Three Phase - UG'!$C$8:$T$18,9,FALSE),""),"")</f>
        <v/>
      </c>
      <c r="K136" s="426" t="str">
        <f>IF(D136&lt;&gt;"",IF(E136&lt;&gt;"",VLOOKUP(CONCATENATE(D136,"-",E136),'Three Phase - UG'!$C$8:$T$18,10,FALSE),""),"")</f>
        <v/>
      </c>
      <c r="L136" s="426" t="str">
        <f>IF(D136&lt;&gt;"",IF(E136&lt;&gt;"",VLOOKUP(CONCATENATE(D136,"-",E136),'Three Phase - UG'!$C$8:$T$18,12,FALSE),""),"")</f>
        <v/>
      </c>
      <c r="M136" s="426" t="str">
        <f>IF(D136&lt;&gt;"",IF(E136&lt;&gt;"",VLOOKUP(CONCATENATE(D136,"-",E136),'Three Phase - UG'!$C$8:$T$18,13,FALSE),""),"")</f>
        <v/>
      </c>
      <c r="N136" s="427" t="str">
        <f>IF(D136&lt;&gt;"",IF(E136&lt;&gt;"",VLOOKUP(CONCATENATE(D136,"-",E136),'Three Phase - UG'!$C$8:$T$18,15,FALSE)*1000000,""),"")</f>
        <v/>
      </c>
      <c r="O136" s="426"/>
      <c r="P136" s="427"/>
    </row>
    <row r="137" spans="10:16" x14ac:dyDescent="0.25">
      <c r="J137" s="426" t="str">
        <f>IF(D137&lt;&gt;"",IF(E137&lt;&gt;"",VLOOKUP(CONCATENATE(D137,"-",E137),'Three Phase - UG'!$C$8:$T$18,9,FALSE),""),"")</f>
        <v/>
      </c>
      <c r="K137" s="426" t="str">
        <f>IF(D137&lt;&gt;"",IF(E137&lt;&gt;"",VLOOKUP(CONCATENATE(D137,"-",E137),'Three Phase - UG'!$C$8:$T$18,10,FALSE),""),"")</f>
        <v/>
      </c>
      <c r="L137" s="426" t="str">
        <f>IF(D137&lt;&gt;"",IF(E137&lt;&gt;"",VLOOKUP(CONCATENATE(D137,"-",E137),'Three Phase - UG'!$C$8:$T$18,12,FALSE),""),"")</f>
        <v/>
      </c>
      <c r="M137" s="426" t="str">
        <f>IF(D137&lt;&gt;"",IF(E137&lt;&gt;"",VLOOKUP(CONCATENATE(D137,"-",E137),'Three Phase - UG'!$C$8:$T$18,13,FALSE),""),"")</f>
        <v/>
      </c>
      <c r="N137" s="427" t="str">
        <f>IF(D137&lt;&gt;"",IF(E137&lt;&gt;"",VLOOKUP(CONCATENATE(D137,"-",E137),'Three Phase - UG'!$C$8:$T$18,15,FALSE)*1000000,""),"")</f>
        <v/>
      </c>
      <c r="O137" s="426"/>
      <c r="P137" s="427"/>
    </row>
    <row r="138" spans="10:16" x14ac:dyDescent="0.25">
      <c r="J138" s="426" t="str">
        <f>IF(D138&lt;&gt;"",IF(E138&lt;&gt;"",VLOOKUP(CONCATENATE(D138,"-",E138),'Three Phase - UG'!$C$8:$T$18,9,FALSE),""),"")</f>
        <v/>
      </c>
      <c r="K138" s="426" t="str">
        <f>IF(D138&lt;&gt;"",IF(E138&lt;&gt;"",VLOOKUP(CONCATENATE(D138,"-",E138),'Three Phase - UG'!$C$8:$T$18,10,FALSE),""),"")</f>
        <v/>
      </c>
      <c r="L138" s="426" t="str">
        <f>IF(D138&lt;&gt;"",IF(E138&lt;&gt;"",VLOOKUP(CONCATENATE(D138,"-",E138),'Three Phase - UG'!$C$8:$T$18,12,FALSE),""),"")</f>
        <v/>
      </c>
      <c r="M138" s="426" t="str">
        <f>IF(D138&lt;&gt;"",IF(E138&lt;&gt;"",VLOOKUP(CONCATENATE(D138,"-",E138),'Three Phase - UG'!$C$8:$T$18,13,FALSE),""),"")</f>
        <v/>
      </c>
      <c r="N138" s="427" t="str">
        <f>IF(D138&lt;&gt;"",IF(E138&lt;&gt;"",VLOOKUP(CONCATENATE(D138,"-",E138),'Three Phase - UG'!$C$8:$T$18,15,FALSE)*1000000,""),"")</f>
        <v/>
      </c>
      <c r="O138" s="426"/>
      <c r="P138" s="427"/>
    </row>
    <row r="139" spans="10:16" x14ac:dyDescent="0.25">
      <c r="J139" s="426" t="str">
        <f>IF(D139&lt;&gt;"",IF(E139&lt;&gt;"",VLOOKUP(CONCATENATE(D139,"-",E139),'Three Phase - UG'!$C$8:$T$18,9,FALSE),""),"")</f>
        <v/>
      </c>
      <c r="K139" s="426" t="str">
        <f>IF(D139&lt;&gt;"",IF(E139&lt;&gt;"",VLOOKUP(CONCATENATE(D139,"-",E139),'Three Phase - UG'!$C$8:$T$18,10,FALSE),""),"")</f>
        <v/>
      </c>
      <c r="L139" s="426" t="str">
        <f>IF(D139&lt;&gt;"",IF(E139&lt;&gt;"",VLOOKUP(CONCATENATE(D139,"-",E139),'Three Phase - UG'!$C$8:$T$18,12,FALSE),""),"")</f>
        <v/>
      </c>
      <c r="M139" s="426" t="str">
        <f>IF(D139&lt;&gt;"",IF(E139&lt;&gt;"",VLOOKUP(CONCATENATE(D139,"-",E139),'Three Phase - UG'!$C$8:$T$18,13,FALSE),""),"")</f>
        <v/>
      </c>
      <c r="N139" s="427" t="str">
        <f>IF(D139&lt;&gt;"",IF(E139&lt;&gt;"",VLOOKUP(CONCATENATE(D139,"-",E139),'Three Phase - UG'!$C$8:$T$18,15,FALSE)*1000000,""),"")</f>
        <v/>
      </c>
      <c r="O139" s="426"/>
      <c r="P139" s="427"/>
    </row>
    <row r="140" spans="10:16" x14ac:dyDescent="0.25">
      <c r="J140" s="426" t="str">
        <f>IF(D140&lt;&gt;"",IF(E140&lt;&gt;"",VLOOKUP(CONCATENATE(D140,"-",E140),'Three Phase - UG'!$C$8:$T$18,9,FALSE),""),"")</f>
        <v/>
      </c>
      <c r="K140" s="426" t="str">
        <f>IF(D140&lt;&gt;"",IF(E140&lt;&gt;"",VLOOKUP(CONCATENATE(D140,"-",E140),'Three Phase - UG'!$C$8:$T$18,10,FALSE),""),"")</f>
        <v/>
      </c>
      <c r="L140" s="426" t="str">
        <f>IF(D140&lt;&gt;"",IF(E140&lt;&gt;"",VLOOKUP(CONCATENATE(D140,"-",E140),'Three Phase - UG'!$C$8:$T$18,12,FALSE),""),"")</f>
        <v/>
      </c>
      <c r="M140" s="426" t="str">
        <f>IF(D140&lt;&gt;"",IF(E140&lt;&gt;"",VLOOKUP(CONCATENATE(D140,"-",E140),'Three Phase - UG'!$C$8:$T$18,13,FALSE),""),"")</f>
        <v/>
      </c>
      <c r="N140" s="427" t="str">
        <f>IF(D140&lt;&gt;"",IF(E140&lt;&gt;"",VLOOKUP(CONCATENATE(D140,"-",E140),'Three Phase - UG'!$C$8:$T$18,15,FALSE)*1000000,""),"")</f>
        <v/>
      </c>
      <c r="O140" s="426"/>
      <c r="P140" s="427"/>
    </row>
    <row r="141" spans="10:16" x14ac:dyDescent="0.25">
      <c r="J141" s="426" t="str">
        <f>IF(D141&lt;&gt;"",IF(E141&lt;&gt;"",VLOOKUP(CONCATENATE(D141,"-",E141),'Three Phase - UG'!$C$8:$T$18,9,FALSE),""),"")</f>
        <v/>
      </c>
      <c r="K141" s="426" t="str">
        <f>IF(D141&lt;&gt;"",IF(E141&lt;&gt;"",VLOOKUP(CONCATENATE(D141,"-",E141),'Three Phase - UG'!$C$8:$T$18,10,FALSE),""),"")</f>
        <v/>
      </c>
      <c r="L141" s="426" t="str">
        <f>IF(D141&lt;&gt;"",IF(E141&lt;&gt;"",VLOOKUP(CONCATENATE(D141,"-",E141),'Three Phase - UG'!$C$8:$T$18,12,FALSE),""),"")</f>
        <v/>
      </c>
      <c r="M141" s="426" t="str">
        <f>IF(D141&lt;&gt;"",IF(E141&lt;&gt;"",VLOOKUP(CONCATENATE(D141,"-",E141),'Three Phase - UG'!$C$8:$T$18,13,FALSE),""),"")</f>
        <v/>
      </c>
      <c r="N141" s="427" t="str">
        <f>IF(D141&lt;&gt;"",IF(E141&lt;&gt;"",VLOOKUP(CONCATENATE(D141,"-",E141),'Three Phase - UG'!$C$8:$T$18,15,FALSE)*1000000,""),"")</f>
        <v/>
      </c>
      <c r="O141" s="426"/>
      <c r="P141" s="427"/>
    </row>
    <row r="142" spans="10:16" x14ac:dyDescent="0.25">
      <c r="J142" s="426" t="str">
        <f>IF(D142&lt;&gt;"",IF(E142&lt;&gt;"",VLOOKUP(CONCATENATE(D142,"-",E142),'Three Phase - UG'!$C$8:$T$18,9,FALSE),""),"")</f>
        <v/>
      </c>
      <c r="K142" s="426" t="str">
        <f>IF(D142&lt;&gt;"",IF(E142&lt;&gt;"",VLOOKUP(CONCATENATE(D142,"-",E142),'Three Phase - UG'!$C$8:$T$18,10,FALSE),""),"")</f>
        <v/>
      </c>
      <c r="L142" s="426" t="str">
        <f>IF(D142&lt;&gt;"",IF(E142&lt;&gt;"",VLOOKUP(CONCATENATE(D142,"-",E142),'Three Phase - UG'!$C$8:$T$18,12,FALSE),""),"")</f>
        <v/>
      </c>
      <c r="M142" s="426" t="str">
        <f>IF(D142&lt;&gt;"",IF(E142&lt;&gt;"",VLOOKUP(CONCATENATE(D142,"-",E142),'Three Phase - UG'!$C$8:$T$18,13,FALSE),""),"")</f>
        <v/>
      </c>
      <c r="N142" s="427" t="str">
        <f>IF(D142&lt;&gt;"",IF(E142&lt;&gt;"",VLOOKUP(CONCATENATE(D142,"-",E142),'Three Phase - UG'!$C$8:$T$18,15,FALSE)*1000000,""),"")</f>
        <v/>
      </c>
      <c r="O142" s="426"/>
      <c r="P142" s="427"/>
    </row>
    <row r="143" spans="10:16" x14ac:dyDescent="0.25">
      <c r="J143" s="426" t="str">
        <f>IF(D143&lt;&gt;"",IF(E143&lt;&gt;"",VLOOKUP(CONCATENATE(D143,"-",E143),'Three Phase - UG'!$C$8:$T$18,9,FALSE),""),"")</f>
        <v/>
      </c>
      <c r="K143" s="426" t="str">
        <f>IF(D143&lt;&gt;"",IF(E143&lt;&gt;"",VLOOKUP(CONCATENATE(D143,"-",E143),'Three Phase - UG'!$C$8:$T$18,10,FALSE),""),"")</f>
        <v/>
      </c>
      <c r="L143" s="426" t="str">
        <f>IF(D143&lt;&gt;"",IF(E143&lt;&gt;"",VLOOKUP(CONCATENATE(D143,"-",E143),'Three Phase - UG'!$C$8:$T$18,12,FALSE),""),"")</f>
        <v/>
      </c>
      <c r="M143" s="426" t="str">
        <f>IF(D143&lt;&gt;"",IF(E143&lt;&gt;"",VLOOKUP(CONCATENATE(D143,"-",E143),'Three Phase - UG'!$C$8:$T$18,13,FALSE),""),"")</f>
        <v/>
      </c>
      <c r="N143" s="427" t="str">
        <f>IF(D143&lt;&gt;"",IF(E143&lt;&gt;"",VLOOKUP(CONCATENATE(D143,"-",E143),'Three Phase - UG'!$C$8:$T$18,15,FALSE)*1000000,""),"")</f>
        <v/>
      </c>
      <c r="O143" s="426"/>
      <c r="P143" s="427"/>
    </row>
    <row r="144" spans="10:16" x14ac:dyDescent="0.25">
      <c r="J144" s="426" t="str">
        <f>IF(D144&lt;&gt;"",IF(E144&lt;&gt;"",VLOOKUP(CONCATENATE(D144,"-",E144),'Three Phase - UG'!$C$8:$T$18,9,FALSE),""),"")</f>
        <v/>
      </c>
      <c r="K144" s="426" t="str">
        <f>IF(D144&lt;&gt;"",IF(E144&lt;&gt;"",VLOOKUP(CONCATENATE(D144,"-",E144),'Three Phase - UG'!$C$8:$T$18,10,FALSE),""),"")</f>
        <v/>
      </c>
      <c r="L144" s="426" t="str">
        <f>IF(D144&lt;&gt;"",IF(E144&lt;&gt;"",VLOOKUP(CONCATENATE(D144,"-",E144),'Three Phase - UG'!$C$8:$T$18,12,FALSE),""),"")</f>
        <v/>
      </c>
      <c r="M144" s="426" t="str">
        <f>IF(D144&lt;&gt;"",IF(E144&lt;&gt;"",VLOOKUP(CONCATENATE(D144,"-",E144),'Three Phase - UG'!$C$8:$T$18,13,FALSE),""),"")</f>
        <v/>
      </c>
      <c r="N144" s="427" t="str">
        <f>IF(D144&lt;&gt;"",IF(E144&lt;&gt;"",VLOOKUP(CONCATENATE(D144,"-",E144),'Three Phase - UG'!$C$8:$T$18,15,FALSE)*1000000,""),"")</f>
        <v/>
      </c>
      <c r="O144" s="426"/>
      <c r="P144" s="427"/>
    </row>
    <row r="145" spans="10:16" x14ac:dyDescent="0.25">
      <c r="J145" s="426" t="str">
        <f>IF(D145&lt;&gt;"",IF(E145&lt;&gt;"",VLOOKUP(CONCATENATE(D145,"-",E145),'Three Phase - UG'!$C$8:$T$18,9,FALSE),""),"")</f>
        <v/>
      </c>
      <c r="K145" s="426" t="str">
        <f>IF(D145&lt;&gt;"",IF(E145&lt;&gt;"",VLOOKUP(CONCATENATE(D145,"-",E145),'Three Phase - UG'!$C$8:$T$18,10,FALSE),""),"")</f>
        <v/>
      </c>
      <c r="L145" s="426" t="str">
        <f>IF(D145&lt;&gt;"",IF(E145&lt;&gt;"",VLOOKUP(CONCATENATE(D145,"-",E145),'Three Phase - UG'!$C$8:$T$18,12,FALSE),""),"")</f>
        <v/>
      </c>
      <c r="M145" s="426" t="str">
        <f>IF(D145&lt;&gt;"",IF(E145&lt;&gt;"",VLOOKUP(CONCATENATE(D145,"-",E145),'Three Phase - UG'!$C$8:$T$18,13,FALSE),""),"")</f>
        <v/>
      </c>
      <c r="N145" s="427" t="str">
        <f>IF(D145&lt;&gt;"",IF(E145&lt;&gt;"",VLOOKUP(CONCATENATE(D145,"-",E145),'Three Phase - UG'!$C$8:$T$18,15,FALSE)*1000000,""),"")</f>
        <v/>
      </c>
      <c r="O145" s="426"/>
      <c r="P145" s="427"/>
    </row>
    <row r="146" spans="10:16" x14ac:dyDescent="0.25">
      <c r="J146" s="426" t="str">
        <f>IF(D146&lt;&gt;"",IF(E146&lt;&gt;"",VLOOKUP(CONCATENATE(D146,"-",E146),'Three Phase - UG'!$C$8:$T$18,9,FALSE),""),"")</f>
        <v/>
      </c>
      <c r="K146" s="426" t="str">
        <f>IF(D146&lt;&gt;"",IF(E146&lt;&gt;"",VLOOKUP(CONCATENATE(D146,"-",E146),'Three Phase - UG'!$C$8:$T$18,10,FALSE),""),"")</f>
        <v/>
      </c>
      <c r="L146" s="426" t="str">
        <f>IF(D146&lt;&gt;"",IF(E146&lt;&gt;"",VLOOKUP(CONCATENATE(D146,"-",E146),'Three Phase - UG'!$C$8:$T$18,12,FALSE),""),"")</f>
        <v/>
      </c>
      <c r="M146" s="426" t="str">
        <f>IF(D146&lt;&gt;"",IF(E146&lt;&gt;"",VLOOKUP(CONCATENATE(D146,"-",E146),'Three Phase - UG'!$C$8:$T$18,13,FALSE),""),"")</f>
        <v/>
      </c>
      <c r="N146" s="427" t="str">
        <f>IF(D146&lt;&gt;"",IF(E146&lt;&gt;"",VLOOKUP(CONCATENATE(D146,"-",E146),'Three Phase - UG'!$C$8:$T$18,15,FALSE)*1000000,""),"")</f>
        <v/>
      </c>
      <c r="O146" s="426"/>
      <c r="P146" s="427"/>
    </row>
    <row r="147" spans="10:16" x14ac:dyDescent="0.25">
      <c r="J147" s="426" t="str">
        <f>IF(D147&lt;&gt;"",IF(E147&lt;&gt;"",VLOOKUP(CONCATENATE(D147,"-",E147),'Three Phase - UG'!$C$8:$T$18,9,FALSE),""),"")</f>
        <v/>
      </c>
      <c r="K147" s="426" t="str">
        <f>IF(D147&lt;&gt;"",IF(E147&lt;&gt;"",VLOOKUP(CONCATENATE(D147,"-",E147),'Three Phase - UG'!$C$8:$T$18,10,FALSE),""),"")</f>
        <v/>
      </c>
      <c r="L147" s="426" t="str">
        <f>IF(D147&lt;&gt;"",IF(E147&lt;&gt;"",VLOOKUP(CONCATENATE(D147,"-",E147),'Three Phase - UG'!$C$8:$T$18,12,FALSE),""),"")</f>
        <v/>
      </c>
      <c r="M147" s="426" t="str">
        <f>IF(D147&lt;&gt;"",IF(E147&lt;&gt;"",VLOOKUP(CONCATENATE(D147,"-",E147),'Three Phase - UG'!$C$8:$T$18,13,FALSE),""),"")</f>
        <v/>
      </c>
      <c r="N147" s="427" t="str">
        <f>IF(D147&lt;&gt;"",IF(E147&lt;&gt;"",VLOOKUP(CONCATENATE(D147,"-",E147),'Three Phase - UG'!$C$8:$T$18,15,FALSE)*1000000,""),"")</f>
        <v/>
      </c>
      <c r="O147" s="426"/>
      <c r="P147" s="427"/>
    </row>
    <row r="148" spans="10:16" x14ac:dyDescent="0.25">
      <c r="J148" s="426" t="str">
        <f>IF(D148&lt;&gt;"",IF(E148&lt;&gt;"",VLOOKUP(CONCATENATE(D148,"-",E148),'Three Phase - UG'!$C$8:$T$18,9,FALSE),""),"")</f>
        <v/>
      </c>
      <c r="K148" s="426" t="str">
        <f>IF(D148&lt;&gt;"",IF(E148&lt;&gt;"",VLOOKUP(CONCATENATE(D148,"-",E148),'Three Phase - UG'!$C$8:$T$18,10,FALSE),""),"")</f>
        <v/>
      </c>
      <c r="L148" s="426" t="str">
        <f>IF(D148&lt;&gt;"",IF(E148&lt;&gt;"",VLOOKUP(CONCATENATE(D148,"-",E148),'Three Phase - UG'!$C$8:$T$18,12,FALSE),""),"")</f>
        <v/>
      </c>
      <c r="M148" s="426" t="str">
        <f>IF(D148&lt;&gt;"",IF(E148&lt;&gt;"",VLOOKUP(CONCATENATE(D148,"-",E148),'Three Phase - UG'!$C$8:$T$18,13,FALSE),""),"")</f>
        <v/>
      </c>
      <c r="N148" s="427" t="str">
        <f>IF(D148&lt;&gt;"",IF(E148&lt;&gt;"",VLOOKUP(CONCATENATE(D148,"-",E148),'Three Phase - UG'!$C$8:$T$18,15,FALSE)*1000000,""),"")</f>
        <v/>
      </c>
      <c r="O148" s="426"/>
      <c r="P148" s="427"/>
    </row>
    <row r="149" spans="10:16" x14ac:dyDescent="0.25">
      <c r="J149" s="426" t="str">
        <f>IF(D149&lt;&gt;"",IF(E149&lt;&gt;"",VLOOKUP(CONCATENATE(D149,"-",E149),'Three Phase - UG'!$C$8:$T$18,9,FALSE),""),"")</f>
        <v/>
      </c>
      <c r="K149" s="426" t="str">
        <f>IF(D149&lt;&gt;"",IF(E149&lt;&gt;"",VLOOKUP(CONCATENATE(D149,"-",E149),'Three Phase - UG'!$C$8:$T$18,10,FALSE),""),"")</f>
        <v/>
      </c>
      <c r="L149" s="426" t="str">
        <f>IF(D149&lt;&gt;"",IF(E149&lt;&gt;"",VLOOKUP(CONCATENATE(D149,"-",E149),'Three Phase - UG'!$C$8:$T$18,12,FALSE),""),"")</f>
        <v/>
      </c>
      <c r="M149" s="426" t="str">
        <f>IF(D149&lt;&gt;"",IF(E149&lt;&gt;"",VLOOKUP(CONCATENATE(D149,"-",E149),'Three Phase - UG'!$C$8:$T$18,13,FALSE),""),"")</f>
        <v/>
      </c>
      <c r="N149" s="427" t="str">
        <f>IF(D149&lt;&gt;"",IF(E149&lt;&gt;"",VLOOKUP(CONCATENATE(D149,"-",E149),'Three Phase - UG'!$C$8:$T$18,15,FALSE)*1000000,""),"")</f>
        <v/>
      </c>
      <c r="O149" s="426"/>
      <c r="P149" s="427"/>
    </row>
    <row r="150" spans="10:16" x14ac:dyDescent="0.25">
      <c r="J150" s="426" t="str">
        <f>IF(D150&lt;&gt;"",IF(E150&lt;&gt;"",VLOOKUP(CONCATENATE(D150,"-",E150),'Three Phase - UG'!$C$8:$T$18,9,FALSE),""),"")</f>
        <v/>
      </c>
      <c r="K150" s="426" t="str">
        <f>IF(D150&lt;&gt;"",IF(E150&lt;&gt;"",VLOOKUP(CONCATENATE(D150,"-",E150),'Three Phase - UG'!$C$8:$T$18,10,FALSE),""),"")</f>
        <v/>
      </c>
      <c r="L150" s="426" t="str">
        <f>IF(D150&lt;&gt;"",IF(E150&lt;&gt;"",VLOOKUP(CONCATENATE(D150,"-",E150),'Three Phase - UG'!$C$8:$T$18,12,FALSE),""),"")</f>
        <v/>
      </c>
      <c r="M150" s="426" t="str">
        <f>IF(D150&lt;&gt;"",IF(E150&lt;&gt;"",VLOOKUP(CONCATENATE(D150,"-",E150),'Three Phase - UG'!$C$8:$T$18,13,FALSE),""),"")</f>
        <v/>
      </c>
      <c r="N150" s="427" t="str">
        <f>IF(D150&lt;&gt;"",IF(E150&lt;&gt;"",VLOOKUP(CONCATENATE(D150,"-",E150),'Three Phase - UG'!$C$8:$T$18,15,FALSE)*1000000,""),"")</f>
        <v/>
      </c>
      <c r="O150" s="426"/>
      <c r="P150" s="427"/>
    </row>
    <row r="151" spans="10:16" x14ac:dyDescent="0.25">
      <c r="J151" s="426" t="str">
        <f>IF(D151&lt;&gt;"",IF(E151&lt;&gt;"",VLOOKUP(CONCATENATE(D151,"-",E151),'Three Phase - UG'!$C$8:$T$18,9,FALSE),""),"")</f>
        <v/>
      </c>
      <c r="K151" s="426" t="str">
        <f>IF(D151&lt;&gt;"",IF(E151&lt;&gt;"",VLOOKUP(CONCATENATE(D151,"-",E151),'Three Phase - UG'!$C$8:$T$18,10,FALSE),""),"")</f>
        <v/>
      </c>
      <c r="L151" s="426" t="str">
        <f>IF(D151&lt;&gt;"",IF(E151&lt;&gt;"",VLOOKUP(CONCATENATE(D151,"-",E151),'Three Phase - UG'!$C$8:$T$18,12,FALSE),""),"")</f>
        <v/>
      </c>
      <c r="M151" s="426" t="str">
        <f>IF(D151&lt;&gt;"",IF(E151&lt;&gt;"",VLOOKUP(CONCATENATE(D151,"-",E151),'Three Phase - UG'!$C$8:$T$18,13,FALSE),""),"")</f>
        <v/>
      </c>
      <c r="N151" s="427" t="str">
        <f>IF(D151&lt;&gt;"",IF(E151&lt;&gt;"",VLOOKUP(CONCATENATE(D151,"-",E151),'Three Phase - UG'!$C$8:$T$18,15,FALSE)*1000000,""),"")</f>
        <v/>
      </c>
      <c r="O151" s="426"/>
      <c r="P151" s="427"/>
    </row>
    <row r="152" spans="10:16" x14ac:dyDescent="0.25">
      <c r="J152" s="426" t="str">
        <f>IF(D152&lt;&gt;"",IF(E152&lt;&gt;"",VLOOKUP(CONCATENATE(D152,"-",E152),'Three Phase - UG'!$C$8:$T$18,9,FALSE),""),"")</f>
        <v/>
      </c>
      <c r="K152" s="426" t="str">
        <f>IF(D152&lt;&gt;"",IF(E152&lt;&gt;"",VLOOKUP(CONCATENATE(D152,"-",E152),'Three Phase - UG'!$C$8:$T$18,10,FALSE),""),"")</f>
        <v/>
      </c>
      <c r="L152" s="426" t="str">
        <f>IF(D152&lt;&gt;"",IF(E152&lt;&gt;"",VLOOKUP(CONCATENATE(D152,"-",E152),'Three Phase - UG'!$C$8:$T$18,12,FALSE),""),"")</f>
        <v/>
      </c>
      <c r="M152" s="426" t="str">
        <f>IF(D152&lt;&gt;"",IF(E152&lt;&gt;"",VLOOKUP(CONCATENATE(D152,"-",E152),'Three Phase - UG'!$C$8:$T$18,13,FALSE),""),"")</f>
        <v/>
      </c>
      <c r="N152" s="427" t="str">
        <f>IF(D152&lt;&gt;"",IF(E152&lt;&gt;"",VLOOKUP(CONCATENATE(D152,"-",E152),'Three Phase - UG'!$C$8:$T$18,15,FALSE)*1000000,""),"")</f>
        <v/>
      </c>
      <c r="O152" s="426"/>
      <c r="P152" s="427"/>
    </row>
    <row r="153" spans="10:16" x14ac:dyDescent="0.25">
      <c r="J153" s="426" t="str">
        <f>IF(D153&lt;&gt;"",IF(E153&lt;&gt;"",VLOOKUP(CONCATENATE(D153,"-",E153),'Three Phase - UG'!$C$8:$T$18,9,FALSE),""),"")</f>
        <v/>
      </c>
      <c r="K153" s="426" t="str">
        <f>IF(D153&lt;&gt;"",IF(E153&lt;&gt;"",VLOOKUP(CONCATENATE(D153,"-",E153),'Three Phase - UG'!$C$8:$T$18,10,FALSE),""),"")</f>
        <v/>
      </c>
      <c r="L153" s="426" t="str">
        <f>IF(D153&lt;&gt;"",IF(E153&lt;&gt;"",VLOOKUP(CONCATENATE(D153,"-",E153),'Three Phase - UG'!$C$8:$T$18,12,FALSE),""),"")</f>
        <v/>
      </c>
      <c r="M153" s="426" t="str">
        <f>IF(D153&lt;&gt;"",IF(E153&lt;&gt;"",VLOOKUP(CONCATENATE(D153,"-",E153),'Three Phase - UG'!$C$8:$T$18,13,FALSE),""),"")</f>
        <v/>
      </c>
      <c r="N153" s="427" t="str">
        <f>IF(D153&lt;&gt;"",IF(E153&lt;&gt;"",VLOOKUP(CONCATENATE(D153,"-",E153),'Three Phase - UG'!$C$8:$T$18,15,FALSE)*1000000,""),"")</f>
        <v/>
      </c>
      <c r="O153" s="426"/>
      <c r="P153" s="427"/>
    </row>
    <row r="154" spans="10:16" x14ac:dyDescent="0.25">
      <c r="J154" s="426" t="str">
        <f>IF(D154&lt;&gt;"",IF(E154&lt;&gt;"",VLOOKUP(CONCATENATE(D154,"-",E154),'Three Phase - UG'!$C$8:$T$18,9,FALSE),""),"")</f>
        <v/>
      </c>
      <c r="K154" s="426" t="str">
        <f>IF(D154&lt;&gt;"",IF(E154&lt;&gt;"",VLOOKUP(CONCATENATE(D154,"-",E154),'Three Phase - UG'!$C$8:$T$18,10,FALSE),""),"")</f>
        <v/>
      </c>
      <c r="L154" s="426" t="str">
        <f>IF(D154&lt;&gt;"",IF(E154&lt;&gt;"",VLOOKUP(CONCATENATE(D154,"-",E154),'Three Phase - UG'!$C$8:$T$18,12,FALSE),""),"")</f>
        <v/>
      </c>
      <c r="M154" s="426" t="str">
        <f>IF(D154&lt;&gt;"",IF(E154&lt;&gt;"",VLOOKUP(CONCATENATE(D154,"-",E154),'Three Phase - UG'!$C$8:$T$18,13,FALSE),""),"")</f>
        <v/>
      </c>
      <c r="N154" s="427" t="str">
        <f>IF(D154&lt;&gt;"",IF(E154&lt;&gt;"",VLOOKUP(CONCATENATE(D154,"-",E154),'Three Phase - UG'!$C$8:$T$18,15,FALSE)*1000000,""),"")</f>
        <v/>
      </c>
      <c r="O154" s="426"/>
      <c r="P154" s="427"/>
    </row>
    <row r="155" spans="10:16" x14ac:dyDescent="0.25">
      <c r="J155" s="426" t="str">
        <f>IF(D155&lt;&gt;"",IF(E155&lt;&gt;"",VLOOKUP(CONCATENATE(D155,"-",E155),'Three Phase - UG'!$C$8:$T$18,9,FALSE),""),"")</f>
        <v/>
      </c>
      <c r="K155" s="426" t="str">
        <f>IF(D155&lt;&gt;"",IF(E155&lt;&gt;"",VLOOKUP(CONCATENATE(D155,"-",E155),'Three Phase - UG'!$C$8:$T$18,10,FALSE),""),"")</f>
        <v/>
      </c>
      <c r="L155" s="426" t="str">
        <f>IF(D155&lt;&gt;"",IF(E155&lt;&gt;"",VLOOKUP(CONCATENATE(D155,"-",E155),'Three Phase - UG'!$C$8:$T$18,12,FALSE),""),"")</f>
        <v/>
      </c>
      <c r="M155" s="426" t="str">
        <f>IF(D155&lt;&gt;"",IF(E155&lt;&gt;"",VLOOKUP(CONCATENATE(D155,"-",E155),'Three Phase - UG'!$C$8:$T$18,13,FALSE),""),"")</f>
        <v/>
      </c>
      <c r="N155" s="427" t="str">
        <f>IF(D155&lt;&gt;"",IF(E155&lt;&gt;"",VLOOKUP(CONCATENATE(D155,"-",E155),'Three Phase - UG'!$C$8:$T$18,15,FALSE)*1000000,""),"")</f>
        <v/>
      </c>
      <c r="O155" s="426"/>
      <c r="P155" s="427"/>
    </row>
    <row r="156" spans="10:16" x14ac:dyDescent="0.25">
      <c r="J156" s="426" t="str">
        <f>IF(D156&lt;&gt;"",IF(E156&lt;&gt;"",VLOOKUP(CONCATENATE(D156,"-",E156),'Three Phase - UG'!$C$8:$T$18,9,FALSE),""),"")</f>
        <v/>
      </c>
      <c r="K156" s="426" t="str">
        <f>IF(D156&lt;&gt;"",IF(E156&lt;&gt;"",VLOOKUP(CONCATENATE(D156,"-",E156),'Three Phase - UG'!$C$8:$T$18,10,FALSE),""),"")</f>
        <v/>
      </c>
      <c r="L156" s="426" t="str">
        <f>IF(D156&lt;&gt;"",IF(E156&lt;&gt;"",VLOOKUP(CONCATENATE(D156,"-",E156),'Three Phase - UG'!$C$8:$T$18,12,FALSE),""),"")</f>
        <v/>
      </c>
      <c r="M156" s="426" t="str">
        <f>IF(D156&lt;&gt;"",IF(E156&lt;&gt;"",VLOOKUP(CONCATENATE(D156,"-",E156),'Three Phase - UG'!$C$8:$T$18,13,FALSE),""),"")</f>
        <v/>
      </c>
      <c r="N156" s="427" t="str">
        <f>IF(D156&lt;&gt;"",IF(E156&lt;&gt;"",VLOOKUP(CONCATENATE(D156,"-",E156),'Three Phase - UG'!$C$8:$T$18,15,FALSE)*1000000,""),"")</f>
        <v/>
      </c>
      <c r="O156" s="426"/>
      <c r="P156" s="427"/>
    </row>
    <row r="157" spans="10:16" x14ac:dyDescent="0.25">
      <c r="J157" s="426" t="str">
        <f>IF(D157&lt;&gt;"",IF(E157&lt;&gt;"",VLOOKUP(CONCATENATE(D157,"-",E157),'Three Phase - UG'!$C$8:$T$18,9,FALSE),""),"")</f>
        <v/>
      </c>
      <c r="K157" s="426" t="str">
        <f>IF(D157&lt;&gt;"",IF(E157&lt;&gt;"",VLOOKUP(CONCATENATE(D157,"-",E157),'Three Phase - UG'!$C$8:$T$18,10,FALSE),""),"")</f>
        <v/>
      </c>
      <c r="L157" s="426" t="str">
        <f>IF(D157&lt;&gt;"",IF(E157&lt;&gt;"",VLOOKUP(CONCATENATE(D157,"-",E157),'Three Phase - UG'!$C$8:$T$18,12,FALSE),""),"")</f>
        <v/>
      </c>
      <c r="M157" s="426" t="str">
        <f>IF(D157&lt;&gt;"",IF(E157&lt;&gt;"",VLOOKUP(CONCATENATE(D157,"-",E157),'Three Phase - UG'!$C$8:$T$18,13,FALSE),""),"")</f>
        <v/>
      </c>
      <c r="N157" s="427" t="str">
        <f>IF(D157&lt;&gt;"",IF(E157&lt;&gt;"",VLOOKUP(CONCATENATE(D157,"-",E157),'Three Phase - UG'!$C$8:$T$18,15,FALSE)*1000000,""),"")</f>
        <v/>
      </c>
      <c r="O157" s="426"/>
      <c r="P157" s="427"/>
    </row>
    <row r="158" spans="10:16" x14ac:dyDescent="0.25">
      <c r="J158" s="426" t="str">
        <f>IF(D158&lt;&gt;"",IF(E158&lt;&gt;"",VLOOKUP(CONCATENATE(D158,"-",E158),'Three Phase - UG'!$C$8:$T$18,9,FALSE),""),"")</f>
        <v/>
      </c>
      <c r="K158" s="426" t="str">
        <f>IF(D158&lt;&gt;"",IF(E158&lt;&gt;"",VLOOKUP(CONCATENATE(D158,"-",E158),'Three Phase - UG'!$C$8:$T$18,10,FALSE),""),"")</f>
        <v/>
      </c>
      <c r="L158" s="426" t="str">
        <f>IF(D158&lt;&gt;"",IF(E158&lt;&gt;"",VLOOKUP(CONCATENATE(D158,"-",E158),'Three Phase - UG'!$C$8:$T$18,12,FALSE),""),"")</f>
        <v/>
      </c>
      <c r="M158" s="426" t="str">
        <f>IF(D158&lt;&gt;"",IF(E158&lt;&gt;"",VLOOKUP(CONCATENATE(D158,"-",E158),'Three Phase - UG'!$C$8:$T$18,13,FALSE),""),"")</f>
        <v/>
      </c>
      <c r="N158" s="427" t="str">
        <f>IF(D158&lt;&gt;"",IF(E158&lt;&gt;"",VLOOKUP(CONCATENATE(D158,"-",E158),'Three Phase - UG'!$C$8:$T$18,15,FALSE)*1000000,""),"")</f>
        <v/>
      </c>
      <c r="O158" s="426"/>
      <c r="P158" s="427"/>
    </row>
    <row r="159" spans="10:16" x14ac:dyDescent="0.25">
      <c r="J159" s="426" t="str">
        <f>IF(D159&lt;&gt;"",IF(E159&lt;&gt;"",VLOOKUP(CONCATENATE(D159,"-",E159),'Three Phase - UG'!$C$8:$T$18,9,FALSE),""),"")</f>
        <v/>
      </c>
      <c r="K159" s="426" t="str">
        <f>IF(D159&lt;&gt;"",IF(E159&lt;&gt;"",VLOOKUP(CONCATENATE(D159,"-",E159),'Three Phase - UG'!$C$8:$T$18,10,FALSE),""),"")</f>
        <v/>
      </c>
      <c r="L159" s="426" t="str">
        <f>IF(D159&lt;&gt;"",IF(E159&lt;&gt;"",VLOOKUP(CONCATENATE(D159,"-",E159),'Three Phase - UG'!$C$8:$T$18,12,FALSE),""),"")</f>
        <v/>
      </c>
      <c r="M159" s="426" t="str">
        <f>IF(D159&lt;&gt;"",IF(E159&lt;&gt;"",VLOOKUP(CONCATENATE(D159,"-",E159),'Three Phase - UG'!$C$8:$T$18,13,FALSE),""),"")</f>
        <v/>
      </c>
      <c r="N159" s="427" t="str">
        <f>IF(D159&lt;&gt;"",IF(E159&lt;&gt;"",VLOOKUP(CONCATENATE(D159,"-",E159),'Three Phase - UG'!$C$8:$T$18,15,FALSE)*1000000,""),"")</f>
        <v/>
      </c>
      <c r="O159" s="426"/>
      <c r="P159" s="427"/>
    </row>
    <row r="160" spans="10:16" x14ac:dyDescent="0.25">
      <c r="J160" s="426" t="str">
        <f>IF(D160&lt;&gt;"",IF(E160&lt;&gt;"",VLOOKUP(CONCATENATE(D160,"-",E160),'Three Phase - UG'!$C$8:$T$18,9,FALSE),""),"")</f>
        <v/>
      </c>
      <c r="K160" s="426" t="str">
        <f>IF(D160&lt;&gt;"",IF(E160&lt;&gt;"",VLOOKUP(CONCATENATE(D160,"-",E160),'Three Phase - UG'!$C$8:$T$18,10,FALSE),""),"")</f>
        <v/>
      </c>
      <c r="L160" s="426" t="str">
        <f>IF(D160&lt;&gt;"",IF(E160&lt;&gt;"",VLOOKUP(CONCATENATE(D160,"-",E160),'Three Phase - UG'!$C$8:$T$18,12,FALSE),""),"")</f>
        <v/>
      </c>
      <c r="M160" s="426" t="str">
        <f>IF(D160&lt;&gt;"",IF(E160&lt;&gt;"",VLOOKUP(CONCATENATE(D160,"-",E160),'Three Phase - UG'!$C$8:$T$18,13,FALSE),""),"")</f>
        <v/>
      </c>
      <c r="N160" s="427" t="str">
        <f>IF(D160&lt;&gt;"",IF(E160&lt;&gt;"",VLOOKUP(CONCATENATE(D160,"-",E160),'Three Phase - UG'!$C$8:$T$18,15,FALSE)*1000000,""),"")</f>
        <v/>
      </c>
      <c r="O160" s="426"/>
      <c r="P160" s="427"/>
    </row>
    <row r="161" spans="10:16" x14ac:dyDescent="0.25">
      <c r="J161" s="426" t="str">
        <f>IF(D161&lt;&gt;"",IF(E161&lt;&gt;"",VLOOKUP(CONCATENATE(D161,"-",E161),'Three Phase - UG'!$C$8:$T$18,9,FALSE),""),"")</f>
        <v/>
      </c>
      <c r="K161" s="426" t="str">
        <f>IF(D161&lt;&gt;"",IF(E161&lt;&gt;"",VLOOKUP(CONCATENATE(D161,"-",E161),'Three Phase - UG'!$C$8:$T$18,10,FALSE),""),"")</f>
        <v/>
      </c>
      <c r="L161" s="426" t="str">
        <f>IF(D161&lt;&gt;"",IF(E161&lt;&gt;"",VLOOKUP(CONCATENATE(D161,"-",E161),'Three Phase - UG'!$C$8:$T$18,12,FALSE),""),"")</f>
        <v/>
      </c>
      <c r="M161" s="426" t="str">
        <f>IF(D161&lt;&gt;"",IF(E161&lt;&gt;"",VLOOKUP(CONCATENATE(D161,"-",E161),'Three Phase - UG'!$C$8:$T$18,13,FALSE),""),"")</f>
        <v/>
      </c>
      <c r="N161" s="427" t="str">
        <f>IF(D161&lt;&gt;"",IF(E161&lt;&gt;"",VLOOKUP(CONCATENATE(D161,"-",E161),'Three Phase - UG'!$C$8:$T$18,15,FALSE)*1000000,""),"")</f>
        <v/>
      </c>
      <c r="O161" s="426"/>
      <c r="P161" s="427"/>
    </row>
    <row r="162" spans="10:16" x14ac:dyDescent="0.25">
      <c r="J162" s="426" t="str">
        <f>IF(D162&lt;&gt;"",IF(E162&lt;&gt;"",VLOOKUP(CONCATENATE(D162,"-",E162),'Three Phase - UG'!$C$8:$T$18,9,FALSE),""),"")</f>
        <v/>
      </c>
      <c r="K162" s="426" t="str">
        <f>IF(D162&lt;&gt;"",IF(E162&lt;&gt;"",VLOOKUP(CONCATENATE(D162,"-",E162),'Three Phase - UG'!$C$8:$T$18,10,FALSE),""),"")</f>
        <v/>
      </c>
      <c r="L162" s="426" t="str">
        <f>IF(D162&lt;&gt;"",IF(E162&lt;&gt;"",VLOOKUP(CONCATENATE(D162,"-",E162),'Three Phase - UG'!$C$8:$T$18,12,FALSE),""),"")</f>
        <v/>
      </c>
      <c r="M162" s="426" t="str">
        <f>IF(D162&lt;&gt;"",IF(E162&lt;&gt;"",VLOOKUP(CONCATENATE(D162,"-",E162),'Three Phase - UG'!$C$8:$T$18,13,FALSE),""),"")</f>
        <v/>
      </c>
      <c r="N162" s="427" t="str">
        <f>IF(D162&lt;&gt;"",IF(E162&lt;&gt;"",VLOOKUP(CONCATENATE(D162,"-",E162),'Three Phase - UG'!$C$8:$T$18,15,FALSE)*1000000,""),"")</f>
        <v/>
      </c>
      <c r="O162" s="426"/>
      <c r="P162" s="427"/>
    </row>
    <row r="163" spans="10:16" x14ac:dyDescent="0.25">
      <c r="J163" s="426" t="str">
        <f>IF(D163&lt;&gt;"",IF(E163&lt;&gt;"",VLOOKUP(CONCATENATE(D163,"-",E163),'Three Phase - UG'!$C$8:$T$18,9,FALSE),""),"")</f>
        <v/>
      </c>
      <c r="K163" s="426" t="str">
        <f>IF(D163&lt;&gt;"",IF(E163&lt;&gt;"",VLOOKUP(CONCATENATE(D163,"-",E163),'Three Phase - UG'!$C$8:$T$18,10,FALSE),""),"")</f>
        <v/>
      </c>
      <c r="L163" s="426" t="str">
        <f>IF(D163&lt;&gt;"",IF(E163&lt;&gt;"",VLOOKUP(CONCATENATE(D163,"-",E163),'Three Phase - UG'!$C$8:$T$18,12,FALSE),""),"")</f>
        <v/>
      </c>
      <c r="M163" s="426" t="str">
        <f>IF(D163&lt;&gt;"",IF(E163&lt;&gt;"",VLOOKUP(CONCATENATE(D163,"-",E163),'Three Phase - UG'!$C$8:$T$18,13,FALSE),""),"")</f>
        <v/>
      </c>
      <c r="N163" s="427" t="str">
        <f>IF(D163&lt;&gt;"",IF(E163&lt;&gt;"",VLOOKUP(CONCATENATE(D163,"-",E163),'Three Phase - UG'!$C$8:$T$18,15,FALSE)*1000000,""),"")</f>
        <v/>
      </c>
      <c r="O163" s="426"/>
      <c r="P163" s="427"/>
    </row>
    <row r="164" spans="10:16" x14ac:dyDescent="0.25">
      <c r="J164" s="426" t="str">
        <f>IF(D164&lt;&gt;"",IF(E164&lt;&gt;"",VLOOKUP(CONCATENATE(D164,"-",E164),'Three Phase - UG'!$C$8:$T$18,9,FALSE),""),"")</f>
        <v/>
      </c>
      <c r="K164" s="426" t="str">
        <f>IF(D164&lt;&gt;"",IF(E164&lt;&gt;"",VLOOKUP(CONCATENATE(D164,"-",E164),'Three Phase - UG'!$C$8:$T$18,10,FALSE),""),"")</f>
        <v/>
      </c>
      <c r="L164" s="426" t="str">
        <f>IF(D164&lt;&gt;"",IF(E164&lt;&gt;"",VLOOKUP(CONCATENATE(D164,"-",E164),'Three Phase - UG'!$C$8:$T$18,12,FALSE),""),"")</f>
        <v/>
      </c>
      <c r="M164" s="426" t="str">
        <f>IF(D164&lt;&gt;"",IF(E164&lt;&gt;"",VLOOKUP(CONCATENATE(D164,"-",E164),'Three Phase - UG'!$C$8:$T$18,13,FALSE),""),"")</f>
        <v/>
      </c>
      <c r="N164" s="427" t="str">
        <f>IF(D164&lt;&gt;"",IF(E164&lt;&gt;"",VLOOKUP(CONCATENATE(D164,"-",E164),'Three Phase - UG'!$C$8:$T$18,15,FALSE)*1000000,""),"")</f>
        <v/>
      </c>
      <c r="O164" s="426"/>
      <c r="P164" s="427"/>
    </row>
    <row r="165" spans="10:16" x14ac:dyDescent="0.25">
      <c r="J165" s="426" t="str">
        <f>IF(D165&lt;&gt;"",IF(E165&lt;&gt;"",VLOOKUP(CONCATENATE(D165,"-",E165),'Three Phase - UG'!$C$8:$T$18,9,FALSE),""),"")</f>
        <v/>
      </c>
      <c r="K165" s="426" t="str">
        <f>IF(D165&lt;&gt;"",IF(E165&lt;&gt;"",VLOOKUP(CONCATENATE(D165,"-",E165),'Three Phase - UG'!$C$8:$T$18,10,FALSE),""),"")</f>
        <v/>
      </c>
      <c r="L165" s="426" t="str">
        <f>IF(D165&lt;&gt;"",IF(E165&lt;&gt;"",VLOOKUP(CONCATENATE(D165,"-",E165),'Three Phase - UG'!$C$8:$T$18,12,FALSE),""),"")</f>
        <v/>
      </c>
      <c r="M165" s="426" t="str">
        <f>IF(D165&lt;&gt;"",IF(E165&lt;&gt;"",VLOOKUP(CONCATENATE(D165,"-",E165),'Three Phase - UG'!$C$8:$T$18,13,FALSE),""),"")</f>
        <v/>
      </c>
      <c r="N165" s="427" t="str">
        <f>IF(D165&lt;&gt;"",IF(E165&lt;&gt;"",VLOOKUP(CONCATENATE(D165,"-",E165),'Three Phase - UG'!$C$8:$T$18,15,FALSE)*1000000,""),"")</f>
        <v/>
      </c>
      <c r="O165" s="426"/>
      <c r="P165" s="427"/>
    </row>
    <row r="166" spans="10:16" x14ac:dyDescent="0.25">
      <c r="J166" s="426" t="str">
        <f>IF(D166&lt;&gt;"",IF(E166&lt;&gt;"",VLOOKUP(CONCATENATE(D166,"-",E166),'Three Phase - UG'!$C$8:$T$18,9,FALSE),""),"")</f>
        <v/>
      </c>
      <c r="K166" s="426" t="str">
        <f>IF(D166&lt;&gt;"",IF(E166&lt;&gt;"",VLOOKUP(CONCATENATE(D166,"-",E166),'Three Phase - UG'!$C$8:$T$18,10,FALSE),""),"")</f>
        <v/>
      </c>
      <c r="L166" s="426" t="str">
        <f>IF(D166&lt;&gt;"",IF(E166&lt;&gt;"",VLOOKUP(CONCATENATE(D166,"-",E166),'Three Phase - UG'!$C$8:$T$18,12,FALSE),""),"")</f>
        <v/>
      </c>
      <c r="M166" s="426" t="str">
        <f>IF(D166&lt;&gt;"",IF(E166&lt;&gt;"",VLOOKUP(CONCATENATE(D166,"-",E166),'Three Phase - UG'!$C$8:$T$18,13,FALSE),""),"")</f>
        <v/>
      </c>
      <c r="N166" s="427" t="str">
        <f>IF(D166&lt;&gt;"",IF(E166&lt;&gt;"",VLOOKUP(CONCATENATE(D166,"-",E166),'Three Phase - UG'!$C$8:$T$18,15,FALSE)*1000000,""),"")</f>
        <v/>
      </c>
      <c r="O166" s="426"/>
      <c r="P166" s="427"/>
    </row>
    <row r="167" spans="10:16" x14ac:dyDescent="0.25">
      <c r="J167" s="426" t="str">
        <f>IF(D167&lt;&gt;"",IF(E167&lt;&gt;"",VLOOKUP(CONCATENATE(D167,"-",E167),'Three Phase - UG'!$C$8:$T$18,9,FALSE),""),"")</f>
        <v/>
      </c>
      <c r="K167" s="426" t="str">
        <f>IF(D167&lt;&gt;"",IF(E167&lt;&gt;"",VLOOKUP(CONCATENATE(D167,"-",E167),'Three Phase - UG'!$C$8:$T$18,10,FALSE),""),"")</f>
        <v/>
      </c>
      <c r="L167" s="426" t="str">
        <f>IF(D167&lt;&gt;"",IF(E167&lt;&gt;"",VLOOKUP(CONCATENATE(D167,"-",E167),'Three Phase - UG'!$C$8:$T$18,12,FALSE),""),"")</f>
        <v/>
      </c>
      <c r="M167" s="426" t="str">
        <f>IF(D167&lt;&gt;"",IF(E167&lt;&gt;"",VLOOKUP(CONCATENATE(D167,"-",E167),'Three Phase - UG'!$C$8:$T$18,13,FALSE),""),"")</f>
        <v/>
      </c>
      <c r="N167" s="427" t="str">
        <f>IF(D167&lt;&gt;"",IF(E167&lt;&gt;"",VLOOKUP(CONCATENATE(D167,"-",E167),'Three Phase - UG'!$C$8:$T$18,15,FALSE)*1000000,""),"")</f>
        <v/>
      </c>
      <c r="O167" s="426"/>
      <c r="P167" s="427"/>
    </row>
    <row r="168" spans="10:16" x14ac:dyDescent="0.25">
      <c r="J168" s="426" t="str">
        <f>IF(D168&lt;&gt;"",IF(E168&lt;&gt;"",VLOOKUP(CONCATENATE(D168,"-",E168),'Three Phase - UG'!$C$8:$T$18,9,FALSE),""),"")</f>
        <v/>
      </c>
      <c r="K168" s="426" t="str">
        <f>IF(D168&lt;&gt;"",IF(E168&lt;&gt;"",VLOOKUP(CONCATENATE(D168,"-",E168),'Three Phase - UG'!$C$8:$T$18,10,FALSE),""),"")</f>
        <v/>
      </c>
      <c r="L168" s="426" t="str">
        <f>IF(D168&lt;&gt;"",IF(E168&lt;&gt;"",VLOOKUP(CONCATENATE(D168,"-",E168),'Three Phase - UG'!$C$8:$T$18,12,FALSE),""),"")</f>
        <v/>
      </c>
      <c r="M168" s="426" t="str">
        <f>IF(D168&lt;&gt;"",IF(E168&lt;&gt;"",VLOOKUP(CONCATENATE(D168,"-",E168),'Three Phase - UG'!$C$8:$T$18,13,FALSE),""),"")</f>
        <v/>
      </c>
      <c r="N168" s="427" t="str">
        <f>IF(D168&lt;&gt;"",IF(E168&lt;&gt;"",VLOOKUP(CONCATENATE(D168,"-",E168),'Three Phase - UG'!$C$8:$T$18,15,FALSE)*1000000,""),"")</f>
        <v/>
      </c>
      <c r="O168" s="426"/>
      <c r="P168" s="427"/>
    </row>
    <row r="169" spans="10:16" x14ac:dyDescent="0.25">
      <c r="J169" s="426" t="str">
        <f>IF(D169&lt;&gt;"",IF(E169&lt;&gt;"",VLOOKUP(CONCATENATE(D169,"-",E169),'Three Phase - UG'!$C$8:$T$18,9,FALSE),""),"")</f>
        <v/>
      </c>
      <c r="K169" s="426" t="str">
        <f>IF(D169&lt;&gt;"",IF(E169&lt;&gt;"",VLOOKUP(CONCATENATE(D169,"-",E169),'Three Phase - UG'!$C$8:$T$18,10,FALSE),""),"")</f>
        <v/>
      </c>
      <c r="L169" s="426" t="str">
        <f>IF(D169&lt;&gt;"",IF(E169&lt;&gt;"",VLOOKUP(CONCATENATE(D169,"-",E169),'Three Phase - UG'!$C$8:$T$18,12,FALSE),""),"")</f>
        <v/>
      </c>
      <c r="M169" s="426" t="str">
        <f>IF(D169&lt;&gt;"",IF(E169&lt;&gt;"",VLOOKUP(CONCATENATE(D169,"-",E169),'Three Phase - UG'!$C$8:$T$18,13,FALSE),""),"")</f>
        <v/>
      </c>
      <c r="N169" s="427" t="str">
        <f>IF(D169&lt;&gt;"",IF(E169&lt;&gt;"",VLOOKUP(CONCATENATE(D169,"-",E169),'Three Phase - UG'!$C$8:$T$18,15,FALSE)*1000000,""),"")</f>
        <v/>
      </c>
      <c r="O169" s="426"/>
      <c r="P169" s="427"/>
    </row>
    <row r="170" spans="10:16" x14ac:dyDescent="0.25">
      <c r="J170" s="426" t="str">
        <f>IF(D170&lt;&gt;"",IF(E170&lt;&gt;"",VLOOKUP(CONCATENATE(D170,"-",E170),'Three Phase - UG'!$C$8:$T$18,9,FALSE),""),"")</f>
        <v/>
      </c>
      <c r="K170" s="426" t="str">
        <f>IF(D170&lt;&gt;"",IF(E170&lt;&gt;"",VLOOKUP(CONCATENATE(D170,"-",E170),'Three Phase - UG'!$C$8:$T$18,10,FALSE),""),"")</f>
        <v/>
      </c>
      <c r="L170" s="426" t="str">
        <f>IF(D170&lt;&gt;"",IF(E170&lt;&gt;"",VLOOKUP(CONCATENATE(D170,"-",E170),'Three Phase - UG'!$C$8:$T$18,12,FALSE),""),"")</f>
        <v/>
      </c>
      <c r="M170" s="426" t="str">
        <f>IF(D170&lt;&gt;"",IF(E170&lt;&gt;"",VLOOKUP(CONCATENATE(D170,"-",E170),'Three Phase - UG'!$C$8:$T$18,13,FALSE),""),"")</f>
        <v/>
      </c>
      <c r="N170" s="427" t="str">
        <f>IF(D170&lt;&gt;"",IF(E170&lt;&gt;"",VLOOKUP(CONCATENATE(D170,"-",E170),'Three Phase - UG'!$C$8:$T$18,15,FALSE)*1000000,""),"")</f>
        <v/>
      </c>
      <c r="O170" s="426"/>
      <c r="P170" s="427"/>
    </row>
    <row r="171" spans="10:16" x14ac:dyDescent="0.25">
      <c r="J171" s="426" t="str">
        <f>IF(D171&lt;&gt;"",IF(E171&lt;&gt;"",VLOOKUP(CONCATENATE(D171,"-",E171),'Three Phase - UG'!$C$8:$T$18,9,FALSE),""),"")</f>
        <v/>
      </c>
      <c r="K171" s="426" t="str">
        <f>IF(D171&lt;&gt;"",IF(E171&lt;&gt;"",VLOOKUP(CONCATENATE(D171,"-",E171),'Three Phase - UG'!$C$8:$T$18,10,FALSE),""),"")</f>
        <v/>
      </c>
      <c r="L171" s="426" t="str">
        <f>IF(D171&lt;&gt;"",IF(E171&lt;&gt;"",VLOOKUP(CONCATENATE(D171,"-",E171),'Three Phase - UG'!$C$8:$T$18,12,FALSE),""),"")</f>
        <v/>
      </c>
      <c r="M171" s="426" t="str">
        <f>IF(D171&lt;&gt;"",IF(E171&lt;&gt;"",VLOOKUP(CONCATENATE(D171,"-",E171),'Three Phase - UG'!$C$8:$T$18,13,FALSE),""),"")</f>
        <v/>
      </c>
      <c r="N171" s="427" t="str">
        <f>IF(D171&lt;&gt;"",IF(E171&lt;&gt;"",VLOOKUP(CONCATENATE(D171,"-",E171),'Three Phase - UG'!$C$8:$T$18,15,FALSE)*1000000,""),"")</f>
        <v/>
      </c>
      <c r="O171" s="426"/>
      <c r="P171" s="427"/>
    </row>
    <row r="172" spans="10:16" x14ac:dyDescent="0.25">
      <c r="J172" s="426" t="str">
        <f>IF(D172&lt;&gt;"",IF(E172&lt;&gt;"",VLOOKUP(CONCATENATE(D172,"-",E172),'Three Phase - UG'!$C$8:$T$18,9,FALSE),""),"")</f>
        <v/>
      </c>
      <c r="K172" s="426" t="str">
        <f>IF(D172&lt;&gt;"",IF(E172&lt;&gt;"",VLOOKUP(CONCATENATE(D172,"-",E172),'Three Phase - UG'!$C$8:$T$18,10,FALSE),""),"")</f>
        <v/>
      </c>
      <c r="L172" s="426" t="str">
        <f>IF(D172&lt;&gt;"",IF(E172&lt;&gt;"",VLOOKUP(CONCATENATE(D172,"-",E172),'Three Phase - UG'!$C$8:$T$18,12,FALSE),""),"")</f>
        <v/>
      </c>
      <c r="M172" s="426" t="str">
        <f>IF(D172&lt;&gt;"",IF(E172&lt;&gt;"",VLOOKUP(CONCATENATE(D172,"-",E172),'Three Phase - UG'!$C$8:$T$18,13,FALSE),""),"")</f>
        <v/>
      </c>
      <c r="N172" s="427" t="str">
        <f>IF(D172&lt;&gt;"",IF(E172&lt;&gt;"",VLOOKUP(CONCATENATE(D172,"-",E172),'Three Phase - UG'!$C$8:$T$18,15,FALSE)*1000000,""),"")</f>
        <v/>
      </c>
      <c r="O172" s="426"/>
      <c r="P172" s="427"/>
    </row>
    <row r="173" spans="10:16" x14ac:dyDescent="0.25">
      <c r="J173" s="426" t="str">
        <f>IF(D173&lt;&gt;"",IF(E173&lt;&gt;"",VLOOKUP(CONCATENATE(D173,"-",E173),'Three Phase - UG'!$C$8:$T$18,9,FALSE),""),"")</f>
        <v/>
      </c>
      <c r="K173" s="426" t="str">
        <f>IF(D173&lt;&gt;"",IF(E173&lt;&gt;"",VLOOKUP(CONCATENATE(D173,"-",E173),'Three Phase - UG'!$C$8:$T$18,10,FALSE),""),"")</f>
        <v/>
      </c>
      <c r="L173" s="426" t="str">
        <f>IF(D173&lt;&gt;"",IF(E173&lt;&gt;"",VLOOKUP(CONCATENATE(D173,"-",E173),'Three Phase - UG'!$C$8:$T$18,12,FALSE),""),"")</f>
        <v/>
      </c>
      <c r="M173" s="426" t="str">
        <f>IF(D173&lt;&gt;"",IF(E173&lt;&gt;"",VLOOKUP(CONCATENATE(D173,"-",E173),'Three Phase - UG'!$C$8:$T$18,13,FALSE),""),"")</f>
        <v/>
      </c>
      <c r="N173" s="427" t="str">
        <f>IF(D173&lt;&gt;"",IF(E173&lt;&gt;"",VLOOKUP(CONCATENATE(D173,"-",E173),'Three Phase - UG'!$C$8:$T$18,15,FALSE)*1000000,""),"")</f>
        <v/>
      </c>
      <c r="O173" s="426"/>
      <c r="P173" s="427"/>
    </row>
    <row r="174" spans="10:16" x14ac:dyDescent="0.25">
      <c r="J174" s="426" t="str">
        <f>IF(D174&lt;&gt;"",IF(E174&lt;&gt;"",VLOOKUP(CONCATENATE(D174,"-",E174),'Three Phase - UG'!$C$8:$T$18,9,FALSE),""),"")</f>
        <v/>
      </c>
      <c r="K174" s="426" t="str">
        <f>IF(D174&lt;&gt;"",IF(E174&lt;&gt;"",VLOOKUP(CONCATENATE(D174,"-",E174),'Three Phase - UG'!$C$8:$T$18,10,FALSE),""),"")</f>
        <v/>
      </c>
      <c r="L174" s="426" t="str">
        <f>IF(D174&lt;&gt;"",IF(E174&lt;&gt;"",VLOOKUP(CONCATENATE(D174,"-",E174),'Three Phase - UG'!$C$8:$T$18,12,FALSE),""),"")</f>
        <v/>
      </c>
      <c r="M174" s="426" t="str">
        <f>IF(D174&lt;&gt;"",IF(E174&lt;&gt;"",VLOOKUP(CONCATENATE(D174,"-",E174),'Three Phase - UG'!$C$8:$T$18,13,FALSE),""),"")</f>
        <v/>
      </c>
      <c r="N174" s="427" t="str">
        <f>IF(D174&lt;&gt;"",IF(E174&lt;&gt;"",VLOOKUP(CONCATENATE(D174,"-",E174),'Three Phase - UG'!$C$8:$T$18,15,FALSE)*1000000,""),"")</f>
        <v/>
      </c>
      <c r="O174" s="426"/>
      <c r="P174" s="427"/>
    </row>
    <row r="175" spans="10:16" x14ac:dyDescent="0.25">
      <c r="J175" s="426" t="str">
        <f>IF(D175&lt;&gt;"",IF(E175&lt;&gt;"",VLOOKUP(CONCATENATE(D175,"-",E175),'Three Phase - UG'!$C$8:$T$18,9,FALSE),""),"")</f>
        <v/>
      </c>
      <c r="K175" s="426" t="str">
        <f>IF(D175&lt;&gt;"",IF(E175&lt;&gt;"",VLOOKUP(CONCATENATE(D175,"-",E175),'Three Phase - UG'!$C$8:$T$18,10,FALSE),""),"")</f>
        <v/>
      </c>
      <c r="L175" s="426" t="str">
        <f>IF(D175&lt;&gt;"",IF(E175&lt;&gt;"",VLOOKUP(CONCATENATE(D175,"-",E175),'Three Phase - UG'!$C$8:$T$18,12,FALSE),""),"")</f>
        <v/>
      </c>
      <c r="M175" s="426" t="str">
        <f>IF(D175&lt;&gt;"",IF(E175&lt;&gt;"",VLOOKUP(CONCATENATE(D175,"-",E175),'Three Phase - UG'!$C$8:$T$18,13,FALSE),""),"")</f>
        <v/>
      </c>
      <c r="N175" s="427" t="str">
        <f>IF(D175&lt;&gt;"",IF(E175&lt;&gt;"",VLOOKUP(CONCATENATE(D175,"-",E175),'Three Phase - UG'!$C$8:$T$18,15,FALSE)*1000000,""),"")</f>
        <v/>
      </c>
      <c r="O175" s="426"/>
      <c r="P175" s="427"/>
    </row>
    <row r="176" spans="10:16" x14ac:dyDescent="0.25">
      <c r="J176" s="426" t="str">
        <f>IF(D176&lt;&gt;"",IF(E176&lt;&gt;"",VLOOKUP(CONCATENATE(D176,"-",E176),'Three Phase - UG'!$C$8:$T$18,9,FALSE),""),"")</f>
        <v/>
      </c>
      <c r="K176" s="426" t="str">
        <f>IF(D176&lt;&gt;"",IF(E176&lt;&gt;"",VLOOKUP(CONCATENATE(D176,"-",E176),'Three Phase - UG'!$C$8:$T$18,10,FALSE),""),"")</f>
        <v/>
      </c>
      <c r="L176" s="426" t="str">
        <f>IF(D176&lt;&gt;"",IF(E176&lt;&gt;"",VLOOKUP(CONCATENATE(D176,"-",E176),'Three Phase - UG'!$C$8:$T$18,12,FALSE),""),"")</f>
        <v/>
      </c>
      <c r="M176" s="426" t="str">
        <f>IF(D176&lt;&gt;"",IF(E176&lt;&gt;"",VLOOKUP(CONCATENATE(D176,"-",E176),'Three Phase - UG'!$C$8:$T$18,13,FALSE),""),"")</f>
        <v/>
      </c>
      <c r="N176" s="427" t="str">
        <f>IF(D176&lt;&gt;"",IF(E176&lt;&gt;"",VLOOKUP(CONCATENATE(D176,"-",E176),'Three Phase - UG'!$C$8:$T$18,15,FALSE)*1000000,""),"")</f>
        <v/>
      </c>
      <c r="O176" s="426"/>
      <c r="P176" s="427"/>
    </row>
    <row r="177" spans="10:16" x14ac:dyDescent="0.25">
      <c r="J177" s="426" t="str">
        <f>IF(D177&lt;&gt;"",IF(E177&lt;&gt;"",VLOOKUP(CONCATENATE(D177,"-",E177),'Three Phase - UG'!$C$8:$T$18,9,FALSE),""),"")</f>
        <v/>
      </c>
      <c r="K177" s="426" t="str">
        <f>IF(D177&lt;&gt;"",IF(E177&lt;&gt;"",VLOOKUP(CONCATENATE(D177,"-",E177),'Three Phase - UG'!$C$8:$T$18,10,FALSE),""),"")</f>
        <v/>
      </c>
      <c r="L177" s="426" t="str">
        <f>IF(D177&lt;&gt;"",IF(E177&lt;&gt;"",VLOOKUP(CONCATENATE(D177,"-",E177),'Three Phase - UG'!$C$8:$T$18,12,FALSE),""),"")</f>
        <v/>
      </c>
      <c r="M177" s="426" t="str">
        <f>IF(D177&lt;&gt;"",IF(E177&lt;&gt;"",VLOOKUP(CONCATENATE(D177,"-",E177),'Three Phase - UG'!$C$8:$T$18,13,FALSE),""),"")</f>
        <v/>
      </c>
      <c r="N177" s="427" t="str">
        <f>IF(D177&lt;&gt;"",IF(E177&lt;&gt;"",VLOOKUP(CONCATENATE(D177,"-",E177),'Three Phase - UG'!$C$8:$T$18,15,FALSE)*1000000,""),"")</f>
        <v/>
      </c>
      <c r="O177" s="426"/>
      <c r="P177" s="427"/>
    </row>
    <row r="178" spans="10:16" x14ac:dyDescent="0.25">
      <c r="J178" s="426" t="str">
        <f>IF(D178&lt;&gt;"",IF(E178&lt;&gt;"",VLOOKUP(CONCATENATE(D178,"-",E178),'Three Phase - UG'!$C$8:$T$18,9,FALSE),""),"")</f>
        <v/>
      </c>
      <c r="K178" s="426" t="str">
        <f>IF(D178&lt;&gt;"",IF(E178&lt;&gt;"",VLOOKUP(CONCATENATE(D178,"-",E178),'Three Phase - UG'!$C$8:$T$18,10,FALSE),""),"")</f>
        <v/>
      </c>
      <c r="L178" s="426" t="str">
        <f>IF(D178&lt;&gt;"",IF(E178&lt;&gt;"",VLOOKUP(CONCATENATE(D178,"-",E178),'Three Phase - UG'!$C$8:$T$18,12,FALSE),""),"")</f>
        <v/>
      </c>
      <c r="M178" s="426" t="str">
        <f>IF(D178&lt;&gt;"",IF(E178&lt;&gt;"",VLOOKUP(CONCATENATE(D178,"-",E178),'Three Phase - UG'!$C$8:$T$18,13,FALSE),""),"")</f>
        <v/>
      </c>
      <c r="N178" s="427" t="str">
        <f>IF(D178&lt;&gt;"",IF(E178&lt;&gt;"",VLOOKUP(CONCATENATE(D178,"-",E178),'Three Phase - UG'!$C$8:$T$18,15,FALSE)*1000000,""),"")</f>
        <v/>
      </c>
      <c r="O178" s="426"/>
      <c r="P178" s="427"/>
    </row>
    <row r="179" spans="10:16" x14ac:dyDescent="0.25">
      <c r="J179" s="426" t="str">
        <f>IF(D179&lt;&gt;"",IF(E179&lt;&gt;"",VLOOKUP(CONCATENATE(D179,"-",E179),'Three Phase - UG'!$C$8:$T$18,9,FALSE),""),"")</f>
        <v/>
      </c>
      <c r="K179" s="426" t="str">
        <f>IF(D179&lt;&gt;"",IF(E179&lt;&gt;"",VLOOKUP(CONCATENATE(D179,"-",E179),'Three Phase - UG'!$C$8:$T$18,10,FALSE),""),"")</f>
        <v/>
      </c>
      <c r="L179" s="426" t="str">
        <f>IF(D179&lt;&gt;"",IF(E179&lt;&gt;"",VLOOKUP(CONCATENATE(D179,"-",E179),'Three Phase - UG'!$C$8:$T$18,12,FALSE),""),"")</f>
        <v/>
      </c>
      <c r="M179" s="426" t="str">
        <f>IF(D179&lt;&gt;"",IF(E179&lt;&gt;"",VLOOKUP(CONCATENATE(D179,"-",E179),'Three Phase - UG'!$C$8:$T$18,13,FALSE),""),"")</f>
        <v/>
      </c>
      <c r="N179" s="427" t="str">
        <f>IF(D179&lt;&gt;"",IF(E179&lt;&gt;"",VLOOKUP(CONCATENATE(D179,"-",E179),'Three Phase - UG'!$C$8:$T$18,15,FALSE)*1000000,""),"")</f>
        <v/>
      </c>
      <c r="O179" s="426"/>
      <c r="P179" s="427"/>
    </row>
    <row r="180" spans="10:16" x14ac:dyDescent="0.25">
      <c r="J180" s="426" t="str">
        <f>IF(D180&lt;&gt;"",IF(E180&lt;&gt;"",VLOOKUP(CONCATENATE(D180,"-",E180),'Three Phase - UG'!$C$8:$T$18,9,FALSE),""),"")</f>
        <v/>
      </c>
      <c r="K180" s="426" t="str">
        <f>IF(D180&lt;&gt;"",IF(E180&lt;&gt;"",VLOOKUP(CONCATENATE(D180,"-",E180),'Three Phase - UG'!$C$8:$T$18,10,FALSE),""),"")</f>
        <v/>
      </c>
      <c r="L180" s="426" t="str">
        <f>IF(D180&lt;&gt;"",IF(E180&lt;&gt;"",VLOOKUP(CONCATENATE(D180,"-",E180),'Three Phase - UG'!$C$8:$T$18,12,FALSE),""),"")</f>
        <v/>
      </c>
      <c r="M180" s="426" t="str">
        <f>IF(D180&lt;&gt;"",IF(E180&lt;&gt;"",VLOOKUP(CONCATENATE(D180,"-",E180),'Three Phase - UG'!$C$8:$T$18,13,FALSE),""),"")</f>
        <v/>
      </c>
      <c r="N180" s="427" t="str">
        <f>IF(D180&lt;&gt;"",IF(E180&lt;&gt;"",VLOOKUP(CONCATENATE(D180,"-",E180),'Three Phase - UG'!$C$8:$T$18,15,FALSE)*1000000,""),"")</f>
        <v/>
      </c>
      <c r="O180" s="426"/>
      <c r="P180" s="427"/>
    </row>
    <row r="181" spans="10:16" x14ac:dyDescent="0.25">
      <c r="J181" s="426" t="str">
        <f>IF(D181&lt;&gt;"",IF(E181&lt;&gt;"",VLOOKUP(CONCATENATE(D181,"-",E181),'Three Phase - UG'!$C$8:$T$18,9,FALSE),""),"")</f>
        <v/>
      </c>
      <c r="K181" s="426" t="str">
        <f>IF(D181&lt;&gt;"",IF(E181&lt;&gt;"",VLOOKUP(CONCATENATE(D181,"-",E181),'Three Phase - UG'!$C$8:$T$18,10,FALSE),""),"")</f>
        <v/>
      </c>
      <c r="L181" s="426" t="str">
        <f>IF(D181&lt;&gt;"",IF(E181&lt;&gt;"",VLOOKUP(CONCATENATE(D181,"-",E181),'Three Phase - UG'!$C$8:$T$18,12,FALSE),""),"")</f>
        <v/>
      </c>
      <c r="M181" s="426" t="str">
        <f>IF(D181&lt;&gt;"",IF(E181&lt;&gt;"",VLOOKUP(CONCATENATE(D181,"-",E181),'Three Phase - UG'!$C$8:$T$18,13,FALSE),""),"")</f>
        <v/>
      </c>
      <c r="N181" s="427" t="str">
        <f>IF(D181&lt;&gt;"",IF(E181&lt;&gt;"",VLOOKUP(CONCATENATE(D181,"-",E181),'Three Phase - UG'!$C$8:$T$18,15,FALSE)*1000000,""),"")</f>
        <v/>
      </c>
      <c r="O181" s="426"/>
      <c r="P181" s="427"/>
    </row>
    <row r="182" spans="10:16" x14ac:dyDescent="0.25">
      <c r="J182" s="426" t="str">
        <f>IF(D182&lt;&gt;"",IF(E182&lt;&gt;"",VLOOKUP(CONCATENATE(D182,"-",E182),'Three Phase - UG'!$C$8:$T$18,9,FALSE),""),"")</f>
        <v/>
      </c>
      <c r="K182" s="426" t="str">
        <f>IF(D182&lt;&gt;"",IF(E182&lt;&gt;"",VLOOKUP(CONCATENATE(D182,"-",E182),'Three Phase - UG'!$C$8:$T$18,10,FALSE),""),"")</f>
        <v/>
      </c>
      <c r="L182" s="426" t="str">
        <f>IF(D182&lt;&gt;"",IF(E182&lt;&gt;"",VLOOKUP(CONCATENATE(D182,"-",E182),'Three Phase - UG'!$C$8:$T$18,12,FALSE),""),"")</f>
        <v/>
      </c>
      <c r="M182" s="426" t="str">
        <f>IF(D182&lt;&gt;"",IF(E182&lt;&gt;"",VLOOKUP(CONCATENATE(D182,"-",E182),'Three Phase - UG'!$C$8:$T$18,13,FALSE),""),"")</f>
        <v/>
      </c>
      <c r="N182" s="427" t="str">
        <f>IF(D182&lt;&gt;"",IF(E182&lt;&gt;"",VLOOKUP(CONCATENATE(D182,"-",E182),'Three Phase - UG'!$C$8:$T$18,15,FALSE)*1000000,""),"")</f>
        <v/>
      </c>
      <c r="O182" s="426"/>
      <c r="P182" s="427"/>
    </row>
    <row r="183" spans="10:16" x14ac:dyDescent="0.25">
      <c r="J183" s="426" t="str">
        <f>IF(D183&lt;&gt;"",IF(E183&lt;&gt;"",VLOOKUP(CONCATENATE(D183,"-",E183),'Three Phase - UG'!$C$8:$T$18,9,FALSE),""),"")</f>
        <v/>
      </c>
      <c r="K183" s="426" t="str">
        <f>IF(D183&lt;&gt;"",IF(E183&lt;&gt;"",VLOOKUP(CONCATENATE(D183,"-",E183),'Three Phase - UG'!$C$8:$T$18,10,FALSE),""),"")</f>
        <v/>
      </c>
      <c r="L183" s="426" t="str">
        <f>IF(D183&lt;&gt;"",IF(E183&lt;&gt;"",VLOOKUP(CONCATENATE(D183,"-",E183),'Three Phase - UG'!$C$8:$T$18,12,FALSE),""),"")</f>
        <v/>
      </c>
      <c r="M183" s="426" t="str">
        <f>IF(D183&lt;&gt;"",IF(E183&lt;&gt;"",VLOOKUP(CONCATENATE(D183,"-",E183),'Three Phase - UG'!$C$8:$T$18,13,FALSE),""),"")</f>
        <v/>
      </c>
      <c r="N183" s="427" t="str">
        <f>IF(D183&lt;&gt;"",IF(E183&lt;&gt;"",VLOOKUP(CONCATENATE(D183,"-",E183),'Three Phase - UG'!$C$8:$T$18,15,FALSE)*1000000,""),"")</f>
        <v/>
      </c>
      <c r="O183" s="426"/>
      <c r="P183" s="427"/>
    </row>
    <row r="184" spans="10:16" x14ac:dyDescent="0.25">
      <c r="J184" s="426" t="str">
        <f>IF(D184&lt;&gt;"",IF(E184&lt;&gt;"",VLOOKUP(CONCATENATE(D184,"-",E184),'Three Phase - UG'!$C$8:$T$18,9,FALSE),""),"")</f>
        <v/>
      </c>
      <c r="K184" s="426" t="str">
        <f>IF(D184&lt;&gt;"",IF(E184&lt;&gt;"",VLOOKUP(CONCATENATE(D184,"-",E184),'Three Phase - UG'!$C$8:$T$18,10,FALSE),""),"")</f>
        <v/>
      </c>
      <c r="L184" s="426" t="str">
        <f>IF(D184&lt;&gt;"",IF(E184&lt;&gt;"",VLOOKUP(CONCATENATE(D184,"-",E184),'Three Phase - UG'!$C$8:$T$18,12,FALSE),""),"")</f>
        <v/>
      </c>
      <c r="M184" s="426" t="str">
        <f>IF(D184&lt;&gt;"",IF(E184&lt;&gt;"",VLOOKUP(CONCATENATE(D184,"-",E184),'Three Phase - UG'!$C$8:$T$18,13,FALSE),""),"")</f>
        <v/>
      </c>
      <c r="N184" s="427" t="str">
        <f>IF(D184&lt;&gt;"",IF(E184&lt;&gt;"",VLOOKUP(CONCATENATE(D184,"-",E184),'Three Phase - UG'!$C$8:$T$18,15,FALSE)*1000000,""),"")</f>
        <v/>
      </c>
      <c r="O184" s="426"/>
      <c r="P184" s="427"/>
    </row>
    <row r="185" spans="10:16" x14ac:dyDescent="0.25">
      <c r="J185" s="426" t="str">
        <f>IF(D185&lt;&gt;"",IF(E185&lt;&gt;"",VLOOKUP(CONCATENATE(D185,"-",E185),'Three Phase - UG'!$C$8:$T$18,9,FALSE),""),"")</f>
        <v/>
      </c>
      <c r="K185" s="426" t="str">
        <f>IF(D185&lt;&gt;"",IF(E185&lt;&gt;"",VLOOKUP(CONCATENATE(D185,"-",E185),'Three Phase - UG'!$C$8:$T$18,10,FALSE),""),"")</f>
        <v/>
      </c>
      <c r="L185" s="426" t="str">
        <f>IF(D185&lt;&gt;"",IF(E185&lt;&gt;"",VLOOKUP(CONCATENATE(D185,"-",E185),'Three Phase - UG'!$C$8:$T$18,12,FALSE),""),"")</f>
        <v/>
      </c>
      <c r="M185" s="426" t="str">
        <f>IF(D185&lt;&gt;"",IF(E185&lt;&gt;"",VLOOKUP(CONCATENATE(D185,"-",E185),'Three Phase - UG'!$C$8:$T$18,13,FALSE),""),"")</f>
        <v/>
      </c>
      <c r="N185" s="427" t="str">
        <f>IF(D185&lt;&gt;"",IF(E185&lt;&gt;"",VLOOKUP(CONCATENATE(D185,"-",E185),'Three Phase - UG'!$C$8:$T$18,15,FALSE)*1000000,""),"")</f>
        <v/>
      </c>
      <c r="O185" s="426"/>
      <c r="P185" s="427"/>
    </row>
    <row r="186" spans="10:16" x14ac:dyDescent="0.25">
      <c r="J186" s="426" t="str">
        <f>IF(D186&lt;&gt;"",IF(E186&lt;&gt;"",VLOOKUP(CONCATENATE(D186,"-",E186),'Three Phase - UG'!$C$8:$T$18,9,FALSE),""),"")</f>
        <v/>
      </c>
      <c r="K186" s="426" t="str">
        <f>IF(D186&lt;&gt;"",IF(E186&lt;&gt;"",VLOOKUP(CONCATENATE(D186,"-",E186),'Three Phase - UG'!$C$8:$T$18,10,FALSE),""),"")</f>
        <v/>
      </c>
      <c r="L186" s="426" t="str">
        <f>IF(D186&lt;&gt;"",IF(E186&lt;&gt;"",VLOOKUP(CONCATENATE(D186,"-",E186),'Three Phase - UG'!$C$8:$T$18,12,FALSE),""),"")</f>
        <v/>
      </c>
      <c r="M186" s="426" t="str">
        <f>IF(D186&lt;&gt;"",IF(E186&lt;&gt;"",VLOOKUP(CONCATENATE(D186,"-",E186),'Three Phase - UG'!$C$8:$T$18,13,FALSE),""),"")</f>
        <v/>
      </c>
      <c r="N186" s="427" t="str">
        <f>IF(D186&lt;&gt;"",IF(E186&lt;&gt;"",VLOOKUP(CONCATENATE(D186,"-",E186),'Three Phase - UG'!$C$8:$T$18,15,FALSE)*1000000,""),"")</f>
        <v/>
      </c>
      <c r="O186" s="426"/>
      <c r="P186" s="427"/>
    </row>
    <row r="187" spans="10:16" x14ac:dyDescent="0.25">
      <c r="J187" s="426" t="str">
        <f>IF(D187&lt;&gt;"",IF(E187&lt;&gt;"",VLOOKUP(CONCATENATE(D187,"-",E187),'Three Phase - UG'!$C$8:$T$18,9,FALSE),""),"")</f>
        <v/>
      </c>
      <c r="K187" s="426" t="str">
        <f>IF(D187&lt;&gt;"",IF(E187&lt;&gt;"",VLOOKUP(CONCATENATE(D187,"-",E187),'Three Phase - UG'!$C$8:$T$18,10,FALSE),""),"")</f>
        <v/>
      </c>
      <c r="L187" s="426" t="str">
        <f>IF(D187&lt;&gt;"",IF(E187&lt;&gt;"",VLOOKUP(CONCATENATE(D187,"-",E187),'Three Phase - UG'!$C$8:$T$18,12,FALSE),""),"")</f>
        <v/>
      </c>
      <c r="M187" s="426" t="str">
        <f>IF(D187&lt;&gt;"",IF(E187&lt;&gt;"",VLOOKUP(CONCATENATE(D187,"-",E187),'Three Phase - UG'!$C$8:$T$18,13,FALSE),""),"")</f>
        <v/>
      </c>
      <c r="N187" s="427" t="str">
        <f>IF(D187&lt;&gt;"",IF(E187&lt;&gt;"",VLOOKUP(CONCATENATE(D187,"-",E187),'Three Phase - UG'!$C$8:$T$18,15,FALSE)*1000000,""),"")</f>
        <v/>
      </c>
      <c r="O187" s="426"/>
      <c r="P187" s="427"/>
    </row>
    <row r="188" spans="10:16" x14ac:dyDescent="0.25">
      <c r="J188" s="426" t="str">
        <f>IF(D188&lt;&gt;"",IF(E188&lt;&gt;"",VLOOKUP(CONCATENATE(D188,"-",E188),'Three Phase - UG'!$C$8:$T$18,9,FALSE),""),"")</f>
        <v/>
      </c>
      <c r="K188" s="426" t="str">
        <f>IF(D188&lt;&gt;"",IF(E188&lt;&gt;"",VLOOKUP(CONCATENATE(D188,"-",E188),'Three Phase - UG'!$C$8:$T$18,10,FALSE),""),"")</f>
        <v/>
      </c>
      <c r="L188" s="426" t="str">
        <f>IF(D188&lt;&gt;"",IF(E188&lt;&gt;"",VLOOKUP(CONCATENATE(D188,"-",E188),'Three Phase - UG'!$C$8:$T$18,12,FALSE),""),"")</f>
        <v/>
      </c>
      <c r="M188" s="426" t="str">
        <f>IF(D188&lt;&gt;"",IF(E188&lt;&gt;"",VLOOKUP(CONCATENATE(D188,"-",E188),'Three Phase - UG'!$C$8:$T$18,13,FALSE),""),"")</f>
        <v/>
      </c>
      <c r="N188" s="427" t="str">
        <f>IF(D188&lt;&gt;"",IF(E188&lt;&gt;"",VLOOKUP(CONCATENATE(D188,"-",E188),'Three Phase - UG'!$C$8:$T$18,15,FALSE)*1000000,""),"")</f>
        <v/>
      </c>
      <c r="O188" s="426"/>
      <c r="P188" s="427"/>
    </row>
    <row r="189" spans="10:16" x14ac:dyDescent="0.25">
      <c r="J189" s="426" t="str">
        <f>IF(D189&lt;&gt;"",IF(E189&lt;&gt;"",VLOOKUP(CONCATENATE(D189,"-",E189),'Three Phase - UG'!$C$8:$T$18,9,FALSE),""),"")</f>
        <v/>
      </c>
      <c r="K189" s="426" t="str">
        <f>IF(D189&lt;&gt;"",IF(E189&lt;&gt;"",VLOOKUP(CONCATENATE(D189,"-",E189),'Three Phase - UG'!$C$8:$T$18,10,FALSE),""),"")</f>
        <v/>
      </c>
      <c r="L189" s="426" t="str">
        <f>IF(D189&lt;&gt;"",IF(E189&lt;&gt;"",VLOOKUP(CONCATENATE(D189,"-",E189),'Three Phase - UG'!$C$8:$T$18,12,FALSE),""),"")</f>
        <v/>
      </c>
      <c r="M189" s="426" t="str">
        <f>IF(D189&lt;&gt;"",IF(E189&lt;&gt;"",VLOOKUP(CONCATENATE(D189,"-",E189),'Three Phase - UG'!$C$8:$T$18,13,FALSE),""),"")</f>
        <v/>
      </c>
      <c r="N189" s="427" t="str">
        <f>IF(D189&lt;&gt;"",IF(E189&lt;&gt;"",VLOOKUP(CONCATENATE(D189,"-",E189),'Three Phase - UG'!$C$8:$T$18,15,FALSE)*1000000,""),"")</f>
        <v/>
      </c>
      <c r="O189" s="426"/>
      <c r="P189" s="427"/>
    </row>
    <row r="190" spans="10:16" x14ac:dyDescent="0.25">
      <c r="J190" s="426" t="str">
        <f>IF(D190&lt;&gt;"",IF(E190&lt;&gt;"",VLOOKUP(CONCATENATE(D190,"-",E190),'Three Phase - UG'!$C$8:$T$18,9,FALSE),""),"")</f>
        <v/>
      </c>
      <c r="K190" s="426" t="str">
        <f>IF(D190&lt;&gt;"",IF(E190&lt;&gt;"",VLOOKUP(CONCATENATE(D190,"-",E190),'Three Phase - UG'!$C$8:$T$18,10,FALSE),""),"")</f>
        <v/>
      </c>
      <c r="L190" s="426" t="str">
        <f>IF(D190&lt;&gt;"",IF(E190&lt;&gt;"",VLOOKUP(CONCATENATE(D190,"-",E190),'Three Phase - UG'!$C$8:$T$18,12,FALSE),""),"")</f>
        <v/>
      </c>
      <c r="M190" s="426" t="str">
        <f>IF(D190&lt;&gt;"",IF(E190&lt;&gt;"",VLOOKUP(CONCATENATE(D190,"-",E190),'Three Phase - UG'!$C$8:$T$18,13,FALSE),""),"")</f>
        <v/>
      </c>
      <c r="N190" s="427" t="str">
        <f>IF(D190&lt;&gt;"",IF(E190&lt;&gt;"",VLOOKUP(CONCATENATE(D190,"-",E190),'Three Phase - UG'!$C$8:$T$18,15,FALSE)*1000000,""),"")</f>
        <v/>
      </c>
      <c r="O190" s="426"/>
      <c r="P190" s="427"/>
    </row>
    <row r="191" spans="10:16" x14ac:dyDescent="0.25">
      <c r="J191" s="426" t="str">
        <f>IF(D191&lt;&gt;"",IF(E191&lt;&gt;"",VLOOKUP(CONCATENATE(D191,"-",E191),'Three Phase - UG'!$C$8:$T$18,9,FALSE),""),"")</f>
        <v/>
      </c>
      <c r="K191" s="426" t="str">
        <f>IF(D191&lt;&gt;"",IF(E191&lt;&gt;"",VLOOKUP(CONCATENATE(D191,"-",E191),'Three Phase - UG'!$C$8:$T$18,10,FALSE),""),"")</f>
        <v/>
      </c>
      <c r="L191" s="426" t="str">
        <f>IF(D191&lt;&gt;"",IF(E191&lt;&gt;"",VLOOKUP(CONCATENATE(D191,"-",E191),'Three Phase - UG'!$C$8:$T$18,12,FALSE),""),"")</f>
        <v/>
      </c>
      <c r="M191" s="426" t="str">
        <f>IF(D191&lt;&gt;"",IF(E191&lt;&gt;"",VLOOKUP(CONCATENATE(D191,"-",E191),'Three Phase - UG'!$C$8:$T$18,13,FALSE),""),"")</f>
        <v/>
      </c>
      <c r="N191" s="427" t="str">
        <f>IF(D191&lt;&gt;"",IF(E191&lt;&gt;"",VLOOKUP(CONCATENATE(D191,"-",E191),'Three Phase - UG'!$C$8:$T$18,15,FALSE)*1000000,""),"")</f>
        <v/>
      </c>
      <c r="O191" s="426"/>
      <c r="P191" s="427"/>
    </row>
    <row r="192" spans="10:16" x14ac:dyDescent="0.25">
      <c r="J192" s="426" t="str">
        <f>IF(D192&lt;&gt;"",IF(E192&lt;&gt;"",VLOOKUP(CONCATENATE(D192,"-",E192),'Three Phase - UG'!$C$8:$T$18,9,FALSE),""),"")</f>
        <v/>
      </c>
      <c r="K192" s="426" t="str">
        <f>IF(D192&lt;&gt;"",IF(E192&lt;&gt;"",VLOOKUP(CONCATENATE(D192,"-",E192),'Three Phase - UG'!$C$8:$T$18,10,FALSE),""),"")</f>
        <v/>
      </c>
      <c r="L192" s="426" t="str">
        <f>IF(D192&lt;&gt;"",IF(E192&lt;&gt;"",VLOOKUP(CONCATENATE(D192,"-",E192),'Three Phase - UG'!$C$8:$T$18,12,FALSE),""),"")</f>
        <v/>
      </c>
      <c r="M192" s="426" t="str">
        <f>IF(D192&lt;&gt;"",IF(E192&lt;&gt;"",VLOOKUP(CONCATENATE(D192,"-",E192),'Three Phase - UG'!$C$8:$T$18,13,FALSE),""),"")</f>
        <v/>
      </c>
      <c r="N192" s="427" t="str">
        <f>IF(D192&lt;&gt;"",IF(E192&lt;&gt;"",VLOOKUP(CONCATENATE(D192,"-",E192),'Three Phase - UG'!$C$8:$T$18,15,FALSE)*1000000,""),"")</f>
        <v/>
      </c>
      <c r="O192" s="426"/>
      <c r="P192" s="427"/>
    </row>
    <row r="193" spans="10:16" x14ac:dyDescent="0.25">
      <c r="J193" s="426" t="str">
        <f>IF(D193&lt;&gt;"",IF(E193&lt;&gt;"",VLOOKUP(CONCATENATE(D193,"-",E193),'Three Phase - UG'!$C$8:$T$18,9,FALSE),""),"")</f>
        <v/>
      </c>
      <c r="K193" s="426" t="str">
        <f>IF(D193&lt;&gt;"",IF(E193&lt;&gt;"",VLOOKUP(CONCATENATE(D193,"-",E193),'Three Phase - UG'!$C$8:$T$18,10,FALSE),""),"")</f>
        <v/>
      </c>
      <c r="L193" s="426" t="str">
        <f>IF(D193&lt;&gt;"",IF(E193&lt;&gt;"",VLOOKUP(CONCATENATE(D193,"-",E193),'Three Phase - UG'!$C$8:$T$18,12,FALSE),""),"")</f>
        <v/>
      </c>
      <c r="M193" s="426" t="str">
        <f>IF(D193&lt;&gt;"",IF(E193&lt;&gt;"",VLOOKUP(CONCATENATE(D193,"-",E193),'Three Phase - UG'!$C$8:$T$18,13,FALSE),""),"")</f>
        <v/>
      </c>
      <c r="N193" s="427" t="str">
        <f>IF(D193&lt;&gt;"",IF(E193&lt;&gt;"",VLOOKUP(CONCATENATE(D193,"-",E193),'Three Phase - UG'!$C$8:$T$18,15,FALSE)*1000000,""),"")</f>
        <v/>
      </c>
      <c r="O193" s="426"/>
      <c r="P193" s="427"/>
    </row>
    <row r="194" spans="10:16" x14ac:dyDescent="0.25">
      <c r="J194" s="426" t="str">
        <f>IF(D194&lt;&gt;"",IF(E194&lt;&gt;"",VLOOKUP(CONCATENATE(D194,"-",E194),'Three Phase - UG'!$C$8:$T$18,9,FALSE),""),"")</f>
        <v/>
      </c>
      <c r="K194" s="426" t="str">
        <f>IF(D194&lt;&gt;"",IF(E194&lt;&gt;"",VLOOKUP(CONCATENATE(D194,"-",E194),'Three Phase - UG'!$C$8:$T$18,10,FALSE),""),"")</f>
        <v/>
      </c>
      <c r="L194" s="426" t="str">
        <f>IF(D194&lt;&gt;"",IF(E194&lt;&gt;"",VLOOKUP(CONCATENATE(D194,"-",E194),'Three Phase - UG'!$C$8:$T$18,12,FALSE),""),"")</f>
        <v/>
      </c>
      <c r="M194" s="426" t="str">
        <f>IF(D194&lt;&gt;"",IF(E194&lt;&gt;"",VLOOKUP(CONCATENATE(D194,"-",E194),'Three Phase - UG'!$C$8:$T$18,13,FALSE),""),"")</f>
        <v/>
      </c>
      <c r="N194" s="427" t="str">
        <f>IF(D194&lt;&gt;"",IF(E194&lt;&gt;"",VLOOKUP(CONCATENATE(D194,"-",E194),'Three Phase - UG'!$C$8:$T$18,15,FALSE)*1000000,""),"")</f>
        <v/>
      </c>
      <c r="O194" s="426"/>
      <c r="P194" s="427"/>
    </row>
    <row r="195" spans="10:16" x14ac:dyDescent="0.25">
      <c r="J195" s="426" t="str">
        <f>IF(D195&lt;&gt;"",IF(E195&lt;&gt;"",VLOOKUP(CONCATENATE(D195,"-",E195),'Three Phase - UG'!$C$8:$T$18,9,FALSE),""),"")</f>
        <v/>
      </c>
      <c r="K195" s="426" t="str">
        <f>IF(D195&lt;&gt;"",IF(E195&lt;&gt;"",VLOOKUP(CONCATENATE(D195,"-",E195),'Three Phase - UG'!$C$8:$T$18,10,FALSE),""),"")</f>
        <v/>
      </c>
      <c r="L195" s="426" t="str">
        <f>IF(D195&lt;&gt;"",IF(E195&lt;&gt;"",VLOOKUP(CONCATENATE(D195,"-",E195),'Three Phase - UG'!$C$8:$T$18,12,FALSE),""),"")</f>
        <v/>
      </c>
      <c r="M195" s="426" t="str">
        <f>IF(D195&lt;&gt;"",IF(E195&lt;&gt;"",VLOOKUP(CONCATENATE(D195,"-",E195),'Three Phase - UG'!$C$8:$T$18,13,FALSE),""),"")</f>
        <v/>
      </c>
      <c r="N195" s="427" t="str">
        <f>IF(D195&lt;&gt;"",IF(E195&lt;&gt;"",VLOOKUP(CONCATENATE(D195,"-",E195),'Three Phase - UG'!$C$8:$T$18,15,FALSE)*1000000,""),"")</f>
        <v/>
      </c>
      <c r="O195" s="426"/>
      <c r="P195" s="427"/>
    </row>
    <row r="196" spans="10:16" x14ac:dyDescent="0.25">
      <c r="J196" s="426" t="str">
        <f>IF(D196&lt;&gt;"",IF(E196&lt;&gt;"",VLOOKUP(CONCATENATE(D196,"-",E196),'Three Phase - UG'!$C$8:$T$18,9,FALSE),""),"")</f>
        <v/>
      </c>
      <c r="K196" s="426" t="str">
        <f>IF(D196&lt;&gt;"",IF(E196&lt;&gt;"",VLOOKUP(CONCATENATE(D196,"-",E196),'Three Phase - UG'!$C$8:$T$18,10,FALSE),""),"")</f>
        <v/>
      </c>
      <c r="L196" s="426" t="str">
        <f>IF(D196&lt;&gt;"",IF(E196&lt;&gt;"",VLOOKUP(CONCATENATE(D196,"-",E196),'Three Phase - UG'!$C$8:$T$18,12,FALSE),""),"")</f>
        <v/>
      </c>
      <c r="M196" s="426" t="str">
        <f>IF(D196&lt;&gt;"",IF(E196&lt;&gt;"",VLOOKUP(CONCATENATE(D196,"-",E196),'Three Phase - UG'!$C$8:$T$18,13,FALSE),""),"")</f>
        <v/>
      </c>
      <c r="N196" s="427" t="str">
        <f>IF(D196&lt;&gt;"",IF(E196&lt;&gt;"",VLOOKUP(CONCATENATE(D196,"-",E196),'Three Phase - UG'!$C$8:$T$18,15,FALSE)*1000000,""),"")</f>
        <v/>
      </c>
      <c r="O196" s="426"/>
      <c r="P196" s="427"/>
    </row>
    <row r="197" spans="10:16" x14ac:dyDescent="0.25">
      <c r="J197" s="426" t="str">
        <f>IF(D197&lt;&gt;"",IF(E197&lt;&gt;"",VLOOKUP(CONCATENATE(D197,"-",E197),'Three Phase - UG'!$C$8:$T$18,9,FALSE),""),"")</f>
        <v/>
      </c>
      <c r="K197" s="426" t="str">
        <f>IF(D197&lt;&gt;"",IF(E197&lt;&gt;"",VLOOKUP(CONCATENATE(D197,"-",E197),'Three Phase - UG'!$C$8:$T$18,10,FALSE),""),"")</f>
        <v/>
      </c>
      <c r="L197" s="426" t="str">
        <f>IF(D197&lt;&gt;"",IF(E197&lt;&gt;"",VLOOKUP(CONCATENATE(D197,"-",E197),'Three Phase - UG'!$C$8:$T$18,12,FALSE),""),"")</f>
        <v/>
      </c>
      <c r="M197" s="426" t="str">
        <f>IF(D197&lt;&gt;"",IF(E197&lt;&gt;"",VLOOKUP(CONCATENATE(D197,"-",E197),'Three Phase - UG'!$C$8:$T$18,13,FALSE),""),"")</f>
        <v/>
      </c>
      <c r="N197" s="427" t="str">
        <f>IF(D197&lt;&gt;"",IF(E197&lt;&gt;"",VLOOKUP(CONCATENATE(D197,"-",E197),'Three Phase - UG'!$C$8:$T$18,15,FALSE)*1000000,""),"")</f>
        <v/>
      </c>
      <c r="O197" s="426"/>
      <c r="P197" s="427"/>
    </row>
    <row r="198" spans="10:16" x14ac:dyDescent="0.25">
      <c r="J198" s="426" t="str">
        <f>IF(D198&lt;&gt;"",IF(E198&lt;&gt;"",VLOOKUP(CONCATENATE(D198,"-",E198),'Three Phase - UG'!$C$8:$T$18,9,FALSE),""),"")</f>
        <v/>
      </c>
      <c r="K198" s="426" t="str">
        <f>IF(D198&lt;&gt;"",IF(E198&lt;&gt;"",VLOOKUP(CONCATENATE(D198,"-",E198),'Three Phase - UG'!$C$8:$T$18,10,FALSE),""),"")</f>
        <v/>
      </c>
      <c r="L198" s="426" t="str">
        <f>IF(D198&lt;&gt;"",IF(E198&lt;&gt;"",VLOOKUP(CONCATENATE(D198,"-",E198),'Three Phase - UG'!$C$8:$T$18,12,FALSE),""),"")</f>
        <v/>
      </c>
      <c r="M198" s="426" t="str">
        <f>IF(D198&lt;&gt;"",IF(E198&lt;&gt;"",VLOOKUP(CONCATENATE(D198,"-",E198),'Three Phase - UG'!$C$8:$T$18,13,FALSE),""),"")</f>
        <v/>
      </c>
      <c r="N198" s="427" t="str">
        <f>IF(D198&lt;&gt;"",IF(E198&lt;&gt;"",VLOOKUP(CONCATENATE(D198,"-",E198),'Three Phase - UG'!$C$8:$T$18,15,FALSE)*1000000,""),"")</f>
        <v/>
      </c>
      <c r="O198" s="426"/>
      <c r="P198" s="427"/>
    </row>
    <row r="199" spans="10:16" x14ac:dyDescent="0.25">
      <c r="J199" s="426" t="str">
        <f>IF(D199&lt;&gt;"",IF(E199&lt;&gt;"",VLOOKUP(CONCATENATE(D199,"-",E199),'Three Phase - UG'!$C$8:$T$18,9,FALSE),""),"")</f>
        <v/>
      </c>
      <c r="K199" s="426" t="str">
        <f>IF(D199&lt;&gt;"",IF(E199&lt;&gt;"",VLOOKUP(CONCATENATE(D199,"-",E199),'Three Phase - UG'!$C$8:$T$18,10,FALSE),""),"")</f>
        <v/>
      </c>
      <c r="L199" s="426" t="str">
        <f>IF(D199&lt;&gt;"",IF(E199&lt;&gt;"",VLOOKUP(CONCATENATE(D199,"-",E199),'Three Phase - UG'!$C$8:$T$18,12,FALSE),""),"")</f>
        <v/>
      </c>
      <c r="M199" s="426" t="str">
        <f>IF(D199&lt;&gt;"",IF(E199&lt;&gt;"",VLOOKUP(CONCATENATE(D199,"-",E199),'Three Phase - UG'!$C$8:$T$18,13,FALSE),""),"")</f>
        <v/>
      </c>
      <c r="N199" s="427" t="str">
        <f>IF(D199&lt;&gt;"",IF(E199&lt;&gt;"",VLOOKUP(CONCATENATE(D199,"-",E199),'Three Phase - UG'!$C$8:$T$18,15,FALSE)*1000000,""),"")</f>
        <v/>
      </c>
      <c r="O199" s="426"/>
      <c r="P199" s="427"/>
    </row>
    <row r="200" spans="10:16" x14ac:dyDescent="0.25">
      <c r="J200" s="426" t="str">
        <f>IF(D200&lt;&gt;"",IF(E200&lt;&gt;"",VLOOKUP(CONCATENATE(D200,"-",E200),'Three Phase - UG'!$C$8:$T$18,9,FALSE),""),"")</f>
        <v/>
      </c>
      <c r="K200" s="426" t="str">
        <f>IF(D200&lt;&gt;"",IF(E200&lt;&gt;"",VLOOKUP(CONCATENATE(D200,"-",E200),'Three Phase - UG'!$C$8:$T$18,10,FALSE),""),"")</f>
        <v/>
      </c>
      <c r="L200" s="426" t="str">
        <f>IF(D200&lt;&gt;"",IF(E200&lt;&gt;"",VLOOKUP(CONCATENATE(D200,"-",E200),'Three Phase - UG'!$C$8:$T$18,12,FALSE),""),"")</f>
        <v/>
      </c>
      <c r="M200" s="426" t="str">
        <f>IF(D200&lt;&gt;"",IF(E200&lt;&gt;"",VLOOKUP(CONCATENATE(D200,"-",E200),'Three Phase - UG'!$C$8:$T$18,13,FALSE),""),"")</f>
        <v/>
      </c>
      <c r="N200" s="427" t="str">
        <f>IF(D200&lt;&gt;"",IF(E200&lt;&gt;"",VLOOKUP(CONCATENATE(D200,"-",E200),'Three Phase - UG'!$C$8:$T$18,15,FALSE)*1000000,""),"")</f>
        <v/>
      </c>
      <c r="O200" s="426"/>
      <c r="P200" s="427"/>
    </row>
    <row r="201" spans="10:16" x14ac:dyDescent="0.25">
      <c r="J201" s="426" t="str">
        <f>IF(D201&lt;&gt;"",IF(E201&lt;&gt;"",VLOOKUP(CONCATENATE(D201,"-",E201),'Three Phase - UG'!$C$8:$T$18,9,FALSE),""),"")</f>
        <v/>
      </c>
      <c r="K201" s="426" t="str">
        <f>IF(D201&lt;&gt;"",IF(E201&lt;&gt;"",VLOOKUP(CONCATENATE(D201,"-",E201),'Three Phase - UG'!$C$8:$T$18,10,FALSE),""),"")</f>
        <v/>
      </c>
      <c r="L201" s="426" t="str">
        <f>IF(D201&lt;&gt;"",IF(E201&lt;&gt;"",VLOOKUP(CONCATENATE(D201,"-",E201),'Three Phase - UG'!$C$8:$T$18,12,FALSE),""),"")</f>
        <v/>
      </c>
      <c r="M201" s="426" t="str">
        <f>IF(D201&lt;&gt;"",IF(E201&lt;&gt;"",VLOOKUP(CONCATENATE(D201,"-",E201),'Three Phase - UG'!$C$8:$T$18,13,FALSE),""),"")</f>
        <v/>
      </c>
      <c r="N201" s="427" t="str">
        <f>IF(D201&lt;&gt;"",IF(E201&lt;&gt;"",VLOOKUP(CONCATENATE(D201,"-",E201),'Three Phase - UG'!$C$8:$T$18,15,FALSE)*1000000,""),"")</f>
        <v/>
      </c>
      <c r="O201" s="426"/>
      <c r="P201" s="427"/>
    </row>
    <row r="202" spans="10:16" x14ac:dyDescent="0.25">
      <c r="J202" s="426" t="str">
        <f>IF(D202&lt;&gt;"",IF(E202&lt;&gt;"",VLOOKUP(CONCATENATE(D202,"-",E202),'Three Phase - UG'!$C$8:$T$18,9,FALSE),""),"")</f>
        <v/>
      </c>
      <c r="K202" s="426" t="str">
        <f>IF(D202&lt;&gt;"",IF(E202&lt;&gt;"",VLOOKUP(CONCATENATE(D202,"-",E202),'Three Phase - UG'!$C$8:$T$18,10,FALSE),""),"")</f>
        <v/>
      </c>
      <c r="L202" s="426" t="str">
        <f>IF(D202&lt;&gt;"",IF(E202&lt;&gt;"",VLOOKUP(CONCATENATE(D202,"-",E202),'Three Phase - UG'!$C$8:$T$18,12,FALSE),""),"")</f>
        <v/>
      </c>
      <c r="M202" s="426" t="str">
        <f>IF(D202&lt;&gt;"",IF(E202&lt;&gt;"",VLOOKUP(CONCATENATE(D202,"-",E202),'Three Phase - UG'!$C$8:$T$18,13,FALSE),""),"")</f>
        <v/>
      </c>
      <c r="N202" s="427" t="str">
        <f>IF(D202&lt;&gt;"",IF(E202&lt;&gt;"",VLOOKUP(CONCATENATE(D202,"-",E202),'Three Phase - UG'!$C$8:$T$18,15,FALSE)*1000000,""),"")</f>
        <v/>
      </c>
      <c r="O202" s="426"/>
      <c r="P202" s="427"/>
    </row>
    <row r="203" spans="10:16" x14ac:dyDescent="0.25">
      <c r="J203" s="426" t="str">
        <f>IF(D203&lt;&gt;"",IF(E203&lt;&gt;"",VLOOKUP(CONCATENATE(D203,"-",E203),'Three Phase - UG'!$C$8:$T$18,9,FALSE),""),"")</f>
        <v/>
      </c>
      <c r="K203" s="426" t="str">
        <f>IF(D203&lt;&gt;"",IF(E203&lt;&gt;"",VLOOKUP(CONCATENATE(D203,"-",E203),'Three Phase - UG'!$C$8:$T$18,10,FALSE),""),"")</f>
        <v/>
      </c>
      <c r="L203" s="426" t="str">
        <f>IF(D203&lt;&gt;"",IF(E203&lt;&gt;"",VLOOKUP(CONCATENATE(D203,"-",E203),'Three Phase - UG'!$C$8:$T$18,12,FALSE),""),"")</f>
        <v/>
      </c>
      <c r="M203" s="426" t="str">
        <f>IF(D203&lt;&gt;"",IF(E203&lt;&gt;"",VLOOKUP(CONCATENATE(D203,"-",E203),'Three Phase - UG'!$C$8:$T$18,13,FALSE),""),"")</f>
        <v/>
      </c>
      <c r="N203" s="427" t="str">
        <f>IF(D203&lt;&gt;"",IF(E203&lt;&gt;"",VLOOKUP(CONCATENATE(D203,"-",E203),'Three Phase - UG'!$C$8:$T$18,15,FALSE)*1000000,""),"")</f>
        <v/>
      </c>
      <c r="O203" s="426"/>
      <c r="P203" s="427"/>
    </row>
    <row r="204" spans="10:16" x14ac:dyDescent="0.25">
      <c r="J204" s="426" t="str">
        <f>IF(D204&lt;&gt;"",IF(E204&lt;&gt;"",VLOOKUP(CONCATENATE(D204,"-",E204),'Three Phase - UG'!$C$8:$T$18,9,FALSE),""),"")</f>
        <v/>
      </c>
      <c r="K204" s="426" t="str">
        <f>IF(D204&lt;&gt;"",IF(E204&lt;&gt;"",VLOOKUP(CONCATENATE(D204,"-",E204),'Three Phase - UG'!$C$8:$T$18,10,FALSE),""),"")</f>
        <v/>
      </c>
      <c r="L204" s="426" t="str">
        <f>IF(D204&lt;&gt;"",IF(E204&lt;&gt;"",VLOOKUP(CONCATENATE(D204,"-",E204),'Three Phase - UG'!$C$8:$T$18,12,FALSE),""),"")</f>
        <v/>
      </c>
      <c r="M204" s="426" t="str">
        <f>IF(D204&lt;&gt;"",IF(E204&lt;&gt;"",VLOOKUP(CONCATENATE(D204,"-",E204),'Three Phase - UG'!$C$8:$T$18,13,FALSE),""),"")</f>
        <v/>
      </c>
      <c r="N204" s="427" t="str">
        <f>IF(D204&lt;&gt;"",IF(E204&lt;&gt;"",VLOOKUP(CONCATENATE(D204,"-",E204),'Three Phase - UG'!$C$8:$T$18,15,FALSE)*1000000,""),"")</f>
        <v/>
      </c>
      <c r="O204" s="426"/>
      <c r="P204" s="427"/>
    </row>
    <row r="205" spans="10:16" x14ac:dyDescent="0.25">
      <c r="J205" s="426" t="str">
        <f>IF(D205&lt;&gt;"",IF(E205&lt;&gt;"",VLOOKUP(CONCATENATE(D205,"-",E205),'Three Phase - UG'!$C$8:$T$18,9,FALSE),""),"")</f>
        <v/>
      </c>
      <c r="K205" s="426" t="str">
        <f>IF(D205&lt;&gt;"",IF(E205&lt;&gt;"",VLOOKUP(CONCATENATE(D205,"-",E205),'Three Phase - UG'!$C$8:$T$18,10,FALSE),""),"")</f>
        <v/>
      </c>
      <c r="L205" s="426" t="str">
        <f>IF(D205&lt;&gt;"",IF(E205&lt;&gt;"",VLOOKUP(CONCATENATE(D205,"-",E205),'Three Phase - UG'!$C$8:$T$18,12,FALSE),""),"")</f>
        <v/>
      </c>
      <c r="M205" s="426" t="str">
        <f>IF(D205&lt;&gt;"",IF(E205&lt;&gt;"",VLOOKUP(CONCATENATE(D205,"-",E205),'Three Phase - UG'!$C$8:$T$18,13,FALSE),""),"")</f>
        <v/>
      </c>
      <c r="N205" s="427" t="str">
        <f>IF(D205&lt;&gt;"",IF(E205&lt;&gt;"",VLOOKUP(CONCATENATE(D205,"-",E205),'Three Phase - UG'!$C$8:$T$18,15,FALSE)*1000000,""),"")</f>
        <v/>
      </c>
      <c r="O205" s="426"/>
      <c r="P205" s="427"/>
    </row>
    <row r="206" spans="10:16" x14ac:dyDescent="0.25">
      <c r="J206" s="426" t="str">
        <f>IF(D206&lt;&gt;"",IF(E206&lt;&gt;"",VLOOKUP(CONCATENATE(D206,"-",E206),'Three Phase - UG'!$C$8:$T$18,9,FALSE),""),"")</f>
        <v/>
      </c>
      <c r="K206" s="426" t="str">
        <f>IF(D206&lt;&gt;"",IF(E206&lt;&gt;"",VLOOKUP(CONCATENATE(D206,"-",E206),'Three Phase - UG'!$C$8:$T$18,10,FALSE),""),"")</f>
        <v/>
      </c>
      <c r="L206" s="426" t="str">
        <f>IF(D206&lt;&gt;"",IF(E206&lt;&gt;"",VLOOKUP(CONCATENATE(D206,"-",E206),'Three Phase - UG'!$C$8:$T$18,12,FALSE),""),"")</f>
        <v/>
      </c>
      <c r="M206" s="426" t="str">
        <f>IF(D206&lt;&gt;"",IF(E206&lt;&gt;"",VLOOKUP(CONCATENATE(D206,"-",E206),'Three Phase - UG'!$C$8:$T$18,13,FALSE),""),"")</f>
        <v/>
      </c>
      <c r="N206" s="427" t="str">
        <f>IF(D206&lt;&gt;"",IF(E206&lt;&gt;"",VLOOKUP(CONCATENATE(D206,"-",E206),'Three Phase - UG'!$C$8:$T$18,15,FALSE)*1000000,""),"")</f>
        <v/>
      </c>
      <c r="O206" s="426"/>
      <c r="P206" s="427"/>
    </row>
    <row r="207" spans="10:16" x14ac:dyDescent="0.25">
      <c r="J207" s="426" t="str">
        <f>IF(D207&lt;&gt;"",IF(E207&lt;&gt;"",VLOOKUP(CONCATENATE(D207,"-",E207),'Three Phase - UG'!$C$8:$T$18,9,FALSE),""),"")</f>
        <v/>
      </c>
      <c r="K207" s="426" t="str">
        <f>IF(D207&lt;&gt;"",IF(E207&lt;&gt;"",VLOOKUP(CONCATENATE(D207,"-",E207),'Three Phase - UG'!$C$8:$T$18,10,FALSE),""),"")</f>
        <v/>
      </c>
      <c r="L207" s="426" t="str">
        <f>IF(D207&lt;&gt;"",IF(E207&lt;&gt;"",VLOOKUP(CONCATENATE(D207,"-",E207),'Three Phase - UG'!$C$8:$T$18,12,FALSE),""),"")</f>
        <v/>
      </c>
      <c r="M207" s="426" t="str">
        <f>IF(D207&lt;&gt;"",IF(E207&lt;&gt;"",VLOOKUP(CONCATENATE(D207,"-",E207),'Three Phase - UG'!$C$8:$T$18,13,FALSE),""),"")</f>
        <v/>
      </c>
      <c r="N207" s="427" t="str">
        <f>IF(D207&lt;&gt;"",IF(E207&lt;&gt;"",VLOOKUP(CONCATENATE(D207,"-",E207),'Three Phase - UG'!$C$8:$T$18,15,FALSE)*1000000,""),"")</f>
        <v/>
      </c>
      <c r="O207" s="426"/>
      <c r="P207" s="427"/>
    </row>
    <row r="208" spans="10:16" x14ac:dyDescent="0.25">
      <c r="J208" s="426" t="str">
        <f>IF(D208&lt;&gt;"",IF(E208&lt;&gt;"",VLOOKUP(CONCATENATE(D208,"-",E208),'Three Phase - UG'!$C$8:$T$18,9,FALSE),""),"")</f>
        <v/>
      </c>
      <c r="K208" s="426" t="str">
        <f>IF(D208&lt;&gt;"",IF(E208&lt;&gt;"",VLOOKUP(CONCATENATE(D208,"-",E208),'Three Phase - UG'!$C$8:$T$18,10,FALSE),""),"")</f>
        <v/>
      </c>
      <c r="L208" s="426" t="str">
        <f>IF(D208&lt;&gt;"",IF(E208&lt;&gt;"",VLOOKUP(CONCATENATE(D208,"-",E208),'Three Phase - UG'!$C$8:$T$18,12,FALSE),""),"")</f>
        <v/>
      </c>
      <c r="M208" s="426" t="str">
        <f>IF(D208&lt;&gt;"",IF(E208&lt;&gt;"",VLOOKUP(CONCATENATE(D208,"-",E208),'Three Phase - UG'!$C$8:$T$18,13,FALSE),""),"")</f>
        <v/>
      </c>
      <c r="N208" s="427" t="str">
        <f>IF(D208&lt;&gt;"",IF(E208&lt;&gt;"",VLOOKUP(CONCATENATE(D208,"-",E208),'Three Phase - UG'!$C$8:$T$18,15,FALSE)*1000000,""),"")</f>
        <v/>
      </c>
      <c r="O208" s="426"/>
      <c r="P208" s="427"/>
    </row>
    <row r="209" spans="10:16" x14ac:dyDescent="0.25">
      <c r="J209" s="426" t="str">
        <f>IF(D209&lt;&gt;"",IF(E209&lt;&gt;"",VLOOKUP(CONCATENATE(D209,"-",E209),'Three Phase - UG'!$C$8:$T$18,9,FALSE),""),"")</f>
        <v/>
      </c>
      <c r="K209" s="426" t="str">
        <f>IF(D209&lt;&gt;"",IF(E209&lt;&gt;"",VLOOKUP(CONCATENATE(D209,"-",E209),'Three Phase - UG'!$C$8:$T$18,10,FALSE),""),"")</f>
        <v/>
      </c>
      <c r="L209" s="426" t="str">
        <f>IF(D209&lt;&gt;"",IF(E209&lt;&gt;"",VLOOKUP(CONCATENATE(D209,"-",E209),'Three Phase - UG'!$C$8:$T$18,12,FALSE),""),"")</f>
        <v/>
      </c>
      <c r="M209" s="426" t="str">
        <f>IF(D209&lt;&gt;"",IF(E209&lt;&gt;"",VLOOKUP(CONCATENATE(D209,"-",E209),'Three Phase - UG'!$C$8:$T$18,13,FALSE),""),"")</f>
        <v/>
      </c>
      <c r="N209" s="427" t="str">
        <f>IF(D209&lt;&gt;"",IF(E209&lt;&gt;"",VLOOKUP(CONCATENATE(D209,"-",E209),'Three Phase - UG'!$C$8:$T$18,15,FALSE)*1000000,""),"")</f>
        <v/>
      </c>
      <c r="O209" s="426"/>
      <c r="P209" s="427"/>
    </row>
    <row r="210" spans="10:16" x14ac:dyDescent="0.25">
      <c r="J210" s="426" t="str">
        <f>IF(D210&lt;&gt;"",IF(E210&lt;&gt;"",VLOOKUP(CONCATENATE(D210,"-",E210),'Three Phase - UG'!$C$8:$T$18,9,FALSE),""),"")</f>
        <v/>
      </c>
      <c r="K210" s="426" t="str">
        <f>IF(D210&lt;&gt;"",IF(E210&lt;&gt;"",VLOOKUP(CONCATENATE(D210,"-",E210),'Three Phase - UG'!$C$8:$T$18,10,FALSE),""),"")</f>
        <v/>
      </c>
      <c r="L210" s="426" t="str">
        <f>IF(D210&lt;&gt;"",IF(E210&lt;&gt;"",VLOOKUP(CONCATENATE(D210,"-",E210),'Three Phase - UG'!$C$8:$T$18,12,FALSE),""),"")</f>
        <v/>
      </c>
      <c r="M210" s="426" t="str">
        <f>IF(D210&lt;&gt;"",IF(E210&lt;&gt;"",VLOOKUP(CONCATENATE(D210,"-",E210),'Three Phase - UG'!$C$8:$T$18,13,FALSE),""),"")</f>
        <v/>
      </c>
      <c r="N210" s="427" t="str">
        <f>IF(D210&lt;&gt;"",IF(E210&lt;&gt;"",VLOOKUP(CONCATENATE(D210,"-",E210),'Three Phase - UG'!$C$8:$T$18,15,FALSE)*1000000,""),"")</f>
        <v/>
      </c>
      <c r="O210" s="426"/>
      <c r="P210" s="427"/>
    </row>
    <row r="211" spans="10:16" x14ac:dyDescent="0.25">
      <c r="J211" s="426" t="str">
        <f>IF(D211&lt;&gt;"",IF(E211&lt;&gt;"",VLOOKUP(CONCATENATE(D211,"-",E211),'Three Phase - UG'!$C$8:$T$18,9,FALSE),""),"")</f>
        <v/>
      </c>
      <c r="K211" s="426" t="str">
        <f>IF(D211&lt;&gt;"",IF(E211&lt;&gt;"",VLOOKUP(CONCATENATE(D211,"-",E211),'Three Phase - UG'!$C$8:$T$18,10,FALSE),""),"")</f>
        <v/>
      </c>
      <c r="L211" s="426" t="str">
        <f>IF(D211&lt;&gt;"",IF(E211&lt;&gt;"",VLOOKUP(CONCATENATE(D211,"-",E211),'Three Phase - UG'!$C$8:$T$18,12,FALSE),""),"")</f>
        <v/>
      </c>
      <c r="M211" s="426" t="str">
        <f>IF(D211&lt;&gt;"",IF(E211&lt;&gt;"",VLOOKUP(CONCATENATE(D211,"-",E211),'Three Phase - UG'!$C$8:$T$18,13,FALSE),""),"")</f>
        <v/>
      </c>
      <c r="N211" s="427" t="str">
        <f>IF(D211&lt;&gt;"",IF(E211&lt;&gt;"",VLOOKUP(CONCATENATE(D211,"-",E211),'Three Phase - UG'!$C$8:$T$18,15,FALSE)*1000000,""),"")</f>
        <v/>
      </c>
      <c r="O211" s="426"/>
      <c r="P211" s="427"/>
    </row>
    <row r="212" spans="10:16" x14ac:dyDescent="0.25">
      <c r="J212" s="426" t="str">
        <f>IF(D212&lt;&gt;"",IF(E212&lt;&gt;"",VLOOKUP(CONCATENATE(D212,"-",E212),'Three Phase - UG'!$C$8:$T$18,9,FALSE),""),"")</f>
        <v/>
      </c>
      <c r="K212" s="426" t="str">
        <f>IF(D212&lt;&gt;"",IF(E212&lt;&gt;"",VLOOKUP(CONCATENATE(D212,"-",E212),'Three Phase - UG'!$C$8:$T$18,10,FALSE),""),"")</f>
        <v/>
      </c>
      <c r="L212" s="426" t="str">
        <f>IF(D212&lt;&gt;"",IF(E212&lt;&gt;"",VLOOKUP(CONCATENATE(D212,"-",E212),'Three Phase - UG'!$C$8:$T$18,12,FALSE),""),"")</f>
        <v/>
      </c>
      <c r="M212" s="426" t="str">
        <f>IF(D212&lt;&gt;"",IF(E212&lt;&gt;"",VLOOKUP(CONCATENATE(D212,"-",E212),'Three Phase - UG'!$C$8:$T$18,13,FALSE),""),"")</f>
        <v/>
      </c>
      <c r="N212" s="427" t="str">
        <f>IF(D212&lt;&gt;"",IF(E212&lt;&gt;"",VLOOKUP(CONCATENATE(D212,"-",E212),'Three Phase - UG'!$C$8:$T$18,15,FALSE)*1000000,""),"")</f>
        <v/>
      </c>
      <c r="O212" s="426"/>
      <c r="P212" s="427"/>
    </row>
    <row r="213" spans="10:16" x14ac:dyDescent="0.25">
      <c r="J213" s="426" t="str">
        <f>IF(D213&lt;&gt;"",IF(E213&lt;&gt;"",VLOOKUP(CONCATENATE(D213,"-",E213),'Three Phase - UG'!$C$8:$T$18,9,FALSE),""),"")</f>
        <v/>
      </c>
      <c r="K213" s="426" t="str">
        <f>IF(D213&lt;&gt;"",IF(E213&lt;&gt;"",VLOOKUP(CONCATENATE(D213,"-",E213),'Three Phase - UG'!$C$8:$T$18,10,FALSE),""),"")</f>
        <v/>
      </c>
      <c r="L213" s="426" t="str">
        <f>IF(D213&lt;&gt;"",IF(E213&lt;&gt;"",VLOOKUP(CONCATENATE(D213,"-",E213),'Three Phase - UG'!$C$8:$T$18,12,FALSE),""),"")</f>
        <v/>
      </c>
      <c r="M213" s="426" t="str">
        <f>IF(D213&lt;&gt;"",IF(E213&lt;&gt;"",VLOOKUP(CONCATENATE(D213,"-",E213),'Three Phase - UG'!$C$8:$T$18,13,FALSE),""),"")</f>
        <v/>
      </c>
      <c r="N213" s="427" t="str">
        <f>IF(D213&lt;&gt;"",IF(E213&lt;&gt;"",VLOOKUP(CONCATENATE(D213,"-",E213),'Three Phase - UG'!$C$8:$T$18,15,FALSE)*1000000,""),"")</f>
        <v/>
      </c>
      <c r="O213" s="426"/>
      <c r="P213" s="427"/>
    </row>
    <row r="214" spans="10:16" x14ac:dyDescent="0.25">
      <c r="J214" s="426" t="str">
        <f>IF(D214&lt;&gt;"",IF(E214&lt;&gt;"",VLOOKUP(CONCATENATE(D214,"-",E214),'Three Phase - UG'!$C$8:$T$18,9,FALSE),""),"")</f>
        <v/>
      </c>
      <c r="K214" s="426" t="str">
        <f>IF(D214&lt;&gt;"",IF(E214&lt;&gt;"",VLOOKUP(CONCATENATE(D214,"-",E214),'Three Phase - UG'!$C$8:$T$18,10,FALSE),""),"")</f>
        <v/>
      </c>
      <c r="L214" s="426" t="str">
        <f>IF(D214&lt;&gt;"",IF(E214&lt;&gt;"",VLOOKUP(CONCATENATE(D214,"-",E214),'Three Phase - UG'!$C$8:$T$18,12,FALSE),""),"")</f>
        <v/>
      </c>
      <c r="M214" s="426" t="str">
        <f>IF(D214&lt;&gt;"",IF(E214&lt;&gt;"",VLOOKUP(CONCATENATE(D214,"-",E214),'Three Phase - UG'!$C$8:$T$18,13,FALSE),""),"")</f>
        <v/>
      </c>
      <c r="N214" s="427" t="str">
        <f>IF(D214&lt;&gt;"",IF(E214&lt;&gt;"",VLOOKUP(CONCATENATE(D214,"-",E214),'Three Phase - UG'!$C$8:$T$18,15,FALSE)*1000000,""),"")</f>
        <v/>
      </c>
      <c r="O214" s="426"/>
      <c r="P214" s="427"/>
    </row>
    <row r="215" spans="10:16" x14ac:dyDescent="0.25">
      <c r="J215" s="426" t="str">
        <f>IF(D215&lt;&gt;"",IF(E215&lt;&gt;"",VLOOKUP(CONCATENATE(D215,"-",E215),'Three Phase - UG'!$C$8:$T$18,9,FALSE),""),"")</f>
        <v/>
      </c>
      <c r="K215" s="426" t="str">
        <f>IF(D215&lt;&gt;"",IF(E215&lt;&gt;"",VLOOKUP(CONCATENATE(D215,"-",E215),'Three Phase - UG'!$C$8:$T$18,10,FALSE),""),"")</f>
        <v/>
      </c>
      <c r="L215" s="426" t="str">
        <f>IF(D215&lt;&gt;"",IF(E215&lt;&gt;"",VLOOKUP(CONCATENATE(D215,"-",E215),'Three Phase - UG'!$C$8:$T$18,12,FALSE),""),"")</f>
        <v/>
      </c>
      <c r="M215" s="426" t="str">
        <f>IF(D215&lt;&gt;"",IF(E215&lt;&gt;"",VLOOKUP(CONCATENATE(D215,"-",E215),'Three Phase - UG'!$C$8:$T$18,13,FALSE),""),"")</f>
        <v/>
      </c>
      <c r="N215" s="427" t="str">
        <f>IF(D215&lt;&gt;"",IF(E215&lt;&gt;"",VLOOKUP(CONCATENATE(D215,"-",E215),'Three Phase - UG'!$C$8:$T$18,15,FALSE)*1000000,""),"")</f>
        <v/>
      </c>
      <c r="O215" s="426"/>
      <c r="P215" s="427"/>
    </row>
    <row r="216" spans="10:16" x14ac:dyDescent="0.25">
      <c r="J216" s="426" t="str">
        <f>IF(D216&lt;&gt;"",IF(E216&lt;&gt;"",VLOOKUP(CONCATENATE(D216,"-",E216),'Three Phase - UG'!$C$8:$T$18,9,FALSE),""),"")</f>
        <v/>
      </c>
      <c r="K216" s="426" t="str">
        <f>IF(D216&lt;&gt;"",IF(E216&lt;&gt;"",VLOOKUP(CONCATENATE(D216,"-",E216),'Three Phase - UG'!$C$8:$T$18,10,FALSE),""),"")</f>
        <v/>
      </c>
      <c r="L216" s="426" t="str">
        <f>IF(D216&lt;&gt;"",IF(E216&lt;&gt;"",VLOOKUP(CONCATENATE(D216,"-",E216),'Three Phase - UG'!$C$8:$T$18,12,FALSE),""),"")</f>
        <v/>
      </c>
      <c r="M216" s="426" t="str">
        <f>IF(D216&lt;&gt;"",IF(E216&lt;&gt;"",VLOOKUP(CONCATENATE(D216,"-",E216),'Three Phase - UG'!$C$8:$T$18,13,FALSE),""),"")</f>
        <v/>
      </c>
      <c r="N216" s="427" t="str">
        <f>IF(D216&lt;&gt;"",IF(E216&lt;&gt;"",VLOOKUP(CONCATENATE(D216,"-",E216),'Three Phase - UG'!$C$8:$T$18,15,FALSE)*1000000,""),"")</f>
        <v/>
      </c>
      <c r="O216" s="426"/>
      <c r="P216" s="427"/>
    </row>
    <row r="217" spans="10:16" x14ac:dyDescent="0.25">
      <c r="J217" s="426" t="str">
        <f>IF(D217&lt;&gt;"",IF(E217&lt;&gt;"",VLOOKUP(CONCATENATE(D217,"-",E217),'Three Phase - UG'!$C$8:$T$18,9,FALSE),""),"")</f>
        <v/>
      </c>
      <c r="K217" s="426" t="str">
        <f>IF(D217&lt;&gt;"",IF(E217&lt;&gt;"",VLOOKUP(CONCATENATE(D217,"-",E217),'Three Phase - UG'!$C$8:$T$18,10,FALSE),""),"")</f>
        <v/>
      </c>
      <c r="L217" s="426" t="str">
        <f>IF(D217&lt;&gt;"",IF(E217&lt;&gt;"",VLOOKUP(CONCATENATE(D217,"-",E217),'Three Phase - UG'!$C$8:$T$18,12,FALSE),""),"")</f>
        <v/>
      </c>
      <c r="M217" s="426" t="str">
        <f>IF(D217&lt;&gt;"",IF(E217&lt;&gt;"",VLOOKUP(CONCATENATE(D217,"-",E217),'Three Phase - UG'!$C$8:$T$18,13,FALSE),""),"")</f>
        <v/>
      </c>
      <c r="N217" s="427" t="str">
        <f>IF(D217&lt;&gt;"",IF(E217&lt;&gt;"",VLOOKUP(CONCATENATE(D217,"-",E217),'Three Phase - UG'!$C$8:$T$18,15,FALSE)*1000000,""),"")</f>
        <v/>
      </c>
      <c r="O217" s="426"/>
      <c r="P217" s="427"/>
    </row>
    <row r="218" spans="10:16" x14ac:dyDescent="0.25">
      <c r="J218" s="426" t="str">
        <f>IF(D218&lt;&gt;"",IF(E218&lt;&gt;"",VLOOKUP(CONCATENATE(D218,"-",E218),'Three Phase - UG'!$C$8:$T$18,9,FALSE),""),"")</f>
        <v/>
      </c>
      <c r="K218" s="426" t="str">
        <f>IF(D218&lt;&gt;"",IF(E218&lt;&gt;"",VLOOKUP(CONCATENATE(D218,"-",E218),'Three Phase - UG'!$C$8:$T$18,10,FALSE),""),"")</f>
        <v/>
      </c>
      <c r="L218" s="426" t="str">
        <f>IF(D218&lt;&gt;"",IF(E218&lt;&gt;"",VLOOKUP(CONCATENATE(D218,"-",E218),'Three Phase - UG'!$C$8:$T$18,12,FALSE),""),"")</f>
        <v/>
      </c>
      <c r="M218" s="426" t="str">
        <f>IF(D218&lt;&gt;"",IF(E218&lt;&gt;"",VLOOKUP(CONCATENATE(D218,"-",E218),'Three Phase - UG'!$C$8:$T$18,13,FALSE),""),"")</f>
        <v/>
      </c>
      <c r="N218" s="427" t="str">
        <f>IF(D218&lt;&gt;"",IF(E218&lt;&gt;"",VLOOKUP(CONCATENATE(D218,"-",E218),'Three Phase - UG'!$C$8:$T$18,15,FALSE)*1000000,""),"")</f>
        <v/>
      </c>
      <c r="O218" s="426"/>
      <c r="P218" s="427"/>
    </row>
    <row r="219" spans="10:16" x14ac:dyDescent="0.25">
      <c r="J219" s="426" t="str">
        <f>IF(D219&lt;&gt;"",IF(E219&lt;&gt;"",VLOOKUP(CONCATENATE(D219,"-",E219),'Three Phase - UG'!$C$8:$T$18,9,FALSE),""),"")</f>
        <v/>
      </c>
      <c r="K219" s="426" t="str">
        <f>IF(D219&lt;&gt;"",IF(E219&lt;&gt;"",VLOOKUP(CONCATENATE(D219,"-",E219),'Three Phase - UG'!$C$8:$T$18,10,FALSE),""),"")</f>
        <v/>
      </c>
      <c r="L219" s="426" t="str">
        <f>IF(D219&lt;&gt;"",IF(E219&lt;&gt;"",VLOOKUP(CONCATENATE(D219,"-",E219),'Three Phase - UG'!$C$8:$T$18,12,FALSE),""),"")</f>
        <v/>
      </c>
      <c r="M219" s="426" t="str">
        <f>IF(D219&lt;&gt;"",IF(E219&lt;&gt;"",VLOOKUP(CONCATENATE(D219,"-",E219),'Three Phase - UG'!$C$8:$T$18,13,FALSE),""),"")</f>
        <v/>
      </c>
      <c r="N219" s="427" t="str">
        <f>IF(D219&lt;&gt;"",IF(E219&lt;&gt;"",VLOOKUP(CONCATENATE(D219,"-",E219),'Three Phase - UG'!$C$8:$T$18,15,FALSE)*1000000,""),"")</f>
        <v/>
      </c>
      <c r="O219" s="426"/>
      <c r="P219" s="427"/>
    </row>
    <row r="220" spans="10:16" x14ac:dyDescent="0.25">
      <c r="J220" s="426" t="str">
        <f>IF(D220&lt;&gt;"",IF(E220&lt;&gt;"",VLOOKUP(CONCATENATE(D220,"-",E220),'Three Phase - UG'!$C$8:$T$18,9,FALSE),""),"")</f>
        <v/>
      </c>
      <c r="K220" s="426" t="str">
        <f>IF(D220&lt;&gt;"",IF(E220&lt;&gt;"",VLOOKUP(CONCATENATE(D220,"-",E220),'Three Phase - UG'!$C$8:$T$18,10,FALSE),""),"")</f>
        <v/>
      </c>
      <c r="L220" s="426" t="str">
        <f>IF(D220&lt;&gt;"",IF(E220&lt;&gt;"",VLOOKUP(CONCATENATE(D220,"-",E220),'Three Phase - UG'!$C$8:$T$18,12,FALSE),""),"")</f>
        <v/>
      </c>
      <c r="M220" s="426" t="str">
        <f>IF(D220&lt;&gt;"",IF(E220&lt;&gt;"",VLOOKUP(CONCATENATE(D220,"-",E220),'Three Phase - UG'!$C$8:$T$18,13,FALSE),""),"")</f>
        <v/>
      </c>
      <c r="N220" s="427" t="str">
        <f>IF(D220&lt;&gt;"",IF(E220&lt;&gt;"",VLOOKUP(CONCATENATE(D220,"-",E220),'Three Phase - UG'!$C$8:$T$18,15,FALSE)*1000000,""),"")</f>
        <v/>
      </c>
      <c r="O220" s="426"/>
      <c r="P220" s="427"/>
    </row>
    <row r="221" spans="10:16" x14ac:dyDescent="0.25">
      <c r="J221" s="426" t="str">
        <f>IF(D221&lt;&gt;"",IF(E221&lt;&gt;"",VLOOKUP(CONCATENATE(D221,"-",E221),'Three Phase - UG'!$C$8:$T$18,9,FALSE),""),"")</f>
        <v/>
      </c>
      <c r="K221" s="426" t="str">
        <f>IF(D221&lt;&gt;"",IF(E221&lt;&gt;"",VLOOKUP(CONCATENATE(D221,"-",E221),'Three Phase - UG'!$C$8:$T$18,10,FALSE),""),"")</f>
        <v/>
      </c>
      <c r="L221" s="426" t="str">
        <f>IF(D221&lt;&gt;"",IF(E221&lt;&gt;"",VLOOKUP(CONCATENATE(D221,"-",E221),'Three Phase - UG'!$C$8:$T$18,12,FALSE),""),"")</f>
        <v/>
      </c>
      <c r="M221" s="426" t="str">
        <f>IF(D221&lt;&gt;"",IF(E221&lt;&gt;"",VLOOKUP(CONCATENATE(D221,"-",E221),'Three Phase - UG'!$C$8:$T$18,13,FALSE),""),"")</f>
        <v/>
      </c>
      <c r="N221" s="427" t="str">
        <f>IF(D221&lt;&gt;"",IF(E221&lt;&gt;"",VLOOKUP(CONCATENATE(D221,"-",E221),'Three Phase - UG'!$C$8:$T$18,15,FALSE)*1000000,""),"")</f>
        <v/>
      </c>
      <c r="O221" s="426"/>
      <c r="P221" s="427"/>
    </row>
    <row r="222" spans="10:16" x14ac:dyDescent="0.25">
      <c r="J222" s="426" t="str">
        <f>IF(D222&lt;&gt;"",IF(E222&lt;&gt;"",VLOOKUP(CONCATENATE(D222,"-",E222),'Three Phase - UG'!$C$8:$T$18,9,FALSE),""),"")</f>
        <v/>
      </c>
      <c r="K222" s="426" t="str">
        <f>IF(D222&lt;&gt;"",IF(E222&lt;&gt;"",VLOOKUP(CONCATENATE(D222,"-",E222),'Three Phase - UG'!$C$8:$T$18,10,FALSE),""),"")</f>
        <v/>
      </c>
      <c r="L222" s="426" t="str">
        <f>IF(D222&lt;&gt;"",IF(E222&lt;&gt;"",VLOOKUP(CONCATENATE(D222,"-",E222),'Three Phase - UG'!$C$8:$T$18,12,FALSE),""),"")</f>
        <v/>
      </c>
      <c r="M222" s="426" t="str">
        <f>IF(D222&lt;&gt;"",IF(E222&lt;&gt;"",VLOOKUP(CONCATENATE(D222,"-",E222),'Three Phase - UG'!$C$8:$T$18,13,FALSE),""),"")</f>
        <v/>
      </c>
      <c r="N222" s="427" t="str">
        <f>IF(D222&lt;&gt;"",IF(E222&lt;&gt;"",VLOOKUP(CONCATENATE(D222,"-",E222),'Three Phase - UG'!$C$8:$T$18,15,FALSE)*1000000,""),"")</f>
        <v/>
      </c>
      <c r="O222" s="426"/>
      <c r="P222" s="427"/>
    </row>
    <row r="223" spans="10:16" x14ac:dyDescent="0.25">
      <c r="J223" s="426" t="str">
        <f>IF(D223&lt;&gt;"",IF(E223&lt;&gt;"",VLOOKUP(CONCATENATE(D223,"-",E223),'Three Phase - UG'!$C$8:$T$18,9,FALSE),""),"")</f>
        <v/>
      </c>
      <c r="K223" s="426" t="str">
        <f>IF(D223&lt;&gt;"",IF(E223&lt;&gt;"",VLOOKUP(CONCATENATE(D223,"-",E223),'Three Phase - UG'!$C$8:$T$18,10,FALSE),""),"")</f>
        <v/>
      </c>
      <c r="L223" s="426" t="str">
        <f>IF(D223&lt;&gt;"",IF(E223&lt;&gt;"",VLOOKUP(CONCATENATE(D223,"-",E223),'Three Phase - UG'!$C$8:$T$18,12,FALSE),""),"")</f>
        <v/>
      </c>
      <c r="M223" s="426" t="str">
        <f>IF(D223&lt;&gt;"",IF(E223&lt;&gt;"",VLOOKUP(CONCATENATE(D223,"-",E223),'Three Phase - UG'!$C$8:$T$18,13,FALSE),""),"")</f>
        <v/>
      </c>
      <c r="N223" s="427" t="str">
        <f>IF(D223&lt;&gt;"",IF(E223&lt;&gt;"",VLOOKUP(CONCATENATE(D223,"-",E223),'Three Phase - UG'!$C$8:$T$18,15,FALSE)*1000000,""),"")</f>
        <v/>
      </c>
      <c r="O223" s="426"/>
      <c r="P223" s="427"/>
    </row>
    <row r="224" spans="10:16" x14ac:dyDescent="0.25">
      <c r="J224" s="426" t="str">
        <f>IF(D224&lt;&gt;"",IF(E224&lt;&gt;"",VLOOKUP(CONCATENATE(D224,"-",E224),'Three Phase - UG'!$C$8:$T$18,9,FALSE),""),"")</f>
        <v/>
      </c>
      <c r="K224" s="426" t="str">
        <f>IF(D224&lt;&gt;"",IF(E224&lt;&gt;"",VLOOKUP(CONCATENATE(D224,"-",E224),'Three Phase - UG'!$C$8:$T$18,10,FALSE),""),"")</f>
        <v/>
      </c>
      <c r="L224" s="426" t="str">
        <f>IF(D224&lt;&gt;"",IF(E224&lt;&gt;"",VLOOKUP(CONCATENATE(D224,"-",E224),'Three Phase - UG'!$C$8:$T$18,12,FALSE),""),"")</f>
        <v/>
      </c>
      <c r="M224" s="426" t="str">
        <f>IF(D224&lt;&gt;"",IF(E224&lt;&gt;"",VLOOKUP(CONCATENATE(D224,"-",E224),'Three Phase - UG'!$C$8:$T$18,13,FALSE),""),"")</f>
        <v/>
      </c>
      <c r="N224" s="427" t="str">
        <f>IF(D224&lt;&gt;"",IF(E224&lt;&gt;"",VLOOKUP(CONCATENATE(D224,"-",E224),'Three Phase - UG'!$C$8:$T$18,15,FALSE)*1000000,""),"")</f>
        <v/>
      </c>
      <c r="O224" s="426"/>
      <c r="P224" s="427"/>
    </row>
    <row r="225" spans="10:16" x14ac:dyDescent="0.25">
      <c r="J225" s="426" t="str">
        <f>IF(D225&lt;&gt;"",IF(E225&lt;&gt;"",VLOOKUP(CONCATENATE(D225,"-",E225),'Three Phase - UG'!$C$8:$T$18,9,FALSE),""),"")</f>
        <v/>
      </c>
      <c r="K225" s="426" t="str">
        <f>IF(D225&lt;&gt;"",IF(E225&lt;&gt;"",VLOOKUP(CONCATENATE(D225,"-",E225),'Three Phase - UG'!$C$8:$T$18,10,FALSE),""),"")</f>
        <v/>
      </c>
      <c r="L225" s="426" t="str">
        <f>IF(D225&lt;&gt;"",IF(E225&lt;&gt;"",VLOOKUP(CONCATENATE(D225,"-",E225),'Three Phase - UG'!$C$8:$T$18,12,FALSE),""),"")</f>
        <v/>
      </c>
      <c r="M225" s="426" t="str">
        <f>IF(D225&lt;&gt;"",IF(E225&lt;&gt;"",VLOOKUP(CONCATENATE(D225,"-",E225),'Three Phase - UG'!$C$8:$T$18,13,FALSE),""),"")</f>
        <v/>
      </c>
      <c r="N225" s="427" t="str">
        <f>IF(D225&lt;&gt;"",IF(E225&lt;&gt;"",VLOOKUP(CONCATENATE(D225,"-",E225),'Three Phase - UG'!$C$8:$T$18,15,FALSE)*1000000,""),"")</f>
        <v/>
      </c>
      <c r="O225" s="426"/>
      <c r="P225" s="427"/>
    </row>
    <row r="226" spans="10:16" x14ac:dyDescent="0.25">
      <c r="J226" s="426" t="str">
        <f>IF(D226&lt;&gt;"",IF(E226&lt;&gt;"",VLOOKUP(CONCATENATE(D226,"-",E226),'Three Phase - UG'!$C$8:$T$18,9,FALSE),""),"")</f>
        <v/>
      </c>
      <c r="K226" s="426" t="str">
        <f>IF(D226&lt;&gt;"",IF(E226&lt;&gt;"",VLOOKUP(CONCATENATE(D226,"-",E226),'Three Phase - UG'!$C$8:$T$18,10,FALSE),""),"")</f>
        <v/>
      </c>
      <c r="L226" s="426" t="str">
        <f>IF(D226&lt;&gt;"",IF(E226&lt;&gt;"",VLOOKUP(CONCATENATE(D226,"-",E226),'Three Phase - UG'!$C$8:$T$18,12,FALSE),""),"")</f>
        <v/>
      </c>
      <c r="M226" s="426" t="str">
        <f>IF(D226&lt;&gt;"",IF(E226&lt;&gt;"",VLOOKUP(CONCATENATE(D226,"-",E226),'Three Phase - UG'!$C$8:$T$18,13,FALSE),""),"")</f>
        <v/>
      </c>
      <c r="N226" s="427" t="str">
        <f>IF(D226&lt;&gt;"",IF(E226&lt;&gt;"",VLOOKUP(CONCATENATE(D226,"-",E226),'Three Phase - UG'!$C$8:$T$18,15,FALSE)*1000000,""),"")</f>
        <v/>
      </c>
      <c r="O226" s="426"/>
      <c r="P226" s="427"/>
    </row>
    <row r="227" spans="10:16" x14ac:dyDescent="0.25">
      <c r="J227" s="426" t="str">
        <f>IF(D227&lt;&gt;"",IF(E227&lt;&gt;"",VLOOKUP(CONCATENATE(D227,"-",E227),'Three Phase - UG'!$C$8:$T$18,9,FALSE),""),"")</f>
        <v/>
      </c>
      <c r="K227" s="426" t="str">
        <f>IF(D227&lt;&gt;"",IF(E227&lt;&gt;"",VLOOKUP(CONCATENATE(D227,"-",E227),'Three Phase - UG'!$C$8:$T$18,10,FALSE),""),"")</f>
        <v/>
      </c>
      <c r="L227" s="426" t="str">
        <f>IF(D227&lt;&gt;"",IF(E227&lt;&gt;"",VLOOKUP(CONCATENATE(D227,"-",E227),'Three Phase - UG'!$C$8:$T$18,12,FALSE),""),"")</f>
        <v/>
      </c>
      <c r="M227" s="426" t="str">
        <f>IF(D227&lt;&gt;"",IF(E227&lt;&gt;"",VLOOKUP(CONCATENATE(D227,"-",E227),'Three Phase - UG'!$C$8:$T$18,13,FALSE),""),"")</f>
        <v/>
      </c>
      <c r="N227" s="427" t="str">
        <f>IF(D227&lt;&gt;"",IF(E227&lt;&gt;"",VLOOKUP(CONCATENATE(D227,"-",E227),'Three Phase - UG'!$C$8:$T$18,15,FALSE)*1000000,""),"")</f>
        <v/>
      </c>
      <c r="O227" s="426"/>
      <c r="P227" s="427"/>
    </row>
    <row r="228" spans="10:16" x14ac:dyDescent="0.25">
      <c r="J228" s="426" t="str">
        <f>IF(D228&lt;&gt;"",IF(E228&lt;&gt;"",VLOOKUP(CONCATENATE(D228,"-",E228),'Three Phase - UG'!$C$8:$T$18,9,FALSE),""),"")</f>
        <v/>
      </c>
      <c r="K228" s="426" t="str">
        <f>IF(D228&lt;&gt;"",IF(E228&lt;&gt;"",VLOOKUP(CONCATENATE(D228,"-",E228),'Three Phase - UG'!$C$8:$T$18,10,FALSE),""),"")</f>
        <v/>
      </c>
      <c r="L228" s="426" t="str">
        <f>IF(D228&lt;&gt;"",IF(E228&lt;&gt;"",VLOOKUP(CONCATENATE(D228,"-",E228),'Three Phase - UG'!$C$8:$T$18,12,FALSE),""),"")</f>
        <v/>
      </c>
      <c r="M228" s="426" t="str">
        <f>IF(D228&lt;&gt;"",IF(E228&lt;&gt;"",VLOOKUP(CONCATENATE(D228,"-",E228),'Three Phase - UG'!$C$8:$T$18,13,FALSE),""),"")</f>
        <v/>
      </c>
      <c r="N228" s="427" t="str">
        <f>IF(D228&lt;&gt;"",IF(E228&lt;&gt;"",VLOOKUP(CONCATENATE(D228,"-",E228),'Three Phase - UG'!$C$8:$T$18,15,FALSE)*1000000,""),"")</f>
        <v/>
      </c>
      <c r="O228" s="426"/>
      <c r="P228" s="427"/>
    </row>
    <row r="229" spans="10:16" x14ac:dyDescent="0.25">
      <c r="J229" s="426" t="str">
        <f>IF(D229&lt;&gt;"",IF(E229&lt;&gt;"",VLOOKUP(CONCATENATE(D229,"-",E229),'Three Phase - UG'!$C$8:$T$18,9,FALSE),""),"")</f>
        <v/>
      </c>
      <c r="K229" s="426" t="str">
        <f>IF(D229&lt;&gt;"",IF(E229&lt;&gt;"",VLOOKUP(CONCATENATE(D229,"-",E229),'Three Phase - UG'!$C$8:$T$18,10,FALSE),""),"")</f>
        <v/>
      </c>
      <c r="L229" s="426" t="str">
        <f>IF(D229&lt;&gt;"",IF(E229&lt;&gt;"",VLOOKUP(CONCATENATE(D229,"-",E229),'Three Phase - UG'!$C$8:$T$18,12,FALSE),""),"")</f>
        <v/>
      </c>
      <c r="M229" s="426" t="str">
        <f>IF(D229&lt;&gt;"",IF(E229&lt;&gt;"",VLOOKUP(CONCATENATE(D229,"-",E229),'Three Phase - UG'!$C$8:$T$18,13,FALSE),""),"")</f>
        <v/>
      </c>
      <c r="N229" s="427" t="str">
        <f>IF(D229&lt;&gt;"",IF(E229&lt;&gt;"",VLOOKUP(CONCATENATE(D229,"-",E229),'Three Phase - UG'!$C$8:$T$18,15,FALSE)*1000000,""),"")</f>
        <v/>
      </c>
      <c r="O229" s="426"/>
      <c r="P229" s="427"/>
    </row>
    <row r="230" spans="10:16" x14ac:dyDescent="0.25">
      <c r="J230" s="426" t="str">
        <f>IF(D230&lt;&gt;"",IF(E230&lt;&gt;"",VLOOKUP(CONCATENATE(D230,"-",E230),'Three Phase - UG'!$C$8:$T$18,9,FALSE),""),"")</f>
        <v/>
      </c>
      <c r="K230" s="426" t="str">
        <f>IF(D230&lt;&gt;"",IF(E230&lt;&gt;"",VLOOKUP(CONCATENATE(D230,"-",E230),'Three Phase - UG'!$C$8:$T$18,10,FALSE),""),"")</f>
        <v/>
      </c>
      <c r="L230" s="426" t="str">
        <f>IF(D230&lt;&gt;"",IF(E230&lt;&gt;"",VLOOKUP(CONCATENATE(D230,"-",E230),'Three Phase - UG'!$C$8:$T$18,12,FALSE),""),"")</f>
        <v/>
      </c>
      <c r="M230" s="426" t="str">
        <f>IF(D230&lt;&gt;"",IF(E230&lt;&gt;"",VLOOKUP(CONCATENATE(D230,"-",E230),'Three Phase - UG'!$C$8:$T$18,13,FALSE),""),"")</f>
        <v/>
      </c>
      <c r="N230" s="427" t="str">
        <f>IF(D230&lt;&gt;"",IF(E230&lt;&gt;"",VLOOKUP(CONCATENATE(D230,"-",E230),'Three Phase - UG'!$C$8:$T$18,15,FALSE)*1000000,""),"")</f>
        <v/>
      </c>
      <c r="O230" s="426"/>
      <c r="P230" s="427"/>
    </row>
    <row r="231" spans="10:16" x14ac:dyDescent="0.25">
      <c r="J231" s="426" t="str">
        <f>IF(D231&lt;&gt;"",IF(E231&lt;&gt;"",VLOOKUP(CONCATENATE(D231,"-",E231),'Three Phase - UG'!$C$8:$T$18,9,FALSE),""),"")</f>
        <v/>
      </c>
      <c r="K231" s="426" t="str">
        <f>IF(D231&lt;&gt;"",IF(E231&lt;&gt;"",VLOOKUP(CONCATENATE(D231,"-",E231),'Three Phase - UG'!$C$8:$T$18,10,FALSE),""),"")</f>
        <v/>
      </c>
      <c r="L231" s="426" t="str">
        <f>IF(D231&lt;&gt;"",IF(E231&lt;&gt;"",VLOOKUP(CONCATENATE(D231,"-",E231),'Three Phase - UG'!$C$8:$T$18,12,FALSE),""),"")</f>
        <v/>
      </c>
      <c r="M231" s="426" t="str">
        <f>IF(D231&lt;&gt;"",IF(E231&lt;&gt;"",VLOOKUP(CONCATENATE(D231,"-",E231),'Three Phase - UG'!$C$8:$T$18,13,FALSE),""),"")</f>
        <v/>
      </c>
      <c r="N231" s="427" t="str">
        <f>IF(D231&lt;&gt;"",IF(E231&lt;&gt;"",VLOOKUP(CONCATENATE(D231,"-",E231),'Three Phase - UG'!$C$8:$T$18,15,FALSE)*1000000,""),"")</f>
        <v/>
      </c>
      <c r="O231" s="426"/>
      <c r="P231" s="427"/>
    </row>
    <row r="232" spans="10:16" x14ac:dyDescent="0.25">
      <c r="J232" s="426" t="str">
        <f>IF(D232&lt;&gt;"",IF(E232&lt;&gt;"",VLOOKUP(CONCATENATE(D232,"-",E232),'Three Phase - UG'!$C$8:$T$18,9,FALSE),""),"")</f>
        <v/>
      </c>
      <c r="K232" s="426" t="str">
        <f>IF(D232&lt;&gt;"",IF(E232&lt;&gt;"",VLOOKUP(CONCATENATE(D232,"-",E232),'Three Phase - UG'!$C$8:$T$18,10,FALSE),""),"")</f>
        <v/>
      </c>
      <c r="L232" s="426" t="str">
        <f>IF(D232&lt;&gt;"",IF(E232&lt;&gt;"",VLOOKUP(CONCATENATE(D232,"-",E232),'Three Phase - UG'!$C$8:$T$18,12,FALSE),""),"")</f>
        <v/>
      </c>
      <c r="M232" s="426" t="str">
        <f>IF(D232&lt;&gt;"",IF(E232&lt;&gt;"",VLOOKUP(CONCATENATE(D232,"-",E232),'Three Phase - UG'!$C$8:$T$18,13,FALSE),""),"")</f>
        <v/>
      </c>
      <c r="N232" s="427" t="str">
        <f>IF(D232&lt;&gt;"",IF(E232&lt;&gt;"",VLOOKUP(CONCATENATE(D232,"-",E232),'Three Phase - UG'!$C$8:$T$18,15,FALSE)*1000000,""),"")</f>
        <v/>
      </c>
      <c r="O232" s="426"/>
      <c r="P232" s="427"/>
    </row>
    <row r="233" spans="10:16" x14ac:dyDescent="0.25">
      <c r="J233" s="426" t="str">
        <f>IF(D233&lt;&gt;"",IF(E233&lt;&gt;"",VLOOKUP(CONCATENATE(D233,"-",E233),'Three Phase - UG'!$C$8:$T$18,9,FALSE),""),"")</f>
        <v/>
      </c>
      <c r="K233" s="426" t="str">
        <f>IF(D233&lt;&gt;"",IF(E233&lt;&gt;"",VLOOKUP(CONCATENATE(D233,"-",E233),'Three Phase - UG'!$C$8:$T$18,10,FALSE),""),"")</f>
        <v/>
      </c>
      <c r="L233" s="426" t="str">
        <f>IF(D233&lt;&gt;"",IF(E233&lt;&gt;"",VLOOKUP(CONCATENATE(D233,"-",E233),'Three Phase - UG'!$C$8:$T$18,12,FALSE),""),"")</f>
        <v/>
      </c>
      <c r="M233" s="426" t="str">
        <f>IF(D233&lt;&gt;"",IF(E233&lt;&gt;"",VLOOKUP(CONCATENATE(D233,"-",E233),'Three Phase - UG'!$C$8:$T$18,13,FALSE),""),"")</f>
        <v/>
      </c>
      <c r="N233" s="427" t="str">
        <f>IF(D233&lt;&gt;"",IF(E233&lt;&gt;"",VLOOKUP(CONCATENATE(D233,"-",E233),'Three Phase - UG'!$C$8:$T$18,15,FALSE)*1000000,""),"")</f>
        <v/>
      </c>
      <c r="O233" s="426"/>
      <c r="P233" s="427"/>
    </row>
    <row r="234" spans="10:16" x14ac:dyDescent="0.25">
      <c r="J234" s="426" t="str">
        <f>IF(D234&lt;&gt;"",IF(E234&lt;&gt;"",VLOOKUP(CONCATENATE(D234,"-",E234),'Three Phase - UG'!$C$8:$T$18,9,FALSE),""),"")</f>
        <v/>
      </c>
      <c r="K234" s="426" t="str">
        <f>IF(D234&lt;&gt;"",IF(E234&lt;&gt;"",VLOOKUP(CONCATENATE(D234,"-",E234),'Three Phase - UG'!$C$8:$T$18,10,FALSE),""),"")</f>
        <v/>
      </c>
      <c r="L234" s="426" t="str">
        <f>IF(D234&lt;&gt;"",IF(E234&lt;&gt;"",VLOOKUP(CONCATENATE(D234,"-",E234),'Three Phase - UG'!$C$8:$T$18,12,FALSE),""),"")</f>
        <v/>
      </c>
      <c r="M234" s="426" t="str">
        <f>IF(D234&lt;&gt;"",IF(E234&lt;&gt;"",VLOOKUP(CONCATENATE(D234,"-",E234),'Three Phase - UG'!$C$8:$T$18,13,FALSE),""),"")</f>
        <v/>
      </c>
      <c r="N234" s="427" t="str">
        <f>IF(D234&lt;&gt;"",IF(E234&lt;&gt;"",VLOOKUP(CONCATENATE(D234,"-",E234),'Three Phase - UG'!$C$8:$T$18,15,FALSE)*1000000,""),"")</f>
        <v/>
      </c>
      <c r="O234" s="426"/>
      <c r="P234" s="427"/>
    </row>
    <row r="235" spans="10:16" x14ac:dyDescent="0.25">
      <c r="J235" s="426" t="str">
        <f>IF(D235&lt;&gt;"",IF(E235&lt;&gt;"",VLOOKUP(CONCATENATE(D235,"-",E235),'Three Phase - UG'!$C$8:$T$18,9,FALSE),""),"")</f>
        <v/>
      </c>
      <c r="K235" s="426" t="str">
        <f>IF(D235&lt;&gt;"",IF(E235&lt;&gt;"",VLOOKUP(CONCATENATE(D235,"-",E235),'Three Phase - UG'!$C$8:$T$18,10,FALSE),""),"")</f>
        <v/>
      </c>
      <c r="L235" s="426" t="str">
        <f>IF(D235&lt;&gt;"",IF(E235&lt;&gt;"",VLOOKUP(CONCATENATE(D235,"-",E235),'Three Phase - UG'!$C$8:$T$18,12,FALSE),""),"")</f>
        <v/>
      </c>
      <c r="M235" s="426" t="str">
        <f>IF(D235&lt;&gt;"",IF(E235&lt;&gt;"",VLOOKUP(CONCATENATE(D235,"-",E235),'Three Phase - UG'!$C$8:$T$18,13,FALSE),""),"")</f>
        <v/>
      </c>
      <c r="N235" s="427" t="str">
        <f>IF(D235&lt;&gt;"",IF(E235&lt;&gt;"",VLOOKUP(CONCATENATE(D235,"-",E235),'Three Phase - UG'!$C$8:$T$18,15,FALSE)*1000000,""),"")</f>
        <v/>
      </c>
      <c r="O235" s="426"/>
      <c r="P235" s="427"/>
    </row>
    <row r="236" spans="10:16" x14ac:dyDescent="0.25">
      <c r="J236" s="426" t="str">
        <f>IF(D236&lt;&gt;"",IF(E236&lt;&gt;"",VLOOKUP(CONCATENATE(D236,"-",E236),'Three Phase - UG'!$C$8:$T$18,9,FALSE),""),"")</f>
        <v/>
      </c>
      <c r="K236" s="426" t="str">
        <f>IF(D236&lt;&gt;"",IF(E236&lt;&gt;"",VLOOKUP(CONCATENATE(D236,"-",E236),'Three Phase - UG'!$C$8:$T$18,10,FALSE),""),"")</f>
        <v/>
      </c>
      <c r="L236" s="426" t="str">
        <f>IF(D236&lt;&gt;"",IF(E236&lt;&gt;"",VLOOKUP(CONCATENATE(D236,"-",E236),'Three Phase - UG'!$C$8:$T$18,12,FALSE),""),"")</f>
        <v/>
      </c>
      <c r="M236" s="426" t="str">
        <f>IF(D236&lt;&gt;"",IF(E236&lt;&gt;"",VLOOKUP(CONCATENATE(D236,"-",E236),'Three Phase - UG'!$C$8:$T$18,13,FALSE),""),"")</f>
        <v/>
      </c>
      <c r="N236" s="427" t="str">
        <f>IF(D236&lt;&gt;"",IF(E236&lt;&gt;"",VLOOKUP(CONCATENATE(D236,"-",E236),'Three Phase - UG'!$C$8:$T$18,15,FALSE)*1000000,""),"")</f>
        <v/>
      </c>
      <c r="O236" s="426"/>
      <c r="P236" s="427"/>
    </row>
    <row r="237" spans="10:16" x14ac:dyDescent="0.25">
      <c r="J237" s="426" t="str">
        <f>IF(D237&lt;&gt;"",IF(E237&lt;&gt;"",VLOOKUP(CONCATENATE(D237,"-",E237),'Three Phase - UG'!$C$8:$T$18,9,FALSE),""),"")</f>
        <v/>
      </c>
      <c r="K237" s="426" t="str">
        <f>IF(D237&lt;&gt;"",IF(E237&lt;&gt;"",VLOOKUP(CONCATENATE(D237,"-",E237),'Three Phase - UG'!$C$8:$T$18,10,FALSE),""),"")</f>
        <v/>
      </c>
      <c r="L237" s="426" t="str">
        <f>IF(D237&lt;&gt;"",IF(E237&lt;&gt;"",VLOOKUP(CONCATENATE(D237,"-",E237),'Three Phase - UG'!$C$8:$T$18,12,FALSE),""),"")</f>
        <v/>
      </c>
      <c r="M237" s="426" t="str">
        <f>IF(D237&lt;&gt;"",IF(E237&lt;&gt;"",VLOOKUP(CONCATENATE(D237,"-",E237),'Three Phase - UG'!$C$8:$T$18,13,FALSE),""),"")</f>
        <v/>
      </c>
      <c r="N237" s="427" t="str">
        <f>IF(D237&lt;&gt;"",IF(E237&lt;&gt;"",VLOOKUP(CONCATENATE(D237,"-",E237),'Three Phase - UG'!$C$8:$T$18,15,FALSE)*1000000,""),"")</f>
        <v/>
      </c>
      <c r="O237" s="426"/>
      <c r="P237" s="427"/>
    </row>
    <row r="238" spans="10:16" x14ac:dyDescent="0.25">
      <c r="J238" s="426" t="str">
        <f>IF(D238&lt;&gt;"",IF(E238&lt;&gt;"",VLOOKUP(CONCATENATE(D238,"-",E238),'Three Phase - UG'!$C$8:$T$18,9,FALSE),""),"")</f>
        <v/>
      </c>
      <c r="K238" s="426" t="str">
        <f>IF(D238&lt;&gt;"",IF(E238&lt;&gt;"",VLOOKUP(CONCATENATE(D238,"-",E238),'Three Phase - UG'!$C$8:$T$18,10,FALSE),""),"")</f>
        <v/>
      </c>
      <c r="L238" s="426" t="str">
        <f>IF(D238&lt;&gt;"",IF(E238&lt;&gt;"",VLOOKUP(CONCATENATE(D238,"-",E238),'Three Phase - UG'!$C$8:$T$18,12,FALSE),""),"")</f>
        <v/>
      </c>
      <c r="M238" s="426" t="str">
        <f>IF(D238&lt;&gt;"",IF(E238&lt;&gt;"",VLOOKUP(CONCATENATE(D238,"-",E238),'Three Phase - UG'!$C$8:$T$18,13,FALSE),""),"")</f>
        <v/>
      </c>
      <c r="N238" s="427" t="str">
        <f>IF(D238&lt;&gt;"",IF(E238&lt;&gt;"",VLOOKUP(CONCATENATE(D238,"-",E238),'Three Phase - UG'!$C$8:$T$18,15,FALSE)*1000000,""),"")</f>
        <v/>
      </c>
      <c r="O238" s="426"/>
      <c r="P238" s="427"/>
    </row>
    <row r="239" spans="10:16" x14ac:dyDescent="0.25">
      <c r="J239" s="426" t="str">
        <f>IF(D239&lt;&gt;"",IF(E239&lt;&gt;"",VLOOKUP(CONCATENATE(D239,"-",E239),'Three Phase - UG'!$C$8:$T$18,9,FALSE),""),"")</f>
        <v/>
      </c>
      <c r="K239" s="426" t="str">
        <f>IF(D239&lt;&gt;"",IF(E239&lt;&gt;"",VLOOKUP(CONCATENATE(D239,"-",E239),'Three Phase - UG'!$C$8:$T$18,10,FALSE),""),"")</f>
        <v/>
      </c>
      <c r="L239" s="426" t="str">
        <f>IF(D239&lt;&gt;"",IF(E239&lt;&gt;"",VLOOKUP(CONCATENATE(D239,"-",E239),'Three Phase - UG'!$C$8:$T$18,12,FALSE),""),"")</f>
        <v/>
      </c>
      <c r="M239" s="426" t="str">
        <f>IF(D239&lt;&gt;"",IF(E239&lt;&gt;"",VLOOKUP(CONCATENATE(D239,"-",E239),'Three Phase - UG'!$C$8:$T$18,13,FALSE),""),"")</f>
        <v/>
      </c>
      <c r="N239" s="427" t="str">
        <f>IF(D239&lt;&gt;"",IF(E239&lt;&gt;"",VLOOKUP(CONCATENATE(D239,"-",E239),'Three Phase - UG'!$C$8:$T$18,15,FALSE)*1000000,""),"")</f>
        <v/>
      </c>
      <c r="O239" s="426"/>
      <c r="P239" s="427"/>
    </row>
    <row r="240" spans="10:16" x14ac:dyDescent="0.25">
      <c r="J240" s="426" t="str">
        <f>IF(D240&lt;&gt;"",IF(E240&lt;&gt;"",VLOOKUP(CONCATENATE(D240,"-",E240),'Three Phase - UG'!$C$8:$T$18,9,FALSE),""),"")</f>
        <v/>
      </c>
      <c r="K240" s="426" t="str">
        <f>IF(D240&lt;&gt;"",IF(E240&lt;&gt;"",VLOOKUP(CONCATENATE(D240,"-",E240),'Three Phase - UG'!$C$8:$T$18,10,FALSE),""),"")</f>
        <v/>
      </c>
      <c r="L240" s="426" t="str">
        <f>IF(D240&lt;&gt;"",IF(E240&lt;&gt;"",VLOOKUP(CONCATENATE(D240,"-",E240),'Three Phase - UG'!$C$8:$T$18,12,FALSE),""),"")</f>
        <v/>
      </c>
      <c r="M240" s="426" t="str">
        <f>IF(D240&lt;&gt;"",IF(E240&lt;&gt;"",VLOOKUP(CONCATENATE(D240,"-",E240),'Three Phase - UG'!$C$8:$T$18,13,FALSE),""),"")</f>
        <v/>
      </c>
      <c r="N240" s="427" t="str">
        <f>IF(D240&lt;&gt;"",IF(E240&lt;&gt;"",VLOOKUP(CONCATENATE(D240,"-",E240),'Three Phase - UG'!$C$8:$T$18,15,FALSE)*1000000,""),"")</f>
        <v/>
      </c>
      <c r="O240" s="426"/>
      <c r="P240" s="427"/>
    </row>
    <row r="241" spans="10:16" x14ac:dyDescent="0.25">
      <c r="J241" s="426" t="str">
        <f>IF(D241&lt;&gt;"",IF(E241&lt;&gt;"",VLOOKUP(CONCATENATE(D241,"-",E241),'Three Phase - UG'!$C$8:$T$18,9,FALSE),""),"")</f>
        <v/>
      </c>
      <c r="K241" s="426" t="str">
        <f>IF(D241&lt;&gt;"",IF(E241&lt;&gt;"",VLOOKUP(CONCATENATE(D241,"-",E241),'Three Phase - UG'!$C$8:$T$18,10,FALSE),""),"")</f>
        <v/>
      </c>
      <c r="L241" s="426" t="str">
        <f>IF(D241&lt;&gt;"",IF(E241&lt;&gt;"",VLOOKUP(CONCATENATE(D241,"-",E241),'Three Phase - UG'!$C$8:$T$18,12,FALSE),""),"")</f>
        <v/>
      </c>
      <c r="M241" s="426" t="str">
        <f>IF(D241&lt;&gt;"",IF(E241&lt;&gt;"",VLOOKUP(CONCATENATE(D241,"-",E241),'Three Phase - UG'!$C$8:$T$18,13,FALSE),""),"")</f>
        <v/>
      </c>
      <c r="N241" s="427" t="str">
        <f>IF(D241&lt;&gt;"",IF(E241&lt;&gt;"",VLOOKUP(CONCATENATE(D241,"-",E241),'Three Phase - UG'!$C$8:$T$18,15,FALSE)*1000000,""),"")</f>
        <v/>
      </c>
      <c r="O241" s="426"/>
      <c r="P241" s="427"/>
    </row>
    <row r="242" spans="10:16" x14ac:dyDescent="0.25">
      <c r="J242" s="426" t="str">
        <f>IF(D242&lt;&gt;"",IF(E242&lt;&gt;"",VLOOKUP(CONCATENATE(D242,"-",E242),'Three Phase - UG'!$C$8:$T$18,9,FALSE),""),"")</f>
        <v/>
      </c>
      <c r="K242" s="426" t="str">
        <f>IF(D242&lt;&gt;"",IF(E242&lt;&gt;"",VLOOKUP(CONCATENATE(D242,"-",E242),'Three Phase - UG'!$C$8:$T$18,10,FALSE),""),"")</f>
        <v/>
      </c>
      <c r="L242" s="426" t="str">
        <f>IF(D242&lt;&gt;"",IF(E242&lt;&gt;"",VLOOKUP(CONCATENATE(D242,"-",E242),'Three Phase - UG'!$C$8:$T$18,12,FALSE),""),"")</f>
        <v/>
      </c>
      <c r="M242" s="426" t="str">
        <f>IF(D242&lt;&gt;"",IF(E242&lt;&gt;"",VLOOKUP(CONCATENATE(D242,"-",E242),'Three Phase - UG'!$C$8:$T$18,13,FALSE),""),"")</f>
        <v/>
      </c>
      <c r="N242" s="427" t="str">
        <f>IF(D242&lt;&gt;"",IF(E242&lt;&gt;"",VLOOKUP(CONCATENATE(D242,"-",E242),'Three Phase - UG'!$C$8:$T$18,15,FALSE)*1000000,""),"")</f>
        <v/>
      </c>
      <c r="O242" s="426"/>
      <c r="P242" s="427"/>
    </row>
    <row r="243" spans="10:16" x14ac:dyDescent="0.25">
      <c r="J243" s="426" t="str">
        <f>IF(D243&lt;&gt;"",IF(E243&lt;&gt;"",VLOOKUP(CONCATENATE(D243,"-",E243),'Three Phase - UG'!$C$8:$T$18,9,FALSE),""),"")</f>
        <v/>
      </c>
      <c r="K243" s="426" t="str">
        <f>IF(D243&lt;&gt;"",IF(E243&lt;&gt;"",VLOOKUP(CONCATENATE(D243,"-",E243),'Three Phase - UG'!$C$8:$T$18,10,FALSE),""),"")</f>
        <v/>
      </c>
      <c r="L243" s="426" t="str">
        <f>IF(D243&lt;&gt;"",IF(E243&lt;&gt;"",VLOOKUP(CONCATENATE(D243,"-",E243),'Three Phase - UG'!$C$8:$T$18,12,FALSE),""),"")</f>
        <v/>
      </c>
      <c r="M243" s="426" t="str">
        <f>IF(D243&lt;&gt;"",IF(E243&lt;&gt;"",VLOOKUP(CONCATENATE(D243,"-",E243),'Three Phase - UG'!$C$8:$T$18,13,FALSE),""),"")</f>
        <v/>
      </c>
      <c r="N243" s="427" t="str">
        <f>IF(D243&lt;&gt;"",IF(E243&lt;&gt;"",VLOOKUP(CONCATENATE(D243,"-",E243),'Three Phase - UG'!$C$8:$T$18,15,FALSE)*1000000,""),"")</f>
        <v/>
      </c>
      <c r="O243" s="426"/>
      <c r="P243" s="427"/>
    </row>
    <row r="244" spans="10:16" x14ac:dyDescent="0.25">
      <c r="J244" s="426" t="str">
        <f>IF(D244&lt;&gt;"",IF(E244&lt;&gt;"",VLOOKUP(CONCATENATE(D244,"-",E244),'Three Phase - UG'!$C$8:$T$18,9,FALSE),""),"")</f>
        <v/>
      </c>
      <c r="K244" s="426" t="str">
        <f>IF(D244&lt;&gt;"",IF(E244&lt;&gt;"",VLOOKUP(CONCATENATE(D244,"-",E244),'Three Phase - UG'!$C$8:$T$18,10,FALSE),""),"")</f>
        <v/>
      </c>
      <c r="L244" s="426" t="str">
        <f>IF(D244&lt;&gt;"",IF(E244&lt;&gt;"",VLOOKUP(CONCATENATE(D244,"-",E244),'Three Phase - UG'!$C$8:$T$18,12,FALSE),""),"")</f>
        <v/>
      </c>
      <c r="M244" s="426" t="str">
        <f>IF(D244&lt;&gt;"",IF(E244&lt;&gt;"",VLOOKUP(CONCATENATE(D244,"-",E244),'Three Phase - UG'!$C$8:$T$18,13,FALSE),""),"")</f>
        <v/>
      </c>
      <c r="N244" s="427" t="str">
        <f>IF(D244&lt;&gt;"",IF(E244&lt;&gt;"",VLOOKUP(CONCATENATE(D244,"-",E244),'Three Phase - UG'!$C$8:$T$18,15,FALSE)*1000000,""),"")</f>
        <v/>
      </c>
      <c r="O244" s="426"/>
      <c r="P244" s="427"/>
    </row>
    <row r="245" spans="10:16" x14ac:dyDescent="0.25">
      <c r="J245" s="426" t="str">
        <f>IF(D245&lt;&gt;"",IF(E245&lt;&gt;"",VLOOKUP(CONCATENATE(D245,"-",E245),'Three Phase - UG'!$C$8:$T$18,9,FALSE),""),"")</f>
        <v/>
      </c>
      <c r="K245" s="426" t="str">
        <f>IF(D245&lt;&gt;"",IF(E245&lt;&gt;"",VLOOKUP(CONCATENATE(D245,"-",E245),'Three Phase - UG'!$C$8:$T$18,10,FALSE),""),"")</f>
        <v/>
      </c>
      <c r="L245" s="426" t="str">
        <f>IF(D245&lt;&gt;"",IF(E245&lt;&gt;"",VLOOKUP(CONCATENATE(D245,"-",E245),'Three Phase - UG'!$C$8:$T$18,12,FALSE),""),"")</f>
        <v/>
      </c>
      <c r="M245" s="426" t="str">
        <f>IF(D245&lt;&gt;"",IF(E245&lt;&gt;"",VLOOKUP(CONCATENATE(D245,"-",E245),'Three Phase - UG'!$C$8:$T$18,13,FALSE),""),"")</f>
        <v/>
      </c>
      <c r="N245" s="427" t="str">
        <f>IF(D245&lt;&gt;"",IF(E245&lt;&gt;"",VLOOKUP(CONCATENATE(D245,"-",E245),'Three Phase - UG'!$C$8:$T$18,15,FALSE)*1000000,""),"")</f>
        <v/>
      </c>
      <c r="O245" s="426"/>
      <c r="P245" s="427"/>
    </row>
    <row r="246" spans="10:16" x14ac:dyDescent="0.25">
      <c r="J246" s="426" t="str">
        <f>IF(D246&lt;&gt;"",IF(E246&lt;&gt;"",VLOOKUP(CONCATENATE(D246,"-",E246),'Three Phase - UG'!$C$8:$T$18,9,FALSE),""),"")</f>
        <v/>
      </c>
      <c r="K246" s="426" t="str">
        <f>IF(D246&lt;&gt;"",IF(E246&lt;&gt;"",VLOOKUP(CONCATENATE(D246,"-",E246),'Three Phase - UG'!$C$8:$T$18,10,FALSE),""),"")</f>
        <v/>
      </c>
      <c r="L246" s="426" t="str">
        <f>IF(D246&lt;&gt;"",IF(E246&lt;&gt;"",VLOOKUP(CONCATENATE(D246,"-",E246),'Three Phase - UG'!$C$8:$T$18,12,FALSE),""),"")</f>
        <v/>
      </c>
      <c r="M246" s="426" t="str">
        <f>IF(D246&lt;&gt;"",IF(E246&lt;&gt;"",VLOOKUP(CONCATENATE(D246,"-",E246),'Three Phase - UG'!$C$8:$T$18,13,FALSE),""),"")</f>
        <v/>
      </c>
      <c r="N246" s="427" t="str">
        <f>IF(D246&lt;&gt;"",IF(E246&lt;&gt;"",VLOOKUP(CONCATENATE(D246,"-",E246),'Three Phase - UG'!$C$8:$T$18,15,FALSE)*1000000,""),"")</f>
        <v/>
      </c>
      <c r="O246" s="426"/>
      <c r="P246" s="427"/>
    </row>
    <row r="247" spans="10:16" x14ac:dyDescent="0.25">
      <c r="J247" s="426" t="str">
        <f>IF(D247&lt;&gt;"",IF(E247&lt;&gt;"",VLOOKUP(CONCATENATE(D247,"-",E247),'Three Phase - UG'!$C$8:$T$18,9,FALSE),""),"")</f>
        <v/>
      </c>
      <c r="K247" s="426" t="str">
        <f>IF(D247&lt;&gt;"",IF(E247&lt;&gt;"",VLOOKUP(CONCATENATE(D247,"-",E247),'Three Phase - UG'!$C$8:$T$18,10,FALSE),""),"")</f>
        <v/>
      </c>
      <c r="L247" s="426" t="str">
        <f>IF(D247&lt;&gt;"",IF(E247&lt;&gt;"",VLOOKUP(CONCATENATE(D247,"-",E247),'Three Phase - UG'!$C$8:$T$18,12,FALSE),""),"")</f>
        <v/>
      </c>
      <c r="M247" s="426" t="str">
        <f>IF(D247&lt;&gt;"",IF(E247&lt;&gt;"",VLOOKUP(CONCATENATE(D247,"-",E247),'Three Phase - UG'!$C$8:$T$18,13,FALSE),""),"")</f>
        <v/>
      </c>
      <c r="N247" s="427" t="str">
        <f>IF(D247&lt;&gt;"",IF(E247&lt;&gt;"",VLOOKUP(CONCATENATE(D247,"-",E247),'Three Phase - UG'!$C$8:$T$18,15,FALSE)*1000000,""),"")</f>
        <v/>
      </c>
      <c r="O247" s="426"/>
      <c r="P247" s="427"/>
    </row>
    <row r="248" spans="10:16" x14ac:dyDescent="0.25">
      <c r="J248" s="426" t="str">
        <f>IF(D248&lt;&gt;"",IF(E248&lt;&gt;"",VLOOKUP(CONCATENATE(D248,"-",E248),'Three Phase - UG'!$C$8:$T$18,9,FALSE),""),"")</f>
        <v/>
      </c>
      <c r="K248" s="426" t="str">
        <f>IF(D248&lt;&gt;"",IF(E248&lt;&gt;"",VLOOKUP(CONCATENATE(D248,"-",E248),'Three Phase - UG'!$C$8:$T$18,10,FALSE),""),"")</f>
        <v/>
      </c>
      <c r="L248" s="426" t="str">
        <f>IF(D248&lt;&gt;"",IF(E248&lt;&gt;"",VLOOKUP(CONCATENATE(D248,"-",E248),'Three Phase - UG'!$C$8:$T$18,12,FALSE),""),"")</f>
        <v/>
      </c>
      <c r="M248" s="426" t="str">
        <f>IF(D248&lt;&gt;"",IF(E248&lt;&gt;"",VLOOKUP(CONCATENATE(D248,"-",E248),'Three Phase - UG'!$C$8:$T$18,13,FALSE),""),"")</f>
        <v/>
      </c>
      <c r="N248" s="427" t="str">
        <f>IF(D248&lt;&gt;"",IF(E248&lt;&gt;"",VLOOKUP(CONCATENATE(D248,"-",E248),'Three Phase - UG'!$C$8:$T$18,15,FALSE)*1000000,""),"")</f>
        <v/>
      </c>
      <c r="O248" s="426"/>
      <c r="P248" s="427"/>
    </row>
    <row r="249" spans="10:16" x14ac:dyDescent="0.25">
      <c r="J249" s="426" t="str">
        <f>IF(D249&lt;&gt;"",IF(E249&lt;&gt;"",VLOOKUP(CONCATENATE(D249,"-",E249),'Three Phase - UG'!$C$8:$T$18,9,FALSE),""),"")</f>
        <v/>
      </c>
      <c r="K249" s="426" t="str">
        <f>IF(D249&lt;&gt;"",IF(E249&lt;&gt;"",VLOOKUP(CONCATENATE(D249,"-",E249),'Three Phase - UG'!$C$8:$T$18,10,FALSE),""),"")</f>
        <v/>
      </c>
      <c r="L249" s="426" t="str">
        <f>IF(D249&lt;&gt;"",IF(E249&lt;&gt;"",VLOOKUP(CONCATENATE(D249,"-",E249),'Three Phase - UG'!$C$8:$T$18,12,FALSE),""),"")</f>
        <v/>
      </c>
      <c r="M249" s="426" t="str">
        <f>IF(D249&lt;&gt;"",IF(E249&lt;&gt;"",VLOOKUP(CONCATENATE(D249,"-",E249),'Three Phase - UG'!$C$8:$T$18,13,FALSE),""),"")</f>
        <v/>
      </c>
      <c r="N249" s="427" t="str">
        <f>IF(D249&lt;&gt;"",IF(E249&lt;&gt;"",VLOOKUP(CONCATENATE(D249,"-",E249),'Three Phase - UG'!$C$8:$T$18,15,FALSE)*1000000,""),"")</f>
        <v/>
      </c>
      <c r="O249" s="426"/>
      <c r="P249" s="427"/>
    </row>
    <row r="250" spans="10:16" x14ac:dyDescent="0.25">
      <c r="J250" s="426" t="str">
        <f>IF(D250&lt;&gt;"",IF(E250&lt;&gt;"",VLOOKUP(CONCATENATE(D250,"-",E250),'Three Phase - UG'!$C$8:$T$18,9,FALSE),""),"")</f>
        <v/>
      </c>
      <c r="K250" s="426" t="str">
        <f>IF(D250&lt;&gt;"",IF(E250&lt;&gt;"",VLOOKUP(CONCATENATE(D250,"-",E250),'Three Phase - UG'!$C$8:$T$18,10,FALSE),""),"")</f>
        <v/>
      </c>
      <c r="L250" s="426" t="str">
        <f>IF(D250&lt;&gt;"",IF(E250&lt;&gt;"",VLOOKUP(CONCATENATE(D250,"-",E250),'Three Phase - UG'!$C$8:$T$18,12,FALSE),""),"")</f>
        <v/>
      </c>
      <c r="M250" s="426" t="str">
        <f>IF(D250&lt;&gt;"",IF(E250&lt;&gt;"",VLOOKUP(CONCATENATE(D250,"-",E250),'Three Phase - UG'!$C$8:$T$18,13,FALSE),""),"")</f>
        <v/>
      </c>
      <c r="N250" s="427" t="str">
        <f>IF(D250&lt;&gt;"",IF(E250&lt;&gt;"",VLOOKUP(CONCATENATE(D250,"-",E250),'Three Phase - UG'!$C$8:$T$18,15,FALSE)*1000000,""),"")</f>
        <v/>
      </c>
      <c r="O250" s="426"/>
      <c r="P250" s="427"/>
    </row>
    <row r="251" spans="10:16" x14ac:dyDescent="0.25">
      <c r="J251" s="426" t="str">
        <f>IF(D251&lt;&gt;"",IF(E251&lt;&gt;"",VLOOKUP(CONCATENATE(D251,"-",E251),'Three Phase - UG'!$C$8:$T$18,9,FALSE),""),"")</f>
        <v/>
      </c>
      <c r="K251" s="426" t="str">
        <f>IF(D251&lt;&gt;"",IF(E251&lt;&gt;"",VLOOKUP(CONCATENATE(D251,"-",E251),'Three Phase - UG'!$C$8:$T$18,10,FALSE),""),"")</f>
        <v/>
      </c>
      <c r="L251" s="426" t="str">
        <f>IF(D251&lt;&gt;"",IF(E251&lt;&gt;"",VLOOKUP(CONCATENATE(D251,"-",E251),'Three Phase - UG'!$C$8:$T$18,12,FALSE),""),"")</f>
        <v/>
      </c>
      <c r="M251" s="426" t="str">
        <f>IF(D251&lt;&gt;"",IF(E251&lt;&gt;"",VLOOKUP(CONCATENATE(D251,"-",E251),'Three Phase - UG'!$C$8:$T$18,13,FALSE),""),"")</f>
        <v/>
      </c>
      <c r="N251" s="427" t="str">
        <f>IF(D251&lt;&gt;"",IF(E251&lt;&gt;"",VLOOKUP(CONCATENATE(D251,"-",E251),'Three Phase - UG'!$C$8:$T$18,15,FALSE)*1000000,""),"")</f>
        <v/>
      </c>
      <c r="O251" s="426"/>
      <c r="P251" s="427"/>
    </row>
    <row r="252" spans="10:16" x14ac:dyDescent="0.25">
      <c r="J252" s="426" t="str">
        <f>IF(D252&lt;&gt;"",IF(E252&lt;&gt;"",VLOOKUP(CONCATENATE(D252,"-",E252),'Three Phase - UG'!$C$8:$T$18,9,FALSE),""),"")</f>
        <v/>
      </c>
      <c r="K252" s="426" t="str">
        <f>IF(D252&lt;&gt;"",IF(E252&lt;&gt;"",VLOOKUP(CONCATENATE(D252,"-",E252),'Three Phase - UG'!$C$8:$T$18,10,FALSE),""),"")</f>
        <v/>
      </c>
      <c r="L252" s="426" t="str">
        <f>IF(D252&lt;&gt;"",IF(E252&lt;&gt;"",VLOOKUP(CONCATENATE(D252,"-",E252),'Three Phase - UG'!$C$8:$T$18,12,FALSE),""),"")</f>
        <v/>
      </c>
      <c r="M252" s="426" t="str">
        <f>IF(D252&lt;&gt;"",IF(E252&lt;&gt;"",VLOOKUP(CONCATENATE(D252,"-",E252),'Three Phase - UG'!$C$8:$T$18,13,FALSE),""),"")</f>
        <v/>
      </c>
      <c r="N252" s="427" t="str">
        <f>IF(D252&lt;&gt;"",IF(E252&lt;&gt;"",VLOOKUP(CONCATENATE(D252,"-",E252),'Three Phase - UG'!$C$8:$T$18,15,FALSE)*1000000,""),"")</f>
        <v/>
      </c>
      <c r="O252" s="426"/>
      <c r="P252" s="427"/>
    </row>
    <row r="253" spans="10:16" x14ac:dyDescent="0.25">
      <c r="J253" s="426" t="str">
        <f>IF(D253&lt;&gt;"",IF(E253&lt;&gt;"",VLOOKUP(CONCATENATE(D253,"-",E253),'Three Phase - UG'!$C$8:$T$18,9,FALSE),""),"")</f>
        <v/>
      </c>
      <c r="K253" s="426" t="str">
        <f>IF(D253&lt;&gt;"",IF(E253&lt;&gt;"",VLOOKUP(CONCATENATE(D253,"-",E253),'Three Phase - UG'!$C$8:$T$18,10,FALSE),""),"")</f>
        <v/>
      </c>
      <c r="L253" s="426" t="str">
        <f>IF(D253&lt;&gt;"",IF(E253&lt;&gt;"",VLOOKUP(CONCATENATE(D253,"-",E253),'Three Phase - UG'!$C$8:$T$18,12,FALSE),""),"")</f>
        <v/>
      </c>
      <c r="M253" s="426" t="str">
        <f>IF(D253&lt;&gt;"",IF(E253&lt;&gt;"",VLOOKUP(CONCATENATE(D253,"-",E253),'Three Phase - UG'!$C$8:$T$18,13,FALSE),""),"")</f>
        <v/>
      </c>
      <c r="N253" s="427" t="str">
        <f>IF(D253&lt;&gt;"",IF(E253&lt;&gt;"",VLOOKUP(CONCATENATE(D253,"-",E253),'Three Phase - UG'!$C$8:$T$18,15,FALSE)*1000000,""),"")</f>
        <v/>
      </c>
      <c r="O253" s="426"/>
      <c r="P253" s="427"/>
    </row>
    <row r="254" spans="10:16" x14ac:dyDescent="0.25">
      <c r="J254" s="426" t="str">
        <f>IF(D254&lt;&gt;"",IF(E254&lt;&gt;"",VLOOKUP(CONCATENATE(D254,"-",E254),'Three Phase - UG'!$C$8:$T$18,9,FALSE),""),"")</f>
        <v/>
      </c>
      <c r="K254" s="426" t="str">
        <f>IF(D254&lt;&gt;"",IF(E254&lt;&gt;"",VLOOKUP(CONCATENATE(D254,"-",E254),'Three Phase - UG'!$C$8:$T$18,10,FALSE),""),"")</f>
        <v/>
      </c>
      <c r="L254" s="426" t="str">
        <f>IF(D254&lt;&gt;"",IF(E254&lt;&gt;"",VLOOKUP(CONCATENATE(D254,"-",E254),'Three Phase - UG'!$C$8:$T$18,12,FALSE),""),"")</f>
        <v/>
      </c>
      <c r="M254" s="426" t="str">
        <f>IF(D254&lt;&gt;"",IF(E254&lt;&gt;"",VLOOKUP(CONCATENATE(D254,"-",E254),'Three Phase - UG'!$C$8:$T$18,13,FALSE),""),"")</f>
        <v/>
      </c>
      <c r="N254" s="427" t="str">
        <f>IF(D254&lt;&gt;"",IF(E254&lt;&gt;"",VLOOKUP(CONCATENATE(D254,"-",E254),'Three Phase - UG'!$C$8:$T$18,15,FALSE)*1000000,""),"")</f>
        <v/>
      </c>
      <c r="O254" s="426"/>
      <c r="P254" s="427"/>
    </row>
    <row r="255" spans="10:16" x14ac:dyDescent="0.25">
      <c r="J255" s="426" t="str">
        <f>IF(D255&lt;&gt;"",IF(E255&lt;&gt;"",VLOOKUP(CONCATENATE(D255,"-",E255),'Three Phase - UG'!$C$8:$T$18,9,FALSE),""),"")</f>
        <v/>
      </c>
      <c r="K255" s="426" t="str">
        <f>IF(D255&lt;&gt;"",IF(E255&lt;&gt;"",VLOOKUP(CONCATENATE(D255,"-",E255),'Three Phase - UG'!$C$8:$T$18,10,FALSE),""),"")</f>
        <v/>
      </c>
      <c r="L255" s="426" t="str">
        <f>IF(D255&lt;&gt;"",IF(E255&lt;&gt;"",VLOOKUP(CONCATENATE(D255,"-",E255),'Three Phase - UG'!$C$8:$T$18,12,FALSE),""),"")</f>
        <v/>
      </c>
      <c r="M255" s="426" t="str">
        <f>IF(D255&lt;&gt;"",IF(E255&lt;&gt;"",VLOOKUP(CONCATENATE(D255,"-",E255),'Three Phase - UG'!$C$8:$T$18,13,FALSE),""),"")</f>
        <v/>
      </c>
      <c r="N255" s="427" t="str">
        <f>IF(D255&lt;&gt;"",IF(E255&lt;&gt;"",VLOOKUP(CONCATENATE(D255,"-",E255),'Three Phase - UG'!$C$8:$T$18,15,FALSE)*1000000,""),"")</f>
        <v/>
      </c>
      <c r="O255" s="426"/>
      <c r="P255" s="427"/>
    </row>
    <row r="256" spans="10:16" x14ac:dyDescent="0.25">
      <c r="J256" s="426" t="str">
        <f>IF(D256&lt;&gt;"",IF(E256&lt;&gt;"",VLOOKUP(CONCATENATE(D256,"-",E256),'Three Phase - UG'!$C$8:$T$18,9,FALSE),""),"")</f>
        <v/>
      </c>
      <c r="K256" s="426" t="str">
        <f>IF(D256&lt;&gt;"",IF(E256&lt;&gt;"",VLOOKUP(CONCATENATE(D256,"-",E256),'Three Phase - UG'!$C$8:$T$18,10,FALSE),""),"")</f>
        <v/>
      </c>
      <c r="L256" s="426" t="str">
        <f>IF(D256&lt;&gt;"",IF(E256&lt;&gt;"",VLOOKUP(CONCATENATE(D256,"-",E256),'Three Phase - UG'!$C$8:$T$18,12,FALSE),""),"")</f>
        <v/>
      </c>
      <c r="M256" s="426" t="str">
        <f>IF(D256&lt;&gt;"",IF(E256&lt;&gt;"",VLOOKUP(CONCATENATE(D256,"-",E256),'Three Phase - UG'!$C$8:$T$18,13,FALSE),""),"")</f>
        <v/>
      </c>
      <c r="N256" s="427" t="str">
        <f>IF(D256&lt;&gt;"",IF(E256&lt;&gt;"",VLOOKUP(CONCATENATE(D256,"-",E256),'Three Phase - UG'!$C$8:$T$18,15,FALSE)*1000000,""),"")</f>
        <v/>
      </c>
      <c r="O256" s="426"/>
      <c r="P256" s="427"/>
    </row>
    <row r="257" spans="10:16" x14ac:dyDescent="0.25">
      <c r="J257" s="426" t="str">
        <f>IF(D257&lt;&gt;"",IF(E257&lt;&gt;"",VLOOKUP(CONCATENATE(D257,"-",E257),'Three Phase - UG'!$C$8:$T$18,9,FALSE),""),"")</f>
        <v/>
      </c>
      <c r="K257" s="426" t="str">
        <f>IF(D257&lt;&gt;"",IF(E257&lt;&gt;"",VLOOKUP(CONCATENATE(D257,"-",E257),'Three Phase - UG'!$C$8:$T$18,10,FALSE),""),"")</f>
        <v/>
      </c>
      <c r="L257" s="426" t="str">
        <f>IF(D257&lt;&gt;"",IF(E257&lt;&gt;"",VLOOKUP(CONCATENATE(D257,"-",E257),'Three Phase - UG'!$C$8:$T$18,12,FALSE),""),"")</f>
        <v/>
      </c>
      <c r="M257" s="426" t="str">
        <f>IF(D257&lt;&gt;"",IF(E257&lt;&gt;"",VLOOKUP(CONCATENATE(D257,"-",E257),'Three Phase - UG'!$C$8:$T$18,13,FALSE),""),"")</f>
        <v/>
      </c>
      <c r="N257" s="427" t="str">
        <f>IF(D257&lt;&gt;"",IF(E257&lt;&gt;"",VLOOKUP(CONCATENATE(D257,"-",E257),'Three Phase - UG'!$C$8:$T$18,15,FALSE)*1000000,""),"")</f>
        <v/>
      </c>
      <c r="O257" s="426"/>
      <c r="P257" s="427"/>
    </row>
    <row r="258" spans="10:16" x14ac:dyDescent="0.25">
      <c r="J258" s="426" t="str">
        <f>IF(D258&lt;&gt;"",IF(E258&lt;&gt;"",VLOOKUP(CONCATENATE(D258,"-",E258),'Three Phase - UG'!$C$8:$T$18,9,FALSE),""),"")</f>
        <v/>
      </c>
      <c r="K258" s="426" t="str">
        <f>IF(D258&lt;&gt;"",IF(E258&lt;&gt;"",VLOOKUP(CONCATENATE(D258,"-",E258),'Three Phase - UG'!$C$8:$T$18,10,FALSE),""),"")</f>
        <v/>
      </c>
      <c r="L258" s="426" t="str">
        <f>IF(D258&lt;&gt;"",IF(E258&lt;&gt;"",VLOOKUP(CONCATENATE(D258,"-",E258),'Three Phase - UG'!$C$8:$T$18,12,FALSE),""),"")</f>
        <v/>
      </c>
      <c r="M258" s="426" t="str">
        <f>IF(D258&lt;&gt;"",IF(E258&lt;&gt;"",VLOOKUP(CONCATENATE(D258,"-",E258),'Three Phase - UG'!$C$8:$T$18,13,FALSE),""),"")</f>
        <v/>
      </c>
      <c r="N258" s="427" t="str">
        <f>IF(D258&lt;&gt;"",IF(E258&lt;&gt;"",VLOOKUP(CONCATENATE(D258,"-",E258),'Three Phase - UG'!$C$8:$T$18,15,FALSE)*1000000,""),"")</f>
        <v/>
      </c>
      <c r="O258" s="426"/>
      <c r="P258" s="427"/>
    </row>
    <row r="259" spans="10:16" x14ac:dyDescent="0.25">
      <c r="J259" s="426" t="str">
        <f>IF(D259&lt;&gt;"",IF(E259&lt;&gt;"",VLOOKUP(CONCATENATE(D259,"-",E259),'Three Phase - UG'!$C$8:$T$18,9,FALSE),""),"")</f>
        <v/>
      </c>
      <c r="K259" s="426" t="str">
        <f>IF(D259&lt;&gt;"",IF(E259&lt;&gt;"",VLOOKUP(CONCATENATE(D259,"-",E259),'Three Phase - UG'!$C$8:$T$18,10,FALSE),""),"")</f>
        <v/>
      </c>
      <c r="L259" s="426" t="str">
        <f>IF(D259&lt;&gt;"",IF(E259&lt;&gt;"",VLOOKUP(CONCATENATE(D259,"-",E259),'Three Phase - UG'!$C$8:$T$18,12,FALSE),""),"")</f>
        <v/>
      </c>
      <c r="M259" s="426" t="str">
        <f>IF(D259&lt;&gt;"",IF(E259&lt;&gt;"",VLOOKUP(CONCATENATE(D259,"-",E259),'Three Phase - UG'!$C$8:$T$18,13,FALSE),""),"")</f>
        <v/>
      </c>
      <c r="N259" s="427" t="str">
        <f>IF(D259&lt;&gt;"",IF(E259&lt;&gt;"",VLOOKUP(CONCATENATE(D259,"-",E259),'Three Phase - UG'!$C$8:$T$18,15,FALSE)*1000000,""),"")</f>
        <v/>
      </c>
      <c r="O259" s="426"/>
      <c r="P259" s="427"/>
    </row>
    <row r="260" spans="10:16" x14ac:dyDescent="0.25">
      <c r="J260" s="426" t="str">
        <f>IF(D260&lt;&gt;"",IF(E260&lt;&gt;"",VLOOKUP(CONCATENATE(D260,"-",E260),'Three Phase - UG'!$C$8:$T$18,9,FALSE),""),"")</f>
        <v/>
      </c>
      <c r="K260" s="426" t="str">
        <f>IF(D260&lt;&gt;"",IF(E260&lt;&gt;"",VLOOKUP(CONCATENATE(D260,"-",E260),'Three Phase - UG'!$C$8:$T$18,10,FALSE),""),"")</f>
        <v/>
      </c>
      <c r="L260" s="426" t="str">
        <f>IF(D260&lt;&gt;"",IF(E260&lt;&gt;"",VLOOKUP(CONCATENATE(D260,"-",E260),'Three Phase - UG'!$C$8:$T$18,12,FALSE),""),"")</f>
        <v/>
      </c>
      <c r="M260" s="426" t="str">
        <f>IF(D260&lt;&gt;"",IF(E260&lt;&gt;"",VLOOKUP(CONCATENATE(D260,"-",E260),'Three Phase - UG'!$C$8:$T$18,13,FALSE),""),"")</f>
        <v/>
      </c>
      <c r="N260" s="427" t="str">
        <f>IF(D260&lt;&gt;"",IF(E260&lt;&gt;"",VLOOKUP(CONCATENATE(D260,"-",E260),'Three Phase - UG'!$C$8:$T$18,15,FALSE)*1000000,""),"")</f>
        <v/>
      </c>
      <c r="O260" s="426"/>
      <c r="P260" s="427"/>
    </row>
    <row r="261" spans="10:16" x14ac:dyDescent="0.25">
      <c r="J261" s="426" t="str">
        <f>IF(D261&lt;&gt;"",IF(E261&lt;&gt;"",VLOOKUP(CONCATENATE(D261,"-",E261),'Three Phase - UG'!$C$8:$T$18,9,FALSE),""),"")</f>
        <v/>
      </c>
      <c r="K261" s="426" t="str">
        <f>IF(D261&lt;&gt;"",IF(E261&lt;&gt;"",VLOOKUP(CONCATENATE(D261,"-",E261),'Three Phase - UG'!$C$8:$T$18,10,FALSE),""),"")</f>
        <v/>
      </c>
      <c r="L261" s="426" t="str">
        <f>IF(D261&lt;&gt;"",IF(E261&lt;&gt;"",VLOOKUP(CONCATENATE(D261,"-",E261),'Three Phase - UG'!$C$8:$T$18,12,FALSE),""),"")</f>
        <v/>
      </c>
      <c r="M261" s="426" t="str">
        <f>IF(D261&lt;&gt;"",IF(E261&lt;&gt;"",VLOOKUP(CONCATENATE(D261,"-",E261),'Three Phase - UG'!$C$8:$T$18,13,FALSE),""),"")</f>
        <v/>
      </c>
      <c r="N261" s="427" t="str">
        <f>IF(D261&lt;&gt;"",IF(E261&lt;&gt;"",VLOOKUP(CONCATENATE(D261,"-",E261),'Three Phase - UG'!$C$8:$T$18,15,FALSE)*1000000,""),"")</f>
        <v/>
      </c>
      <c r="O261" s="426"/>
      <c r="P261" s="427"/>
    </row>
    <row r="262" spans="10:16" x14ac:dyDescent="0.25">
      <c r="J262" s="426" t="str">
        <f>IF(D262&lt;&gt;"",IF(E262&lt;&gt;"",VLOOKUP(CONCATENATE(D262,"-",E262),'Three Phase - UG'!$C$8:$T$18,9,FALSE),""),"")</f>
        <v/>
      </c>
      <c r="K262" s="426" t="str">
        <f>IF(D262&lt;&gt;"",IF(E262&lt;&gt;"",VLOOKUP(CONCATENATE(D262,"-",E262),'Three Phase - UG'!$C$8:$T$18,10,FALSE),""),"")</f>
        <v/>
      </c>
      <c r="L262" s="426" t="str">
        <f>IF(D262&lt;&gt;"",IF(E262&lt;&gt;"",VLOOKUP(CONCATENATE(D262,"-",E262),'Three Phase - UG'!$C$8:$T$18,12,FALSE),""),"")</f>
        <v/>
      </c>
      <c r="M262" s="426" t="str">
        <f>IF(D262&lt;&gt;"",IF(E262&lt;&gt;"",VLOOKUP(CONCATENATE(D262,"-",E262),'Three Phase - UG'!$C$8:$T$18,13,FALSE),""),"")</f>
        <v/>
      </c>
      <c r="N262" s="427" t="str">
        <f>IF(D262&lt;&gt;"",IF(E262&lt;&gt;"",VLOOKUP(CONCATENATE(D262,"-",E262),'Three Phase - UG'!$C$8:$T$18,15,FALSE)*1000000,""),"")</f>
        <v/>
      </c>
      <c r="O262" s="426"/>
      <c r="P262" s="427"/>
    </row>
    <row r="263" spans="10:16" x14ac:dyDescent="0.25">
      <c r="J263" s="426" t="str">
        <f>IF(D263&lt;&gt;"",IF(E263&lt;&gt;"",VLOOKUP(CONCATENATE(D263,"-",E263),'Three Phase - UG'!$C$8:$T$18,9,FALSE),""),"")</f>
        <v/>
      </c>
      <c r="K263" s="426" t="str">
        <f>IF(D263&lt;&gt;"",IF(E263&lt;&gt;"",VLOOKUP(CONCATENATE(D263,"-",E263),'Three Phase - UG'!$C$8:$T$18,10,FALSE),""),"")</f>
        <v/>
      </c>
      <c r="L263" s="426" t="str">
        <f>IF(D263&lt;&gt;"",IF(E263&lt;&gt;"",VLOOKUP(CONCATENATE(D263,"-",E263),'Three Phase - UG'!$C$8:$T$18,12,FALSE),""),"")</f>
        <v/>
      </c>
      <c r="M263" s="426" t="str">
        <f>IF(D263&lt;&gt;"",IF(E263&lt;&gt;"",VLOOKUP(CONCATENATE(D263,"-",E263),'Three Phase - UG'!$C$8:$T$18,13,FALSE),""),"")</f>
        <v/>
      </c>
      <c r="N263" s="427" t="str">
        <f>IF(D263&lt;&gt;"",IF(E263&lt;&gt;"",VLOOKUP(CONCATENATE(D263,"-",E263),'Three Phase - UG'!$C$8:$T$18,15,FALSE)*1000000,""),"")</f>
        <v/>
      </c>
      <c r="O263" s="426"/>
      <c r="P263" s="427"/>
    </row>
    <row r="264" spans="10:16" x14ac:dyDescent="0.25">
      <c r="J264" s="426" t="str">
        <f>IF(D264&lt;&gt;"",IF(E264&lt;&gt;"",VLOOKUP(CONCATENATE(D264,"-",E264),'Three Phase - UG'!$C$8:$T$18,9,FALSE),""),"")</f>
        <v/>
      </c>
      <c r="K264" s="426" t="str">
        <f>IF(D264&lt;&gt;"",IF(E264&lt;&gt;"",VLOOKUP(CONCATENATE(D264,"-",E264),'Three Phase - UG'!$C$8:$T$18,10,FALSE),""),"")</f>
        <v/>
      </c>
      <c r="L264" s="426" t="str">
        <f>IF(D264&lt;&gt;"",IF(E264&lt;&gt;"",VLOOKUP(CONCATENATE(D264,"-",E264),'Three Phase - UG'!$C$8:$T$18,12,FALSE),""),"")</f>
        <v/>
      </c>
      <c r="M264" s="426" t="str">
        <f>IF(D264&lt;&gt;"",IF(E264&lt;&gt;"",VLOOKUP(CONCATENATE(D264,"-",E264),'Three Phase - UG'!$C$8:$T$18,13,FALSE),""),"")</f>
        <v/>
      </c>
      <c r="N264" s="427" t="str">
        <f>IF(D264&lt;&gt;"",IF(E264&lt;&gt;"",VLOOKUP(CONCATENATE(D264,"-",E264),'Three Phase - UG'!$C$8:$T$18,15,FALSE)*1000000,""),"")</f>
        <v/>
      </c>
      <c r="O264" s="426"/>
      <c r="P264" s="427"/>
    </row>
    <row r="265" spans="10:16" x14ac:dyDescent="0.25">
      <c r="J265" s="426" t="str">
        <f>IF(D265&lt;&gt;"",IF(E265&lt;&gt;"",VLOOKUP(CONCATENATE(D265,"-",E265),'Three Phase - UG'!$C$8:$T$18,9,FALSE),""),"")</f>
        <v/>
      </c>
      <c r="K265" s="426" t="str">
        <f>IF(D265&lt;&gt;"",IF(E265&lt;&gt;"",VLOOKUP(CONCATENATE(D265,"-",E265),'Three Phase - UG'!$C$8:$T$18,10,FALSE),""),"")</f>
        <v/>
      </c>
      <c r="L265" s="426" t="str">
        <f>IF(D265&lt;&gt;"",IF(E265&lt;&gt;"",VLOOKUP(CONCATENATE(D265,"-",E265),'Three Phase - UG'!$C$8:$T$18,12,FALSE),""),"")</f>
        <v/>
      </c>
      <c r="M265" s="426" t="str">
        <f>IF(D265&lt;&gt;"",IF(E265&lt;&gt;"",VLOOKUP(CONCATENATE(D265,"-",E265),'Three Phase - UG'!$C$8:$T$18,13,FALSE),""),"")</f>
        <v/>
      </c>
      <c r="N265" s="427" t="str">
        <f>IF(D265&lt;&gt;"",IF(E265&lt;&gt;"",VLOOKUP(CONCATENATE(D265,"-",E265),'Three Phase - UG'!$C$8:$T$18,15,FALSE)*1000000,""),"")</f>
        <v/>
      </c>
      <c r="O265" s="426"/>
      <c r="P265" s="427"/>
    </row>
    <row r="266" spans="10:16" x14ac:dyDescent="0.25">
      <c r="J266" s="426" t="str">
        <f>IF(D266&lt;&gt;"",IF(E266&lt;&gt;"",VLOOKUP(CONCATENATE(D266,"-",E266),'Three Phase - UG'!$C$8:$T$18,9,FALSE),""),"")</f>
        <v/>
      </c>
      <c r="K266" s="426" t="str">
        <f>IF(D266&lt;&gt;"",IF(E266&lt;&gt;"",VLOOKUP(CONCATENATE(D266,"-",E266),'Three Phase - UG'!$C$8:$T$18,10,FALSE),""),"")</f>
        <v/>
      </c>
      <c r="L266" s="426" t="str">
        <f>IF(D266&lt;&gt;"",IF(E266&lt;&gt;"",VLOOKUP(CONCATENATE(D266,"-",E266),'Three Phase - UG'!$C$8:$T$18,12,FALSE),""),"")</f>
        <v/>
      </c>
      <c r="M266" s="426" t="str">
        <f>IF(D266&lt;&gt;"",IF(E266&lt;&gt;"",VLOOKUP(CONCATENATE(D266,"-",E266),'Three Phase - UG'!$C$8:$T$18,13,FALSE),""),"")</f>
        <v/>
      </c>
      <c r="N266" s="427" t="str">
        <f>IF(D266&lt;&gt;"",IF(E266&lt;&gt;"",VLOOKUP(CONCATENATE(D266,"-",E266),'Three Phase - UG'!$C$8:$T$18,15,FALSE)*1000000,""),"")</f>
        <v/>
      </c>
      <c r="O266" s="426"/>
      <c r="P266" s="427"/>
    </row>
    <row r="267" spans="10:16" x14ac:dyDescent="0.25">
      <c r="J267" s="426" t="str">
        <f>IF(D267&lt;&gt;"",IF(E267&lt;&gt;"",VLOOKUP(CONCATENATE(D267,"-",E267),'Three Phase - UG'!$C$8:$T$18,9,FALSE),""),"")</f>
        <v/>
      </c>
      <c r="K267" s="426" t="str">
        <f>IF(D267&lt;&gt;"",IF(E267&lt;&gt;"",VLOOKUP(CONCATENATE(D267,"-",E267),'Three Phase - UG'!$C$8:$T$18,10,FALSE),""),"")</f>
        <v/>
      </c>
      <c r="L267" s="426" t="str">
        <f>IF(D267&lt;&gt;"",IF(E267&lt;&gt;"",VLOOKUP(CONCATENATE(D267,"-",E267),'Three Phase - UG'!$C$8:$T$18,12,FALSE),""),"")</f>
        <v/>
      </c>
      <c r="M267" s="426" t="str">
        <f>IF(D267&lt;&gt;"",IF(E267&lt;&gt;"",VLOOKUP(CONCATENATE(D267,"-",E267),'Three Phase - UG'!$C$8:$T$18,13,FALSE),""),"")</f>
        <v/>
      </c>
      <c r="N267" s="427" t="str">
        <f>IF(D267&lt;&gt;"",IF(E267&lt;&gt;"",VLOOKUP(CONCATENATE(D267,"-",E267),'Three Phase - UG'!$C$8:$T$18,15,FALSE)*1000000,""),"")</f>
        <v/>
      </c>
      <c r="O267" s="426"/>
      <c r="P267" s="427"/>
    </row>
    <row r="268" spans="10:16" x14ac:dyDescent="0.25">
      <c r="J268" s="426" t="str">
        <f>IF(D268&lt;&gt;"",IF(E268&lt;&gt;"",VLOOKUP(CONCATENATE(D268,"-",E268),'Three Phase - UG'!$C$8:$T$18,9,FALSE),""),"")</f>
        <v/>
      </c>
      <c r="K268" s="426" t="str">
        <f>IF(D268&lt;&gt;"",IF(E268&lt;&gt;"",VLOOKUP(CONCATENATE(D268,"-",E268),'Three Phase - UG'!$C$8:$T$18,10,FALSE),""),"")</f>
        <v/>
      </c>
      <c r="L268" s="426" t="str">
        <f>IF(D268&lt;&gt;"",IF(E268&lt;&gt;"",VLOOKUP(CONCATENATE(D268,"-",E268),'Three Phase - UG'!$C$8:$T$18,12,FALSE),""),"")</f>
        <v/>
      </c>
      <c r="M268" s="426" t="str">
        <f>IF(D268&lt;&gt;"",IF(E268&lt;&gt;"",VLOOKUP(CONCATENATE(D268,"-",E268),'Three Phase - UG'!$C$8:$T$18,13,FALSE),""),"")</f>
        <v/>
      </c>
      <c r="N268" s="427" t="str">
        <f>IF(D268&lt;&gt;"",IF(E268&lt;&gt;"",VLOOKUP(CONCATENATE(D268,"-",E268),'Three Phase - UG'!$C$8:$T$18,15,FALSE)*1000000,""),"")</f>
        <v/>
      </c>
      <c r="O268" s="426"/>
      <c r="P268" s="427"/>
    </row>
    <row r="269" spans="10:16" x14ac:dyDescent="0.25">
      <c r="J269" s="426" t="str">
        <f>IF(D269&lt;&gt;"",IF(E269&lt;&gt;"",VLOOKUP(CONCATENATE(D269,"-",E269),'Three Phase - UG'!$C$8:$T$18,9,FALSE),""),"")</f>
        <v/>
      </c>
      <c r="K269" s="426" t="str">
        <f>IF(D269&lt;&gt;"",IF(E269&lt;&gt;"",VLOOKUP(CONCATENATE(D269,"-",E269),'Three Phase - UG'!$C$8:$T$18,10,FALSE),""),"")</f>
        <v/>
      </c>
      <c r="L269" s="426" t="str">
        <f>IF(D269&lt;&gt;"",IF(E269&lt;&gt;"",VLOOKUP(CONCATENATE(D269,"-",E269),'Three Phase - UG'!$C$8:$T$18,12,FALSE),""),"")</f>
        <v/>
      </c>
      <c r="M269" s="426" t="str">
        <f>IF(D269&lt;&gt;"",IF(E269&lt;&gt;"",VLOOKUP(CONCATENATE(D269,"-",E269),'Three Phase - UG'!$C$8:$T$18,13,FALSE),""),"")</f>
        <v/>
      </c>
      <c r="N269" s="427" t="str">
        <f>IF(D269&lt;&gt;"",IF(E269&lt;&gt;"",VLOOKUP(CONCATENATE(D269,"-",E269),'Three Phase - UG'!$C$8:$T$18,15,FALSE)*1000000,""),"")</f>
        <v/>
      </c>
      <c r="O269" s="426"/>
      <c r="P269" s="427"/>
    </row>
    <row r="270" spans="10:16" x14ac:dyDescent="0.25">
      <c r="J270" s="426" t="str">
        <f>IF(D270&lt;&gt;"",IF(E270&lt;&gt;"",VLOOKUP(CONCATENATE(D270,"-",E270),'Three Phase - UG'!$C$8:$T$18,9,FALSE),""),"")</f>
        <v/>
      </c>
      <c r="K270" s="426" t="str">
        <f>IF(D270&lt;&gt;"",IF(E270&lt;&gt;"",VLOOKUP(CONCATENATE(D270,"-",E270),'Three Phase - UG'!$C$8:$T$18,10,FALSE),""),"")</f>
        <v/>
      </c>
      <c r="L270" s="426" t="str">
        <f>IF(D270&lt;&gt;"",IF(E270&lt;&gt;"",VLOOKUP(CONCATENATE(D270,"-",E270),'Three Phase - UG'!$C$8:$T$18,12,FALSE),""),"")</f>
        <v/>
      </c>
      <c r="M270" s="426" t="str">
        <f>IF(D270&lt;&gt;"",IF(E270&lt;&gt;"",VLOOKUP(CONCATENATE(D270,"-",E270),'Three Phase - UG'!$C$8:$T$18,13,FALSE),""),"")</f>
        <v/>
      </c>
      <c r="N270" s="427" t="str">
        <f>IF(D270&lt;&gt;"",IF(E270&lt;&gt;"",VLOOKUP(CONCATENATE(D270,"-",E270),'Three Phase - UG'!$C$8:$T$18,15,FALSE)*1000000,""),"")</f>
        <v/>
      </c>
      <c r="O270" s="426"/>
      <c r="P270" s="427"/>
    </row>
    <row r="271" spans="10:16" x14ac:dyDescent="0.25">
      <c r="J271" s="426" t="str">
        <f>IF(D271&lt;&gt;"",IF(E271&lt;&gt;"",VLOOKUP(CONCATENATE(D271,"-",E271),'Three Phase - UG'!$C$8:$T$18,9,FALSE),""),"")</f>
        <v/>
      </c>
      <c r="K271" s="426" t="str">
        <f>IF(D271&lt;&gt;"",IF(E271&lt;&gt;"",VLOOKUP(CONCATENATE(D271,"-",E271),'Three Phase - UG'!$C$8:$T$18,10,FALSE),""),"")</f>
        <v/>
      </c>
      <c r="L271" s="426" t="str">
        <f>IF(D271&lt;&gt;"",IF(E271&lt;&gt;"",VLOOKUP(CONCATENATE(D271,"-",E271),'Three Phase - UG'!$C$8:$T$18,12,FALSE),""),"")</f>
        <v/>
      </c>
      <c r="M271" s="426" t="str">
        <f>IF(D271&lt;&gt;"",IF(E271&lt;&gt;"",VLOOKUP(CONCATENATE(D271,"-",E271),'Three Phase - UG'!$C$8:$T$18,13,FALSE),""),"")</f>
        <v/>
      </c>
      <c r="N271" s="427" t="str">
        <f>IF(D271&lt;&gt;"",IF(E271&lt;&gt;"",VLOOKUP(CONCATENATE(D271,"-",E271),'Three Phase - UG'!$C$8:$T$18,15,FALSE)*1000000,""),"")</f>
        <v/>
      </c>
      <c r="O271" s="426"/>
      <c r="P271" s="427"/>
    </row>
    <row r="272" spans="10:16" x14ac:dyDescent="0.25">
      <c r="J272" s="426" t="str">
        <f>IF(D272&lt;&gt;"",IF(E272&lt;&gt;"",VLOOKUP(CONCATENATE(D272,"-",E272),'Three Phase - UG'!$C$8:$T$18,9,FALSE),""),"")</f>
        <v/>
      </c>
      <c r="K272" s="426" t="str">
        <f>IF(D272&lt;&gt;"",IF(E272&lt;&gt;"",VLOOKUP(CONCATENATE(D272,"-",E272),'Three Phase - UG'!$C$8:$T$18,10,FALSE),""),"")</f>
        <v/>
      </c>
      <c r="L272" s="426" t="str">
        <f>IF(D272&lt;&gt;"",IF(E272&lt;&gt;"",VLOOKUP(CONCATENATE(D272,"-",E272),'Three Phase - UG'!$C$8:$T$18,12,FALSE),""),"")</f>
        <v/>
      </c>
      <c r="M272" s="426" t="str">
        <f>IF(D272&lt;&gt;"",IF(E272&lt;&gt;"",VLOOKUP(CONCATENATE(D272,"-",E272),'Three Phase - UG'!$C$8:$T$18,13,FALSE),""),"")</f>
        <v/>
      </c>
      <c r="N272" s="427" t="str">
        <f>IF(D272&lt;&gt;"",IF(E272&lt;&gt;"",VLOOKUP(CONCATENATE(D272,"-",E272),'Three Phase - UG'!$C$8:$T$18,15,FALSE)*1000000,""),"")</f>
        <v/>
      </c>
      <c r="O272" s="426"/>
      <c r="P272" s="427"/>
    </row>
    <row r="273" spans="10:16" x14ac:dyDescent="0.25">
      <c r="J273" s="426" t="str">
        <f>IF(D273&lt;&gt;"",IF(E273&lt;&gt;"",VLOOKUP(CONCATENATE(D273,"-",E273),'Three Phase - UG'!$C$8:$T$18,9,FALSE),""),"")</f>
        <v/>
      </c>
      <c r="K273" s="426" t="str">
        <f>IF(D273&lt;&gt;"",IF(E273&lt;&gt;"",VLOOKUP(CONCATENATE(D273,"-",E273),'Three Phase - UG'!$C$8:$T$18,10,FALSE),""),"")</f>
        <v/>
      </c>
      <c r="L273" s="426" t="str">
        <f>IF(D273&lt;&gt;"",IF(E273&lt;&gt;"",VLOOKUP(CONCATENATE(D273,"-",E273),'Three Phase - UG'!$C$8:$T$18,12,FALSE),""),"")</f>
        <v/>
      </c>
      <c r="M273" s="426" t="str">
        <f>IF(D273&lt;&gt;"",IF(E273&lt;&gt;"",VLOOKUP(CONCATENATE(D273,"-",E273),'Three Phase - UG'!$C$8:$T$18,13,FALSE),""),"")</f>
        <v/>
      </c>
      <c r="N273" s="427" t="str">
        <f>IF(D273&lt;&gt;"",IF(E273&lt;&gt;"",VLOOKUP(CONCATENATE(D273,"-",E273),'Three Phase - UG'!$C$8:$T$18,15,FALSE)*1000000,""),"")</f>
        <v/>
      </c>
      <c r="O273" s="426"/>
      <c r="P273" s="427"/>
    </row>
    <row r="274" spans="10:16" x14ac:dyDescent="0.25">
      <c r="J274" s="426" t="str">
        <f>IF(D274&lt;&gt;"",IF(E274&lt;&gt;"",VLOOKUP(CONCATENATE(D274,"-",E274),'Three Phase - UG'!$C$8:$T$18,9,FALSE),""),"")</f>
        <v/>
      </c>
      <c r="K274" s="426" t="str">
        <f>IF(D274&lt;&gt;"",IF(E274&lt;&gt;"",VLOOKUP(CONCATENATE(D274,"-",E274),'Three Phase - UG'!$C$8:$T$18,10,FALSE),""),"")</f>
        <v/>
      </c>
      <c r="L274" s="426" t="str">
        <f>IF(D274&lt;&gt;"",IF(E274&lt;&gt;"",VLOOKUP(CONCATENATE(D274,"-",E274),'Three Phase - UG'!$C$8:$T$18,12,FALSE),""),"")</f>
        <v/>
      </c>
      <c r="M274" s="426" t="str">
        <f>IF(D274&lt;&gt;"",IF(E274&lt;&gt;"",VLOOKUP(CONCATENATE(D274,"-",E274),'Three Phase - UG'!$C$8:$T$18,13,FALSE),""),"")</f>
        <v/>
      </c>
      <c r="N274" s="427" t="str">
        <f>IF(D274&lt;&gt;"",IF(E274&lt;&gt;"",VLOOKUP(CONCATENATE(D274,"-",E274),'Three Phase - UG'!$C$8:$T$18,15,FALSE)*1000000,""),"")</f>
        <v/>
      </c>
      <c r="O274" s="426"/>
      <c r="P274" s="427"/>
    </row>
    <row r="275" spans="10:16" x14ac:dyDescent="0.25">
      <c r="J275" s="426" t="str">
        <f>IF(D275&lt;&gt;"",IF(E275&lt;&gt;"",VLOOKUP(CONCATENATE(D275,"-",E275),'Three Phase - UG'!$C$8:$T$18,9,FALSE),""),"")</f>
        <v/>
      </c>
      <c r="K275" s="426" t="str">
        <f>IF(D275&lt;&gt;"",IF(E275&lt;&gt;"",VLOOKUP(CONCATENATE(D275,"-",E275),'Three Phase - UG'!$C$8:$T$18,10,FALSE),""),"")</f>
        <v/>
      </c>
      <c r="L275" s="426" t="str">
        <f>IF(D275&lt;&gt;"",IF(E275&lt;&gt;"",VLOOKUP(CONCATENATE(D275,"-",E275),'Three Phase - UG'!$C$8:$T$18,12,FALSE),""),"")</f>
        <v/>
      </c>
      <c r="M275" s="426" t="str">
        <f>IF(D275&lt;&gt;"",IF(E275&lt;&gt;"",VLOOKUP(CONCATENATE(D275,"-",E275),'Three Phase - UG'!$C$8:$T$18,13,FALSE),""),"")</f>
        <v/>
      </c>
      <c r="N275" s="427" t="str">
        <f>IF(D275&lt;&gt;"",IF(E275&lt;&gt;"",VLOOKUP(CONCATENATE(D275,"-",E275),'Three Phase - UG'!$C$8:$T$18,15,FALSE)*1000000,""),"")</f>
        <v/>
      </c>
      <c r="O275" s="426"/>
      <c r="P275" s="427"/>
    </row>
    <row r="276" spans="10:16" x14ac:dyDescent="0.25">
      <c r="J276" s="426" t="str">
        <f>IF(D276&lt;&gt;"",IF(E276&lt;&gt;"",VLOOKUP(CONCATENATE(D276,"-",E276),'Three Phase - UG'!$C$8:$T$18,9,FALSE),""),"")</f>
        <v/>
      </c>
      <c r="K276" s="426" t="str">
        <f>IF(D276&lt;&gt;"",IF(E276&lt;&gt;"",VLOOKUP(CONCATENATE(D276,"-",E276),'Three Phase - UG'!$C$8:$T$18,10,FALSE),""),"")</f>
        <v/>
      </c>
      <c r="L276" s="426" t="str">
        <f>IF(D276&lt;&gt;"",IF(E276&lt;&gt;"",VLOOKUP(CONCATENATE(D276,"-",E276),'Three Phase - UG'!$C$8:$T$18,12,FALSE),""),"")</f>
        <v/>
      </c>
      <c r="M276" s="426" t="str">
        <f>IF(D276&lt;&gt;"",IF(E276&lt;&gt;"",VLOOKUP(CONCATENATE(D276,"-",E276),'Three Phase - UG'!$C$8:$T$18,13,FALSE),""),"")</f>
        <v/>
      </c>
      <c r="N276" s="427" t="str">
        <f>IF(D276&lt;&gt;"",IF(E276&lt;&gt;"",VLOOKUP(CONCATENATE(D276,"-",E276),'Three Phase - UG'!$C$8:$T$18,15,FALSE)*1000000,""),"")</f>
        <v/>
      </c>
      <c r="O276" s="426"/>
      <c r="P276" s="427"/>
    </row>
    <row r="277" spans="10:16" x14ac:dyDescent="0.25">
      <c r="J277" s="426" t="str">
        <f>IF(D277&lt;&gt;"",IF(E277&lt;&gt;"",VLOOKUP(CONCATENATE(D277,"-",E277),'Three Phase - UG'!$C$8:$T$18,9,FALSE),""),"")</f>
        <v/>
      </c>
      <c r="K277" s="426" t="str">
        <f>IF(D277&lt;&gt;"",IF(E277&lt;&gt;"",VLOOKUP(CONCATENATE(D277,"-",E277),'Three Phase - UG'!$C$8:$T$18,10,FALSE),""),"")</f>
        <v/>
      </c>
      <c r="L277" s="426" t="str">
        <f>IF(D277&lt;&gt;"",IF(E277&lt;&gt;"",VLOOKUP(CONCATENATE(D277,"-",E277),'Three Phase - UG'!$C$8:$T$18,12,FALSE),""),"")</f>
        <v/>
      </c>
      <c r="M277" s="426" t="str">
        <f>IF(D277&lt;&gt;"",IF(E277&lt;&gt;"",VLOOKUP(CONCATENATE(D277,"-",E277),'Three Phase - UG'!$C$8:$T$18,13,FALSE),""),"")</f>
        <v/>
      </c>
      <c r="N277" s="427" t="str">
        <f>IF(D277&lt;&gt;"",IF(E277&lt;&gt;"",VLOOKUP(CONCATENATE(D277,"-",E277),'Three Phase - UG'!$C$8:$T$18,15,FALSE)*1000000,""),"")</f>
        <v/>
      </c>
      <c r="O277" s="426"/>
      <c r="P277" s="427"/>
    </row>
    <row r="278" spans="10:16" x14ac:dyDescent="0.25">
      <c r="J278" s="426" t="str">
        <f>IF(D278&lt;&gt;"",IF(E278&lt;&gt;"",VLOOKUP(CONCATENATE(D278,"-",E278),'Three Phase - UG'!$C$8:$T$18,9,FALSE),""),"")</f>
        <v/>
      </c>
      <c r="K278" s="426" t="str">
        <f>IF(D278&lt;&gt;"",IF(E278&lt;&gt;"",VLOOKUP(CONCATENATE(D278,"-",E278),'Three Phase - UG'!$C$8:$T$18,10,FALSE),""),"")</f>
        <v/>
      </c>
      <c r="L278" s="426" t="str">
        <f>IF(D278&lt;&gt;"",IF(E278&lt;&gt;"",VLOOKUP(CONCATENATE(D278,"-",E278),'Three Phase - UG'!$C$8:$T$18,12,FALSE),""),"")</f>
        <v/>
      </c>
      <c r="M278" s="426" t="str">
        <f>IF(D278&lt;&gt;"",IF(E278&lt;&gt;"",VLOOKUP(CONCATENATE(D278,"-",E278),'Three Phase - UG'!$C$8:$T$18,13,FALSE),""),"")</f>
        <v/>
      </c>
      <c r="N278" s="427" t="str">
        <f>IF(D278&lt;&gt;"",IF(E278&lt;&gt;"",VLOOKUP(CONCATENATE(D278,"-",E278),'Three Phase - UG'!$C$8:$T$18,15,FALSE)*1000000,""),"")</f>
        <v/>
      </c>
      <c r="O278" s="426"/>
      <c r="P278" s="427"/>
    </row>
    <row r="279" spans="10:16" x14ac:dyDescent="0.25">
      <c r="J279" s="426" t="str">
        <f>IF(D279&lt;&gt;"",IF(E279&lt;&gt;"",VLOOKUP(CONCATENATE(D279,"-",E279),'Three Phase - UG'!$C$8:$T$18,9,FALSE),""),"")</f>
        <v/>
      </c>
      <c r="K279" s="426" t="str">
        <f>IF(D279&lt;&gt;"",IF(E279&lt;&gt;"",VLOOKUP(CONCATENATE(D279,"-",E279),'Three Phase - UG'!$C$8:$T$18,10,FALSE),""),"")</f>
        <v/>
      </c>
      <c r="L279" s="426" t="str">
        <f>IF(D279&lt;&gt;"",IF(E279&lt;&gt;"",VLOOKUP(CONCATENATE(D279,"-",E279),'Three Phase - UG'!$C$8:$T$18,12,FALSE),""),"")</f>
        <v/>
      </c>
      <c r="M279" s="426" t="str">
        <f>IF(D279&lt;&gt;"",IF(E279&lt;&gt;"",VLOOKUP(CONCATENATE(D279,"-",E279),'Three Phase - UG'!$C$8:$T$18,13,FALSE),""),"")</f>
        <v/>
      </c>
      <c r="N279" s="427" t="str">
        <f>IF(D279&lt;&gt;"",IF(E279&lt;&gt;"",VLOOKUP(CONCATENATE(D279,"-",E279),'Three Phase - UG'!$C$8:$T$18,15,FALSE)*1000000,""),"")</f>
        <v/>
      </c>
      <c r="O279" s="426"/>
      <c r="P279" s="427"/>
    </row>
    <row r="280" spans="10:16" x14ac:dyDescent="0.25">
      <c r="J280" s="426" t="str">
        <f>IF(D280&lt;&gt;"",IF(E280&lt;&gt;"",VLOOKUP(CONCATENATE(D280,"-",E280),'Three Phase - UG'!$C$8:$T$18,9,FALSE),""),"")</f>
        <v/>
      </c>
      <c r="K280" s="426" t="str">
        <f>IF(D280&lt;&gt;"",IF(E280&lt;&gt;"",VLOOKUP(CONCATENATE(D280,"-",E280),'Three Phase - UG'!$C$8:$T$18,10,FALSE),""),"")</f>
        <v/>
      </c>
      <c r="L280" s="426" t="str">
        <f>IF(D280&lt;&gt;"",IF(E280&lt;&gt;"",VLOOKUP(CONCATENATE(D280,"-",E280),'Three Phase - UG'!$C$8:$T$18,12,FALSE),""),"")</f>
        <v/>
      </c>
      <c r="M280" s="426" t="str">
        <f>IF(D280&lt;&gt;"",IF(E280&lt;&gt;"",VLOOKUP(CONCATENATE(D280,"-",E280),'Three Phase - UG'!$C$8:$T$18,13,FALSE),""),"")</f>
        <v/>
      </c>
      <c r="N280" s="427" t="str">
        <f>IF(D280&lt;&gt;"",IF(E280&lt;&gt;"",VLOOKUP(CONCATENATE(D280,"-",E280),'Three Phase - UG'!$C$8:$T$18,15,FALSE)*1000000,""),"")</f>
        <v/>
      </c>
      <c r="O280" s="426"/>
      <c r="P280" s="427"/>
    </row>
    <row r="281" spans="10:16" x14ac:dyDescent="0.25">
      <c r="J281" s="426" t="str">
        <f>IF(D281&lt;&gt;"",IF(E281&lt;&gt;"",VLOOKUP(CONCATENATE(D281,"-",E281),'Three Phase - UG'!$C$8:$T$18,9,FALSE),""),"")</f>
        <v/>
      </c>
      <c r="K281" s="426" t="str">
        <f>IF(D281&lt;&gt;"",IF(E281&lt;&gt;"",VLOOKUP(CONCATENATE(D281,"-",E281),'Three Phase - UG'!$C$8:$T$18,10,FALSE),""),"")</f>
        <v/>
      </c>
      <c r="L281" s="426" t="str">
        <f>IF(D281&lt;&gt;"",IF(E281&lt;&gt;"",VLOOKUP(CONCATENATE(D281,"-",E281),'Three Phase - UG'!$C$8:$T$18,12,FALSE),""),"")</f>
        <v/>
      </c>
      <c r="M281" s="426" t="str">
        <f>IF(D281&lt;&gt;"",IF(E281&lt;&gt;"",VLOOKUP(CONCATENATE(D281,"-",E281),'Three Phase - UG'!$C$8:$T$18,13,FALSE),""),"")</f>
        <v/>
      </c>
      <c r="N281" s="427" t="str">
        <f>IF(D281&lt;&gt;"",IF(E281&lt;&gt;"",VLOOKUP(CONCATENATE(D281,"-",E281),'Three Phase - UG'!$C$8:$T$18,15,FALSE)*1000000,""),"")</f>
        <v/>
      </c>
      <c r="O281" s="426"/>
      <c r="P281" s="427"/>
    </row>
    <row r="282" spans="10:16" x14ac:dyDescent="0.25">
      <c r="J282" s="426" t="str">
        <f>IF(D282&lt;&gt;"",IF(E282&lt;&gt;"",VLOOKUP(CONCATENATE(D282,"-",E282),'Three Phase - UG'!$C$8:$T$18,9,FALSE),""),"")</f>
        <v/>
      </c>
      <c r="K282" s="426" t="str">
        <f>IF(D282&lt;&gt;"",IF(E282&lt;&gt;"",VLOOKUP(CONCATENATE(D282,"-",E282),'Three Phase - UG'!$C$8:$T$18,10,FALSE),""),"")</f>
        <v/>
      </c>
      <c r="L282" s="426" t="str">
        <f>IF(D282&lt;&gt;"",IF(E282&lt;&gt;"",VLOOKUP(CONCATENATE(D282,"-",E282),'Three Phase - UG'!$C$8:$T$18,12,FALSE),""),"")</f>
        <v/>
      </c>
      <c r="M282" s="426" t="str">
        <f>IF(D282&lt;&gt;"",IF(E282&lt;&gt;"",VLOOKUP(CONCATENATE(D282,"-",E282),'Three Phase - UG'!$C$8:$T$18,13,FALSE),""),"")</f>
        <v/>
      </c>
      <c r="N282" s="427" t="str">
        <f>IF(D282&lt;&gt;"",IF(E282&lt;&gt;"",VLOOKUP(CONCATENATE(D282,"-",E282),'Three Phase - UG'!$C$8:$T$18,15,FALSE)*1000000,""),"")</f>
        <v/>
      </c>
      <c r="O282" s="426"/>
      <c r="P282" s="427"/>
    </row>
    <row r="283" spans="10:16" x14ac:dyDescent="0.25">
      <c r="J283" s="426" t="str">
        <f>IF(D283&lt;&gt;"",IF(E283&lt;&gt;"",VLOOKUP(CONCATENATE(D283,"-",E283),'Three Phase - UG'!$C$8:$T$18,9,FALSE),""),"")</f>
        <v/>
      </c>
      <c r="K283" s="426" t="str">
        <f>IF(D283&lt;&gt;"",IF(E283&lt;&gt;"",VLOOKUP(CONCATENATE(D283,"-",E283),'Three Phase - UG'!$C$8:$T$18,10,FALSE),""),"")</f>
        <v/>
      </c>
      <c r="L283" s="426" t="str">
        <f>IF(D283&lt;&gt;"",IF(E283&lt;&gt;"",VLOOKUP(CONCATENATE(D283,"-",E283),'Three Phase - UG'!$C$8:$T$18,12,FALSE),""),"")</f>
        <v/>
      </c>
      <c r="M283" s="426" t="str">
        <f>IF(D283&lt;&gt;"",IF(E283&lt;&gt;"",VLOOKUP(CONCATENATE(D283,"-",E283),'Three Phase - UG'!$C$8:$T$18,13,FALSE),""),"")</f>
        <v/>
      </c>
      <c r="N283" s="427" t="str">
        <f>IF(D283&lt;&gt;"",IF(E283&lt;&gt;"",VLOOKUP(CONCATENATE(D283,"-",E283),'Three Phase - UG'!$C$8:$T$18,15,FALSE)*1000000,""),"")</f>
        <v/>
      </c>
      <c r="O283" s="426"/>
      <c r="P283" s="427"/>
    </row>
    <row r="284" spans="10:16" x14ac:dyDescent="0.25">
      <c r="J284" s="426" t="str">
        <f>IF(D284&lt;&gt;"",IF(E284&lt;&gt;"",VLOOKUP(CONCATENATE(D284,"-",E284),'Three Phase - UG'!$C$8:$T$18,9,FALSE),""),"")</f>
        <v/>
      </c>
      <c r="K284" s="426" t="str">
        <f>IF(D284&lt;&gt;"",IF(E284&lt;&gt;"",VLOOKUP(CONCATENATE(D284,"-",E284),'Three Phase - UG'!$C$8:$T$18,10,FALSE),""),"")</f>
        <v/>
      </c>
      <c r="L284" s="426" t="str">
        <f>IF(D284&lt;&gt;"",IF(E284&lt;&gt;"",VLOOKUP(CONCATENATE(D284,"-",E284),'Three Phase - UG'!$C$8:$T$18,12,FALSE),""),"")</f>
        <v/>
      </c>
      <c r="M284" s="426" t="str">
        <f>IF(D284&lt;&gt;"",IF(E284&lt;&gt;"",VLOOKUP(CONCATENATE(D284,"-",E284),'Three Phase - UG'!$C$8:$T$18,13,FALSE),""),"")</f>
        <v/>
      </c>
      <c r="N284" s="427" t="str">
        <f>IF(D284&lt;&gt;"",IF(E284&lt;&gt;"",VLOOKUP(CONCATENATE(D284,"-",E284),'Three Phase - UG'!$C$8:$T$18,15,FALSE)*1000000,""),"")</f>
        <v/>
      </c>
      <c r="O284" s="426"/>
      <c r="P284" s="427"/>
    </row>
    <row r="285" spans="10:16" x14ac:dyDescent="0.25">
      <c r="J285" s="426" t="str">
        <f>IF(D285&lt;&gt;"",IF(E285&lt;&gt;"",VLOOKUP(CONCATENATE(D285,"-",E285),'Three Phase - UG'!$C$8:$T$18,9,FALSE),""),"")</f>
        <v/>
      </c>
      <c r="K285" s="426" t="str">
        <f>IF(D285&lt;&gt;"",IF(E285&lt;&gt;"",VLOOKUP(CONCATENATE(D285,"-",E285),'Three Phase - UG'!$C$8:$T$18,10,FALSE),""),"")</f>
        <v/>
      </c>
      <c r="L285" s="426" t="str">
        <f>IF(D285&lt;&gt;"",IF(E285&lt;&gt;"",VLOOKUP(CONCATENATE(D285,"-",E285),'Three Phase - UG'!$C$8:$T$18,12,FALSE),""),"")</f>
        <v/>
      </c>
      <c r="M285" s="426" t="str">
        <f>IF(D285&lt;&gt;"",IF(E285&lt;&gt;"",VLOOKUP(CONCATENATE(D285,"-",E285),'Three Phase - UG'!$C$8:$T$18,13,FALSE),""),"")</f>
        <v/>
      </c>
      <c r="N285" s="427" t="str">
        <f>IF(D285&lt;&gt;"",IF(E285&lt;&gt;"",VLOOKUP(CONCATENATE(D285,"-",E285),'Three Phase - UG'!$C$8:$T$18,15,FALSE)*1000000,""),"")</f>
        <v/>
      </c>
      <c r="O285" s="426"/>
      <c r="P285" s="427"/>
    </row>
    <row r="286" spans="10:16" x14ac:dyDescent="0.25">
      <c r="J286" s="426" t="str">
        <f>IF(D286&lt;&gt;"",IF(E286&lt;&gt;"",VLOOKUP(CONCATENATE(D286,"-",E286),'Three Phase - UG'!$C$8:$T$18,9,FALSE),""),"")</f>
        <v/>
      </c>
      <c r="K286" s="426" t="str">
        <f>IF(D286&lt;&gt;"",IF(E286&lt;&gt;"",VLOOKUP(CONCATENATE(D286,"-",E286),'Three Phase - UG'!$C$8:$T$18,10,FALSE),""),"")</f>
        <v/>
      </c>
      <c r="L286" s="426" t="str">
        <f>IF(D286&lt;&gt;"",IF(E286&lt;&gt;"",VLOOKUP(CONCATENATE(D286,"-",E286),'Three Phase - UG'!$C$8:$T$18,12,FALSE),""),"")</f>
        <v/>
      </c>
      <c r="M286" s="426" t="str">
        <f>IF(D286&lt;&gt;"",IF(E286&lt;&gt;"",VLOOKUP(CONCATENATE(D286,"-",E286),'Three Phase - UG'!$C$8:$T$18,13,FALSE),""),"")</f>
        <v/>
      </c>
      <c r="N286" s="427" t="str">
        <f>IF(D286&lt;&gt;"",IF(E286&lt;&gt;"",VLOOKUP(CONCATENATE(D286,"-",E286),'Three Phase - UG'!$C$8:$T$18,15,FALSE)*1000000,""),"")</f>
        <v/>
      </c>
      <c r="O286" s="426"/>
      <c r="P286" s="427"/>
    </row>
    <row r="287" spans="10:16" x14ac:dyDescent="0.25">
      <c r="J287" s="426" t="str">
        <f>IF(D287&lt;&gt;"",IF(E287&lt;&gt;"",VLOOKUP(CONCATENATE(D287,"-",E287),'Three Phase - UG'!$C$8:$T$18,9,FALSE),""),"")</f>
        <v/>
      </c>
      <c r="K287" s="426" t="str">
        <f>IF(D287&lt;&gt;"",IF(E287&lt;&gt;"",VLOOKUP(CONCATENATE(D287,"-",E287),'Three Phase - UG'!$C$8:$T$18,10,FALSE),""),"")</f>
        <v/>
      </c>
      <c r="L287" s="426" t="str">
        <f>IF(D287&lt;&gt;"",IF(E287&lt;&gt;"",VLOOKUP(CONCATENATE(D287,"-",E287),'Three Phase - UG'!$C$8:$T$18,12,FALSE),""),"")</f>
        <v/>
      </c>
      <c r="M287" s="426" t="str">
        <f>IF(D287&lt;&gt;"",IF(E287&lt;&gt;"",VLOOKUP(CONCATENATE(D287,"-",E287),'Three Phase - UG'!$C$8:$T$18,13,FALSE),""),"")</f>
        <v/>
      </c>
      <c r="N287" s="427" t="str">
        <f>IF(D287&lt;&gt;"",IF(E287&lt;&gt;"",VLOOKUP(CONCATENATE(D287,"-",E287),'Three Phase - UG'!$C$8:$T$18,15,FALSE)*1000000,""),"")</f>
        <v/>
      </c>
      <c r="O287" s="426"/>
      <c r="P287" s="427"/>
    </row>
    <row r="288" spans="10:16" x14ac:dyDescent="0.25">
      <c r="J288" s="426" t="str">
        <f>IF(D288&lt;&gt;"",IF(E288&lt;&gt;"",VLOOKUP(CONCATENATE(D288,"-",E288),'Three Phase - UG'!$C$8:$T$18,9,FALSE),""),"")</f>
        <v/>
      </c>
      <c r="K288" s="426" t="str">
        <f>IF(D288&lt;&gt;"",IF(E288&lt;&gt;"",VLOOKUP(CONCATENATE(D288,"-",E288),'Three Phase - UG'!$C$8:$T$18,10,FALSE),""),"")</f>
        <v/>
      </c>
      <c r="L288" s="426" t="str">
        <f>IF(D288&lt;&gt;"",IF(E288&lt;&gt;"",VLOOKUP(CONCATENATE(D288,"-",E288),'Three Phase - UG'!$C$8:$T$18,12,FALSE),""),"")</f>
        <v/>
      </c>
      <c r="M288" s="426" t="str">
        <f>IF(D288&lt;&gt;"",IF(E288&lt;&gt;"",VLOOKUP(CONCATENATE(D288,"-",E288),'Three Phase - UG'!$C$8:$T$18,13,FALSE),""),"")</f>
        <v/>
      </c>
      <c r="N288" s="427" t="str">
        <f>IF(D288&lt;&gt;"",IF(E288&lt;&gt;"",VLOOKUP(CONCATENATE(D288,"-",E288),'Three Phase - UG'!$C$8:$T$18,15,FALSE)*1000000,""),"")</f>
        <v/>
      </c>
      <c r="O288" s="426"/>
      <c r="P288" s="427"/>
    </row>
    <row r="289" spans="10:16" x14ac:dyDescent="0.25">
      <c r="J289" s="426" t="str">
        <f>IF(D289&lt;&gt;"",IF(E289&lt;&gt;"",VLOOKUP(CONCATENATE(D289,"-",E289),'Three Phase - UG'!$C$8:$T$18,9,FALSE),""),"")</f>
        <v/>
      </c>
      <c r="K289" s="426" t="str">
        <f>IF(D289&lt;&gt;"",IF(E289&lt;&gt;"",VLOOKUP(CONCATENATE(D289,"-",E289),'Three Phase - UG'!$C$8:$T$18,10,FALSE),""),"")</f>
        <v/>
      </c>
      <c r="L289" s="426" t="str">
        <f>IF(D289&lt;&gt;"",IF(E289&lt;&gt;"",VLOOKUP(CONCATENATE(D289,"-",E289),'Three Phase - UG'!$C$8:$T$18,12,FALSE),""),"")</f>
        <v/>
      </c>
      <c r="M289" s="426" t="str">
        <f>IF(D289&lt;&gt;"",IF(E289&lt;&gt;"",VLOOKUP(CONCATENATE(D289,"-",E289),'Three Phase - UG'!$C$8:$T$18,13,FALSE),""),"")</f>
        <v/>
      </c>
      <c r="N289" s="427" t="str">
        <f>IF(D289&lt;&gt;"",IF(E289&lt;&gt;"",VLOOKUP(CONCATENATE(D289,"-",E289),'Three Phase - UG'!$C$8:$T$18,15,FALSE)*1000000,""),"")</f>
        <v/>
      </c>
      <c r="O289" s="426"/>
      <c r="P289" s="427"/>
    </row>
    <row r="290" spans="10:16" x14ac:dyDescent="0.25">
      <c r="J290" s="426" t="str">
        <f>IF(D290&lt;&gt;"",IF(E290&lt;&gt;"",VLOOKUP(CONCATENATE(D290,"-",E290),'Three Phase - UG'!$C$8:$T$18,9,FALSE),""),"")</f>
        <v/>
      </c>
      <c r="K290" s="426" t="str">
        <f>IF(D290&lt;&gt;"",IF(E290&lt;&gt;"",VLOOKUP(CONCATENATE(D290,"-",E290),'Three Phase - UG'!$C$8:$T$18,10,FALSE),""),"")</f>
        <v/>
      </c>
      <c r="L290" s="426" t="str">
        <f>IF(D290&lt;&gt;"",IF(E290&lt;&gt;"",VLOOKUP(CONCATENATE(D290,"-",E290),'Three Phase - UG'!$C$8:$T$18,12,FALSE),""),"")</f>
        <v/>
      </c>
      <c r="M290" s="426" t="str">
        <f>IF(D290&lt;&gt;"",IF(E290&lt;&gt;"",VLOOKUP(CONCATENATE(D290,"-",E290),'Three Phase - UG'!$C$8:$T$18,13,FALSE),""),"")</f>
        <v/>
      </c>
      <c r="N290" s="427" t="str">
        <f>IF(D290&lt;&gt;"",IF(E290&lt;&gt;"",VLOOKUP(CONCATENATE(D290,"-",E290),'Three Phase - UG'!$C$8:$T$18,15,FALSE)*1000000,""),"")</f>
        <v/>
      </c>
      <c r="O290" s="426"/>
      <c r="P290" s="427"/>
    </row>
    <row r="291" spans="10:16" x14ac:dyDescent="0.25">
      <c r="J291" s="426" t="str">
        <f>IF(D291&lt;&gt;"",IF(E291&lt;&gt;"",VLOOKUP(CONCATENATE(D291,"-",E291),'Three Phase - UG'!$C$8:$T$18,9,FALSE),""),"")</f>
        <v/>
      </c>
      <c r="K291" s="426" t="str">
        <f>IF(D291&lt;&gt;"",IF(E291&lt;&gt;"",VLOOKUP(CONCATENATE(D291,"-",E291),'Three Phase - UG'!$C$8:$T$18,10,FALSE),""),"")</f>
        <v/>
      </c>
      <c r="L291" s="426" t="str">
        <f>IF(D291&lt;&gt;"",IF(E291&lt;&gt;"",VLOOKUP(CONCATENATE(D291,"-",E291),'Three Phase - UG'!$C$8:$T$18,12,FALSE),""),"")</f>
        <v/>
      </c>
      <c r="M291" s="426" t="str">
        <f>IF(D291&lt;&gt;"",IF(E291&lt;&gt;"",VLOOKUP(CONCATENATE(D291,"-",E291),'Three Phase - UG'!$C$8:$T$18,13,FALSE),""),"")</f>
        <v/>
      </c>
      <c r="N291" s="427" t="str">
        <f>IF(D291&lt;&gt;"",IF(E291&lt;&gt;"",VLOOKUP(CONCATENATE(D291,"-",E291),'Three Phase - UG'!$C$8:$T$18,15,FALSE)*1000000,""),"")</f>
        <v/>
      </c>
      <c r="O291" s="426"/>
      <c r="P291" s="427"/>
    </row>
    <row r="292" spans="10:16" x14ac:dyDescent="0.25">
      <c r="J292" s="426" t="str">
        <f>IF(D292&lt;&gt;"",IF(E292&lt;&gt;"",VLOOKUP(CONCATENATE(D292,"-",E292),'Three Phase - UG'!$C$8:$T$18,9,FALSE),""),"")</f>
        <v/>
      </c>
      <c r="K292" s="426" t="str">
        <f>IF(D292&lt;&gt;"",IF(E292&lt;&gt;"",VLOOKUP(CONCATENATE(D292,"-",E292),'Three Phase - UG'!$C$8:$T$18,10,FALSE),""),"")</f>
        <v/>
      </c>
      <c r="L292" s="426" t="str">
        <f>IF(D292&lt;&gt;"",IF(E292&lt;&gt;"",VLOOKUP(CONCATENATE(D292,"-",E292),'Three Phase - UG'!$C$8:$T$18,12,FALSE),""),"")</f>
        <v/>
      </c>
      <c r="M292" s="426" t="str">
        <f>IF(D292&lt;&gt;"",IF(E292&lt;&gt;"",VLOOKUP(CONCATENATE(D292,"-",E292),'Three Phase - UG'!$C$8:$T$18,13,FALSE),""),"")</f>
        <v/>
      </c>
      <c r="N292" s="427" t="str">
        <f>IF(D292&lt;&gt;"",IF(E292&lt;&gt;"",VLOOKUP(CONCATENATE(D292,"-",E292),'Three Phase - UG'!$C$8:$T$18,15,FALSE)*1000000,""),"")</f>
        <v/>
      </c>
      <c r="O292" s="426"/>
      <c r="P292" s="427"/>
    </row>
    <row r="293" spans="10:16" x14ac:dyDescent="0.25">
      <c r="J293" s="426" t="str">
        <f>IF(D293&lt;&gt;"",IF(E293&lt;&gt;"",VLOOKUP(CONCATENATE(D293,"-",E293),'Three Phase - UG'!$C$8:$T$18,9,FALSE),""),"")</f>
        <v/>
      </c>
      <c r="K293" s="426" t="str">
        <f>IF(D293&lt;&gt;"",IF(E293&lt;&gt;"",VLOOKUP(CONCATENATE(D293,"-",E293),'Three Phase - UG'!$C$8:$T$18,10,FALSE),""),"")</f>
        <v/>
      </c>
      <c r="L293" s="426" t="str">
        <f>IF(D293&lt;&gt;"",IF(E293&lt;&gt;"",VLOOKUP(CONCATENATE(D293,"-",E293),'Three Phase - UG'!$C$8:$T$18,12,FALSE),""),"")</f>
        <v/>
      </c>
      <c r="M293" s="426" t="str">
        <f>IF(D293&lt;&gt;"",IF(E293&lt;&gt;"",VLOOKUP(CONCATENATE(D293,"-",E293),'Three Phase - UG'!$C$8:$T$18,13,FALSE),""),"")</f>
        <v/>
      </c>
      <c r="N293" s="427" t="str">
        <f>IF(D293&lt;&gt;"",IF(E293&lt;&gt;"",VLOOKUP(CONCATENATE(D293,"-",E293),'Three Phase - UG'!$C$8:$T$18,15,FALSE)*1000000,""),"")</f>
        <v/>
      </c>
      <c r="O293" s="426"/>
      <c r="P293" s="427"/>
    </row>
    <row r="294" spans="10:16" x14ac:dyDescent="0.25">
      <c r="J294" s="426" t="str">
        <f>IF(D294&lt;&gt;"",IF(E294&lt;&gt;"",VLOOKUP(CONCATENATE(D294,"-",E294),'Three Phase - UG'!$C$8:$T$18,9,FALSE),""),"")</f>
        <v/>
      </c>
      <c r="K294" s="426" t="str">
        <f>IF(D294&lt;&gt;"",IF(E294&lt;&gt;"",VLOOKUP(CONCATENATE(D294,"-",E294),'Three Phase - UG'!$C$8:$T$18,10,FALSE),""),"")</f>
        <v/>
      </c>
      <c r="L294" s="426" t="str">
        <f>IF(D294&lt;&gt;"",IF(E294&lt;&gt;"",VLOOKUP(CONCATENATE(D294,"-",E294),'Three Phase - UG'!$C$8:$T$18,12,FALSE),""),"")</f>
        <v/>
      </c>
      <c r="M294" s="426" t="str">
        <f>IF(D294&lt;&gt;"",IF(E294&lt;&gt;"",VLOOKUP(CONCATENATE(D294,"-",E294),'Three Phase - UG'!$C$8:$T$18,13,FALSE),""),"")</f>
        <v/>
      </c>
      <c r="N294" s="427" t="str">
        <f>IF(D294&lt;&gt;"",IF(E294&lt;&gt;"",VLOOKUP(CONCATENATE(D294,"-",E294),'Three Phase - UG'!$C$8:$T$18,15,FALSE)*1000000,""),"")</f>
        <v/>
      </c>
      <c r="O294" s="426"/>
      <c r="P294" s="427"/>
    </row>
    <row r="295" spans="10:16" x14ac:dyDescent="0.25">
      <c r="J295" s="426" t="str">
        <f>IF(D295&lt;&gt;"",IF(E295&lt;&gt;"",VLOOKUP(CONCATENATE(D295,"-",E295),'Three Phase - UG'!$C$8:$T$18,9,FALSE),""),"")</f>
        <v/>
      </c>
      <c r="K295" s="426" t="str">
        <f>IF(D295&lt;&gt;"",IF(E295&lt;&gt;"",VLOOKUP(CONCATENATE(D295,"-",E295),'Three Phase - UG'!$C$8:$T$18,10,FALSE),""),"")</f>
        <v/>
      </c>
      <c r="L295" s="426" t="str">
        <f>IF(D295&lt;&gt;"",IF(E295&lt;&gt;"",VLOOKUP(CONCATENATE(D295,"-",E295),'Three Phase - UG'!$C$8:$T$18,12,FALSE),""),"")</f>
        <v/>
      </c>
      <c r="M295" s="426" t="str">
        <f>IF(D295&lt;&gt;"",IF(E295&lt;&gt;"",VLOOKUP(CONCATENATE(D295,"-",E295),'Three Phase - UG'!$C$8:$T$18,13,FALSE),""),"")</f>
        <v/>
      </c>
      <c r="N295" s="427" t="str">
        <f>IF(D295&lt;&gt;"",IF(E295&lt;&gt;"",VLOOKUP(CONCATENATE(D295,"-",E295),'Three Phase - UG'!$C$8:$T$18,15,FALSE)*1000000,""),"")</f>
        <v/>
      </c>
      <c r="O295" s="426"/>
      <c r="P295" s="427"/>
    </row>
    <row r="296" spans="10:16" x14ac:dyDescent="0.25">
      <c r="J296" s="426" t="str">
        <f>IF(D296&lt;&gt;"",IF(E296&lt;&gt;"",VLOOKUP(CONCATENATE(D296,"-",E296),'Three Phase - UG'!$C$8:$T$18,9,FALSE),""),"")</f>
        <v/>
      </c>
      <c r="K296" s="426" t="str">
        <f>IF(D296&lt;&gt;"",IF(E296&lt;&gt;"",VLOOKUP(CONCATENATE(D296,"-",E296),'Three Phase - UG'!$C$8:$T$18,10,FALSE),""),"")</f>
        <v/>
      </c>
      <c r="L296" s="426" t="str">
        <f>IF(D296&lt;&gt;"",IF(E296&lt;&gt;"",VLOOKUP(CONCATENATE(D296,"-",E296),'Three Phase - UG'!$C$8:$T$18,12,FALSE),""),"")</f>
        <v/>
      </c>
      <c r="M296" s="426" t="str">
        <f>IF(D296&lt;&gt;"",IF(E296&lt;&gt;"",VLOOKUP(CONCATENATE(D296,"-",E296),'Three Phase - UG'!$C$8:$T$18,13,FALSE),""),"")</f>
        <v/>
      </c>
      <c r="N296" s="427" t="str">
        <f>IF(D296&lt;&gt;"",IF(E296&lt;&gt;"",VLOOKUP(CONCATENATE(D296,"-",E296),'Three Phase - UG'!$C$8:$T$18,15,FALSE)*1000000,""),"")</f>
        <v/>
      </c>
      <c r="O296" s="426"/>
      <c r="P296" s="427"/>
    </row>
    <row r="297" spans="10:16" x14ac:dyDescent="0.25">
      <c r="J297" s="426" t="str">
        <f>IF(D297&lt;&gt;"",IF(E297&lt;&gt;"",VLOOKUP(CONCATENATE(D297,"-",E297),'Three Phase - UG'!$C$8:$T$18,9,FALSE),""),"")</f>
        <v/>
      </c>
      <c r="K297" s="426" t="str">
        <f>IF(D297&lt;&gt;"",IF(E297&lt;&gt;"",VLOOKUP(CONCATENATE(D297,"-",E297),'Three Phase - UG'!$C$8:$T$18,10,FALSE),""),"")</f>
        <v/>
      </c>
      <c r="L297" s="426" t="str">
        <f>IF(D297&lt;&gt;"",IF(E297&lt;&gt;"",VLOOKUP(CONCATENATE(D297,"-",E297),'Three Phase - UG'!$C$8:$T$18,12,FALSE),""),"")</f>
        <v/>
      </c>
      <c r="M297" s="426" t="str">
        <f>IF(D297&lt;&gt;"",IF(E297&lt;&gt;"",VLOOKUP(CONCATENATE(D297,"-",E297),'Three Phase - UG'!$C$8:$T$18,13,FALSE),""),"")</f>
        <v/>
      </c>
      <c r="N297" s="427" t="str">
        <f>IF(D297&lt;&gt;"",IF(E297&lt;&gt;"",VLOOKUP(CONCATENATE(D297,"-",E297),'Three Phase - UG'!$C$8:$T$18,15,FALSE)*1000000,""),"")</f>
        <v/>
      </c>
      <c r="O297" s="426"/>
      <c r="P297" s="427"/>
    </row>
    <row r="298" spans="10:16" x14ac:dyDescent="0.25">
      <c r="J298" s="426" t="str">
        <f>IF(D298&lt;&gt;"",IF(E298&lt;&gt;"",VLOOKUP(CONCATENATE(D298,"-",E298),'Three Phase - UG'!$C$8:$T$18,9,FALSE),""),"")</f>
        <v/>
      </c>
      <c r="K298" s="426" t="str">
        <f>IF(D298&lt;&gt;"",IF(E298&lt;&gt;"",VLOOKUP(CONCATENATE(D298,"-",E298),'Three Phase - UG'!$C$8:$T$18,10,FALSE),""),"")</f>
        <v/>
      </c>
      <c r="L298" s="426" t="str">
        <f>IF(D298&lt;&gt;"",IF(E298&lt;&gt;"",VLOOKUP(CONCATENATE(D298,"-",E298),'Three Phase - UG'!$C$8:$T$18,12,FALSE),""),"")</f>
        <v/>
      </c>
      <c r="M298" s="426" t="str">
        <f>IF(D298&lt;&gt;"",IF(E298&lt;&gt;"",VLOOKUP(CONCATENATE(D298,"-",E298),'Three Phase - UG'!$C$8:$T$18,13,FALSE),""),"")</f>
        <v/>
      </c>
      <c r="N298" s="427" t="str">
        <f>IF(D298&lt;&gt;"",IF(E298&lt;&gt;"",VLOOKUP(CONCATENATE(D298,"-",E298),'Three Phase - UG'!$C$8:$T$18,15,FALSE)*1000000,""),"")</f>
        <v/>
      </c>
      <c r="O298" s="426"/>
      <c r="P298" s="427"/>
    </row>
    <row r="299" spans="10:16" x14ac:dyDescent="0.25">
      <c r="J299" s="426" t="str">
        <f>IF(D299&lt;&gt;"",IF(E299&lt;&gt;"",VLOOKUP(CONCATENATE(D299,"-",E299),'Three Phase - UG'!$C$8:$T$18,9,FALSE),""),"")</f>
        <v/>
      </c>
      <c r="K299" s="426" t="str">
        <f>IF(D299&lt;&gt;"",IF(E299&lt;&gt;"",VLOOKUP(CONCATENATE(D299,"-",E299),'Three Phase - UG'!$C$8:$T$18,10,FALSE),""),"")</f>
        <v/>
      </c>
      <c r="L299" s="426" t="str">
        <f>IF(D299&lt;&gt;"",IF(E299&lt;&gt;"",VLOOKUP(CONCATENATE(D299,"-",E299),'Three Phase - UG'!$C$8:$T$18,12,FALSE),""),"")</f>
        <v/>
      </c>
      <c r="M299" s="426" t="str">
        <f>IF(D299&lt;&gt;"",IF(E299&lt;&gt;"",VLOOKUP(CONCATENATE(D299,"-",E299),'Three Phase - UG'!$C$8:$T$18,13,FALSE),""),"")</f>
        <v/>
      </c>
      <c r="N299" s="427" t="str">
        <f>IF(D299&lt;&gt;"",IF(E299&lt;&gt;"",VLOOKUP(CONCATENATE(D299,"-",E299),'Three Phase - UG'!$C$8:$T$18,15,FALSE)*1000000,""),"")</f>
        <v/>
      </c>
      <c r="O299" s="426"/>
      <c r="P299" s="427"/>
    </row>
    <row r="300" spans="10:16" x14ac:dyDescent="0.25">
      <c r="J300" s="426" t="str">
        <f>IF(D300&lt;&gt;"",IF(E300&lt;&gt;"",VLOOKUP(CONCATENATE(D300,"-",E300),'Three Phase - UG'!$C$8:$T$18,9,FALSE),""),"")</f>
        <v/>
      </c>
      <c r="K300" s="426" t="str">
        <f>IF(D300&lt;&gt;"",IF(E300&lt;&gt;"",VLOOKUP(CONCATENATE(D300,"-",E300),'Three Phase - UG'!$C$8:$T$18,10,FALSE),""),"")</f>
        <v/>
      </c>
      <c r="L300" s="426" t="str">
        <f>IF(D300&lt;&gt;"",IF(E300&lt;&gt;"",VLOOKUP(CONCATENATE(D300,"-",E300),'Three Phase - UG'!$C$8:$T$18,12,FALSE),""),"")</f>
        <v/>
      </c>
      <c r="M300" s="426" t="str">
        <f>IF(D300&lt;&gt;"",IF(E300&lt;&gt;"",VLOOKUP(CONCATENATE(D300,"-",E300),'Three Phase - UG'!$C$8:$T$18,13,FALSE),""),"")</f>
        <v/>
      </c>
      <c r="N300" s="427" t="str">
        <f>IF(D300&lt;&gt;"",IF(E300&lt;&gt;"",VLOOKUP(CONCATENATE(D300,"-",E300),'Three Phase - UG'!$C$8:$T$18,15,FALSE)*1000000,""),"")</f>
        <v/>
      </c>
      <c r="O300" s="426"/>
      <c r="P300" s="427"/>
    </row>
    <row r="301" spans="10:16" x14ac:dyDescent="0.25">
      <c r="J301" s="426" t="str">
        <f>IF(D301&lt;&gt;"",IF(E301&lt;&gt;"",VLOOKUP(CONCATENATE(D301,"-",E301),'Three Phase - UG'!$C$8:$T$18,9,FALSE),""),"")</f>
        <v/>
      </c>
      <c r="K301" s="426" t="str">
        <f>IF(D301&lt;&gt;"",IF(E301&lt;&gt;"",VLOOKUP(CONCATENATE(D301,"-",E301),'Three Phase - UG'!$C$8:$T$18,10,FALSE),""),"")</f>
        <v/>
      </c>
      <c r="L301" s="426" t="str">
        <f>IF(D301&lt;&gt;"",IF(E301&lt;&gt;"",VLOOKUP(CONCATENATE(D301,"-",E301),'Three Phase - UG'!$C$8:$T$18,12,FALSE),""),"")</f>
        <v/>
      </c>
      <c r="M301" s="426" t="str">
        <f>IF(D301&lt;&gt;"",IF(E301&lt;&gt;"",VLOOKUP(CONCATENATE(D301,"-",E301),'Three Phase - UG'!$C$8:$T$18,13,FALSE),""),"")</f>
        <v/>
      </c>
      <c r="N301" s="427" t="str">
        <f>IF(D301&lt;&gt;"",IF(E301&lt;&gt;"",VLOOKUP(CONCATENATE(D301,"-",E301),'Three Phase - UG'!$C$8:$T$18,15,FALSE)*1000000,""),"")</f>
        <v/>
      </c>
      <c r="O301" s="426"/>
      <c r="P301" s="427"/>
    </row>
    <row r="302" spans="10:16" x14ac:dyDescent="0.25">
      <c r="J302" s="426" t="str">
        <f>IF(D302&lt;&gt;"",IF(E302&lt;&gt;"",VLOOKUP(CONCATENATE(D302,"-",E302),'Three Phase - UG'!$C$8:$T$18,9,FALSE),""),"")</f>
        <v/>
      </c>
      <c r="K302" s="426" t="str">
        <f>IF(D302&lt;&gt;"",IF(E302&lt;&gt;"",VLOOKUP(CONCATENATE(D302,"-",E302),'Three Phase - UG'!$C$8:$T$18,10,FALSE),""),"")</f>
        <v/>
      </c>
      <c r="L302" s="426" t="str">
        <f>IF(D302&lt;&gt;"",IF(E302&lt;&gt;"",VLOOKUP(CONCATENATE(D302,"-",E302),'Three Phase - UG'!$C$8:$T$18,12,FALSE),""),"")</f>
        <v/>
      </c>
      <c r="M302" s="426" t="str">
        <f>IF(D302&lt;&gt;"",IF(E302&lt;&gt;"",VLOOKUP(CONCATENATE(D302,"-",E302),'Three Phase - UG'!$C$8:$T$18,13,FALSE),""),"")</f>
        <v/>
      </c>
      <c r="N302" s="427" t="str">
        <f>IF(D302&lt;&gt;"",IF(E302&lt;&gt;"",VLOOKUP(CONCATENATE(D302,"-",E302),'Three Phase - UG'!$C$8:$T$18,15,FALSE)*1000000,""),"")</f>
        <v/>
      </c>
      <c r="O302" s="426"/>
      <c r="P302" s="427"/>
    </row>
    <row r="303" spans="10:16" x14ac:dyDescent="0.25">
      <c r="J303" s="426" t="str">
        <f>IF(D303&lt;&gt;"",IF(E303&lt;&gt;"",VLOOKUP(CONCATENATE(D303,"-",E303),'Three Phase - UG'!$C$8:$T$18,9,FALSE),""),"")</f>
        <v/>
      </c>
      <c r="K303" s="426" t="str">
        <f>IF(D303&lt;&gt;"",IF(E303&lt;&gt;"",VLOOKUP(CONCATENATE(D303,"-",E303),'Three Phase - UG'!$C$8:$T$18,10,FALSE),""),"")</f>
        <v/>
      </c>
      <c r="L303" s="426" t="str">
        <f>IF(D303&lt;&gt;"",IF(E303&lt;&gt;"",VLOOKUP(CONCATENATE(D303,"-",E303),'Three Phase - UG'!$C$8:$T$18,12,FALSE),""),"")</f>
        <v/>
      </c>
      <c r="M303" s="426" t="str">
        <f>IF(D303&lt;&gt;"",IF(E303&lt;&gt;"",VLOOKUP(CONCATENATE(D303,"-",E303),'Three Phase - UG'!$C$8:$T$18,13,FALSE),""),"")</f>
        <v/>
      </c>
      <c r="N303" s="427" t="str">
        <f>IF(D303&lt;&gt;"",IF(E303&lt;&gt;"",VLOOKUP(CONCATENATE(D303,"-",E303),'Three Phase - UG'!$C$8:$T$18,15,FALSE)*1000000,""),"")</f>
        <v/>
      </c>
      <c r="O303" s="426"/>
      <c r="P303" s="427"/>
    </row>
    <row r="304" spans="10:16" x14ac:dyDescent="0.25">
      <c r="J304" s="426" t="str">
        <f>IF(D304&lt;&gt;"",IF(E304&lt;&gt;"",VLOOKUP(CONCATENATE(D304,"-",E304),'Three Phase - UG'!$C$8:$T$18,9,FALSE),""),"")</f>
        <v/>
      </c>
      <c r="K304" s="426" t="str">
        <f>IF(D304&lt;&gt;"",IF(E304&lt;&gt;"",VLOOKUP(CONCATENATE(D304,"-",E304),'Three Phase - UG'!$C$8:$T$18,10,FALSE),""),"")</f>
        <v/>
      </c>
      <c r="L304" s="426" t="str">
        <f>IF(D304&lt;&gt;"",IF(E304&lt;&gt;"",VLOOKUP(CONCATENATE(D304,"-",E304),'Three Phase - UG'!$C$8:$T$18,12,FALSE),""),"")</f>
        <v/>
      </c>
      <c r="M304" s="426" t="str">
        <f>IF(D304&lt;&gt;"",IF(E304&lt;&gt;"",VLOOKUP(CONCATENATE(D304,"-",E304),'Three Phase - UG'!$C$8:$T$18,13,FALSE),""),"")</f>
        <v/>
      </c>
      <c r="N304" s="427" t="str">
        <f>IF(D304&lt;&gt;"",IF(E304&lt;&gt;"",VLOOKUP(CONCATENATE(D304,"-",E304),'Three Phase - UG'!$C$8:$T$18,15,FALSE)*1000000,""),"")</f>
        <v/>
      </c>
      <c r="O304" s="426"/>
      <c r="P304" s="427"/>
    </row>
    <row r="305" spans="10:16" x14ac:dyDescent="0.25">
      <c r="J305" s="426" t="str">
        <f>IF(D305&lt;&gt;"",IF(E305&lt;&gt;"",VLOOKUP(CONCATENATE(D305,"-",E305),'Three Phase - UG'!$C$8:$T$18,9,FALSE),""),"")</f>
        <v/>
      </c>
      <c r="K305" s="426" t="str">
        <f>IF(D305&lt;&gt;"",IF(E305&lt;&gt;"",VLOOKUP(CONCATENATE(D305,"-",E305),'Three Phase - UG'!$C$8:$T$18,10,FALSE),""),"")</f>
        <v/>
      </c>
      <c r="L305" s="426" t="str">
        <f>IF(D305&lt;&gt;"",IF(E305&lt;&gt;"",VLOOKUP(CONCATENATE(D305,"-",E305),'Three Phase - UG'!$C$8:$T$18,12,FALSE),""),"")</f>
        <v/>
      </c>
      <c r="M305" s="426" t="str">
        <f>IF(D305&lt;&gt;"",IF(E305&lt;&gt;"",VLOOKUP(CONCATENATE(D305,"-",E305),'Three Phase - UG'!$C$8:$T$18,13,FALSE),""),"")</f>
        <v/>
      </c>
      <c r="N305" s="427" t="str">
        <f>IF(D305&lt;&gt;"",IF(E305&lt;&gt;"",VLOOKUP(CONCATENATE(D305,"-",E305),'Three Phase - UG'!$C$8:$T$18,15,FALSE)*1000000,""),"")</f>
        <v/>
      </c>
      <c r="O305" s="426"/>
      <c r="P305" s="427"/>
    </row>
    <row r="306" spans="10:16" x14ac:dyDescent="0.25">
      <c r="J306" s="426" t="str">
        <f>IF(D306&lt;&gt;"",IF(E306&lt;&gt;"",VLOOKUP(CONCATENATE(D306,"-",E306),'Three Phase - UG'!$C$8:$T$18,9,FALSE),""),"")</f>
        <v/>
      </c>
      <c r="K306" s="426" t="str">
        <f>IF(D306&lt;&gt;"",IF(E306&lt;&gt;"",VLOOKUP(CONCATENATE(D306,"-",E306),'Three Phase - UG'!$C$8:$T$18,10,FALSE),""),"")</f>
        <v/>
      </c>
      <c r="L306" s="426" t="str">
        <f>IF(D306&lt;&gt;"",IF(E306&lt;&gt;"",VLOOKUP(CONCATENATE(D306,"-",E306),'Three Phase - UG'!$C$8:$T$18,12,FALSE),""),"")</f>
        <v/>
      </c>
      <c r="M306" s="426" t="str">
        <f>IF(D306&lt;&gt;"",IF(E306&lt;&gt;"",VLOOKUP(CONCATENATE(D306,"-",E306),'Three Phase - UG'!$C$8:$T$18,13,FALSE),""),"")</f>
        <v/>
      </c>
      <c r="N306" s="427" t="str">
        <f>IF(D306&lt;&gt;"",IF(E306&lt;&gt;"",VLOOKUP(CONCATENATE(D306,"-",E306),'Three Phase - UG'!$C$8:$T$18,15,FALSE)*1000000,""),"")</f>
        <v/>
      </c>
      <c r="O306" s="426"/>
      <c r="P306" s="427"/>
    </row>
    <row r="307" spans="10:16" x14ac:dyDescent="0.25">
      <c r="J307" s="426" t="str">
        <f>IF(D307&lt;&gt;"",IF(E307&lt;&gt;"",VLOOKUP(CONCATENATE(D307,"-",E307),'Three Phase - UG'!$C$8:$T$18,9,FALSE),""),"")</f>
        <v/>
      </c>
      <c r="K307" s="426" t="str">
        <f>IF(D307&lt;&gt;"",IF(E307&lt;&gt;"",VLOOKUP(CONCATENATE(D307,"-",E307),'Three Phase - UG'!$C$8:$T$18,10,FALSE),""),"")</f>
        <v/>
      </c>
      <c r="L307" s="426" t="str">
        <f>IF(D307&lt;&gt;"",IF(E307&lt;&gt;"",VLOOKUP(CONCATENATE(D307,"-",E307),'Three Phase - UG'!$C$8:$T$18,12,FALSE),""),"")</f>
        <v/>
      </c>
      <c r="M307" s="426" t="str">
        <f>IF(D307&lt;&gt;"",IF(E307&lt;&gt;"",VLOOKUP(CONCATENATE(D307,"-",E307),'Three Phase - UG'!$C$8:$T$18,13,FALSE),""),"")</f>
        <v/>
      </c>
      <c r="N307" s="427" t="str">
        <f>IF(D307&lt;&gt;"",IF(E307&lt;&gt;"",VLOOKUP(CONCATENATE(D307,"-",E307),'Three Phase - UG'!$C$8:$T$18,15,FALSE)*1000000,""),"")</f>
        <v/>
      </c>
      <c r="O307" s="426"/>
      <c r="P307" s="427"/>
    </row>
    <row r="308" spans="10:16" x14ac:dyDescent="0.25">
      <c r="J308" s="426" t="str">
        <f>IF(D308&lt;&gt;"",IF(E308&lt;&gt;"",VLOOKUP(CONCATENATE(D308,"-",E308),'Three Phase - UG'!$C$8:$T$18,9,FALSE),""),"")</f>
        <v/>
      </c>
      <c r="K308" s="426" t="str">
        <f>IF(D308&lt;&gt;"",IF(E308&lt;&gt;"",VLOOKUP(CONCATENATE(D308,"-",E308),'Three Phase - UG'!$C$8:$T$18,10,FALSE),""),"")</f>
        <v/>
      </c>
      <c r="L308" s="426" t="str">
        <f>IF(D308&lt;&gt;"",IF(E308&lt;&gt;"",VLOOKUP(CONCATENATE(D308,"-",E308),'Three Phase - UG'!$C$8:$T$18,12,FALSE),""),"")</f>
        <v/>
      </c>
      <c r="M308" s="426" t="str">
        <f>IF(D308&lt;&gt;"",IF(E308&lt;&gt;"",VLOOKUP(CONCATENATE(D308,"-",E308),'Three Phase - UG'!$C$8:$T$18,13,FALSE),""),"")</f>
        <v/>
      </c>
      <c r="N308" s="427" t="str">
        <f>IF(D308&lt;&gt;"",IF(E308&lt;&gt;"",VLOOKUP(CONCATENATE(D308,"-",E308),'Three Phase - UG'!$C$8:$T$18,15,FALSE)*1000000,""),"")</f>
        <v/>
      </c>
      <c r="O308" s="426"/>
      <c r="P308" s="427"/>
    </row>
    <row r="309" spans="10:16" x14ac:dyDescent="0.25">
      <c r="J309" s="426" t="str">
        <f>IF(D309&lt;&gt;"",IF(E309&lt;&gt;"",VLOOKUP(CONCATENATE(D309,"-",E309),'Three Phase - UG'!$C$8:$T$18,9,FALSE),""),"")</f>
        <v/>
      </c>
      <c r="K309" s="426" t="str">
        <f>IF(D309&lt;&gt;"",IF(E309&lt;&gt;"",VLOOKUP(CONCATENATE(D309,"-",E309),'Three Phase - UG'!$C$8:$T$18,10,FALSE),""),"")</f>
        <v/>
      </c>
      <c r="L309" s="426" t="str">
        <f>IF(D309&lt;&gt;"",IF(E309&lt;&gt;"",VLOOKUP(CONCATENATE(D309,"-",E309),'Three Phase - UG'!$C$8:$T$18,12,FALSE),""),"")</f>
        <v/>
      </c>
      <c r="M309" s="426" t="str">
        <f>IF(D309&lt;&gt;"",IF(E309&lt;&gt;"",VLOOKUP(CONCATENATE(D309,"-",E309),'Three Phase - UG'!$C$8:$T$18,13,FALSE),""),"")</f>
        <v/>
      </c>
      <c r="N309" s="427" t="str">
        <f>IF(D309&lt;&gt;"",IF(E309&lt;&gt;"",VLOOKUP(CONCATENATE(D309,"-",E309),'Three Phase - UG'!$C$8:$T$18,15,FALSE)*1000000,""),"")</f>
        <v/>
      </c>
      <c r="O309" s="426"/>
      <c r="P309" s="427"/>
    </row>
    <row r="310" spans="10:16" x14ac:dyDescent="0.25">
      <c r="J310" s="426" t="str">
        <f>IF(D310&lt;&gt;"",IF(E310&lt;&gt;"",VLOOKUP(CONCATENATE(D310,"-",E310),'Three Phase - UG'!$C$8:$T$18,9,FALSE),""),"")</f>
        <v/>
      </c>
      <c r="K310" s="426" t="str">
        <f>IF(D310&lt;&gt;"",IF(E310&lt;&gt;"",VLOOKUP(CONCATENATE(D310,"-",E310),'Three Phase - UG'!$C$8:$T$18,10,FALSE),""),"")</f>
        <v/>
      </c>
      <c r="L310" s="426" t="str">
        <f>IF(D310&lt;&gt;"",IF(E310&lt;&gt;"",VLOOKUP(CONCATENATE(D310,"-",E310),'Three Phase - UG'!$C$8:$T$18,12,FALSE),""),"")</f>
        <v/>
      </c>
      <c r="M310" s="426" t="str">
        <f>IF(D310&lt;&gt;"",IF(E310&lt;&gt;"",VLOOKUP(CONCATENATE(D310,"-",E310),'Three Phase - UG'!$C$8:$T$18,13,FALSE),""),"")</f>
        <v/>
      </c>
      <c r="N310" s="427" t="str">
        <f>IF(D310&lt;&gt;"",IF(E310&lt;&gt;"",VLOOKUP(CONCATENATE(D310,"-",E310),'Three Phase - UG'!$C$8:$T$18,15,FALSE)*1000000,""),"")</f>
        <v/>
      </c>
      <c r="O310" s="426"/>
      <c r="P310" s="427"/>
    </row>
    <row r="311" spans="10:16" x14ac:dyDescent="0.25">
      <c r="J311" s="426" t="str">
        <f>IF(D311&lt;&gt;"",IF(E311&lt;&gt;"",VLOOKUP(CONCATENATE(D311,"-",E311),'Three Phase - UG'!$C$8:$T$18,9,FALSE),""),"")</f>
        <v/>
      </c>
      <c r="K311" s="426" t="str">
        <f>IF(D311&lt;&gt;"",IF(E311&lt;&gt;"",VLOOKUP(CONCATENATE(D311,"-",E311),'Three Phase - UG'!$C$8:$T$18,10,FALSE),""),"")</f>
        <v/>
      </c>
      <c r="L311" s="426" t="str">
        <f>IF(D311&lt;&gt;"",IF(E311&lt;&gt;"",VLOOKUP(CONCATENATE(D311,"-",E311),'Three Phase - UG'!$C$8:$T$18,12,FALSE),""),"")</f>
        <v/>
      </c>
      <c r="M311" s="426" t="str">
        <f>IF(D311&lt;&gt;"",IF(E311&lt;&gt;"",VLOOKUP(CONCATENATE(D311,"-",E311),'Three Phase - UG'!$C$8:$T$18,13,FALSE),""),"")</f>
        <v/>
      </c>
      <c r="N311" s="427" t="str">
        <f>IF(D311&lt;&gt;"",IF(E311&lt;&gt;"",VLOOKUP(CONCATENATE(D311,"-",E311),'Three Phase - UG'!$C$8:$T$18,15,FALSE)*1000000,""),"")</f>
        <v/>
      </c>
      <c r="O311" s="426"/>
      <c r="P311" s="427"/>
    </row>
    <row r="312" spans="10:16" x14ac:dyDescent="0.25">
      <c r="J312" s="426" t="str">
        <f>IF(D312&lt;&gt;"",IF(E312&lt;&gt;"",VLOOKUP(CONCATENATE(D312,"-",E312),'Three Phase - UG'!$C$8:$T$18,9,FALSE),""),"")</f>
        <v/>
      </c>
      <c r="K312" s="426" t="str">
        <f>IF(D312&lt;&gt;"",IF(E312&lt;&gt;"",VLOOKUP(CONCATENATE(D312,"-",E312),'Three Phase - UG'!$C$8:$T$18,10,FALSE),""),"")</f>
        <v/>
      </c>
      <c r="L312" s="426" t="str">
        <f>IF(D312&lt;&gt;"",IF(E312&lt;&gt;"",VLOOKUP(CONCATENATE(D312,"-",E312),'Three Phase - UG'!$C$8:$T$18,12,FALSE),""),"")</f>
        <v/>
      </c>
      <c r="M312" s="426" t="str">
        <f>IF(D312&lt;&gt;"",IF(E312&lt;&gt;"",VLOOKUP(CONCATENATE(D312,"-",E312),'Three Phase - UG'!$C$8:$T$18,13,FALSE),""),"")</f>
        <v/>
      </c>
      <c r="N312" s="427" t="str">
        <f>IF(D312&lt;&gt;"",IF(E312&lt;&gt;"",VLOOKUP(CONCATENATE(D312,"-",E312),'Three Phase - UG'!$C$8:$T$18,15,FALSE)*1000000,""),"")</f>
        <v/>
      </c>
      <c r="O312" s="426"/>
      <c r="P312" s="427"/>
    </row>
    <row r="313" spans="10:16" x14ac:dyDescent="0.25">
      <c r="J313" s="426" t="str">
        <f>IF(D313&lt;&gt;"",IF(E313&lt;&gt;"",VLOOKUP(CONCATENATE(D313,"-",E313),'Three Phase - UG'!$C$8:$T$18,9,FALSE),""),"")</f>
        <v/>
      </c>
      <c r="K313" s="426" t="str">
        <f>IF(D313&lt;&gt;"",IF(E313&lt;&gt;"",VLOOKUP(CONCATENATE(D313,"-",E313),'Three Phase - UG'!$C$8:$T$18,10,FALSE),""),"")</f>
        <v/>
      </c>
      <c r="L313" s="426" t="str">
        <f>IF(D313&lt;&gt;"",IF(E313&lt;&gt;"",VLOOKUP(CONCATENATE(D313,"-",E313),'Three Phase - UG'!$C$8:$T$18,12,FALSE),""),"")</f>
        <v/>
      </c>
      <c r="M313" s="426" t="str">
        <f>IF(D313&lt;&gt;"",IF(E313&lt;&gt;"",VLOOKUP(CONCATENATE(D313,"-",E313),'Three Phase - UG'!$C$8:$T$18,13,FALSE),""),"")</f>
        <v/>
      </c>
      <c r="N313" s="427" t="str">
        <f>IF(D313&lt;&gt;"",IF(E313&lt;&gt;"",VLOOKUP(CONCATENATE(D313,"-",E313),'Three Phase - UG'!$C$8:$T$18,15,FALSE)*1000000,""),"")</f>
        <v/>
      </c>
      <c r="O313" s="426"/>
      <c r="P313" s="427"/>
    </row>
    <row r="314" spans="10:16" x14ac:dyDescent="0.25">
      <c r="J314" s="426" t="str">
        <f>IF(D314&lt;&gt;"",IF(E314&lt;&gt;"",VLOOKUP(CONCATENATE(D314,"-",E314),'Three Phase - UG'!$C$8:$T$18,9,FALSE),""),"")</f>
        <v/>
      </c>
      <c r="K314" s="426" t="str">
        <f>IF(D314&lt;&gt;"",IF(E314&lt;&gt;"",VLOOKUP(CONCATENATE(D314,"-",E314),'Three Phase - UG'!$C$8:$T$18,10,FALSE),""),"")</f>
        <v/>
      </c>
      <c r="L314" s="426" t="str">
        <f>IF(D314&lt;&gt;"",IF(E314&lt;&gt;"",VLOOKUP(CONCATENATE(D314,"-",E314),'Three Phase - UG'!$C$8:$T$18,12,FALSE),""),"")</f>
        <v/>
      </c>
      <c r="M314" s="426" t="str">
        <f>IF(D314&lt;&gt;"",IF(E314&lt;&gt;"",VLOOKUP(CONCATENATE(D314,"-",E314),'Three Phase - UG'!$C$8:$T$18,13,FALSE),""),"")</f>
        <v/>
      </c>
      <c r="N314" s="427" t="str">
        <f>IF(D314&lt;&gt;"",IF(E314&lt;&gt;"",VLOOKUP(CONCATENATE(D314,"-",E314),'Three Phase - UG'!$C$8:$T$18,15,FALSE)*1000000,""),"")</f>
        <v/>
      </c>
      <c r="O314" s="426"/>
      <c r="P314" s="427"/>
    </row>
    <row r="315" spans="10:16" x14ac:dyDescent="0.25">
      <c r="J315" s="426" t="str">
        <f>IF(D315&lt;&gt;"",IF(E315&lt;&gt;"",VLOOKUP(CONCATENATE(D315,"-",E315),'Three Phase - UG'!$C$8:$T$18,9,FALSE),""),"")</f>
        <v/>
      </c>
      <c r="K315" s="426" t="str">
        <f>IF(D315&lt;&gt;"",IF(E315&lt;&gt;"",VLOOKUP(CONCATENATE(D315,"-",E315),'Three Phase - UG'!$C$8:$T$18,10,FALSE),""),"")</f>
        <v/>
      </c>
      <c r="L315" s="426" t="str">
        <f>IF(D315&lt;&gt;"",IF(E315&lt;&gt;"",VLOOKUP(CONCATENATE(D315,"-",E315),'Three Phase - UG'!$C$8:$T$18,12,FALSE),""),"")</f>
        <v/>
      </c>
      <c r="M315" s="426" t="str">
        <f>IF(D315&lt;&gt;"",IF(E315&lt;&gt;"",VLOOKUP(CONCATENATE(D315,"-",E315),'Three Phase - UG'!$C$8:$T$18,13,FALSE),""),"")</f>
        <v/>
      </c>
      <c r="N315" s="427" t="str">
        <f>IF(D315&lt;&gt;"",IF(E315&lt;&gt;"",VLOOKUP(CONCATENATE(D315,"-",E315),'Three Phase - UG'!$C$8:$T$18,15,FALSE)*1000000,""),"")</f>
        <v/>
      </c>
      <c r="O315" s="426"/>
      <c r="P315" s="427"/>
    </row>
    <row r="316" spans="10:16" x14ac:dyDescent="0.25">
      <c r="J316" s="426" t="str">
        <f>IF(D316&lt;&gt;"",IF(E316&lt;&gt;"",VLOOKUP(CONCATENATE(D316,"-",E316),'Three Phase - UG'!$C$8:$T$18,9,FALSE),""),"")</f>
        <v/>
      </c>
      <c r="K316" s="426" t="str">
        <f>IF(D316&lt;&gt;"",IF(E316&lt;&gt;"",VLOOKUP(CONCATENATE(D316,"-",E316),'Three Phase - UG'!$C$8:$T$18,10,FALSE),""),"")</f>
        <v/>
      </c>
      <c r="L316" s="426" t="str">
        <f>IF(D316&lt;&gt;"",IF(E316&lt;&gt;"",VLOOKUP(CONCATENATE(D316,"-",E316),'Three Phase - UG'!$C$8:$T$18,12,FALSE),""),"")</f>
        <v/>
      </c>
      <c r="M316" s="426" t="str">
        <f>IF(D316&lt;&gt;"",IF(E316&lt;&gt;"",VLOOKUP(CONCATENATE(D316,"-",E316),'Three Phase - UG'!$C$8:$T$18,13,FALSE),""),"")</f>
        <v/>
      </c>
      <c r="N316" s="427" t="str">
        <f>IF(D316&lt;&gt;"",IF(E316&lt;&gt;"",VLOOKUP(CONCATENATE(D316,"-",E316),'Three Phase - UG'!$C$8:$T$18,15,FALSE)*1000000,""),"")</f>
        <v/>
      </c>
      <c r="O316" s="426"/>
      <c r="P316" s="427"/>
    </row>
    <row r="317" spans="10:16" x14ac:dyDescent="0.25">
      <c r="J317" s="426" t="str">
        <f>IF(D317&lt;&gt;"",IF(E317&lt;&gt;"",VLOOKUP(CONCATENATE(D317,"-",E317),'Three Phase - UG'!$C$8:$T$18,9,FALSE),""),"")</f>
        <v/>
      </c>
      <c r="K317" s="426" t="str">
        <f>IF(D317&lt;&gt;"",IF(E317&lt;&gt;"",VLOOKUP(CONCATENATE(D317,"-",E317),'Three Phase - UG'!$C$8:$T$18,10,FALSE),""),"")</f>
        <v/>
      </c>
      <c r="L317" s="426" t="str">
        <f>IF(D317&lt;&gt;"",IF(E317&lt;&gt;"",VLOOKUP(CONCATENATE(D317,"-",E317),'Three Phase - UG'!$C$8:$T$18,12,FALSE),""),"")</f>
        <v/>
      </c>
      <c r="M317" s="426" t="str">
        <f>IF(D317&lt;&gt;"",IF(E317&lt;&gt;"",VLOOKUP(CONCATENATE(D317,"-",E317),'Three Phase - UG'!$C$8:$T$18,13,FALSE),""),"")</f>
        <v/>
      </c>
      <c r="N317" s="427" t="str">
        <f>IF(D317&lt;&gt;"",IF(E317&lt;&gt;"",VLOOKUP(CONCATENATE(D317,"-",E317),'Three Phase - UG'!$C$8:$T$18,15,FALSE)*1000000,""),"")</f>
        <v/>
      </c>
      <c r="O317" s="426"/>
      <c r="P317" s="427"/>
    </row>
    <row r="318" spans="10:16" x14ac:dyDescent="0.25">
      <c r="J318" s="426" t="str">
        <f>IF(D318&lt;&gt;"",IF(E318&lt;&gt;"",VLOOKUP(CONCATENATE(D318,"-",E318),'Three Phase - UG'!$C$8:$T$18,9,FALSE),""),"")</f>
        <v/>
      </c>
      <c r="K318" s="426" t="str">
        <f>IF(D318&lt;&gt;"",IF(E318&lt;&gt;"",VLOOKUP(CONCATENATE(D318,"-",E318),'Three Phase - UG'!$C$8:$T$18,10,FALSE),""),"")</f>
        <v/>
      </c>
      <c r="L318" s="426" t="str">
        <f>IF(D318&lt;&gt;"",IF(E318&lt;&gt;"",VLOOKUP(CONCATENATE(D318,"-",E318),'Three Phase - UG'!$C$8:$T$18,12,FALSE),""),"")</f>
        <v/>
      </c>
      <c r="M318" s="426" t="str">
        <f>IF(D318&lt;&gt;"",IF(E318&lt;&gt;"",VLOOKUP(CONCATENATE(D318,"-",E318),'Three Phase - UG'!$C$8:$T$18,13,FALSE),""),"")</f>
        <v/>
      </c>
      <c r="N318" s="427" t="str">
        <f>IF(D318&lt;&gt;"",IF(E318&lt;&gt;"",VLOOKUP(CONCATENATE(D318,"-",E318),'Three Phase - UG'!$C$8:$T$18,15,FALSE)*1000000,""),"")</f>
        <v/>
      </c>
      <c r="O318" s="426"/>
      <c r="P318" s="427"/>
    </row>
    <row r="319" spans="10:16" x14ac:dyDescent="0.25">
      <c r="J319" s="426" t="str">
        <f>IF(D319&lt;&gt;"",IF(E319&lt;&gt;"",VLOOKUP(CONCATENATE(D319,"-",E319),'Three Phase - UG'!$C$8:$T$18,9,FALSE),""),"")</f>
        <v/>
      </c>
      <c r="K319" s="426" t="str">
        <f>IF(D319&lt;&gt;"",IF(E319&lt;&gt;"",VLOOKUP(CONCATENATE(D319,"-",E319),'Three Phase - UG'!$C$8:$T$18,10,FALSE),""),"")</f>
        <v/>
      </c>
      <c r="L319" s="426" t="str">
        <f>IF(D319&lt;&gt;"",IF(E319&lt;&gt;"",VLOOKUP(CONCATENATE(D319,"-",E319),'Three Phase - UG'!$C$8:$T$18,12,FALSE),""),"")</f>
        <v/>
      </c>
      <c r="M319" s="426" t="str">
        <f>IF(D319&lt;&gt;"",IF(E319&lt;&gt;"",VLOOKUP(CONCATENATE(D319,"-",E319),'Three Phase - UG'!$C$8:$T$18,13,FALSE),""),"")</f>
        <v/>
      </c>
      <c r="N319" s="427" t="str">
        <f>IF(D319&lt;&gt;"",IF(E319&lt;&gt;"",VLOOKUP(CONCATENATE(D319,"-",E319),'Three Phase - UG'!$C$8:$T$18,15,FALSE)*1000000,""),"")</f>
        <v/>
      </c>
      <c r="O319" s="426"/>
      <c r="P319" s="427"/>
    </row>
    <row r="320" spans="10:16" x14ac:dyDescent="0.25">
      <c r="J320" s="426" t="str">
        <f>IF(D320&lt;&gt;"",IF(E320&lt;&gt;"",VLOOKUP(CONCATENATE(D320,"-",E320),'Three Phase - UG'!$C$8:$T$18,9,FALSE),""),"")</f>
        <v/>
      </c>
      <c r="K320" s="426" t="str">
        <f>IF(D320&lt;&gt;"",IF(E320&lt;&gt;"",VLOOKUP(CONCATENATE(D320,"-",E320),'Three Phase - UG'!$C$8:$T$18,10,FALSE),""),"")</f>
        <v/>
      </c>
      <c r="L320" s="426" t="str">
        <f>IF(D320&lt;&gt;"",IF(E320&lt;&gt;"",VLOOKUP(CONCATENATE(D320,"-",E320),'Three Phase - UG'!$C$8:$T$18,12,FALSE),""),"")</f>
        <v/>
      </c>
      <c r="M320" s="426" t="str">
        <f>IF(D320&lt;&gt;"",IF(E320&lt;&gt;"",VLOOKUP(CONCATENATE(D320,"-",E320),'Three Phase - UG'!$C$8:$T$18,13,FALSE),""),"")</f>
        <v/>
      </c>
      <c r="N320" s="427" t="str">
        <f>IF(D320&lt;&gt;"",IF(E320&lt;&gt;"",VLOOKUP(CONCATENATE(D320,"-",E320),'Three Phase - UG'!$C$8:$T$18,15,FALSE)*1000000,""),"")</f>
        <v/>
      </c>
      <c r="O320" s="426"/>
      <c r="P320" s="427"/>
    </row>
    <row r="321" spans="10:16" x14ac:dyDescent="0.25">
      <c r="J321" s="426" t="str">
        <f>IF(D321&lt;&gt;"",IF(E321&lt;&gt;"",VLOOKUP(CONCATENATE(D321,"-",E321),'Three Phase - UG'!$C$8:$T$18,9,FALSE),""),"")</f>
        <v/>
      </c>
      <c r="K321" s="426" t="str">
        <f>IF(D321&lt;&gt;"",IF(E321&lt;&gt;"",VLOOKUP(CONCATENATE(D321,"-",E321),'Three Phase - UG'!$C$8:$T$18,10,FALSE),""),"")</f>
        <v/>
      </c>
      <c r="L321" s="426" t="str">
        <f>IF(D321&lt;&gt;"",IF(E321&lt;&gt;"",VLOOKUP(CONCATENATE(D321,"-",E321),'Three Phase - UG'!$C$8:$T$18,12,FALSE),""),"")</f>
        <v/>
      </c>
      <c r="M321" s="426" t="str">
        <f>IF(D321&lt;&gt;"",IF(E321&lt;&gt;"",VLOOKUP(CONCATENATE(D321,"-",E321),'Three Phase - UG'!$C$8:$T$18,13,FALSE),""),"")</f>
        <v/>
      </c>
      <c r="N321" s="427" t="str">
        <f>IF(D321&lt;&gt;"",IF(E321&lt;&gt;"",VLOOKUP(CONCATENATE(D321,"-",E321),'Three Phase - UG'!$C$8:$T$18,15,FALSE)*1000000,""),"")</f>
        <v/>
      </c>
      <c r="O321" s="426"/>
      <c r="P321" s="427"/>
    </row>
    <row r="322" spans="10:16" x14ac:dyDescent="0.25">
      <c r="J322" s="426" t="str">
        <f>IF(D322&lt;&gt;"",IF(E322&lt;&gt;"",VLOOKUP(CONCATENATE(D322,"-",E322),'Three Phase - UG'!$C$8:$T$18,9,FALSE),""),"")</f>
        <v/>
      </c>
      <c r="K322" s="426" t="str">
        <f>IF(D322&lt;&gt;"",IF(E322&lt;&gt;"",VLOOKUP(CONCATENATE(D322,"-",E322),'Three Phase - UG'!$C$8:$T$18,10,FALSE),""),"")</f>
        <v/>
      </c>
      <c r="L322" s="426" t="str">
        <f>IF(D322&lt;&gt;"",IF(E322&lt;&gt;"",VLOOKUP(CONCATENATE(D322,"-",E322),'Three Phase - UG'!$C$8:$T$18,12,FALSE),""),"")</f>
        <v/>
      </c>
      <c r="M322" s="426" t="str">
        <f>IF(D322&lt;&gt;"",IF(E322&lt;&gt;"",VLOOKUP(CONCATENATE(D322,"-",E322),'Three Phase - UG'!$C$8:$T$18,13,FALSE),""),"")</f>
        <v/>
      </c>
      <c r="N322" s="427" t="str">
        <f>IF(D322&lt;&gt;"",IF(E322&lt;&gt;"",VLOOKUP(CONCATENATE(D322,"-",E322),'Three Phase - UG'!$C$8:$T$18,15,FALSE)*1000000,""),"")</f>
        <v/>
      </c>
      <c r="O322" s="426"/>
      <c r="P322" s="427"/>
    </row>
    <row r="323" spans="10:16" x14ac:dyDescent="0.25">
      <c r="J323" s="426" t="str">
        <f>IF(D323&lt;&gt;"",IF(E323&lt;&gt;"",VLOOKUP(CONCATENATE(D323,"-",E323),'Three Phase - UG'!$C$8:$T$18,9,FALSE),""),"")</f>
        <v/>
      </c>
      <c r="K323" s="426" t="str">
        <f>IF(D323&lt;&gt;"",IF(E323&lt;&gt;"",VLOOKUP(CONCATENATE(D323,"-",E323),'Three Phase - UG'!$C$8:$T$18,10,FALSE),""),"")</f>
        <v/>
      </c>
      <c r="L323" s="426" t="str">
        <f>IF(D323&lt;&gt;"",IF(E323&lt;&gt;"",VLOOKUP(CONCATENATE(D323,"-",E323),'Three Phase - UG'!$C$8:$T$18,12,FALSE),""),"")</f>
        <v/>
      </c>
      <c r="M323" s="426" t="str">
        <f>IF(D323&lt;&gt;"",IF(E323&lt;&gt;"",VLOOKUP(CONCATENATE(D323,"-",E323),'Three Phase - UG'!$C$8:$T$18,13,FALSE),""),"")</f>
        <v/>
      </c>
      <c r="N323" s="427" t="str">
        <f>IF(D323&lt;&gt;"",IF(E323&lt;&gt;"",VLOOKUP(CONCATENATE(D323,"-",E323),'Three Phase - UG'!$C$8:$T$18,15,FALSE)*1000000,""),"")</f>
        <v/>
      </c>
      <c r="O323" s="426"/>
      <c r="P323" s="427"/>
    </row>
    <row r="324" spans="10:16" x14ac:dyDescent="0.25">
      <c r="J324" s="426" t="str">
        <f>IF(D324&lt;&gt;"",IF(E324&lt;&gt;"",VLOOKUP(CONCATENATE(D324,"-",E324),'Three Phase - UG'!$C$8:$T$18,9,FALSE),""),"")</f>
        <v/>
      </c>
      <c r="K324" s="426" t="str">
        <f>IF(D324&lt;&gt;"",IF(E324&lt;&gt;"",VLOOKUP(CONCATENATE(D324,"-",E324),'Three Phase - UG'!$C$8:$T$18,10,FALSE),""),"")</f>
        <v/>
      </c>
      <c r="L324" s="426" t="str">
        <f>IF(D324&lt;&gt;"",IF(E324&lt;&gt;"",VLOOKUP(CONCATENATE(D324,"-",E324),'Three Phase - UG'!$C$8:$T$18,12,FALSE),""),"")</f>
        <v/>
      </c>
      <c r="M324" s="426" t="str">
        <f>IF(D324&lt;&gt;"",IF(E324&lt;&gt;"",VLOOKUP(CONCATENATE(D324,"-",E324),'Three Phase - UG'!$C$8:$T$18,13,FALSE),""),"")</f>
        <v/>
      </c>
      <c r="N324" s="427" t="str">
        <f>IF(D324&lt;&gt;"",IF(E324&lt;&gt;"",VLOOKUP(CONCATENATE(D324,"-",E324),'Three Phase - UG'!$C$8:$T$18,15,FALSE)*1000000,""),"")</f>
        <v/>
      </c>
      <c r="O324" s="426"/>
      <c r="P324" s="427"/>
    </row>
    <row r="325" spans="10:16" x14ac:dyDescent="0.25">
      <c r="J325" s="426" t="str">
        <f>IF(D325&lt;&gt;"",IF(E325&lt;&gt;"",VLOOKUP(CONCATENATE(D325,"-",E325),'Three Phase - UG'!$C$8:$T$18,9,FALSE),""),"")</f>
        <v/>
      </c>
      <c r="K325" s="426" t="str">
        <f>IF(D325&lt;&gt;"",IF(E325&lt;&gt;"",VLOOKUP(CONCATENATE(D325,"-",E325),'Three Phase - UG'!$C$8:$T$18,10,FALSE),""),"")</f>
        <v/>
      </c>
      <c r="L325" s="426" t="str">
        <f>IF(D325&lt;&gt;"",IF(E325&lt;&gt;"",VLOOKUP(CONCATENATE(D325,"-",E325),'Three Phase - UG'!$C$8:$T$18,12,FALSE),""),"")</f>
        <v/>
      </c>
      <c r="M325" s="426" t="str">
        <f>IF(D325&lt;&gt;"",IF(E325&lt;&gt;"",VLOOKUP(CONCATENATE(D325,"-",E325),'Three Phase - UG'!$C$8:$T$18,13,FALSE),""),"")</f>
        <v/>
      </c>
      <c r="N325" s="427" t="str">
        <f>IF(D325&lt;&gt;"",IF(E325&lt;&gt;"",VLOOKUP(CONCATENATE(D325,"-",E325),'Three Phase - UG'!$C$8:$T$18,15,FALSE)*1000000,""),"")</f>
        <v/>
      </c>
      <c r="O325" s="426"/>
      <c r="P325" s="427"/>
    </row>
    <row r="326" spans="10:16" x14ac:dyDescent="0.25">
      <c r="J326" s="426" t="str">
        <f>IF(D326&lt;&gt;"",IF(E326&lt;&gt;"",VLOOKUP(CONCATENATE(D326,"-",E326),'Three Phase - UG'!$C$8:$T$18,9,FALSE),""),"")</f>
        <v/>
      </c>
      <c r="K326" s="426" t="str">
        <f>IF(D326&lt;&gt;"",IF(E326&lt;&gt;"",VLOOKUP(CONCATENATE(D326,"-",E326),'Three Phase - UG'!$C$8:$T$18,10,FALSE),""),"")</f>
        <v/>
      </c>
      <c r="L326" s="426" t="str">
        <f>IF(D326&lt;&gt;"",IF(E326&lt;&gt;"",VLOOKUP(CONCATENATE(D326,"-",E326),'Three Phase - UG'!$C$8:$T$18,12,FALSE),""),"")</f>
        <v/>
      </c>
      <c r="M326" s="426" t="str">
        <f>IF(D326&lt;&gt;"",IF(E326&lt;&gt;"",VLOOKUP(CONCATENATE(D326,"-",E326),'Three Phase - UG'!$C$8:$T$18,13,FALSE),""),"")</f>
        <v/>
      </c>
      <c r="N326" s="427" t="str">
        <f>IF(D326&lt;&gt;"",IF(E326&lt;&gt;"",VLOOKUP(CONCATENATE(D326,"-",E326),'Three Phase - UG'!$C$8:$T$18,15,FALSE)*1000000,""),"")</f>
        <v/>
      </c>
      <c r="O326" s="426"/>
      <c r="P326" s="427"/>
    </row>
    <row r="327" spans="10:16" x14ac:dyDescent="0.25">
      <c r="J327" s="426" t="str">
        <f>IF(D327&lt;&gt;"",IF(E327&lt;&gt;"",VLOOKUP(CONCATENATE(D327,"-",E327),'Three Phase - UG'!$C$8:$T$18,9,FALSE),""),"")</f>
        <v/>
      </c>
      <c r="K327" s="426" t="str">
        <f>IF(D327&lt;&gt;"",IF(E327&lt;&gt;"",VLOOKUP(CONCATENATE(D327,"-",E327),'Three Phase - UG'!$C$8:$T$18,10,FALSE),""),"")</f>
        <v/>
      </c>
      <c r="L327" s="426" t="str">
        <f>IF(D327&lt;&gt;"",IF(E327&lt;&gt;"",VLOOKUP(CONCATENATE(D327,"-",E327),'Three Phase - UG'!$C$8:$T$18,12,FALSE),""),"")</f>
        <v/>
      </c>
      <c r="M327" s="426" t="str">
        <f>IF(D327&lt;&gt;"",IF(E327&lt;&gt;"",VLOOKUP(CONCATENATE(D327,"-",E327),'Three Phase - UG'!$C$8:$T$18,13,FALSE),""),"")</f>
        <v/>
      </c>
      <c r="N327" s="427" t="str">
        <f>IF(D327&lt;&gt;"",IF(E327&lt;&gt;"",VLOOKUP(CONCATENATE(D327,"-",E327),'Three Phase - UG'!$C$8:$T$18,15,FALSE)*1000000,""),"")</f>
        <v/>
      </c>
      <c r="O327" s="426"/>
      <c r="P327" s="427"/>
    </row>
    <row r="328" spans="10:16" x14ac:dyDescent="0.25">
      <c r="J328" s="426" t="str">
        <f>IF(D328&lt;&gt;"",IF(E328&lt;&gt;"",VLOOKUP(CONCATENATE(D328,"-",E328),'Three Phase - UG'!$C$8:$T$18,9,FALSE),""),"")</f>
        <v/>
      </c>
      <c r="K328" s="426" t="str">
        <f>IF(D328&lt;&gt;"",IF(E328&lt;&gt;"",VLOOKUP(CONCATENATE(D328,"-",E328),'Three Phase - UG'!$C$8:$T$18,10,FALSE),""),"")</f>
        <v/>
      </c>
      <c r="L328" s="426" t="str">
        <f>IF(D328&lt;&gt;"",IF(E328&lt;&gt;"",VLOOKUP(CONCATENATE(D328,"-",E328),'Three Phase - UG'!$C$8:$T$18,12,FALSE),""),"")</f>
        <v/>
      </c>
      <c r="M328" s="426" t="str">
        <f>IF(D328&lt;&gt;"",IF(E328&lt;&gt;"",VLOOKUP(CONCATENATE(D328,"-",E328),'Three Phase - UG'!$C$8:$T$18,13,FALSE),""),"")</f>
        <v/>
      </c>
      <c r="N328" s="427" t="str">
        <f>IF(D328&lt;&gt;"",IF(E328&lt;&gt;"",VLOOKUP(CONCATENATE(D328,"-",E328),'Three Phase - UG'!$C$8:$T$18,15,FALSE)*1000000,""),"")</f>
        <v/>
      </c>
      <c r="O328" s="426"/>
      <c r="P328" s="427"/>
    </row>
    <row r="329" spans="10:16" x14ac:dyDescent="0.25">
      <c r="J329" s="426" t="str">
        <f>IF(D329&lt;&gt;"",IF(E329&lt;&gt;"",VLOOKUP(CONCATENATE(D329,"-",E329),'Three Phase - UG'!$C$8:$T$18,9,FALSE),""),"")</f>
        <v/>
      </c>
      <c r="K329" s="426" t="str">
        <f>IF(D329&lt;&gt;"",IF(E329&lt;&gt;"",VLOOKUP(CONCATENATE(D329,"-",E329),'Three Phase - UG'!$C$8:$T$18,10,FALSE),""),"")</f>
        <v/>
      </c>
      <c r="L329" s="426" t="str">
        <f>IF(D329&lt;&gt;"",IF(E329&lt;&gt;"",VLOOKUP(CONCATENATE(D329,"-",E329),'Three Phase - UG'!$C$8:$T$18,12,FALSE),""),"")</f>
        <v/>
      </c>
      <c r="M329" s="426" t="str">
        <f>IF(D329&lt;&gt;"",IF(E329&lt;&gt;"",VLOOKUP(CONCATENATE(D329,"-",E329),'Three Phase - UG'!$C$8:$T$18,13,FALSE),""),"")</f>
        <v/>
      </c>
      <c r="N329" s="427" t="str">
        <f>IF(D329&lt;&gt;"",IF(E329&lt;&gt;"",VLOOKUP(CONCATENATE(D329,"-",E329),'Three Phase - UG'!$C$8:$T$18,15,FALSE)*1000000,""),"")</f>
        <v/>
      </c>
      <c r="O329" s="426"/>
      <c r="P329" s="427"/>
    </row>
    <row r="330" spans="10:16" x14ac:dyDescent="0.25">
      <c r="J330" s="426" t="str">
        <f>IF(D330&lt;&gt;"",IF(E330&lt;&gt;"",VLOOKUP(CONCATENATE(D330,"-",E330),'Three Phase - UG'!$C$8:$T$18,9,FALSE),""),"")</f>
        <v/>
      </c>
      <c r="K330" s="426" t="str">
        <f>IF(D330&lt;&gt;"",IF(E330&lt;&gt;"",VLOOKUP(CONCATENATE(D330,"-",E330),'Three Phase - UG'!$C$8:$T$18,10,FALSE),""),"")</f>
        <v/>
      </c>
      <c r="L330" s="426" t="str">
        <f>IF(D330&lt;&gt;"",IF(E330&lt;&gt;"",VLOOKUP(CONCATENATE(D330,"-",E330),'Three Phase - UG'!$C$8:$T$18,12,FALSE),""),"")</f>
        <v/>
      </c>
      <c r="M330" s="426" t="str">
        <f>IF(D330&lt;&gt;"",IF(E330&lt;&gt;"",VLOOKUP(CONCATENATE(D330,"-",E330),'Three Phase - UG'!$C$8:$T$18,13,FALSE),""),"")</f>
        <v/>
      </c>
      <c r="N330" s="427" t="str">
        <f>IF(D330&lt;&gt;"",IF(E330&lt;&gt;"",VLOOKUP(CONCATENATE(D330,"-",E330),'Three Phase - UG'!$C$8:$T$18,15,FALSE)*1000000,""),"")</f>
        <v/>
      </c>
      <c r="O330" s="426"/>
      <c r="P330" s="427"/>
    </row>
    <row r="331" spans="10:16" x14ac:dyDescent="0.25">
      <c r="J331" s="426" t="str">
        <f>IF(D331&lt;&gt;"",IF(E331&lt;&gt;"",VLOOKUP(CONCATENATE(D331,"-",E331),'Three Phase - UG'!$C$8:$T$18,9,FALSE),""),"")</f>
        <v/>
      </c>
      <c r="K331" s="426" t="str">
        <f>IF(D331&lt;&gt;"",IF(E331&lt;&gt;"",VLOOKUP(CONCATENATE(D331,"-",E331),'Three Phase - UG'!$C$8:$T$18,10,FALSE),""),"")</f>
        <v/>
      </c>
      <c r="L331" s="426" t="str">
        <f>IF(D331&lt;&gt;"",IF(E331&lt;&gt;"",VLOOKUP(CONCATENATE(D331,"-",E331),'Three Phase - UG'!$C$8:$T$18,12,FALSE),""),"")</f>
        <v/>
      </c>
      <c r="M331" s="426" t="str">
        <f>IF(D331&lt;&gt;"",IF(E331&lt;&gt;"",VLOOKUP(CONCATENATE(D331,"-",E331),'Three Phase - UG'!$C$8:$T$18,13,FALSE),""),"")</f>
        <v/>
      </c>
      <c r="N331" s="427" t="str">
        <f>IF(D331&lt;&gt;"",IF(E331&lt;&gt;"",VLOOKUP(CONCATENATE(D331,"-",E331),'Three Phase - UG'!$C$8:$T$18,15,FALSE)*1000000,""),"")</f>
        <v/>
      </c>
      <c r="O331" s="426"/>
      <c r="P331" s="427"/>
    </row>
    <row r="332" spans="10:16" x14ac:dyDescent="0.25">
      <c r="J332" s="426" t="str">
        <f>IF(D332&lt;&gt;"",IF(E332&lt;&gt;"",VLOOKUP(CONCATENATE(D332,"-",E332),'Three Phase - UG'!$C$8:$T$18,9,FALSE),""),"")</f>
        <v/>
      </c>
      <c r="K332" s="426" t="str">
        <f>IF(D332&lt;&gt;"",IF(E332&lt;&gt;"",VLOOKUP(CONCATENATE(D332,"-",E332),'Three Phase - UG'!$C$8:$T$18,10,FALSE),""),"")</f>
        <v/>
      </c>
      <c r="L332" s="426" t="str">
        <f>IF(D332&lt;&gt;"",IF(E332&lt;&gt;"",VLOOKUP(CONCATENATE(D332,"-",E332),'Three Phase - UG'!$C$8:$T$18,12,FALSE),""),"")</f>
        <v/>
      </c>
      <c r="M332" s="426" t="str">
        <f>IF(D332&lt;&gt;"",IF(E332&lt;&gt;"",VLOOKUP(CONCATENATE(D332,"-",E332),'Three Phase - UG'!$C$8:$T$18,13,FALSE),""),"")</f>
        <v/>
      </c>
      <c r="N332" s="427" t="str">
        <f>IF(D332&lt;&gt;"",IF(E332&lt;&gt;"",VLOOKUP(CONCATENATE(D332,"-",E332),'Three Phase - UG'!$C$8:$T$18,15,FALSE)*1000000,""),"")</f>
        <v/>
      </c>
      <c r="O332" s="426"/>
      <c r="P332" s="427"/>
    </row>
    <row r="333" spans="10:16" x14ac:dyDescent="0.25">
      <c r="J333" s="426" t="str">
        <f>IF(D333&lt;&gt;"",IF(E333&lt;&gt;"",VLOOKUP(CONCATENATE(D333,"-",E333),'Three Phase - UG'!$C$8:$T$18,9,FALSE),""),"")</f>
        <v/>
      </c>
      <c r="K333" s="426" t="str">
        <f>IF(D333&lt;&gt;"",IF(E333&lt;&gt;"",VLOOKUP(CONCATENATE(D333,"-",E333),'Three Phase - UG'!$C$8:$T$18,10,FALSE),""),"")</f>
        <v/>
      </c>
      <c r="L333" s="426" t="str">
        <f>IF(D333&lt;&gt;"",IF(E333&lt;&gt;"",VLOOKUP(CONCATENATE(D333,"-",E333),'Three Phase - UG'!$C$8:$T$18,12,FALSE),""),"")</f>
        <v/>
      </c>
      <c r="M333" s="426" t="str">
        <f>IF(D333&lt;&gt;"",IF(E333&lt;&gt;"",VLOOKUP(CONCATENATE(D333,"-",E333),'Three Phase - UG'!$C$8:$T$18,13,FALSE),""),"")</f>
        <v/>
      </c>
      <c r="N333" s="427" t="str">
        <f>IF(D333&lt;&gt;"",IF(E333&lt;&gt;"",VLOOKUP(CONCATENATE(D333,"-",E333),'Three Phase - UG'!$C$8:$T$18,15,FALSE)*1000000,""),"")</f>
        <v/>
      </c>
      <c r="O333" s="426"/>
      <c r="P333" s="427"/>
    </row>
    <row r="334" spans="10:16" x14ac:dyDescent="0.25">
      <c r="J334" s="426" t="str">
        <f>IF(D334&lt;&gt;"",IF(E334&lt;&gt;"",VLOOKUP(CONCATENATE(D334,"-",E334),'Three Phase - UG'!$C$8:$T$18,9,FALSE),""),"")</f>
        <v/>
      </c>
      <c r="K334" s="426" t="str">
        <f>IF(D334&lt;&gt;"",IF(E334&lt;&gt;"",VLOOKUP(CONCATENATE(D334,"-",E334),'Three Phase - UG'!$C$8:$T$18,10,FALSE),""),"")</f>
        <v/>
      </c>
      <c r="L334" s="426" t="str">
        <f>IF(D334&lt;&gt;"",IF(E334&lt;&gt;"",VLOOKUP(CONCATENATE(D334,"-",E334),'Three Phase - UG'!$C$8:$T$18,12,FALSE),""),"")</f>
        <v/>
      </c>
      <c r="M334" s="426" t="str">
        <f>IF(D334&lt;&gt;"",IF(E334&lt;&gt;"",VLOOKUP(CONCATENATE(D334,"-",E334),'Three Phase - UG'!$C$8:$T$18,13,FALSE),""),"")</f>
        <v/>
      </c>
      <c r="N334" s="427" t="str">
        <f>IF(D334&lt;&gt;"",IF(E334&lt;&gt;"",VLOOKUP(CONCATENATE(D334,"-",E334),'Three Phase - UG'!$C$8:$T$18,15,FALSE)*1000000,""),"")</f>
        <v/>
      </c>
      <c r="O334" s="426"/>
      <c r="P334" s="427"/>
    </row>
    <row r="335" spans="10:16" x14ac:dyDescent="0.25">
      <c r="J335" s="426" t="str">
        <f>IF(D335&lt;&gt;"",IF(E335&lt;&gt;"",VLOOKUP(CONCATENATE(D335,"-",E335),'Three Phase - UG'!$C$8:$T$18,9,FALSE),""),"")</f>
        <v/>
      </c>
      <c r="K335" s="426" t="str">
        <f>IF(D335&lt;&gt;"",IF(E335&lt;&gt;"",VLOOKUP(CONCATENATE(D335,"-",E335),'Three Phase - UG'!$C$8:$T$18,10,FALSE),""),"")</f>
        <v/>
      </c>
      <c r="L335" s="426" t="str">
        <f>IF(D335&lt;&gt;"",IF(E335&lt;&gt;"",VLOOKUP(CONCATENATE(D335,"-",E335),'Three Phase - UG'!$C$8:$T$18,12,FALSE),""),"")</f>
        <v/>
      </c>
      <c r="M335" s="426" t="str">
        <f>IF(D335&lt;&gt;"",IF(E335&lt;&gt;"",VLOOKUP(CONCATENATE(D335,"-",E335),'Three Phase - UG'!$C$8:$T$18,13,FALSE),""),"")</f>
        <v/>
      </c>
      <c r="N335" s="427" t="str">
        <f>IF(D335&lt;&gt;"",IF(E335&lt;&gt;"",VLOOKUP(CONCATENATE(D335,"-",E335),'Three Phase - UG'!$C$8:$T$18,15,FALSE)*1000000,""),"")</f>
        <v/>
      </c>
      <c r="O335" s="426"/>
      <c r="P335" s="427"/>
    </row>
    <row r="336" spans="10:16" x14ac:dyDescent="0.25">
      <c r="J336" s="426" t="str">
        <f>IF(D336&lt;&gt;"",IF(E336&lt;&gt;"",VLOOKUP(CONCATENATE(D336,"-",E336),'Three Phase - UG'!$C$8:$T$18,9,FALSE),""),"")</f>
        <v/>
      </c>
      <c r="K336" s="426" t="str">
        <f>IF(D336&lt;&gt;"",IF(E336&lt;&gt;"",VLOOKUP(CONCATENATE(D336,"-",E336),'Three Phase - UG'!$C$8:$T$18,10,FALSE),""),"")</f>
        <v/>
      </c>
      <c r="L336" s="426" t="str">
        <f>IF(D336&lt;&gt;"",IF(E336&lt;&gt;"",VLOOKUP(CONCATENATE(D336,"-",E336),'Three Phase - UG'!$C$8:$T$18,12,FALSE),""),"")</f>
        <v/>
      </c>
      <c r="M336" s="426" t="str">
        <f>IF(D336&lt;&gt;"",IF(E336&lt;&gt;"",VLOOKUP(CONCATENATE(D336,"-",E336),'Three Phase - UG'!$C$8:$T$18,13,FALSE),""),"")</f>
        <v/>
      </c>
      <c r="N336" s="427" t="str">
        <f>IF(D336&lt;&gt;"",IF(E336&lt;&gt;"",VLOOKUP(CONCATENATE(D336,"-",E336),'Three Phase - UG'!$C$8:$T$18,15,FALSE)*1000000,""),"")</f>
        <v/>
      </c>
      <c r="O336" s="426"/>
      <c r="P336" s="427"/>
    </row>
    <row r="337" spans="10:16" x14ac:dyDescent="0.25">
      <c r="J337" s="426" t="str">
        <f>IF(D337&lt;&gt;"",IF(E337&lt;&gt;"",VLOOKUP(CONCATENATE(D337,"-",E337),'Three Phase - UG'!$C$8:$T$18,9,FALSE),""),"")</f>
        <v/>
      </c>
      <c r="K337" s="426" t="str">
        <f>IF(D337&lt;&gt;"",IF(E337&lt;&gt;"",VLOOKUP(CONCATENATE(D337,"-",E337),'Three Phase - UG'!$C$8:$T$18,10,FALSE),""),"")</f>
        <v/>
      </c>
      <c r="L337" s="426" t="str">
        <f>IF(D337&lt;&gt;"",IF(E337&lt;&gt;"",VLOOKUP(CONCATENATE(D337,"-",E337),'Three Phase - UG'!$C$8:$T$18,12,FALSE),""),"")</f>
        <v/>
      </c>
      <c r="M337" s="426" t="str">
        <f>IF(D337&lt;&gt;"",IF(E337&lt;&gt;"",VLOOKUP(CONCATENATE(D337,"-",E337),'Three Phase - UG'!$C$8:$T$18,13,FALSE),""),"")</f>
        <v/>
      </c>
      <c r="N337" s="427" t="str">
        <f>IF(D337&lt;&gt;"",IF(E337&lt;&gt;"",VLOOKUP(CONCATENATE(D337,"-",E337),'Three Phase - UG'!$C$8:$T$18,15,FALSE)*1000000,""),"")</f>
        <v/>
      </c>
      <c r="O337" s="426"/>
      <c r="P337" s="427"/>
    </row>
    <row r="338" spans="10:16" x14ac:dyDescent="0.25">
      <c r="J338" s="426" t="str">
        <f>IF(D338&lt;&gt;"",IF(E338&lt;&gt;"",VLOOKUP(CONCATENATE(D338,"-",E338),'Three Phase - UG'!$C$8:$T$18,9,FALSE),""),"")</f>
        <v/>
      </c>
      <c r="K338" s="426" t="str">
        <f>IF(D338&lt;&gt;"",IF(E338&lt;&gt;"",VLOOKUP(CONCATENATE(D338,"-",E338),'Three Phase - UG'!$C$8:$T$18,10,FALSE),""),"")</f>
        <v/>
      </c>
      <c r="L338" s="426" t="str">
        <f>IF(D338&lt;&gt;"",IF(E338&lt;&gt;"",VLOOKUP(CONCATENATE(D338,"-",E338),'Three Phase - UG'!$C$8:$T$18,12,FALSE),""),"")</f>
        <v/>
      </c>
      <c r="M338" s="426" t="str">
        <f>IF(D338&lt;&gt;"",IF(E338&lt;&gt;"",VLOOKUP(CONCATENATE(D338,"-",E338),'Three Phase - UG'!$C$8:$T$18,13,FALSE),""),"")</f>
        <v/>
      </c>
      <c r="N338" s="427" t="str">
        <f>IF(D338&lt;&gt;"",IF(E338&lt;&gt;"",VLOOKUP(CONCATENATE(D338,"-",E338),'Three Phase - UG'!$C$8:$T$18,15,FALSE)*1000000,""),"")</f>
        <v/>
      </c>
      <c r="O338" s="426"/>
      <c r="P338" s="427"/>
    </row>
    <row r="339" spans="10:16" x14ac:dyDescent="0.25">
      <c r="J339" s="426" t="str">
        <f>IF(D339&lt;&gt;"",IF(E339&lt;&gt;"",VLOOKUP(CONCATENATE(D339,"-",E339),'Three Phase - UG'!$C$8:$T$18,9,FALSE),""),"")</f>
        <v/>
      </c>
      <c r="K339" s="426" t="str">
        <f>IF(D339&lt;&gt;"",IF(E339&lt;&gt;"",VLOOKUP(CONCATENATE(D339,"-",E339),'Three Phase - UG'!$C$8:$T$18,10,FALSE),""),"")</f>
        <v/>
      </c>
      <c r="L339" s="426" t="str">
        <f>IF(D339&lt;&gt;"",IF(E339&lt;&gt;"",VLOOKUP(CONCATENATE(D339,"-",E339),'Three Phase - UG'!$C$8:$T$18,12,FALSE),""),"")</f>
        <v/>
      </c>
      <c r="M339" s="426" t="str">
        <f>IF(D339&lt;&gt;"",IF(E339&lt;&gt;"",VLOOKUP(CONCATENATE(D339,"-",E339),'Three Phase - UG'!$C$8:$T$18,13,FALSE),""),"")</f>
        <v/>
      </c>
      <c r="N339" s="427" t="str">
        <f>IF(D339&lt;&gt;"",IF(E339&lt;&gt;"",VLOOKUP(CONCATENATE(D339,"-",E339),'Three Phase - UG'!$C$8:$T$18,15,FALSE)*1000000,""),"")</f>
        <v/>
      </c>
      <c r="O339" s="426"/>
      <c r="P339" s="427"/>
    </row>
    <row r="340" spans="10:16" x14ac:dyDescent="0.25">
      <c r="J340" s="426" t="str">
        <f>IF(D340&lt;&gt;"",IF(E340&lt;&gt;"",VLOOKUP(CONCATENATE(D340,"-",E340),'Three Phase - UG'!$C$8:$T$18,9,FALSE),""),"")</f>
        <v/>
      </c>
      <c r="K340" s="426" t="str">
        <f>IF(D340&lt;&gt;"",IF(E340&lt;&gt;"",VLOOKUP(CONCATENATE(D340,"-",E340),'Three Phase - UG'!$C$8:$T$18,10,FALSE),""),"")</f>
        <v/>
      </c>
      <c r="L340" s="426" t="str">
        <f>IF(D340&lt;&gt;"",IF(E340&lt;&gt;"",VLOOKUP(CONCATENATE(D340,"-",E340),'Three Phase - UG'!$C$8:$T$18,12,FALSE),""),"")</f>
        <v/>
      </c>
      <c r="M340" s="426" t="str">
        <f>IF(D340&lt;&gt;"",IF(E340&lt;&gt;"",VLOOKUP(CONCATENATE(D340,"-",E340),'Three Phase - UG'!$C$8:$T$18,13,FALSE),""),"")</f>
        <v/>
      </c>
      <c r="N340" s="427" t="str">
        <f>IF(D340&lt;&gt;"",IF(E340&lt;&gt;"",VLOOKUP(CONCATENATE(D340,"-",E340),'Three Phase - UG'!$C$8:$T$18,15,FALSE)*1000000,""),"")</f>
        <v/>
      </c>
      <c r="O340" s="426"/>
      <c r="P340" s="427"/>
    </row>
    <row r="341" spans="10:16" x14ac:dyDescent="0.25">
      <c r="J341" s="426" t="str">
        <f>IF(D341&lt;&gt;"",IF(E341&lt;&gt;"",VLOOKUP(CONCATENATE(D341,"-",E341),'Three Phase - UG'!$C$8:$T$18,9,FALSE),""),"")</f>
        <v/>
      </c>
      <c r="K341" s="426" t="str">
        <f>IF(D341&lt;&gt;"",IF(E341&lt;&gt;"",VLOOKUP(CONCATENATE(D341,"-",E341),'Three Phase - UG'!$C$8:$T$18,10,FALSE),""),"")</f>
        <v/>
      </c>
      <c r="L341" s="426" t="str">
        <f>IF(D341&lt;&gt;"",IF(E341&lt;&gt;"",VLOOKUP(CONCATENATE(D341,"-",E341),'Three Phase - UG'!$C$8:$T$18,12,FALSE),""),"")</f>
        <v/>
      </c>
      <c r="M341" s="426" t="str">
        <f>IF(D341&lt;&gt;"",IF(E341&lt;&gt;"",VLOOKUP(CONCATENATE(D341,"-",E341),'Three Phase - UG'!$C$8:$T$18,13,FALSE),""),"")</f>
        <v/>
      </c>
      <c r="N341" s="427" t="str">
        <f>IF(D341&lt;&gt;"",IF(E341&lt;&gt;"",VLOOKUP(CONCATENATE(D341,"-",E341),'Three Phase - UG'!$C$8:$T$18,15,FALSE)*1000000,""),"")</f>
        <v/>
      </c>
      <c r="O341" s="426"/>
      <c r="P341" s="427"/>
    </row>
    <row r="342" spans="10:16" x14ac:dyDescent="0.25">
      <c r="J342" s="426" t="str">
        <f>IF(D342&lt;&gt;"",IF(E342&lt;&gt;"",VLOOKUP(CONCATENATE(D342,"-",E342),'Three Phase - UG'!$C$8:$T$18,9,FALSE),""),"")</f>
        <v/>
      </c>
      <c r="K342" s="426" t="str">
        <f>IF(D342&lt;&gt;"",IF(E342&lt;&gt;"",VLOOKUP(CONCATENATE(D342,"-",E342),'Three Phase - UG'!$C$8:$T$18,10,FALSE),""),"")</f>
        <v/>
      </c>
      <c r="L342" s="426" t="str">
        <f>IF(D342&lt;&gt;"",IF(E342&lt;&gt;"",VLOOKUP(CONCATENATE(D342,"-",E342),'Three Phase - UG'!$C$8:$T$18,12,FALSE),""),"")</f>
        <v/>
      </c>
      <c r="M342" s="426" t="str">
        <f>IF(D342&lt;&gt;"",IF(E342&lt;&gt;"",VLOOKUP(CONCATENATE(D342,"-",E342),'Three Phase - UG'!$C$8:$T$18,13,FALSE),""),"")</f>
        <v/>
      </c>
      <c r="N342" s="427" t="str">
        <f>IF(D342&lt;&gt;"",IF(E342&lt;&gt;"",VLOOKUP(CONCATENATE(D342,"-",E342),'Three Phase - UG'!$C$8:$T$18,15,FALSE)*1000000,""),"")</f>
        <v/>
      </c>
      <c r="O342" s="426"/>
      <c r="P342" s="427"/>
    </row>
    <row r="343" spans="10:16" x14ac:dyDescent="0.25">
      <c r="J343" s="426" t="str">
        <f>IF(D343&lt;&gt;"",IF(E343&lt;&gt;"",VLOOKUP(CONCATENATE(D343,"-",E343),'Three Phase - UG'!$C$8:$T$18,9,FALSE),""),"")</f>
        <v/>
      </c>
      <c r="K343" s="426" t="str">
        <f>IF(D343&lt;&gt;"",IF(E343&lt;&gt;"",VLOOKUP(CONCATENATE(D343,"-",E343),'Three Phase - UG'!$C$8:$T$18,10,FALSE),""),"")</f>
        <v/>
      </c>
      <c r="L343" s="426" t="str">
        <f>IF(D343&lt;&gt;"",IF(E343&lt;&gt;"",VLOOKUP(CONCATENATE(D343,"-",E343),'Three Phase - UG'!$C$8:$T$18,12,FALSE),""),"")</f>
        <v/>
      </c>
      <c r="M343" s="426" t="str">
        <f>IF(D343&lt;&gt;"",IF(E343&lt;&gt;"",VLOOKUP(CONCATENATE(D343,"-",E343),'Three Phase - UG'!$C$8:$T$18,13,FALSE),""),"")</f>
        <v/>
      </c>
      <c r="N343" s="427" t="str">
        <f>IF(D343&lt;&gt;"",IF(E343&lt;&gt;"",VLOOKUP(CONCATENATE(D343,"-",E343),'Three Phase - UG'!$C$8:$T$18,15,FALSE)*1000000,""),"")</f>
        <v/>
      </c>
      <c r="O343" s="426"/>
      <c r="P343" s="427"/>
    </row>
    <row r="344" spans="10:16" x14ac:dyDescent="0.25">
      <c r="J344" s="426" t="str">
        <f>IF(D344&lt;&gt;"",IF(E344&lt;&gt;"",VLOOKUP(CONCATENATE(D344,"-",E344),'Three Phase - UG'!$C$8:$T$18,9,FALSE),""),"")</f>
        <v/>
      </c>
      <c r="K344" s="426" t="str">
        <f>IF(D344&lt;&gt;"",IF(E344&lt;&gt;"",VLOOKUP(CONCATENATE(D344,"-",E344),'Three Phase - UG'!$C$8:$T$18,10,FALSE),""),"")</f>
        <v/>
      </c>
      <c r="L344" s="426" t="str">
        <f>IF(D344&lt;&gt;"",IF(E344&lt;&gt;"",VLOOKUP(CONCATENATE(D344,"-",E344),'Three Phase - UG'!$C$8:$T$18,12,FALSE),""),"")</f>
        <v/>
      </c>
      <c r="M344" s="426" t="str">
        <f>IF(D344&lt;&gt;"",IF(E344&lt;&gt;"",VLOOKUP(CONCATENATE(D344,"-",E344),'Three Phase - UG'!$C$8:$T$18,13,FALSE),""),"")</f>
        <v/>
      </c>
      <c r="N344" s="427" t="str">
        <f>IF(D344&lt;&gt;"",IF(E344&lt;&gt;"",VLOOKUP(CONCATENATE(D344,"-",E344),'Three Phase - UG'!$C$8:$T$18,15,FALSE)*1000000,""),"")</f>
        <v/>
      </c>
      <c r="O344" s="426"/>
      <c r="P344" s="427"/>
    </row>
    <row r="345" spans="10:16" x14ac:dyDescent="0.25">
      <c r="J345" s="426" t="str">
        <f>IF(D345&lt;&gt;"",IF(E345&lt;&gt;"",VLOOKUP(CONCATENATE(D345,"-",E345),'Three Phase - UG'!$C$8:$T$18,9,FALSE),""),"")</f>
        <v/>
      </c>
      <c r="K345" s="426" t="str">
        <f>IF(D345&lt;&gt;"",IF(E345&lt;&gt;"",VLOOKUP(CONCATENATE(D345,"-",E345),'Three Phase - UG'!$C$8:$T$18,10,FALSE),""),"")</f>
        <v/>
      </c>
      <c r="L345" s="426" t="str">
        <f>IF(D345&lt;&gt;"",IF(E345&lt;&gt;"",VLOOKUP(CONCATENATE(D345,"-",E345),'Three Phase - UG'!$C$8:$T$18,12,FALSE),""),"")</f>
        <v/>
      </c>
      <c r="M345" s="426" t="str">
        <f>IF(D345&lt;&gt;"",IF(E345&lt;&gt;"",VLOOKUP(CONCATENATE(D345,"-",E345),'Three Phase - UG'!$C$8:$T$18,13,FALSE),""),"")</f>
        <v/>
      </c>
      <c r="N345" s="427" t="str">
        <f>IF(D345&lt;&gt;"",IF(E345&lt;&gt;"",VLOOKUP(CONCATENATE(D345,"-",E345),'Three Phase - UG'!$C$8:$T$18,15,FALSE)*1000000,""),"")</f>
        <v/>
      </c>
      <c r="O345" s="426"/>
      <c r="P345" s="427"/>
    </row>
    <row r="346" spans="10:16" x14ac:dyDescent="0.25">
      <c r="J346" s="426" t="str">
        <f>IF(D346&lt;&gt;"",IF(E346&lt;&gt;"",VLOOKUP(CONCATENATE(D346,"-",E346),'Three Phase - UG'!$C$8:$T$18,9,FALSE),""),"")</f>
        <v/>
      </c>
      <c r="K346" s="426" t="str">
        <f>IF(D346&lt;&gt;"",IF(E346&lt;&gt;"",VLOOKUP(CONCATENATE(D346,"-",E346),'Three Phase - UG'!$C$8:$T$18,10,FALSE),""),"")</f>
        <v/>
      </c>
      <c r="L346" s="426" t="str">
        <f>IF(D346&lt;&gt;"",IF(E346&lt;&gt;"",VLOOKUP(CONCATENATE(D346,"-",E346),'Three Phase - UG'!$C$8:$T$18,12,FALSE),""),"")</f>
        <v/>
      </c>
      <c r="M346" s="426" t="str">
        <f>IF(D346&lt;&gt;"",IF(E346&lt;&gt;"",VLOOKUP(CONCATENATE(D346,"-",E346),'Three Phase - UG'!$C$8:$T$18,13,FALSE),""),"")</f>
        <v/>
      </c>
      <c r="N346" s="427" t="str">
        <f>IF(D346&lt;&gt;"",IF(E346&lt;&gt;"",VLOOKUP(CONCATENATE(D346,"-",E346),'Three Phase - UG'!$C$8:$T$18,15,FALSE)*1000000,""),"")</f>
        <v/>
      </c>
      <c r="O346" s="426"/>
      <c r="P346" s="427"/>
    </row>
    <row r="347" spans="10:16" x14ac:dyDescent="0.25">
      <c r="J347" s="426" t="str">
        <f>IF(D347&lt;&gt;"",IF(E347&lt;&gt;"",VLOOKUP(CONCATENATE(D347,"-",E347),'Three Phase - UG'!$C$8:$T$18,9,FALSE),""),"")</f>
        <v/>
      </c>
      <c r="K347" s="426" t="str">
        <f>IF(D347&lt;&gt;"",IF(E347&lt;&gt;"",VLOOKUP(CONCATENATE(D347,"-",E347),'Three Phase - UG'!$C$8:$T$18,10,FALSE),""),"")</f>
        <v/>
      </c>
      <c r="L347" s="426" t="str">
        <f>IF(D347&lt;&gt;"",IF(E347&lt;&gt;"",VLOOKUP(CONCATENATE(D347,"-",E347),'Three Phase - UG'!$C$8:$T$18,12,FALSE),""),"")</f>
        <v/>
      </c>
      <c r="M347" s="426" t="str">
        <f>IF(D347&lt;&gt;"",IF(E347&lt;&gt;"",VLOOKUP(CONCATENATE(D347,"-",E347),'Three Phase - UG'!$C$8:$T$18,13,FALSE),""),"")</f>
        <v/>
      </c>
      <c r="N347" s="427" t="str">
        <f>IF(D347&lt;&gt;"",IF(E347&lt;&gt;"",VLOOKUP(CONCATENATE(D347,"-",E347),'Three Phase - UG'!$C$8:$T$18,15,FALSE)*1000000,""),"")</f>
        <v/>
      </c>
      <c r="O347" s="426"/>
      <c r="P347" s="427"/>
    </row>
    <row r="348" spans="10:16" x14ac:dyDescent="0.25">
      <c r="J348" s="426" t="str">
        <f>IF(D348&lt;&gt;"",IF(E348&lt;&gt;"",VLOOKUP(CONCATENATE(D348,"-",E348),'Three Phase - UG'!$C$8:$T$18,9,FALSE),""),"")</f>
        <v/>
      </c>
      <c r="K348" s="426" t="str">
        <f>IF(D348&lt;&gt;"",IF(E348&lt;&gt;"",VLOOKUP(CONCATENATE(D348,"-",E348),'Three Phase - UG'!$C$8:$T$18,10,FALSE),""),"")</f>
        <v/>
      </c>
      <c r="L348" s="426" t="str">
        <f>IF(D348&lt;&gt;"",IF(E348&lt;&gt;"",VLOOKUP(CONCATENATE(D348,"-",E348),'Three Phase - UG'!$C$8:$T$18,12,FALSE),""),"")</f>
        <v/>
      </c>
      <c r="M348" s="426" t="str">
        <f>IF(D348&lt;&gt;"",IF(E348&lt;&gt;"",VLOOKUP(CONCATENATE(D348,"-",E348),'Three Phase - UG'!$C$8:$T$18,13,FALSE),""),"")</f>
        <v/>
      </c>
      <c r="N348" s="427" t="str">
        <f>IF(D348&lt;&gt;"",IF(E348&lt;&gt;"",VLOOKUP(CONCATENATE(D348,"-",E348),'Three Phase - UG'!$C$8:$T$18,15,FALSE)*1000000,""),"")</f>
        <v/>
      </c>
      <c r="O348" s="426"/>
      <c r="P348" s="427"/>
    </row>
    <row r="349" spans="10:16" x14ac:dyDescent="0.25">
      <c r="J349" s="426" t="str">
        <f>IF(D349&lt;&gt;"",IF(E349&lt;&gt;"",VLOOKUP(CONCATENATE(D349,"-",E349),'Three Phase - UG'!$C$8:$T$18,9,FALSE),""),"")</f>
        <v/>
      </c>
      <c r="K349" s="426" t="str">
        <f>IF(D349&lt;&gt;"",IF(E349&lt;&gt;"",VLOOKUP(CONCATENATE(D349,"-",E349),'Three Phase - UG'!$C$8:$T$18,10,FALSE),""),"")</f>
        <v/>
      </c>
      <c r="L349" s="426" t="str">
        <f>IF(D349&lt;&gt;"",IF(E349&lt;&gt;"",VLOOKUP(CONCATENATE(D349,"-",E349),'Three Phase - UG'!$C$8:$T$18,12,FALSE),""),"")</f>
        <v/>
      </c>
      <c r="M349" s="426" t="str">
        <f>IF(D349&lt;&gt;"",IF(E349&lt;&gt;"",VLOOKUP(CONCATENATE(D349,"-",E349),'Three Phase - UG'!$C$8:$T$18,13,FALSE),""),"")</f>
        <v/>
      </c>
      <c r="N349" s="427" t="str">
        <f>IF(D349&lt;&gt;"",IF(E349&lt;&gt;"",VLOOKUP(CONCATENATE(D349,"-",E349),'Three Phase - UG'!$C$8:$T$18,15,FALSE)*1000000,""),"")</f>
        <v/>
      </c>
      <c r="O349" s="426"/>
      <c r="P349" s="427"/>
    </row>
    <row r="350" spans="10:16" x14ac:dyDescent="0.25">
      <c r="J350" s="426" t="str">
        <f>IF(D350&lt;&gt;"",IF(E350&lt;&gt;"",VLOOKUP(CONCATENATE(D350,"-",E350),'Three Phase - UG'!$C$8:$T$18,9,FALSE),""),"")</f>
        <v/>
      </c>
      <c r="K350" s="426" t="str">
        <f>IF(D350&lt;&gt;"",IF(E350&lt;&gt;"",VLOOKUP(CONCATENATE(D350,"-",E350),'Three Phase - UG'!$C$8:$T$18,10,FALSE),""),"")</f>
        <v/>
      </c>
      <c r="L350" s="426" t="str">
        <f>IF(D350&lt;&gt;"",IF(E350&lt;&gt;"",VLOOKUP(CONCATENATE(D350,"-",E350),'Three Phase - UG'!$C$8:$T$18,12,FALSE),""),"")</f>
        <v/>
      </c>
      <c r="M350" s="426" t="str">
        <f>IF(D350&lt;&gt;"",IF(E350&lt;&gt;"",VLOOKUP(CONCATENATE(D350,"-",E350),'Three Phase - UG'!$C$8:$T$18,13,FALSE),""),"")</f>
        <v/>
      </c>
      <c r="N350" s="427" t="str">
        <f>IF(D350&lt;&gt;"",IF(E350&lt;&gt;"",VLOOKUP(CONCATENATE(D350,"-",E350),'Three Phase - UG'!$C$8:$T$18,15,FALSE)*1000000,""),"")</f>
        <v/>
      </c>
      <c r="O350" s="426"/>
      <c r="P350" s="427"/>
    </row>
    <row r="351" spans="10:16" x14ac:dyDescent="0.25">
      <c r="J351" s="426" t="str">
        <f>IF(D351&lt;&gt;"",IF(E351&lt;&gt;"",VLOOKUP(CONCATENATE(D351,"-",E351),'Three Phase - UG'!$C$8:$T$18,9,FALSE),""),"")</f>
        <v/>
      </c>
      <c r="K351" s="426" t="str">
        <f>IF(D351&lt;&gt;"",IF(E351&lt;&gt;"",VLOOKUP(CONCATENATE(D351,"-",E351),'Three Phase - UG'!$C$8:$T$18,10,FALSE),""),"")</f>
        <v/>
      </c>
      <c r="L351" s="426" t="str">
        <f>IF(D351&lt;&gt;"",IF(E351&lt;&gt;"",VLOOKUP(CONCATENATE(D351,"-",E351),'Three Phase - UG'!$C$8:$T$18,12,FALSE),""),"")</f>
        <v/>
      </c>
      <c r="M351" s="426" t="str">
        <f>IF(D351&lt;&gt;"",IF(E351&lt;&gt;"",VLOOKUP(CONCATENATE(D351,"-",E351),'Three Phase - UG'!$C$8:$T$18,13,FALSE),""),"")</f>
        <v/>
      </c>
      <c r="N351" s="427" t="str">
        <f>IF(D351&lt;&gt;"",IF(E351&lt;&gt;"",VLOOKUP(CONCATENATE(D351,"-",E351),'Three Phase - UG'!$C$8:$T$18,15,FALSE)*1000000,""),"")</f>
        <v/>
      </c>
      <c r="O351" s="426"/>
      <c r="P351" s="427"/>
    </row>
    <row r="352" spans="10:16" x14ac:dyDescent="0.25">
      <c r="J352" s="426" t="str">
        <f>IF(D352&lt;&gt;"",IF(E352&lt;&gt;"",VLOOKUP(CONCATENATE(D352,"-",E352),'Three Phase - UG'!$C$8:$T$18,9,FALSE),""),"")</f>
        <v/>
      </c>
      <c r="K352" s="426" t="str">
        <f>IF(D352&lt;&gt;"",IF(E352&lt;&gt;"",VLOOKUP(CONCATENATE(D352,"-",E352),'Three Phase - UG'!$C$8:$T$18,10,FALSE),""),"")</f>
        <v/>
      </c>
      <c r="L352" s="426" t="str">
        <f>IF(D352&lt;&gt;"",IF(E352&lt;&gt;"",VLOOKUP(CONCATENATE(D352,"-",E352),'Three Phase - UG'!$C$8:$T$18,12,FALSE),""),"")</f>
        <v/>
      </c>
      <c r="M352" s="426" t="str">
        <f>IF(D352&lt;&gt;"",IF(E352&lt;&gt;"",VLOOKUP(CONCATENATE(D352,"-",E352),'Three Phase - UG'!$C$8:$T$18,13,FALSE),""),"")</f>
        <v/>
      </c>
      <c r="N352" s="427" t="str">
        <f>IF(D352&lt;&gt;"",IF(E352&lt;&gt;"",VLOOKUP(CONCATENATE(D352,"-",E352),'Three Phase - UG'!$C$8:$T$18,15,FALSE)*1000000,""),"")</f>
        <v/>
      </c>
      <c r="O352" s="426"/>
      <c r="P352" s="427"/>
    </row>
    <row r="353" spans="10:16" x14ac:dyDescent="0.25">
      <c r="J353" s="426" t="str">
        <f>IF(D353&lt;&gt;"",IF(E353&lt;&gt;"",VLOOKUP(CONCATENATE(D353,"-",E353),'Three Phase - UG'!$C$8:$T$18,9,FALSE),""),"")</f>
        <v/>
      </c>
      <c r="K353" s="426" t="str">
        <f>IF(D353&lt;&gt;"",IF(E353&lt;&gt;"",VLOOKUP(CONCATENATE(D353,"-",E353),'Three Phase - UG'!$C$8:$T$18,10,FALSE),""),"")</f>
        <v/>
      </c>
      <c r="L353" s="426" t="str">
        <f>IF(D353&lt;&gt;"",IF(E353&lt;&gt;"",VLOOKUP(CONCATENATE(D353,"-",E353),'Three Phase - UG'!$C$8:$T$18,12,FALSE),""),"")</f>
        <v/>
      </c>
      <c r="M353" s="426" t="str">
        <f>IF(D353&lt;&gt;"",IF(E353&lt;&gt;"",VLOOKUP(CONCATENATE(D353,"-",E353),'Three Phase - UG'!$C$8:$T$18,13,FALSE),""),"")</f>
        <v/>
      </c>
      <c r="N353" s="427" t="str">
        <f>IF(D353&lt;&gt;"",IF(E353&lt;&gt;"",VLOOKUP(CONCATENATE(D353,"-",E353),'Three Phase - UG'!$C$8:$T$18,15,FALSE)*1000000,""),"")</f>
        <v/>
      </c>
      <c r="O353" s="426"/>
      <c r="P353" s="427"/>
    </row>
    <row r="354" spans="10:16" x14ac:dyDescent="0.25">
      <c r="J354" s="426" t="str">
        <f>IF(D354&lt;&gt;"",IF(E354&lt;&gt;"",VLOOKUP(CONCATENATE(D354,"-",E354),'Three Phase - UG'!$C$8:$T$18,9,FALSE),""),"")</f>
        <v/>
      </c>
      <c r="K354" s="426" t="str">
        <f>IF(D354&lt;&gt;"",IF(E354&lt;&gt;"",VLOOKUP(CONCATENATE(D354,"-",E354),'Three Phase - UG'!$C$8:$T$18,10,FALSE),""),"")</f>
        <v/>
      </c>
      <c r="L354" s="426" t="str">
        <f>IF(D354&lt;&gt;"",IF(E354&lt;&gt;"",VLOOKUP(CONCATENATE(D354,"-",E354),'Three Phase - UG'!$C$8:$T$18,12,FALSE),""),"")</f>
        <v/>
      </c>
      <c r="M354" s="426" t="str">
        <f>IF(D354&lt;&gt;"",IF(E354&lt;&gt;"",VLOOKUP(CONCATENATE(D354,"-",E354),'Three Phase - UG'!$C$8:$T$18,13,FALSE),""),"")</f>
        <v/>
      </c>
      <c r="N354" s="427" t="str">
        <f>IF(D354&lt;&gt;"",IF(E354&lt;&gt;"",VLOOKUP(CONCATENATE(D354,"-",E354),'Three Phase - UG'!$C$8:$T$18,15,FALSE)*1000000,""),"")</f>
        <v/>
      </c>
      <c r="O354" s="426"/>
      <c r="P354" s="427"/>
    </row>
    <row r="355" spans="10:16" x14ac:dyDescent="0.25">
      <c r="J355" s="426" t="str">
        <f>IF(D355&lt;&gt;"",IF(E355&lt;&gt;"",VLOOKUP(CONCATENATE(D355,"-",E355),'Three Phase - UG'!$C$8:$T$18,9,FALSE),""),"")</f>
        <v/>
      </c>
      <c r="K355" s="426" t="str">
        <f>IF(D355&lt;&gt;"",IF(E355&lt;&gt;"",VLOOKUP(CONCATENATE(D355,"-",E355),'Three Phase - UG'!$C$8:$T$18,10,FALSE),""),"")</f>
        <v/>
      </c>
      <c r="L355" s="426" t="str">
        <f>IF(D355&lt;&gt;"",IF(E355&lt;&gt;"",VLOOKUP(CONCATENATE(D355,"-",E355),'Three Phase - UG'!$C$8:$T$18,12,FALSE),""),"")</f>
        <v/>
      </c>
      <c r="M355" s="426" t="str">
        <f>IF(D355&lt;&gt;"",IF(E355&lt;&gt;"",VLOOKUP(CONCATENATE(D355,"-",E355),'Three Phase - UG'!$C$8:$T$18,13,FALSE),""),"")</f>
        <v/>
      </c>
      <c r="N355" s="427" t="str">
        <f>IF(D355&lt;&gt;"",IF(E355&lt;&gt;"",VLOOKUP(CONCATENATE(D355,"-",E355),'Three Phase - UG'!$C$8:$T$18,15,FALSE)*1000000,""),"")</f>
        <v/>
      </c>
      <c r="O355" s="426"/>
      <c r="P355" s="427"/>
    </row>
    <row r="356" spans="10:16" x14ac:dyDescent="0.25">
      <c r="J356" s="426" t="str">
        <f>IF(D356&lt;&gt;"",IF(E356&lt;&gt;"",VLOOKUP(CONCATENATE(D356,"-",E356),'Three Phase - UG'!$C$8:$T$18,9,FALSE),""),"")</f>
        <v/>
      </c>
      <c r="K356" s="426" t="str">
        <f>IF(D356&lt;&gt;"",IF(E356&lt;&gt;"",VLOOKUP(CONCATENATE(D356,"-",E356),'Three Phase - UG'!$C$8:$T$18,10,FALSE),""),"")</f>
        <v/>
      </c>
      <c r="L356" s="426" t="str">
        <f>IF(D356&lt;&gt;"",IF(E356&lt;&gt;"",VLOOKUP(CONCATENATE(D356,"-",E356),'Three Phase - UG'!$C$8:$T$18,12,FALSE),""),"")</f>
        <v/>
      </c>
      <c r="M356" s="426" t="str">
        <f>IF(D356&lt;&gt;"",IF(E356&lt;&gt;"",VLOOKUP(CONCATENATE(D356,"-",E356),'Three Phase - UG'!$C$8:$T$18,13,FALSE),""),"")</f>
        <v/>
      </c>
      <c r="N356" s="427" t="str">
        <f>IF(D356&lt;&gt;"",IF(E356&lt;&gt;"",VLOOKUP(CONCATENATE(D356,"-",E356),'Three Phase - UG'!$C$8:$T$18,15,FALSE)*1000000,""),"")</f>
        <v/>
      </c>
      <c r="O356" s="426"/>
      <c r="P356" s="427"/>
    </row>
    <row r="357" spans="10:16" x14ac:dyDescent="0.25">
      <c r="J357" s="426" t="str">
        <f>IF(D357&lt;&gt;"",IF(E357&lt;&gt;"",VLOOKUP(CONCATENATE(D357,"-",E357),'Three Phase - UG'!$C$8:$T$18,9,FALSE),""),"")</f>
        <v/>
      </c>
      <c r="K357" s="426" t="str">
        <f>IF(D357&lt;&gt;"",IF(E357&lt;&gt;"",VLOOKUP(CONCATENATE(D357,"-",E357),'Three Phase - UG'!$C$8:$T$18,10,FALSE),""),"")</f>
        <v/>
      </c>
      <c r="L357" s="426" t="str">
        <f>IF(D357&lt;&gt;"",IF(E357&lt;&gt;"",VLOOKUP(CONCATENATE(D357,"-",E357),'Three Phase - UG'!$C$8:$T$18,12,FALSE),""),"")</f>
        <v/>
      </c>
      <c r="M357" s="426" t="str">
        <f>IF(D357&lt;&gt;"",IF(E357&lt;&gt;"",VLOOKUP(CONCATENATE(D357,"-",E357),'Three Phase - UG'!$C$8:$T$18,13,FALSE),""),"")</f>
        <v/>
      </c>
      <c r="N357" s="427" t="str">
        <f>IF(D357&lt;&gt;"",IF(E357&lt;&gt;"",VLOOKUP(CONCATENATE(D357,"-",E357),'Three Phase - UG'!$C$8:$T$18,15,FALSE)*1000000,""),"")</f>
        <v/>
      </c>
      <c r="O357" s="426"/>
      <c r="P357" s="427"/>
    </row>
    <row r="358" spans="10:16" x14ac:dyDescent="0.25">
      <c r="J358" s="426" t="str">
        <f>IF(D358&lt;&gt;"",IF(E358&lt;&gt;"",VLOOKUP(CONCATENATE(D358,"-",E358),'Three Phase - UG'!$C$8:$T$18,9,FALSE),""),"")</f>
        <v/>
      </c>
      <c r="K358" s="426" t="str">
        <f>IF(D358&lt;&gt;"",IF(E358&lt;&gt;"",VLOOKUP(CONCATENATE(D358,"-",E358),'Three Phase - UG'!$C$8:$T$18,10,FALSE),""),"")</f>
        <v/>
      </c>
      <c r="L358" s="426" t="str">
        <f>IF(D358&lt;&gt;"",IF(E358&lt;&gt;"",VLOOKUP(CONCATENATE(D358,"-",E358),'Three Phase - UG'!$C$8:$T$18,12,FALSE),""),"")</f>
        <v/>
      </c>
      <c r="M358" s="426" t="str">
        <f>IF(D358&lt;&gt;"",IF(E358&lt;&gt;"",VLOOKUP(CONCATENATE(D358,"-",E358),'Three Phase - UG'!$C$8:$T$18,13,FALSE),""),"")</f>
        <v/>
      </c>
      <c r="N358" s="427" t="str">
        <f>IF(D358&lt;&gt;"",IF(E358&lt;&gt;"",VLOOKUP(CONCATENATE(D358,"-",E358),'Three Phase - UG'!$C$8:$T$18,15,FALSE)*1000000,""),"")</f>
        <v/>
      </c>
      <c r="O358" s="426"/>
      <c r="P358" s="427"/>
    </row>
    <row r="359" spans="10:16" x14ac:dyDescent="0.25">
      <c r="J359" s="426" t="str">
        <f>IF(D359&lt;&gt;"",IF(E359&lt;&gt;"",VLOOKUP(CONCATENATE(D359,"-",E359),'Three Phase - UG'!$C$8:$T$18,9,FALSE),""),"")</f>
        <v/>
      </c>
      <c r="K359" s="426" t="str">
        <f>IF(D359&lt;&gt;"",IF(E359&lt;&gt;"",VLOOKUP(CONCATENATE(D359,"-",E359),'Three Phase - UG'!$C$8:$T$18,10,FALSE),""),"")</f>
        <v/>
      </c>
      <c r="L359" s="426" t="str">
        <f>IF(D359&lt;&gt;"",IF(E359&lt;&gt;"",VLOOKUP(CONCATENATE(D359,"-",E359),'Three Phase - UG'!$C$8:$T$18,12,FALSE),""),"")</f>
        <v/>
      </c>
      <c r="M359" s="426" t="str">
        <f>IF(D359&lt;&gt;"",IF(E359&lt;&gt;"",VLOOKUP(CONCATENATE(D359,"-",E359),'Three Phase - UG'!$C$8:$T$18,13,FALSE),""),"")</f>
        <v/>
      </c>
      <c r="N359" s="427" t="str">
        <f>IF(D359&lt;&gt;"",IF(E359&lt;&gt;"",VLOOKUP(CONCATENATE(D359,"-",E359),'Three Phase - UG'!$C$8:$T$18,15,FALSE)*1000000,""),"")</f>
        <v/>
      </c>
      <c r="O359" s="426"/>
      <c r="P359" s="427"/>
    </row>
    <row r="360" spans="10:16" x14ac:dyDescent="0.25">
      <c r="J360" s="426" t="str">
        <f>IF(D360&lt;&gt;"",IF(E360&lt;&gt;"",VLOOKUP(CONCATENATE(D360,"-",E360),'Three Phase - UG'!$C$8:$T$18,9,FALSE),""),"")</f>
        <v/>
      </c>
      <c r="K360" s="426" t="str">
        <f>IF(D360&lt;&gt;"",IF(E360&lt;&gt;"",VLOOKUP(CONCATENATE(D360,"-",E360),'Three Phase - UG'!$C$8:$T$18,10,FALSE),""),"")</f>
        <v/>
      </c>
      <c r="L360" s="426" t="str">
        <f>IF(D360&lt;&gt;"",IF(E360&lt;&gt;"",VLOOKUP(CONCATENATE(D360,"-",E360),'Three Phase - UG'!$C$8:$T$18,12,FALSE),""),"")</f>
        <v/>
      </c>
      <c r="M360" s="426" t="str">
        <f>IF(D360&lt;&gt;"",IF(E360&lt;&gt;"",VLOOKUP(CONCATENATE(D360,"-",E360),'Three Phase - UG'!$C$8:$T$18,13,FALSE),""),"")</f>
        <v/>
      </c>
      <c r="N360" s="427" t="str">
        <f>IF(D360&lt;&gt;"",IF(E360&lt;&gt;"",VLOOKUP(CONCATENATE(D360,"-",E360),'Three Phase - UG'!$C$8:$T$18,15,FALSE)*1000000,""),"")</f>
        <v/>
      </c>
      <c r="O360" s="426"/>
      <c r="P360" s="427"/>
    </row>
    <row r="361" spans="10:16" x14ac:dyDescent="0.25">
      <c r="J361" s="426" t="str">
        <f>IF(D361&lt;&gt;"",IF(E361&lt;&gt;"",VLOOKUP(CONCATENATE(D361,"-",E361),'Three Phase - UG'!$C$8:$T$18,9,FALSE),""),"")</f>
        <v/>
      </c>
      <c r="K361" s="426" t="str">
        <f>IF(D361&lt;&gt;"",IF(E361&lt;&gt;"",VLOOKUP(CONCATENATE(D361,"-",E361),'Three Phase - UG'!$C$8:$T$18,10,FALSE),""),"")</f>
        <v/>
      </c>
      <c r="L361" s="426" t="str">
        <f>IF(D361&lt;&gt;"",IF(E361&lt;&gt;"",VLOOKUP(CONCATENATE(D361,"-",E361),'Three Phase - UG'!$C$8:$T$18,12,FALSE),""),"")</f>
        <v/>
      </c>
      <c r="M361" s="426" t="str">
        <f>IF(D361&lt;&gt;"",IF(E361&lt;&gt;"",VLOOKUP(CONCATENATE(D361,"-",E361),'Three Phase - UG'!$C$8:$T$18,13,FALSE),""),"")</f>
        <v/>
      </c>
      <c r="N361" s="427" t="str">
        <f>IF(D361&lt;&gt;"",IF(E361&lt;&gt;"",VLOOKUP(CONCATENATE(D361,"-",E361),'Three Phase - UG'!$C$8:$T$18,15,FALSE)*1000000,""),"")</f>
        <v/>
      </c>
      <c r="O361" s="426"/>
      <c r="P361" s="427"/>
    </row>
    <row r="362" spans="10:16" x14ac:dyDescent="0.25">
      <c r="J362" s="426" t="str">
        <f>IF(D362&lt;&gt;"",IF(E362&lt;&gt;"",VLOOKUP(CONCATENATE(D362,"-",E362),'Three Phase - UG'!$C$8:$T$18,9,FALSE),""),"")</f>
        <v/>
      </c>
      <c r="K362" s="426" t="str">
        <f>IF(D362&lt;&gt;"",IF(E362&lt;&gt;"",VLOOKUP(CONCATENATE(D362,"-",E362),'Three Phase - UG'!$C$8:$T$18,10,FALSE),""),"")</f>
        <v/>
      </c>
      <c r="L362" s="426" t="str">
        <f>IF(D362&lt;&gt;"",IF(E362&lt;&gt;"",VLOOKUP(CONCATENATE(D362,"-",E362),'Three Phase - UG'!$C$8:$T$18,12,FALSE),""),"")</f>
        <v/>
      </c>
      <c r="M362" s="426" t="str">
        <f>IF(D362&lt;&gt;"",IF(E362&lt;&gt;"",VLOOKUP(CONCATENATE(D362,"-",E362),'Three Phase - UG'!$C$8:$T$18,13,FALSE),""),"")</f>
        <v/>
      </c>
      <c r="N362" s="427" t="str">
        <f>IF(D362&lt;&gt;"",IF(E362&lt;&gt;"",VLOOKUP(CONCATENATE(D362,"-",E362),'Three Phase - UG'!$C$8:$T$18,15,FALSE)*1000000,""),"")</f>
        <v/>
      </c>
      <c r="O362" s="426"/>
      <c r="P362" s="427"/>
    </row>
    <row r="363" spans="10:16" x14ac:dyDescent="0.25">
      <c r="J363" s="426" t="str">
        <f>IF(D363&lt;&gt;"",IF(E363&lt;&gt;"",VLOOKUP(CONCATENATE(D363,"-",E363),'Three Phase - UG'!$C$8:$T$18,9,FALSE),""),"")</f>
        <v/>
      </c>
      <c r="K363" s="426" t="str">
        <f>IF(D363&lt;&gt;"",IF(E363&lt;&gt;"",VLOOKUP(CONCATENATE(D363,"-",E363),'Three Phase - UG'!$C$8:$T$18,10,FALSE),""),"")</f>
        <v/>
      </c>
      <c r="L363" s="426" t="str">
        <f>IF(D363&lt;&gt;"",IF(E363&lt;&gt;"",VLOOKUP(CONCATENATE(D363,"-",E363),'Three Phase - UG'!$C$8:$T$18,12,FALSE),""),"")</f>
        <v/>
      </c>
      <c r="M363" s="426" t="str">
        <f>IF(D363&lt;&gt;"",IF(E363&lt;&gt;"",VLOOKUP(CONCATENATE(D363,"-",E363),'Three Phase - UG'!$C$8:$T$18,13,FALSE),""),"")</f>
        <v/>
      </c>
      <c r="N363" s="427" t="str">
        <f>IF(D363&lt;&gt;"",IF(E363&lt;&gt;"",VLOOKUP(CONCATENATE(D363,"-",E363),'Three Phase - UG'!$C$8:$T$18,15,FALSE)*1000000,""),"")</f>
        <v/>
      </c>
      <c r="O363" s="426"/>
      <c r="P363" s="427"/>
    </row>
    <row r="364" spans="10:16" x14ac:dyDescent="0.25">
      <c r="J364" s="426" t="str">
        <f>IF(D364&lt;&gt;"",IF(E364&lt;&gt;"",VLOOKUP(CONCATENATE(D364,"-",E364),'Three Phase - UG'!$C$8:$T$18,9,FALSE),""),"")</f>
        <v/>
      </c>
      <c r="K364" s="426" t="str">
        <f>IF(D364&lt;&gt;"",IF(E364&lt;&gt;"",VLOOKUP(CONCATENATE(D364,"-",E364),'Three Phase - UG'!$C$8:$T$18,10,FALSE),""),"")</f>
        <v/>
      </c>
      <c r="L364" s="426" t="str">
        <f>IF(D364&lt;&gt;"",IF(E364&lt;&gt;"",VLOOKUP(CONCATENATE(D364,"-",E364),'Three Phase - UG'!$C$8:$T$18,12,FALSE),""),"")</f>
        <v/>
      </c>
      <c r="M364" s="426" t="str">
        <f>IF(D364&lt;&gt;"",IF(E364&lt;&gt;"",VLOOKUP(CONCATENATE(D364,"-",E364),'Three Phase - UG'!$C$8:$T$18,13,FALSE),""),"")</f>
        <v/>
      </c>
      <c r="N364" s="427" t="str">
        <f>IF(D364&lt;&gt;"",IF(E364&lt;&gt;"",VLOOKUP(CONCATENATE(D364,"-",E364),'Three Phase - UG'!$C$8:$T$18,15,FALSE)*1000000,""),"")</f>
        <v/>
      </c>
      <c r="O364" s="426"/>
      <c r="P364" s="427"/>
    </row>
    <row r="365" spans="10:16" x14ac:dyDescent="0.25">
      <c r="J365" s="426" t="str">
        <f>IF(D365&lt;&gt;"",IF(E365&lt;&gt;"",VLOOKUP(CONCATENATE(D365,"-",E365),'Three Phase - UG'!$C$8:$T$18,9,FALSE),""),"")</f>
        <v/>
      </c>
      <c r="K365" s="426" t="str">
        <f>IF(D365&lt;&gt;"",IF(E365&lt;&gt;"",VLOOKUP(CONCATENATE(D365,"-",E365),'Three Phase - UG'!$C$8:$T$18,10,FALSE),""),"")</f>
        <v/>
      </c>
      <c r="L365" s="426" t="str">
        <f>IF(D365&lt;&gt;"",IF(E365&lt;&gt;"",VLOOKUP(CONCATENATE(D365,"-",E365),'Three Phase - UG'!$C$8:$T$18,12,FALSE),""),"")</f>
        <v/>
      </c>
      <c r="M365" s="426" t="str">
        <f>IF(D365&lt;&gt;"",IF(E365&lt;&gt;"",VLOOKUP(CONCATENATE(D365,"-",E365),'Three Phase - UG'!$C$8:$T$18,13,FALSE),""),"")</f>
        <v/>
      </c>
      <c r="N365" s="427" t="str">
        <f>IF(D365&lt;&gt;"",IF(E365&lt;&gt;"",VLOOKUP(CONCATENATE(D365,"-",E365),'Three Phase - UG'!$C$8:$T$18,15,FALSE)*1000000,""),"")</f>
        <v/>
      </c>
      <c r="O365" s="426"/>
      <c r="P365" s="427"/>
    </row>
    <row r="366" spans="10:16" x14ac:dyDescent="0.25">
      <c r="J366" s="426" t="str">
        <f>IF(D366&lt;&gt;"",IF(E366&lt;&gt;"",VLOOKUP(CONCATENATE(D366,"-",E366),'Three Phase - UG'!$C$8:$T$18,9,FALSE),""),"")</f>
        <v/>
      </c>
      <c r="K366" s="426" t="str">
        <f>IF(D366&lt;&gt;"",IF(E366&lt;&gt;"",VLOOKUP(CONCATENATE(D366,"-",E366),'Three Phase - UG'!$C$8:$T$18,10,FALSE),""),"")</f>
        <v/>
      </c>
      <c r="L366" s="426" t="str">
        <f>IF(D366&lt;&gt;"",IF(E366&lt;&gt;"",VLOOKUP(CONCATENATE(D366,"-",E366),'Three Phase - UG'!$C$8:$T$18,12,FALSE),""),"")</f>
        <v/>
      </c>
      <c r="M366" s="426" t="str">
        <f>IF(D366&lt;&gt;"",IF(E366&lt;&gt;"",VLOOKUP(CONCATENATE(D366,"-",E366),'Three Phase - UG'!$C$8:$T$18,13,FALSE),""),"")</f>
        <v/>
      </c>
      <c r="N366" s="427" t="str">
        <f>IF(D366&lt;&gt;"",IF(E366&lt;&gt;"",VLOOKUP(CONCATENATE(D366,"-",E366),'Three Phase - UG'!$C$8:$T$18,15,FALSE)*1000000,""),"")</f>
        <v/>
      </c>
      <c r="O366" s="426"/>
      <c r="P366" s="427"/>
    </row>
    <row r="367" spans="10:16" x14ac:dyDescent="0.25">
      <c r="J367" s="426" t="str">
        <f>IF(D367&lt;&gt;"",IF(E367&lt;&gt;"",VLOOKUP(CONCATENATE(D367,"-",E367),'Three Phase - UG'!$C$8:$T$18,9,FALSE),""),"")</f>
        <v/>
      </c>
      <c r="K367" s="426" t="str">
        <f>IF(D367&lt;&gt;"",IF(E367&lt;&gt;"",VLOOKUP(CONCATENATE(D367,"-",E367),'Three Phase - UG'!$C$8:$T$18,10,FALSE),""),"")</f>
        <v/>
      </c>
      <c r="L367" s="426" t="str">
        <f>IF(D367&lt;&gt;"",IF(E367&lt;&gt;"",VLOOKUP(CONCATENATE(D367,"-",E367),'Three Phase - UG'!$C$8:$T$18,12,FALSE),""),"")</f>
        <v/>
      </c>
      <c r="M367" s="426" t="str">
        <f>IF(D367&lt;&gt;"",IF(E367&lt;&gt;"",VLOOKUP(CONCATENATE(D367,"-",E367),'Three Phase - UG'!$C$8:$T$18,13,FALSE),""),"")</f>
        <v/>
      </c>
      <c r="N367" s="427" t="str">
        <f>IF(D367&lt;&gt;"",IF(E367&lt;&gt;"",VLOOKUP(CONCATENATE(D367,"-",E367),'Three Phase - UG'!$C$8:$T$18,15,FALSE)*1000000,""),"")</f>
        <v/>
      </c>
      <c r="O367" s="426"/>
      <c r="P367" s="427"/>
    </row>
    <row r="368" spans="10:16" x14ac:dyDescent="0.25">
      <c r="J368" s="426" t="str">
        <f>IF(D368&lt;&gt;"",IF(E368&lt;&gt;"",VLOOKUP(CONCATENATE(D368,"-",E368),'Three Phase - UG'!$C$8:$T$18,9,FALSE),""),"")</f>
        <v/>
      </c>
      <c r="K368" s="426" t="str">
        <f>IF(D368&lt;&gt;"",IF(E368&lt;&gt;"",VLOOKUP(CONCATENATE(D368,"-",E368),'Three Phase - UG'!$C$8:$T$18,10,FALSE),""),"")</f>
        <v/>
      </c>
      <c r="L368" s="426" t="str">
        <f>IF(D368&lt;&gt;"",IF(E368&lt;&gt;"",VLOOKUP(CONCATENATE(D368,"-",E368),'Three Phase - UG'!$C$8:$T$18,12,FALSE),""),"")</f>
        <v/>
      </c>
      <c r="M368" s="426" t="str">
        <f>IF(D368&lt;&gt;"",IF(E368&lt;&gt;"",VLOOKUP(CONCATENATE(D368,"-",E368),'Three Phase - UG'!$C$8:$T$18,13,FALSE),""),"")</f>
        <v/>
      </c>
      <c r="N368" s="427" t="str">
        <f>IF(D368&lt;&gt;"",IF(E368&lt;&gt;"",VLOOKUP(CONCATENATE(D368,"-",E368),'Three Phase - UG'!$C$8:$T$18,15,FALSE)*1000000,""),"")</f>
        <v/>
      </c>
      <c r="O368" s="426"/>
      <c r="P368" s="427"/>
    </row>
    <row r="369" spans="10:16" x14ac:dyDescent="0.25">
      <c r="J369" s="426" t="str">
        <f>IF(D369&lt;&gt;"",IF(E369&lt;&gt;"",VLOOKUP(CONCATENATE(D369,"-",E369),'Three Phase - UG'!$C$8:$T$18,9,FALSE),""),"")</f>
        <v/>
      </c>
      <c r="K369" s="426" t="str">
        <f>IF(D369&lt;&gt;"",IF(E369&lt;&gt;"",VLOOKUP(CONCATENATE(D369,"-",E369),'Three Phase - UG'!$C$8:$T$18,10,FALSE),""),"")</f>
        <v/>
      </c>
      <c r="L369" s="426" t="str">
        <f>IF(D369&lt;&gt;"",IF(E369&lt;&gt;"",VLOOKUP(CONCATENATE(D369,"-",E369),'Three Phase - UG'!$C$8:$T$18,12,FALSE),""),"")</f>
        <v/>
      </c>
      <c r="M369" s="426" t="str">
        <f>IF(D369&lt;&gt;"",IF(E369&lt;&gt;"",VLOOKUP(CONCATENATE(D369,"-",E369),'Three Phase - UG'!$C$8:$T$18,13,FALSE),""),"")</f>
        <v/>
      </c>
      <c r="N369" s="427" t="str">
        <f>IF(D369&lt;&gt;"",IF(E369&lt;&gt;"",VLOOKUP(CONCATENATE(D369,"-",E369),'Three Phase - UG'!$C$8:$T$18,15,FALSE)*1000000,""),"")</f>
        <v/>
      </c>
      <c r="O369" s="426"/>
      <c r="P369" s="427"/>
    </row>
    <row r="370" spans="10:16" x14ac:dyDescent="0.25">
      <c r="J370" s="426" t="str">
        <f>IF(D370&lt;&gt;"",IF(E370&lt;&gt;"",VLOOKUP(CONCATENATE(D370,"-",E370),'Three Phase - UG'!$C$8:$T$18,9,FALSE),""),"")</f>
        <v/>
      </c>
      <c r="K370" s="426" t="str">
        <f>IF(D370&lt;&gt;"",IF(E370&lt;&gt;"",VLOOKUP(CONCATENATE(D370,"-",E370),'Three Phase - UG'!$C$8:$T$18,10,FALSE),""),"")</f>
        <v/>
      </c>
      <c r="L370" s="426" t="str">
        <f>IF(D370&lt;&gt;"",IF(E370&lt;&gt;"",VLOOKUP(CONCATENATE(D370,"-",E370),'Three Phase - UG'!$C$8:$T$18,12,FALSE),""),"")</f>
        <v/>
      </c>
      <c r="M370" s="426" t="str">
        <f>IF(D370&lt;&gt;"",IF(E370&lt;&gt;"",VLOOKUP(CONCATENATE(D370,"-",E370),'Three Phase - UG'!$C$8:$T$18,13,FALSE),""),"")</f>
        <v/>
      </c>
      <c r="N370" s="427" t="str">
        <f>IF(D370&lt;&gt;"",IF(E370&lt;&gt;"",VLOOKUP(CONCATENATE(D370,"-",E370),'Three Phase - UG'!$C$8:$T$18,15,FALSE)*1000000,""),"")</f>
        <v/>
      </c>
      <c r="O370" s="426"/>
      <c r="P370" s="427"/>
    </row>
    <row r="371" spans="10:16" x14ac:dyDescent="0.25">
      <c r="J371" s="426" t="str">
        <f>IF(D371&lt;&gt;"",IF(E371&lt;&gt;"",VLOOKUP(CONCATENATE(D371,"-",E371),'Three Phase - UG'!$C$8:$T$18,9,FALSE),""),"")</f>
        <v/>
      </c>
      <c r="K371" s="426" t="str">
        <f>IF(D371&lt;&gt;"",IF(E371&lt;&gt;"",VLOOKUP(CONCATENATE(D371,"-",E371),'Three Phase - UG'!$C$8:$T$18,10,FALSE),""),"")</f>
        <v/>
      </c>
      <c r="L371" s="426" t="str">
        <f>IF(D371&lt;&gt;"",IF(E371&lt;&gt;"",VLOOKUP(CONCATENATE(D371,"-",E371),'Three Phase - UG'!$C$8:$T$18,12,FALSE),""),"")</f>
        <v/>
      </c>
      <c r="M371" s="426" t="str">
        <f>IF(D371&lt;&gt;"",IF(E371&lt;&gt;"",VLOOKUP(CONCATENATE(D371,"-",E371),'Three Phase - UG'!$C$8:$T$18,13,FALSE),""),"")</f>
        <v/>
      </c>
      <c r="N371" s="427" t="str">
        <f>IF(D371&lt;&gt;"",IF(E371&lt;&gt;"",VLOOKUP(CONCATENATE(D371,"-",E371),'Three Phase - UG'!$C$8:$T$18,15,FALSE)*1000000,""),"")</f>
        <v/>
      </c>
      <c r="O371" s="426"/>
      <c r="P371" s="427"/>
    </row>
    <row r="372" spans="10:16" x14ac:dyDescent="0.25">
      <c r="J372" s="426" t="str">
        <f>IF(D372&lt;&gt;"",IF(E372&lt;&gt;"",VLOOKUP(CONCATENATE(D372,"-",E372),'Three Phase - UG'!$C$8:$T$18,9,FALSE),""),"")</f>
        <v/>
      </c>
      <c r="K372" s="426" t="str">
        <f>IF(D372&lt;&gt;"",IF(E372&lt;&gt;"",VLOOKUP(CONCATENATE(D372,"-",E372),'Three Phase - UG'!$C$8:$T$18,10,FALSE),""),"")</f>
        <v/>
      </c>
      <c r="L372" s="426" t="str">
        <f>IF(D372&lt;&gt;"",IF(E372&lt;&gt;"",VLOOKUP(CONCATENATE(D372,"-",E372),'Three Phase - UG'!$C$8:$T$18,12,FALSE),""),"")</f>
        <v/>
      </c>
      <c r="M372" s="426" t="str">
        <f>IF(D372&lt;&gt;"",IF(E372&lt;&gt;"",VLOOKUP(CONCATENATE(D372,"-",E372),'Three Phase - UG'!$C$8:$T$18,13,FALSE),""),"")</f>
        <v/>
      </c>
      <c r="N372" s="427" t="str">
        <f>IF(D372&lt;&gt;"",IF(E372&lt;&gt;"",VLOOKUP(CONCATENATE(D372,"-",E372),'Three Phase - UG'!$C$8:$T$18,15,FALSE)*1000000,""),"")</f>
        <v/>
      </c>
      <c r="O372" s="426"/>
      <c r="P372" s="427"/>
    </row>
    <row r="373" spans="10:16" x14ac:dyDescent="0.25">
      <c r="J373" s="426" t="str">
        <f>IF(D373&lt;&gt;"",IF(E373&lt;&gt;"",VLOOKUP(CONCATENATE(D373,"-",E373),'Three Phase - UG'!$C$8:$T$18,9,FALSE),""),"")</f>
        <v/>
      </c>
      <c r="K373" s="426" t="str">
        <f>IF(D373&lt;&gt;"",IF(E373&lt;&gt;"",VLOOKUP(CONCATENATE(D373,"-",E373),'Three Phase - UG'!$C$8:$T$18,10,FALSE),""),"")</f>
        <v/>
      </c>
      <c r="L373" s="426" t="str">
        <f>IF(D373&lt;&gt;"",IF(E373&lt;&gt;"",VLOOKUP(CONCATENATE(D373,"-",E373),'Three Phase - UG'!$C$8:$T$18,12,FALSE),""),"")</f>
        <v/>
      </c>
      <c r="M373" s="426" t="str">
        <f>IF(D373&lt;&gt;"",IF(E373&lt;&gt;"",VLOOKUP(CONCATENATE(D373,"-",E373),'Three Phase - UG'!$C$8:$T$18,13,FALSE),""),"")</f>
        <v/>
      </c>
      <c r="N373" s="427" t="str">
        <f>IF(D373&lt;&gt;"",IF(E373&lt;&gt;"",VLOOKUP(CONCATENATE(D373,"-",E373),'Three Phase - UG'!$C$8:$T$18,15,FALSE)*1000000,""),"")</f>
        <v/>
      </c>
      <c r="O373" s="426"/>
      <c r="P373" s="427"/>
    </row>
    <row r="374" spans="10:16" x14ac:dyDescent="0.25">
      <c r="J374" s="426" t="str">
        <f>IF(D374&lt;&gt;"",IF(E374&lt;&gt;"",VLOOKUP(CONCATENATE(D374,"-",E374),'Three Phase - UG'!$C$8:$T$18,9,FALSE),""),"")</f>
        <v/>
      </c>
      <c r="K374" s="426" t="str">
        <f>IF(D374&lt;&gt;"",IF(E374&lt;&gt;"",VLOOKUP(CONCATENATE(D374,"-",E374),'Three Phase - UG'!$C$8:$T$18,10,FALSE),""),"")</f>
        <v/>
      </c>
      <c r="L374" s="426" t="str">
        <f>IF(D374&lt;&gt;"",IF(E374&lt;&gt;"",VLOOKUP(CONCATENATE(D374,"-",E374),'Three Phase - UG'!$C$8:$T$18,12,FALSE),""),"")</f>
        <v/>
      </c>
      <c r="M374" s="426" t="str">
        <f>IF(D374&lt;&gt;"",IF(E374&lt;&gt;"",VLOOKUP(CONCATENATE(D374,"-",E374),'Three Phase - UG'!$C$8:$T$18,13,FALSE),""),"")</f>
        <v/>
      </c>
      <c r="N374" s="427" t="str">
        <f>IF(D374&lt;&gt;"",IF(E374&lt;&gt;"",VLOOKUP(CONCATENATE(D374,"-",E374),'Three Phase - UG'!$C$8:$T$18,15,FALSE)*1000000,""),"")</f>
        <v/>
      </c>
      <c r="O374" s="426"/>
      <c r="P374" s="427"/>
    </row>
    <row r="375" spans="10:16" x14ac:dyDescent="0.25">
      <c r="J375" s="426" t="str">
        <f>IF(D375&lt;&gt;"",IF(E375&lt;&gt;"",VLOOKUP(CONCATENATE(D375,"-",E375),'Three Phase - UG'!$C$8:$T$18,9,FALSE),""),"")</f>
        <v/>
      </c>
      <c r="K375" s="426" t="str">
        <f>IF(D375&lt;&gt;"",IF(E375&lt;&gt;"",VLOOKUP(CONCATENATE(D375,"-",E375),'Three Phase - UG'!$C$8:$T$18,10,FALSE),""),"")</f>
        <v/>
      </c>
      <c r="L375" s="426" t="str">
        <f>IF(D375&lt;&gt;"",IF(E375&lt;&gt;"",VLOOKUP(CONCATENATE(D375,"-",E375),'Three Phase - UG'!$C$8:$T$18,12,FALSE),""),"")</f>
        <v/>
      </c>
      <c r="M375" s="426" t="str">
        <f>IF(D375&lt;&gt;"",IF(E375&lt;&gt;"",VLOOKUP(CONCATENATE(D375,"-",E375),'Three Phase - UG'!$C$8:$T$18,13,FALSE),""),"")</f>
        <v/>
      </c>
      <c r="N375" s="427" t="str">
        <f>IF(D375&lt;&gt;"",IF(E375&lt;&gt;"",VLOOKUP(CONCATENATE(D375,"-",E375),'Three Phase - UG'!$C$8:$T$18,15,FALSE)*1000000,""),"")</f>
        <v/>
      </c>
      <c r="O375" s="426"/>
      <c r="P375" s="427"/>
    </row>
    <row r="376" spans="10:16" x14ac:dyDescent="0.25">
      <c r="J376" s="426" t="str">
        <f>IF(D376&lt;&gt;"",IF(E376&lt;&gt;"",VLOOKUP(CONCATENATE(D376,"-",E376),'Three Phase - UG'!$C$8:$T$18,9,FALSE),""),"")</f>
        <v/>
      </c>
      <c r="K376" s="426" t="str">
        <f>IF(D376&lt;&gt;"",IF(E376&lt;&gt;"",VLOOKUP(CONCATENATE(D376,"-",E376),'Three Phase - UG'!$C$8:$T$18,10,FALSE),""),"")</f>
        <v/>
      </c>
      <c r="L376" s="426" t="str">
        <f>IF(D376&lt;&gt;"",IF(E376&lt;&gt;"",VLOOKUP(CONCATENATE(D376,"-",E376),'Three Phase - UG'!$C$8:$T$18,12,FALSE),""),"")</f>
        <v/>
      </c>
      <c r="M376" s="426" t="str">
        <f>IF(D376&lt;&gt;"",IF(E376&lt;&gt;"",VLOOKUP(CONCATENATE(D376,"-",E376),'Three Phase - UG'!$C$8:$T$18,13,FALSE),""),"")</f>
        <v/>
      </c>
      <c r="N376" s="427" t="str">
        <f>IF(D376&lt;&gt;"",IF(E376&lt;&gt;"",VLOOKUP(CONCATENATE(D376,"-",E376),'Three Phase - UG'!$C$8:$T$18,15,FALSE)*1000000,""),"")</f>
        <v/>
      </c>
      <c r="O376" s="426"/>
      <c r="P376" s="427"/>
    </row>
    <row r="377" spans="10:16" x14ac:dyDescent="0.25">
      <c r="J377" s="426" t="str">
        <f>IF(D377&lt;&gt;"",IF(E377&lt;&gt;"",VLOOKUP(CONCATENATE(D377,"-",E377),'Three Phase - UG'!$C$8:$T$18,9,FALSE),""),"")</f>
        <v/>
      </c>
      <c r="K377" s="426" t="str">
        <f>IF(D377&lt;&gt;"",IF(E377&lt;&gt;"",VLOOKUP(CONCATENATE(D377,"-",E377),'Three Phase - UG'!$C$8:$T$18,10,FALSE),""),"")</f>
        <v/>
      </c>
      <c r="L377" s="426" t="str">
        <f>IF(D377&lt;&gt;"",IF(E377&lt;&gt;"",VLOOKUP(CONCATENATE(D377,"-",E377),'Three Phase - UG'!$C$8:$T$18,12,FALSE),""),"")</f>
        <v/>
      </c>
      <c r="M377" s="426" t="str">
        <f>IF(D377&lt;&gt;"",IF(E377&lt;&gt;"",VLOOKUP(CONCATENATE(D377,"-",E377),'Three Phase - UG'!$C$8:$T$18,13,FALSE),""),"")</f>
        <v/>
      </c>
      <c r="N377" s="427" t="str">
        <f>IF(D377&lt;&gt;"",IF(E377&lt;&gt;"",VLOOKUP(CONCATENATE(D377,"-",E377),'Three Phase - UG'!$C$8:$T$18,15,FALSE)*1000000,""),"")</f>
        <v/>
      </c>
      <c r="O377" s="426"/>
      <c r="P377" s="427"/>
    </row>
    <row r="378" spans="10:16" x14ac:dyDescent="0.25">
      <c r="J378" s="426" t="str">
        <f>IF(D378&lt;&gt;"",IF(E378&lt;&gt;"",VLOOKUP(CONCATENATE(D378,"-",E378),'Three Phase - UG'!$C$8:$T$18,9,FALSE),""),"")</f>
        <v/>
      </c>
      <c r="K378" s="426" t="str">
        <f>IF(D378&lt;&gt;"",IF(E378&lt;&gt;"",VLOOKUP(CONCATENATE(D378,"-",E378),'Three Phase - UG'!$C$8:$T$18,10,FALSE),""),"")</f>
        <v/>
      </c>
      <c r="L378" s="426" t="str">
        <f>IF(D378&lt;&gt;"",IF(E378&lt;&gt;"",VLOOKUP(CONCATENATE(D378,"-",E378),'Three Phase - UG'!$C$8:$T$18,12,FALSE),""),"")</f>
        <v/>
      </c>
      <c r="M378" s="426" t="str">
        <f>IF(D378&lt;&gt;"",IF(E378&lt;&gt;"",VLOOKUP(CONCATENATE(D378,"-",E378),'Three Phase - UG'!$C$8:$T$18,13,FALSE),""),"")</f>
        <v/>
      </c>
      <c r="N378" s="427" t="str">
        <f>IF(D378&lt;&gt;"",IF(E378&lt;&gt;"",VLOOKUP(CONCATENATE(D378,"-",E378),'Three Phase - UG'!$C$8:$T$18,15,FALSE)*1000000,""),"")</f>
        <v/>
      </c>
      <c r="O378" s="426"/>
      <c r="P378" s="427"/>
    </row>
    <row r="379" spans="10:16" x14ac:dyDescent="0.25">
      <c r="J379" s="426" t="str">
        <f>IF(D379&lt;&gt;"",IF(E379&lt;&gt;"",VLOOKUP(CONCATENATE(D379,"-",E379),'Three Phase - UG'!$C$8:$T$18,9,FALSE),""),"")</f>
        <v/>
      </c>
      <c r="K379" s="426" t="str">
        <f>IF(D379&lt;&gt;"",IF(E379&lt;&gt;"",VLOOKUP(CONCATENATE(D379,"-",E379),'Three Phase - UG'!$C$8:$T$18,10,FALSE),""),"")</f>
        <v/>
      </c>
      <c r="L379" s="426" t="str">
        <f>IF(D379&lt;&gt;"",IF(E379&lt;&gt;"",VLOOKUP(CONCATENATE(D379,"-",E379),'Three Phase - UG'!$C$8:$T$18,12,FALSE),""),"")</f>
        <v/>
      </c>
      <c r="M379" s="426" t="str">
        <f>IF(D379&lt;&gt;"",IF(E379&lt;&gt;"",VLOOKUP(CONCATENATE(D379,"-",E379),'Three Phase - UG'!$C$8:$T$18,13,FALSE),""),"")</f>
        <v/>
      </c>
      <c r="N379" s="427" t="str">
        <f>IF(D379&lt;&gt;"",IF(E379&lt;&gt;"",VLOOKUP(CONCATENATE(D379,"-",E379),'Three Phase - UG'!$C$8:$T$18,15,FALSE)*1000000,""),"")</f>
        <v/>
      </c>
      <c r="O379" s="426"/>
      <c r="P379" s="427"/>
    </row>
    <row r="380" spans="10:16" x14ac:dyDescent="0.25">
      <c r="J380" s="426" t="str">
        <f>IF(D380&lt;&gt;"",IF(E380&lt;&gt;"",VLOOKUP(CONCATENATE(D380,"-",E380),'Three Phase - UG'!$C$8:$T$18,9,FALSE),""),"")</f>
        <v/>
      </c>
      <c r="K380" s="426" t="str">
        <f>IF(D380&lt;&gt;"",IF(E380&lt;&gt;"",VLOOKUP(CONCATENATE(D380,"-",E380),'Three Phase - UG'!$C$8:$T$18,10,FALSE),""),"")</f>
        <v/>
      </c>
      <c r="L380" s="426" t="str">
        <f>IF(D380&lt;&gt;"",IF(E380&lt;&gt;"",VLOOKUP(CONCATENATE(D380,"-",E380),'Three Phase - UG'!$C$8:$T$18,12,FALSE),""),"")</f>
        <v/>
      </c>
      <c r="M380" s="426" t="str">
        <f>IF(D380&lt;&gt;"",IF(E380&lt;&gt;"",VLOOKUP(CONCATENATE(D380,"-",E380),'Three Phase - UG'!$C$8:$T$18,13,FALSE),""),"")</f>
        <v/>
      </c>
      <c r="N380" s="427" t="str">
        <f>IF(D380&lt;&gt;"",IF(E380&lt;&gt;"",VLOOKUP(CONCATENATE(D380,"-",E380),'Three Phase - UG'!$C$8:$T$18,15,FALSE)*1000000,""),"")</f>
        <v/>
      </c>
      <c r="O380" s="426"/>
      <c r="P380" s="427"/>
    </row>
    <row r="381" spans="10:16" x14ac:dyDescent="0.25">
      <c r="J381" s="426" t="str">
        <f>IF(D381&lt;&gt;"",IF(E381&lt;&gt;"",VLOOKUP(CONCATENATE(D381,"-",E381),'Three Phase - UG'!$C$8:$T$18,9,FALSE),""),"")</f>
        <v/>
      </c>
      <c r="K381" s="426" t="str">
        <f>IF(D381&lt;&gt;"",IF(E381&lt;&gt;"",VLOOKUP(CONCATENATE(D381,"-",E381),'Three Phase - UG'!$C$8:$T$18,10,FALSE),""),"")</f>
        <v/>
      </c>
      <c r="L381" s="426" t="str">
        <f>IF(D381&lt;&gt;"",IF(E381&lt;&gt;"",VLOOKUP(CONCATENATE(D381,"-",E381),'Three Phase - UG'!$C$8:$T$18,12,FALSE),""),"")</f>
        <v/>
      </c>
      <c r="M381" s="426" t="str">
        <f>IF(D381&lt;&gt;"",IF(E381&lt;&gt;"",VLOOKUP(CONCATENATE(D381,"-",E381),'Three Phase - UG'!$C$8:$T$18,13,FALSE),""),"")</f>
        <v/>
      </c>
      <c r="N381" s="427" t="str">
        <f>IF(D381&lt;&gt;"",IF(E381&lt;&gt;"",VLOOKUP(CONCATENATE(D381,"-",E381),'Three Phase - UG'!$C$8:$T$18,15,FALSE)*1000000,""),"")</f>
        <v/>
      </c>
      <c r="O381" s="426"/>
      <c r="P381" s="427"/>
    </row>
    <row r="382" spans="10:16" x14ac:dyDescent="0.25">
      <c r="J382" s="426" t="str">
        <f>IF(D382&lt;&gt;"",IF(E382&lt;&gt;"",VLOOKUP(CONCATENATE(D382,"-",E382),'Three Phase - UG'!$C$8:$T$18,9,FALSE),""),"")</f>
        <v/>
      </c>
      <c r="K382" s="426" t="str">
        <f>IF(D382&lt;&gt;"",IF(E382&lt;&gt;"",VLOOKUP(CONCATENATE(D382,"-",E382),'Three Phase - UG'!$C$8:$T$18,10,FALSE),""),"")</f>
        <v/>
      </c>
      <c r="L382" s="426" t="str">
        <f>IF(D382&lt;&gt;"",IF(E382&lt;&gt;"",VLOOKUP(CONCATENATE(D382,"-",E382),'Three Phase - UG'!$C$8:$T$18,12,FALSE),""),"")</f>
        <v/>
      </c>
      <c r="M382" s="426" t="str">
        <f>IF(D382&lt;&gt;"",IF(E382&lt;&gt;"",VLOOKUP(CONCATENATE(D382,"-",E382),'Three Phase - UG'!$C$8:$T$18,13,FALSE),""),"")</f>
        <v/>
      </c>
      <c r="N382" s="427" t="str">
        <f>IF(D382&lt;&gt;"",IF(E382&lt;&gt;"",VLOOKUP(CONCATENATE(D382,"-",E382),'Three Phase - UG'!$C$8:$T$18,15,FALSE)*1000000,""),"")</f>
        <v/>
      </c>
      <c r="O382" s="426"/>
      <c r="P382" s="427"/>
    </row>
    <row r="383" spans="10:16" x14ac:dyDescent="0.25">
      <c r="J383" s="426" t="str">
        <f>IF(D383&lt;&gt;"",IF(E383&lt;&gt;"",VLOOKUP(CONCATENATE(D383,"-",E383),'Three Phase - UG'!$C$8:$T$18,9,FALSE),""),"")</f>
        <v/>
      </c>
      <c r="K383" s="426" t="str">
        <f>IF(D383&lt;&gt;"",IF(E383&lt;&gt;"",VLOOKUP(CONCATENATE(D383,"-",E383),'Three Phase - UG'!$C$8:$T$18,10,FALSE),""),"")</f>
        <v/>
      </c>
      <c r="L383" s="426" t="str">
        <f>IF(D383&lt;&gt;"",IF(E383&lt;&gt;"",VLOOKUP(CONCATENATE(D383,"-",E383),'Three Phase - UG'!$C$8:$T$18,12,FALSE),""),"")</f>
        <v/>
      </c>
      <c r="M383" s="426" t="str">
        <f>IF(D383&lt;&gt;"",IF(E383&lt;&gt;"",VLOOKUP(CONCATENATE(D383,"-",E383),'Three Phase - UG'!$C$8:$T$18,13,FALSE),""),"")</f>
        <v/>
      </c>
      <c r="N383" s="427" t="str">
        <f>IF(D383&lt;&gt;"",IF(E383&lt;&gt;"",VLOOKUP(CONCATENATE(D383,"-",E383),'Three Phase - UG'!$C$8:$T$18,15,FALSE)*1000000,""),"")</f>
        <v/>
      </c>
      <c r="O383" s="426"/>
      <c r="P383" s="427"/>
    </row>
    <row r="384" spans="10:16" x14ac:dyDescent="0.25">
      <c r="J384" s="426" t="str">
        <f>IF(D384&lt;&gt;"",IF(E384&lt;&gt;"",VLOOKUP(CONCATENATE(D384,"-",E384),'Three Phase - UG'!$C$8:$T$18,9,FALSE),""),"")</f>
        <v/>
      </c>
      <c r="K384" s="426" t="str">
        <f>IF(D384&lt;&gt;"",IF(E384&lt;&gt;"",VLOOKUP(CONCATENATE(D384,"-",E384),'Three Phase - UG'!$C$8:$T$18,10,FALSE),""),"")</f>
        <v/>
      </c>
      <c r="L384" s="426" t="str">
        <f>IF(D384&lt;&gt;"",IF(E384&lt;&gt;"",VLOOKUP(CONCATENATE(D384,"-",E384),'Three Phase - UG'!$C$8:$T$18,12,FALSE),""),"")</f>
        <v/>
      </c>
      <c r="M384" s="426" t="str">
        <f>IF(D384&lt;&gt;"",IF(E384&lt;&gt;"",VLOOKUP(CONCATENATE(D384,"-",E384),'Three Phase - UG'!$C$8:$T$18,13,FALSE),""),"")</f>
        <v/>
      </c>
      <c r="N384" s="427" t="str">
        <f>IF(D384&lt;&gt;"",IF(E384&lt;&gt;"",VLOOKUP(CONCATENATE(D384,"-",E384),'Three Phase - UG'!$C$8:$T$18,15,FALSE)*1000000,""),"")</f>
        <v/>
      </c>
      <c r="O384" s="426"/>
      <c r="P384" s="427"/>
    </row>
    <row r="385" spans="10:16" x14ac:dyDescent="0.25">
      <c r="J385" s="426" t="str">
        <f>IF(D385&lt;&gt;"",IF(E385&lt;&gt;"",VLOOKUP(CONCATENATE(D385,"-",E385),'Three Phase - UG'!$C$8:$T$18,9,FALSE),""),"")</f>
        <v/>
      </c>
      <c r="K385" s="426" t="str">
        <f>IF(D385&lt;&gt;"",IF(E385&lt;&gt;"",VLOOKUP(CONCATENATE(D385,"-",E385),'Three Phase - UG'!$C$8:$T$18,10,FALSE),""),"")</f>
        <v/>
      </c>
      <c r="L385" s="426" t="str">
        <f>IF(D385&lt;&gt;"",IF(E385&lt;&gt;"",VLOOKUP(CONCATENATE(D385,"-",E385),'Three Phase - UG'!$C$8:$T$18,12,FALSE),""),"")</f>
        <v/>
      </c>
      <c r="M385" s="426" t="str">
        <f>IF(D385&lt;&gt;"",IF(E385&lt;&gt;"",VLOOKUP(CONCATENATE(D385,"-",E385),'Three Phase - UG'!$C$8:$T$18,13,FALSE),""),"")</f>
        <v/>
      </c>
      <c r="N385" s="427" t="str">
        <f>IF(D385&lt;&gt;"",IF(E385&lt;&gt;"",VLOOKUP(CONCATENATE(D385,"-",E385),'Three Phase - UG'!$C$8:$T$18,15,FALSE)*1000000,""),"")</f>
        <v/>
      </c>
      <c r="O385" s="426"/>
      <c r="P385" s="427"/>
    </row>
    <row r="386" spans="10:16" x14ac:dyDescent="0.25">
      <c r="J386" s="426" t="str">
        <f>IF(D386&lt;&gt;"",IF(E386&lt;&gt;"",VLOOKUP(CONCATENATE(D386,"-",E386),'Three Phase - UG'!$C$8:$T$18,9,FALSE),""),"")</f>
        <v/>
      </c>
      <c r="K386" s="426" t="str">
        <f>IF(D386&lt;&gt;"",IF(E386&lt;&gt;"",VLOOKUP(CONCATENATE(D386,"-",E386),'Three Phase - UG'!$C$8:$T$18,10,FALSE),""),"")</f>
        <v/>
      </c>
      <c r="L386" s="426" t="str">
        <f>IF(D386&lt;&gt;"",IF(E386&lt;&gt;"",VLOOKUP(CONCATENATE(D386,"-",E386),'Three Phase - UG'!$C$8:$T$18,12,FALSE),""),"")</f>
        <v/>
      </c>
      <c r="M386" s="426" t="str">
        <f>IF(D386&lt;&gt;"",IF(E386&lt;&gt;"",VLOOKUP(CONCATENATE(D386,"-",E386),'Three Phase - UG'!$C$8:$T$18,13,FALSE),""),"")</f>
        <v/>
      </c>
      <c r="N386" s="427" t="str">
        <f>IF(D386&lt;&gt;"",IF(E386&lt;&gt;"",VLOOKUP(CONCATENATE(D386,"-",E386),'Three Phase - UG'!$C$8:$T$18,15,FALSE)*1000000,""),"")</f>
        <v/>
      </c>
      <c r="O386" s="426"/>
      <c r="P386" s="427"/>
    </row>
    <row r="387" spans="10:16" x14ac:dyDescent="0.25">
      <c r="J387" s="426" t="str">
        <f>IF(D387&lt;&gt;"",IF(E387&lt;&gt;"",VLOOKUP(CONCATENATE(D387,"-",E387),'Three Phase - UG'!$C$8:$T$18,9,FALSE),""),"")</f>
        <v/>
      </c>
      <c r="K387" s="426" t="str">
        <f>IF(D387&lt;&gt;"",IF(E387&lt;&gt;"",VLOOKUP(CONCATENATE(D387,"-",E387),'Three Phase - UG'!$C$8:$T$18,10,FALSE),""),"")</f>
        <v/>
      </c>
      <c r="L387" s="426" t="str">
        <f>IF(D387&lt;&gt;"",IF(E387&lt;&gt;"",VLOOKUP(CONCATENATE(D387,"-",E387),'Three Phase - UG'!$C$8:$T$18,12,FALSE),""),"")</f>
        <v/>
      </c>
      <c r="M387" s="426" t="str">
        <f>IF(D387&lt;&gt;"",IF(E387&lt;&gt;"",VLOOKUP(CONCATENATE(D387,"-",E387),'Three Phase - UG'!$C$8:$T$18,13,FALSE),""),"")</f>
        <v/>
      </c>
      <c r="N387" s="427" t="str">
        <f>IF(D387&lt;&gt;"",IF(E387&lt;&gt;"",VLOOKUP(CONCATENATE(D387,"-",E387),'Three Phase - UG'!$C$8:$T$18,15,FALSE)*1000000,""),"")</f>
        <v/>
      </c>
      <c r="O387" s="426"/>
      <c r="P387" s="427"/>
    </row>
    <row r="388" spans="10:16" x14ac:dyDescent="0.25">
      <c r="J388" s="426" t="str">
        <f>IF(D388&lt;&gt;"",IF(E388&lt;&gt;"",VLOOKUP(CONCATENATE(D388,"-",E388),'Three Phase - UG'!$C$8:$T$18,9,FALSE),""),"")</f>
        <v/>
      </c>
      <c r="K388" s="426" t="str">
        <f>IF(D388&lt;&gt;"",IF(E388&lt;&gt;"",VLOOKUP(CONCATENATE(D388,"-",E388),'Three Phase - UG'!$C$8:$T$18,10,FALSE),""),"")</f>
        <v/>
      </c>
      <c r="L388" s="426" t="str">
        <f>IF(D388&lt;&gt;"",IF(E388&lt;&gt;"",VLOOKUP(CONCATENATE(D388,"-",E388),'Three Phase - UG'!$C$8:$T$18,12,FALSE),""),"")</f>
        <v/>
      </c>
      <c r="M388" s="426" t="str">
        <f>IF(D388&lt;&gt;"",IF(E388&lt;&gt;"",VLOOKUP(CONCATENATE(D388,"-",E388),'Three Phase - UG'!$C$8:$T$18,13,FALSE),""),"")</f>
        <v/>
      </c>
      <c r="N388" s="427" t="str">
        <f>IF(D388&lt;&gt;"",IF(E388&lt;&gt;"",VLOOKUP(CONCATENATE(D388,"-",E388),'Three Phase - UG'!$C$8:$T$18,15,FALSE)*1000000,""),"")</f>
        <v/>
      </c>
      <c r="O388" s="426"/>
      <c r="P388" s="427"/>
    </row>
    <row r="389" spans="10:16" x14ac:dyDescent="0.25">
      <c r="J389" s="426" t="str">
        <f>IF(D389&lt;&gt;"",IF(E389&lt;&gt;"",VLOOKUP(CONCATENATE(D389,"-",E389),'Three Phase - UG'!$C$8:$T$18,9,FALSE),""),"")</f>
        <v/>
      </c>
      <c r="K389" s="426" t="str">
        <f>IF(D389&lt;&gt;"",IF(E389&lt;&gt;"",VLOOKUP(CONCATENATE(D389,"-",E389),'Three Phase - UG'!$C$8:$T$18,10,FALSE),""),"")</f>
        <v/>
      </c>
      <c r="L389" s="426" t="str">
        <f>IF(D389&lt;&gt;"",IF(E389&lt;&gt;"",VLOOKUP(CONCATENATE(D389,"-",E389),'Three Phase - UG'!$C$8:$T$18,12,FALSE),""),"")</f>
        <v/>
      </c>
      <c r="M389" s="426" t="str">
        <f>IF(D389&lt;&gt;"",IF(E389&lt;&gt;"",VLOOKUP(CONCATENATE(D389,"-",E389),'Three Phase - UG'!$C$8:$T$18,13,FALSE),""),"")</f>
        <v/>
      </c>
      <c r="N389" s="427" t="str">
        <f>IF(D389&lt;&gt;"",IF(E389&lt;&gt;"",VLOOKUP(CONCATENATE(D389,"-",E389),'Three Phase - UG'!$C$8:$T$18,15,FALSE)*1000000,""),"")</f>
        <v/>
      </c>
      <c r="O389" s="426"/>
      <c r="P389" s="427"/>
    </row>
    <row r="390" spans="10:16" x14ac:dyDescent="0.25">
      <c r="J390" s="426" t="str">
        <f>IF(D390&lt;&gt;"",IF(E390&lt;&gt;"",VLOOKUP(CONCATENATE(D390,"-",E390),'Three Phase - UG'!$C$8:$T$18,9,FALSE),""),"")</f>
        <v/>
      </c>
      <c r="K390" s="426" t="str">
        <f>IF(D390&lt;&gt;"",IF(E390&lt;&gt;"",VLOOKUP(CONCATENATE(D390,"-",E390),'Three Phase - UG'!$C$8:$T$18,10,FALSE),""),"")</f>
        <v/>
      </c>
      <c r="L390" s="426" t="str">
        <f>IF(D390&lt;&gt;"",IF(E390&lt;&gt;"",VLOOKUP(CONCATENATE(D390,"-",E390),'Three Phase - UG'!$C$8:$T$18,12,FALSE),""),"")</f>
        <v/>
      </c>
      <c r="M390" s="426" t="str">
        <f>IF(D390&lt;&gt;"",IF(E390&lt;&gt;"",VLOOKUP(CONCATENATE(D390,"-",E390),'Three Phase - UG'!$C$8:$T$18,13,FALSE),""),"")</f>
        <v/>
      </c>
      <c r="N390" s="427" t="str">
        <f>IF(D390&lt;&gt;"",IF(E390&lt;&gt;"",VLOOKUP(CONCATENATE(D390,"-",E390),'Three Phase - UG'!$C$8:$T$18,15,FALSE)*1000000,""),"")</f>
        <v/>
      </c>
      <c r="O390" s="426"/>
      <c r="P390" s="427"/>
    </row>
    <row r="391" spans="10:16" x14ac:dyDescent="0.25">
      <c r="J391" s="426" t="str">
        <f>IF(D391&lt;&gt;"",IF(E391&lt;&gt;"",VLOOKUP(CONCATENATE(D391,"-",E391),'Three Phase - UG'!$C$8:$T$18,9,FALSE),""),"")</f>
        <v/>
      </c>
      <c r="K391" s="426" t="str">
        <f>IF(D391&lt;&gt;"",IF(E391&lt;&gt;"",VLOOKUP(CONCATENATE(D391,"-",E391),'Three Phase - UG'!$C$8:$T$18,10,FALSE),""),"")</f>
        <v/>
      </c>
      <c r="L391" s="426" t="str">
        <f>IF(D391&lt;&gt;"",IF(E391&lt;&gt;"",VLOOKUP(CONCATENATE(D391,"-",E391),'Three Phase - UG'!$C$8:$T$18,12,FALSE),""),"")</f>
        <v/>
      </c>
      <c r="M391" s="426" t="str">
        <f>IF(D391&lt;&gt;"",IF(E391&lt;&gt;"",VLOOKUP(CONCATENATE(D391,"-",E391),'Three Phase - UG'!$C$8:$T$18,13,FALSE),""),"")</f>
        <v/>
      </c>
      <c r="N391" s="427" t="str">
        <f>IF(D391&lt;&gt;"",IF(E391&lt;&gt;"",VLOOKUP(CONCATENATE(D391,"-",E391),'Three Phase - UG'!$C$8:$T$18,15,FALSE)*1000000,""),"")</f>
        <v/>
      </c>
      <c r="O391" s="426"/>
      <c r="P391" s="427"/>
    </row>
    <row r="392" spans="10:16" x14ac:dyDescent="0.25">
      <c r="J392" s="426" t="str">
        <f>IF(D392&lt;&gt;"",IF(E392&lt;&gt;"",VLOOKUP(CONCATENATE(D392,"-",E392),'Three Phase - UG'!$C$8:$T$18,9,FALSE),""),"")</f>
        <v/>
      </c>
      <c r="K392" s="426" t="str">
        <f>IF(D392&lt;&gt;"",IF(E392&lt;&gt;"",VLOOKUP(CONCATENATE(D392,"-",E392),'Three Phase - UG'!$C$8:$T$18,10,FALSE),""),"")</f>
        <v/>
      </c>
      <c r="L392" s="426" t="str">
        <f>IF(D392&lt;&gt;"",IF(E392&lt;&gt;"",VLOOKUP(CONCATENATE(D392,"-",E392),'Three Phase - UG'!$C$8:$T$18,12,FALSE),""),"")</f>
        <v/>
      </c>
      <c r="M392" s="426" t="str">
        <f>IF(D392&lt;&gt;"",IF(E392&lt;&gt;"",VLOOKUP(CONCATENATE(D392,"-",E392),'Three Phase - UG'!$C$8:$T$18,13,FALSE),""),"")</f>
        <v/>
      </c>
      <c r="N392" s="427" t="str">
        <f>IF(D392&lt;&gt;"",IF(E392&lt;&gt;"",VLOOKUP(CONCATENATE(D392,"-",E392),'Three Phase - UG'!$C$8:$T$18,15,FALSE)*1000000,""),"")</f>
        <v/>
      </c>
      <c r="O392" s="426"/>
      <c r="P392" s="427"/>
    </row>
    <row r="393" spans="10:16" x14ac:dyDescent="0.25">
      <c r="J393" s="426" t="str">
        <f>IF(D393&lt;&gt;"",IF(E393&lt;&gt;"",VLOOKUP(CONCATENATE(D393,"-",E393),'Three Phase - UG'!$C$8:$T$18,9,FALSE),""),"")</f>
        <v/>
      </c>
      <c r="K393" s="426" t="str">
        <f>IF(D393&lt;&gt;"",IF(E393&lt;&gt;"",VLOOKUP(CONCATENATE(D393,"-",E393),'Three Phase - UG'!$C$8:$T$18,10,FALSE),""),"")</f>
        <v/>
      </c>
      <c r="L393" s="426" t="str">
        <f>IF(D393&lt;&gt;"",IF(E393&lt;&gt;"",VLOOKUP(CONCATENATE(D393,"-",E393),'Three Phase - UG'!$C$8:$T$18,12,FALSE),""),"")</f>
        <v/>
      </c>
      <c r="M393" s="426" t="str">
        <f>IF(D393&lt;&gt;"",IF(E393&lt;&gt;"",VLOOKUP(CONCATENATE(D393,"-",E393),'Three Phase - UG'!$C$8:$T$18,13,FALSE),""),"")</f>
        <v/>
      </c>
      <c r="N393" s="427" t="str">
        <f>IF(D393&lt;&gt;"",IF(E393&lt;&gt;"",VLOOKUP(CONCATENATE(D393,"-",E393),'Three Phase - UG'!$C$8:$T$18,15,FALSE)*1000000,""),"")</f>
        <v/>
      </c>
      <c r="O393" s="426"/>
      <c r="P393" s="427"/>
    </row>
    <row r="394" spans="10:16" x14ac:dyDescent="0.25">
      <c r="J394" s="426" t="str">
        <f>IF(D394&lt;&gt;"",IF(E394&lt;&gt;"",VLOOKUP(CONCATENATE(D394,"-",E394),'Three Phase - UG'!$C$8:$T$18,9,FALSE),""),"")</f>
        <v/>
      </c>
      <c r="K394" s="426" t="str">
        <f>IF(D394&lt;&gt;"",IF(E394&lt;&gt;"",VLOOKUP(CONCATENATE(D394,"-",E394),'Three Phase - UG'!$C$8:$T$18,10,FALSE),""),"")</f>
        <v/>
      </c>
      <c r="L394" s="426" t="str">
        <f>IF(D394&lt;&gt;"",IF(E394&lt;&gt;"",VLOOKUP(CONCATENATE(D394,"-",E394),'Three Phase - UG'!$C$8:$T$18,12,FALSE),""),"")</f>
        <v/>
      </c>
      <c r="M394" s="426" t="str">
        <f>IF(D394&lt;&gt;"",IF(E394&lt;&gt;"",VLOOKUP(CONCATENATE(D394,"-",E394),'Three Phase - UG'!$C$8:$T$18,13,FALSE),""),"")</f>
        <v/>
      </c>
      <c r="N394" s="427" t="str">
        <f>IF(D394&lt;&gt;"",IF(E394&lt;&gt;"",VLOOKUP(CONCATENATE(D394,"-",E394),'Three Phase - UG'!$C$8:$T$18,15,FALSE)*1000000,""),"")</f>
        <v/>
      </c>
      <c r="O394" s="426"/>
      <c r="P394" s="427"/>
    </row>
    <row r="395" spans="10:16" x14ac:dyDescent="0.25">
      <c r="J395" s="426" t="str">
        <f>IF(D395&lt;&gt;"",IF(E395&lt;&gt;"",VLOOKUP(CONCATENATE(D395,"-",E395),'Three Phase - UG'!$C$8:$T$18,9,FALSE),""),"")</f>
        <v/>
      </c>
      <c r="K395" s="426" t="str">
        <f>IF(D395&lt;&gt;"",IF(E395&lt;&gt;"",VLOOKUP(CONCATENATE(D395,"-",E395),'Three Phase - UG'!$C$8:$T$18,10,FALSE),""),"")</f>
        <v/>
      </c>
      <c r="L395" s="426" t="str">
        <f>IF(D395&lt;&gt;"",IF(E395&lt;&gt;"",VLOOKUP(CONCATENATE(D395,"-",E395),'Three Phase - UG'!$C$8:$T$18,12,FALSE),""),"")</f>
        <v/>
      </c>
      <c r="M395" s="426" t="str">
        <f>IF(D395&lt;&gt;"",IF(E395&lt;&gt;"",VLOOKUP(CONCATENATE(D395,"-",E395),'Three Phase - UG'!$C$8:$T$18,13,FALSE),""),"")</f>
        <v/>
      </c>
      <c r="N395" s="427" t="str">
        <f>IF(D395&lt;&gt;"",IF(E395&lt;&gt;"",VLOOKUP(CONCATENATE(D395,"-",E395),'Three Phase - UG'!$C$8:$T$18,15,FALSE)*1000000,""),"")</f>
        <v/>
      </c>
      <c r="O395" s="426"/>
      <c r="P395" s="427"/>
    </row>
    <row r="396" spans="10:16" x14ac:dyDescent="0.25">
      <c r="J396" s="426" t="str">
        <f>IF(D396&lt;&gt;"",IF(E396&lt;&gt;"",VLOOKUP(CONCATENATE(D396,"-",E396),'Three Phase - UG'!$C$8:$T$18,9,FALSE),""),"")</f>
        <v/>
      </c>
      <c r="K396" s="426" t="str">
        <f>IF(D396&lt;&gt;"",IF(E396&lt;&gt;"",VLOOKUP(CONCATENATE(D396,"-",E396),'Three Phase - UG'!$C$8:$T$18,10,FALSE),""),"")</f>
        <v/>
      </c>
      <c r="L396" s="426" t="str">
        <f>IF(D396&lt;&gt;"",IF(E396&lt;&gt;"",VLOOKUP(CONCATENATE(D396,"-",E396),'Three Phase - UG'!$C$8:$T$18,12,FALSE),""),"")</f>
        <v/>
      </c>
      <c r="M396" s="426" t="str">
        <f>IF(D396&lt;&gt;"",IF(E396&lt;&gt;"",VLOOKUP(CONCATENATE(D396,"-",E396),'Three Phase - UG'!$C$8:$T$18,13,FALSE),""),"")</f>
        <v/>
      </c>
      <c r="N396" s="427" t="str">
        <f>IF(D396&lt;&gt;"",IF(E396&lt;&gt;"",VLOOKUP(CONCATENATE(D396,"-",E396),'Three Phase - UG'!$C$8:$T$18,15,FALSE)*1000000,""),"")</f>
        <v/>
      </c>
      <c r="O396" s="426"/>
      <c r="P396" s="427"/>
    </row>
    <row r="397" spans="10:16" x14ac:dyDescent="0.25">
      <c r="J397" s="426" t="str">
        <f>IF(D397&lt;&gt;"",IF(E397&lt;&gt;"",VLOOKUP(CONCATENATE(D397,"-",E397),'Three Phase - UG'!$C$8:$T$18,9,FALSE),""),"")</f>
        <v/>
      </c>
      <c r="K397" s="426" t="str">
        <f>IF(D397&lt;&gt;"",IF(E397&lt;&gt;"",VLOOKUP(CONCATENATE(D397,"-",E397),'Three Phase - UG'!$C$8:$T$18,10,FALSE),""),"")</f>
        <v/>
      </c>
      <c r="L397" s="426" t="str">
        <f>IF(D397&lt;&gt;"",IF(E397&lt;&gt;"",VLOOKUP(CONCATENATE(D397,"-",E397),'Three Phase - UG'!$C$8:$T$18,12,FALSE),""),"")</f>
        <v/>
      </c>
      <c r="M397" s="426" t="str">
        <f>IF(D397&lt;&gt;"",IF(E397&lt;&gt;"",VLOOKUP(CONCATENATE(D397,"-",E397),'Three Phase - UG'!$C$8:$T$18,13,FALSE),""),"")</f>
        <v/>
      </c>
      <c r="N397" s="427" t="str">
        <f>IF(D397&lt;&gt;"",IF(E397&lt;&gt;"",VLOOKUP(CONCATENATE(D397,"-",E397),'Three Phase - UG'!$C$8:$T$18,15,FALSE)*1000000,""),"")</f>
        <v/>
      </c>
      <c r="O397" s="426"/>
      <c r="P397" s="427"/>
    </row>
    <row r="398" spans="10:16" x14ac:dyDescent="0.25">
      <c r="J398" s="426" t="str">
        <f>IF(D398&lt;&gt;"",IF(E398&lt;&gt;"",VLOOKUP(CONCATENATE(D398,"-",E398),'Three Phase - UG'!$C$8:$T$18,9,FALSE),""),"")</f>
        <v/>
      </c>
      <c r="K398" s="426" t="str">
        <f>IF(D398&lt;&gt;"",IF(E398&lt;&gt;"",VLOOKUP(CONCATENATE(D398,"-",E398),'Three Phase - UG'!$C$8:$T$18,10,FALSE),""),"")</f>
        <v/>
      </c>
      <c r="L398" s="426" t="str">
        <f>IF(D398&lt;&gt;"",IF(E398&lt;&gt;"",VLOOKUP(CONCATENATE(D398,"-",E398),'Three Phase - UG'!$C$8:$T$18,12,FALSE),""),"")</f>
        <v/>
      </c>
      <c r="M398" s="426" t="str">
        <f>IF(D398&lt;&gt;"",IF(E398&lt;&gt;"",VLOOKUP(CONCATENATE(D398,"-",E398),'Three Phase - UG'!$C$8:$T$18,13,FALSE),""),"")</f>
        <v/>
      </c>
      <c r="N398" s="427" t="str">
        <f>IF(D398&lt;&gt;"",IF(E398&lt;&gt;"",VLOOKUP(CONCATENATE(D398,"-",E398),'Three Phase - UG'!$C$8:$T$18,15,FALSE)*1000000,""),"")</f>
        <v/>
      </c>
      <c r="O398" s="426"/>
      <c r="P398" s="427"/>
    </row>
    <row r="399" spans="10:16" x14ac:dyDescent="0.25">
      <c r="J399" s="426" t="str">
        <f>IF(D399&lt;&gt;"",IF(E399&lt;&gt;"",VLOOKUP(CONCATENATE(D399,"-",E399),'Three Phase - UG'!$C$8:$T$18,9,FALSE),""),"")</f>
        <v/>
      </c>
      <c r="K399" s="426" t="str">
        <f>IF(D399&lt;&gt;"",IF(E399&lt;&gt;"",VLOOKUP(CONCATENATE(D399,"-",E399),'Three Phase - UG'!$C$8:$T$18,10,FALSE),""),"")</f>
        <v/>
      </c>
      <c r="L399" s="426" t="str">
        <f>IF(D399&lt;&gt;"",IF(E399&lt;&gt;"",VLOOKUP(CONCATENATE(D399,"-",E399),'Three Phase - UG'!$C$8:$T$18,12,FALSE),""),"")</f>
        <v/>
      </c>
      <c r="M399" s="426" t="str">
        <f>IF(D399&lt;&gt;"",IF(E399&lt;&gt;"",VLOOKUP(CONCATENATE(D399,"-",E399),'Three Phase - UG'!$C$8:$T$18,13,FALSE),""),"")</f>
        <v/>
      </c>
      <c r="N399" s="427" t="str">
        <f>IF(D399&lt;&gt;"",IF(E399&lt;&gt;"",VLOOKUP(CONCATENATE(D399,"-",E399),'Three Phase - UG'!$C$8:$T$18,15,FALSE)*1000000,""),"")</f>
        <v/>
      </c>
      <c r="O399" s="426"/>
      <c r="P399" s="427"/>
    </row>
    <row r="400" spans="10:16" x14ac:dyDescent="0.25">
      <c r="J400" s="426" t="str">
        <f>IF(D400&lt;&gt;"",IF(E400&lt;&gt;"",VLOOKUP(CONCATENATE(D400,"-",E400),'Three Phase - UG'!$C$8:$T$18,9,FALSE),""),"")</f>
        <v/>
      </c>
      <c r="K400" s="426" t="str">
        <f>IF(D400&lt;&gt;"",IF(E400&lt;&gt;"",VLOOKUP(CONCATENATE(D400,"-",E400),'Three Phase - UG'!$C$8:$T$18,10,FALSE),""),"")</f>
        <v/>
      </c>
      <c r="L400" s="426" t="str">
        <f>IF(D400&lt;&gt;"",IF(E400&lt;&gt;"",VLOOKUP(CONCATENATE(D400,"-",E400),'Three Phase - UG'!$C$8:$T$18,12,FALSE),""),"")</f>
        <v/>
      </c>
      <c r="M400" s="426" t="str">
        <f>IF(D400&lt;&gt;"",IF(E400&lt;&gt;"",VLOOKUP(CONCATENATE(D400,"-",E400),'Three Phase - UG'!$C$8:$T$18,13,FALSE),""),"")</f>
        <v/>
      </c>
      <c r="N400" s="427" t="str">
        <f>IF(D400&lt;&gt;"",IF(E400&lt;&gt;"",VLOOKUP(CONCATENATE(D400,"-",E400),'Three Phase - UG'!$C$8:$T$18,15,FALSE)*1000000,""),"")</f>
        <v/>
      </c>
      <c r="O400" s="426"/>
      <c r="P400" s="427"/>
    </row>
    <row r="401" spans="10:16" x14ac:dyDescent="0.25">
      <c r="J401" s="426" t="str">
        <f>IF(D401&lt;&gt;"",IF(E401&lt;&gt;"",VLOOKUP(CONCATENATE(D401,"-",E401),'Three Phase - UG'!$C$8:$T$18,9,FALSE),""),"")</f>
        <v/>
      </c>
      <c r="K401" s="426" t="str">
        <f>IF(D401&lt;&gt;"",IF(E401&lt;&gt;"",VLOOKUP(CONCATENATE(D401,"-",E401),'Three Phase - UG'!$C$8:$T$18,10,FALSE),""),"")</f>
        <v/>
      </c>
      <c r="L401" s="426" t="str">
        <f>IF(D401&lt;&gt;"",IF(E401&lt;&gt;"",VLOOKUP(CONCATENATE(D401,"-",E401),'Three Phase - UG'!$C$8:$T$18,12,FALSE),""),"")</f>
        <v/>
      </c>
      <c r="M401" s="426" t="str">
        <f>IF(D401&lt;&gt;"",IF(E401&lt;&gt;"",VLOOKUP(CONCATENATE(D401,"-",E401),'Three Phase - UG'!$C$8:$T$18,13,FALSE),""),"")</f>
        <v/>
      </c>
      <c r="N401" s="427" t="str">
        <f>IF(D401&lt;&gt;"",IF(E401&lt;&gt;"",VLOOKUP(CONCATENATE(D401,"-",E401),'Three Phase - UG'!$C$8:$T$18,15,FALSE)*1000000,""),"")</f>
        <v/>
      </c>
      <c r="O401" s="426"/>
      <c r="P401" s="427"/>
    </row>
    <row r="402" spans="10:16" x14ac:dyDescent="0.25">
      <c r="J402" s="426" t="str">
        <f>IF(D402&lt;&gt;"",IF(E402&lt;&gt;"",VLOOKUP(CONCATENATE(D402,"-",E402),'Three Phase - UG'!$C$8:$T$18,9,FALSE),""),"")</f>
        <v/>
      </c>
      <c r="K402" s="426" t="str">
        <f>IF(D402&lt;&gt;"",IF(E402&lt;&gt;"",VLOOKUP(CONCATENATE(D402,"-",E402),'Three Phase - UG'!$C$8:$T$18,10,FALSE),""),"")</f>
        <v/>
      </c>
      <c r="L402" s="426" t="str">
        <f>IF(D402&lt;&gt;"",IF(E402&lt;&gt;"",VLOOKUP(CONCATENATE(D402,"-",E402),'Three Phase - UG'!$C$8:$T$18,12,FALSE),""),"")</f>
        <v/>
      </c>
      <c r="M402" s="426" t="str">
        <f>IF(D402&lt;&gt;"",IF(E402&lt;&gt;"",VLOOKUP(CONCATENATE(D402,"-",E402),'Three Phase - UG'!$C$8:$T$18,13,FALSE),""),"")</f>
        <v/>
      </c>
      <c r="N402" s="427" t="str">
        <f>IF(D402&lt;&gt;"",IF(E402&lt;&gt;"",VLOOKUP(CONCATENATE(D402,"-",E402),'Three Phase - UG'!$C$8:$T$18,15,FALSE)*1000000,""),"")</f>
        <v/>
      </c>
      <c r="O402" s="426"/>
      <c r="P402" s="427"/>
    </row>
    <row r="403" spans="10:16" x14ac:dyDescent="0.25">
      <c r="J403" s="426" t="str">
        <f>IF(D403&lt;&gt;"",IF(E403&lt;&gt;"",VLOOKUP(CONCATENATE(D403,"-",E403),'Three Phase - UG'!$C$8:$T$18,9,FALSE),""),"")</f>
        <v/>
      </c>
      <c r="K403" s="426" t="str">
        <f>IF(D403&lt;&gt;"",IF(E403&lt;&gt;"",VLOOKUP(CONCATENATE(D403,"-",E403),'Three Phase - UG'!$C$8:$T$18,10,FALSE),""),"")</f>
        <v/>
      </c>
      <c r="L403" s="426" t="str">
        <f>IF(D403&lt;&gt;"",IF(E403&lt;&gt;"",VLOOKUP(CONCATENATE(D403,"-",E403),'Three Phase - UG'!$C$8:$T$18,12,FALSE),""),"")</f>
        <v/>
      </c>
      <c r="M403" s="426" t="str">
        <f>IF(D403&lt;&gt;"",IF(E403&lt;&gt;"",VLOOKUP(CONCATENATE(D403,"-",E403),'Three Phase - UG'!$C$8:$T$18,13,FALSE),""),"")</f>
        <v/>
      </c>
      <c r="N403" s="427" t="str">
        <f>IF(D403&lt;&gt;"",IF(E403&lt;&gt;"",VLOOKUP(CONCATENATE(D403,"-",E403),'Three Phase - UG'!$C$8:$T$18,15,FALSE)*1000000,""),"")</f>
        <v/>
      </c>
      <c r="O403" s="426"/>
      <c r="P403" s="427"/>
    </row>
    <row r="404" spans="10:16" x14ac:dyDescent="0.25">
      <c r="J404" s="426" t="str">
        <f>IF(D404&lt;&gt;"",IF(E404&lt;&gt;"",VLOOKUP(CONCATENATE(D404,"-",E404),'Three Phase - UG'!$C$8:$T$18,9,FALSE),""),"")</f>
        <v/>
      </c>
      <c r="K404" s="426" t="str">
        <f>IF(D404&lt;&gt;"",IF(E404&lt;&gt;"",VLOOKUP(CONCATENATE(D404,"-",E404),'Three Phase - UG'!$C$8:$T$18,10,FALSE),""),"")</f>
        <v/>
      </c>
      <c r="L404" s="426" t="str">
        <f>IF(D404&lt;&gt;"",IF(E404&lt;&gt;"",VLOOKUP(CONCATENATE(D404,"-",E404),'Three Phase - UG'!$C$8:$T$18,12,FALSE),""),"")</f>
        <v/>
      </c>
      <c r="M404" s="426" t="str">
        <f>IF(D404&lt;&gt;"",IF(E404&lt;&gt;"",VLOOKUP(CONCATENATE(D404,"-",E404),'Three Phase - UG'!$C$8:$T$18,13,FALSE),""),"")</f>
        <v/>
      </c>
      <c r="N404" s="427" t="str">
        <f>IF(D404&lt;&gt;"",IF(E404&lt;&gt;"",VLOOKUP(CONCATENATE(D404,"-",E404),'Three Phase - UG'!$C$8:$T$18,15,FALSE)*1000000,""),"")</f>
        <v/>
      </c>
      <c r="O404" s="426"/>
      <c r="P404" s="427"/>
    </row>
    <row r="405" spans="10:16" x14ac:dyDescent="0.25">
      <c r="J405" s="426" t="str">
        <f>IF(D405&lt;&gt;"",IF(E405&lt;&gt;"",VLOOKUP(CONCATENATE(D405,"-",E405),'Three Phase - UG'!$C$8:$T$18,9,FALSE),""),"")</f>
        <v/>
      </c>
      <c r="K405" s="426" t="str">
        <f>IF(D405&lt;&gt;"",IF(E405&lt;&gt;"",VLOOKUP(CONCATENATE(D405,"-",E405),'Three Phase - UG'!$C$8:$T$18,10,FALSE),""),"")</f>
        <v/>
      </c>
      <c r="L405" s="426" t="str">
        <f>IF(D405&lt;&gt;"",IF(E405&lt;&gt;"",VLOOKUP(CONCATENATE(D405,"-",E405),'Three Phase - UG'!$C$8:$T$18,12,FALSE),""),"")</f>
        <v/>
      </c>
      <c r="M405" s="426" t="str">
        <f>IF(D405&lt;&gt;"",IF(E405&lt;&gt;"",VLOOKUP(CONCATENATE(D405,"-",E405),'Three Phase - UG'!$C$8:$T$18,13,FALSE),""),"")</f>
        <v/>
      </c>
      <c r="N405" s="427" t="str">
        <f>IF(D405&lt;&gt;"",IF(E405&lt;&gt;"",VLOOKUP(CONCATENATE(D405,"-",E405),'Three Phase - UG'!$C$8:$T$18,15,FALSE)*1000000,""),"")</f>
        <v/>
      </c>
      <c r="O405" s="426"/>
      <c r="P405" s="427"/>
    </row>
    <row r="406" spans="10:16" x14ac:dyDescent="0.25">
      <c r="J406" s="426" t="str">
        <f>IF(D406&lt;&gt;"",IF(E406&lt;&gt;"",VLOOKUP(CONCATENATE(D406,"-",E406),'Three Phase - UG'!$C$8:$T$18,9,FALSE),""),"")</f>
        <v/>
      </c>
      <c r="K406" s="426" t="str">
        <f>IF(D406&lt;&gt;"",IF(E406&lt;&gt;"",VLOOKUP(CONCATENATE(D406,"-",E406),'Three Phase - UG'!$C$8:$T$18,10,FALSE),""),"")</f>
        <v/>
      </c>
      <c r="L406" s="426" t="str">
        <f>IF(D406&lt;&gt;"",IF(E406&lt;&gt;"",VLOOKUP(CONCATENATE(D406,"-",E406),'Three Phase - UG'!$C$8:$T$18,12,FALSE),""),"")</f>
        <v/>
      </c>
      <c r="M406" s="426" t="str">
        <f>IF(D406&lt;&gt;"",IF(E406&lt;&gt;"",VLOOKUP(CONCATENATE(D406,"-",E406),'Three Phase - UG'!$C$8:$T$18,13,FALSE),""),"")</f>
        <v/>
      </c>
      <c r="N406" s="427" t="str">
        <f>IF(D406&lt;&gt;"",IF(E406&lt;&gt;"",VLOOKUP(CONCATENATE(D406,"-",E406),'Three Phase - UG'!$C$8:$T$18,15,FALSE)*1000000,""),"")</f>
        <v/>
      </c>
      <c r="O406" s="426"/>
      <c r="P406" s="427"/>
    </row>
    <row r="407" spans="10:16" x14ac:dyDescent="0.25">
      <c r="J407" s="426" t="str">
        <f>IF(D407&lt;&gt;"",IF(E407&lt;&gt;"",VLOOKUP(CONCATENATE(D407,"-",E407),'Three Phase - UG'!$C$8:$T$18,9,FALSE),""),"")</f>
        <v/>
      </c>
      <c r="K407" s="426" t="str">
        <f>IF(D407&lt;&gt;"",IF(E407&lt;&gt;"",VLOOKUP(CONCATENATE(D407,"-",E407),'Three Phase - UG'!$C$8:$T$18,10,FALSE),""),"")</f>
        <v/>
      </c>
      <c r="L407" s="426" t="str">
        <f>IF(D407&lt;&gt;"",IF(E407&lt;&gt;"",VLOOKUP(CONCATENATE(D407,"-",E407),'Three Phase - UG'!$C$8:$T$18,12,FALSE),""),"")</f>
        <v/>
      </c>
      <c r="M407" s="426" t="str">
        <f>IF(D407&lt;&gt;"",IF(E407&lt;&gt;"",VLOOKUP(CONCATENATE(D407,"-",E407),'Three Phase - UG'!$C$8:$T$18,13,FALSE),""),"")</f>
        <v/>
      </c>
      <c r="N407" s="427" t="str">
        <f>IF(D407&lt;&gt;"",IF(E407&lt;&gt;"",VLOOKUP(CONCATENATE(D407,"-",E407),'Three Phase - UG'!$C$8:$T$18,15,FALSE)*1000000,""),"")</f>
        <v/>
      </c>
      <c r="O407" s="426"/>
      <c r="P407" s="427"/>
    </row>
    <row r="408" spans="10:16" x14ac:dyDescent="0.25">
      <c r="J408" s="426" t="str">
        <f>IF(D408&lt;&gt;"",IF(E408&lt;&gt;"",VLOOKUP(CONCATENATE(D408,"-",E408),'Three Phase - UG'!$C$8:$T$18,9,FALSE),""),"")</f>
        <v/>
      </c>
      <c r="K408" s="426" t="str">
        <f>IF(D408&lt;&gt;"",IF(E408&lt;&gt;"",VLOOKUP(CONCATENATE(D408,"-",E408),'Three Phase - UG'!$C$8:$T$18,10,FALSE),""),"")</f>
        <v/>
      </c>
      <c r="L408" s="426" t="str">
        <f>IF(D408&lt;&gt;"",IF(E408&lt;&gt;"",VLOOKUP(CONCATENATE(D408,"-",E408),'Three Phase - UG'!$C$8:$T$18,12,FALSE),""),"")</f>
        <v/>
      </c>
      <c r="M408" s="426" t="str">
        <f>IF(D408&lt;&gt;"",IF(E408&lt;&gt;"",VLOOKUP(CONCATENATE(D408,"-",E408),'Three Phase - UG'!$C$8:$T$18,13,FALSE),""),"")</f>
        <v/>
      </c>
      <c r="N408" s="427" t="str">
        <f>IF(D408&lt;&gt;"",IF(E408&lt;&gt;"",VLOOKUP(CONCATENATE(D408,"-",E408),'Three Phase - UG'!$C$8:$T$18,15,FALSE)*1000000,""),"")</f>
        <v/>
      </c>
      <c r="O408" s="426"/>
      <c r="P408" s="427"/>
    </row>
    <row r="409" spans="10:16" x14ac:dyDescent="0.25">
      <c r="J409" s="426" t="str">
        <f>IF(D409&lt;&gt;"",IF(E409&lt;&gt;"",VLOOKUP(CONCATENATE(D409,"-",E409),'Three Phase - UG'!$C$8:$T$18,9,FALSE),""),"")</f>
        <v/>
      </c>
      <c r="K409" s="426" t="str">
        <f>IF(D409&lt;&gt;"",IF(E409&lt;&gt;"",VLOOKUP(CONCATENATE(D409,"-",E409),'Three Phase - UG'!$C$8:$T$18,10,FALSE),""),"")</f>
        <v/>
      </c>
      <c r="L409" s="426" t="str">
        <f>IF(D409&lt;&gt;"",IF(E409&lt;&gt;"",VLOOKUP(CONCATENATE(D409,"-",E409),'Three Phase - UG'!$C$8:$T$18,12,FALSE),""),"")</f>
        <v/>
      </c>
      <c r="M409" s="426" t="str">
        <f>IF(D409&lt;&gt;"",IF(E409&lt;&gt;"",VLOOKUP(CONCATENATE(D409,"-",E409),'Three Phase - UG'!$C$8:$T$18,13,FALSE),""),"")</f>
        <v/>
      </c>
      <c r="N409" s="427" t="str">
        <f>IF(D409&lt;&gt;"",IF(E409&lt;&gt;"",VLOOKUP(CONCATENATE(D409,"-",E409),'Three Phase - UG'!$C$8:$T$18,15,FALSE)*1000000,""),"")</f>
        <v/>
      </c>
      <c r="O409" s="426"/>
      <c r="P409" s="427"/>
    </row>
    <row r="410" spans="10:16" x14ac:dyDescent="0.25">
      <c r="J410" s="426" t="str">
        <f>IF(D410&lt;&gt;"",IF(E410&lt;&gt;"",VLOOKUP(CONCATENATE(D410,"-",E410),'Three Phase - UG'!$C$8:$T$18,9,FALSE),""),"")</f>
        <v/>
      </c>
      <c r="K410" s="426" t="str">
        <f>IF(D410&lt;&gt;"",IF(E410&lt;&gt;"",VLOOKUP(CONCATENATE(D410,"-",E410),'Three Phase - UG'!$C$8:$T$18,10,FALSE),""),"")</f>
        <v/>
      </c>
      <c r="L410" s="426" t="str">
        <f>IF(D410&lt;&gt;"",IF(E410&lt;&gt;"",VLOOKUP(CONCATENATE(D410,"-",E410),'Three Phase - UG'!$C$8:$T$18,12,FALSE),""),"")</f>
        <v/>
      </c>
      <c r="M410" s="426" t="str">
        <f>IF(D410&lt;&gt;"",IF(E410&lt;&gt;"",VLOOKUP(CONCATENATE(D410,"-",E410),'Three Phase - UG'!$C$8:$T$18,13,FALSE),""),"")</f>
        <v/>
      </c>
      <c r="N410" s="427" t="str">
        <f>IF(D410&lt;&gt;"",IF(E410&lt;&gt;"",VLOOKUP(CONCATENATE(D410,"-",E410),'Three Phase - UG'!$C$8:$T$18,15,FALSE)*1000000,""),"")</f>
        <v/>
      </c>
      <c r="O410" s="426"/>
      <c r="P410" s="427"/>
    </row>
    <row r="411" spans="10:16" x14ac:dyDescent="0.25">
      <c r="J411" s="426" t="str">
        <f>IF(D411&lt;&gt;"",IF(E411&lt;&gt;"",VLOOKUP(CONCATENATE(D411,"-",E411),'Three Phase - UG'!$C$8:$T$18,9,FALSE),""),"")</f>
        <v/>
      </c>
      <c r="K411" s="426" t="str">
        <f>IF(D411&lt;&gt;"",IF(E411&lt;&gt;"",VLOOKUP(CONCATENATE(D411,"-",E411),'Three Phase - UG'!$C$8:$T$18,10,FALSE),""),"")</f>
        <v/>
      </c>
      <c r="L411" s="426" t="str">
        <f>IF(D411&lt;&gt;"",IF(E411&lt;&gt;"",VLOOKUP(CONCATENATE(D411,"-",E411),'Three Phase - UG'!$C$8:$T$18,12,FALSE),""),"")</f>
        <v/>
      </c>
      <c r="M411" s="426" t="str">
        <f>IF(D411&lt;&gt;"",IF(E411&lt;&gt;"",VLOOKUP(CONCATENATE(D411,"-",E411),'Three Phase - UG'!$C$8:$T$18,13,FALSE),""),"")</f>
        <v/>
      </c>
      <c r="N411" s="427" t="str">
        <f>IF(D411&lt;&gt;"",IF(E411&lt;&gt;"",VLOOKUP(CONCATENATE(D411,"-",E411),'Three Phase - UG'!$C$8:$T$18,15,FALSE)*1000000,""),"")</f>
        <v/>
      </c>
      <c r="O411" s="426"/>
      <c r="P411" s="427"/>
    </row>
    <row r="412" spans="10:16" x14ac:dyDescent="0.25">
      <c r="J412" s="426" t="str">
        <f>IF(D412&lt;&gt;"",IF(E412&lt;&gt;"",VLOOKUP(CONCATENATE(D412,"-",E412),'Three Phase - UG'!$C$8:$T$18,9,FALSE),""),"")</f>
        <v/>
      </c>
      <c r="K412" s="426" t="str">
        <f>IF(D412&lt;&gt;"",IF(E412&lt;&gt;"",VLOOKUP(CONCATENATE(D412,"-",E412),'Three Phase - UG'!$C$8:$T$18,10,FALSE),""),"")</f>
        <v/>
      </c>
      <c r="L412" s="426" t="str">
        <f>IF(D412&lt;&gt;"",IF(E412&lt;&gt;"",VLOOKUP(CONCATENATE(D412,"-",E412),'Three Phase - UG'!$C$8:$T$18,12,FALSE),""),"")</f>
        <v/>
      </c>
      <c r="M412" s="426" t="str">
        <f>IF(D412&lt;&gt;"",IF(E412&lt;&gt;"",VLOOKUP(CONCATENATE(D412,"-",E412),'Three Phase - UG'!$C$8:$T$18,13,FALSE),""),"")</f>
        <v/>
      </c>
      <c r="N412" s="427" t="str">
        <f>IF(D412&lt;&gt;"",IF(E412&lt;&gt;"",VLOOKUP(CONCATENATE(D412,"-",E412),'Three Phase - UG'!$C$8:$T$18,15,FALSE)*1000000,""),"")</f>
        <v/>
      </c>
      <c r="O412" s="426"/>
      <c r="P412" s="427"/>
    </row>
    <row r="413" spans="10:16" x14ac:dyDescent="0.25">
      <c r="J413" s="426" t="str">
        <f>IF(D413&lt;&gt;"",IF(E413&lt;&gt;"",VLOOKUP(CONCATENATE(D413,"-",E413),'Three Phase - UG'!$C$8:$T$18,9,FALSE),""),"")</f>
        <v/>
      </c>
      <c r="K413" s="426" t="str">
        <f>IF(D413&lt;&gt;"",IF(E413&lt;&gt;"",VLOOKUP(CONCATENATE(D413,"-",E413),'Three Phase - UG'!$C$8:$T$18,10,FALSE),""),"")</f>
        <v/>
      </c>
      <c r="L413" s="426" t="str">
        <f>IF(D413&lt;&gt;"",IF(E413&lt;&gt;"",VLOOKUP(CONCATENATE(D413,"-",E413),'Three Phase - UG'!$C$8:$T$18,12,FALSE),""),"")</f>
        <v/>
      </c>
      <c r="M413" s="426" t="str">
        <f>IF(D413&lt;&gt;"",IF(E413&lt;&gt;"",VLOOKUP(CONCATENATE(D413,"-",E413),'Three Phase - UG'!$C$8:$T$18,13,FALSE),""),"")</f>
        <v/>
      </c>
      <c r="N413" s="427" t="str">
        <f>IF(D413&lt;&gt;"",IF(E413&lt;&gt;"",VLOOKUP(CONCATENATE(D413,"-",E413),'Three Phase - UG'!$C$8:$T$18,15,FALSE)*1000000,""),"")</f>
        <v/>
      </c>
      <c r="O413" s="426"/>
      <c r="P413" s="427"/>
    </row>
    <row r="414" spans="10:16" x14ac:dyDescent="0.25">
      <c r="J414" s="426" t="str">
        <f>IF(D414&lt;&gt;"",IF(E414&lt;&gt;"",VLOOKUP(CONCATENATE(D414,"-",E414),'Three Phase - UG'!$C$8:$T$18,9,FALSE),""),"")</f>
        <v/>
      </c>
      <c r="K414" s="426" t="str">
        <f>IF(D414&lt;&gt;"",IF(E414&lt;&gt;"",VLOOKUP(CONCATENATE(D414,"-",E414),'Three Phase - UG'!$C$8:$T$18,10,FALSE),""),"")</f>
        <v/>
      </c>
      <c r="L414" s="426" t="str">
        <f>IF(D414&lt;&gt;"",IF(E414&lt;&gt;"",VLOOKUP(CONCATENATE(D414,"-",E414),'Three Phase - UG'!$C$8:$T$18,12,FALSE),""),"")</f>
        <v/>
      </c>
      <c r="M414" s="426" t="str">
        <f>IF(D414&lt;&gt;"",IF(E414&lt;&gt;"",VLOOKUP(CONCATENATE(D414,"-",E414),'Three Phase - UG'!$C$8:$T$18,13,FALSE),""),"")</f>
        <v/>
      </c>
      <c r="N414" s="427" t="str">
        <f>IF(D414&lt;&gt;"",IF(E414&lt;&gt;"",VLOOKUP(CONCATENATE(D414,"-",E414),'Three Phase - UG'!$C$8:$T$18,15,FALSE)*1000000,""),"")</f>
        <v/>
      </c>
      <c r="O414" s="426"/>
      <c r="P414" s="427"/>
    </row>
    <row r="415" spans="10:16" x14ac:dyDescent="0.25">
      <c r="J415" s="426" t="str">
        <f>IF(D415&lt;&gt;"",IF(E415&lt;&gt;"",VLOOKUP(CONCATENATE(D415,"-",E415),'Three Phase - UG'!$C$8:$T$18,9,FALSE),""),"")</f>
        <v/>
      </c>
      <c r="K415" s="426" t="str">
        <f>IF(D415&lt;&gt;"",IF(E415&lt;&gt;"",VLOOKUP(CONCATENATE(D415,"-",E415),'Three Phase - UG'!$C$8:$T$18,10,FALSE),""),"")</f>
        <v/>
      </c>
      <c r="L415" s="426" t="str">
        <f>IF(D415&lt;&gt;"",IF(E415&lt;&gt;"",VLOOKUP(CONCATENATE(D415,"-",E415),'Three Phase - UG'!$C$8:$T$18,12,FALSE),""),"")</f>
        <v/>
      </c>
      <c r="M415" s="426" t="str">
        <f>IF(D415&lt;&gt;"",IF(E415&lt;&gt;"",VLOOKUP(CONCATENATE(D415,"-",E415),'Three Phase - UG'!$C$8:$T$18,13,FALSE),""),"")</f>
        <v/>
      </c>
      <c r="N415" s="427" t="str">
        <f>IF(D415&lt;&gt;"",IF(E415&lt;&gt;"",VLOOKUP(CONCATENATE(D415,"-",E415),'Three Phase - UG'!$C$8:$T$18,15,FALSE)*1000000,""),"")</f>
        <v/>
      </c>
      <c r="O415" s="426"/>
      <c r="P415" s="427"/>
    </row>
    <row r="416" spans="10:16" x14ac:dyDescent="0.25">
      <c r="J416" s="426" t="str">
        <f>IF(D416&lt;&gt;"",IF(E416&lt;&gt;"",VLOOKUP(CONCATENATE(D416,"-",E416),'Three Phase - UG'!$C$8:$T$18,9,FALSE),""),"")</f>
        <v/>
      </c>
      <c r="K416" s="426" t="str">
        <f>IF(D416&lt;&gt;"",IF(E416&lt;&gt;"",VLOOKUP(CONCATENATE(D416,"-",E416),'Three Phase - UG'!$C$8:$T$18,10,FALSE),""),"")</f>
        <v/>
      </c>
      <c r="L416" s="426" t="str">
        <f>IF(D416&lt;&gt;"",IF(E416&lt;&gt;"",VLOOKUP(CONCATENATE(D416,"-",E416),'Three Phase - UG'!$C$8:$T$18,12,FALSE),""),"")</f>
        <v/>
      </c>
      <c r="M416" s="426" t="str">
        <f>IF(D416&lt;&gt;"",IF(E416&lt;&gt;"",VLOOKUP(CONCATENATE(D416,"-",E416),'Three Phase - UG'!$C$8:$T$18,13,FALSE),""),"")</f>
        <v/>
      </c>
      <c r="N416" s="427" t="str">
        <f>IF(D416&lt;&gt;"",IF(E416&lt;&gt;"",VLOOKUP(CONCATENATE(D416,"-",E416),'Three Phase - UG'!$C$8:$T$18,15,FALSE)*1000000,""),"")</f>
        <v/>
      </c>
      <c r="O416" s="426"/>
      <c r="P416" s="427"/>
    </row>
    <row r="417" spans="10:16" x14ac:dyDescent="0.25">
      <c r="J417" s="426" t="str">
        <f>IF(D417&lt;&gt;"",IF(E417&lt;&gt;"",VLOOKUP(CONCATENATE(D417,"-",E417),'Three Phase - UG'!$C$8:$T$18,9,FALSE),""),"")</f>
        <v/>
      </c>
      <c r="K417" s="426" t="str">
        <f>IF(D417&lt;&gt;"",IF(E417&lt;&gt;"",VLOOKUP(CONCATENATE(D417,"-",E417),'Three Phase - UG'!$C$8:$T$18,10,FALSE),""),"")</f>
        <v/>
      </c>
      <c r="L417" s="426" t="str">
        <f>IF(D417&lt;&gt;"",IF(E417&lt;&gt;"",VLOOKUP(CONCATENATE(D417,"-",E417),'Three Phase - UG'!$C$8:$T$18,12,FALSE),""),"")</f>
        <v/>
      </c>
      <c r="M417" s="426" t="str">
        <f>IF(D417&lt;&gt;"",IF(E417&lt;&gt;"",VLOOKUP(CONCATENATE(D417,"-",E417),'Three Phase - UG'!$C$8:$T$18,13,FALSE),""),"")</f>
        <v/>
      </c>
      <c r="N417" s="427" t="str">
        <f>IF(D417&lt;&gt;"",IF(E417&lt;&gt;"",VLOOKUP(CONCATENATE(D417,"-",E417),'Three Phase - UG'!$C$8:$T$18,15,FALSE)*1000000,""),"")</f>
        <v/>
      </c>
      <c r="O417" s="426"/>
      <c r="P417" s="427"/>
    </row>
    <row r="418" spans="10:16" x14ac:dyDescent="0.25">
      <c r="J418" s="426" t="str">
        <f>IF(D418&lt;&gt;"",IF(E418&lt;&gt;"",VLOOKUP(CONCATENATE(D418,"-",E418),'Three Phase - UG'!$C$8:$T$18,9,FALSE),""),"")</f>
        <v/>
      </c>
      <c r="K418" s="426" t="str">
        <f>IF(D418&lt;&gt;"",IF(E418&lt;&gt;"",VLOOKUP(CONCATENATE(D418,"-",E418),'Three Phase - UG'!$C$8:$T$18,10,FALSE),""),"")</f>
        <v/>
      </c>
      <c r="L418" s="426" t="str">
        <f>IF(D418&lt;&gt;"",IF(E418&lt;&gt;"",VLOOKUP(CONCATENATE(D418,"-",E418),'Three Phase - UG'!$C$8:$T$18,12,FALSE),""),"")</f>
        <v/>
      </c>
      <c r="M418" s="426" t="str">
        <f>IF(D418&lt;&gt;"",IF(E418&lt;&gt;"",VLOOKUP(CONCATENATE(D418,"-",E418),'Three Phase - UG'!$C$8:$T$18,13,FALSE),""),"")</f>
        <v/>
      </c>
      <c r="N418" s="427" t="str">
        <f>IF(D418&lt;&gt;"",IF(E418&lt;&gt;"",VLOOKUP(CONCATENATE(D418,"-",E418),'Three Phase - UG'!$C$8:$T$18,15,FALSE)*1000000,""),"")</f>
        <v/>
      </c>
      <c r="O418" s="426"/>
      <c r="P418" s="427"/>
    </row>
    <row r="419" spans="10:16" x14ac:dyDescent="0.25">
      <c r="J419" s="426" t="str">
        <f>IF(D419&lt;&gt;"",IF(E419&lt;&gt;"",VLOOKUP(CONCATENATE(D419,"-",E419),'Three Phase - UG'!$C$8:$T$18,9,FALSE),""),"")</f>
        <v/>
      </c>
      <c r="K419" s="426" t="str">
        <f>IF(D419&lt;&gt;"",IF(E419&lt;&gt;"",VLOOKUP(CONCATENATE(D419,"-",E419),'Three Phase - UG'!$C$8:$T$18,10,FALSE),""),"")</f>
        <v/>
      </c>
      <c r="L419" s="426" t="str">
        <f>IF(D419&lt;&gt;"",IF(E419&lt;&gt;"",VLOOKUP(CONCATENATE(D419,"-",E419),'Three Phase - UG'!$C$8:$T$18,12,FALSE),""),"")</f>
        <v/>
      </c>
      <c r="M419" s="426" t="str">
        <f>IF(D419&lt;&gt;"",IF(E419&lt;&gt;"",VLOOKUP(CONCATENATE(D419,"-",E419),'Three Phase - UG'!$C$8:$T$18,13,FALSE),""),"")</f>
        <v/>
      </c>
      <c r="N419" s="427" t="str">
        <f>IF(D419&lt;&gt;"",IF(E419&lt;&gt;"",VLOOKUP(CONCATENATE(D419,"-",E419),'Three Phase - UG'!$C$8:$T$18,15,FALSE)*1000000,""),"")</f>
        <v/>
      </c>
      <c r="O419" s="426"/>
      <c r="P419" s="427"/>
    </row>
    <row r="420" spans="10:16" x14ac:dyDescent="0.25">
      <c r="J420" s="426" t="str">
        <f>IF(D420&lt;&gt;"",IF(E420&lt;&gt;"",VLOOKUP(CONCATENATE(D420,"-",E420),'Three Phase - UG'!$C$8:$T$18,9,FALSE),""),"")</f>
        <v/>
      </c>
      <c r="K420" s="426" t="str">
        <f>IF(D420&lt;&gt;"",IF(E420&lt;&gt;"",VLOOKUP(CONCATENATE(D420,"-",E420),'Three Phase - UG'!$C$8:$T$18,10,FALSE),""),"")</f>
        <v/>
      </c>
      <c r="L420" s="426" t="str">
        <f>IF(D420&lt;&gt;"",IF(E420&lt;&gt;"",VLOOKUP(CONCATENATE(D420,"-",E420),'Three Phase - UG'!$C$8:$T$18,12,FALSE),""),"")</f>
        <v/>
      </c>
      <c r="M420" s="426" t="str">
        <f>IF(D420&lt;&gt;"",IF(E420&lt;&gt;"",VLOOKUP(CONCATENATE(D420,"-",E420),'Three Phase - UG'!$C$8:$T$18,13,FALSE),""),"")</f>
        <v/>
      </c>
      <c r="N420" s="427" t="str">
        <f>IF(D420&lt;&gt;"",IF(E420&lt;&gt;"",VLOOKUP(CONCATENATE(D420,"-",E420),'Three Phase - UG'!$C$8:$T$18,15,FALSE)*1000000,""),"")</f>
        <v/>
      </c>
      <c r="O420" s="426"/>
      <c r="P420" s="427"/>
    </row>
    <row r="421" spans="10:16" x14ac:dyDescent="0.25">
      <c r="J421" s="426" t="str">
        <f>IF(D421&lt;&gt;"",IF(E421&lt;&gt;"",VLOOKUP(CONCATENATE(D421,"-",E421),'Three Phase - UG'!$C$8:$T$18,9,FALSE),""),"")</f>
        <v/>
      </c>
      <c r="K421" s="426" t="str">
        <f>IF(D421&lt;&gt;"",IF(E421&lt;&gt;"",VLOOKUP(CONCATENATE(D421,"-",E421),'Three Phase - UG'!$C$8:$T$18,10,FALSE),""),"")</f>
        <v/>
      </c>
      <c r="L421" s="426" t="str">
        <f>IF(D421&lt;&gt;"",IF(E421&lt;&gt;"",VLOOKUP(CONCATENATE(D421,"-",E421),'Three Phase - UG'!$C$8:$T$18,12,FALSE),""),"")</f>
        <v/>
      </c>
      <c r="M421" s="426" t="str">
        <f>IF(D421&lt;&gt;"",IF(E421&lt;&gt;"",VLOOKUP(CONCATENATE(D421,"-",E421),'Three Phase - UG'!$C$8:$T$18,13,FALSE),""),"")</f>
        <v/>
      </c>
      <c r="N421" s="427" t="str">
        <f>IF(D421&lt;&gt;"",IF(E421&lt;&gt;"",VLOOKUP(CONCATENATE(D421,"-",E421),'Three Phase - UG'!$C$8:$T$18,15,FALSE)*1000000,""),"")</f>
        <v/>
      </c>
      <c r="O421" s="426"/>
      <c r="P421" s="427"/>
    </row>
    <row r="422" spans="10:16" x14ac:dyDescent="0.25">
      <c r="J422" s="426" t="str">
        <f>IF(D422&lt;&gt;"",IF(E422&lt;&gt;"",VLOOKUP(CONCATENATE(D422,"-",E422),'Three Phase - UG'!$C$8:$T$18,9,FALSE),""),"")</f>
        <v/>
      </c>
      <c r="K422" s="426" t="str">
        <f>IF(D422&lt;&gt;"",IF(E422&lt;&gt;"",VLOOKUP(CONCATENATE(D422,"-",E422),'Three Phase - UG'!$C$8:$T$18,10,FALSE),""),"")</f>
        <v/>
      </c>
      <c r="L422" s="426" t="str">
        <f>IF(D422&lt;&gt;"",IF(E422&lt;&gt;"",VLOOKUP(CONCATENATE(D422,"-",E422),'Three Phase - UG'!$C$8:$T$18,12,FALSE),""),"")</f>
        <v/>
      </c>
      <c r="M422" s="426" t="str">
        <f>IF(D422&lt;&gt;"",IF(E422&lt;&gt;"",VLOOKUP(CONCATENATE(D422,"-",E422),'Three Phase - UG'!$C$8:$T$18,13,FALSE),""),"")</f>
        <v/>
      </c>
      <c r="N422" s="427" t="str">
        <f>IF(D422&lt;&gt;"",IF(E422&lt;&gt;"",VLOOKUP(CONCATENATE(D422,"-",E422),'Three Phase - UG'!$C$8:$T$18,15,FALSE)*1000000,""),"")</f>
        <v/>
      </c>
      <c r="O422" s="426"/>
      <c r="P422" s="427"/>
    </row>
    <row r="423" spans="10:16" x14ac:dyDescent="0.25">
      <c r="J423" s="426" t="str">
        <f>IF(D423&lt;&gt;"",IF(E423&lt;&gt;"",VLOOKUP(CONCATENATE(D423,"-",E423),'Three Phase - UG'!$C$8:$T$18,9,FALSE),""),"")</f>
        <v/>
      </c>
      <c r="K423" s="426" t="str">
        <f>IF(D423&lt;&gt;"",IF(E423&lt;&gt;"",VLOOKUP(CONCATENATE(D423,"-",E423),'Three Phase - UG'!$C$8:$T$18,10,FALSE),""),"")</f>
        <v/>
      </c>
      <c r="L423" s="426" t="str">
        <f>IF(D423&lt;&gt;"",IF(E423&lt;&gt;"",VLOOKUP(CONCATENATE(D423,"-",E423),'Three Phase - UG'!$C$8:$T$18,12,FALSE),""),"")</f>
        <v/>
      </c>
      <c r="M423" s="426" t="str">
        <f>IF(D423&lt;&gt;"",IF(E423&lt;&gt;"",VLOOKUP(CONCATENATE(D423,"-",E423),'Three Phase - UG'!$C$8:$T$18,13,FALSE),""),"")</f>
        <v/>
      </c>
      <c r="N423" s="427" t="str">
        <f>IF(D423&lt;&gt;"",IF(E423&lt;&gt;"",VLOOKUP(CONCATENATE(D423,"-",E423),'Three Phase - UG'!$C$8:$T$18,15,FALSE)*1000000,""),"")</f>
        <v/>
      </c>
      <c r="O423" s="426"/>
      <c r="P423" s="427"/>
    </row>
    <row r="424" spans="10:16" x14ac:dyDescent="0.25">
      <c r="J424" s="426" t="str">
        <f>IF(D424&lt;&gt;"",IF(E424&lt;&gt;"",VLOOKUP(CONCATENATE(D424,"-",E424),'Three Phase - UG'!$C$8:$T$18,9,FALSE),""),"")</f>
        <v/>
      </c>
      <c r="K424" s="426" t="str">
        <f>IF(D424&lt;&gt;"",IF(E424&lt;&gt;"",VLOOKUP(CONCATENATE(D424,"-",E424),'Three Phase - UG'!$C$8:$T$18,10,FALSE),""),"")</f>
        <v/>
      </c>
      <c r="L424" s="426" t="str">
        <f>IF(D424&lt;&gt;"",IF(E424&lt;&gt;"",VLOOKUP(CONCATENATE(D424,"-",E424),'Three Phase - UG'!$C$8:$T$18,12,FALSE),""),"")</f>
        <v/>
      </c>
      <c r="M424" s="426" t="str">
        <f>IF(D424&lt;&gt;"",IF(E424&lt;&gt;"",VLOOKUP(CONCATENATE(D424,"-",E424),'Three Phase - UG'!$C$8:$T$18,13,FALSE),""),"")</f>
        <v/>
      </c>
      <c r="N424" s="427" t="str">
        <f>IF(D424&lt;&gt;"",IF(E424&lt;&gt;"",VLOOKUP(CONCATENATE(D424,"-",E424),'Three Phase - UG'!$C$8:$T$18,15,FALSE)*1000000,""),"")</f>
        <v/>
      </c>
      <c r="O424" s="426"/>
      <c r="P424" s="427"/>
    </row>
    <row r="425" spans="10:16" x14ac:dyDescent="0.25">
      <c r="J425" s="426" t="str">
        <f>IF(D425&lt;&gt;"",IF(E425&lt;&gt;"",VLOOKUP(CONCATENATE(D425,"-",E425),'Three Phase - UG'!$C$8:$T$18,9,FALSE),""),"")</f>
        <v/>
      </c>
      <c r="K425" s="426" t="str">
        <f>IF(D425&lt;&gt;"",IF(E425&lt;&gt;"",VLOOKUP(CONCATENATE(D425,"-",E425),'Three Phase - UG'!$C$8:$T$18,10,FALSE),""),"")</f>
        <v/>
      </c>
      <c r="L425" s="426" t="str">
        <f>IF(D425&lt;&gt;"",IF(E425&lt;&gt;"",VLOOKUP(CONCATENATE(D425,"-",E425),'Three Phase - UG'!$C$8:$T$18,12,FALSE),""),"")</f>
        <v/>
      </c>
      <c r="M425" s="426" t="str">
        <f>IF(D425&lt;&gt;"",IF(E425&lt;&gt;"",VLOOKUP(CONCATENATE(D425,"-",E425),'Three Phase - UG'!$C$8:$T$18,13,FALSE),""),"")</f>
        <v/>
      </c>
      <c r="N425" s="427" t="str">
        <f>IF(D425&lt;&gt;"",IF(E425&lt;&gt;"",VLOOKUP(CONCATENATE(D425,"-",E425),'Three Phase - UG'!$C$8:$T$18,15,FALSE)*1000000,""),"")</f>
        <v/>
      </c>
      <c r="O425" s="426"/>
      <c r="P425" s="427"/>
    </row>
    <row r="426" spans="10:16" x14ac:dyDescent="0.25">
      <c r="J426" s="426" t="str">
        <f>IF(D426&lt;&gt;"",IF(E426&lt;&gt;"",VLOOKUP(CONCATENATE(D426,"-",E426),'Three Phase - UG'!$C$8:$T$18,9,FALSE),""),"")</f>
        <v/>
      </c>
      <c r="K426" s="426" t="str">
        <f>IF(D426&lt;&gt;"",IF(E426&lt;&gt;"",VLOOKUP(CONCATENATE(D426,"-",E426),'Three Phase - UG'!$C$8:$T$18,10,FALSE),""),"")</f>
        <v/>
      </c>
      <c r="L426" s="426" t="str">
        <f>IF(D426&lt;&gt;"",IF(E426&lt;&gt;"",VLOOKUP(CONCATENATE(D426,"-",E426),'Three Phase - UG'!$C$8:$T$18,12,FALSE),""),"")</f>
        <v/>
      </c>
      <c r="M426" s="426" t="str">
        <f>IF(D426&lt;&gt;"",IF(E426&lt;&gt;"",VLOOKUP(CONCATENATE(D426,"-",E426),'Three Phase - UG'!$C$8:$T$18,13,FALSE),""),"")</f>
        <v/>
      </c>
      <c r="N426" s="427" t="str">
        <f>IF(D426&lt;&gt;"",IF(E426&lt;&gt;"",VLOOKUP(CONCATENATE(D426,"-",E426),'Three Phase - UG'!$C$8:$T$18,15,FALSE)*1000000,""),"")</f>
        <v/>
      </c>
      <c r="O426" s="426"/>
      <c r="P426" s="427"/>
    </row>
    <row r="427" spans="10:16" x14ac:dyDescent="0.25">
      <c r="J427" s="426" t="str">
        <f>IF(D427&lt;&gt;"",IF(E427&lt;&gt;"",VLOOKUP(CONCATENATE(D427,"-",E427),'Three Phase - UG'!$C$8:$T$18,9,FALSE),""),"")</f>
        <v/>
      </c>
      <c r="K427" s="426" t="str">
        <f>IF(D427&lt;&gt;"",IF(E427&lt;&gt;"",VLOOKUP(CONCATENATE(D427,"-",E427),'Three Phase - UG'!$C$8:$T$18,10,FALSE),""),"")</f>
        <v/>
      </c>
      <c r="L427" s="426" t="str">
        <f>IF(D427&lt;&gt;"",IF(E427&lt;&gt;"",VLOOKUP(CONCATENATE(D427,"-",E427),'Three Phase - UG'!$C$8:$T$18,12,FALSE),""),"")</f>
        <v/>
      </c>
      <c r="M427" s="426" t="str">
        <f>IF(D427&lt;&gt;"",IF(E427&lt;&gt;"",VLOOKUP(CONCATENATE(D427,"-",E427),'Three Phase - UG'!$C$8:$T$18,13,FALSE),""),"")</f>
        <v/>
      </c>
      <c r="N427" s="427" t="str">
        <f>IF(D427&lt;&gt;"",IF(E427&lt;&gt;"",VLOOKUP(CONCATENATE(D427,"-",E427),'Three Phase - UG'!$C$8:$T$18,15,FALSE)*1000000,""),"")</f>
        <v/>
      </c>
      <c r="O427" s="426"/>
      <c r="P427" s="427"/>
    </row>
    <row r="428" spans="10:16" x14ac:dyDescent="0.25">
      <c r="J428" s="426" t="str">
        <f>IF(D428&lt;&gt;"",IF(E428&lt;&gt;"",VLOOKUP(CONCATENATE(D428,"-",E428),'Three Phase - UG'!$C$8:$T$18,9,FALSE),""),"")</f>
        <v/>
      </c>
      <c r="K428" s="426" t="str">
        <f>IF(D428&lt;&gt;"",IF(E428&lt;&gt;"",VLOOKUP(CONCATENATE(D428,"-",E428),'Three Phase - UG'!$C$8:$T$18,10,FALSE),""),"")</f>
        <v/>
      </c>
      <c r="L428" s="426" t="str">
        <f>IF(D428&lt;&gt;"",IF(E428&lt;&gt;"",VLOOKUP(CONCATENATE(D428,"-",E428),'Three Phase - UG'!$C$8:$T$18,12,FALSE),""),"")</f>
        <v/>
      </c>
      <c r="M428" s="426" t="str">
        <f>IF(D428&lt;&gt;"",IF(E428&lt;&gt;"",VLOOKUP(CONCATENATE(D428,"-",E428),'Three Phase - UG'!$C$8:$T$18,13,FALSE),""),"")</f>
        <v/>
      </c>
      <c r="N428" s="427" t="str">
        <f>IF(D428&lt;&gt;"",IF(E428&lt;&gt;"",VLOOKUP(CONCATENATE(D428,"-",E428),'Three Phase - UG'!$C$8:$T$18,15,FALSE)*1000000,""),"")</f>
        <v/>
      </c>
      <c r="O428" s="426"/>
      <c r="P428" s="427"/>
    </row>
    <row r="429" spans="10:16" x14ac:dyDescent="0.25">
      <c r="J429" s="426" t="str">
        <f>IF(D429&lt;&gt;"",IF(E429&lt;&gt;"",VLOOKUP(CONCATENATE(D429,"-",E429),'Three Phase - UG'!$C$8:$T$18,9,FALSE),""),"")</f>
        <v/>
      </c>
      <c r="K429" s="426" t="str">
        <f>IF(D429&lt;&gt;"",IF(E429&lt;&gt;"",VLOOKUP(CONCATENATE(D429,"-",E429),'Three Phase - UG'!$C$8:$T$18,10,FALSE),""),"")</f>
        <v/>
      </c>
      <c r="L429" s="426" t="str">
        <f>IF(D429&lt;&gt;"",IF(E429&lt;&gt;"",VLOOKUP(CONCATENATE(D429,"-",E429),'Three Phase - UG'!$C$8:$T$18,12,FALSE),""),"")</f>
        <v/>
      </c>
      <c r="M429" s="426" t="str">
        <f>IF(D429&lt;&gt;"",IF(E429&lt;&gt;"",VLOOKUP(CONCATENATE(D429,"-",E429),'Three Phase - UG'!$C$8:$T$18,13,FALSE),""),"")</f>
        <v/>
      </c>
      <c r="N429" s="427" t="str">
        <f>IF(D429&lt;&gt;"",IF(E429&lt;&gt;"",VLOOKUP(CONCATENATE(D429,"-",E429),'Three Phase - UG'!$C$8:$T$18,15,FALSE)*1000000,""),"")</f>
        <v/>
      </c>
      <c r="O429" s="426"/>
      <c r="P429" s="427"/>
    </row>
    <row r="430" spans="10:16" x14ac:dyDescent="0.25">
      <c r="J430" s="426" t="str">
        <f>IF(D430&lt;&gt;"",IF(E430&lt;&gt;"",VLOOKUP(CONCATENATE(D430,"-",E430),'Three Phase - UG'!$C$8:$T$18,9,FALSE),""),"")</f>
        <v/>
      </c>
      <c r="K430" s="426" t="str">
        <f>IF(D430&lt;&gt;"",IF(E430&lt;&gt;"",VLOOKUP(CONCATENATE(D430,"-",E430),'Three Phase - UG'!$C$8:$T$18,10,FALSE),""),"")</f>
        <v/>
      </c>
      <c r="L430" s="426" t="str">
        <f>IF(D430&lt;&gt;"",IF(E430&lt;&gt;"",VLOOKUP(CONCATENATE(D430,"-",E430),'Three Phase - UG'!$C$8:$T$18,12,FALSE),""),"")</f>
        <v/>
      </c>
      <c r="M430" s="426" t="str">
        <f>IF(D430&lt;&gt;"",IF(E430&lt;&gt;"",VLOOKUP(CONCATENATE(D430,"-",E430),'Three Phase - UG'!$C$8:$T$18,13,FALSE),""),"")</f>
        <v/>
      </c>
      <c r="N430" s="427" t="str">
        <f>IF(D430&lt;&gt;"",IF(E430&lt;&gt;"",VLOOKUP(CONCATENATE(D430,"-",E430),'Three Phase - UG'!$C$8:$T$18,15,FALSE)*1000000,""),"")</f>
        <v/>
      </c>
      <c r="O430" s="426"/>
      <c r="P430" s="427"/>
    </row>
    <row r="431" spans="10:16" x14ac:dyDescent="0.25">
      <c r="J431" s="426" t="str">
        <f>IF(D431&lt;&gt;"",IF(E431&lt;&gt;"",VLOOKUP(CONCATENATE(D431,"-",E431),'Three Phase - UG'!$C$8:$T$18,9,FALSE),""),"")</f>
        <v/>
      </c>
      <c r="K431" s="426" t="str">
        <f>IF(D431&lt;&gt;"",IF(E431&lt;&gt;"",VLOOKUP(CONCATENATE(D431,"-",E431),'Three Phase - UG'!$C$8:$T$18,10,FALSE),""),"")</f>
        <v/>
      </c>
      <c r="L431" s="426" t="str">
        <f>IF(D431&lt;&gt;"",IF(E431&lt;&gt;"",VLOOKUP(CONCATENATE(D431,"-",E431),'Three Phase - UG'!$C$8:$T$18,12,FALSE),""),"")</f>
        <v/>
      </c>
      <c r="M431" s="426" t="str">
        <f>IF(D431&lt;&gt;"",IF(E431&lt;&gt;"",VLOOKUP(CONCATENATE(D431,"-",E431),'Three Phase - UG'!$C$8:$T$18,13,FALSE),""),"")</f>
        <v/>
      </c>
      <c r="N431" s="427" t="str">
        <f>IF(D431&lt;&gt;"",IF(E431&lt;&gt;"",VLOOKUP(CONCATENATE(D431,"-",E431),'Three Phase - UG'!$C$8:$T$18,15,FALSE)*1000000,""),"")</f>
        <v/>
      </c>
      <c r="O431" s="426"/>
      <c r="P431" s="427"/>
    </row>
    <row r="432" spans="10:16" x14ac:dyDescent="0.25">
      <c r="J432" s="426" t="str">
        <f>IF(D432&lt;&gt;"",IF(E432&lt;&gt;"",VLOOKUP(CONCATENATE(D432,"-",E432),'Three Phase - UG'!$C$8:$T$18,9,FALSE),""),"")</f>
        <v/>
      </c>
      <c r="K432" s="426" t="str">
        <f>IF(D432&lt;&gt;"",IF(E432&lt;&gt;"",VLOOKUP(CONCATENATE(D432,"-",E432),'Three Phase - UG'!$C$8:$T$18,10,FALSE),""),"")</f>
        <v/>
      </c>
      <c r="L432" s="426" t="str">
        <f>IF(D432&lt;&gt;"",IF(E432&lt;&gt;"",VLOOKUP(CONCATENATE(D432,"-",E432),'Three Phase - UG'!$C$8:$T$18,12,FALSE),""),"")</f>
        <v/>
      </c>
      <c r="M432" s="426" t="str">
        <f>IF(D432&lt;&gt;"",IF(E432&lt;&gt;"",VLOOKUP(CONCATENATE(D432,"-",E432),'Three Phase - UG'!$C$8:$T$18,13,FALSE),""),"")</f>
        <v/>
      </c>
      <c r="N432" s="427" t="str">
        <f>IF(D432&lt;&gt;"",IF(E432&lt;&gt;"",VLOOKUP(CONCATENATE(D432,"-",E432),'Three Phase - UG'!$C$8:$T$18,15,FALSE)*1000000,""),"")</f>
        <v/>
      </c>
      <c r="O432" s="426"/>
      <c r="P432" s="427"/>
    </row>
    <row r="433" spans="10:16" x14ac:dyDescent="0.25">
      <c r="J433" s="426" t="str">
        <f>IF(D433&lt;&gt;"",IF(E433&lt;&gt;"",VLOOKUP(CONCATENATE(D433,"-",E433),'Three Phase - UG'!$C$8:$T$18,9,FALSE),""),"")</f>
        <v/>
      </c>
      <c r="K433" s="426" t="str">
        <f>IF(D433&lt;&gt;"",IF(E433&lt;&gt;"",VLOOKUP(CONCATENATE(D433,"-",E433),'Three Phase - UG'!$C$8:$T$18,10,FALSE),""),"")</f>
        <v/>
      </c>
      <c r="L433" s="426" t="str">
        <f>IF(D433&lt;&gt;"",IF(E433&lt;&gt;"",VLOOKUP(CONCATENATE(D433,"-",E433),'Three Phase - UG'!$C$8:$T$18,12,FALSE),""),"")</f>
        <v/>
      </c>
      <c r="M433" s="426" t="str">
        <f>IF(D433&lt;&gt;"",IF(E433&lt;&gt;"",VLOOKUP(CONCATENATE(D433,"-",E433),'Three Phase - UG'!$C$8:$T$18,13,FALSE),""),"")</f>
        <v/>
      </c>
      <c r="N433" s="427" t="str">
        <f>IF(D433&lt;&gt;"",IF(E433&lt;&gt;"",VLOOKUP(CONCATENATE(D433,"-",E433),'Three Phase - UG'!$C$8:$T$18,15,FALSE)*1000000,""),"")</f>
        <v/>
      </c>
      <c r="O433" s="426"/>
      <c r="P433" s="427"/>
    </row>
    <row r="434" spans="10:16" x14ac:dyDescent="0.25">
      <c r="J434" s="426" t="str">
        <f>IF(D434&lt;&gt;"",IF(E434&lt;&gt;"",VLOOKUP(CONCATENATE(D434,"-",E434),'Three Phase - UG'!$C$8:$T$18,9,FALSE),""),"")</f>
        <v/>
      </c>
      <c r="K434" s="426" t="str">
        <f>IF(D434&lt;&gt;"",IF(E434&lt;&gt;"",VLOOKUP(CONCATENATE(D434,"-",E434),'Three Phase - UG'!$C$8:$T$18,10,FALSE),""),"")</f>
        <v/>
      </c>
      <c r="L434" s="426" t="str">
        <f>IF(D434&lt;&gt;"",IF(E434&lt;&gt;"",VLOOKUP(CONCATENATE(D434,"-",E434),'Three Phase - UG'!$C$8:$T$18,12,FALSE),""),"")</f>
        <v/>
      </c>
      <c r="M434" s="426" t="str">
        <f>IF(D434&lt;&gt;"",IF(E434&lt;&gt;"",VLOOKUP(CONCATENATE(D434,"-",E434),'Three Phase - UG'!$C$8:$T$18,13,FALSE),""),"")</f>
        <v/>
      </c>
      <c r="N434" s="427" t="str">
        <f>IF(D434&lt;&gt;"",IF(E434&lt;&gt;"",VLOOKUP(CONCATENATE(D434,"-",E434),'Three Phase - UG'!$C$8:$T$18,15,FALSE)*1000000,""),"")</f>
        <v/>
      </c>
      <c r="O434" s="426"/>
      <c r="P434" s="427"/>
    </row>
    <row r="435" spans="10:16" x14ac:dyDescent="0.25">
      <c r="J435" s="426" t="str">
        <f>IF(D435&lt;&gt;"",IF(E435&lt;&gt;"",VLOOKUP(CONCATENATE(D435,"-",E435),'Three Phase - UG'!$C$8:$T$18,9,FALSE),""),"")</f>
        <v/>
      </c>
      <c r="K435" s="426" t="str">
        <f>IF(D435&lt;&gt;"",IF(E435&lt;&gt;"",VLOOKUP(CONCATENATE(D435,"-",E435),'Three Phase - UG'!$C$8:$T$18,10,FALSE),""),"")</f>
        <v/>
      </c>
      <c r="L435" s="426" t="str">
        <f>IF(D435&lt;&gt;"",IF(E435&lt;&gt;"",VLOOKUP(CONCATENATE(D435,"-",E435),'Three Phase - UG'!$C$8:$T$18,12,FALSE),""),"")</f>
        <v/>
      </c>
      <c r="M435" s="426" t="str">
        <f>IF(D435&lt;&gt;"",IF(E435&lt;&gt;"",VLOOKUP(CONCATENATE(D435,"-",E435),'Three Phase - UG'!$C$8:$T$18,13,FALSE),""),"")</f>
        <v/>
      </c>
      <c r="N435" s="427" t="str">
        <f>IF(D435&lt;&gt;"",IF(E435&lt;&gt;"",VLOOKUP(CONCATENATE(D435,"-",E435),'Three Phase - UG'!$C$8:$T$18,15,FALSE)*1000000,""),"")</f>
        <v/>
      </c>
      <c r="O435" s="426"/>
      <c r="P435" s="427"/>
    </row>
    <row r="436" spans="10:16" x14ac:dyDescent="0.25">
      <c r="J436" s="426" t="str">
        <f>IF(D436&lt;&gt;"",IF(E436&lt;&gt;"",VLOOKUP(CONCATENATE(D436,"-",E436),'Three Phase - UG'!$C$8:$T$18,9,FALSE),""),"")</f>
        <v/>
      </c>
      <c r="K436" s="426" t="str">
        <f>IF(D436&lt;&gt;"",IF(E436&lt;&gt;"",VLOOKUP(CONCATENATE(D436,"-",E436),'Three Phase - UG'!$C$8:$T$18,10,FALSE),""),"")</f>
        <v/>
      </c>
      <c r="L436" s="426" t="str">
        <f>IF(D436&lt;&gt;"",IF(E436&lt;&gt;"",VLOOKUP(CONCATENATE(D436,"-",E436),'Three Phase - UG'!$C$8:$T$18,12,FALSE),""),"")</f>
        <v/>
      </c>
      <c r="M436" s="426" t="str">
        <f>IF(D436&lt;&gt;"",IF(E436&lt;&gt;"",VLOOKUP(CONCATENATE(D436,"-",E436),'Three Phase - UG'!$C$8:$T$18,13,FALSE),""),"")</f>
        <v/>
      </c>
      <c r="N436" s="427" t="str">
        <f>IF(D436&lt;&gt;"",IF(E436&lt;&gt;"",VLOOKUP(CONCATENATE(D436,"-",E436),'Three Phase - UG'!$C$8:$T$18,15,FALSE)*1000000,""),"")</f>
        <v/>
      </c>
      <c r="O436" s="426"/>
      <c r="P436" s="427"/>
    </row>
    <row r="437" spans="10:16" x14ac:dyDescent="0.25">
      <c r="J437" s="426" t="str">
        <f>IF(D437&lt;&gt;"",IF(E437&lt;&gt;"",VLOOKUP(CONCATENATE(D437,"-",E437),'Three Phase - UG'!$C$8:$T$18,9,FALSE),""),"")</f>
        <v/>
      </c>
      <c r="K437" s="426" t="str">
        <f>IF(D437&lt;&gt;"",IF(E437&lt;&gt;"",VLOOKUP(CONCATENATE(D437,"-",E437),'Three Phase - UG'!$C$8:$T$18,10,FALSE),""),"")</f>
        <v/>
      </c>
      <c r="L437" s="426" t="str">
        <f>IF(D437&lt;&gt;"",IF(E437&lt;&gt;"",VLOOKUP(CONCATENATE(D437,"-",E437),'Three Phase - UG'!$C$8:$T$18,12,FALSE),""),"")</f>
        <v/>
      </c>
      <c r="M437" s="426" t="str">
        <f>IF(D437&lt;&gt;"",IF(E437&lt;&gt;"",VLOOKUP(CONCATENATE(D437,"-",E437),'Three Phase - UG'!$C$8:$T$18,13,FALSE),""),"")</f>
        <v/>
      </c>
      <c r="N437" s="427" t="str">
        <f>IF(D437&lt;&gt;"",IF(E437&lt;&gt;"",VLOOKUP(CONCATENATE(D437,"-",E437),'Three Phase - UG'!$C$8:$T$18,15,FALSE)*1000000,""),"")</f>
        <v/>
      </c>
      <c r="O437" s="426"/>
      <c r="P437" s="427"/>
    </row>
    <row r="438" spans="10:16" x14ac:dyDescent="0.25">
      <c r="J438" s="426" t="str">
        <f>IF(D438&lt;&gt;"",IF(E438&lt;&gt;"",VLOOKUP(CONCATENATE(D438,"-",E438),'Three Phase - UG'!$C$8:$T$18,9,FALSE),""),"")</f>
        <v/>
      </c>
      <c r="K438" s="426" t="str">
        <f>IF(D438&lt;&gt;"",IF(E438&lt;&gt;"",VLOOKUP(CONCATENATE(D438,"-",E438),'Three Phase - UG'!$C$8:$T$18,10,FALSE),""),"")</f>
        <v/>
      </c>
      <c r="L438" s="426" t="str">
        <f>IF(D438&lt;&gt;"",IF(E438&lt;&gt;"",VLOOKUP(CONCATENATE(D438,"-",E438),'Three Phase - UG'!$C$8:$T$18,12,FALSE),""),"")</f>
        <v/>
      </c>
      <c r="M438" s="426" t="str">
        <f>IF(D438&lt;&gt;"",IF(E438&lt;&gt;"",VLOOKUP(CONCATENATE(D438,"-",E438),'Three Phase - UG'!$C$8:$T$18,13,FALSE),""),"")</f>
        <v/>
      </c>
      <c r="N438" s="427" t="str">
        <f>IF(D438&lt;&gt;"",IF(E438&lt;&gt;"",VLOOKUP(CONCATENATE(D438,"-",E438),'Three Phase - UG'!$C$8:$T$18,15,FALSE)*1000000,""),"")</f>
        <v/>
      </c>
      <c r="O438" s="426"/>
      <c r="P438" s="427"/>
    </row>
    <row r="439" spans="10:16" x14ac:dyDescent="0.25">
      <c r="J439" s="426" t="str">
        <f>IF(D439&lt;&gt;"",IF(E439&lt;&gt;"",VLOOKUP(CONCATENATE(D439,"-",E439),'Three Phase - UG'!$C$8:$T$18,9,FALSE),""),"")</f>
        <v/>
      </c>
      <c r="K439" s="426" t="str">
        <f>IF(D439&lt;&gt;"",IF(E439&lt;&gt;"",VLOOKUP(CONCATENATE(D439,"-",E439),'Three Phase - UG'!$C$8:$T$18,10,FALSE),""),"")</f>
        <v/>
      </c>
      <c r="L439" s="426" t="str">
        <f>IF(D439&lt;&gt;"",IF(E439&lt;&gt;"",VLOOKUP(CONCATENATE(D439,"-",E439),'Three Phase - UG'!$C$8:$T$18,12,FALSE),""),"")</f>
        <v/>
      </c>
      <c r="M439" s="426" t="str">
        <f>IF(D439&lt;&gt;"",IF(E439&lt;&gt;"",VLOOKUP(CONCATENATE(D439,"-",E439),'Three Phase - UG'!$C$8:$T$18,13,FALSE),""),"")</f>
        <v/>
      </c>
      <c r="N439" s="427" t="str">
        <f>IF(D439&lt;&gt;"",IF(E439&lt;&gt;"",VLOOKUP(CONCATENATE(D439,"-",E439),'Three Phase - UG'!$C$8:$T$18,15,FALSE)*1000000,""),"")</f>
        <v/>
      </c>
      <c r="O439" s="426"/>
      <c r="P439" s="427"/>
    </row>
    <row r="440" spans="10:16" x14ac:dyDescent="0.25">
      <c r="J440" s="426" t="str">
        <f>IF(D440&lt;&gt;"",IF(E440&lt;&gt;"",VLOOKUP(CONCATENATE(D440,"-",E440),'Three Phase - UG'!$C$8:$T$18,9,FALSE),""),"")</f>
        <v/>
      </c>
      <c r="K440" s="426" t="str">
        <f>IF(D440&lt;&gt;"",IF(E440&lt;&gt;"",VLOOKUP(CONCATENATE(D440,"-",E440),'Three Phase - UG'!$C$8:$T$18,10,FALSE),""),"")</f>
        <v/>
      </c>
      <c r="L440" s="426" t="str">
        <f>IF(D440&lt;&gt;"",IF(E440&lt;&gt;"",VLOOKUP(CONCATENATE(D440,"-",E440),'Three Phase - UG'!$C$8:$T$18,12,FALSE),""),"")</f>
        <v/>
      </c>
      <c r="M440" s="426" t="str">
        <f>IF(D440&lt;&gt;"",IF(E440&lt;&gt;"",VLOOKUP(CONCATENATE(D440,"-",E440),'Three Phase - UG'!$C$8:$T$18,13,FALSE),""),"")</f>
        <v/>
      </c>
      <c r="N440" s="427" t="str">
        <f>IF(D440&lt;&gt;"",IF(E440&lt;&gt;"",VLOOKUP(CONCATENATE(D440,"-",E440),'Three Phase - UG'!$C$8:$T$18,15,FALSE)*1000000,""),"")</f>
        <v/>
      </c>
      <c r="O440" s="426"/>
      <c r="P440" s="427"/>
    </row>
    <row r="441" spans="10:16" x14ac:dyDescent="0.25">
      <c r="J441" s="426" t="str">
        <f>IF(D441&lt;&gt;"",IF(E441&lt;&gt;"",VLOOKUP(CONCATENATE(D441,"-",E441),'Three Phase - UG'!$C$8:$T$18,9,FALSE),""),"")</f>
        <v/>
      </c>
      <c r="K441" s="426" t="str">
        <f>IF(D441&lt;&gt;"",IF(E441&lt;&gt;"",VLOOKUP(CONCATENATE(D441,"-",E441),'Three Phase - UG'!$C$8:$T$18,10,FALSE),""),"")</f>
        <v/>
      </c>
      <c r="L441" s="426" t="str">
        <f>IF(D441&lt;&gt;"",IF(E441&lt;&gt;"",VLOOKUP(CONCATENATE(D441,"-",E441),'Three Phase - UG'!$C$8:$T$18,12,FALSE),""),"")</f>
        <v/>
      </c>
      <c r="M441" s="426" t="str">
        <f>IF(D441&lt;&gt;"",IF(E441&lt;&gt;"",VLOOKUP(CONCATENATE(D441,"-",E441),'Three Phase - UG'!$C$8:$T$18,13,FALSE),""),"")</f>
        <v/>
      </c>
      <c r="N441" s="427" t="str">
        <f>IF(D441&lt;&gt;"",IF(E441&lt;&gt;"",VLOOKUP(CONCATENATE(D441,"-",E441),'Three Phase - UG'!$C$8:$T$18,15,FALSE)*1000000,""),"")</f>
        <v/>
      </c>
      <c r="O441" s="426"/>
      <c r="P441" s="427"/>
    </row>
    <row r="442" spans="10:16" x14ac:dyDescent="0.25">
      <c r="J442" s="426" t="str">
        <f>IF(D442&lt;&gt;"",IF(E442&lt;&gt;"",VLOOKUP(CONCATENATE(D442,"-",E442),'Three Phase - UG'!$C$8:$T$18,9,FALSE),""),"")</f>
        <v/>
      </c>
      <c r="K442" s="426" t="str">
        <f>IF(D442&lt;&gt;"",IF(E442&lt;&gt;"",VLOOKUP(CONCATENATE(D442,"-",E442),'Three Phase - UG'!$C$8:$T$18,10,FALSE),""),"")</f>
        <v/>
      </c>
      <c r="L442" s="426" t="str">
        <f>IF(D442&lt;&gt;"",IF(E442&lt;&gt;"",VLOOKUP(CONCATENATE(D442,"-",E442),'Three Phase - UG'!$C$8:$T$18,12,FALSE),""),"")</f>
        <v/>
      </c>
      <c r="M442" s="426" t="str">
        <f>IF(D442&lt;&gt;"",IF(E442&lt;&gt;"",VLOOKUP(CONCATENATE(D442,"-",E442),'Three Phase - UG'!$C$8:$T$18,13,FALSE),""),"")</f>
        <v/>
      </c>
      <c r="N442" s="427" t="str">
        <f>IF(D442&lt;&gt;"",IF(E442&lt;&gt;"",VLOOKUP(CONCATENATE(D442,"-",E442),'Three Phase - UG'!$C$8:$T$18,15,FALSE)*1000000,""),"")</f>
        <v/>
      </c>
      <c r="O442" s="426"/>
      <c r="P442" s="427"/>
    </row>
    <row r="443" spans="10:16" x14ac:dyDescent="0.25">
      <c r="J443" s="426" t="str">
        <f>IF(D443&lt;&gt;"",IF(E443&lt;&gt;"",VLOOKUP(CONCATENATE(D443,"-",E443),'Three Phase - UG'!$C$8:$T$18,9,FALSE),""),"")</f>
        <v/>
      </c>
      <c r="K443" s="426" t="str">
        <f>IF(D443&lt;&gt;"",IF(E443&lt;&gt;"",VLOOKUP(CONCATENATE(D443,"-",E443),'Three Phase - UG'!$C$8:$T$18,10,FALSE),""),"")</f>
        <v/>
      </c>
      <c r="L443" s="426" t="str">
        <f>IF(D443&lt;&gt;"",IF(E443&lt;&gt;"",VLOOKUP(CONCATENATE(D443,"-",E443),'Three Phase - UG'!$C$8:$T$18,12,FALSE),""),"")</f>
        <v/>
      </c>
      <c r="M443" s="426" t="str">
        <f>IF(D443&lt;&gt;"",IF(E443&lt;&gt;"",VLOOKUP(CONCATENATE(D443,"-",E443),'Three Phase - UG'!$C$8:$T$18,13,FALSE),""),"")</f>
        <v/>
      </c>
      <c r="N443" s="427" t="str">
        <f>IF(D443&lt;&gt;"",IF(E443&lt;&gt;"",VLOOKUP(CONCATENATE(D443,"-",E443),'Three Phase - UG'!$C$8:$T$18,15,FALSE)*1000000,""),"")</f>
        <v/>
      </c>
      <c r="O443" s="426"/>
      <c r="P443" s="427"/>
    </row>
    <row r="444" spans="10:16" x14ac:dyDescent="0.25">
      <c r="J444" s="426" t="str">
        <f>IF(D444&lt;&gt;"",IF(E444&lt;&gt;"",VLOOKUP(CONCATENATE(D444,"-",E444),'Three Phase - UG'!$C$8:$T$18,9,FALSE),""),"")</f>
        <v/>
      </c>
      <c r="K444" s="426" t="str">
        <f>IF(D444&lt;&gt;"",IF(E444&lt;&gt;"",VLOOKUP(CONCATENATE(D444,"-",E444),'Three Phase - UG'!$C$8:$T$18,10,FALSE),""),"")</f>
        <v/>
      </c>
      <c r="L444" s="426" t="str">
        <f>IF(D444&lt;&gt;"",IF(E444&lt;&gt;"",VLOOKUP(CONCATENATE(D444,"-",E444),'Three Phase - UG'!$C$8:$T$18,12,FALSE),""),"")</f>
        <v/>
      </c>
      <c r="M444" s="426" t="str">
        <f>IF(D444&lt;&gt;"",IF(E444&lt;&gt;"",VLOOKUP(CONCATENATE(D444,"-",E444),'Three Phase - UG'!$C$8:$T$18,13,FALSE),""),"")</f>
        <v/>
      </c>
      <c r="N444" s="427" t="str">
        <f>IF(D444&lt;&gt;"",IF(E444&lt;&gt;"",VLOOKUP(CONCATENATE(D444,"-",E444),'Three Phase - UG'!$C$8:$T$18,15,FALSE)*1000000,""),"")</f>
        <v/>
      </c>
      <c r="O444" s="426"/>
      <c r="P444" s="427"/>
    </row>
    <row r="445" spans="10:16" x14ac:dyDescent="0.25">
      <c r="J445" s="426" t="str">
        <f>IF(D445&lt;&gt;"",IF(E445&lt;&gt;"",VLOOKUP(CONCATENATE(D445,"-",E445),'Three Phase - UG'!$C$8:$T$18,9,FALSE),""),"")</f>
        <v/>
      </c>
      <c r="K445" s="426" t="str">
        <f>IF(D445&lt;&gt;"",IF(E445&lt;&gt;"",VLOOKUP(CONCATENATE(D445,"-",E445),'Three Phase - UG'!$C$8:$T$18,10,FALSE),""),"")</f>
        <v/>
      </c>
      <c r="L445" s="426" t="str">
        <f>IF(D445&lt;&gt;"",IF(E445&lt;&gt;"",VLOOKUP(CONCATENATE(D445,"-",E445),'Three Phase - UG'!$C$8:$T$18,12,FALSE),""),"")</f>
        <v/>
      </c>
      <c r="M445" s="426" t="str">
        <f>IF(D445&lt;&gt;"",IF(E445&lt;&gt;"",VLOOKUP(CONCATENATE(D445,"-",E445),'Three Phase - UG'!$C$8:$T$18,13,FALSE),""),"")</f>
        <v/>
      </c>
      <c r="N445" s="427" t="str">
        <f>IF(D445&lt;&gt;"",IF(E445&lt;&gt;"",VLOOKUP(CONCATENATE(D445,"-",E445),'Three Phase - UG'!$C$8:$T$18,15,FALSE)*1000000,""),"")</f>
        <v/>
      </c>
      <c r="O445" s="426"/>
      <c r="P445" s="427"/>
    </row>
    <row r="446" spans="10:16" x14ac:dyDescent="0.25">
      <c r="J446" s="426" t="str">
        <f>IF(D446&lt;&gt;"",IF(E446&lt;&gt;"",VLOOKUP(CONCATENATE(D446,"-",E446),'Three Phase - UG'!$C$8:$T$18,9,FALSE),""),"")</f>
        <v/>
      </c>
      <c r="K446" s="426" t="str">
        <f>IF(D446&lt;&gt;"",IF(E446&lt;&gt;"",VLOOKUP(CONCATENATE(D446,"-",E446),'Three Phase - UG'!$C$8:$T$18,10,FALSE),""),"")</f>
        <v/>
      </c>
      <c r="L446" s="426" t="str">
        <f>IF(D446&lt;&gt;"",IF(E446&lt;&gt;"",VLOOKUP(CONCATENATE(D446,"-",E446),'Three Phase - UG'!$C$8:$T$18,12,FALSE),""),"")</f>
        <v/>
      </c>
      <c r="M446" s="426" t="str">
        <f>IF(D446&lt;&gt;"",IF(E446&lt;&gt;"",VLOOKUP(CONCATENATE(D446,"-",E446),'Three Phase - UG'!$C$8:$T$18,13,FALSE),""),"")</f>
        <v/>
      </c>
      <c r="N446" s="427" t="str">
        <f>IF(D446&lt;&gt;"",IF(E446&lt;&gt;"",VLOOKUP(CONCATENATE(D446,"-",E446),'Three Phase - UG'!$C$8:$T$18,15,FALSE)*1000000,""),"")</f>
        <v/>
      </c>
      <c r="O446" s="426"/>
      <c r="P446" s="427"/>
    </row>
    <row r="447" spans="10:16" x14ac:dyDescent="0.25">
      <c r="J447" s="426" t="str">
        <f>IF(D447&lt;&gt;"",IF(E447&lt;&gt;"",VLOOKUP(CONCATENATE(D447,"-",E447),'Three Phase - UG'!$C$8:$T$18,9,FALSE),""),"")</f>
        <v/>
      </c>
      <c r="K447" s="426" t="str">
        <f>IF(D447&lt;&gt;"",IF(E447&lt;&gt;"",VLOOKUP(CONCATENATE(D447,"-",E447),'Three Phase - UG'!$C$8:$T$18,10,FALSE),""),"")</f>
        <v/>
      </c>
      <c r="L447" s="426" t="str">
        <f>IF(D447&lt;&gt;"",IF(E447&lt;&gt;"",VLOOKUP(CONCATENATE(D447,"-",E447),'Three Phase - UG'!$C$8:$T$18,12,FALSE),""),"")</f>
        <v/>
      </c>
      <c r="M447" s="426" t="str">
        <f>IF(D447&lt;&gt;"",IF(E447&lt;&gt;"",VLOOKUP(CONCATENATE(D447,"-",E447),'Three Phase - UG'!$C$8:$T$18,13,FALSE),""),"")</f>
        <v/>
      </c>
      <c r="N447" s="427" t="str">
        <f>IF(D447&lt;&gt;"",IF(E447&lt;&gt;"",VLOOKUP(CONCATENATE(D447,"-",E447),'Three Phase - UG'!$C$8:$T$18,15,FALSE)*1000000,""),"")</f>
        <v/>
      </c>
      <c r="O447" s="426"/>
      <c r="P447" s="427"/>
    </row>
    <row r="448" spans="10:16" x14ac:dyDescent="0.25">
      <c r="J448" s="426" t="str">
        <f>IF(D448&lt;&gt;"",IF(E448&lt;&gt;"",VLOOKUP(CONCATENATE(D448,"-",E448),'Three Phase - UG'!$C$8:$T$18,9,FALSE),""),"")</f>
        <v/>
      </c>
      <c r="K448" s="426" t="str">
        <f>IF(D448&lt;&gt;"",IF(E448&lt;&gt;"",VLOOKUP(CONCATENATE(D448,"-",E448),'Three Phase - UG'!$C$8:$T$18,10,FALSE),""),"")</f>
        <v/>
      </c>
      <c r="L448" s="426" t="str">
        <f>IF(D448&lt;&gt;"",IF(E448&lt;&gt;"",VLOOKUP(CONCATENATE(D448,"-",E448),'Three Phase - UG'!$C$8:$T$18,12,FALSE),""),"")</f>
        <v/>
      </c>
      <c r="M448" s="426" t="str">
        <f>IF(D448&lt;&gt;"",IF(E448&lt;&gt;"",VLOOKUP(CONCATENATE(D448,"-",E448),'Three Phase - UG'!$C$8:$T$18,13,FALSE),""),"")</f>
        <v/>
      </c>
      <c r="N448" s="427" t="str">
        <f>IF(D448&lt;&gt;"",IF(E448&lt;&gt;"",VLOOKUP(CONCATENATE(D448,"-",E448),'Three Phase - UG'!$C$8:$T$18,15,FALSE)*1000000,""),"")</f>
        <v/>
      </c>
      <c r="O448" s="426"/>
      <c r="P448" s="427"/>
    </row>
    <row r="449" spans="10:16" x14ac:dyDescent="0.25">
      <c r="J449" s="426" t="str">
        <f>IF(D449&lt;&gt;"",IF(E449&lt;&gt;"",VLOOKUP(CONCATENATE(D449,"-",E449),'Three Phase - UG'!$C$8:$T$18,9,FALSE),""),"")</f>
        <v/>
      </c>
      <c r="K449" s="426" t="str">
        <f>IF(D449&lt;&gt;"",IF(E449&lt;&gt;"",VLOOKUP(CONCATENATE(D449,"-",E449),'Three Phase - UG'!$C$8:$T$18,10,FALSE),""),"")</f>
        <v/>
      </c>
      <c r="L449" s="426" t="str">
        <f>IF(D449&lt;&gt;"",IF(E449&lt;&gt;"",VLOOKUP(CONCATENATE(D449,"-",E449),'Three Phase - UG'!$C$8:$T$18,12,FALSE),""),"")</f>
        <v/>
      </c>
      <c r="M449" s="426" t="str">
        <f>IF(D449&lt;&gt;"",IF(E449&lt;&gt;"",VLOOKUP(CONCATENATE(D449,"-",E449),'Three Phase - UG'!$C$8:$T$18,13,FALSE),""),"")</f>
        <v/>
      </c>
      <c r="N449" s="427" t="str">
        <f>IF(D449&lt;&gt;"",IF(E449&lt;&gt;"",VLOOKUP(CONCATENATE(D449,"-",E449),'Three Phase - UG'!$C$8:$T$18,15,FALSE)*1000000,""),"")</f>
        <v/>
      </c>
      <c r="O449" s="426"/>
      <c r="P449" s="427"/>
    </row>
    <row r="450" spans="10:16" x14ac:dyDescent="0.25">
      <c r="J450" s="426" t="str">
        <f>IF(D450&lt;&gt;"",IF(E450&lt;&gt;"",VLOOKUP(CONCATENATE(D450,"-",E450),'Three Phase - UG'!$C$8:$T$18,9,FALSE),""),"")</f>
        <v/>
      </c>
      <c r="K450" s="426" t="str">
        <f>IF(D450&lt;&gt;"",IF(E450&lt;&gt;"",VLOOKUP(CONCATENATE(D450,"-",E450),'Three Phase - UG'!$C$8:$T$18,10,FALSE),""),"")</f>
        <v/>
      </c>
      <c r="L450" s="426" t="str">
        <f>IF(D450&lt;&gt;"",IF(E450&lt;&gt;"",VLOOKUP(CONCATENATE(D450,"-",E450),'Three Phase - UG'!$C$8:$T$18,12,FALSE),""),"")</f>
        <v/>
      </c>
      <c r="M450" s="426" t="str">
        <f>IF(D450&lt;&gt;"",IF(E450&lt;&gt;"",VLOOKUP(CONCATENATE(D450,"-",E450),'Three Phase - UG'!$C$8:$T$18,13,FALSE),""),"")</f>
        <v/>
      </c>
      <c r="N450" s="427" t="str">
        <f>IF(D450&lt;&gt;"",IF(E450&lt;&gt;"",VLOOKUP(CONCATENATE(D450,"-",E450),'Three Phase - UG'!$C$8:$T$18,15,FALSE)*1000000,""),"")</f>
        <v/>
      </c>
      <c r="O450" s="426"/>
      <c r="P450" s="427"/>
    </row>
    <row r="451" spans="10:16" x14ac:dyDescent="0.25">
      <c r="J451" s="426" t="str">
        <f>IF(D451&lt;&gt;"",IF(E451&lt;&gt;"",VLOOKUP(CONCATENATE(D451,"-",E451),'Three Phase - UG'!$C$8:$T$18,9,FALSE),""),"")</f>
        <v/>
      </c>
      <c r="K451" s="426" t="str">
        <f>IF(D451&lt;&gt;"",IF(E451&lt;&gt;"",VLOOKUP(CONCATENATE(D451,"-",E451),'Three Phase - UG'!$C$8:$T$18,10,FALSE),""),"")</f>
        <v/>
      </c>
      <c r="L451" s="426" t="str">
        <f>IF(D451&lt;&gt;"",IF(E451&lt;&gt;"",VLOOKUP(CONCATENATE(D451,"-",E451),'Three Phase - UG'!$C$8:$T$18,12,FALSE),""),"")</f>
        <v/>
      </c>
      <c r="M451" s="426" t="str">
        <f>IF(D451&lt;&gt;"",IF(E451&lt;&gt;"",VLOOKUP(CONCATENATE(D451,"-",E451),'Three Phase - UG'!$C$8:$T$18,13,FALSE),""),"")</f>
        <v/>
      </c>
      <c r="N451" s="427" t="str">
        <f>IF(D451&lt;&gt;"",IF(E451&lt;&gt;"",VLOOKUP(CONCATENATE(D451,"-",E451),'Three Phase - UG'!$C$8:$T$18,15,FALSE)*1000000,""),"")</f>
        <v/>
      </c>
      <c r="O451" s="426"/>
      <c r="P451" s="427"/>
    </row>
    <row r="452" spans="10:16" x14ac:dyDescent="0.25">
      <c r="J452" s="426" t="str">
        <f>IF(D452&lt;&gt;"",IF(E452&lt;&gt;"",VLOOKUP(CONCATENATE(D452,"-",E452),'Three Phase - UG'!$C$8:$T$18,9,FALSE),""),"")</f>
        <v/>
      </c>
      <c r="K452" s="426" t="str">
        <f>IF(D452&lt;&gt;"",IF(E452&lt;&gt;"",VLOOKUP(CONCATENATE(D452,"-",E452),'Three Phase - UG'!$C$8:$T$18,10,FALSE),""),"")</f>
        <v/>
      </c>
      <c r="L452" s="426" t="str">
        <f>IF(D452&lt;&gt;"",IF(E452&lt;&gt;"",VLOOKUP(CONCATENATE(D452,"-",E452),'Three Phase - UG'!$C$8:$T$18,12,FALSE),""),"")</f>
        <v/>
      </c>
      <c r="M452" s="426" t="str">
        <f>IF(D452&lt;&gt;"",IF(E452&lt;&gt;"",VLOOKUP(CONCATENATE(D452,"-",E452),'Three Phase - UG'!$C$8:$T$18,13,FALSE),""),"")</f>
        <v/>
      </c>
      <c r="N452" s="427" t="str">
        <f>IF(D452&lt;&gt;"",IF(E452&lt;&gt;"",VLOOKUP(CONCATENATE(D452,"-",E452),'Three Phase - UG'!$C$8:$T$18,15,FALSE)*1000000,""),"")</f>
        <v/>
      </c>
      <c r="O452" s="426"/>
      <c r="P452" s="427"/>
    </row>
    <row r="453" spans="10:16" x14ac:dyDescent="0.25">
      <c r="J453" s="426" t="str">
        <f>IF(D453&lt;&gt;"",IF(E453&lt;&gt;"",VLOOKUP(CONCATENATE(D453,"-",E453),'Three Phase - UG'!$C$8:$T$18,9,FALSE),""),"")</f>
        <v/>
      </c>
      <c r="K453" s="426" t="str">
        <f>IF(D453&lt;&gt;"",IF(E453&lt;&gt;"",VLOOKUP(CONCATENATE(D453,"-",E453),'Three Phase - UG'!$C$8:$T$18,10,FALSE),""),"")</f>
        <v/>
      </c>
      <c r="L453" s="426" t="str">
        <f>IF(D453&lt;&gt;"",IF(E453&lt;&gt;"",VLOOKUP(CONCATENATE(D453,"-",E453),'Three Phase - UG'!$C$8:$T$18,12,FALSE),""),"")</f>
        <v/>
      </c>
      <c r="M453" s="426" t="str">
        <f>IF(D453&lt;&gt;"",IF(E453&lt;&gt;"",VLOOKUP(CONCATENATE(D453,"-",E453),'Three Phase - UG'!$C$8:$T$18,13,FALSE),""),"")</f>
        <v/>
      </c>
      <c r="N453" s="427" t="str">
        <f>IF(D453&lt;&gt;"",IF(E453&lt;&gt;"",VLOOKUP(CONCATENATE(D453,"-",E453),'Three Phase - UG'!$C$8:$T$18,15,FALSE)*1000000,""),"")</f>
        <v/>
      </c>
      <c r="O453" s="426"/>
      <c r="P453" s="427"/>
    </row>
    <row r="454" spans="10:16" x14ac:dyDescent="0.25">
      <c r="J454" s="426" t="str">
        <f>IF(D454&lt;&gt;"",IF(E454&lt;&gt;"",VLOOKUP(CONCATENATE(D454,"-",E454),'Three Phase - UG'!$C$8:$T$18,9,FALSE),""),"")</f>
        <v/>
      </c>
      <c r="K454" s="426" t="str">
        <f>IF(D454&lt;&gt;"",IF(E454&lt;&gt;"",VLOOKUP(CONCATENATE(D454,"-",E454),'Three Phase - UG'!$C$8:$T$18,10,FALSE),""),"")</f>
        <v/>
      </c>
      <c r="L454" s="426" t="str">
        <f>IF(D454&lt;&gt;"",IF(E454&lt;&gt;"",VLOOKUP(CONCATENATE(D454,"-",E454),'Three Phase - UG'!$C$8:$T$18,12,FALSE),""),"")</f>
        <v/>
      </c>
      <c r="M454" s="426" t="str">
        <f>IF(D454&lt;&gt;"",IF(E454&lt;&gt;"",VLOOKUP(CONCATENATE(D454,"-",E454),'Three Phase - UG'!$C$8:$T$18,13,FALSE),""),"")</f>
        <v/>
      </c>
      <c r="N454" s="427" t="str">
        <f>IF(D454&lt;&gt;"",IF(E454&lt;&gt;"",VLOOKUP(CONCATENATE(D454,"-",E454),'Three Phase - UG'!$C$8:$T$18,15,FALSE)*1000000,""),"")</f>
        <v/>
      </c>
      <c r="O454" s="426"/>
      <c r="P454" s="427"/>
    </row>
    <row r="455" spans="10:16" x14ac:dyDescent="0.25">
      <c r="J455" s="426" t="str">
        <f>IF(D455&lt;&gt;"",IF(E455&lt;&gt;"",VLOOKUP(CONCATENATE(D455,"-",E455),'Three Phase - UG'!$C$8:$T$18,9,FALSE),""),"")</f>
        <v/>
      </c>
      <c r="K455" s="426" t="str">
        <f>IF(D455&lt;&gt;"",IF(E455&lt;&gt;"",VLOOKUP(CONCATENATE(D455,"-",E455),'Three Phase - UG'!$C$8:$T$18,10,FALSE),""),"")</f>
        <v/>
      </c>
      <c r="L455" s="426" t="str">
        <f>IF(D455&lt;&gt;"",IF(E455&lt;&gt;"",VLOOKUP(CONCATENATE(D455,"-",E455),'Three Phase - UG'!$C$8:$T$18,12,FALSE),""),"")</f>
        <v/>
      </c>
      <c r="M455" s="426" t="str">
        <f>IF(D455&lt;&gt;"",IF(E455&lt;&gt;"",VLOOKUP(CONCATENATE(D455,"-",E455),'Three Phase - UG'!$C$8:$T$18,13,FALSE),""),"")</f>
        <v/>
      </c>
      <c r="N455" s="427" t="str">
        <f>IF(D455&lt;&gt;"",IF(E455&lt;&gt;"",VLOOKUP(CONCATENATE(D455,"-",E455),'Three Phase - UG'!$C$8:$T$18,15,FALSE)*1000000,""),"")</f>
        <v/>
      </c>
      <c r="O455" s="426"/>
      <c r="P455" s="427"/>
    </row>
    <row r="456" spans="10:16" x14ac:dyDescent="0.25">
      <c r="J456" s="426" t="str">
        <f>IF(D456&lt;&gt;"",IF(E456&lt;&gt;"",VLOOKUP(CONCATENATE(D456,"-",E456),'Three Phase - UG'!$C$8:$T$18,9,FALSE),""),"")</f>
        <v/>
      </c>
      <c r="K456" s="426" t="str">
        <f>IF(D456&lt;&gt;"",IF(E456&lt;&gt;"",VLOOKUP(CONCATENATE(D456,"-",E456),'Three Phase - UG'!$C$8:$T$18,10,FALSE),""),"")</f>
        <v/>
      </c>
      <c r="L456" s="426" t="str">
        <f>IF(D456&lt;&gt;"",IF(E456&lt;&gt;"",VLOOKUP(CONCATENATE(D456,"-",E456),'Three Phase - UG'!$C$8:$T$18,12,FALSE),""),"")</f>
        <v/>
      </c>
      <c r="M456" s="426" t="str">
        <f>IF(D456&lt;&gt;"",IF(E456&lt;&gt;"",VLOOKUP(CONCATENATE(D456,"-",E456),'Three Phase - UG'!$C$8:$T$18,13,FALSE),""),"")</f>
        <v/>
      </c>
      <c r="N456" s="427" t="str">
        <f>IF(D456&lt;&gt;"",IF(E456&lt;&gt;"",VLOOKUP(CONCATENATE(D456,"-",E456),'Three Phase - UG'!$C$8:$T$18,15,FALSE)*1000000,""),"")</f>
        <v/>
      </c>
      <c r="O456" s="426"/>
      <c r="P456" s="427"/>
    </row>
    <row r="457" spans="10:16" x14ac:dyDescent="0.25">
      <c r="J457" s="426" t="str">
        <f>IF(D457&lt;&gt;"",IF(E457&lt;&gt;"",VLOOKUP(CONCATENATE(D457,"-",E457),'Three Phase - UG'!$C$8:$T$18,9,FALSE),""),"")</f>
        <v/>
      </c>
      <c r="K457" s="426" t="str">
        <f>IF(D457&lt;&gt;"",IF(E457&lt;&gt;"",VLOOKUP(CONCATENATE(D457,"-",E457),'Three Phase - UG'!$C$8:$T$18,10,FALSE),""),"")</f>
        <v/>
      </c>
      <c r="L457" s="426" t="str">
        <f>IF(D457&lt;&gt;"",IF(E457&lt;&gt;"",VLOOKUP(CONCATENATE(D457,"-",E457),'Three Phase - UG'!$C$8:$T$18,12,FALSE),""),"")</f>
        <v/>
      </c>
      <c r="M457" s="426" t="str">
        <f>IF(D457&lt;&gt;"",IF(E457&lt;&gt;"",VLOOKUP(CONCATENATE(D457,"-",E457),'Three Phase - UG'!$C$8:$T$18,13,FALSE),""),"")</f>
        <v/>
      </c>
      <c r="N457" s="427" t="str">
        <f>IF(D457&lt;&gt;"",IF(E457&lt;&gt;"",VLOOKUP(CONCATENATE(D457,"-",E457),'Three Phase - UG'!$C$8:$T$18,15,FALSE)*1000000,""),"")</f>
        <v/>
      </c>
      <c r="O457" s="426"/>
      <c r="P457" s="427"/>
    </row>
    <row r="458" spans="10:16" x14ac:dyDescent="0.25">
      <c r="J458" s="426" t="str">
        <f>IF(D458&lt;&gt;"",IF(E458&lt;&gt;"",VLOOKUP(CONCATENATE(D458,"-",E458),'Three Phase - UG'!$C$8:$T$18,9,FALSE),""),"")</f>
        <v/>
      </c>
      <c r="K458" s="426" t="str">
        <f>IF(D458&lt;&gt;"",IF(E458&lt;&gt;"",VLOOKUP(CONCATENATE(D458,"-",E458),'Three Phase - UG'!$C$8:$T$18,10,FALSE),""),"")</f>
        <v/>
      </c>
      <c r="L458" s="426" t="str">
        <f>IF(D458&lt;&gt;"",IF(E458&lt;&gt;"",VLOOKUP(CONCATENATE(D458,"-",E458),'Three Phase - UG'!$C$8:$T$18,12,FALSE),""),"")</f>
        <v/>
      </c>
      <c r="M458" s="426" t="str">
        <f>IF(D458&lt;&gt;"",IF(E458&lt;&gt;"",VLOOKUP(CONCATENATE(D458,"-",E458),'Three Phase - UG'!$C$8:$T$18,13,FALSE),""),"")</f>
        <v/>
      </c>
      <c r="N458" s="427" t="str">
        <f>IF(D458&lt;&gt;"",IF(E458&lt;&gt;"",VLOOKUP(CONCATENATE(D458,"-",E458),'Three Phase - UG'!$C$8:$T$18,15,FALSE)*1000000,""),"")</f>
        <v/>
      </c>
      <c r="O458" s="426"/>
      <c r="P458" s="427"/>
    </row>
    <row r="459" spans="10:16" x14ac:dyDescent="0.25">
      <c r="J459" s="426" t="str">
        <f>IF(D459&lt;&gt;"",IF(E459&lt;&gt;"",VLOOKUP(CONCATENATE(D459,"-",E459),'Three Phase - UG'!$C$8:$T$18,9,FALSE),""),"")</f>
        <v/>
      </c>
      <c r="K459" s="426" t="str">
        <f>IF(D459&lt;&gt;"",IF(E459&lt;&gt;"",VLOOKUP(CONCATENATE(D459,"-",E459),'Three Phase - UG'!$C$8:$T$18,10,FALSE),""),"")</f>
        <v/>
      </c>
      <c r="L459" s="426" t="str">
        <f>IF(D459&lt;&gt;"",IF(E459&lt;&gt;"",VLOOKUP(CONCATENATE(D459,"-",E459),'Three Phase - UG'!$C$8:$T$18,12,FALSE),""),"")</f>
        <v/>
      </c>
      <c r="M459" s="426" t="str">
        <f>IF(D459&lt;&gt;"",IF(E459&lt;&gt;"",VLOOKUP(CONCATENATE(D459,"-",E459),'Three Phase - UG'!$C$8:$T$18,13,FALSE),""),"")</f>
        <v/>
      </c>
      <c r="N459" s="427" t="str">
        <f>IF(D459&lt;&gt;"",IF(E459&lt;&gt;"",VLOOKUP(CONCATENATE(D459,"-",E459),'Three Phase - UG'!$C$8:$T$18,15,FALSE)*1000000,""),"")</f>
        <v/>
      </c>
      <c r="O459" s="426"/>
      <c r="P459" s="427"/>
    </row>
    <row r="460" spans="10:16" x14ac:dyDescent="0.25">
      <c r="J460" s="426" t="str">
        <f>IF(D460&lt;&gt;"",IF(E460&lt;&gt;"",VLOOKUP(CONCATENATE(D460,"-",E460),'Three Phase - UG'!$C$8:$T$18,9,FALSE),""),"")</f>
        <v/>
      </c>
      <c r="K460" s="426" t="str">
        <f>IF(D460&lt;&gt;"",IF(E460&lt;&gt;"",VLOOKUP(CONCATENATE(D460,"-",E460),'Three Phase - UG'!$C$8:$T$18,10,FALSE),""),"")</f>
        <v/>
      </c>
      <c r="L460" s="426" t="str">
        <f>IF(D460&lt;&gt;"",IF(E460&lt;&gt;"",VLOOKUP(CONCATENATE(D460,"-",E460),'Three Phase - UG'!$C$8:$T$18,12,FALSE),""),"")</f>
        <v/>
      </c>
      <c r="M460" s="426" t="str">
        <f>IF(D460&lt;&gt;"",IF(E460&lt;&gt;"",VLOOKUP(CONCATENATE(D460,"-",E460),'Three Phase - UG'!$C$8:$T$18,13,FALSE),""),"")</f>
        <v/>
      </c>
      <c r="N460" s="427" t="str">
        <f>IF(D460&lt;&gt;"",IF(E460&lt;&gt;"",VLOOKUP(CONCATENATE(D460,"-",E460),'Three Phase - UG'!$C$8:$T$18,15,FALSE)*1000000,""),"")</f>
        <v/>
      </c>
      <c r="O460" s="426"/>
      <c r="P460" s="427"/>
    </row>
    <row r="461" spans="10:16" x14ac:dyDescent="0.25">
      <c r="J461" s="426" t="str">
        <f>IF(D461&lt;&gt;"",IF(E461&lt;&gt;"",VLOOKUP(CONCATENATE(D461,"-",E461),'Three Phase - UG'!$C$8:$T$18,9,FALSE),""),"")</f>
        <v/>
      </c>
      <c r="K461" s="426" t="str">
        <f>IF(D461&lt;&gt;"",IF(E461&lt;&gt;"",VLOOKUP(CONCATENATE(D461,"-",E461),'Three Phase - UG'!$C$8:$T$18,10,FALSE),""),"")</f>
        <v/>
      </c>
      <c r="L461" s="426" t="str">
        <f>IF(D461&lt;&gt;"",IF(E461&lt;&gt;"",VLOOKUP(CONCATENATE(D461,"-",E461),'Three Phase - UG'!$C$8:$T$18,12,FALSE),""),"")</f>
        <v/>
      </c>
      <c r="M461" s="426" t="str">
        <f>IF(D461&lt;&gt;"",IF(E461&lt;&gt;"",VLOOKUP(CONCATENATE(D461,"-",E461),'Three Phase - UG'!$C$8:$T$18,13,FALSE),""),"")</f>
        <v/>
      </c>
      <c r="N461" s="427" t="str">
        <f>IF(D461&lt;&gt;"",IF(E461&lt;&gt;"",VLOOKUP(CONCATENATE(D461,"-",E461),'Three Phase - UG'!$C$8:$T$18,15,FALSE)*1000000,""),"")</f>
        <v/>
      </c>
      <c r="O461" s="426"/>
      <c r="P461" s="427"/>
    </row>
    <row r="462" spans="10:16" x14ac:dyDescent="0.25">
      <c r="J462" s="426" t="str">
        <f>IF(D462&lt;&gt;"",IF(E462&lt;&gt;"",VLOOKUP(CONCATENATE(D462,"-",E462),'Three Phase - UG'!$C$8:$T$18,9,FALSE),""),"")</f>
        <v/>
      </c>
      <c r="K462" s="426" t="str">
        <f>IF(D462&lt;&gt;"",IF(E462&lt;&gt;"",VLOOKUP(CONCATENATE(D462,"-",E462),'Three Phase - UG'!$C$8:$T$18,10,FALSE),""),"")</f>
        <v/>
      </c>
      <c r="L462" s="426" t="str">
        <f>IF(D462&lt;&gt;"",IF(E462&lt;&gt;"",VLOOKUP(CONCATENATE(D462,"-",E462),'Three Phase - UG'!$C$8:$T$18,12,FALSE),""),"")</f>
        <v/>
      </c>
      <c r="M462" s="426" t="str">
        <f>IF(D462&lt;&gt;"",IF(E462&lt;&gt;"",VLOOKUP(CONCATENATE(D462,"-",E462),'Three Phase - UG'!$C$8:$T$18,13,FALSE),""),"")</f>
        <v/>
      </c>
      <c r="N462" s="427" t="str">
        <f>IF(D462&lt;&gt;"",IF(E462&lt;&gt;"",VLOOKUP(CONCATENATE(D462,"-",E462),'Three Phase - UG'!$C$8:$T$18,15,FALSE)*1000000,""),"")</f>
        <v/>
      </c>
      <c r="O462" s="426"/>
      <c r="P462" s="427"/>
    </row>
    <row r="463" spans="10:16" x14ac:dyDescent="0.25">
      <c r="J463" s="426" t="str">
        <f>IF(D463&lt;&gt;"",IF(E463&lt;&gt;"",VLOOKUP(CONCATENATE(D463,"-",E463),'Three Phase - UG'!$C$8:$T$18,9,FALSE),""),"")</f>
        <v/>
      </c>
      <c r="K463" s="426" t="str">
        <f>IF(D463&lt;&gt;"",IF(E463&lt;&gt;"",VLOOKUP(CONCATENATE(D463,"-",E463),'Three Phase - UG'!$C$8:$T$18,10,FALSE),""),"")</f>
        <v/>
      </c>
      <c r="L463" s="426" t="str">
        <f>IF(D463&lt;&gt;"",IF(E463&lt;&gt;"",VLOOKUP(CONCATENATE(D463,"-",E463),'Three Phase - UG'!$C$8:$T$18,12,FALSE),""),"")</f>
        <v/>
      </c>
      <c r="M463" s="426" t="str">
        <f>IF(D463&lt;&gt;"",IF(E463&lt;&gt;"",VLOOKUP(CONCATENATE(D463,"-",E463),'Three Phase - UG'!$C$8:$T$18,13,FALSE),""),"")</f>
        <v/>
      </c>
      <c r="N463" s="427" t="str">
        <f>IF(D463&lt;&gt;"",IF(E463&lt;&gt;"",VLOOKUP(CONCATENATE(D463,"-",E463),'Three Phase - UG'!$C$8:$T$18,15,FALSE)*1000000,""),"")</f>
        <v/>
      </c>
      <c r="O463" s="426"/>
      <c r="P463" s="427"/>
    </row>
    <row r="464" spans="10:16" x14ac:dyDescent="0.25">
      <c r="J464" s="426" t="str">
        <f>IF(D464&lt;&gt;"",IF(E464&lt;&gt;"",VLOOKUP(CONCATENATE(D464,"-",E464),'Three Phase - UG'!$C$8:$T$18,9,FALSE),""),"")</f>
        <v/>
      </c>
      <c r="K464" s="426" t="str">
        <f>IF(D464&lt;&gt;"",IF(E464&lt;&gt;"",VLOOKUP(CONCATENATE(D464,"-",E464),'Three Phase - UG'!$C$8:$T$18,10,FALSE),""),"")</f>
        <v/>
      </c>
      <c r="L464" s="426" t="str">
        <f>IF(D464&lt;&gt;"",IF(E464&lt;&gt;"",VLOOKUP(CONCATENATE(D464,"-",E464),'Three Phase - UG'!$C$8:$T$18,12,FALSE),""),"")</f>
        <v/>
      </c>
      <c r="M464" s="426" t="str">
        <f>IF(D464&lt;&gt;"",IF(E464&lt;&gt;"",VLOOKUP(CONCATENATE(D464,"-",E464),'Three Phase - UG'!$C$8:$T$18,13,FALSE),""),"")</f>
        <v/>
      </c>
      <c r="N464" s="427" t="str">
        <f>IF(D464&lt;&gt;"",IF(E464&lt;&gt;"",VLOOKUP(CONCATENATE(D464,"-",E464),'Three Phase - UG'!$C$8:$T$18,15,FALSE)*1000000,""),"")</f>
        <v/>
      </c>
      <c r="O464" s="426"/>
      <c r="P464" s="427"/>
    </row>
    <row r="465" spans="10:16" x14ac:dyDescent="0.25">
      <c r="J465" s="426" t="str">
        <f>IF(D465&lt;&gt;"",IF(E465&lt;&gt;"",VLOOKUP(CONCATENATE(D465,"-",E465),'Three Phase - UG'!$C$8:$T$18,9,FALSE),""),"")</f>
        <v/>
      </c>
      <c r="K465" s="426" t="str">
        <f>IF(D465&lt;&gt;"",IF(E465&lt;&gt;"",VLOOKUP(CONCATENATE(D465,"-",E465),'Three Phase - UG'!$C$8:$T$18,10,FALSE),""),"")</f>
        <v/>
      </c>
      <c r="L465" s="426" t="str">
        <f>IF(D465&lt;&gt;"",IF(E465&lt;&gt;"",VLOOKUP(CONCATENATE(D465,"-",E465),'Three Phase - UG'!$C$8:$T$18,12,FALSE),""),"")</f>
        <v/>
      </c>
      <c r="M465" s="426" t="str">
        <f>IF(D465&lt;&gt;"",IF(E465&lt;&gt;"",VLOOKUP(CONCATENATE(D465,"-",E465),'Three Phase - UG'!$C$8:$T$18,13,FALSE),""),"")</f>
        <v/>
      </c>
      <c r="N465" s="427" t="str">
        <f>IF(D465&lt;&gt;"",IF(E465&lt;&gt;"",VLOOKUP(CONCATENATE(D465,"-",E465),'Three Phase - UG'!$C$8:$T$18,15,FALSE)*1000000,""),"")</f>
        <v/>
      </c>
      <c r="O465" s="426"/>
      <c r="P465" s="427"/>
    </row>
    <row r="466" spans="10:16" x14ac:dyDescent="0.25">
      <c r="J466" s="426" t="str">
        <f>IF(D466&lt;&gt;"",IF(E466&lt;&gt;"",VLOOKUP(CONCATENATE(D466,"-",E466),'Three Phase - UG'!$C$8:$T$18,9,FALSE),""),"")</f>
        <v/>
      </c>
      <c r="K466" s="426" t="str">
        <f>IF(D466&lt;&gt;"",IF(E466&lt;&gt;"",VLOOKUP(CONCATENATE(D466,"-",E466),'Three Phase - UG'!$C$8:$T$18,10,FALSE),""),"")</f>
        <v/>
      </c>
      <c r="L466" s="426" t="str">
        <f>IF(D466&lt;&gt;"",IF(E466&lt;&gt;"",VLOOKUP(CONCATENATE(D466,"-",E466),'Three Phase - UG'!$C$8:$T$18,12,FALSE),""),"")</f>
        <v/>
      </c>
      <c r="M466" s="426" t="str">
        <f>IF(D466&lt;&gt;"",IF(E466&lt;&gt;"",VLOOKUP(CONCATENATE(D466,"-",E466),'Three Phase - UG'!$C$8:$T$18,13,FALSE),""),"")</f>
        <v/>
      </c>
      <c r="N466" s="427" t="str">
        <f>IF(D466&lt;&gt;"",IF(E466&lt;&gt;"",VLOOKUP(CONCATENATE(D466,"-",E466),'Three Phase - UG'!$C$8:$T$18,15,FALSE)*1000000,""),"")</f>
        <v/>
      </c>
      <c r="O466" s="426"/>
      <c r="P466" s="427"/>
    </row>
    <row r="467" spans="10:16" x14ac:dyDescent="0.25">
      <c r="J467" s="426" t="str">
        <f>IF(D467&lt;&gt;"",IF(E467&lt;&gt;"",VLOOKUP(CONCATENATE(D467,"-",E467),'Three Phase - UG'!$C$8:$T$18,9,FALSE),""),"")</f>
        <v/>
      </c>
      <c r="K467" s="426" t="str">
        <f>IF(D467&lt;&gt;"",IF(E467&lt;&gt;"",VLOOKUP(CONCATENATE(D467,"-",E467),'Three Phase - UG'!$C$8:$T$18,10,FALSE),""),"")</f>
        <v/>
      </c>
      <c r="L467" s="426" t="str">
        <f>IF(D467&lt;&gt;"",IF(E467&lt;&gt;"",VLOOKUP(CONCATENATE(D467,"-",E467),'Three Phase - UG'!$C$8:$T$18,12,FALSE),""),"")</f>
        <v/>
      </c>
      <c r="M467" s="426" t="str">
        <f>IF(D467&lt;&gt;"",IF(E467&lt;&gt;"",VLOOKUP(CONCATENATE(D467,"-",E467),'Three Phase - UG'!$C$8:$T$18,13,FALSE),""),"")</f>
        <v/>
      </c>
      <c r="N467" s="427" t="str">
        <f>IF(D467&lt;&gt;"",IF(E467&lt;&gt;"",VLOOKUP(CONCATENATE(D467,"-",E467),'Three Phase - UG'!$C$8:$T$18,15,FALSE)*1000000,""),"")</f>
        <v/>
      </c>
      <c r="O467" s="426"/>
      <c r="P467" s="427"/>
    </row>
    <row r="468" spans="10:16" x14ac:dyDescent="0.25">
      <c r="J468" s="426" t="str">
        <f>IF(D468&lt;&gt;"",IF(E468&lt;&gt;"",VLOOKUP(CONCATENATE(D468,"-",E468),'Three Phase - UG'!$C$8:$T$18,9,FALSE),""),"")</f>
        <v/>
      </c>
      <c r="K468" s="426" t="str">
        <f>IF(D468&lt;&gt;"",IF(E468&lt;&gt;"",VLOOKUP(CONCATENATE(D468,"-",E468),'Three Phase - UG'!$C$8:$T$18,10,FALSE),""),"")</f>
        <v/>
      </c>
      <c r="L468" s="426" t="str">
        <f>IF(D468&lt;&gt;"",IF(E468&lt;&gt;"",VLOOKUP(CONCATENATE(D468,"-",E468),'Three Phase - UG'!$C$8:$T$18,12,FALSE),""),"")</f>
        <v/>
      </c>
      <c r="M468" s="426" t="str">
        <f>IF(D468&lt;&gt;"",IF(E468&lt;&gt;"",VLOOKUP(CONCATENATE(D468,"-",E468),'Three Phase - UG'!$C$8:$T$18,13,FALSE),""),"")</f>
        <v/>
      </c>
      <c r="N468" s="427" t="str">
        <f>IF(D468&lt;&gt;"",IF(E468&lt;&gt;"",VLOOKUP(CONCATENATE(D468,"-",E468),'Three Phase - UG'!$C$8:$T$18,15,FALSE)*1000000,""),"")</f>
        <v/>
      </c>
      <c r="O468" s="426"/>
      <c r="P468" s="427"/>
    </row>
    <row r="469" spans="10:16" x14ac:dyDescent="0.25">
      <c r="J469" s="426" t="str">
        <f>IF(D469&lt;&gt;"",IF(E469&lt;&gt;"",VLOOKUP(CONCATENATE(D469,"-",E469),'Three Phase - UG'!$C$8:$T$18,9,FALSE),""),"")</f>
        <v/>
      </c>
      <c r="K469" s="426" t="str">
        <f>IF(D469&lt;&gt;"",IF(E469&lt;&gt;"",VLOOKUP(CONCATENATE(D469,"-",E469),'Three Phase - UG'!$C$8:$T$18,10,FALSE),""),"")</f>
        <v/>
      </c>
      <c r="L469" s="426" t="str">
        <f>IF(D469&lt;&gt;"",IF(E469&lt;&gt;"",VLOOKUP(CONCATENATE(D469,"-",E469),'Three Phase - UG'!$C$8:$T$18,12,FALSE),""),"")</f>
        <v/>
      </c>
      <c r="M469" s="426" t="str">
        <f>IF(D469&lt;&gt;"",IF(E469&lt;&gt;"",VLOOKUP(CONCATENATE(D469,"-",E469),'Three Phase - UG'!$C$8:$T$18,13,FALSE),""),"")</f>
        <v/>
      </c>
      <c r="N469" s="427" t="str">
        <f>IF(D469&lt;&gt;"",IF(E469&lt;&gt;"",VLOOKUP(CONCATENATE(D469,"-",E469),'Three Phase - UG'!$C$8:$T$18,15,FALSE)*1000000,""),"")</f>
        <v/>
      </c>
      <c r="O469" s="426"/>
      <c r="P469" s="427"/>
    </row>
    <row r="470" spans="10:16" x14ac:dyDescent="0.25">
      <c r="J470" s="426" t="str">
        <f>IF(D470&lt;&gt;"",IF(E470&lt;&gt;"",VLOOKUP(CONCATENATE(D470,"-",E470),'Three Phase - UG'!$C$8:$T$18,9,FALSE),""),"")</f>
        <v/>
      </c>
      <c r="K470" s="426" t="str">
        <f>IF(D470&lt;&gt;"",IF(E470&lt;&gt;"",VLOOKUP(CONCATENATE(D470,"-",E470),'Three Phase - UG'!$C$8:$T$18,10,FALSE),""),"")</f>
        <v/>
      </c>
      <c r="L470" s="426" t="str">
        <f>IF(D470&lt;&gt;"",IF(E470&lt;&gt;"",VLOOKUP(CONCATENATE(D470,"-",E470),'Three Phase - UG'!$C$8:$T$18,12,FALSE),""),"")</f>
        <v/>
      </c>
      <c r="M470" s="426" t="str">
        <f>IF(D470&lt;&gt;"",IF(E470&lt;&gt;"",VLOOKUP(CONCATENATE(D470,"-",E470),'Three Phase - UG'!$C$8:$T$18,13,FALSE),""),"")</f>
        <v/>
      </c>
      <c r="N470" s="427" t="str">
        <f>IF(D470&lt;&gt;"",IF(E470&lt;&gt;"",VLOOKUP(CONCATENATE(D470,"-",E470),'Three Phase - UG'!$C$8:$T$18,15,FALSE)*1000000,""),"")</f>
        <v/>
      </c>
      <c r="O470" s="426"/>
      <c r="P470" s="427"/>
    </row>
    <row r="471" spans="10:16" x14ac:dyDescent="0.25">
      <c r="J471" s="426" t="str">
        <f>IF(D471&lt;&gt;"",IF(E471&lt;&gt;"",VLOOKUP(CONCATENATE(D471,"-",E471),'Three Phase - UG'!$C$8:$T$18,9,FALSE),""),"")</f>
        <v/>
      </c>
      <c r="K471" s="426" t="str">
        <f>IF(D471&lt;&gt;"",IF(E471&lt;&gt;"",VLOOKUP(CONCATENATE(D471,"-",E471),'Three Phase - UG'!$C$8:$T$18,10,FALSE),""),"")</f>
        <v/>
      </c>
      <c r="L471" s="426" t="str">
        <f>IF(D471&lt;&gt;"",IF(E471&lt;&gt;"",VLOOKUP(CONCATENATE(D471,"-",E471),'Three Phase - UG'!$C$8:$T$18,12,FALSE),""),"")</f>
        <v/>
      </c>
      <c r="M471" s="426" t="str">
        <f>IF(D471&lt;&gt;"",IF(E471&lt;&gt;"",VLOOKUP(CONCATENATE(D471,"-",E471),'Three Phase - UG'!$C$8:$T$18,13,FALSE),""),"")</f>
        <v/>
      </c>
      <c r="N471" s="427" t="str">
        <f>IF(D471&lt;&gt;"",IF(E471&lt;&gt;"",VLOOKUP(CONCATENATE(D471,"-",E471),'Three Phase - UG'!$C$8:$T$18,15,FALSE)*1000000,""),"")</f>
        <v/>
      </c>
      <c r="O471" s="426"/>
      <c r="P471" s="427"/>
    </row>
    <row r="472" spans="10:16" x14ac:dyDescent="0.25">
      <c r="J472" s="426" t="str">
        <f>IF(D472&lt;&gt;"",IF(E472&lt;&gt;"",VLOOKUP(CONCATENATE(D472,"-",E472),'Three Phase - UG'!$C$8:$T$18,9,FALSE),""),"")</f>
        <v/>
      </c>
      <c r="K472" s="426" t="str">
        <f>IF(D472&lt;&gt;"",IF(E472&lt;&gt;"",VLOOKUP(CONCATENATE(D472,"-",E472),'Three Phase - UG'!$C$8:$T$18,10,FALSE),""),"")</f>
        <v/>
      </c>
      <c r="L472" s="426" t="str">
        <f>IF(D472&lt;&gt;"",IF(E472&lt;&gt;"",VLOOKUP(CONCATENATE(D472,"-",E472),'Three Phase - UG'!$C$8:$T$18,12,FALSE),""),"")</f>
        <v/>
      </c>
      <c r="M472" s="426" t="str">
        <f>IF(D472&lt;&gt;"",IF(E472&lt;&gt;"",VLOOKUP(CONCATENATE(D472,"-",E472),'Three Phase - UG'!$C$8:$T$18,13,FALSE),""),"")</f>
        <v/>
      </c>
      <c r="N472" s="427" t="str">
        <f>IF(D472&lt;&gt;"",IF(E472&lt;&gt;"",VLOOKUP(CONCATENATE(D472,"-",E472),'Three Phase - UG'!$C$8:$T$18,15,FALSE)*1000000,""),"")</f>
        <v/>
      </c>
      <c r="O472" s="426"/>
      <c r="P472" s="427"/>
    </row>
    <row r="473" spans="10:16" x14ac:dyDescent="0.25">
      <c r="J473" s="426" t="str">
        <f>IF(D473&lt;&gt;"",IF(E473&lt;&gt;"",VLOOKUP(CONCATENATE(D473,"-",E473),'Three Phase - UG'!$C$8:$T$18,9,FALSE),""),"")</f>
        <v/>
      </c>
      <c r="K473" s="426" t="str">
        <f>IF(D473&lt;&gt;"",IF(E473&lt;&gt;"",VLOOKUP(CONCATENATE(D473,"-",E473),'Three Phase - UG'!$C$8:$T$18,10,FALSE),""),"")</f>
        <v/>
      </c>
      <c r="L473" s="426" t="str">
        <f>IF(D473&lt;&gt;"",IF(E473&lt;&gt;"",VLOOKUP(CONCATENATE(D473,"-",E473),'Three Phase - UG'!$C$8:$T$18,12,FALSE),""),"")</f>
        <v/>
      </c>
      <c r="M473" s="426" t="str">
        <f>IF(D473&lt;&gt;"",IF(E473&lt;&gt;"",VLOOKUP(CONCATENATE(D473,"-",E473),'Three Phase - UG'!$C$8:$T$18,13,FALSE),""),"")</f>
        <v/>
      </c>
      <c r="N473" s="427" t="str">
        <f>IF(D473&lt;&gt;"",IF(E473&lt;&gt;"",VLOOKUP(CONCATENATE(D473,"-",E473),'Three Phase - UG'!$C$8:$T$18,15,FALSE)*1000000,""),"")</f>
        <v/>
      </c>
      <c r="O473" s="426"/>
      <c r="P473" s="427"/>
    </row>
    <row r="474" spans="10:16" x14ac:dyDescent="0.25">
      <c r="J474" s="426" t="str">
        <f>IF(D474&lt;&gt;"",IF(E474&lt;&gt;"",VLOOKUP(CONCATENATE(D474,"-",E474),'Three Phase - UG'!$C$8:$T$18,9,FALSE),""),"")</f>
        <v/>
      </c>
      <c r="K474" s="426" t="str">
        <f>IF(D474&lt;&gt;"",IF(E474&lt;&gt;"",VLOOKUP(CONCATENATE(D474,"-",E474),'Three Phase - UG'!$C$8:$T$18,10,FALSE),""),"")</f>
        <v/>
      </c>
      <c r="L474" s="426" t="str">
        <f>IF(D474&lt;&gt;"",IF(E474&lt;&gt;"",VLOOKUP(CONCATENATE(D474,"-",E474),'Three Phase - UG'!$C$8:$T$18,12,FALSE),""),"")</f>
        <v/>
      </c>
      <c r="M474" s="426" t="str">
        <f>IF(D474&lt;&gt;"",IF(E474&lt;&gt;"",VLOOKUP(CONCATENATE(D474,"-",E474),'Three Phase - UG'!$C$8:$T$18,13,FALSE),""),"")</f>
        <v/>
      </c>
      <c r="N474" s="427" t="str">
        <f>IF(D474&lt;&gt;"",IF(E474&lt;&gt;"",VLOOKUP(CONCATENATE(D474,"-",E474),'Three Phase - UG'!$C$8:$T$18,15,FALSE)*1000000,""),"")</f>
        <v/>
      </c>
      <c r="O474" s="426"/>
      <c r="P474" s="427"/>
    </row>
    <row r="475" spans="10:16" x14ac:dyDescent="0.25">
      <c r="J475" s="426" t="str">
        <f>IF(D475&lt;&gt;"",IF(E475&lt;&gt;"",VLOOKUP(CONCATENATE(D475,"-",E475),'Three Phase - UG'!$C$8:$T$18,9,FALSE),""),"")</f>
        <v/>
      </c>
      <c r="K475" s="426" t="str">
        <f>IF(D475&lt;&gt;"",IF(E475&lt;&gt;"",VLOOKUP(CONCATENATE(D475,"-",E475),'Three Phase - UG'!$C$8:$T$18,10,FALSE),""),"")</f>
        <v/>
      </c>
      <c r="L475" s="426" t="str">
        <f>IF(D475&lt;&gt;"",IF(E475&lt;&gt;"",VLOOKUP(CONCATENATE(D475,"-",E475),'Three Phase - UG'!$C$8:$T$18,12,FALSE),""),"")</f>
        <v/>
      </c>
      <c r="M475" s="426" t="str">
        <f>IF(D475&lt;&gt;"",IF(E475&lt;&gt;"",VLOOKUP(CONCATENATE(D475,"-",E475),'Three Phase - UG'!$C$8:$T$18,13,FALSE),""),"")</f>
        <v/>
      </c>
      <c r="N475" s="427" t="str">
        <f>IF(D475&lt;&gt;"",IF(E475&lt;&gt;"",VLOOKUP(CONCATENATE(D475,"-",E475),'Three Phase - UG'!$C$8:$T$18,15,FALSE)*1000000,""),"")</f>
        <v/>
      </c>
      <c r="O475" s="426"/>
      <c r="P475" s="427"/>
    </row>
    <row r="476" spans="10:16" x14ac:dyDescent="0.25">
      <c r="J476" s="426" t="str">
        <f>IF(D476&lt;&gt;"",IF(E476&lt;&gt;"",VLOOKUP(CONCATENATE(D476,"-",E476),'Three Phase - UG'!$C$8:$T$18,9,FALSE),""),"")</f>
        <v/>
      </c>
      <c r="K476" s="426" t="str">
        <f>IF(D476&lt;&gt;"",IF(E476&lt;&gt;"",VLOOKUP(CONCATENATE(D476,"-",E476),'Three Phase - UG'!$C$8:$T$18,10,FALSE),""),"")</f>
        <v/>
      </c>
      <c r="L476" s="426" t="str">
        <f>IF(D476&lt;&gt;"",IF(E476&lt;&gt;"",VLOOKUP(CONCATENATE(D476,"-",E476),'Three Phase - UG'!$C$8:$T$18,12,FALSE),""),"")</f>
        <v/>
      </c>
      <c r="M476" s="426" t="str">
        <f>IF(D476&lt;&gt;"",IF(E476&lt;&gt;"",VLOOKUP(CONCATENATE(D476,"-",E476),'Three Phase - UG'!$C$8:$T$18,13,FALSE),""),"")</f>
        <v/>
      </c>
      <c r="N476" s="427" t="str">
        <f>IF(D476&lt;&gt;"",IF(E476&lt;&gt;"",VLOOKUP(CONCATENATE(D476,"-",E476),'Three Phase - UG'!$C$8:$T$18,15,FALSE)*1000000,""),"")</f>
        <v/>
      </c>
      <c r="O476" s="426"/>
      <c r="P476" s="427"/>
    </row>
    <row r="477" spans="10:16" x14ac:dyDescent="0.25">
      <c r="J477" s="426" t="str">
        <f>IF(D477&lt;&gt;"",IF(E477&lt;&gt;"",VLOOKUP(CONCATENATE(D477,"-",E477),'Three Phase - UG'!$C$8:$T$18,9,FALSE),""),"")</f>
        <v/>
      </c>
      <c r="K477" s="426" t="str">
        <f>IF(D477&lt;&gt;"",IF(E477&lt;&gt;"",VLOOKUP(CONCATENATE(D477,"-",E477),'Three Phase - UG'!$C$8:$T$18,10,FALSE),""),"")</f>
        <v/>
      </c>
      <c r="L477" s="426" t="str">
        <f>IF(D477&lt;&gt;"",IF(E477&lt;&gt;"",VLOOKUP(CONCATENATE(D477,"-",E477),'Three Phase - UG'!$C$8:$T$18,12,FALSE),""),"")</f>
        <v/>
      </c>
      <c r="M477" s="426" t="str">
        <f>IF(D477&lt;&gt;"",IF(E477&lt;&gt;"",VLOOKUP(CONCATENATE(D477,"-",E477),'Three Phase - UG'!$C$8:$T$18,13,FALSE),""),"")</f>
        <v/>
      </c>
      <c r="N477" s="427" t="str">
        <f>IF(D477&lt;&gt;"",IF(E477&lt;&gt;"",VLOOKUP(CONCATENATE(D477,"-",E477),'Three Phase - UG'!$C$8:$T$18,15,FALSE)*1000000,""),"")</f>
        <v/>
      </c>
      <c r="O477" s="426"/>
      <c r="P477" s="427"/>
    </row>
    <row r="478" spans="10:16" x14ac:dyDescent="0.25">
      <c r="J478" s="426" t="str">
        <f>IF(D478&lt;&gt;"",IF(E478&lt;&gt;"",VLOOKUP(CONCATENATE(D478,"-",E478),'Three Phase - UG'!$C$8:$T$18,9,FALSE),""),"")</f>
        <v/>
      </c>
      <c r="K478" s="426" t="str">
        <f>IF(D478&lt;&gt;"",IF(E478&lt;&gt;"",VLOOKUP(CONCATENATE(D478,"-",E478),'Three Phase - UG'!$C$8:$T$18,10,FALSE),""),"")</f>
        <v/>
      </c>
      <c r="L478" s="426" t="str">
        <f>IF(D478&lt;&gt;"",IF(E478&lt;&gt;"",VLOOKUP(CONCATENATE(D478,"-",E478),'Three Phase - UG'!$C$8:$T$18,12,FALSE),""),"")</f>
        <v/>
      </c>
      <c r="M478" s="426" t="str">
        <f>IF(D478&lt;&gt;"",IF(E478&lt;&gt;"",VLOOKUP(CONCATENATE(D478,"-",E478),'Three Phase - UG'!$C$8:$T$18,13,FALSE),""),"")</f>
        <v/>
      </c>
      <c r="N478" s="427" t="str">
        <f>IF(D478&lt;&gt;"",IF(E478&lt;&gt;"",VLOOKUP(CONCATENATE(D478,"-",E478),'Three Phase - UG'!$C$8:$T$18,15,FALSE)*1000000,""),"")</f>
        <v/>
      </c>
      <c r="O478" s="426"/>
      <c r="P478" s="427"/>
    </row>
    <row r="479" spans="10:16" x14ac:dyDescent="0.25">
      <c r="J479" s="426" t="str">
        <f>IF(D479&lt;&gt;"",IF(E479&lt;&gt;"",VLOOKUP(CONCATENATE(D479,"-",E479),'Three Phase - UG'!$C$8:$T$18,9,FALSE),""),"")</f>
        <v/>
      </c>
      <c r="K479" s="426" t="str">
        <f>IF(D479&lt;&gt;"",IF(E479&lt;&gt;"",VLOOKUP(CONCATENATE(D479,"-",E479),'Three Phase - UG'!$C$8:$T$18,10,FALSE),""),"")</f>
        <v/>
      </c>
      <c r="L479" s="426" t="str">
        <f>IF(D479&lt;&gt;"",IF(E479&lt;&gt;"",VLOOKUP(CONCATENATE(D479,"-",E479),'Three Phase - UG'!$C$8:$T$18,12,FALSE),""),"")</f>
        <v/>
      </c>
      <c r="M479" s="426" t="str">
        <f>IF(D479&lt;&gt;"",IF(E479&lt;&gt;"",VLOOKUP(CONCATENATE(D479,"-",E479),'Three Phase - UG'!$C$8:$T$18,13,FALSE),""),"")</f>
        <v/>
      </c>
      <c r="N479" s="427" t="str">
        <f>IF(D479&lt;&gt;"",IF(E479&lt;&gt;"",VLOOKUP(CONCATENATE(D479,"-",E479),'Three Phase - UG'!$C$8:$T$18,15,FALSE)*1000000,""),"")</f>
        <v/>
      </c>
      <c r="O479" s="426"/>
      <c r="P479" s="427"/>
    </row>
    <row r="480" spans="10:16" x14ac:dyDescent="0.25">
      <c r="J480" s="426" t="str">
        <f>IF(D480&lt;&gt;"",IF(E480&lt;&gt;"",VLOOKUP(CONCATENATE(D480,"-",E480),'Three Phase - UG'!$C$8:$T$18,9,FALSE),""),"")</f>
        <v/>
      </c>
      <c r="K480" s="426" t="str">
        <f>IF(D480&lt;&gt;"",IF(E480&lt;&gt;"",VLOOKUP(CONCATENATE(D480,"-",E480),'Three Phase - UG'!$C$8:$T$18,10,FALSE),""),"")</f>
        <v/>
      </c>
      <c r="L480" s="426" t="str">
        <f>IF(D480&lt;&gt;"",IF(E480&lt;&gt;"",VLOOKUP(CONCATENATE(D480,"-",E480),'Three Phase - UG'!$C$8:$T$18,12,FALSE),""),"")</f>
        <v/>
      </c>
      <c r="M480" s="426" t="str">
        <f>IF(D480&lt;&gt;"",IF(E480&lt;&gt;"",VLOOKUP(CONCATENATE(D480,"-",E480),'Three Phase - UG'!$C$8:$T$18,13,FALSE),""),"")</f>
        <v/>
      </c>
      <c r="N480" s="427" t="str">
        <f>IF(D480&lt;&gt;"",IF(E480&lt;&gt;"",VLOOKUP(CONCATENATE(D480,"-",E480),'Three Phase - UG'!$C$8:$T$18,15,FALSE)*1000000,""),"")</f>
        <v/>
      </c>
      <c r="O480" s="426"/>
      <c r="P480" s="427"/>
    </row>
    <row r="481" spans="10:16" x14ac:dyDescent="0.25">
      <c r="J481" s="426" t="str">
        <f>IF(D481&lt;&gt;"",IF(E481&lt;&gt;"",VLOOKUP(CONCATENATE(D481,"-",E481),'Three Phase - UG'!$C$8:$T$18,9,FALSE),""),"")</f>
        <v/>
      </c>
      <c r="K481" s="426" t="str">
        <f>IF(D481&lt;&gt;"",IF(E481&lt;&gt;"",VLOOKUP(CONCATENATE(D481,"-",E481),'Three Phase - UG'!$C$8:$T$18,10,FALSE),""),"")</f>
        <v/>
      </c>
      <c r="L481" s="426" t="str">
        <f>IF(D481&lt;&gt;"",IF(E481&lt;&gt;"",VLOOKUP(CONCATENATE(D481,"-",E481),'Three Phase - UG'!$C$8:$T$18,12,FALSE),""),"")</f>
        <v/>
      </c>
      <c r="M481" s="426" t="str">
        <f>IF(D481&lt;&gt;"",IF(E481&lt;&gt;"",VLOOKUP(CONCATENATE(D481,"-",E481),'Three Phase - UG'!$C$8:$T$18,13,FALSE),""),"")</f>
        <v/>
      </c>
      <c r="N481" s="427" t="str">
        <f>IF(D481&lt;&gt;"",IF(E481&lt;&gt;"",VLOOKUP(CONCATENATE(D481,"-",E481),'Three Phase - UG'!$C$8:$T$18,15,FALSE)*1000000,""),"")</f>
        <v/>
      </c>
      <c r="O481" s="426"/>
      <c r="P481" s="427"/>
    </row>
    <row r="482" spans="10:16" x14ac:dyDescent="0.25">
      <c r="J482" s="426" t="str">
        <f>IF(D482&lt;&gt;"",IF(E482&lt;&gt;"",VLOOKUP(CONCATENATE(D482,"-",E482),'Three Phase - UG'!$C$8:$T$18,9,FALSE),""),"")</f>
        <v/>
      </c>
      <c r="K482" s="426" t="str">
        <f>IF(D482&lt;&gt;"",IF(E482&lt;&gt;"",VLOOKUP(CONCATENATE(D482,"-",E482),'Three Phase - UG'!$C$8:$T$18,10,FALSE),""),"")</f>
        <v/>
      </c>
      <c r="L482" s="426" t="str">
        <f>IF(D482&lt;&gt;"",IF(E482&lt;&gt;"",VLOOKUP(CONCATENATE(D482,"-",E482),'Three Phase - UG'!$C$8:$T$18,12,FALSE),""),"")</f>
        <v/>
      </c>
      <c r="M482" s="426" t="str">
        <f>IF(D482&lt;&gt;"",IF(E482&lt;&gt;"",VLOOKUP(CONCATENATE(D482,"-",E482),'Three Phase - UG'!$C$8:$T$18,13,FALSE),""),"")</f>
        <v/>
      </c>
      <c r="N482" s="427" t="str">
        <f>IF(D482&lt;&gt;"",IF(E482&lt;&gt;"",VLOOKUP(CONCATENATE(D482,"-",E482),'Three Phase - UG'!$C$8:$T$18,15,FALSE)*1000000,""),"")</f>
        <v/>
      </c>
      <c r="O482" s="426"/>
      <c r="P482" s="427"/>
    </row>
    <row r="483" spans="10:16" x14ac:dyDescent="0.25">
      <c r="J483" s="426" t="str">
        <f>IF(D483&lt;&gt;"",IF(E483&lt;&gt;"",VLOOKUP(CONCATENATE(D483,"-",E483),'Three Phase - UG'!$C$8:$T$18,9,FALSE),""),"")</f>
        <v/>
      </c>
      <c r="K483" s="426" t="str">
        <f>IF(D483&lt;&gt;"",IF(E483&lt;&gt;"",VLOOKUP(CONCATENATE(D483,"-",E483),'Three Phase - UG'!$C$8:$T$18,10,FALSE),""),"")</f>
        <v/>
      </c>
      <c r="L483" s="426" t="str">
        <f>IF(D483&lt;&gt;"",IF(E483&lt;&gt;"",VLOOKUP(CONCATENATE(D483,"-",E483),'Three Phase - UG'!$C$8:$T$18,12,FALSE),""),"")</f>
        <v/>
      </c>
      <c r="M483" s="426" t="str">
        <f>IF(D483&lt;&gt;"",IF(E483&lt;&gt;"",VLOOKUP(CONCATENATE(D483,"-",E483),'Three Phase - UG'!$C$8:$T$18,13,FALSE),""),"")</f>
        <v/>
      </c>
      <c r="N483" s="427" t="str">
        <f>IF(D483&lt;&gt;"",IF(E483&lt;&gt;"",VLOOKUP(CONCATENATE(D483,"-",E483),'Three Phase - UG'!$C$8:$T$18,15,FALSE)*1000000,""),"")</f>
        <v/>
      </c>
      <c r="O483" s="426"/>
      <c r="P483" s="427"/>
    </row>
    <row r="484" spans="10:16" x14ac:dyDescent="0.25">
      <c r="J484" s="426" t="str">
        <f>IF(D484&lt;&gt;"",IF(E484&lt;&gt;"",VLOOKUP(CONCATENATE(D484,"-",E484),'Three Phase - UG'!$C$8:$T$18,9,FALSE),""),"")</f>
        <v/>
      </c>
      <c r="K484" s="426" t="str">
        <f>IF(D484&lt;&gt;"",IF(E484&lt;&gt;"",VLOOKUP(CONCATENATE(D484,"-",E484),'Three Phase - UG'!$C$8:$T$18,10,FALSE),""),"")</f>
        <v/>
      </c>
      <c r="L484" s="426" t="str">
        <f>IF(D484&lt;&gt;"",IF(E484&lt;&gt;"",VLOOKUP(CONCATENATE(D484,"-",E484),'Three Phase - UG'!$C$8:$T$18,12,FALSE),""),"")</f>
        <v/>
      </c>
      <c r="M484" s="426" t="str">
        <f>IF(D484&lt;&gt;"",IF(E484&lt;&gt;"",VLOOKUP(CONCATENATE(D484,"-",E484),'Three Phase - UG'!$C$8:$T$18,13,FALSE),""),"")</f>
        <v/>
      </c>
      <c r="N484" s="427" t="str">
        <f>IF(D484&lt;&gt;"",IF(E484&lt;&gt;"",VLOOKUP(CONCATENATE(D484,"-",E484),'Three Phase - UG'!$C$8:$T$18,15,FALSE)*1000000,""),"")</f>
        <v/>
      </c>
      <c r="O484" s="426"/>
      <c r="P484" s="427"/>
    </row>
    <row r="485" spans="10:16" x14ac:dyDescent="0.25">
      <c r="J485" s="426" t="str">
        <f>IF(D485&lt;&gt;"",IF(E485&lt;&gt;"",VLOOKUP(CONCATENATE(D485,"-",E485),'Three Phase - UG'!$C$8:$T$18,9,FALSE),""),"")</f>
        <v/>
      </c>
      <c r="K485" s="426" t="str">
        <f>IF(D485&lt;&gt;"",IF(E485&lt;&gt;"",VLOOKUP(CONCATENATE(D485,"-",E485),'Three Phase - UG'!$C$8:$T$18,10,FALSE),""),"")</f>
        <v/>
      </c>
      <c r="L485" s="426" t="str">
        <f>IF(D485&lt;&gt;"",IF(E485&lt;&gt;"",VLOOKUP(CONCATENATE(D485,"-",E485),'Three Phase - UG'!$C$8:$T$18,12,FALSE),""),"")</f>
        <v/>
      </c>
      <c r="M485" s="426" t="str">
        <f>IF(D485&lt;&gt;"",IF(E485&lt;&gt;"",VLOOKUP(CONCATENATE(D485,"-",E485),'Three Phase - UG'!$C$8:$T$18,13,FALSE),""),"")</f>
        <v/>
      </c>
      <c r="N485" s="427" t="str">
        <f>IF(D485&lt;&gt;"",IF(E485&lt;&gt;"",VLOOKUP(CONCATENATE(D485,"-",E485),'Three Phase - UG'!$C$8:$T$18,15,FALSE)*1000000,""),"")</f>
        <v/>
      </c>
      <c r="O485" s="426"/>
      <c r="P485" s="427"/>
    </row>
    <row r="486" spans="10:16" x14ac:dyDescent="0.25">
      <c r="J486" s="426" t="str">
        <f>IF(D486&lt;&gt;"",IF(E486&lt;&gt;"",VLOOKUP(CONCATENATE(D486,"-",E486),'Three Phase - UG'!$C$8:$T$18,9,FALSE),""),"")</f>
        <v/>
      </c>
      <c r="K486" s="426" t="str">
        <f>IF(D486&lt;&gt;"",IF(E486&lt;&gt;"",VLOOKUP(CONCATENATE(D486,"-",E486),'Three Phase - UG'!$C$8:$T$18,10,FALSE),""),"")</f>
        <v/>
      </c>
      <c r="L486" s="426" t="str">
        <f>IF(D486&lt;&gt;"",IF(E486&lt;&gt;"",VLOOKUP(CONCATENATE(D486,"-",E486),'Three Phase - UG'!$C$8:$T$18,12,FALSE),""),"")</f>
        <v/>
      </c>
      <c r="M486" s="426" t="str">
        <f>IF(D486&lt;&gt;"",IF(E486&lt;&gt;"",VLOOKUP(CONCATENATE(D486,"-",E486),'Three Phase - UG'!$C$8:$T$18,13,FALSE),""),"")</f>
        <v/>
      </c>
      <c r="N486" s="427" t="str">
        <f>IF(D486&lt;&gt;"",IF(E486&lt;&gt;"",VLOOKUP(CONCATENATE(D486,"-",E486),'Three Phase - UG'!$C$8:$T$18,15,FALSE)*1000000,""),"")</f>
        <v/>
      </c>
      <c r="O486" s="426"/>
      <c r="P486" s="427"/>
    </row>
    <row r="487" spans="10:16" x14ac:dyDescent="0.25">
      <c r="J487" s="426" t="str">
        <f>IF(D487&lt;&gt;"",IF(E487&lt;&gt;"",VLOOKUP(CONCATENATE(D487,"-",E487),'Three Phase - UG'!$C$8:$T$18,9,FALSE),""),"")</f>
        <v/>
      </c>
      <c r="K487" s="426" t="str">
        <f>IF(D487&lt;&gt;"",IF(E487&lt;&gt;"",VLOOKUP(CONCATENATE(D487,"-",E487),'Three Phase - UG'!$C$8:$T$18,10,FALSE),""),"")</f>
        <v/>
      </c>
      <c r="L487" s="426" t="str">
        <f>IF(D487&lt;&gt;"",IF(E487&lt;&gt;"",VLOOKUP(CONCATENATE(D487,"-",E487),'Three Phase - UG'!$C$8:$T$18,12,FALSE),""),"")</f>
        <v/>
      </c>
      <c r="M487" s="426" t="str">
        <f>IF(D487&lt;&gt;"",IF(E487&lt;&gt;"",VLOOKUP(CONCATENATE(D487,"-",E487),'Three Phase - UG'!$C$8:$T$18,13,FALSE),""),"")</f>
        <v/>
      </c>
      <c r="N487" s="427" t="str">
        <f>IF(D487&lt;&gt;"",IF(E487&lt;&gt;"",VLOOKUP(CONCATENATE(D487,"-",E487),'Three Phase - UG'!$C$8:$T$18,15,FALSE)*1000000,""),"")</f>
        <v/>
      </c>
      <c r="O487" s="426"/>
      <c r="P487" s="427"/>
    </row>
    <row r="488" spans="10:16" x14ac:dyDescent="0.25">
      <c r="J488" s="426" t="str">
        <f>IF(D488&lt;&gt;"",IF(E488&lt;&gt;"",VLOOKUP(CONCATENATE(D488,"-",E488),'Three Phase - UG'!$C$8:$T$18,9,FALSE),""),"")</f>
        <v/>
      </c>
      <c r="K488" s="426" t="str">
        <f>IF(D488&lt;&gt;"",IF(E488&lt;&gt;"",VLOOKUP(CONCATENATE(D488,"-",E488),'Three Phase - UG'!$C$8:$T$18,10,FALSE),""),"")</f>
        <v/>
      </c>
      <c r="L488" s="426" t="str">
        <f>IF(D488&lt;&gt;"",IF(E488&lt;&gt;"",VLOOKUP(CONCATENATE(D488,"-",E488),'Three Phase - UG'!$C$8:$T$18,12,FALSE),""),"")</f>
        <v/>
      </c>
      <c r="M488" s="426" t="str">
        <f>IF(D488&lt;&gt;"",IF(E488&lt;&gt;"",VLOOKUP(CONCATENATE(D488,"-",E488),'Three Phase - UG'!$C$8:$T$18,13,FALSE),""),"")</f>
        <v/>
      </c>
      <c r="N488" s="427" t="str">
        <f>IF(D488&lt;&gt;"",IF(E488&lt;&gt;"",VLOOKUP(CONCATENATE(D488,"-",E488),'Three Phase - UG'!$C$8:$T$18,15,FALSE)*1000000,""),"")</f>
        <v/>
      </c>
      <c r="O488" s="426"/>
      <c r="P488" s="427"/>
    </row>
    <row r="489" spans="10:16" x14ac:dyDescent="0.25">
      <c r="J489" s="426" t="str">
        <f>IF(D489&lt;&gt;"",IF(E489&lt;&gt;"",VLOOKUP(CONCATENATE(D489,"-",E489),'Three Phase - UG'!$C$8:$T$18,9,FALSE),""),"")</f>
        <v/>
      </c>
      <c r="K489" s="426" t="str">
        <f>IF(D489&lt;&gt;"",IF(E489&lt;&gt;"",VLOOKUP(CONCATENATE(D489,"-",E489),'Three Phase - UG'!$C$8:$T$18,10,FALSE),""),"")</f>
        <v/>
      </c>
      <c r="L489" s="426" t="str">
        <f>IF(D489&lt;&gt;"",IF(E489&lt;&gt;"",VLOOKUP(CONCATENATE(D489,"-",E489),'Three Phase - UG'!$C$8:$T$18,12,FALSE),""),"")</f>
        <v/>
      </c>
      <c r="M489" s="426" t="str">
        <f>IF(D489&lt;&gt;"",IF(E489&lt;&gt;"",VLOOKUP(CONCATENATE(D489,"-",E489),'Three Phase - UG'!$C$8:$T$18,13,FALSE),""),"")</f>
        <v/>
      </c>
      <c r="N489" s="427" t="str">
        <f>IF(D489&lt;&gt;"",IF(E489&lt;&gt;"",VLOOKUP(CONCATENATE(D489,"-",E489),'Three Phase - UG'!$C$8:$T$18,15,FALSE)*1000000,""),"")</f>
        <v/>
      </c>
      <c r="O489" s="426"/>
      <c r="P489" s="427"/>
    </row>
    <row r="490" spans="10:16" x14ac:dyDescent="0.25">
      <c r="J490" s="426" t="str">
        <f>IF(D490&lt;&gt;"",IF(E490&lt;&gt;"",VLOOKUP(CONCATENATE(D490,"-",E490),'Three Phase - UG'!$C$8:$T$18,9,FALSE),""),"")</f>
        <v/>
      </c>
      <c r="K490" s="426" t="str">
        <f>IF(D490&lt;&gt;"",IF(E490&lt;&gt;"",VLOOKUP(CONCATENATE(D490,"-",E490),'Three Phase - UG'!$C$8:$T$18,10,FALSE),""),"")</f>
        <v/>
      </c>
      <c r="L490" s="426" t="str">
        <f>IF(D490&lt;&gt;"",IF(E490&lt;&gt;"",VLOOKUP(CONCATENATE(D490,"-",E490),'Three Phase - UG'!$C$8:$T$18,12,FALSE),""),"")</f>
        <v/>
      </c>
      <c r="M490" s="426" t="str">
        <f>IF(D490&lt;&gt;"",IF(E490&lt;&gt;"",VLOOKUP(CONCATENATE(D490,"-",E490),'Three Phase - UG'!$C$8:$T$18,13,FALSE),""),"")</f>
        <v/>
      </c>
      <c r="N490" s="427" t="str">
        <f>IF(D490&lt;&gt;"",IF(E490&lt;&gt;"",VLOOKUP(CONCATENATE(D490,"-",E490),'Three Phase - UG'!$C$8:$T$18,15,FALSE)*1000000,""),"")</f>
        <v/>
      </c>
      <c r="O490" s="426"/>
      <c r="P490" s="427"/>
    </row>
    <row r="491" spans="10:16" x14ac:dyDescent="0.25">
      <c r="J491" s="426" t="str">
        <f>IF(D491&lt;&gt;"",IF(E491&lt;&gt;"",VLOOKUP(CONCATENATE(D491,"-",E491),'Three Phase - UG'!$C$8:$T$18,9,FALSE),""),"")</f>
        <v/>
      </c>
      <c r="K491" s="426" t="str">
        <f>IF(D491&lt;&gt;"",IF(E491&lt;&gt;"",VLOOKUP(CONCATENATE(D491,"-",E491),'Three Phase - UG'!$C$8:$T$18,10,FALSE),""),"")</f>
        <v/>
      </c>
      <c r="L491" s="426" t="str">
        <f>IF(D491&lt;&gt;"",IF(E491&lt;&gt;"",VLOOKUP(CONCATENATE(D491,"-",E491),'Three Phase - UG'!$C$8:$T$18,12,FALSE),""),"")</f>
        <v/>
      </c>
      <c r="M491" s="426" t="str">
        <f>IF(D491&lt;&gt;"",IF(E491&lt;&gt;"",VLOOKUP(CONCATENATE(D491,"-",E491),'Three Phase - UG'!$C$8:$T$18,13,FALSE),""),"")</f>
        <v/>
      </c>
      <c r="N491" s="427" t="str">
        <f>IF(D491&lt;&gt;"",IF(E491&lt;&gt;"",VLOOKUP(CONCATENATE(D491,"-",E491),'Three Phase - UG'!$C$8:$T$18,15,FALSE)*1000000,""),"")</f>
        <v/>
      </c>
      <c r="O491" s="426"/>
      <c r="P491" s="427"/>
    </row>
    <row r="492" spans="10:16" x14ac:dyDescent="0.25">
      <c r="J492" s="426" t="str">
        <f>IF(D492&lt;&gt;"",IF(E492&lt;&gt;"",VLOOKUP(CONCATENATE(D492,"-",E492),'Three Phase - UG'!$C$8:$T$18,9,FALSE),""),"")</f>
        <v/>
      </c>
      <c r="K492" s="426" t="str">
        <f>IF(D492&lt;&gt;"",IF(E492&lt;&gt;"",VLOOKUP(CONCATENATE(D492,"-",E492),'Three Phase - UG'!$C$8:$T$18,10,FALSE),""),"")</f>
        <v/>
      </c>
      <c r="L492" s="426" t="str">
        <f>IF(D492&lt;&gt;"",IF(E492&lt;&gt;"",VLOOKUP(CONCATENATE(D492,"-",E492),'Three Phase - UG'!$C$8:$T$18,12,FALSE),""),"")</f>
        <v/>
      </c>
      <c r="M492" s="426" t="str">
        <f>IF(D492&lt;&gt;"",IF(E492&lt;&gt;"",VLOOKUP(CONCATENATE(D492,"-",E492),'Three Phase - UG'!$C$8:$T$18,13,FALSE),""),"")</f>
        <v/>
      </c>
      <c r="N492" s="427" t="str">
        <f>IF(D492&lt;&gt;"",IF(E492&lt;&gt;"",VLOOKUP(CONCATENATE(D492,"-",E492),'Three Phase - UG'!$C$8:$T$18,15,FALSE)*1000000,""),"")</f>
        <v/>
      </c>
      <c r="O492" s="426"/>
      <c r="P492" s="427"/>
    </row>
    <row r="493" spans="10:16" x14ac:dyDescent="0.25">
      <c r="J493" s="426" t="str">
        <f>IF(D493&lt;&gt;"",IF(E493&lt;&gt;"",VLOOKUP(CONCATENATE(D493,"-",E493),'Three Phase - UG'!$C$8:$T$18,9,FALSE),""),"")</f>
        <v/>
      </c>
      <c r="K493" s="426" t="str">
        <f>IF(D493&lt;&gt;"",IF(E493&lt;&gt;"",VLOOKUP(CONCATENATE(D493,"-",E493),'Three Phase - UG'!$C$8:$T$18,10,FALSE),""),"")</f>
        <v/>
      </c>
      <c r="L493" s="426" t="str">
        <f>IF(D493&lt;&gt;"",IF(E493&lt;&gt;"",VLOOKUP(CONCATENATE(D493,"-",E493),'Three Phase - UG'!$C$8:$T$18,12,FALSE),""),"")</f>
        <v/>
      </c>
      <c r="M493" s="426" t="str">
        <f>IF(D493&lt;&gt;"",IF(E493&lt;&gt;"",VLOOKUP(CONCATENATE(D493,"-",E493),'Three Phase - UG'!$C$8:$T$18,13,FALSE),""),"")</f>
        <v/>
      </c>
      <c r="N493" s="427" t="str">
        <f>IF(D493&lt;&gt;"",IF(E493&lt;&gt;"",VLOOKUP(CONCATENATE(D493,"-",E493),'Three Phase - UG'!$C$8:$T$18,15,FALSE)*1000000,""),"")</f>
        <v/>
      </c>
      <c r="O493" s="426"/>
      <c r="P493" s="427"/>
    </row>
    <row r="494" spans="10:16" x14ac:dyDescent="0.25">
      <c r="J494" s="426" t="str">
        <f>IF(D494&lt;&gt;"",IF(E494&lt;&gt;"",VLOOKUP(CONCATENATE(D494,"-",E494),'Three Phase - UG'!$C$8:$T$18,9,FALSE),""),"")</f>
        <v/>
      </c>
      <c r="K494" s="426" t="str">
        <f>IF(D494&lt;&gt;"",IF(E494&lt;&gt;"",VLOOKUP(CONCATENATE(D494,"-",E494),'Three Phase - UG'!$C$8:$T$18,10,FALSE),""),"")</f>
        <v/>
      </c>
      <c r="L494" s="426" t="str">
        <f>IF(D494&lt;&gt;"",IF(E494&lt;&gt;"",VLOOKUP(CONCATENATE(D494,"-",E494),'Three Phase - UG'!$C$8:$T$18,12,FALSE),""),"")</f>
        <v/>
      </c>
      <c r="M494" s="426" t="str">
        <f>IF(D494&lt;&gt;"",IF(E494&lt;&gt;"",VLOOKUP(CONCATENATE(D494,"-",E494),'Three Phase - UG'!$C$8:$T$18,13,FALSE),""),"")</f>
        <v/>
      </c>
      <c r="N494" s="427" t="str">
        <f>IF(D494&lt;&gt;"",IF(E494&lt;&gt;"",VLOOKUP(CONCATENATE(D494,"-",E494),'Three Phase - UG'!$C$8:$T$18,15,FALSE)*1000000,""),"")</f>
        <v/>
      </c>
      <c r="O494" s="426"/>
      <c r="P494" s="427"/>
    </row>
    <row r="495" spans="10:16" x14ac:dyDescent="0.25">
      <c r="J495" s="426" t="str">
        <f>IF(D495&lt;&gt;"",IF(E495&lt;&gt;"",VLOOKUP(CONCATENATE(D495,"-",E495),'Three Phase - UG'!$C$8:$T$18,9,FALSE),""),"")</f>
        <v/>
      </c>
      <c r="K495" s="426" t="str">
        <f>IF(D495&lt;&gt;"",IF(E495&lt;&gt;"",VLOOKUP(CONCATENATE(D495,"-",E495),'Three Phase - UG'!$C$8:$T$18,10,FALSE),""),"")</f>
        <v/>
      </c>
      <c r="L495" s="426" t="str">
        <f>IF(D495&lt;&gt;"",IF(E495&lt;&gt;"",VLOOKUP(CONCATENATE(D495,"-",E495),'Three Phase - UG'!$C$8:$T$18,12,FALSE),""),"")</f>
        <v/>
      </c>
      <c r="M495" s="426" t="str">
        <f>IF(D495&lt;&gt;"",IF(E495&lt;&gt;"",VLOOKUP(CONCATENATE(D495,"-",E495),'Three Phase - UG'!$C$8:$T$18,13,FALSE),""),"")</f>
        <v/>
      </c>
      <c r="N495" s="427" t="str">
        <f>IF(D495&lt;&gt;"",IF(E495&lt;&gt;"",VLOOKUP(CONCATENATE(D495,"-",E495),'Three Phase - UG'!$C$8:$T$18,15,FALSE)*1000000,""),"")</f>
        <v/>
      </c>
      <c r="O495" s="426"/>
      <c r="P495" s="427"/>
    </row>
    <row r="496" spans="10:16" x14ac:dyDescent="0.25">
      <c r="J496" s="426" t="str">
        <f>IF(D496&lt;&gt;"",IF(E496&lt;&gt;"",VLOOKUP(CONCATENATE(D496,"-",E496),'Three Phase - UG'!$C$8:$T$18,9,FALSE),""),"")</f>
        <v/>
      </c>
      <c r="K496" s="426" t="str">
        <f>IF(D496&lt;&gt;"",IF(E496&lt;&gt;"",VLOOKUP(CONCATENATE(D496,"-",E496),'Three Phase - UG'!$C$8:$T$18,10,FALSE),""),"")</f>
        <v/>
      </c>
      <c r="L496" s="426" t="str">
        <f>IF(D496&lt;&gt;"",IF(E496&lt;&gt;"",VLOOKUP(CONCATENATE(D496,"-",E496),'Three Phase - UG'!$C$8:$T$18,12,FALSE),""),"")</f>
        <v/>
      </c>
      <c r="M496" s="426" t="str">
        <f>IF(D496&lt;&gt;"",IF(E496&lt;&gt;"",VLOOKUP(CONCATENATE(D496,"-",E496),'Three Phase - UG'!$C$8:$T$18,13,FALSE),""),"")</f>
        <v/>
      </c>
      <c r="N496" s="427" t="str">
        <f>IF(D496&lt;&gt;"",IF(E496&lt;&gt;"",VLOOKUP(CONCATENATE(D496,"-",E496),'Three Phase - UG'!$C$8:$T$18,15,FALSE)*1000000,""),"")</f>
        <v/>
      </c>
      <c r="O496" s="426"/>
      <c r="P496" s="427"/>
    </row>
    <row r="497" spans="10:16" x14ac:dyDescent="0.25">
      <c r="J497" s="426" t="str">
        <f>IF(D497&lt;&gt;"",IF(E497&lt;&gt;"",VLOOKUP(CONCATENATE(D497,"-",E497),'Three Phase - UG'!$C$8:$T$18,9,FALSE),""),"")</f>
        <v/>
      </c>
      <c r="K497" s="426" t="str">
        <f>IF(D497&lt;&gt;"",IF(E497&lt;&gt;"",VLOOKUP(CONCATENATE(D497,"-",E497),'Three Phase - UG'!$C$8:$T$18,10,FALSE),""),"")</f>
        <v/>
      </c>
      <c r="L497" s="426" t="str">
        <f>IF(D497&lt;&gt;"",IF(E497&lt;&gt;"",VLOOKUP(CONCATENATE(D497,"-",E497),'Three Phase - UG'!$C$8:$T$18,12,FALSE),""),"")</f>
        <v/>
      </c>
      <c r="M497" s="426" t="str">
        <f>IF(D497&lt;&gt;"",IF(E497&lt;&gt;"",VLOOKUP(CONCATENATE(D497,"-",E497),'Three Phase - UG'!$C$8:$T$18,13,FALSE),""),"")</f>
        <v/>
      </c>
      <c r="N497" s="427" t="str">
        <f>IF(D497&lt;&gt;"",IF(E497&lt;&gt;"",VLOOKUP(CONCATENATE(D497,"-",E497),'Three Phase - UG'!$C$8:$T$18,15,FALSE)*1000000,""),"")</f>
        <v/>
      </c>
      <c r="O497" s="426"/>
      <c r="P497" s="427"/>
    </row>
    <row r="498" spans="10:16" x14ac:dyDescent="0.25">
      <c r="J498" s="426" t="str">
        <f>IF(D498&lt;&gt;"",IF(E498&lt;&gt;"",VLOOKUP(CONCATENATE(D498,"-",E498),'Three Phase - UG'!$C$8:$T$18,9,FALSE),""),"")</f>
        <v/>
      </c>
      <c r="K498" s="426" t="str">
        <f>IF(D498&lt;&gt;"",IF(E498&lt;&gt;"",VLOOKUP(CONCATENATE(D498,"-",E498),'Three Phase - UG'!$C$8:$T$18,10,FALSE),""),"")</f>
        <v/>
      </c>
      <c r="L498" s="426" t="str">
        <f>IF(D498&lt;&gt;"",IF(E498&lt;&gt;"",VLOOKUP(CONCATENATE(D498,"-",E498),'Three Phase - UG'!$C$8:$T$18,12,FALSE),""),"")</f>
        <v/>
      </c>
      <c r="M498" s="426" t="str">
        <f>IF(D498&lt;&gt;"",IF(E498&lt;&gt;"",VLOOKUP(CONCATENATE(D498,"-",E498),'Three Phase - UG'!$C$8:$T$18,13,FALSE),""),"")</f>
        <v/>
      </c>
      <c r="N498" s="427" t="str">
        <f>IF(D498&lt;&gt;"",IF(E498&lt;&gt;"",VLOOKUP(CONCATENATE(D498,"-",E498),'Three Phase - UG'!$C$8:$T$18,15,FALSE)*1000000,""),"")</f>
        <v/>
      </c>
      <c r="O498" s="426"/>
      <c r="P498" s="427"/>
    </row>
    <row r="499" spans="10:16" x14ac:dyDescent="0.25">
      <c r="J499" s="426" t="str">
        <f>IF(D499&lt;&gt;"",IF(E499&lt;&gt;"",VLOOKUP(CONCATENATE(D499,"-",E499),'Three Phase - UG'!$C$8:$T$18,9,FALSE),""),"")</f>
        <v/>
      </c>
      <c r="K499" s="426" t="str">
        <f>IF(D499&lt;&gt;"",IF(E499&lt;&gt;"",VLOOKUP(CONCATENATE(D499,"-",E499),'Three Phase - UG'!$C$8:$T$18,10,FALSE),""),"")</f>
        <v/>
      </c>
      <c r="L499" s="426" t="str">
        <f>IF(D499&lt;&gt;"",IF(E499&lt;&gt;"",VLOOKUP(CONCATENATE(D499,"-",E499),'Three Phase - UG'!$C$8:$T$18,12,FALSE),""),"")</f>
        <v/>
      </c>
      <c r="M499" s="426" t="str">
        <f>IF(D499&lt;&gt;"",IF(E499&lt;&gt;"",VLOOKUP(CONCATENATE(D499,"-",E499),'Three Phase - UG'!$C$8:$T$18,13,FALSE),""),"")</f>
        <v/>
      </c>
      <c r="N499" s="427" t="str">
        <f>IF(D499&lt;&gt;"",IF(E499&lt;&gt;"",VLOOKUP(CONCATENATE(D499,"-",E499),'Three Phase - UG'!$C$8:$T$18,15,FALSE)*1000000,""),"")</f>
        <v/>
      </c>
      <c r="O499" s="426"/>
      <c r="P499" s="427"/>
    </row>
    <row r="500" spans="10:16" x14ac:dyDescent="0.25">
      <c r="J500" s="426" t="str">
        <f>IF(D500&lt;&gt;"",IF(E500&lt;&gt;"",VLOOKUP(CONCATENATE(D500,"-",E500),'Three Phase - UG'!$C$8:$T$18,9,FALSE),""),"")</f>
        <v/>
      </c>
      <c r="K500" s="426" t="str">
        <f>IF(D500&lt;&gt;"",IF(E500&lt;&gt;"",VLOOKUP(CONCATENATE(D500,"-",E500),'Three Phase - UG'!$C$8:$T$18,10,FALSE),""),"")</f>
        <v/>
      </c>
      <c r="L500" s="426" t="str">
        <f>IF(D500&lt;&gt;"",IF(E500&lt;&gt;"",VLOOKUP(CONCATENATE(D500,"-",E500),'Three Phase - UG'!$C$8:$T$18,12,FALSE),""),"")</f>
        <v/>
      </c>
      <c r="M500" s="426" t="str">
        <f>IF(D500&lt;&gt;"",IF(E500&lt;&gt;"",VLOOKUP(CONCATENATE(D500,"-",E500),'Three Phase - UG'!$C$8:$T$18,13,FALSE),""),"")</f>
        <v/>
      </c>
      <c r="N500" s="427" t="str">
        <f>IF(D500&lt;&gt;"",IF(E500&lt;&gt;"",VLOOKUP(CONCATENATE(D500,"-",E500),'Three Phase - UG'!$C$8:$T$18,15,FALSE)*1000000,""),"")</f>
        <v/>
      </c>
      <c r="O500" s="426"/>
      <c r="P500" s="427"/>
    </row>
    <row r="501" spans="10:16" x14ac:dyDescent="0.25">
      <c r="J501" s="426" t="str">
        <f>IF(D501&lt;&gt;"",IF(E501&lt;&gt;"",VLOOKUP(CONCATENATE(D501,"-",E501),'Three Phase - UG'!$C$8:$T$18,9,FALSE),""),"")</f>
        <v/>
      </c>
      <c r="K501" s="426" t="str">
        <f>IF(D501&lt;&gt;"",IF(E501&lt;&gt;"",VLOOKUP(CONCATENATE(D501,"-",E501),'Three Phase - UG'!$C$8:$T$18,10,FALSE),""),"")</f>
        <v/>
      </c>
      <c r="L501" s="426" t="str">
        <f>IF(D501&lt;&gt;"",IF(E501&lt;&gt;"",VLOOKUP(CONCATENATE(D501,"-",E501),'Three Phase - UG'!$C$8:$T$18,12,FALSE),""),"")</f>
        <v/>
      </c>
      <c r="M501" s="426" t="str">
        <f>IF(D501&lt;&gt;"",IF(E501&lt;&gt;"",VLOOKUP(CONCATENATE(D501,"-",E501),'Three Phase - UG'!$C$8:$T$18,13,FALSE),""),"")</f>
        <v/>
      </c>
      <c r="N501" s="427" t="str">
        <f>IF(D501&lt;&gt;"",IF(E501&lt;&gt;"",VLOOKUP(CONCATENATE(D501,"-",E501),'Three Phase - UG'!$C$8:$T$18,15,FALSE)*1000000,""),"")</f>
        <v/>
      </c>
      <c r="O501" s="426"/>
      <c r="P501" s="427"/>
    </row>
    <row r="502" spans="10:16" x14ac:dyDescent="0.25">
      <c r="J502" s="426" t="str">
        <f>IF(D502&lt;&gt;"",IF(E502&lt;&gt;"",VLOOKUP(CONCATENATE(D502,"-",E502),'Three Phase - UG'!$C$8:$T$18,9,FALSE),""),"")</f>
        <v/>
      </c>
      <c r="K502" s="426" t="str">
        <f>IF(D502&lt;&gt;"",IF(E502&lt;&gt;"",VLOOKUP(CONCATENATE(D502,"-",E502),'Three Phase - UG'!$C$8:$T$18,10,FALSE),""),"")</f>
        <v/>
      </c>
      <c r="L502" s="426" t="str">
        <f>IF(D502&lt;&gt;"",IF(E502&lt;&gt;"",VLOOKUP(CONCATENATE(D502,"-",E502),'Three Phase - UG'!$C$8:$T$18,12,FALSE),""),"")</f>
        <v/>
      </c>
      <c r="M502" s="426" t="str">
        <f>IF(D502&lt;&gt;"",IF(E502&lt;&gt;"",VLOOKUP(CONCATENATE(D502,"-",E502),'Three Phase - UG'!$C$8:$T$18,13,FALSE),""),"")</f>
        <v/>
      </c>
      <c r="N502" s="427" t="str">
        <f>IF(D502&lt;&gt;"",IF(E502&lt;&gt;"",VLOOKUP(CONCATENATE(D502,"-",E502),'Three Phase - UG'!$C$8:$T$18,15,FALSE)*1000000,""),"")</f>
        <v/>
      </c>
      <c r="O502" s="426"/>
      <c r="P502" s="427"/>
    </row>
    <row r="503" spans="10:16" x14ac:dyDescent="0.25">
      <c r="J503" s="426" t="str">
        <f>IF(D503&lt;&gt;"",IF(E503&lt;&gt;"",VLOOKUP(CONCATENATE(D503,"-",E503),'Three Phase - UG'!$C$8:$T$18,9,FALSE),""),"")</f>
        <v/>
      </c>
      <c r="K503" s="426" t="str">
        <f>IF(D503&lt;&gt;"",IF(E503&lt;&gt;"",VLOOKUP(CONCATENATE(D503,"-",E503),'Three Phase - UG'!$C$8:$T$18,10,FALSE),""),"")</f>
        <v/>
      </c>
      <c r="L503" s="426" t="str">
        <f>IF(D503&lt;&gt;"",IF(E503&lt;&gt;"",VLOOKUP(CONCATENATE(D503,"-",E503),'Three Phase - UG'!$C$8:$T$18,12,FALSE),""),"")</f>
        <v/>
      </c>
      <c r="M503" s="426" t="str">
        <f>IF(D503&lt;&gt;"",IF(E503&lt;&gt;"",VLOOKUP(CONCATENATE(D503,"-",E503),'Three Phase - UG'!$C$8:$T$18,13,FALSE),""),"")</f>
        <v/>
      </c>
      <c r="N503" s="427" t="str">
        <f>IF(D503&lt;&gt;"",IF(E503&lt;&gt;"",VLOOKUP(CONCATENATE(D503,"-",E503),'Three Phase - UG'!$C$8:$T$18,15,FALSE)*1000000,""),"")</f>
        <v/>
      </c>
      <c r="O503" s="426"/>
      <c r="P503" s="427"/>
    </row>
    <row r="504" spans="10:16" x14ac:dyDescent="0.25">
      <c r="J504" s="426" t="str">
        <f>IF(D504&lt;&gt;"",IF(E504&lt;&gt;"",VLOOKUP(CONCATENATE(D504,"-",E504),'Three Phase - UG'!$C$8:$T$18,9,FALSE),""),"")</f>
        <v/>
      </c>
      <c r="K504" s="426" t="str">
        <f>IF(D504&lt;&gt;"",IF(E504&lt;&gt;"",VLOOKUP(CONCATENATE(D504,"-",E504),'Three Phase - UG'!$C$8:$T$18,10,FALSE),""),"")</f>
        <v/>
      </c>
      <c r="L504" s="426" t="str">
        <f>IF(D504&lt;&gt;"",IF(E504&lt;&gt;"",VLOOKUP(CONCATENATE(D504,"-",E504),'Three Phase - UG'!$C$8:$T$18,12,FALSE),""),"")</f>
        <v/>
      </c>
      <c r="M504" s="426" t="str">
        <f>IF(D504&lt;&gt;"",IF(E504&lt;&gt;"",VLOOKUP(CONCATENATE(D504,"-",E504),'Three Phase - UG'!$C$8:$T$18,13,FALSE),""),"")</f>
        <v/>
      </c>
      <c r="N504" s="427" t="str">
        <f>IF(D504&lt;&gt;"",IF(E504&lt;&gt;"",VLOOKUP(CONCATENATE(D504,"-",E504),'Three Phase - UG'!$C$8:$T$18,15,FALSE)*1000000,""),"")</f>
        <v/>
      </c>
      <c r="O504" s="426"/>
      <c r="P504" s="427"/>
    </row>
    <row r="505" spans="10:16" x14ac:dyDescent="0.25">
      <c r="J505" s="426" t="str">
        <f>IF(D505&lt;&gt;"",IF(E505&lt;&gt;"",VLOOKUP(CONCATENATE(D505,"-",E505),'Three Phase - UG'!$C$8:$T$18,9,FALSE),""),"")</f>
        <v/>
      </c>
      <c r="K505" s="426" t="str">
        <f>IF(D505&lt;&gt;"",IF(E505&lt;&gt;"",VLOOKUP(CONCATENATE(D505,"-",E505),'Three Phase - UG'!$C$8:$T$18,10,FALSE),""),"")</f>
        <v/>
      </c>
      <c r="L505" s="426" t="str">
        <f>IF(D505&lt;&gt;"",IF(E505&lt;&gt;"",VLOOKUP(CONCATENATE(D505,"-",E505),'Three Phase - UG'!$C$8:$T$18,12,FALSE),""),"")</f>
        <v/>
      </c>
      <c r="M505" s="426" t="str">
        <f>IF(D505&lt;&gt;"",IF(E505&lt;&gt;"",VLOOKUP(CONCATENATE(D505,"-",E505),'Three Phase - UG'!$C$8:$T$18,13,FALSE),""),"")</f>
        <v/>
      </c>
      <c r="N505" s="427" t="str">
        <f>IF(D505&lt;&gt;"",IF(E505&lt;&gt;"",VLOOKUP(CONCATENATE(D505,"-",E505),'Three Phase - UG'!$C$8:$T$18,15,FALSE)*1000000,""),"")</f>
        <v/>
      </c>
      <c r="O505" s="426"/>
      <c r="P505" s="427"/>
    </row>
    <row r="506" spans="10:16" x14ac:dyDescent="0.25">
      <c r="J506" s="426" t="str">
        <f>IF(D506&lt;&gt;"",IF(E506&lt;&gt;"",VLOOKUP(CONCATENATE(D506,"-",E506),'Three Phase - UG'!$C$8:$T$18,9,FALSE),""),"")</f>
        <v/>
      </c>
      <c r="K506" s="426" t="str">
        <f>IF(D506&lt;&gt;"",IF(E506&lt;&gt;"",VLOOKUP(CONCATENATE(D506,"-",E506),'Three Phase - UG'!$C$8:$T$18,10,FALSE),""),"")</f>
        <v/>
      </c>
      <c r="L506" s="426" t="str">
        <f>IF(D506&lt;&gt;"",IF(E506&lt;&gt;"",VLOOKUP(CONCATENATE(D506,"-",E506),'Three Phase - UG'!$C$8:$T$18,12,FALSE),""),"")</f>
        <v/>
      </c>
      <c r="M506" s="426" t="str">
        <f>IF(D506&lt;&gt;"",IF(E506&lt;&gt;"",VLOOKUP(CONCATENATE(D506,"-",E506),'Three Phase - UG'!$C$8:$T$18,13,FALSE),""),"")</f>
        <v/>
      </c>
      <c r="N506" s="427" t="str">
        <f>IF(D506&lt;&gt;"",IF(E506&lt;&gt;"",VLOOKUP(CONCATENATE(D506,"-",E506),'Three Phase - UG'!$C$8:$T$18,15,FALSE)*1000000,""),"")</f>
        <v/>
      </c>
      <c r="O506" s="426"/>
      <c r="P506" s="427"/>
    </row>
    <row r="507" spans="10:16" x14ac:dyDescent="0.25">
      <c r="J507" s="426" t="str">
        <f>IF(D507&lt;&gt;"",IF(E507&lt;&gt;"",VLOOKUP(CONCATENATE(D507,"-",E507),'Three Phase - UG'!$C$8:$T$18,9,FALSE),""),"")</f>
        <v/>
      </c>
      <c r="K507" s="426" t="str">
        <f>IF(D507&lt;&gt;"",IF(E507&lt;&gt;"",VLOOKUP(CONCATENATE(D507,"-",E507),'Three Phase - UG'!$C$8:$T$18,10,FALSE),""),"")</f>
        <v/>
      </c>
      <c r="L507" s="426" t="str">
        <f>IF(D507&lt;&gt;"",IF(E507&lt;&gt;"",VLOOKUP(CONCATENATE(D507,"-",E507),'Three Phase - UG'!$C$8:$T$18,12,FALSE),""),"")</f>
        <v/>
      </c>
      <c r="M507" s="426" t="str">
        <f>IF(D507&lt;&gt;"",IF(E507&lt;&gt;"",VLOOKUP(CONCATENATE(D507,"-",E507),'Three Phase - UG'!$C$8:$T$18,13,FALSE),""),"")</f>
        <v/>
      </c>
      <c r="N507" s="427" t="str">
        <f>IF(D507&lt;&gt;"",IF(E507&lt;&gt;"",VLOOKUP(CONCATENATE(D507,"-",E507),'Three Phase - UG'!$C$8:$T$18,15,FALSE)*1000000,""),"")</f>
        <v/>
      </c>
      <c r="O507" s="426"/>
      <c r="P507" s="427"/>
    </row>
    <row r="508" spans="10:16" x14ac:dyDescent="0.25">
      <c r="J508" s="426" t="str">
        <f>IF(D508&lt;&gt;"",IF(E508&lt;&gt;"",VLOOKUP(CONCATENATE(D508,"-",E508),'Three Phase - UG'!$C$8:$T$18,9,FALSE),""),"")</f>
        <v/>
      </c>
      <c r="K508" s="426" t="str">
        <f>IF(D508&lt;&gt;"",IF(E508&lt;&gt;"",VLOOKUP(CONCATENATE(D508,"-",E508),'Three Phase - UG'!$C$8:$T$18,10,FALSE),""),"")</f>
        <v/>
      </c>
      <c r="L508" s="426" t="str">
        <f>IF(D508&lt;&gt;"",IF(E508&lt;&gt;"",VLOOKUP(CONCATENATE(D508,"-",E508),'Three Phase - UG'!$C$8:$T$18,12,FALSE),""),"")</f>
        <v/>
      </c>
      <c r="M508" s="426" t="str">
        <f>IF(D508&lt;&gt;"",IF(E508&lt;&gt;"",VLOOKUP(CONCATENATE(D508,"-",E508),'Three Phase - UG'!$C$8:$T$18,13,FALSE),""),"")</f>
        <v/>
      </c>
      <c r="N508" s="427" t="str">
        <f>IF(D508&lt;&gt;"",IF(E508&lt;&gt;"",VLOOKUP(CONCATENATE(D508,"-",E508),'Three Phase - UG'!$C$8:$T$18,15,FALSE)*1000000,""),"")</f>
        <v/>
      </c>
      <c r="O508" s="426"/>
      <c r="P508" s="427"/>
    </row>
    <row r="509" spans="10:16" x14ac:dyDescent="0.25">
      <c r="J509" s="426" t="str">
        <f>IF(D509&lt;&gt;"",IF(E509&lt;&gt;"",VLOOKUP(CONCATENATE(D509,"-",E509),'Three Phase - UG'!$C$8:$T$18,9,FALSE),""),"")</f>
        <v/>
      </c>
      <c r="K509" s="426" t="str">
        <f>IF(D509&lt;&gt;"",IF(E509&lt;&gt;"",VLOOKUP(CONCATENATE(D509,"-",E509),'Three Phase - UG'!$C$8:$T$18,10,FALSE),""),"")</f>
        <v/>
      </c>
      <c r="L509" s="426" t="str">
        <f>IF(D509&lt;&gt;"",IF(E509&lt;&gt;"",VLOOKUP(CONCATENATE(D509,"-",E509),'Three Phase - UG'!$C$8:$T$18,12,FALSE),""),"")</f>
        <v/>
      </c>
      <c r="M509" s="426" t="str">
        <f>IF(D509&lt;&gt;"",IF(E509&lt;&gt;"",VLOOKUP(CONCATENATE(D509,"-",E509),'Three Phase - UG'!$C$8:$T$18,13,FALSE),""),"")</f>
        <v/>
      </c>
      <c r="N509" s="427" t="str">
        <f>IF(D509&lt;&gt;"",IF(E509&lt;&gt;"",VLOOKUP(CONCATENATE(D509,"-",E509),'Three Phase - UG'!$C$8:$T$18,15,FALSE)*1000000,""),"")</f>
        <v/>
      </c>
      <c r="O509" s="426"/>
      <c r="P509" s="427"/>
    </row>
    <row r="510" spans="10:16" x14ac:dyDescent="0.25">
      <c r="J510" s="426" t="str">
        <f>IF(D510&lt;&gt;"",IF(E510&lt;&gt;"",VLOOKUP(CONCATENATE(D510,"-",E510),'Three Phase - UG'!$C$8:$T$18,9,FALSE),""),"")</f>
        <v/>
      </c>
      <c r="K510" s="426" t="str">
        <f>IF(D510&lt;&gt;"",IF(E510&lt;&gt;"",VLOOKUP(CONCATENATE(D510,"-",E510),'Three Phase - UG'!$C$8:$T$18,10,FALSE),""),"")</f>
        <v/>
      </c>
      <c r="L510" s="426" t="str">
        <f>IF(D510&lt;&gt;"",IF(E510&lt;&gt;"",VLOOKUP(CONCATENATE(D510,"-",E510),'Three Phase - UG'!$C$8:$T$18,12,FALSE),""),"")</f>
        <v/>
      </c>
      <c r="M510" s="426" t="str">
        <f>IF(D510&lt;&gt;"",IF(E510&lt;&gt;"",VLOOKUP(CONCATENATE(D510,"-",E510),'Three Phase - UG'!$C$8:$T$18,13,FALSE),""),"")</f>
        <v/>
      </c>
      <c r="N510" s="427" t="str">
        <f>IF(D510&lt;&gt;"",IF(E510&lt;&gt;"",VLOOKUP(CONCATENATE(D510,"-",E510),'Three Phase - UG'!$C$8:$T$18,15,FALSE)*1000000,""),"")</f>
        <v/>
      </c>
      <c r="O510" s="426"/>
      <c r="P510" s="427"/>
    </row>
    <row r="511" spans="10:16" x14ac:dyDescent="0.25">
      <c r="J511" s="426" t="str">
        <f>IF(D511&lt;&gt;"",IF(E511&lt;&gt;"",VLOOKUP(CONCATENATE(D511,"-",E511),'Three Phase - UG'!$C$8:$T$18,9,FALSE),""),"")</f>
        <v/>
      </c>
      <c r="K511" s="426" t="str">
        <f>IF(D511&lt;&gt;"",IF(E511&lt;&gt;"",VLOOKUP(CONCATENATE(D511,"-",E511),'Three Phase - UG'!$C$8:$T$18,10,FALSE),""),"")</f>
        <v/>
      </c>
      <c r="L511" s="426" t="str">
        <f>IF(D511&lt;&gt;"",IF(E511&lt;&gt;"",VLOOKUP(CONCATENATE(D511,"-",E511),'Three Phase - UG'!$C$8:$T$18,12,FALSE),""),"")</f>
        <v/>
      </c>
      <c r="M511" s="426" t="str">
        <f>IF(D511&lt;&gt;"",IF(E511&lt;&gt;"",VLOOKUP(CONCATENATE(D511,"-",E511),'Three Phase - UG'!$C$8:$T$18,13,FALSE),""),"")</f>
        <v/>
      </c>
      <c r="N511" s="427" t="str">
        <f>IF(D511&lt;&gt;"",IF(E511&lt;&gt;"",VLOOKUP(CONCATENATE(D511,"-",E511),'Three Phase - UG'!$C$8:$T$18,15,FALSE)*1000000,""),"")</f>
        <v/>
      </c>
      <c r="O511" s="426"/>
      <c r="P511" s="427"/>
    </row>
    <row r="512" spans="10:16" x14ac:dyDescent="0.25">
      <c r="J512" s="426" t="str">
        <f>IF(D512&lt;&gt;"",IF(E512&lt;&gt;"",VLOOKUP(CONCATENATE(D512,"-",E512),'Three Phase - UG'!$C$8:$T$18,9,FALSE),""),"")</f>
        <v/>
      </c>
      <c r="K512" s="426" t="str">
        <f>IF(D512&lt;&gt;"",IF(E512&lt;&gt;"",VLOOKUP(CONCATENATE(D512,"-",E512),'Three Phase - UG'!$C$8:$T$18,10,FALSE),""),"")</f>
        <v/>
      </c>
      <c r="L512" s="426" t="str">
        <f>IF(D512&lt;&gt;"",IF(E512&lt;&gt;"",VLOOKUP(CONCATENATE(D512,"-",E512),'Three Phase - UG'!$C$8:$T$18,12,FALSE),""),"")</f>
        <v/>
      </c>
      <c r="M512" s="426" t="str">
        <f>IF(D512&lt;&gt;"",IF(E512&lt;&gt;"",VLOOKUP(CONCATENATE(D512,"-",E512),'Three Phase - UG'!$C$8:$T$18,13,FALSE),""),"")</f>
        <v/>
      </c>
      <c r="N512" s="427" t="str">
        <f>IF(D512&lt;&gt;"",IF(E512&lt;&gt;"",VLOOKUP(CONCATENATE(D512,"-",E512),'Three Phase - UG'!$C$8:$T$18,15,FALSE)*1000000,""),"")</f>
        <v/>
      </c>
      <c r="O512" s="426"/>
      <c r="P512" s="427"/>
    </row>
    <row r="513" spans="10:16" x14ac:dyDescent="0.25">
      <c r="J513" s="426" t="str">
        <f>IF(D513&lt;&gt;"",IF(E513&lt;&gt;"",VLOOKUP(CONCATENATE(D513,"-",E513),'Three Phase - UG'!$C$8:$T$18,9,FALSE),""),"")</f>
        <v/>
      </c>
      <c r="K513" s="426" t="str">
        <f>IF(D513&lt;&gt;"",IF(E513&lt;&gt;"",VLOOKUP(CONCATENATE(D513,"-",E513),'Three Phase - UG'!$C$8:$T$18,10,FALSE),""),"")</f>
        <v/>
      </c>
      <c r="L513" s="426" t="str">
        <f>IF(D513&lt;&gt;"",IF(E513&lt;&gt;"",VLOOKUP(CONCATENATE(D513,"-",E513),'Three Phase - UG'!$C$8:$T$18,12,FALSE),""),"")</f>
        <v/>
      </c>
      <c r="M513" s="426" t="str">
        <f>IF(D513&lt;&gt;"",IF(E513&lt;&gt;"",VLOOKUP(CONCATENATE(D513,"-",E513),'Three Phase - UG'!$C$8:$T$18,13,FALSE),""),"")</f>
        <v/>
      </c>
      <c r="N513" s="427" t="str">
        <f>IF(D513&lt;&gt;"",IF(E513&lt;&gt;"",VLOOKUP(CONCATENATE(D513,"-",E513),'Three Phase - UG'!$C$8:$T$18,15,FALSE)*1000000,""),"")</f>
        <v/>
      </c>
      <c r="O513" s="426"/>
      <c r="P513" s="427"/>
    </row>
    <row r="514" spans="10:16" x14ac:dyDescent="0.25">
      <c r="J514" s="426" t="str">
        <f>IF(D514&lt;&gt;"",IF(E514&lt;&gt;"",VLOOKUP(CONCATENATE(D514,"-",E514),'Three Phase - UG'!$C$8:$T$18,9,FALSE),""),"")</f>
        <v/>
      </c>
      <c r="K514" s="426" t="str">
        <f>IF(D514&lt;&gt;"",IF(E514&lt;&gt;"",VLOOKUP(CONCATENATE(D514,"-",E514),'Three Phase - UG'!$C$8:$T$18,10,FALSE),""),"")</f>
        <v/>
      </c>
      <c r="L514" s="426" t="str">
        <f>IF(D514&lt;&gt;"",IF(E514&lt;&gt;"",VLOOKUP(CONCATENATE(D514,"-",E514),'Three Phase - UG'!$C$8:$T$18,12,FALSE),""),"")</f>
        <v/>
      </c>
      <c r="M514" s="426" t="str">
        <f>IF(D514&lt;&gt;"",IF(E514&lt;&gt;"",VLOOKUP(CONCATENATE(D514,"-",E514),'Three Phase - UG'!$C$8:$T$18,13,FALSE),""),"")</f>
        <v/>
      </c>
      <c r="N514" s="427" t="str">
        <f>IF(D514&lt;&gt;"",IF(E514&lt;&gt;"",VLOOKUP(CONCATENATE(D514,"-",E514),'Three Phase - UG'!$C$8:$T$18,15,FALSE)*1000000,""),"")</f>
        <v/>
      </c>
      <c r="O514" s="426"/>
      <c r="P514" s="427"/>
    </row>
    <row r="515" spans="10:16" x14ac:dyDescent="0.25">
      <c r="J515" s="426" t="str">
        <f>IF(D515&lt;&gt;"",IF(E515&lt;&gt;"",VLOOKUP(CONCATENATE(D515,"-",E515),'Three Phase - UG'!$C$8:$T$18,9,FALSE),""),"")</f>
        <v/>
      </c>
      <c r="K515" s="426" t="str">
        <f>IF(D515&lt;&gt;"",IF(E515&lt;&gt;"",VLOOKUP(CONCATENATE(D515,"-",E515),'Three Phase - UG'!$C$8:$T$18,10,FALSE),""),"")</f>
        <v/>
      </c>
      <c r="L515" s="426" t="str">
        <f>IF(D515&lt;&gt;"",IF(E515&lt;&gt;"",VLOOKUP(CONCATENATE(D515,"-",E515),'Three Phase - UG'!$C$8:$T$18,12,FALSE),""),"")</f>
        <v/>
      </c>
      <c r="M515" s="426" t="str">
        <f>IF(D515&lt;&gt;"",IF(E515&lt;&gt;"",VLOOKUP(CONCATENATE(D515,"-",E515),'Three Phase - UG'!$C$8:$T$18,13,FALSE),""),"")</f>
        <v/>
      </c>
      <c r="N515" s="427" t="str">
        <f>IF(D515&lt;&gt;"",IF(E515&lt;&gt;"",VLOOKUP(CONCATENATE(D515,"-",E515),'Three Phase - UG'!$C$8:$T$18,15,FALSE)*1000000,""),"")</f>
        <v/>
      </c>
      <c r="O515" s="426"/>
      <c r="P515" s="427"/>
    </row>
    <row r="516" spans="10:16" x14ac:dyDescent="0.25">
      <c r="J516" s="426" t="str">
        <f>IF(D516&lt;&gt;"",IF(E516&lt;&gt;"",VLOOKUP(CONCATENATE(D516,"-",E516),'Three Phase - UG'!$C$8:$T$18,9,FALSE),""),"")</f>
        <v/>
      </c>
      <c r="K516" s="426" t="str">
        <f>IF(D516&lt;&gt;"",IF(E516&lt;&gt;"",VLOOKUP(CONCATENATE(D516,"-",E516),'Three Phase - UG'!$C$8:$T$18,10,FALSE),""),"")</f>
        <v/>
      </c>
      <c r="L516" s="426" t="str">
        <f>IF(D516&lt;&gt;"",IF(E516&lt;&gt;"",VLOOKUP(CONCATENATE(D516,"-",E516),'Three Phase - UG'!$C$8:$T$18,12,FALSE),""),"")</f>
        <v/>
      </c>
      <c r="M516" s="426" t="str">
        <f>IF(D516&lt;&gt;"",IF(E516&lt;&gt;"",VLOOKUP(CONCATENATE(D516,"-",E516),'Three Phase - UG'!$C$8:$T$18,13,FALSE),""),"")</f>
        <v/>
      </c>
      <c r="N516" s="427" t="str">
        <f>IF(D516&lt;&gt;"",IF(E516&lt;&gt;"",VLOOKUP(CONCATENATE(D516,"-",E516),'Three Phase - UG'!$C$8:$T$18,15,FALSE)*1000000,""),"")</f>
        <v/>
      </c>
      <c r="O516" s="426"/>
      <c r="P516" s="427"/>
    </row>
    <row r="517" spans="10:16" x14ac:dyDescent="0.25">
      <c r="J517" s="426" t="str">
        <f>IF(D517&lt;&gt;"",IF(E517&lt;&gt;"",VLOOKUP(CONCATENATE(D517,"-",E517),'Three Phase - UG'!$C$8:$T$18,9,FALSE),""),"")</f>
        <v/>
      </c>
      <c r="K517" s="426" t="str">
        <f>IF(D517&lt;&gt;"",IF(E517&lt;&gt;"",VLOOKUP(CONCATENATE(D517,"-",E517),'Three Phase - UG'!$C$8:$T$18,10,FALSE),""),"")</f>
        <v/>
      </c>
      <c r="L517" s="426" t="str">
        <f>IF(D517&lt;&gt;"",IF(E517&lt;&gt;"",VLOOKUP(CONCATENATE(D517,"-",E517),'Three Phase - UG'!$C$8:$T$18,12,FALSE),""),"")</f>
        <v/>
      </c>
      <c r="M517" s="426" t="str">
        <f>IF(D517&lt;&gt;"",IF(E517&lt;&gt;"",VLOOKUP(CONCATENATE(D517,"-",E517),'Three Phase - UG'!$C$8:$T$18,13,FALSE),""),"")</f>
        <v/>
      </c>
      <c r="N517" s="427" t="str">
        <f>IF(D517&lt;&gt;"",IF(E517&lt;&gt;"",VLOOKUP(CONCATENATE(D517,"-",E517),'Three Phase - UG'!$C$8:$T$18,15,FALSE)*1000000,""),"")</f>
        <v/>
      </c>
      <c r="O517" s="426"/>
      <c r="P517" s="427"/>
    </row>
    <row r="518" spans="10:16" x14ac:dyDescent="0.25">
      <c r="J518" s="426" t="str">
        <f>IF(D518&lt;&gt;"",IF(E518&lt;&gt;"",VLOOKUP(CONCATENATE(D518,"-",E518),'Three Phase - UG'!$C$8:$T$18,9,FALSE),""),"")</f>
        <v/>
      </c>
      <c r="K518" s="426" t="str">
        <f>IF(D518&lt;&gt;"",IF(E518&lt;&gt;"",VLOOKUP(CONCATENATE(D518,"-",E518),'Three Phase - UG'!$C$8:$T$18,10,FALSE),""),"")</f>
        <v/>
      </c>
      <c r="L518" s="426" t="str">
        <f>IF(D518&lt;&gt;"",IF(E518&lt;&gt;"",VLOOKUP(CONCATENATE(D518,"-",E518),'Three Phase - UG'!$C$8:$T$18,12,FALSE),""),"")</f>
        <v/>
      </c>
      <c r="M518" s="426" t="str">
        <f>IF(D518&lt;&gt;"",IF(E518&lt;&gt;"",VLOOKUP(CONCATENATE(D518,"-",E518),'Three Phase - UG'!$C$8:$T$18,13,FALSE),""),"")</f>
        <v/>
      </c>
      <c r="N518" s="427" t="str">
        <f>IF(D518&lt;&gt;"",IF(E518&lt;&gt;"",VLOOKUP(CONCATENATE(D518,"-",E518),'Three Phase - UG'!$C$8:$T$18,15,FALSE)*1000000,""),"")</f>
        <v/>
      </c>
      <c r="O518" s="426"/>
      <c r="P518" s="427"/>
    </row>
    <row r="519" spans="10:16" x14ac:dyDescent="0.25">
      <c r="J519" s="426" t="str">
        <f>IF(D519&lt;&gt;"",IF(E519&lt;&gt;"",VLOOKUP(CONCATENATE(D519,"-",E519),'Three Phase - UG'!$C$8:$T$18,9,FALSE),""),"")</f>
        <v/>
      </c>
      <c r="K519" s="426" t="str">
        <f>IF(D519&lt;&gt;"",IF(E519&lt;&gt;"",VLOOKUP(CONCATENATE(D519,"-",E519),'Three Phase - UG'!$C$8:$T$18,10,FALSE),""),"")</f>
        <v/>
      </c>
      <c r="L519" s="426" t="str">
        <f>IF(D519&lt;&gt;"",IF(E519&lt;&gt;"",VLOOKUP(CONCATENATE(D519,"-",E519),'Three Phase - UG'!$C$8:$T$18,12,FALSE),""),"")</f>
        <v/>
      </c>
      <c r="M519" s="426" t="str">
        <f>IF(D519&lt;&gt;"",IF(E519&lt;&gt;"",VLOOKUP(CONCATENATE(D519,"-",E519),'Three Phase - UG'!$C$8:$T$18,13,FALSE),""),"")</f>
        <v/>
      </c>
      <c r="N519" s="427" t="str">
        <f>IF(D519&lt;&gt;"",IF(E519&lt;&gt;"",VLOOKUP(CONCATENATE(D519,"-",E519),'Three Phase - UG'!$C$8:$T$18,15,FALSE)*1000000,""),"")</f>
        <v/>
      </c>
      <c r="O519" s="426"/>
      <c r="P519" s="427"/>
    </row>
    <row r="520" spans="10:16" x14ac:dyDescent="0.25">
      <c r="J520" s="426" t="str">
        <f>IF(D520&lt;&gt;"",IF(E520&lt;&gt;"",VLOOKUP(CONCATENATE(D520,"-",E520),'Three Phase - UG'!$C$8:$T$18,9,FALSE),""),"")</f>
        <v/>
      </c>
      <c r="K520" s="426" t="str">
        <f>IF(D520&lt;&gt;"",IF(E520&lt;&gt;"",VLOOKUP(CONCATENATE(D520,"-",E520),'Three Phase - UG'!$C$8:$T$18,10,FALSE),""),"")</f>
        <v/>
      </c>
      <c r="L520" s="426" t="str">
        <f>IF(D520&lt;&gt;"",IF(E520&lt;&gt;"",VLOOKUP(CONCATENATE(D520,"-",E520),'Three Phase - UG'!$C$8:$T$18,12,FALSE),""),"")</f>
        <v/>
      </c>
      <c r="M520" s="426" t="str">
        <f>IF(D520&lt;&gt;"",IF(E520&lt;&gt;"",VLOOKUP(CONCATENATE(D520,"-",E520),'Three Phase - UG'!$C$8:$T$18,13,FALSE),""),"")</f>
        <v/>
      </c>
      <c r="N520" s="427" t="str">
        <f>IF(D520&lt;&gt;"",IF(E520&lt;&gt;"",VLOOKUP(CONCATENATE(D520,"-",E520),'Three Phase - UG'!$C$8:$T$18,15,FALSE)*1000000,""),"")</f>
        <v/>
      </c>
      <c r="O520" s="426"/>
      <c r="P520" s="427"/>
    </row>
    <row r="521" spans="10:16" x14ac:dyDescent="0.25">
      <c r="J521" s="426" t="str">
        <f>IF(D521&lt;&gt;"",IF(E521&lt;&gt;"",VLOOKUP(CONCATENATE(D521,"-",E521),'Three Phase - UG'!$C$8:$T$18,9,FALSE),""),"")</f>
        <v/>
      </c>
      <c r="K521" s="426" t="str">
        <f>IF(D521&lt;&gt;"",IF(E521&lt;&gt;"",VLOOKUP(CONCATENATE(D521,"-",E521),'Three Phase - UG'!$C$8:$T$18,10,FALSE),""),"")</f>
        <v/>
      </c>
      <c r="L521" s="426" t="str">
        <f>IF(D521&lt;&gt;"",IF(E521&lt;&gt;"",VLOOKUP(CONCATENATE(D521,"-",E521),'Three Phase - UG'!$C$8:$T$18,12,FALSE),""),"")</f>
        <v/>
      </c>
      <c r="M521" s="426" t="str">
        <f>IF(D521&lt;&gt;"",IF(E521&lt;&gt;"",VLOOKUP(CONCATENATE(D521,"-",E521),'Three Phase - UG'!$C$8:$T$18,13,FALSE),""),"")</f>
        <v/>
      </c>
      <c r="N521" s="427" t="str">
        <f>IF(D521&lt;&gt;"",IF(E521&lt;&gt;"",VLOOKUP(CONCATENATE(D521,"-",E521),'Three Phase - UG'!$C$8:$T$18,15,FALSE)*1000000,""),"")</f>
        <v/>
      </c>
      <c r="O521" s="426"/>
      <c r="P521" s="427"/>
    </row>
    <row r="522" spans="10:16" x14ac:dyDescent="0.25">
      <c r="J522" s="426" t="str">
        <f>IF(D522&lt;&gt;"",IF(E522&lt;&gt;"",VLOOKUP(CONCATENATE(D522,"-",E522),'Three Phase - UG'!$C$8:$T$18,9,FALSE),""),"")</f>
        <v/>
      </c>
      <c r="K522" s="426" t="str">
        <f>IF(D522&lt;&gt;"",IF(E522&lt;&gt;"",VLOOKUP(CONCATENATE(D522,"-",E522),'Three Phase - UG'!$C$8:$T$18,10,FALSE),""),"")</f>
        <v/>
      </c>
      <c r="L522" s="426" t="str">
        <f>IF(D522&lt;&gt;"",IF(E522&lt;&gt;"",VLOOKUP(CONCATENATE(D522,"-",E522),'Three Phase - UG'!$C$8:$T$18,12,FALSE),""),"")</f>
        <v/>
      </c>
      <c r="M522" s="426" t="str">
        <f>IF(D522&lt;&gt;"",IF(E522&lt;&gt;"",VLOOKUP(CONCATENATE(D522,"-",E522),'Three Phase - UG'!$C$8:$T$18,13,FALSE),""),"")</f>
        <v/>
      </c>
      <c r="N522" s="427" t="str">
        <f>IF(D522&lt;&gt;"",IF(E522&lt;&gt;"",VLOOKUP(CONCATENATE(D522,"-",E522),'Three Phase - UG'!$C$8:$T$18,15,FALSE)*1000000,""),"")</f>
        <v/>
      </c>
      <c r="O522" s="426"/>
      <c r="P522" s="427"/>
    </row>
    <row r="523" spans="10:16" x14ac:dyDescent="0.25">
      <c r="J523" s="426" t="str">
        <f>IF(D523&lt;&gt;"",IF(E523&lt;&gt;"",VLOOKUP(CONCATENATE(D523,"-",E523),'Three Phase - UG'!$C$8:$T$18,9,FALSE),""),"")</f>
        <v/>
      </c>
      <c r="K523" s="426" t="str">
        <f>IF(D523&lt;&gt;"",IF(E523&lt;&gt;"",VLOOKUP(CONCATENATE(D523,"-",E523),'Three Phase - UG'!$C$8:$T$18,10,FALSE),""),"")</f>
        <v/>
      </c>
      <c r="L523" s="426" t="str">
        <f>IF(D523&lt;&gt;"",IF(E523&lt;&gt;"",VLOOKUP(CONCATENATE(D523,"-",E523),'Three Phase - UG'!$C$8:$T$18,12,FALSE),""),"")</f>
        <v/>
      </c>
      <c r="M523" s="426" t="str">
        <f>IF(D523&lt;&gt;"",IF(E523&lt;&gt;"",VLOOKUP(CONCATENATE(D523,"-",E523),'Three Phase - UG'!$C$8:$T$18,13,FALSE),""),"")</f>
        <v/>
      </c>
      <c r="N523" s="427" t="str">
        <f>IF(D523&lt;&gt;"",IF(E523&lt;&gt;"",VLOOKUP(CONCATENATE(D523,"-",E523),'Three Phase - UG'!$C$8:$T$18,15,FALSE)*1000000,""),"")</f>
        <v/>
      </c>
      <c r="O523" s="426"/>
      <c r="P523" s="427"/>
    </row>
    <row r="524" spans="10:16" x14ac:dyDescent="0.25">
      <c r="J524" s="426" t="str">
        <f>IF(D524&lt;&gt;"",IF(E524&lt;&gt;"",VLOOKUP(CONCATENATE(D524,"-",E524),'Three Phase - UG'!$C$8:$T$18,9,FALSE),""),"")</f>
        <v/>
      </c>
      <c r="K524" s="426" t="str">
        <f>IF(D524&lt;&gt;"",IF(E524&lt;&gt;"",VLOOKUP(CONCATENATE(D524,"-",E524),'Three Phase - UG'!$C$8:$T$18,10,FALSE),""),"")</f>
        <v/>
      </c>
      <c r="L524" s="426" t="str">
        <f>IF(D524&lt;&gt;"",IF(E524&lt;&gt;"",VLOOKUP(CONCATENATE(D524,"-",E524),'Three Phase - UG'!$C$8:$T$18,12,FALSE),""),"")</f>
        <v/>
      </c>
      <c r="M524" s="426" t="str">
        <f>IF(D524&lt;&gt;"",IF(E524&lt;&gt;"",VLOOKUP(CONCATENATE(D524,"-",E524),'Three Phase - UG'!$C$8:$T$18,13,FALSE),""),"")</f>
        <v/>
      </c>
      <c r="N524" s="427" t="str">
        <f>IF(D524&lt;&gt;"",IF(E524&lt;&gt;"",VLOOKUP(CONCATENATE(D524,"-",E524),'Three Phase - UG'!$C$8:$T$18,15,FALSE)*1000000,""),"")</f>
        <v/>
      </c>
      <c r="O524" s="426"/>
      <c r="P524" s="427"/>
    </row>
    <row r="525" spans="10:16" x14ac:dyDescent="0.25">
      <c r="J525" s="426" t="str">
        <f>IF(D525&lt;&gt;"",IF(E525&lt;&gt;"",VLOOKUP(CONCATENATE(D525,"-",E525),'Three Phase - UG'!$C$8:$T$18,9,FALSE),""),"")</f>
        <v/>
      </c>
      <c r="K525" s="426" t="str">
        <f>IF(D525&lt;&gt;"",IF(E525&lt;&gt;"",VLOOKUP(CONCATENATE(D525,"-",E525),'Three Phase - UG'!$C$8:$T$18,10,FALSE),""),"")</f>
        <v/>
      </c>
      <c r="L525" s="426" t="str">
        <f>IF(D525&lt;&gt;"",IF(E525&lt;&gt;"",VLOOKUP(CONCATENATE(D525,"-",E525),'Three Phase - UG'!$C$8:$T$18,12,FALSE),""),"")</f>
        <v/>
      </c>
      <c r="M525" s="426" t="str">
        <f>IF(D525&lt;&gt;"",IF(E525&lt;&gt;"",VLOOKUP(CONCATENATE(D525,"-",E525),'Three Phase - UG'!$C$8:$T$18,13,FALSE),""),"")</f>
        <v/>
      </c>
      <c r="N525" s="427" t="str">
        <f>IF(D525&lt;&gt;"",IF(E525&lt;&gt;"",VLOOKUP(CONCATENATE(D525,"-",E525),'Three Phase - UG'!$C$8:$T$18,15,FALSE)*1000000,""),"")</f>
        <v/>
      </c>
      <c r="O525" s="426"/>
      <c r="P525" s="427"/>
    </row>
    <row r="526" spans="10:16" x14ac:dyDescent="0.25">
      <c r="J526" s="426" t="str">
        <f>IF(D526&lt;&gt;"",IF(E526&lt;&gt;"",VLOOKUP(CONCATENATE(D526,"-",E526),'Three Phase - UG'!$C$8:$T$18,9,FALSE),""),"")</f>
        <v/>
      </c>
      <c r="K526" s="426" t="str">
        <f>IF(D526&lt;&gt;"",IF(E526&lt;&gt;"",VLOOKUP(CONCATENATE(D526,"-",E526),'Three Phase - UG'!$C$8:$T$18,10,FALSE),""),"")</f>
        <v/>
      </c>
      <c r="L526" s="426" t="str">
        <f>IF(D526&lt;&gt;"",IF(E526&lt;&gt;"",VLOOKUP(CONCATENATE(D526,"-",E526),'Three Phase - UG'!$C$8:$T$18,12,FALSE),""),"")</f>
        <v/>
      </c>
      <c r="M526" s="426" t="str">
        <f>IF(D526&lt;&gt;"",IF(E526&lt;&gt;"",VLOOKUP(CONCATENATE(D526,"-",E526),'Three Phase - UG'!$C$8:$T$18,13,FALSE),""),"")</f>
        <v/>
      </c>
      <c r="N526" s="427" t="str">
        <f>IF(D526&lt;&gt;"",IF(E526&lt;&gt;"",VLOOKUP(CONCATENATE(D526,"-",E526),'Three Phase - UG'!$C$8:$T$18,15,FALSE)*1000000,""),"")</f>
        <v/>
      </c>
      <c r="O526" s="426"/>
      <c r="P526" s="427"/>
    </row>
    <row r="527" spans="10:16" x14ac:dyDescent="0.25">
      <c r="J527" s="426" t="str">
        <f>IF(D527&lt;&gt;"",IF(E527&lt;&gt;"",VLOOKUP(CONCATENATE(D527,"-",E527),'Three Phase - UG'!$C$8:$T$18,9,FALSE),""),"")</f>
        <v/>
      </c>
      <c r="K527" s="426" t="str">
        <f>IF(D527&lt;&gt;"",IF(E527&lt;&gt;"",VLOOKUP(CONCATENATE(D527,"-",E527),'Three Phase - UG'!$C$8:$T$18,10,FALSE),""),"")</f>
        <v/>
      </c>
      <c r="L527" s="426" t="str">
        <f>IF(D527&lt;&gt;"",IF(E527&lt;&gt;"",VLOOKUP(CONCATENATE(D527,"-",E527),'Three Phase - UG'!$C$8:$T$18,12,FALSE),""),"")</f>
        <v/>
      </c>
      <c r="M527" s="426" t="str">
        <f>IF(D527&lt;&gt;"",IF(E527&lt;&gt;"",VLOOKUP(CONCATENATE(D527,"-",E527),'Three Phase - UG'!$C$8:$T$18,13,FALSE),""),"")</f>
        <v/>
      </c>
      <c r="N527" s="427" t="str">
        <f>IF(D527&lt;&gt;"",IF(E527&lt;&gt;"",VLOOKUP(CONCATENATE(D527,"-",E527),'Three Phase - UG'!$C$8:$T$18,15,FALSE)*1000000,""),"")</f>
        <v/>
      </c>
      <c r="O527" s="426"/>
      <c r="P527" s="427"/>
    </row>
    <row r="528" spans="10:16" x14ac:dyDescent="0.25">
      <c r="J528" s="426" t="str">
        <f>IF(D528&lt;&gt;"",IF(E528&lt;&gt;"",VLOOKUP(CONCATENATE(D528,"-",E528),'Three Phase - UG'!$C$8:$T$18,9,FALSE),""),"")</f>
        <v/>
      </c>
      <c r="K528" s="426" t="str">
        <f>IF(D528&lt;&gt;"",IF(E528&lt;&gt;"",VLOOKUP(CONCATENATE(D528,"-",E528),'Three Phase - UG'!$C$8:$T$18,10,FALSE),""),"")</f>
        <v/>
      </c>
      <c r="L528" s="426" t="str">
        <f>IF(D528&lt;&gt;"",IF(E528&lt;&gt;"",VLOOKUP(CONCATENATE(D528,"-",E528),'Three Phase - UG'!$C$8:$T$18,12,FALSE),""),"")</f>
        <v/>
      </c>
      <c r="M528" s="426" t="str">
        <f>IF(D528&lt;&gt;"",IF(E528&lt;&gt;"",VLOOKUP(CONCATENATE(D528,"-",E528),'Three Phase - UG'!$C$8:$T$18,13,FALSE),""),"")</f>
        <v/>
      </c>
      <c r="N528" s="427" t="str">
        <f>IF(D528&lt;&gt;"",IF(E528&lt;&gt;"",VLOOKUP(CONCATENATE(D528,"-",E528),'Three Phase - UG'!$C$8:$T$18,15,FALSE)*1000000,""),"")</f>
        <v/>
      </c>
      <c r="O528" s="426"/>
      <c r="P528" s="427"/>
    </row>
    <row r="529" spans="10:16" x14ac:dyDescent="0.25">
      <c r="J529" s="426" t="str">
        <f>IF(D529&lt;&gt;"",IF(E529&lt;&gt;"",VLOOKUP(CONCATENATE(D529,"-",E529),'Three Phase - UG'!$C$8:$T$18,9,FALSE),""),"")</f>
        <v/>
      </c>
      <c r="K529" s="426" t="str">
        <f>IF(D529&lt;&gt;"",IF(E529&lt;&gt;"",VLOOKUP(CONCATENATE(D529,"-",E529),'Three Phase - UG'!$C$8:$T$18,10,FALSE),""),"")</f>
        <v/>
      </c>
      <c r="L529" s="426" t="str">
        <f>IF(D529&lt;&gt;"",IF(E529&lt;&gt;"",VLOOKUP(CONCATENATE(D529,"-",E529),'Three Phase - UG'!$C$8:$T$18,12,FALSE),""),"")</f>
        <v/>
      </c>
      <c r="M529" s="426" t="str">
        <f>IF(D529&lt;&gt;"",IF(E529&lt;&gt;"",VLOOKUP(CONCATENATE(D529,"-",E529),'Three Phase - UG'!$C$8:$T$18,13,FALSE),""),"")</f>
        <v/>
      </c>
      <c r="N529" s="427" t="str">
        <f>IF(D529&lt;&gt;"",IF(E529&lt;&gt;"",VLOOKUP(CONCATENATE(D529,"-",E529),'Three Phase - UG'!$C$8:$T$18,15,FALSE)*1000000,""),"")</f>
        <v/>
      </c>
      <c r="O529" s="426"/>
      <c r="P529" s="427"/>
    </row>
    <row r="530" spans="10:16" x14ac:dyDescent="0.25">
      <c r="J530" s="426" t="str">
        <f>IF(D530&lt;&gt;"",IF(E530&lt;&gt;"",VLOOKUP(CONCATENATE(D530,"-",E530),'Three Phase - UG'!$C$8:$T$18,9,FALSE),""),"")</f>
        <v/>
      </c>
      <c r="K530" s="426" t="str">
        <f>IF(D530&lt;&gt;"",IF(E530&lt;&gt;"",VLOOKUP(CONCATENATE(D530,"-",E530),'Three Phase - UG'!$C$8:$T$18,10,FALSE),""),"")</f>
        <v/>
      </c>
      <c r="L530" s="426" t="str">
        <f>IF(D530&lt;&gt;"",IF(E530&lt;&gt;"",VLOOKUP(CONCATENATE(D530,"-",E530),'Three Phase - UG'!$C$8:$T$18,12,FALSE),""),"")</f>
        <v/>
      </c>
      <c r="M530" s="426" t="str">
        <f>IF(D530&lt;&gt;"",IF(E530&lt;&gt;"",VLOOKUP(CONCATENATE(D530,"-",E530),'Three Phase - UG'!$C$8:$T$18,13,FALSE),""),"")</f>
        <v/>
      </c>
      <c r="N530" s="427" t="str">
        <f>IF(D530&lt;&gt;"",IF(E530&lt;&gt;"",VLOOKUP(CONCATENATE(D530,"-",E530),'Three Phase - UG'!$C$8:$T$18,15,FALSE)*1000000,""),"")</f>
        <v/>
      </c>
      <c r="O530" s="426"/>
      <c r="P530" s="427"/>
    </row>
    <row r="531" spans="10:16" x14ac:dyDescent="0.25">
      <c r="J531" s="426" t="str">
        <f>IF(D531&lt;&gt;"",IF(E531&lt;&gt;"",VLOOKUP(CONCATENATE(D531,"-",E531),'Three Phase - UG'!$C$8:$T$18,9,FALSE),""),"")</f>
        <v/>
      </c>
      <c r="K531" s="426" t="str">
        <f>IF(D531&lt;&gt;"",IF(E531&lt;&gt;"",VLOOKUP(CONCATENATE(D531,"-",E531),'Three Phase - UG'!$C$8:$T$18,10,FALSE),""),"")</f>
        <v/>
      </c>
      <c r="L531" s="426" t="str">
        <f>IF(D531&lt;&gt;"",IF(E531&lt;&gt;"",VLOOKUP(CONCATENATE(D531,"-",E531),'Three Phase - UG'!$C$8:$T$18,12,FALSE),""),"")</f>
        <v/>
      </c>
      <c r="M531" s="426" t="str">
        <f>IF(D531&lt;&gt;"",IF(E531&lt;&gt;"",VLOOKUP(CONCATENATE(D531,"-",E531),'Three Phase - UG'!$C$8:$T$18,13,FALSE),""),"")</f>
        <v/>
      </c>
      <c r="N531" s="427" t="str">
        <f>IF(D531&lt;&gt;"",IF(E531&lt;&gt;"",VLOOKUP(CONCATENATE(D531,"-",E531),'Three Phase - UG'!$C$8:$T$18,15,FALSE)*1000000,""),"")</f>
        <v/>
      </c>
      <c r="O531" s="426"/>
      <c r="P531" s="427"/>
    </row>
    <row r="532" spans="10:16" x14ac:dyDescent="0.25">
      <c r="J532" s="426" t="str">
        <f>IF(D532&lt;&gt;"",IF(E532&lt;&gt;"",VLOOKUP(CONCATENATE(D532,"-",E532),'Three Phase - UG'!$C$8:$T$18,9,FALSE),""),"")</f>
        <v/>
      </c>
      <c r="K532" s="426" t="str">
        <f>IF(D532&lt;&gt;"",IF(E532&lt;&gt;"",VLOOKUP(CONCATENATE(D532,"-",E532),'Three Phase - UG'!$C$8:$T$18,10,FALSE),""),"")</f>
        <v/>
      </c>
      <c r="L532" s="426" t="str">
        <f>IF(D532&lt;&gt;"",IF(E532&lt;&gt;"",VLOOKUP(CONCATENATE(D532,"-",E532),'Three Phase - UG'!$C$8:$T$18,12,FALSE),""),"")</f>
        <v/>
      </c>
      <c r="M532" s="426" t="str">
        <f>IF(D532&lt;&gt;"",IF(E532&lt;&gt;"",VLOOKUP(CONCATENATE(D532,"-",E532),'Three Phase - UG'!$C$8:$T$18,13,FALSE),""),"")</f>
        <v/>
      </c>
      <c r="N532" s="427" t="str">
        <f>IF(D532&lt;&gt;"",IF(E532&lt;&gt;"",VLOOKUP(CONCATENATE(D532,"-",E532),'Three Phase - UG'!$C$8:$T$18,15,FALSE)*1000000,""),"")</f>
        <v/>
      </c>
      <c r="O532" s="426"/>
      <c r="P532" s="427"/>
    </row>
    <row r="533" spans="10:16" x14ac:dyDescent="0.25">
      <c r="J533" s="426" t="str">
        <f>IF(D533&lt;&gt;"",IF(E533&lt;&gt;"",VLOOKUP(CONCATENATE(D533,"-",E533),'Three Phase - UG'!$C$8:$T$18,9,FALSE),""),"")</f>
        <v/>
      </c>
      <c r="K533" s="426" t="str">
        <f>IF(D533&lt;&gt;"",IF(E533&lt;&gt;"",VLOOKUP(CONCATENATE(D533,"-",E533),'Three Phase - UG'!$C$8:$T$18,10,FALSE),""),"")</f>
        <v/>
      </c>
      <c r="L533" s="426" t="str">
        <f>IF(D533&lt;&gt;"",IF(E533&lt;&gt;"",VLOOKUP(CONCATENATE(D533,"-",E533),'Three Phase - UG'!$C$8:$T$18,12,FALSE),""),"")</f>
        <v/>
      </c>
      <c r="M533" s="426" t="str">
        <f>IF(D533&lt;&gt;"",IF(E533&lt;&gt;"",VLOOKUP(CONCATENATE(D533,"-",E533),'Three Phase - UG'!$C$8:$T$18,13,FALSE),""),"")</f>
        <v/>
      </c>
      <c r="N533" s="427" t="str">
        <f>IF(D533&lt;&gt;"",IF(E533&lt;&gt;"",VLOOKUP(CONCATENATE(D533,"-",E533),'Three Phase - UG'!$C$8:$T$18,15,FALSE)*1000000,""),"")</f>
        <v/>
      </c>
      <c r="O533" s="426"/>
      <c r="P533" s="427"/>
    </row>
    <row r="534" spans="10:16" x14ac:dyDescent="0.25">
      <c r="J534" s="426" t="str">
        <f>IF(D534&lt;&gt;"",IF(E534&lt;&gt;"",VLOOKUP(CONCATENATE(D534,"-",E534),'Three Phase - UG'!$C$8:$T$18,9,FALSE),""),"")</f>
        <v/>
      </c>
      <c r="K534" s="426" t="str">
        <f>IF(D534&lt;&gt;"",IF(E534&lt;&gt;"",VLOOKUP(CONCATENATE(D534,"-",E534),'Three Phase - UG'!$C$8:$T$18,10,FALSE),""),"")</f>
        <v/>
      </c>
      <c r="L534" s="426" t="str">
        <f>IF(D534&lt;&gt;"",IF(E534&lt;&gt;"",VLOOKUP(CONCATENATE(D534,"-",E534),'Three Phase - UG'!$C$8:$T$18,12,FALSE),""),"")</f>
        <v/>
      </c>
      <c r="M534" s="426" t="str">
        <f>IF(D534&lt;&gt;"",IF(E534&lt;&gt;"",VLOOKUP(CONCATENATE(D534,"-",E534),'Three Phase - UG'!$C$8:$T$18,13,FALSE),""),"")</f>
        <v/>
      </c>
      <c r="N534" s="427" t="str">
        <f>IF(D534&lt;&gt;"",IF(E534&lt;&gt;"",VLOOKUP(CONCATENATE(D534,"-",E534),'Three Phase - UG'!$C$8:$T$18,15,FALSE)*1000000,""),"")</f>
        <v/>
      </c>
      <c r="O534" s="426"/>
      <c r="P534" s="427"/>
    </row>
    <row r="535" spans="10:16" x14ac:dyDescent="0.25">
      <c r="J535" s="426" t="str">
        <f>IF(D535&lt;&gt;"",IF(E535&lt;&gt;"",VLOOKUP(CONCATENATE(D535,"-",E535),'Three Phase - UG'!$C$8:$T$18,9,FALSE),""),"")</f>
        <v/>
      </c>
      <c r="K535" s="426" t="str">
        <f>IF(D535&lt;&gt;"",IF(E535&lt;&gt;"",VLOOKUP(CONCATENATE(D535,"-",E535),'Three Phase - UG'!$C$8:$T$18,10,FALSE),""),"")</f>
        <v/>
      </c>
      <c r="L535" s="426" t="str">
        <f>IF(D535&lt;&gt;"",IF(E535&lt;&gt;"",VLOOKUP(CONCATENATE(D535,"-",E535),'Three Phase - UG'!$C$8:$T$18,12,FALSE),""),"")</f>
        <v/>
      </c>
      <c r="M535" s="426" t="str">
        <f>IF(D535&lt;&gt;"",IF(E535&lt;&gt;"",VLOOKUP(CONCATENATE(D535,"-",E535),'Three Phase - UG'!$C$8:$T$18,13,FALSE),""),"")</f>
        <v/>
      </c>
      <c r="N535" s="427" t="str">
        <f>IF(D535&lt;&gt;"",IF(E535&lt;&gt;"",VLOOKUP(CONCATENATE(D535,"-",E535),'Three Phase - UG'!$C$8:$T$18,15,FALSE)*1000000,""),"")</f>
        <v/>
      </c>
      <c r="O535" s="426"/>
      <c r="P535" s="427"/>
    </row>
    <row r="536" spans="10:16" x14ac:dyDescent="0.25">
      <c r="J536" s="426" t="str">
        <f>IF(D536&lt;&gt;"",IF(E536&lt;&gt;"",VLOOKUP(CONCATENATE(D536,"-",E536),'Three Phase - UG'!$C$8:$T$18,9,FALSE),""),"")</f>
        <v/>
      </c>
      <c r="K536" s="426" t="str">
        <f>IF(D536&lt;&gt;"",IF(E536&lt;&gt;"",VLOOKUP(CONCATENATE(D536,"-",E536),'Three Phase - UG'!$C$8:$T$18,10,FALSE),""),"")</f>
        <v/>
      </c>
      <c r="L536" s="426" t="str">
        <f>IF(D536&lt;&gt;"",IF(E536&lt;&gt;"",VLOOKUP(CONCATENATE(D536,"-",E536),'Three Phase - UG'!$C$8:$T$18,12,FALSE),""),"")</f>
        <v/>
      </c>
      <c r="M536" s="426" t="str">
        <f>IF(D536&lt;&gt;"",IF(E536&lt;&gt;"",VLOOKUP(CONCATENATE(D536,"-",E536),'Three Phase - UG'!$C$8:$T$18,13,FALSE),""),"")</f>
        <v/>
      </c>
      <c r="N536" s="427" t="str">
        <f>IF(D536&lt;&gt;"",IF(E536&lt;&gt;"",VLOOKUP(CONCATENATE(D536,"-",E536),'Three Phase - UG'!$C$8:$T$18,15,FALSE)*1000000,""),"")</f>
        <v/>
      </c>
      <c r="O536" s="426"/>
      <c r="P536" s="427"/>
    </row>
    <row r="537" spans="10:16" x14ac:dyDescent="0.25">
      <c r="J537" s="426" t="str">
        <f>IF(D537&lt;&gt;"",IF(E537&lt;&gt;"",VLOOKUP(CONCATENATE(D537,"-",E537),'Three Phase - UG'!$C$8:$T$18,9,FALSE),""),"")</f>
        <v/>
      </c>
      <c r="K537" s="426" t="str">
        <f>IF(D537&lt;&gt;"",IF(E537&lt;&gt;"",VLOOKUP(CONCATENATE(D537,"-",E537),'Three Phase - UG'!$C$8:$T$18,10,FALSE),""),"")</f>
        <v/>
      </c>
      <c r="L537" s="426" t="str">
        <f>IF(D537&lt;&gt;"",IF(E537&lt;&gt;"",VLOOKUP(CONCATENATE(D537,"-",E537),'Three Phase - UG'!$C$8:$T$18,12,FALSE),""),"")</f>
        <v/>
      </c>
      <c r="M537" s="426" t="str">
        <f>IF(D537&lt;&gt;"",IF(E537&lt;&gt;"",VLOOKUP(CONCATENATE(D537,"-",E537),'Three Phase - UG'!$C$8:$T$18,13,FALSE),""),"")</f>
        <v/>
      </c>
      <c r="N537" s="427" t="str">
        <f>IF(D537&lt;&gt;"",IF(E537&lt;&gt;"",VLOOKUP(CONCATENATE(D537,"-",E537),'Three Phase - UG'!$C$8:$T$18,15,FALSE)*1000000,""),"")</f>
        <v/>
      </c>
      <c r="O537" s="426"/>
      <c r="P537" s="427"/>
    </row>
    <row r="538" spans="10:16" x14ac:dyDescent="0.25">
      <c r="J538" s="426" t="str">
        <f>IF(D538&lt;&gt;"",IF(E538&lt;&gt;"",VLOOKUP(CONCATENATE(D538,"-",E538),'Three Phase - UG'!$C$8:$T$18,9,FALSE),""),"")</f>
        <v/>
      </c>
      <c r="K538" s="426" t="str">
        <f>IF(D538&lt;&gt;"",IF(E538&lt;&gt;"",VLOOKUP(CONCATENATE(D538,"-",E538),'Three Phase - UG'!$C$8:$T$18,10,FALSE),""),"")</f>
        <v/>
      </c>
      <c r="L538" s="426" t="str">
        <f>IF(D538&lt;&gt;"",IF(E538&lt;&gt;"",VLOOKUP(CONCATENATE(D538,"-",E538),'Three Phase - UG'!$C$8:$T$18,12,FALSE),""),"")</f>
        <v/>
      </c>
      <c r="M538" s="426" t="str">
        <f>IF(D538&lt;&gt;"",IF(E538&lt;&gt;"",VLOOKUP(CONCATENATE(D538,"-",E538),'Three Phase - UG'!$C$8:$T$18,13,FALSE),""),"")</f>
        <v/>
      </c>
      <c r="N538" s="427" t="str">
        <f>IF(D538&lt;&gt;"",IF(E538&lt;&gt;"",VLOOKUP(CONCATENATE(D538,"-",E538),'Three Phase - UG'!$C$8:$T$18,15,FALSE)*1000000,""),"")</f>
        <v/>
      </c>
      <c r="O538" s="426"/>
      <c r="P538" s="427"/>
    </row>
    <row r="539" spans="10:16" x14ac:dyDescent="0.25">
      <c r="J539" s="426" t="str">
        <f>IF(D539&lt;&gt;"",IF(E539&lt;&gt;"",VLOOKUP(CONCATENATE(D539,"-",E539),'Three Phase - UG'!$C$8:$T$18,9,FALSE),""),"")</f>
        <v/>
      </c>
      <c r="K539" s="426" t="str">
        <f>IF(D539&lt;&gt;"",IF(E539&lt;&gt;"",VLOOKUP(CONCATENATE(D539,"-",E539),'Three Phase - UG'!$C$8:$T$18,10,FALSE),""),"")</f>
        <v/>
      </c>
      <c r="L539" s="426" t="str">
        <f>IF(D539&lt;&gt;"",IF(E539&lt;&gt;"",VLOOKUP(CONCATENATE(D539,"-",E539),'Three Phase - UG'!$C$8:$T$18,12,FALSE),""),"")</f>
        <v/>
      </c>
      <c r="M539" s="426" t="str">
        <f>IF(D539&lt;&gt;"",IF(E539&lt;&gt;"",VLOOKUP(CONCATENATE(D539,"-",E539),'Three Phase - UG'!$C$8:$T$18,13,FALSE),""),"")</f>
        <v/>
      </c>
      <c r="N539" s="427" t="str">
        <f>IF(D539&lt;&gt;"",IF(E539&lt;&gt;"",VLOOKUP(CONCATENATE(D539,"-",E539),'Three Phase - UG'!$C$8:$T$18,15,FALSE)*1000000,""),"")</f>
        <v/>
      </c>
      <c r="O539" s="426"/>
      <c r="P539" s="427"/>
    </row>
    <row r="540" spans="10:16" x14ac:dyDescent="0.25">
      <c r="J540" s="426" t="str">
        <f>IF(D540&lt;&gt;"",IF(E540&lt;&gt;"",VLOOKUP(CONCATENATE(D540,"-",E540),'Three Phase - UG'!$C$8:$T$18,9,FALSE),""),"")</f>
        <v/>
      </c>
      <c r="K540" s="426" t="str">
        <f>IF(D540&lt;&gt;"",IF(E540&lt;&gt;"",VLOOKUP(CONCATENATE(D540,"-",E540),'Three Phase - UG'!$C$8:$T$18,10,FALSE),""),"")</f>
        <v/>
      </c>
      <c r="L540" s="426" t="str">
        <f>IF(D540&lt;&gt;"",IF(E540&lt;&gt;"",VLOOKUP(CONCATENATE(D540,"-",E540),'Three Phase - UG'!$C$8:$T$18,12,FALSE),""),"")</f>
        <v/>
      </c>
      <c r="M540" s="426" t="str">
        <f>IF(D540&lt;&gt;"",IF(E540&lt;&gt;"",VLOOKUP(CONCATENATE(D540,"-",E540),'Three Phase - UG'!$C$8:$T$18,13,FALSE),""),"")</f>
        <v/>
      </c>
      <c r="N540" s="427" t="str">
        <f>IF(D540&lt;&gt;"",IF(E540&lt;&gt;"",VLOOKUP(CONCATENATE(D540,"-",E540),'Three Phase - UG'!$C$8:$T$18,15,FALSE)*1000000,""),"")</f>
        <v/>
      </c>
      <c r="O540" s="426"/>
      <c r="P540" s="427"/>
    </row>
    <row r="541" spans="10:16" x14ac:dyDescent="0.25">
      <c r="J541" s="426" t="str">
        <f>IF(D541&lt;&gt;"",IF(E541&lt;&gt;"",VLOOKUP(CONCATENATE(D541,"-",E541),'Three Phase - UG'!$C$8:$T$18,9,FALSE),""),"")</f>
        <v/>
      </c>
      <c r="K541" s="426" t="str">
        <f>IF(D541&lt;&gt;"",IF(E541&lt;&gt;"",VLOOKUP(CONCATENATE(D541,"-",E541),'Three Phase - UG'!$C$8:$T$18,10,FALSE),""),"")</f>
        <v/>
      </c>
      <c r="L541" s="426" t="str">
        <f>IF(D541&lt;&gt;"",IF(E541&lt;&gt;"",VLOOKUP(CONCATENATE(D541,"-",E541),'Three Phase - UG'!$C$8:$T$18,12,FALSE),""),"")</f>
        <v/>
      </c>
      <c r="M541" s="426" t="str">
        <f>IF(D541&lt;&gt;"",IF(E541&lt;&gt;"",VLOOKUP(CONCATENATE(D541,"-",E541),'Three Phase - UG'!$C$8:$T$18,13,FALSE),""),"")</f>
        <v/>
      </c>
      <c r="N541" s="427" t="str">
        <f>IF(D541&lt;&gt;"",IF(E541&lt;&gt;"",VLOOKUP(CONCATENATE(D541,"-",E541),'Three Phase - UG'!$C$8:$T$18,15,FALSE)*1000000,""),"")</f>
        <v/>
      </c>
      <c r="O541" s="426"/>
      <c r="P541" s="427"/>
    </row>
    <row r="542" spans="10:16" x14ac:dyDescent="0.25">
      <c r="J542" s="426" t="str">
        <f>IF(D542&lt;&gt;"",IF(E542&lt;&gt;"",VLOOKUP(CONCATENATE(D542,"-",E542),'Three Phase - UG'!$C$8:$T$18,9,FALSE),""),"")</f>
        <v/>
      </c>
      <c r="K542" s="426" t="str">
        <f>IF(D542&lt;&gt;"",IF(E542&lt;&gt;"",VLOOKUP(CONCATENATE(D542,"-",E542),'Three Phase - UG'!$C$8:$T$18,10,FALSE),""),"")</f>
        <v/>
      </c>
      <c r="L542" s="426" t="str">
        <f>IF(D542&lt;&gt;"",IF(E542&lt;&gt;"",VLOOKUP(CONCATENATE(D542,"-",E542),'Three Phase - UG'!$C$8:$T$18,12,FALSE),""),"")</f>
        <v/>
      </c>
      <c r="M542" s="426" t="str">
        <f>IF(D542&lt;&gt;"",IF(E542&lt;&gt;"",VLOOKUP(CONCATENATE(D542,"-",E542),'Three Phase - UG'!$C$8:$T$18,13,FALSE),""),"")</f>
        <v/>
      </c>
      <c r="N542" s="427" t="str">
        <f>IF(D542&lt;&gt;"",IF(E542&lt;&gt;"",VLOOKUP(CONCATENATE(D542,"-",E542),'Three Phase - UG'!$C$8:$T$18,15,FALSE)*1000000,""),"")</f>
        <v/>
      </c>
      <c r="O542" s="426"/>
      <c r="P542" s="427"/>
    </row>
    <row r="543" spans="10:16" x14ac:dyDescent="0.25">
      <c r="J543" s="426" t="str">
        <f>IF(D543&lt;&gt;"",IF(E543&lt;&gt;"",VLOOKUP(CONCATENATE(D543,"-",E543),'Three Phase - UG'!$C$8:$T$18,9,FALSE),""),"")</f>
        <v/>
      </c>
      <c r="K543" s="426" t="str">
        <f>IF(D543&lt;&gt;"",IF(E543&lt;&gt;"",VLOOKUP(CONCATENATE(D543,"-",E543),'Three Phase - UG'!$C$8:$T$18,10,FALSE),""),"")</f>
        <v/>
      </c>
      <c r="L543" s="426" t="str">
        <f>IF(D543&lt;&gt;"",IF(E543&lt;&gt;"",VLOOKUP(CONCATENATE(D543,"-",E543),'Three Phase - UG'!$C$8:$T$18,12,FALSE),""),"")</f>
        <v/>
      </c>
      <c r="M543" s="426" t="str">
        <f>IF(D543&lt;&gt;"",IF(E543&lt;&gt;"",VLOOKUP(CONCATENATE(D543,"-",E543),'Three Phase - UG'!$C$8:$T$18,13,FALSE),""),"")</f>
        <v/>
      </c>
      <c r="N543" s="427" t="str">
        <f>IF(D543&lt;&gt;"",IF(E543&lt;&gt;"",VLOOKUP(CONCATENATE(D543,"-",E543),'Three Phase - UG'!$C$8:$T$18,15,FALSE)*1000000,""),"")</f>
        <v/>
      </c>
      <c r="O543" s="426"/>
      <c r="P543" s="427"/>
    </row>
    <row r="544" spans="10:16" x14ac:dyDescent="0.25">
      <c r="J544" s="426" t="str">
        <f>IF(D544&lt;&gt;"",IF(E544&lt;&gt;"",VLOOKUP(CONCATENATE(D544,"-",E544),'Three Phase - UG'!$C$8:$T$18,9,FALSE),""),"")</f>
        <v/>
      </c>
      <c r="K544" s="426" t="str">
        <f>IF(D544&lt;&gt;"",IF(E544&lt;&gt;"",VLOOKUP(CONCATENATE(D544,"-",E544),'Three Phase - UG'!$C$8:$T$18,10,FALSE),""),"")</f>
        <v/>
      </c>
      <c r="L544" s="426" t="str">
        <f>IF(D544&lt;&gt;"",IF(E544&lt;&gt;"",VLOOKUP(CONCATENATE(D544,"-",E544),'Three Phase - UG'!$C$8:$T$18,12,FALSE),""),"")</f>
        <v/>
      </c>
      <c r="M544" s="426" t="str">
        <f>IF(D544&lt;&gt;"",IF(E544&lt;&gt;"",VLOOKUP(CONCATENATE(D544,"-",E544),'Three Phase - UG'!$C$8:$T$18,13,FALSE),""),"")</f>
        <v/>
      </c>
      <c r="N544" s="427" t="str">
        <f>IF(D544&lt;&gt;"",IF(E544&lt;&gt;"",VLOOKUP(CONCATENATE(D544,"-",E544),'Three Phase - UG'!$C$8:$T$18,15,FALSE)*1000000,""),"")</f>
        <v/>
      </c>
      <c r="O544" s="426"/>
      <c r="P544" s="427"/>
    </row>
    <row r="545" spans="10:16" x14ac:dyDescent="0.25">
      <c r="J545" s="426" t="str">
        <f>IF(D545&lt;&gt;"",IF(E545&lt;&gt;"",VLOOKUP(CONCATENATE(D545,"-",E545),'Three Phase - UG'!$C$8:$T$18,9,FALSE),""),"")</f>
        <v/>
      </c>
      <c r="K545" s="426" t="str">
        <f>IF(D545&lt;&gt;"",IF(E545&lt;&gt;"",VLOOKUP(CONCATENATE(D545,"-",E545),'Three Phase - UG'!$C$8:$T$18,10,FALSE),""),"")</f>
        <v/>
      </c>
      <c r="L545" s="426" t="str">
        <f>IF(D545&lt;&gt;"",IF(E545&lt;&gt;"",VLOOKUP(CONCATENATE(D545,"-",E545),'Three Phase - UG'!$C$8:$T$18,12,FALSE),""),"")</f>
        <v/>
      </c>
      <c r="M545" s="426" t="str">
        <f>IF(D545&lt;&gt;"",IF(E545&lt;&gt;"",VLOOKUP(CONCATENATE(D545,"-",E545),'Three Phase - UG'!$C$8:$T$18,13,FALSE),""),"")</f>
        <v/>
      </c>
      <c r="N545" s="427" t="str">
        <f>IF(D545&lt;&gt;"",IF(E545&lt;&gt;"",VLOOKUP(CONCATENATE(D545,"-",E545),'Three Phase - UG'!$C$8:$T$18,15,FALSE)*1000000,""),"")</f>
        <v/>
      </c>
      <c r="O545" s="426"/>
      <c r="P545" s="427"/>
    </row>
    <row r="546" spans="10:16" x14ac:dyDescent="0.25">
      <c r="J546" s="426" t="str">
        <f>IF(D546&lt;&gt;"",IF(E546&lt;&gt;"",VLOOKUP(CONCATENATE(D546,"-",E546),'Three Phase - UG'!$C$8:$T$18,9,FALSE),""),"")</f>
        <v/>
      </c>
      <c r="K546" s="426" t="str">
        <f>IF(D546&lt;&gt;"",IF(E546&lt;&gt;"",VLOOKUP(CONCATENATE(D546,"-",E546),'Three Phase - UG'!$C$8:$T$18,10,FALSE),""),"")</f>
        <v/>
      </c>
      <c r="L546" s="426" t="str">
        <f>IF(D546&lt;&gt;"",IF(E546&lt;&gt;"",VLOOKUP(CONCATENATE(D546,"-",E546),'Three Phase - UG'!$C$8:$T$18,12,FALSE),""),"")</f>
        <v/>
      </c>
      <c r="M546" s="426" t="str">
        <f>IF(D546&lt;&gt;"",IF(E546&lt;&gt;"",VLOOKUP(CONCATENATE(D546,"-",E546),'Three Phase - UG'!$C$8:$T$18,13,FALSE),""),"")</f>
        <v/>
      </c>
      <c r="N546" s="427" t="str">
        <f>IF(D546&lt;&gt;"",IF(E546&lt;&gt;"",VLOOKUP(CONCATENATE(D546,"-",E546),'Three Phase - UG'!$C$8:$T$18,15,FALSE)*1000000,""),"")</f>
        <v/>
      </c>
      <c r="O546" s="426"/>
      <c r="P546" s="427"/>
    </row>
    <row r="547" spans="10:16" x14ac:dyDescent="0.25">
      <c r="J547" s="426" t="str">
        <f>IF(D547&lt;&gt;"",IF(E547&lt;&gt;"",VLOOKUP(CONCATENATE(D547,"-",E547),'Three Phase - UG'!$C$8:$T$18,9,FALSE),""),"")</f>
        <v/>
      </c>
      <c r="K547" s="426" t="str">
        <f>IF(D547&lt;&gt;"",IF(E547&lt;&gt;"",VLOOKUP(CONCATENATE(D547,"-",E547),'Three Phase - UG'!$C$8:$T$18,10,FALSE),""),"")</f>
        <v/>
      </c>
      <c r="L547" s="426" t="str">
        <f>IF(D547&lt;&gt;"",IF(E547&lt;&gt;"",VLOOKUP(CONCATENATE(D547,"-",E547),'Three Phase - UG'!$C$8:$T$18,12,FALSE),""),"")</f>
        <v/>
      </c>
      <c r="M547" s="426" t="str">
        <f>IF(D547&lt;&gt;"",IF(E547&lt;&gt;"",VLOOKUP(CONCATENATE(D547,"-",E547),'Three Phase - UG'!$C$8:$T$18,13,FALSE),""),"")</f>
        <v/>
      </c>
      <c r="N547" s="427" t="str">
        <f>IF(D547&lt;&gt;"",IF(E547&lt;&gt;"",VLOOKUP(CONCATENATE(D547,"-",E547),'Three Phase - UG'!$C$8:$T$18,15,FALSE)*1000000,""),"")</f>
        <v/>
      </c>
      <c r="O547" s="426"/>
      <c r="P547" s="427"/>
    </row>
    <row r="548" spans="10:16" x14ac:dyDescent="0.25">
      <c r="J548" s="426" t="str">
        <f>IF(D548&lt;&gt;"",IF(E548&lt;&gt;"",VLOOKUP(CONCATENATE(D548,"-",E548),'Three Phase - UG'!$C$8:$T$18,9,FALSE),""),"")</f>
        <v/>
      </c>
      <c r="K548" s="426" t="str">
        <f>IF(D548&lt;&gt;"",IF(E548&lt;&gt;"",VLOOKUP(CONCATENATE(D548,"-",E548),'Three Phase - UG'!$C$8:$T$18,10,FALSE),""),"")</f>
        <v/>
      </c>
      <c r="L548" s="426" t="str">
        <f>IF(D548&lt;&gt;"",IF(E548&lt;&gt;"",VLOOKUP(CONCATENATE(D548,"-",E548),'Three Phase - UG'!$C$8:$T$18,12,FALSE),""),"")</f>
        <v/>
      </c>
      <c r="M548" s="426" t="str">
        <f>IF(D548&lt;&gt;"",IF(E548&lt;&gt;"",VLOOKUP(CONCATENATE(D548,"-",E548),'Three Phase - UG'!$C$8:$T$18,13,FALSE),""),"")</f>
        <v/>
      </c>
      <c r="N548" s="427" t="str">
        <f>IF(D548&lt;&gt;"",IF(E548&lt;&gt;"",VLOOKUP(CONCATENATE(D548,"-",E548),'Three Phase - UG'!$C$8:$T$18,15,FALSE)*1000000,""),"")</f>
        <v/>
      </c>
      <c r="O548" s="426"/>
      <c r="P548" s="427"/>
    </row>
    <row r="549" spans="10:16" x14ac:dyDescent="0.25">
      <c r="J549" s="426" t="str">
        <f>IF(D549&lt;&gt;"",IF(E549&lt;&gt;"",VLOOKUP(CONCATENATE(D549,"-",E549),'Three Phase - UG'!$C$8:$T$18,9,FALSE),""),"")</f>
        <v/>
      </c>
      <c r="K549" s="426" t="str">
        <f>IF(D549&lt;&gt;"",IF(E549&lt;&gt;"",VLOOKUP(CONCATENATE(D549,"-",E549),'Three Phase - UG'!$C$8:$T$18,10,FALSE),""),"")</f>
        <v/>
      </c>
      <c r="L549" s="426" t="str">
        <f>IF(D549&lt;&gt;"",IF(E549&lt;&gt;"",VLOOKUP(CONCATENATE(D549,"-",E549),'Three Phase - UG'!$C$8:$T$18,12,FALSE),""),"")</f>
        <v/>
      </c>
      <c r="M549" s="426" t="str">
        <f>IF(D549&lt;&gt;"",IF(E549&lt;&gt;"",VLOOKUP(CONCATENATE(D549,"-",E549),'Three Phase - UG'!$C$8:$T$18,13,FALSE),""),"")</f>
        <v/>
      </c>
      <c r="N549" s="427" t="str">
        <f>IF(D549&lt;&gt;"",IF(E549&lt;&gt;"",VLOOKUP(CONCATENATE(D549,"-",E549),'Three Phase - UG'!$C$8:$T$18,15,FALSE)*1000000,""),"")</f>
        <v/>
      </c>
      <c r="O549" s="426"/>
      <c r="P549" s="427"/>
    </row>
    <row r="550" spans="10:16" x14ac:dyDescent="0.25">
      <c r="J550" s="426" t="str">
        <f>IF(D550&lt;&gt;"",IF(E550&lt;&gt;"",VLOOKUP(CONCATENATE(D550,"-",E550),'Three Phase - UG'!$C$8:$T$18,9,FALSE),""),"")</f>
        <v/>
      </c>
      <c r="K550" s="426" t="str">
        <f>IF(D550&lt;&gt;"",IF(E550&lt;&gt;"",VLOOKUP(CONCATENATE(D550,"-",E550),'Three Phase - UG'!$C$8:$T$18,10,FALSE),""),"")</f>
        <v/>
      </c>
      <c r="L550" s="426" t="str">
        <f>IF(D550&lt;&gt;"",IF(E550&lt;&gt;"",VLOOKUP(CONCATENATE(D550,"-",E550),'Three Phase - UG'!$C$8:$T$18,12,FALSE),""),"")</f>
        <v/>
      </c>
      <c r="M550" s="426" t="str">
        <f>IF(D550&lt;&gt;"",IF(E550&lt;&gt;"",VLOOKUP(CONCATENATE(D550,"-",E550),'Three Phase - UG'!$C$8:$T$18,13,FALSE),""),"")</f>
        <v/>
      </c>
      <c r="N550" s="427" t="str">
        <f>IF(D550&lt;&gt;"",IF(E550&lt;&gt;"",VLOOKUP(CONCATENATE(D550,"-",E550),'Three Phase - UG'!$C$8:$T$18,15,FALSE)*1000000,""),"")</f>
        <v/>
      </c>
      <c r="O550" s="426"/>
      <c r="P550" s="427"/>
    </row>
    <row r="551" spans="10:16" x14ac:dyDescent="0.25">
      <c r="J551" s="426" t="str">
        <f>IF(D551&lt;&gt;"",IF(E551&lt;&gt;"",VLOOKUP(CONCATENATE(D551,"-",E551),'Three Phase - UG'!$C$8:$T$18,9,FALSE),""),"")</f>
        <v/>
      </c>
      <c r="K551" s="426" t="str">
        <f>IF(D551&lt;&gt;"",IF(E551&lt;&gt;"",VLOOKUP(CONCATENATE(D551,"-",E551),'Three Phase - UG'!$C$8:$T$18,10,FALSE),""),"")</f>
        <v/>
      </c>
      <c r="L551" s="426" t="str">
        <f>IF(D551&lt;&gt;"",IF(E551&lt;&gt;"",VLOOKUP(CONCATENATE(D551,"-",E551),'Three Phase - UG'!$C$8:$T$18,12,FALSE),""),"")</f>
        <v/>
      </c>
      <c r="M551" s="426" t="str">
        <f>IF(D551&lt;&gt;"",IF(E551&lt;&gt;"",VLOOKUP(CONCATENATE(D551,"-",E551),'Three Phase - UG'!$C$8:$T$18,13,FALSE),""),"")</f>
        <v/>
      </c>
      <c r="N551" s="427" t="str">
        <f>IF(D551&lt;&gt;"",IF(E551&lt;&gt;"",VLOOKUP(CONCATENATE(D551,"-",E551),'Three Phase - UG'!$C$8:$T$18,15,FALSE)*1000000,""),"")</f>
        <v/>
      </c>
      <c r="O551" s="426"/>
      <c r="P551" s="427"/>
    </row>
    <row r="552" spans="10:16" x14ac:dyDescent="0.25">
      <c r="J552" s="426" t="str">
        <f>IF(D552&lt;&gt;"",IF(E552&lt;&gt;"",VLOOKUP(CONCATENATE(D552,"-",E552),'Three Phase - UG'!$C$8:$T$18,9,FALSE),""),"")</f>
        <v/>
      </c>
      <c r="K552" s="426" t="str">
        <f>IF(D552&lt;&gt;"",IF(E552&lt;&gt;"",VLOOKUP(CONCATENATE(D552,"-",E552),'Three Phase - UG'!$C$8:$T$18,10,FALSE),""),"")</f>
        <v/>
      </c>
      <c r="L552" s="426" t="str">
        <f>IF(D552&lt;&gt;"",IF(E552&lt;&gt;"",VLOOKUP(CONCATENATE(D552,"-",E552),'Three Phase - UG'!$C$8:$T$18,12,FALSE),""),"")</f>
        <v/>
      </c>
      <c r="M552" s="426" t="str">
        <f>IF(D552&lt;&gt;"",IF(E552&lt;&gt;"",VLOOKUP(CONCATENATE(D552,"-",E552),'Three Phase - UG'!$C$8:$T$18,13,FALSE),""),"")</f>
        <v/>
      </c>
      <c r="N552" s="427" t="str">
        <f>IF(D552&lt;&gt;"",IF(E552&lt;&gt;"",VLOOKUP(CONCATENATE(D552,"-",E552),'Three Phase - UG'!$C$8:$T$18,15,FALSE)*1000000,""),"")</f>
        <v/>
      </c>
      <c r="O552" s="426"/>
      <c r="P552" s="427"/>
    </row>
    <row r="553" spans="10:16" x14ac:dyDescent="0.25">
      <c r="J553" s="426" t="str">
        <f>IF(D553&lt;&gt;"",IF(E553&lt;&gt;"",VLOOKUP(CONCATENATE(D553,"-",E553),'Three Phase - UG'!$C$8:$T$18,9,FALSE),""),"")</f>
        <v/>
      </c>
      <c r="K553" s="426" t="str">
        <f>IF(D553&lt;&gt;"",IF(E553&lt;&gt;"",VLOOKUP(CONCATENATE(D553,"-",E553),'Three Phase - UG'!$C$8:$T$18,10,FALSE),""),"")</f>
        <v/>
      </c>
      <c r="L553" s="426" t="str">
        <f>IF(D553&lt;&gt;"",IF(E553&lt;&gt;"",VLOOKUP(CONCATENATE(D553,"-",E553),'Three Phase - UG'!$C$8:$T$18,12,FALSE),""),"")</f>
        <v/>
      </c>
      <c r="M553" s="426" t="str">
        <f>IF(D553&lt;&gt;"",IF(E553&lt;&gt;"",VLOOKUP(CONCATENATE(D553,"-",E553),'Three Phase - UG'!$C$8:$T$18,13,FALSE),""),"")</f>
        <v/>
      </c>
      <c r="N553" s="427" t="str">
        <f>IF(D553&lt;&gt;"",IF(E553&lt;&gt;"",VLOOKUP(CONCATENATE(D553,"-",E553),'Three Phase - UG'!$C$8:$T$18,15,FALSE)*1000000,""),"")</f>
        <v/>
      </c>
      <c r="O553" s="426"/>
      <c r="P553" s="427"/>
    </row>
    <row r="554" spans="10:16" x14ac:dyDescent="0.25">
      <c r="J554" s="426" t="str">
        <f>IF(D554&lt;&gt;"",IF(E554&lt;&gt;"",VLOOKUP(CONCATENATE(D554,"-",E554),'Three Phase - UG'!$C$8:$T$18,9,FALSE),""),"")</f>
        <v/>
      </c>
      <c r="K554" s="426" t="str">
        <f>IF(D554&lt;&gt;"",IF(E554&lt;&gt;"",VLOOKUP(CONCATENATE(D554,"-",E554),'Three Phase - UG'!$C$8:$T$18,10,FALSE),""),"")</f>
        <v/>
      </c>
      <c r="L554" s="426" t="str">
        <f>IF(D554&lt;&gt;"",IF(E554&lt;&gt;"",VLOOKUP(CONCATENATE(D554,"-",E554),'Three Phase - UG'!$C$8:$T$18,12,FALSE),""),"")</f>
        <v/>
      </c>
      <c r="M554" s="426" t="str">
        <f>IF(D554&lt;&gt;"",IF(E554&lt;&gt;"",VLOOKUP(CONCATENATE(D554,"-",E554),'Three Phase - UG'!$C$8:$T$18,13,FALSE),""),"")</f>
        <v/>
      </c>
      <c r="N554" s="427" t="str">
        <f>IF(D554&lt;&gt;"",IF(E554&lt;&gt;"",VLOOKUP(CONCATENATE(D554,"-",E554),'Three Phase - UG'!$C$8:$T$18,15,FALSE)*1000000,""),"")</f>
        <v/>
      </c>
      <c r="O554" s="426"/>
      <c r="P554" s="427"/>
    </row>
    <row r="555" spans="10:16" x14ac:dyDescent="0.25">
      <c r="J555" s="426" t="str">
        <f>IF(D555&lt;&gt;"",IF(E555&lt;&gt;"",VLOOKUP(CONCATENATE(D555,"-",E555),'Three Phase - UG'!$C$8:$T$18,9,FALSE),""),"")</f>
        <v/>
      </c>
      <c r="K555" s="426" t="str">
        <f>IF(D555&lt;&gt;"",IF(E555&lt;&gt;"",VLOOKUP(CONCATENATE(D555,"-",E555),'Three Phase - UG'!$C$8:$T$18,10,FALSE),""),"")</f>
        <v/>
      </c>
      <c r="L555" s="426" t="str">
        <f>IF(D555&lt;&gt;"",IF(E555&lt;&gt;"",VLOOKUP(CONCATENATE(D555,"-",E555),'Three Phase - UG'!$C$8:$T$18,12,FALSE),""),"")</f>
        <v/>
      </c>
      <c r="M555" s="426" t="str">
        <f>IF(D555&lt;&gt;"",IF(E555&lt;&gt;"",VLOOKUP(CONCATENATE(D555,"-",E555),'Three Phase - UG'!$C$8:$T$18,13,FALSE),""),"")</f>
        <v/>
      </c>
      <c r="N555" s="427" t="str">
        <f>IF(D555&lt;&gt;"",IF(E555&lt;&gt;"",VLOOKUP(CONCATENATE(D555,"-",E555),'Three Phase - UG'!$C$8:$T$18,15,FALSE)*1000000,""),"")</f>
        <v/>
      </c>
      <c r="O555" s="426"/>
      <c r="P555" s="427"/>
    </row>
    <row r="556" spans="10:16" x14ac:dyDescent="0.25">
      <c r="J556" s="426" t="str">
        <f>IF(D556&lt;&gt;"",IF(E556&lt;&gt;"",VLOOKUP(CONCATENATE(D556,"-",E556),'Three Phase - UG'!$C$8:$T$18,9,FALSE),""),"")</f>
        <v/>
      </c>
      <c r="K556" s="426" t="str">
        <f>IF(D556&lt;&gt;"",IF(E556&lt;&gt;"",VLOOKUP(CONCATENATE(D556,"-",E556),'Three Phase - UG'!$C$8:$T$18,10,FALSE),""),"")</f>
        <v/>
      </c>
      <c r="L556" s="426" t="str">
        <f>IF(D556&lt;&gt;"",IF(E556&lt;&gt;"",VLOOKUP(CONCATENATE(D556,"-",E556),'Three Phase - UG'!$C$8:$T$18,12,FALSE),""),"")</f>
        <v/>
      </c>
      <c r="M556" s="426" t="str">
        <f>IF(D556&lt;&gt;"",IF(E556&lt;&gt;"",VLOOKUP(CONCATENATE(D556,"-",E556),'Three Phase - UG'!$C$8:$T$18,13,FALSE),""),"")</f>
        <v/>
      </c>
      <c r="N556" s="427" t="str">
        <f>IF(D556&lt;&gt;"",IF(E556&lt;&gt;"",VLOOKUP(CONCATENATE(D556,"-",E556),'Three Phase - UG'!$C$8:$T$18,15,FALSE)*1000000,""),"")</f>
        <v/>
      </c>
      <c r="O556" s="426"/>
      <c r="P556" s="427"/>
    </row>
    <row r="557" spans="10:16" x14ac:dyDescent="0.25">
      <c r="J557" s="426" t="str">
        <f>IF(D557&lt;&gt;"",IF(E557&lt;&gt;"",VLOOKUP(CONCATENATE(D557,"-",E557),'Three Phase - UG'!$C$8:$T$18,9,FALSE),""),"")</f>
        <v/>
      </c>
      <c r="K557" s="426" t="str">
        <f>IF(D557&lt;&gt;"",IF(E557&lt;&gt;"",VLOOKUP(CONCATENATE(D557,"-",E557),'Three Phase - UG'!$C$8:$T$18,10,FALSE),""),"")</f>
        <v/>
      </c>
      <c r="L557" s="426" t="str">
        <f>IF(D557&lt;&gt;"",IF(E557&lt;&gt;"",VLOOKUP(CONCATENATE(D557,"-",E557),'Three Phase - UG'!$C$8:$T$18,12,FALSE),""),"")</f>
        <v/>
      </c>
      <c r="M557" s="426" t="str">
        <f>IF(D557&lt;&gt;"",IF(E557&lt;&gt;"",VLOOKUP(CONCATENATE(D557,"-",E557),'Three Phase - UG'!$C$8:$T$18,13,FALSE),""),"")</f>
        <v/>
      </c>
      <c r="N557" s="427" t="str">
        <f>IF(D557&lt;&gt;"",IF(E557&lt;&gt;"",VLOOKUP(CONCATENATE(D557,"-",E557),'Three Phase - UG'!$C$8:$T$18,15,FALSE)*1000000,""),"")</f>
        <v/>
      </c>
      <c r="O557" s="426"/>
      <c r="P557" s="427"/>
    </row>
    <row r="558" spans="10:16" x14ac:dyDescent="0.25">
      <c r="J558" s="426" t="str">
        <f>IF(D558&lt;&gt;"",IF(E558&lt;&gt;"",VLOOKUP(CONCATENATE(D558,"-",E558),'Three Phase - UG'!$C$8:$T$18,9,FALSE),""),"")</f>
        <v/>
      </c>
      <c r="K558" s="426" t="str">
        <f>IF(D558&lt;&gt;"",IF(E558&lt;&gt;"",VLOOKUP(CONCATENATE(D558,"-",E558),'Three Phase - UG'!$C$8:$T$18,10,FALSE),""),"")</f>
        <v/>
      </c>
      <c r="L558" s="426" t="str">
        <f>IF(D558&lt;&gt;"",IF(E558&lt;&gt;"",VLOOKUP(CONCATENATE(D558,"-",E558),'Three Phase - UG'!$C$8:$T$18,12,FALSE),""),"")</f>
        <v/>
      </c>
      <c r="M558" s="426" t="str">
        <f>IF(D558&lt;&gt;"",IF(E558&lt;&gt;"",VLOOKUP(CONCATENATE(D558,"-",E558),'Three Phase - UG'!$C$8:$T$18,13,FALSE),""),"")</f>
        <v/>
      </c>
      <c r="N558" s="427" t="str">
        <f>IF(D558&lt;&gt;"",IF(E558&lt;&gt;"",VLOOKUP(CONCATENATE(D558,"-",E558),'Three Phase - UG'!$C$8:$T$18,15,FALSE)*1000000,""),"")</f>
        <v/>
      </c>
      <c r="O558" s="426"/>
      <c r="P558" s="427"/>
    </row>
    <row r="559" spans="10:16" x14ac:dyDescent="0.25">
      <c r="J559" s="426" t="str">
        <f>IF(D559&lt;&gt;"",IF(E559&lt;&gt;"",VLOOKUP(CONCATENATE(D559,"-",E559),'Three Phase - UG'!$C$8:$T$18,9,FALSE),""),"")</f>
        <v/>
      </c>
      <c r="K559" s="426" t="str">
        <f>IF(D559&lt;&gt;"",IF(E559&lt;&gt;"",VLOOKUP(CONCATENATE(D559,"-",E559),'Three Phase - UG'!$C$8:$T$18,10,FALSE),""),"")</f>
        <v/>
      </c>
      <c r="L559" s="426" t="str">
        <f>IF(D559&lt;&gt;"",IF(E559&lt;&gt;"",VLOOKUP(CONCATENATE(D559,"-",E559),'Three Phase - UG'!$C$8:$T$18,12,FALSE),""),"")</f>
        <v/>
      </c>
      <c r="M559" s="426" t="str">
        <f>IF(D559&lt;&gt;"",IF(E559&lt;&gt;"",VLOOKUP(CONCATENATE(D559,"-",E559),'Three Phase - UG'!$C$8:$T$18,13,FALSE),""),"")</f>
        <v/>
      </c>
      <c r="N559" s="427" t="str">
        <f>IF(D559&lt;&gt;"",IF(E559&lt;&gt;"",VLOOKUP(CONCATENATE(D559,"-",E559),'Three Phase - UG'!$C$8:$T$18,15,FALSE)*1000000,""),"")</f>
        <v/>
      </c>
      <c r="O559" s="426"/>
      <c r="P559" s="427"/>
    </row>
    <row r="560" spans="10:16" x14ac:dyDescent="0.25">
      <c r="J560" s="426" t="str">
        <f>IF(D560&lt;&gt;"",IF(E560&lt;&gt;"",VLOOKUP(CONCATENATE(D560,"-",E560),'Three Phase - UG'!$C$8:$T$18,9,FALSE),""),"")</f>
        <v/>
      </c>
      <c r="K560" s="426" t="str">
        <f>IF(D560&lt;&gt;"",IF(E560&lt;&gt;"",VLOOKUP(CONCATENATE(D560,"-",E560),'Three Phase - UG'!$C$8:$T$18,10,FALSE),""),"")</f>
        <v/>
      </c>
      <c r="L560" s="426" t="str">
        <f>IF(D560&lt;&gt;"",IF(E560&lt;&gt;"",VLOOKUP(CONCATENATE(D560,"-",E560),'Three Phase - UG'!$C$8:$T$18,12,FALSE),""),"")</f>
        <v/>
      </c>
      <c r="M560" s="426" t="str">
        <f>IF(D560&lt;&gt;"",IF(E560&lt;&gt;"",VLOOKUP(CONCATENATE(D560,"-",E560),'Three Phase - UG'!$C$8:$T$18,13,FALSE),""),"")</f>
        <v/>
      </c>
      <c r="N560" s="427" t="str">
        <f>IF(D560&lt;&gt;"",IF(E560&lt;&gt;"",VLOOKUP(CONCATENATE(D560,"-",E560),'Three Phase - UG'!$C$8:$T$18,15,FALSE)*1000000,""),"")</f>
        <v/>
      </c>
      <c r="O560" s="426"/>
      <c r="P560" s="427"/>
    </row>
    <row r="561" spans="10:16" x14ac:dyDescent="0.25">
      <c r="J561" s="426" t="str">
        <f>IF(D561&lt;&gt;"",IF(E561&lt;&gt;"",VLOOKUP(CONCATENATE(D561,"-",E561),'Three Phase - UG'!$C$8:$T$18,9,FALSE),""),"")</f>
        <v/>
      </c>
      <c r="K561" s="426" t="str">
        <f>IF(D561&lt;&gt;"",IF(E561&lt;&gt;"",VLOOKUP(CONCATENATE(D561,"-",E561),'Three Phase - UG'!$C$8:$T$18,10,FALSE),""),"")</f>
        <v/>
      </c>
      <c r="L561" s="426" t="str">
        <f>IF(D561&lt;&gt;"",IF(E561&lt;&gt;"",VLOOKUP(CONCATENATE(D561,"-",E561),'Three Phase - UG'!$C$8:$T$18,12,FALSE),""),"")</f>
        <v/>
      </c>
      <c r="M561" s="426" t="str">
        <f>IF(D561&lt;&gt;"",IF(E561&lt;&gt;"",VLOOKUP(CONCATENATE(D561,"-",E561),'Three Phase - UG'!$C$8:$T$18,13,FALSE),""),"")</f>
        <v/>
      </c>
      <c r="N561" s="427" t="str">
        <f>IF(D561&lt;&gt;"",IF(E561&lt;&gt;"",VLOOKUP(CONCATENATE(D561,"-",E561),'Three Phase - UG'!$C$8:$T$18,15,FALSE)*1000000,""),"")</f>
        <v/>
      </c>
      <c r="O561" s="426"/>
      <c r="P561" s="427"/>
    </row>
    <row r="562" spans="10:16" x14ac:dyDescent="0.25">
      <c r="J562" s="426" t="str">
        <f>IF(D562&lt;&gt;"",IF(E562&lt;&gt;"",VLOOKUP(CONCATENATE(D562,"-",E562),'Three Phase - UG'!$C$8:$T$18,9,FALSE),""),"")</f>
        <v/>
      </c>
      <c r="K562" s="426" t="str">
        <f>IF(D562&lt;&gt;"",IF(E562&lt;&gt;"",VLOOKUP(CONCATENATE(D562,"-",E562),'Three Phase - UG'!$C$8:$T$18,10,FALSE),""),"")</f>
        <v/>
      </c>
      <c r="L562" s="426" t="str">
        <f>IF(D562&lt;&gt;"",IF(E562&lt;&gt;"",VLOOKUP(CONCATENATE(D562,"-",E562),'Three Phase - UG'!$C$8:$T$18,12,FALSE),""),"")</f>
        <v/>
      </c>
      <c r="M562" s="426" t="str">
        <f>IF(D562&lt;&gt;"",IF(E562&lt;&gt;"",VLOOKUP(CONCATENATE(D562,"-",E562),'Three Phase - UG'!$C$8:$T$18,13,FALSE),""),"")</f>
        <v/>
      </c>
      <c r="N562" s="427" t="str">
        <f>IF(D562&lt;&gt;"",IF(E562&lt;&gt;"",VLOOKUP(CONCATENATE(D562,"-",E562),'Three Phase - UG'!$C$8:$T$18,15,FALSE)*1000000,""),"")</f>
        <v/>
      </c>
      <c r="O562" s="426"/>
      <c r="P562" s="427"/>
    </row>
    <row r="563" spans="10:16" x14ac:dyDescent="0.25">
      <c r="J563" s="426" t="str">
        <f>IF(D563&lt;&gt;"",IF(E563&lt;&gt;"",VLOOKUP(CONCATENATE(D563,"-",E563),'Three Phase - UG'!$C$8:$T$18,9,FALSE),""),"")</f>
        <v/>
      </c>
      <c r="K563" s="426" t="str">
        <f>IF(D563&lt;&gt;"",IF(E563&lt;&gt;"",VLOOKUP(CONCATENATE(D563,"-",E563),'Three Phase - UG'!$C$8:$T$18,10,FALSE),""),"")</f>
        <v/>
      </c>
      <c r="L563" s="426" t="str">
        <f>IF(D563&lt;&gt;"",IF(E563&lt;&gt;"",VLOOKUP(CONCATENATE(D563,"-",E563),'Three Phase - UG'!$C$8:$T$18,12,FALSE),""),"")</f>
        <v/>
      </c>
      <c r="M563" s="426" t="str">
        <f>IF(D563&lt;&gt;"",IF(E563&lt;&gt;"",VLOOKUP(CONCATENATE(D563,"-",E563),'Three Phase - UG'!$C$8:$T$18,13,FALSE),""),"")</f>
        <v/>
      </c>
      <c r="N563" s="427" t="str">
        <f>IF(D563&lt;&gt;"",IF(E563&lt;&gt;"",VLOOKUP(CONCATENATE(D563,"-",E563),'Three Phase - UG'!$C$8:$T$18,15,FALSE)*1000000,""),"")</f>
        <v/>
      </c>
      <c r="O563" s="426"/>
      <c r="P563" s="427"/>
    </row>
    <row r="564" spans="10:16" x14ac:dyDescent="0.25">
      <c r="J564" s="426" t="str">
        <f>IF(D564&lt;&gt;"",IF(E564&lt;&gt;"",VLOOKUP(CONCATENATE(D564,"-",E564),'Three Phase - UG'!$C$8:$T$18,9,FALSE),""),"")</f>
        <v/>
      </c>
      <c r="K564" s="426" t="str">
        <f>IF(D564&lt;&gt;"",IF(E564&lt;&gt;"",VLOOKUP(CONCATENATE(D564,"-",E564),'Three Phase - UG'!$C$8:$T$18,10,FALSE),""),"")</f>
        <v/>
      </c>
      <c r="L564" s="426" t="str">
        <f>IF(D564&lt;&gt;"",IF(E564&lt;&gt;"",VLOOKUP(CONCATENATE(D564,"-",E564),'Three Phase - UG'!$C$8:$T$18,12,FALSE),""),"")</f>
        <v/>
      </c>
      <c r="M564" s="426" t="str">
        <f>IF(D564&lt;&gt;"",IF(E564&lt;&gt;"",VLOOKUP(CONCATENATE(D564,"-",E564),'Three Phase - UG'!$C$8:$T$18,13,FALSE),""),"")</f>
        <v/>
      </c>
      <c r="N564" s="427" t="str">
        <f>IF(D564&lt;&gt;"",IF(E564&lt;&gt;"",VLOOKUP(CONCATENATE(D564,"-",E564),'Three Phase - UG'!$C$8:$T$18,15,FALSE)*1000000,""),"")</f>
        <v/>
      </c>
      <c r="O564" s="426"/>
      <c r="P564" s="427"/>
    </row>
    <row r="565" spans="10:16" x14ac:dyDescent="0.25">
      <c r="J565" s="426" t="str">
        <f>IF(D565&lt;&gt;"",IF(E565&lt;&gt;"",VLOOKUP(CONCATENATE(D565,"-",E565),'Three Phase - UG'!$C$8:$T$18,9,FALSE),""),"")</f>
        <v/>
      </c>
      <c r="K565" s="426" t="str">
        <f>IF(D565&lt;&gt;"",IF(E565&lt;&gt;"",VLOOKUP(CONCATENATE(D565,"-",E565),'Three Phase - UG'!$C$8:$T$18,10,FALSE),""),"")</f>
        <v/>
      </c>
      <c r="L565" s="426" t="str">
        <f>IF(D565&lt;&gt;"",IF(E565&lt;&gt;"",VLOOKUP(CONCATENATE(D565,"-",E565),'Three Phase - UG'!$C$8:$T$18,12,FALSE),""),"")</f>
        <v/>
      </c>
      <c r="M565" s="426" t="str">
        <f>IF(D565&lt;&gt;"",IF(E565&lt;&gt;"",VLOOKUP(CONCATENATE(D565,"-",E565),'Three Phase - UG'!$C$8:$T$18,13,FALSE),""),"")</f>
        <v/>
      </c>
      <c r="N565" s="427" t="str">
        <f>IF(D565&lt;&gt;"",IF(E565&lt;&gt;"",VLOOKUP(CONCATENATE(D565,"-",E565),'Three Phase - UG'!$C$8:$T$18,15,FALSE)*1000000,""),"")</f>
        <v/>
      </c>
      <c r="O565" s="426"/>
      <c r="P565" s="427"/>
    </row>
    <row r="566" spans="10:16" x14ac:dyDescent="0.25">
      <c r="J566" s="426" t="str">
        <f>IF(D566&lt;&gt;"",IF(E566&lt;&gt;"",VLOOKUP(CONCATENATE(D566,"-",E566),'Three Phase - UG'!$C$8:$T$18,9,FALSE),""),"")</f>
        <v/>
      </c>
      <c r="K566" s="426" t="str">
        <f>IF(D566&lt;&gt;"",IF(E566&lt;&gt;"",VLOOKUP(CONCATENATE(D566,"-",E566),'Three Phase - UG'!$C$8:$T$18,10,FALSE),""),"")</f>
        <v/>
      </c>
      <c r="L566" s="426" t="str">
        <f>IF(D566&lt;&gt;"",IF(E566&lt;&gt;"",VLOOKUP(CONCATENATE(D566,"-",E566),'Three Phase - UG'!$C$8:$T$18,12,FALSE),""),"")</f>
        <v/>
      </c>
      <c r="M566" s="426" t="str">
        <f>IF(D566&lt;&gt;"",IF(E566&lt;&gt;"",VLOOKUP(CONCATENATE(D566,"-",E566),'Three Phase - UG'!$C$8:$T$18,13,FALSE),""),"")</f>
        <v/>
      </c>
      <c r="N566" s="427" t="str">
        <f>IF(D566&lt;&gt;"",IF(E566&lt;&gt;"",VLOOKUP(CONCATENATE(D566,"-",E566),'Three Phase - UG'!$C$8:$T$18,15,FALSE)*1000000,""),"")</f>
        <v/>
      </c>
      <c r="O566" s="426"/>
      <c r="P566" s="427"/>
    </row>
    <row r="567" spans="10:16" x14ac:dyDescent="0.25">
      <c r="J567" s="426" t="str">
        <f>IF(D567&lt;&gt;"",IF(E567&lt;&gt;"",VLOOKUP(CONCATENATE(D567,"-",E567),'Three Phase - UG'!$C$8:$T$18,9,FALSE),""),"")</f>
        <v/>
      </c>
      <c r="K567" s="426" t="str">
        <f>IF(D567&lt;&gt;"",IF(E567&lt;&gt;"",VLOOKUP(CONCATENATE(D567,"-",E567),'Three Phase - UG'!$C$8:$T$18,10,FALSE),""),"")</f>
        <v/>
      </c>
      <c r="L567" s="426" t="str">
        <f>IF(D567&lt;&gt;"",IF(E567&lt;&gt;"",VLOOKUP(CONCATENATE(D567,"-",E567),'Three Phase - UG'!$C$8:$T$18,12,FALSE),""),"")</f>
        <v/>
      </c>
      <c r="M567" s="426" t="str">
        <f>IF(D567&lt;&gt;"",IF(E567&lt;&gt;"",VLOOKUP(CONCATENATE(D567,"-",E567),'Three Phase - UG'!$C$8:$T$18,13,FALSE),""),"")</f>
        <v/>
      </c>
      <c r="N567" s="427" t="str">
        <f>IF(D567&lt;&gt;"",IF(E567&lt;&gt;"",VLOOKUP(CONCATENATE(D567,"-",E567),'Three Phase - UG'!$C$8:$T$18,15,FALSE)*1000000,""),"")</f>
        <v/>
      </c>
      <c r="O567" s="426"/>
      <c r="P567" s="427"/>
    </row>
    <row r="568" spans="10:16" x14ac:dyDescent="0.25">
      <c r="J568" s="426" t="str">
        <f>IF(D568&lt;&gt;"",IF(E568&lt;&gt;"",VLOOKUP(CONCATENATE(D568,"-",E568),'Three Phase - UG'!$C$8:$T$18,9,FALSE),""),"")</f>
        <v/>
      </c>
      <c r="K568" s="426" t="str">
        <f>IF(D568&lt;&gt;"",IF(E568&lt;&gt;"",VLOOKUP(CONCATENATE(D568,"-",E568),'Three Phase - UG'!$C$8:$T$18,10,FALSE),""),"")</f>
        <v/>
      </c>
      <c r="L568" s="426" t="str">
        <f>IF(D568&lt;&gt;"",IF(E568&lt;&gt;"",VLOOKUP(CONCATENATE(D568,"-",E568),'Three Phase - UG'!$C$8:$T$18,12,FALSE),""),"")</f>
        <v/>
      </c>
      <c r="M568" s="426" t="str">
        <f>IF(D568&lt;&gt;"",IF(E568&lt;&gt;"",VLOOKUP(CONCATENATE(D568,"-",E568),'Three Phase - UG'!$C$8:$T$18,13,FALSE),""),"")</f>
        <v/>
      </c>
      <c r="N568" s="427" t="str">
        <f>IF(D568&lt;&gt;"",IF(E568&lt;&gt;"",VLOOKUP(CONCATENATE(D568,"-",E568),'Three Phase - UG'!$C$8:$T$18,15,FALSE)*1000000,""),"")</f>
        <v/>
      </c>
      <c r="O568" s="426"/>
      <c r="P568" s="427"/>
    </row>
    <row r="569" spans="10:16" x14ac:dyDescent="0.25">
      <c r="J569" s="426" t="str">
        <f>IF(D569&lt;&gt;"",IF(E569&lt;&gt;"",VLOOKUP(CONCATENATE(D569,"-",E569),'Three Phase - UG'!$C$8:$T$18,9,FALSE),""),"")</f>
        <v/>
      </c>
      <c r="K569" s="426" t="str">
        <f>IF(D569&lt;&gt;"",IF(E569&lt;&gt;"",VLOOKUP(CONCATENATE(D569,"-",E569),'Three Phase - UG'!$C$8:$T$18,10,FALSE),""),"")</f>
        <v/>
      </c>
      <c r="L569" s="426" t="str">
        <f>IF(D569&lt;&gt;"",IF(E569&lt;&gt;"",VLOOKUP(CONCATENATE(D569,"-",E569),'Three Phase - UG'!$C$8:$T$18,12,FALSE),""),"")</f>
        <v/>
      </c>
      <c r="M569" s="426" t="str">
        <f>IF(D569&lt;&gt;"",IF(E569&lt;&gt;"",VLOOKUP(CONCATENATE(D569,"-",E569),'Three Phase - UG'!$C$8:$T$18,13,FALSE),""),"")</f>
        <v/>
      </c>
      <c r="N569" s="427" t="str">
        <f>IF(D569&lt;&gt;"",IF(E569&lt;&gt;"",VLOOKUP(CONCATENATE(D569,"-",E569),'Three Phase - UG'!$C$8:$T$18,15,FALSE)*1000000,""),"")</f>
        <v/>
      </c>
      <c r="O569" s="426"/>
      <c r="P569" s="427"/>
    </row>
    <row r="570" spans="10:16" x14ac:dyDescent="0.25">
      <c r="J570" s="426" t="str">
        <f>IF(D570&lt;&gt;"",IF(E570&lt;&gt;"",VLOOKUP(CONCATENATE(D570,"-",E570),'Three Phase - UG'!$C$8:$T$18,9,FALSE),""),"")</f>
        <v/>
      </c>
      <c r="K570" s="426" t="str">
        <f>IF(D570&lt;&gt;"",IF(E570&lt;&gt;"",VLOOKUP(CONCATENATE(D570,"-",E570),'Three Phase - UG'!$C$8:$T$18,10,FALSE),""),"")</f>
        <v/>
      </c>
      <c r="L570" s="426" t="str">
        <f>IF(D570&lt;&gt;"",IF(E570&lt;&gt;"",VLOOKUP(CONCATENATE(D570,"-",E570),'Three Phase - UG'!$C$8:$T$18,12,FALSE),""),"")</f>
        <v/>
      </c>
      <c r="M570" s="426" t="str">
        <f>IF(D570&lt;&gt;"",IF(E570&lt;&gt;"",VLOOKUP(CONCATENATE(D570,"-",E570),'Three Phase - UG'!$C$8:$T$18,13,FALSE),""),"")</f>
        <v/>
      </c>
      <c r="N570" s="427" t="str">
        <f>IF(D570&lt;&gt;"",IF(E570&lt;&gt;"",VLOOKUP(CONCATENATE(D570,"-",E570),'Three Phase - UG'!$C$8:$T$18,15,FALSE)*1000000,""),"")</f>
        <v/>
      </c>
      <c r="O570" s="426"/>
      <c r="P570" s="427"/>
    </row>
    <row r="571" spans="10:16" x14ac:dyDescent="0.25">
      <c r="J571" s="426" t="str">
        <f>IF(D571&lt;&gt;"",IF(E571&lt;&gt;"",VLOOKUP(CONCATENATE(D571,"-",E571),'Three Phase - UG'!$C$8:$T$18,9,FALSE),""),"")</f>
        <v/>
      </c>
      <c r="K571" s="426" t="str">
        <f>IF(D571&lt;&gt;"",IF(E571&lt;&gt;"",VLOOKUP(CONCATENATE(D571,"-",E571),'Three Phase - UG'!$C$8:$T$18,10,FALSE),""),"")</f>
        <v/>
      </c>
      <c r="L571" s="426" t="str">
        <f>IF(D571&lt;&gt;"",IF(E571&lt;&gt;"",VLOOKUP(CONCATENATE(D571,"-",E571),'Three Phase - UG'!$C$8:$T$18,12,FALSE),""),"")</f>
        <v/>
      </c>
      <c r="M571" s="426" t="str">
        <f>IF(D571&lt;&gt;"",IF(E571&lt;&gt;"",VLOOKUP(CONCATENATE(D571,"-",E571),'Three Phase - UG'!$C$8:$T$18,13,FALSE),""),"")</f>
        <v/>
      </c>
      <c r="N571" s="427" t="str">
        <f>IF(D571&lt;&gt;"",IF(E571&lt;&gt;"",VLOOKUP(CONCATENATE(D571,"-",E571),'Three Phase - UG'!$C$8:$T$18,15,FALSE)*1000000,""),"")</f>
        <v/>
      </c>
      <c r="O571" s="426"/>
      <c r="P571" s="427"/>
    </row>
    <row r="572" spans="10:16" x14ac:dyDescent="0.25">
      <c r="J572" s="426" t="str">
        <f>IF(D572&lt;&gt;"",IF(E572&lt;&gt;"",VLOOKUP(CONCATENATE(D572,"-",E572),'Three Phase - UG'!$C$8:$T$18,9,FALSE),""),"")</f>
        <v/>
      </c>
      <c r="K572" s="426" t="str">
        <f>IF(D572&lt;&gt;"",IF(E572&lt;&gt;"",VLOOKUP(CONCATENATE(D572,"-",E572),'Three Phase - UG'!$C$8:$T$18,10,FALSE),""),"")</f>
        <v/>
      </c>
      <c r="L572" s="426" t="str">
        <f>IF(D572&lt;&gt;"",IF(E572&lt;&gt;"",VLOOKUP(CONCATENATE(D572,"-",E572),'Three Phase - UG'!$C$8:$T$18,12,FALSE),""),"")</f>
        <v/>
      </c>
      <c r="M572" s="426" t="str">
        <f>IF(D572&lt;&gt;"",IF(E572&lt;&gt;"",VLOOKUP(CONCATENATE(D572,"-",E572),'Three Phase - UG'!$C$8:$T$18,13,FALSE),""),"")</f>
        <v/>
      </c>
      <c r="N572" s="427" t="str">
        <f>IF(D572&lt;&gt;"",IF(E572&lt;&gt;"",VLOOKUP(CONCATENATE(D572,"-",E572),'Three Phase - UG'!$C$8:$T$18,15,FALSE)*1000000,""),"")</f>
        <v/>
      </c>
      <c r="O572" s="426"/>
      <c r="P572" s="427"/>
    </row>
    <row r="573" spans="10:16" x14ac:dyDescent="0.25">
      <c r="J573" s="426" t="str">
        <f>IF(D573&lt;&gt;"",IF(E573&lt;&gt;"",VLOOKUP(CONCATENATE(D573,"-",E573),'Three Phase - UG'!$C$8:$T$18,9,FALSE),""),"")</f>
        <v/>
      </c>
      <c r="K573" s="426" t="str">
        <f>IF(D573&lt;&gt;"",IF(E573&lt;&gt;"",VLOOKUP(CONCATENATE(D573,"-",E573),'Three Phase - UG'!$C$8:$T$18,10,FALSE),""),"")</f>
        <v/>
      </c>
      <c r="L573" s="426" t="str">
        <f>IF(D573&lt;&gt;"",IF(E573&lt;&gt;"",VLOOKUP(CONCATENATE(D573,"-",E573),'Three Phase - UG'!$C$8:$T$18,12,FALSE),""),"")</f>
        <v/>
      </c>
      <c r="M573" s="426" t="str">
        <f>IF(D573&lt;&gt;"",IF(E573&lt;&gt;"",VLOOKUP(CONCATENATE(D573,"-",E573),'Three Phase - UG'!$C$8:$T$18,13,FALSE),""),"")</f>
        <v/>
      </c>
      <c r="N573" s="427" t="str">
        <f>IF(D573&lt;&gt;"",IF(E573&lt;&gt;"",VLOOKUP(CONCATENATE(D573,"-",E573),'Three Phase - UG'!$C$8:$T$18,15,FALSE)*1000000,""),"")</f>
        <v/>
      </c>
      <c r="O573" s="426"/>
      <c r="P573" s="427"/>
    </row>
    <row r="574" spans="10:16" x14ac:dyDescent="0.25">
      <c r="J574" s="426" t="str">
        <f>IF(D574&lt;&gt;"",IF(E574&lt;&gt;"",VLOOKUP(CONCATENATE(D574,"-",E574),'Three Phase - UG'!$C$8:$T$18,9,FALSE),""),"")</f>
        <v/>
      </c>
      <c r="K574" s="426" t="str">
        <f>IF(D574&lt;&gt;"",IF(E574&lt;&gt;"",VLOOKUP(CONCATENATE(D574,"-",E574),'Three Phase - UG'!$C$8:$T$18,10,FALSE),""),"")</f>
        <v/>
      </c>
      <c r="L574" s="426" t="str">
        <f>IF(D574&lt;&gt;"",IF(E574&lt;&gt;"",VLOOKUP(CONCATENATE(D574,"-",E574),'Three Phase - UG'!$C$8:$T$18,12,FALSE),""),"")</f>
        <v/>
      </c>
      <c r="M574" s="426" t="str">
        <f>IF(D574&lt;&gt;"",IF(E574&lt;&gt;"",VLOOKUP(CONCATENATE(D574,"-",E574),'Three Phase - UG'!$C$8:$T$18,13,FALSE),""),"")</f>
        <v/>
      </c>
      <c r="N574" s="427" t="str">
        <f>IF(D574&lt;&gt;"",IF(E574&lt;&gt;"",VLOOKUP(CONCATENATE(D574,"-",E574),'Three Phase - UG'!$C$8:$T$18,15,FALSE)*1000000,""),"")</f>
        <v/>
      </c>
      <c r="O574" s="426"/>
      <c r="P574" s="427"/>
    </row>
    <row r="575" spans="10:16" x14ac:dyDescent="0.25">
      <c r="J575" s="426" t="str">
        <f>IF(D575&lt;&gt;"",IF(E575&lt;&gt;"",VLOOKUP(CONCATENATE(D575,"-",E575),'Three Phase - UG'!$C$8:$T$18,9,FALSE),""),"")</f>
        <v/>
      </c>
      <c r="K575" s="426" t="str">
        <f>IF(D575&lt;&gt;"",IF(E575&lt;&gt;"",VLOOKUP(CONCATENATE(D575,"-",E575),'Three Phase - UG'!$C$8:$T$18,10,FALSE),""),"")</f>
        <v/>
      </c>
      <c r="L575" s="426" t="str">
        <f>IF(D575&lt;&gt;"",IF(E575&lt;&gt;"",VLOOKUP(CONCATENATE(D575,"-",E575),'Three Phase - UG'!$C$8:$T$18,12,FALSE),""),"")</f>
        <v/>
      </c>
      <c r="M575" s="426" t="str">
        <f>IF(D575&lt;&gt;"",IF(E575&lt;&gt;"",VLOOKUP(CONCATENATE(D575,"-",E575),'Three Phase - UG'!$C$8:$T$18,13,FALSE),""),"")</f>
        <v/>
      </c>
      <c r="N575" s="427" t="str">
        <f>IF(D575&lt;&gt;"",IF(E575&lt;&gt;"",VLOOKUP(CONCATENATE(D575,"-",E575),'Three Phase - UG'!$C$8:$T$18,15,FALSE)*1000000,""),"")</f>
        <v/>
      </c>
      <c r="O575" s="426"/>
      <c r="P575" s="427"/>
    </row>
    <row r="576" spans="10:16" x14ac:dyDescent="0.25">
      <c r="J576" s="426" t="str">
        <f>IF(D576&lt;&gt;"",IF(E576&lt;&gt;"",VLOOKUP(CONCATENATE(D576,"-",E576),'Three Phase - UG'!$C$8:$T$18,9,FALSE),""),"")</f>
        <v/>
      </c>
      <c r="K576" s="426" t="str">
        <f>IF(D576&lt;&gt;"",IF(E576&lt;&gt;"",VLOOKUP(CONCATENATE(D576,"-",E576),'Three Phase - UG'!$C$8:$T$18,10,FALSE),""),"")</f>
        <v/>
      </c>
      <c r="L576" s="426" t="str">
        <f>IF(D576&lt;&gt;"",IF(E576&lt;&gt;"",VLOOKUP(CONCATENATE(D576,"-",E576),'Three Phase - UG'!$C$8:$T$18,12,FALSE),""),"")</f>
        <v/>
      </c>
      <c r="M576" s="426" t="str">
        <f>IF(D576&lt;&gt;"",IF(E576&lt;&gt;"",VLOOKUP(CONCATENATE(D576,"-",E576),'Three Phase - UG'!$C$8:$T$18,13,FALSE),""),"")</f>
        <v/>
      </c>
      <c r="N576" s="427" t="str">
        <f>IF(D576&lt;&gt;"",IF(E576&lt;&gt;"",VLOOKUP(CONCATENATE(D576,"-",E576),'Three Phase - UG'!$C$8:$T$18,15,FALSE)*1000000,""),"")</f>
        <v/>
      </c>
      <c r="O576" s="426"/>
      <c r="P576" s="427"/>
    </row>
    <row r="577" spans="10:16" x14ac:dyDescent="0.25">
      <c r="J577" s="426" t="str">
        <f>IF(D577&lt;&gt;"",IF(E577&lt;&gt;"",VLOOKUP(CONCATENATE(D577,"-",E577),'Three Phase - UG'!$C$8:$T$18,9,FALSE),""),"")</f>
        <v/>
      </c>
      <c r="K577" s="426" t="str">
        <f>IF(D577&lt;&gt;"",IF(E577&lt;&gt;"",VLOOKUP(CONCATENATE(D577,"-",E577),'Three Phase - UG'!$C$8:$T$18,10,FALSE),""),"")</f>
        <v/>
      </c>
      <c r="L577" s="426" t="str">
        <f>IF(D577&lt;&gt;"",IF(E577&lt;&gt;"",VLOOKUP(CONCATENATE(D577,"-",E577),'Three Phase - UG'!$C$8:$T$18,12,FALSE),""),"")</f>
        <v/>
      </c>
      <c r="M577" s="426" t="str">
        <f>IF(D577&lt;&gt;"",IF(E577&lt;&gt;"",VLOOKUP(CONCATENATE(D577,"-",E577),'Three Phase - UG'!$C$8:$T$18,13,FALSE),""),"")</f>
        <v/>
      </c>
      <c r="N577" s="427" t="str">
        <f>IF(D577&lt;&gt;"",IF(E577&lt;&gt;"",VLOOKUP(CONCATENATE(D577,"-",E577),'Three Phase - UG'!$C$8:$T$18,15,FALSE)*1000000,""),"")</f>
        <v/>
      </c>
      <c r="O577" s="426"/>
      <c r="P577" s="427"/>
    </row>
    <row r="578" spans="10:16" x14ac:dyDescent="0.25">
      <c r="J578" s="426" t="str">
        <f>IF(D578&lt;&gt;"",IF(E578&lt;&gt;"",VLOOKUP(CONCATENATE(D578,"-",E578),'Three Phase - UG'!$C$8:$T$18,9,FALSE),""),"")</f>
        <v/>
      </c>
      <c r="K578" s="426" t="str">
        <f>IF(D578&lt;&gt;"",IF(E578&lt;&gt;"",VLOOKUP(CONCATENATE(D578,"-",E578),'Three Phase - UG'!$C$8:$T$18,10,FALSE),""),"")</f>
        <v/>
      </c>
      <c r="L578" s="426" t="str">
        <f>IF(D578&lt;&gt;"",IF(E578&lt;&gt;"",VLOOKUP(CONCATENATE(D578,"-",E578),'Three Phase - UG'!$C$8:$T$18,12,FALSE),""),"")</f>
        <v/>
      </c>
      <c r="M578" s="426" t="str">
        <f>IF(D578&lt;&gt;"",IF(E578&lt;&gt;"",VLOOKUP(CONCATENATE(D578,"-",E578),'Three Phase - UG'!$C$8:$T$18,13,FALSE),""),"")</f>
        <v/>
      </c>
      <c r="N578" s="427" t="str">
        <f>IF(D578&lt;&gt;"",IF(E578&lt;&gt;"",VLOOKUP(CONCATENATE(D578,"-",E578),'Three Phase - UG'!$C$8:$T$18,15,FALSE)*1000000,""),"")</f>
        <v/>
      </c>
      <c r="O578" s="426"/>
      <c r="P578" s="427"/>
    </row>
    <row r="579" spans="10:16" x14ac:dyDescent="0.25">
      <c r="J579" s="426" t="str">
        <f>IF(D579&lt;&gt;"",IF(E579&lt;&gt;"",VLOOKUP(CONCATENATE(D579,"-",E579),'Three Phase - UG'!$C$8:$T$18,9,FALSE),""),"")</f>
        <v/>
      </c>
      <c r="K579" s="426" t="str">
        <f>IF(D579&lt;&gt;"",IF(E579&lt;&gt;"",VLOOKUP(CONCATENATE(D579,"-",E579),'Three Phase - UG'!$C$8:$T$18,10,FALSE),""),"")</f>
        <v/>
      </c>
      <c r="L579" s="426" t="str">
        <f>IF(D579&lt;&gt;"",IF(E579&lt;&gt;"",VLOOKUP(CONCATENATE(D579,"-",E579),'Three Phase - UG'!$C$8:$T$18,12,FALSE),""),"")</f>
        <v/>
      </c>
      <c r="M579" s="426" t="str">
        <f>IF(D579&lt;&gt;"",IF(E579&lt;&gt;"",VLOOKUP(CONCATENATE(D579,"-",E579),'Three Phase - UG'!$C$8:$T$18,13,FALSE),""),"")</f>
        <v/>
      </c>
      <c r="N579" s="427" t="str">
        <f>IF(D579&lt;&gt;"",IF(E579&lt;&gt;"",VLOOKUP(CONCATENATE(D579,"-",E579),'Three Phase - UG'!$C$8:$T$18,15,FALSE)*1000000,""),"")</f>
        <v/>
      </c>
      <c r="O579" s="426"/>
      <c r="P579" s="427"/>
    </row>
    <row r="580" spans="10:16" x14ac:dyDescent="0.25">
      <c r="J580" s="426" t="str">
        <f>IF(D580&lt;&gt;"",IF(E580&lt;&gt;"",VLOOKUP(CONCATENATE(D580,"-",E580),'Three Phase - UG'!$C$8:$T$18,9,FALSE),""),"")</f>
        <v/>
      </c>
      <c r="K580" s="426" t="str">
        <f>IF(D580&lt;&gt;"",IF(E580&lt;&gt;"",VLOOKUP(CONCATENATE(D580,"-",E580),'Three Phase - UG'!$C$8:$T$18,10,FALSE),""),"")</f>
        <v/>
      </c>
      <c r="L580" s="426" t="str">
        <f>IF(D580&lt;&gt;"",IF(E580&lt;&gt;"",VLOOKUP(CONCATENATE(D580,"-",E580),'Three Phase - UG'!$C$8:$T$18,12,FALSE),""),"")</f>
        <v/>
      </c>
      <c r="M580" s="426" t="str">
        <f>IF(D580&lt;&gt;"",IF(E580&lt;&gt;"",VLOOKUP(CONCATENATE(D580,"-",E580),'Three Phase - UG'!$C$8:$T$18,13,FALSE),""),"")</f>
        <v/>
      </c>
      <c r="N580" s="427" t="str">
        <f>IF(D580&lt;&gt;"",IF(E580&lt;&gt;"",VLOOKUP(CONCATENATE(D580,"-",E580),'Three Phase - UG'!$C$8:$T$18,15,FALSE)*1000000,""),"")</f>
        <v/>
      </c>
      <c r="O580" s="426"/>
      <c r="P580" s="427"/>
    </row>
    <row r="581" spans="10:16" x14ac:dyDescent="0.25">
      <c r="J581" s="426" t="str">
        <f>IF(D581&lt;&gt;"",IF(E581&lt;&gt;"",VLOOKUP(CONCATENATE(D581,"-",E581),'Three Phase - UG'!$C$8:$T$18,9,FALSE),""),"")</f>
        <v/>
      </c>
      <c r="K581" s="426" t="str">
        <f>IF(D581&lt;&gt;"",IF(E581&lt;&gt;"",VLOOKUP(CONCATENATE(D581,"-",E581),'Three Phase - UG'!$C$8:$T$18,10,FALSE),""),"")</f>
        <v/>
      </c>
      <c r="L581" s="426" t="str">
        <f>IF(D581&lt;&gt;"",IF(E581&lt;&gt;"",VLOOKUP(CONCATENATE(D581,"-",E581),'Three Phase - UG'!$C$8:$T$18,12,FALSE),""),"")</f>
        <v/>
      </c>
      <c r="M581" s="426" t="str">
        <f>IF(D581&lt;&gt;"",IF(E581&lt;&gt;"",VLOOKUP(CONCATENATE(D581,"-",E581),'Three Phase - UG'!$C$8:$T$18,13,FALSE),""),"")</f>
        <v/>
      </c>
      <c r="N581" s="427" t="str">
        <f>IF(D581&lt;&gt;"",IF(E581&lt;&gt;"",VLOOKUP(CONCATENATE(D581,"-",E581),'Three Phase - UG'!$C$8:$T$18,15,FALSE)*1000000,""),"")</f>
        <v/>
      </c>
      <c r="O581" s="426"/>
      <c r="P581" s="427"/>
    </row>
    <row r="582" spans="10:16" x14ac:dyDescent="0.25">
      <c r="J582" s="426" t="str">
        <f>IF(D582&lt;&gt;"",IF(E582&lt;&gt;"",VLOOKUP(CONCATENATE(D582,"-",E582),'Three Phase - UG'!$C$8:$T$18,9,FALSE),""),"")</f>
        <v/>
      </c>
      <c r="K582" s="426" t="str">
        <f>IF(D582&lt;&gt;"",IF(E582&lt;&gt;"",VLOOKUP(CONCATENATE(D582,"-",E582),'Three Phase - UG'!$C$8:$T$18,10,FALSE),""),"")</f>
        <v/>
      </c>
      <c r="L582" s="426" t="str">
        <f>IF(D582&lt;&gt;"",IF(E582&lt;&gt;"",VLOOKUP(CONCATENATE(D582,"-",E582),'Three Phase - UG'!$C$8:$T$18,12,FALSE),""),"")</f>
        <v/>
      </c>
      <c r="M582" s="426" t="str">
        <f>IF(D582&lt;&gt;"",IF(E582&lt;&gt;"",VLOOKUP(CONCATENATE(D582,"-",E582),'Three Phase - UG'!$C$8:$T$18,13,FALSE),""),"")</f>
        <v/>
      </c>
      <c r="N582" s="427" t="str">
        <f>IF(D582&lt;&gt;"",IF(E582&lt;&gt;"",VLOOKUP(CONCATENATE(D582,"-",E582),'Three Phase - UG'!$C$8:$T$18,15,FALSE)*1000000,""),"")</f>
        <v/>
      </c>
      <c r="O582" s="426"/>
      <c r="P582" s="427"/>
    </row>
    <row r="583" spans="10:16" x14ac:dyDescent="0.25">
      <c r="J583" s="426" t="str">
        <f>IF(D583&lt;&gt;"",IF(E583&lt;&gt;"",VLOOKUP(CONCATENATE(D583,"-",E583),'Three Phase - UG'!$C$8:$T$18,9,FALSE),""),"")</f>
        <v/>
      </c>
      <c r="K583" s="426" t="str">
        <f>IF(D583&lt;&gt;"",IF(E583&lt;&gt;"",VLOOKUP(CONCATENATE(D583,"-",E583),'Three Phase - UG'!$C$8:$T$18,10,FALSE),""),"")</f>
        <v/>
      </c>
      <c r="L583" s="426" t="str">
        <f>IF(D583&lt;&gt;"",IF(E583&lt;&gt;"",VLOOKUP(CONCATENATE(D583,"-",E583),'Three Phase - UG'!$C$8:$T$18,12,FALSE),""),"")</f>
        <v/>
      </c>
      <c r="M583" s="426" t="str">
        <f>IF(D583&lt;&gt;"",IF(E583&lt;&gt;"",VLOOKUP(CONCATENATE(D583,"-",E583),'Three Phase - UG'!$C$8:$T$18,13,FALSE),""),"")</f>
        <v/>
      </c>
      <c r="N583" s="427" t="str">
        <f>IF(D583&lt;&gt;"",IF(E583&lt;&gt;"",VLOOKUP(CONCATENATE(D583,"-",E583),'Three Phase - UG'!$C$8:$T$18,15,FALSE)*1000000,""),"")</f>
        <v/>
      </c>
      <c r="O583" s="426"/>
      <c r="P583" s="427"/>
    </row>
    <row r="584" spans="10:16" x14ac:dyDescent="0.25">
      <c r="J584" s="426" t="str">
        <f>IF(D584&lt;&gt;"",IF(E584&lt;&gt;"",VLOOKUP(CONCATENATE(D584,"-",E584),'Three Phase - UG'!$C$8:$T$18,9,FALSE),""),"")</f>
        <v/>
      </c>
      <c r="K584" s="426" t="str">
        <f>IF(D584&lt;&gt;"",IF(E584&lt;&gt;"",VLOOKUP(CONCATENATE(D584,"-",E584),'Three Phase - UG'!$C$8:$T$18,10,FALSE),""),"")</f>
        <v/>
      </c>
      <c r="L584" s="426" t="str">
        <f>IF(D584&lt;&gt;"",IF(E584&lt;&gt;"",VLOOKUP(CONCATENATE(D584,"-",E584),'Three Phase - UG'!$C$8:$T$18,12,FALSE),""),"")</f>
        <v/>
      </c>
      <c r="M584" s="426" t="str">
        <f>IF(D584&lt;&gt;"",IF(E584&lt;&gt;"",VLOOKUP(CONCATENATE(D584,"-",E584),'Three Phase - UG'!$C$8:$T$18,13,FALSE),""),"")</f>
        <v/>
      </c>
      <c r="N584" s="427" t="str">
        <f>IF(D584&lt;&gt;"",IF(E584&lt;&gt;"",VLOOKUP(CONCATENATE(D584,"-",E584),'Three Phase - UG'!$C$8:$T$18,15,FALSE)*1000000,""),"")</f>
        <v/>
      </c>
      <c r="O584" s="426"/>
      <c r="P584" s="427"/>
    </row>
    <row r="585" spans="10:16" x14ac:dyDescent="0.25">
      <c r="J585" s="426" t="str">
        <f>IF(D585&lt;&gt;"",IF(E585&lt;&gt;"",VLOOKUP(CONCATENATE(D585,"-",E585),'Three Phase - UG'!$C$8:$T$18,9,FALSE),""),"")</f>
        <v/>
      </c>
      <c r="K585" s="426" t="str">
        <f>IF(D585&lt;&gt;"",IF(E585&lt;&gt;"",VLOOKUP(CONCATENATE(D585,"-",E585),'Three Phase - UG'!$C$8:$T$18,10,FALSE),""),"")</f>
        <v/>
      </c>
      <c r="L585" s="426" t="str">
        <f>IF(D585&lt;&gt;"",IF(E585&lt;&gt;"",VLOOKUP(CONCATENATE(D585,"-",E585),'Three Phase - UG'!$C$8:$T$18,12,FALSE),""),"")</f>
        <v/>
      </c>
      <c r="M585" s="426" t="str">
        <f>IF(D585&lt;&gt;"",IF(E585&lt;&gt;"",VLOOKUP(CONCATENATE(D585,"-",E585),'Three Phase - UG'!$C$8:$T$18,13,FALSE),""),"")</f>
        <v/>
      </c>
      <c r="N585" s="427" t="str">
        <f>IF(D585&lt;&gt;"",IF(E585&lt;&gt;"",VLOOKUP(CONCATENATE(D585,"-",E585),'Three Phase - UG'!$C$8:$T$18,15,FALSE)*1000000,""),"")</f>
        <v/>
      </c>
      <c r="O585" s="426"/>
      <c r="P585" s="427"/>
    </row>
    <row r="586" spans="10:16" x14ac:dyDescent="0.25">
      <c r="J586" s="426" t="str">
        <f>IF(D586&lt;&gt;"",IF(E586&lt;&gt;"",VLOOKUP(CONCATENATE(D586,"-",E586),'Three Phase - UG'!$C$8:$T$18,9,FALSE),""),"")</f>
        <v/>
      </c>
      <c r="K586" s="426" t="str">
        <f>IF(D586&lt;&gt;"",IF(E586&lt;&gt;"",VLOOKUP(CONCATENATE(D586,"-",E586),'Three Phase - UG'!$C$8:$T$18,10,FALSE),""),"")</f>
        <v/>
      </c>
      <c r="L586" s="426" t="str">
        <f>IF(D586&lt;&gt;"",IF(E586&lt;&gt;"",VLOOKUP(CONCATENATE(D586,"-",E586),'Three Phase - UG'!$C$8:$T$18,12,FALSE),""),"")</f>
        <v/>
      </c>
      <c r="M586" s="426" t="str">
        <f>IF(D586&lt;&gt;"",IF(E586&lt;&gt;"",VLOOKUP(CONCATENATE(D586,"-",E586),'Three Phase - UG'!$C$8:$T$18,13,FALSE),""),"")</f>
        <v/>
      </c>
      <c r="N586" s="427" t="str">
        <f>IF(D586&lt;&gt;"",IF(E586&lt;&gt;"",VLOOKUP(CONCATENATE(D586,"-",E586),'Three Phase - UG'!$C$8:$T$18,15,FALSE)*1000000,""),"")</f>
        <v/>
      </c>
      <c r="O586" s="426"/>
      <c r="P586" s="427"/>
    </row>
    <row r="587" spans="10:16" x14ac:dyDescent="0.25">
      <c r="J587" s="426" t="str">
        <f>IF(D587&lt;&gt;"",IF(E587&lt;&gt;"",VLOOKUP(CONCATENATE(D587,"-",E587),'Three Phase - UG'!$C$8:$T$18,9,FALSE),""),"")</f>
        <v/>
      </c>
      <c r="K587" s="426" t="str">
        <f>IF(D587&lt;&gt;"",IF(E587&lt;&gt;"",VLOOKUP(CONCATENATE(D587,"-",E587),'Three Phase - UG'!$C$8:$T$18,10,FALSE),""),"")</f>
        <v/>
      </c>
      <c r="L587" s="426" t="str">
        <f>IF(D587&lt;&gt;"",IF(E587&lt;&gt;"",VLOOKUP(CONCATENATE(D587,"-",E587),'Three Phase - UG'!$C$8:$T$18,12,FALSE),""),"")</f>
        <v/>
      </c>
      <c r="M587" s="426" t="str">
        <f>IF(D587&lt;&gt;"",IF(E587&lt;&gt;"",VLOOKUP(CONCATENATE(D587,"-",E587),'Three Phase - UG'!$C$8:$T$18,13,FALSE),""),"")</f>
        <v/>
      </c>
      <c r="N587" s="427" t="str">
        <f>IF(D587&lt;&gt;"",IF(E587&lt;&gt;"",VLOOKUP(CONCATENATE(D587,"-",E587),'Three Phase - UG'!$C$8:$T$18,15,FALSE)*1000000,""),"")</f>
        <v/>
      </c>
      <c r="O587" s="426"/>
      <c r="P587" s="427"/>
    </row>
    <row r="588" spans="10:16" x14ac:dyDescent="0.25">
      <c r="J588" s="426" t="str">
        <f>IF(D588&lt;&gt;"",IF(E588&lt;&gt;"",VLOOKUP(CONCATENATE(D588,"-",E588),'Three Phase - UG'!$C$8:$T$18,9,FALSE),""),"")</f>
        <v/>
      </c>
      <c r="K588" s="426" t="str">
        <f>IF(D588&lt;&gt;"",IF(E588&lt;&gt;"",VLOOKUP(CONCATENATE(D588,"-",E588),'Three Phase - UG'!$C$8:$T$18,10,FALSE),""),"")</f>
        <v/>
      </c>
      <c r="L588" s="426" t="str">
        <f>IF(D588&lt;&gt;"",IF(E588&lt;&gt;"",VLOOKUP(CONCATENATE(D588,"-",E588),'Three Phase - UG'!$C$8:$T$18,12,FALSE),""),"")</f>
        <v/>
      </c>
      <c r="M588" s="426" t="str">
        <f>IF(D588&lt;&gt;"",IF(E588&lt;&gt;"",VLOOKUP(CONCATENATE(D588,"-",E588),'Three Phase - UG'!$C$8:$T$18,13,FALSE),""),"")</f>
        <v/>
      </c>
      <c r="N588" s="427" t="str">
        <f>IF(D588&lt;&gt;"",IF(E588&lt;&gt;"",VLOOKUP(CONCATENATE(D588,"-",E588),'Three Phase - UG'!$C$8:$T$18,15,FALSE)*1000000,""),"")</f>
        <v/>
      </c>
      <c r="O588" s="426"/>
      <c r="P588" s="427"/>
    </row>
    <row r="589" spans="10:16" x14ac:dyDescent="0.25">
      <c r="J589" s="426" t="str">
        <f>IF(D589&lt;&gt;"",IF(E589&lt;&gt;"",VLOOKUP(CONCATENATE(D589,"-",E589),'Three Phase - UG'!$C$8:$T$18,9,FALSE),""),"")</f>
        <v/>
      </c>
      <c r="K589" s="426" t="str">
        <f>IF(D589&lt;&gt;"",IF(E589&lt;&gt;"",VLOOKUP(CONCATENATE(D589,"-",E589),'Three Phase - UG'!$C$8:$T$18,10,FALSE),""),"")</f>
        <v/>
      </c>
      <c r="L589" s="426" t="str">
        <f>IF(D589&lt;&gt;"",IF(E589&lt;&gt;"",VLOOKUP(CONCATENATE(D589,"-",E589),'Three Phase - UG'!$C$8:$T$18,12,FALSE),""),"")</f>
        <v/>
      </c>
      <c r="M589" s="426" t="str">
        <f>IF(D589&lt;&gt;"",IF(E589&lt;&gt;"",VLOOKUP(CONCATENATE(D589,"-",E589),'Three Phase - UG'!$C$8:$T$18,13,FALSE),""),"")</f>
        <v/>
      </c>
      <c r="N589" s="427" t="str">
        <f>IF(D589&lt;&gt;"",IF(E589&lt;&gt;"",VLOOKUP(CONCATENATE(D589,"-",E589),'Three Phase - UG'!$C$8:$T$18,15,FALSE)*1000000,""),"")</f>
        <v/>
      </c>
      <c r="O589" s="426"/>
      <c r="P589" s="427"/>
    </row>
    <row r="590" spans="10:16" x14ac:dyDescent="0.25">
      <c r="J590" s="426" t="str">
        <f>IF(D590&lt;&gt;"",IF(E590&lt;&gt;"",VLOOKUP(CONCATENATE(D590,"-",E590),'Three Phase - UG'!$C$8:$T$18,9,FALSE),""),"")</f>
        <v/>
      </c>
      <c r="K590" s="426" t="str">
        <f>IF(D590&lt;&gt;"",IF(E590&lt;&gt;"",VLOOKUP(CONCATENATE(D590,"-",E590),'Three Phase - UG'!$C$8:$T$18,10,FALSE),""),"")</f>
        <v/>
      </c>
      <c r="L590" s="426" t="str">
        <f>IF(D590&lt;&gt;"",IF(E590&lt;&gt;"",VLOOKUP(CONCATENATE(D590,"-",E590),'Three Phase - UG'!$C$8:$T$18,12,FALSE),""),"")</f>
        <v/>
      </c>
      <c r="M590" s="426" t="str">
        <f>IF(D590&lt;&gt;"",IF(E590&lt;&gt;"",VLOOKUP(CONCATENATE(D590,"-",E590),'Three Phase - UG'!$C$8:$T$18,13,FALSE),""),"")</f>
        <v/>
      </c>
      <c r="N590" s="427" t="str">
        <f>IF(D590&lt;&gt;"",IF(E590&lt;&gt;"",VLOOKUP(CONCATENATE(D590,"-",E590),'Three Phase - UG'!$C$8:$T$18,15,FALSE)*1000000,""),"")</f>
        <v/>
      </c>
      <c r="O590" s="426"/>
      <c r="P590" s="427"/>
    </row>
    <row r="591" spans="10:16" x14ac:dyDescent="0.25">
      <c r="J591" s="426" t="str">
        <f>IF(D591&lt;&gt;"",IF(E591&lt;&gt;"",VLOOKUP(CONCATENATE(D591,"-",E591),'Three Phase - UG'!$C$8:$T$18,9,FALSE),""),"")</f>
        <v/>
      </c>
      <c r="K591" s="426" t="str">
        <f>IF(D591&lt;&gt;"",IF(E591&lt;&gt;"",VLOOKUP(CONCATENATE(D591,"-",E591),'Three Phase - UG'!$C$8:$T$18,10,FALSE),""),"")</f>
        <v/>
      </c>
      <c r="L591" s="426" t="str">
        <f>IF(D591&lt;&gt;"",IF(E591&lt;&gt;"",VLOOKUP(CONCATENATE(D591,"-",E591),'Three Phase - UG'!$C$8:$T$18,12,FALSE),""),"")</f>
        <v/>
      </c>
      <c r="M591" s="426" t="str">
        <f>IF(D591&lt;&gt;"",IF(E591&lt;&gt;"",VLOOKUP(CONCATENATE(D591,"-",E591),'Three Phase - UG'!$C$8:$T$18,13,FALSE),""),"")</f>
        <v/>
      </c>
      <c r="N591" s="427" t="str">
        <f>IF(D591&lt;&gt;"",IF(E591&lt;&gt;"",VLOOKUP(CONCATENATE(D591,"-",E591),'Three Phase - UG'!$C$8:$T$18,15,FALSE)*1000000,""),"")</f>
        <v/>
      </c>
      <c r="O591" s="426"/>
      <c r="P591" s="427"/>
    </row>
    <row r="592" spans="10:16" x14ac:dyDescent="0.25">
      <c r="J592" s="426" t="str">
        <f>IF(D592&lt;&gt;"",IF(E592&lt;&gt;"",VLOOKUP(CONCATENATE(D592,"-",E592),'Three Phase - UG'!$C$8:$T$18,9,FALSE),""),"")</f>
        <v/>
      </c>
      <c r="K592" s="426" t="str">
        <f>IF(D592&lt;&gt;"",IF(E592&lt;&gt;"",VLOOKUP(CONCATENATE(D592,"-",E592),'Three Phase - UG'!$C$8:$T$18,10,FALSE),""),"")</f>
        <v/>
      </c>
      <c r="L592" s="426" t="str">
        <f>IF(D592&lt;&gt;"",IF(E592&lt;&gt;"",VLOOKUP(CONCATENATE(D592,"-",E592),'Three Phase - UG'!$C$8:$T$18,12,FALSE),""),"")</f>
        <v/>
      </c>
      <c r="M592" s="426" t="str">
        <f>IF(D592&lt;&gt;"",IF(E592&lt;&gt;"",VLOOKUP(CONCATENATE(D592,"-",E592),'Three Phase - UG'!$C$8:$T$18,13,FALSE),""),"")</f>
        <v/>
      </c>
      <c r="N592" s="427" t="str">
        <f>IF(D592&lt;&gt;"",IF(E592&lt;&gt;"",VLOOKUP(CONCATENATE(D592,"-",E592),'Three Phase - UG'!$C$8:$T$18,15,FALSE)*1000000,""),"")</f>
        <v/>
      </c>
      <c r="O592" s="426"/>
      <c r="P592" s="427"/>
    </row>
    <row r="593" spans="10:16" x14ac:dyDescent="0.25">
      <c r="J593" s="426" t="str">
        <f>IF(D593&lt;&gt;"",IF(E593&lt;&gt;"",VLOOKUP(CONCATENATE(D593,"-",E593),'Three Phase - UG'!$C$8:$T$18,9,FALSE),""),"")</f>
        <v/>
      </c>
      <c r="K593" s="426" t="str">
        <f>IF(D593&lt;&gt;"",IF(E593&lt;&gt;"",VLOOKUP(CONCATENATE(D593,"-",E593),'Three Phase - UG'!$C$8:$T$18,10,FALSE),""),"")</f>
        <v/>
      </c>
      <c r="L593" s="426" t="str">
        <f>IF(D593&lt;&gt;"",IF(E593&lt;&gt;"",VLOOKUP(CONCATENATE(D593,"-",E593),'Three Phase - UG'!$C$8:$T$18,12,FALSE),""),"")</f>
        <v/>
      </c>
      <c r="M593" s="426" t="str">
        <f>IF(D593&lt;&gt;"",IF(E593&lt;&gt;"",VLOOKUP(CONCATENATE(D593,"-",E593),'Three Phase - UG'!$C$8:$T$18,13,FALSE),""),"")</f>
        <v/>
      </c>
      <c r="N593" s="427" t="str">
        <f>IF(D593&lt;&gt;"",IF(E593&lt;&gt;"",VLOOKUP(CONCATENATE(D593,"-",E593),'Three Phase - UG'!$C$8:$T$18,15,FALSE)*1000000,""),"")</f>
        <v/>
      </c>
      <c r="O593" s="426"/>
      <c r="P593" s="427"/>
    </row>
    <row r="594" spans="10:16" x14ac:dyDescent="0.25">
      <c r="J594" s="426" t="str">
        <f>IF(D594&lt;&gt;"",IF(E594&lt;&gt;"",VLOOKUP(CONCATENATE(D594,"-",E594),'Three Phase - UG'!$C$8:$T$18,9,FALSE),""),"")</f>
        <v/>
      </c>
      <c r="K594" s="426" t="str">
        <f>IF(D594&lt;&gt;"",IF(E594&lt;&gt;"",VLOOKUP(CONCATENATE(D594,"-",E594),'Three Phase - UG'!$C$8:$T$18,10,FALSE),""),"")</f>
        <v/>
      </c>
      <c r="L594" s="426" t="str">
        <f>IF(D594&lt;&gt;"",IF(E594&lt;&gt;"",VLOOKUP(CONCATENATE(D594,"-",E594),'Three Phase - UG'!$C$8:$T$18,12,FALSE),""),"")</f>
        <v/>
      </c>
      <c r="M594" s="426" t="str">
        <f>IF(D594&lt;&gt;"",IF(E594&lt;&gt;"",VLOOKUP(CONCATENATE(D594,"-",E594),'Three Phase - UG'!$C$8:$T$18,13,FALSE),""),"")</f>
        <v/>
      </c>
      <c r="N594" s="427" t="str">
        <f>IF(D594&lt;&gt;"",IF(E594&lt;&gt;"",VLOOKUP(CONCATENATE(D594,"-",E594),'Three Phase - UG'!$C$8:$T$18,15,FALSE)*1000000,""),"")</f>
        <v/>
      </c>
      <c r="O594" s="426"/>
      <c r="P594" s="427"/>
    </row>
    <row r="595" spans="10:16" x14ac:dyDescent="0.25">
      <c r="J595" s="426" t="str">
        <f>IF(D595&lt;&gt;"",IF(E595&lt;&gt;"",VLOOKUP(CONCATENATE(D595,"-",E595),'Three Phase - UG'!$C$8:$T$18,9,FALSE),""),"")</f>
        <v/>
      </c>
      <c r="K595" s="426" t="str">
        <f>IF(D595&lt;&gt;"",IF(E595&lt;&gt;"",VLOOKUP(CONCATENATE(D595,"-",E595),'Three Phase - UG'!$C$8:$T$18,10,FALSE),""),"")</f>
        <v/>
      </c>
      <c r="L595" s="426" t="str">
        <f>IF(D595&lt;&gt;"",IF(E595&lt;&gt;"",VLOOKUP(CONCATENATE(D595,"-",E595),'Three Phase - UG'!$C$8:$T$18,12,FALSE),""),"")</f>
        <v/>
      </c>
      <c r="M595" s="426" t="str">
        <f>IF(D595&lt;&gt;"",IF(E595&lt;&gt;"",VLOOKUP(CONCATENATE(D595,"-",E595),'Three Phase - UG'!$C$8:$T$18,13,FALSE),""),"")</f>
        <v/>
      </c>
      <c r="N595" s="427" t="str">
        <f>IF(D595&lt;&gt;"",IF(E595&lt;&gt;"",VLOOKUP(CONCATENATE(D595,"-",E595),'Three Phase - UG'!$C$8:$T$18,15,FALSE)*1000000,""),"")</f>
        <v/>
      </c>
      <c r="O595" s="426"/>
      <c r="P595" s="427"/>
    </row>
    <row r="596" spans="10:16" x14ac:dyDescent="0.25">
      <c r="J596" s="426" t="str">
        <f>IF(D596&lt;&gt;"",IF(E596&lt;&gt;"",VLOOKUP(CONCATENATE(D596,"-",E596),'Three Phase - UG'!$C$8:$T$18,9,FALSE),""),"")</f>
        <v/>
      </c>
      <c r="K596" s="426" t="str">
        <f>IF(D596&lt;&gt;"",IF(E596&lt;&gt;"",VLOOKUP(CONCATENATE(D596,"-",E596),'Three Phase - UG'!$C$8:$T$18,10,FALSE),""),"")</f>
        <v/>
      </c>
      <c r="L596" s="426" t="str">
        <f>IF(D596&lt;&gt;"",IF(E596&lt;&gt;"",VLOOKUP(CONCATENATE(D596,"-",E596),'Three Phase - UG'!$C$8:$T$18,12,FALSE),""),"")</f>
        <v/>
      </c>
      <c r="M596" s="426" t="str">
        <f>IF(D596&lt;&gt;"",IF(E596&lt;&gt;"",VLOOKUP(CONCATENATE(D596,"-",E596),'Three Phase - UG'!$C$8:$T$18,13,FALSE),""),"")</f>
        <v/>
      </c>
      <c r="N596" s="427" t="str">
        <f>IF(D596&lt;&gt;"",IF(E596&lt;&gt;"",VLOOKUP(CONCATENATE(D596,"-",E596),'Three Phase - UG'!$C$8:$T$18,15,FALSE)*1000000,""),"")</f>
        <v/>
      </c>
      <c r="O596" s="426"/>
      <c r="P596" s="427"/>
    </row>
    <row r="597" spans="10:16" x14ac:dyDescent="0.25">
      <c r="J597" s="426" t="str">
        <f>IF(D597&lt;&gt;"",IF(E597&lt;&gt;"",VLOOKUP(CONCATENATE(D597,"-",E597),'Three Phase - UG'!$C$8:$T$18,9,FALSE),""),"")</f>
        <v/>
      </c>
      <c r="K597" s="426" t="str">
        <f>IF(D597&lt;&gt;"",IF(E597&lt;&gt;"",VLOOKUP(CONCATENATE(D597,"-",E597),'Three Phase - UG'!$C$8:$T$18,10,FALSE),""),"")</f>
        <v/>
      </c>
      <c r="L597" s="426" t="str">
        <f>IF(D597&lt;&gt;"",IF(E597&lt;&gt;"",VLOOKUP(CONCATENATE(D597,"-",E597),'Three Phase - UG'!$C$8:$T$18,12,FALSE),""),"")</f>
        <v/>
      </c>
      <c r="M597" s="426" t="str">
        <f>IF(D597&lt;&gt;"",IF(E597&lt;&gt;"",VLOOKUP(CONCATENATE(D597,"-",E597),'Three Phase - UG'!$C$8:$T$18,13,FALSE),""),"")</f>
        <v/>
      </c>
      <c r="N597" s="427" t="str">
        <f>IF(D597&lt;&gt;"",IF(E597&lt;&gt;"",VLOOKUP(CONCATENATE(D597,"-",E597),'Three Phase - UG'!$C$8:$T$18,15,FALSE)*1000000,""),"")</f>
        <v/>
      </c>
      <c r="O597" s="426"/>
      <c r="P597" s="427"/>
    </row>
    <row r="598" spans="10:16" x14ac:dyDescent="0.25">
      <c r="J598" s="426" t="str">
        <f>IF(D598&lt;&gt;"",IF(E598&lt;&gt;"",VLOOKUP(CONCATENATE(D598,"-",E598),'Three Phase - UG'!$C$8:$T$18,9,FALSE),""),"")</f>
        <v/>
      </c>
      <c r="K598" s="426" t="str">
        <f>IF(D598&lt;&gt;"",IF(E598&lt;&gt;"",VLOOKUP(CONCATENATE(D598,"-",E598),'Three Phase - UG'!$C$8:$T$18,10,FALSE),""),"")</f>
        <v/>
      </c>
      <c r="L598" s="426" t="str">
        <f>IF(D598&lt;&gt;"",IF(E598&lt;&gt;"",VLOOKUP(CONCATENATE(D598,"-",E598),'Three Phase - UG'!$C$8:$T$18,12,FALSE),""),"")</f>
        <v/>
      </c>
      <c r="M598" s="426" t="str">
        <f>IF(D598&lt;&gt;"",IF(E598&lt;&gt;"",VLOOKUP(CONCATENATE(D598,"-",E598),'Three Phase - UG'!$C$8:$T$18,13,FALSE),""),"")</f>
        <v/>
      </c>
      <c r="N598" s="427" t="str">
        <f>IF(D598&lt;&gt;"",IF(E598&lt;&gt;"",VLOOKUP(CONCATENATE(D598,"-",E598),'Three Phase - UG'!$C$8:$T$18,15,FALSE)*1000000,""),"")</f>
        <v/>
      </c>
      <c r="O598" s="426"/>
      <c r="P598" s="427"/>
    </row>
    <row r="599" spans="10:16" x14ac:dyDescent="0.25">
      <c r="J599" s="426" t="str">
        <f>IF(D599&lt;&gt;"",IF(E599&lt;&gt;"",VLOOKUP(CONCATENATE(D599,"-",E599),'Three Phase - UG'!$C$8:$T$18,9,FALSE),""),"")</f>
        <v/>
      </c>
      <c r="K599" s="426" t="str">
        <f>IF(D599&lt;&gt;"",IF(E599&lt;&gt;"",VLOOKUP(CONCATENATE(D599,"-",E599),'Three Phase - UG'!$C$8:$T$18,10,FALSE),""),"")</f>
        <v/>
      </c>
      <c r="L599" s="426" t="str">
        <f>IF(D599&lt;&gt;"",IF(E599&lt;&gt;"",VLOOKUP(CONCATENATE(D599,"-",E599),'Three Phase - UG'!$C$8:$T$18,12,FALSE),""),"")</f>
        <v/>
      </c>
      <c r="M599" s="426" t="str">
        <f>IF(D599&lt;&gt;"",IF(E599&lt;&gt;"",VLOOKUP(CONCATENATE(D599,"-",E599),'Three Phase - UG'!$C$8:$T$18,13,FALSE),""),"")</f>
        <v/>
      </c>
      <c r="N599" s="427" t="str">
        <f>IF(D599&lt;&gt;"",IF(E599&lt;&gt;"",VLOOKUP(CONCATENATE(D599,"-",E599),'Three Phase - UG'!$C$8:$T$18,15,FALSE)*1000000,""),"")</f>
        <v/>
      </c>
      <c r="O599" s="426"/>
      <c r="P599" s="427"/>
    </row>
    <row r="600" spans="10:16" x14ac:dyDescent="0.25">
      <c r="J600" s="426" t="str">
        <f>IF(D600&lt;&gt;"",IF(E600&lt;&gt;"",VLOOKUP(CONCATENATE(D600,"-",E600),'Three Phase - UG'!$C$8:$T$18,9,FALSE),""),"")</f>
        <v/>
      </c>
      <c r="K600" s="426" t="str">
        <f>IF(D600&lt;&gt;"",IF(E600&lt;&gt;"",VLOOKUP(CONCATENATE(D600,"-",E600),'Three Phase - UG'!$C$8:$T$18,10,FALSE),""),"")</f>
        <v/>
      </c>
      <c r="L600" s="426" t="str">
        <f>IF(D600&lt;&gt;"",IF(E600&lt;&gt;"",VLOOKUP(CONCATENATE(D600,"-",E600),'Three Phase - UG'!$C$8:$T$18,12,FALSE),""),"")</f>
        <v/>
      </c>
      <c r="M600" s="426" t="str">
        <f>IF(D600&lt;&gt;"",IF(E600&lt;&gt;"",VLOOKUP(CONCATENATE(D600,"-",E600),'Three Phase - UG'!$C$8:$T$18,13,FALSE),""),"")</f>
        <v/>
      </c>
      <c r="N600" s="427" t="str">
        <f>IF(D600&lt;&gt;"",IF(E600&lt;&gt;"",VLOOKUP(CONCATENATE(D600,"-",E600),'Three Phase - UG'!$C$8:$T$18,15,FALSE)*1000000,""),"")</f>
        <v/>
      </c>
      <c r="O600" s="426"/>
      <c r="P600" s="427"/>
    </row>
    <row r="601" spans="10:16" x14ac:dyDescent="0.25">
      <c r="J601" s="426" t="str">
        <f>IF(D601&lt;&gt;"",IF(E601&lt;&gt;"",VLOOKUP(CONCATENATE(D601,"-",E601),'Three Phase - UG'!$C$8:$T$18,9,FALSE),""),"")</f>
        <v/>
      </c>
      <c r="K601" s="426" t="str">
        <f>IF(D601&lt;&gt;"",IF(E601&lt;&gt;"",VLOOKUP(CONCATENATE(D601,"-",E601),'Three Phase - UG'!$C$8:$T$18,10,FALSE),""),"")</f>
        <v/>
      </c>
      <c r="L601" s="426" t="str">
        <f>IF(D601&lt;&gt;"",IF(E601&lt;&gt;"",VLOOKUP(CONCATENATE(D601,"-",E601),'Three Phase - UG'!$C$8:$T$18,12,FALSE),""),"")</f>
        <v/>
      </c>
      <c r="M601" s="426" t="str">
        <f>IF(D601&lt;&gt;"",IF(E601&lt;&gt;"",VLOOKUP(CONCATENATE(D601,"-",E601),'Three Phase - UG'!$C$8:$T$18,13,FALSE),""),"")</f>
        <v/>
      </c>
      <c r="N601" s="427" t="str">
        <f>IF(D601&lt;&gt;"",IF(E601&lt;&gt;"",VLOOKUP(CONCATENATE(D601,"-",E601),'Three Phase - UG'!$C$8:$T$18,15,FALSE)*1000000,""),"")</f>
        <v/>
      </c>
      <c r="O601" s="426"/>
      <c r="P601" s="427"/>
    </row>
    <row r="602" spans="10:16" x14ac:dyDescent="0.25">
      <c r="J602" s="426" t="str">
        <f>IF(D602&lt;&gt;"",IF(E602&lt;&gt;"",VLOOKUP(CONCATENATE(D602,"-",E602),'Three Phase - UG'!$C$8:$T$18,9,FALSE),""),"")</f>
        <v/>
      </c>
      <c r="K602" s="426" t="str">
        <f>IF(D602&lt;&gt;"",IF(E602&lt;&gt;"",VLOOKUP(CONCATENATE(D602,"-",E602),'Three Phase - UG'!$C$8:$T$18,10,FALSE),""),"")</f>
        <v/>
      </c>
      <c r="L602" s="426" t="str">
        <f>IF(D602&lt;&gt;"",IF(E602&lt;&gt;"",VLOOKUP(CONCATENATE(D602,"-",E602),'Three Phase - UG'!$C$8:$T$18,12,FALSE),""),"")</f>
        <v/>
      </c>
      <c r="M602" s="426" t="str">
        <f>IF(D602&lt;&gt;"",IF(E602&lt;&gt;"",VLOOKUP(CONCATENATE(D602,"-",E602),'Three Phase - UG'!$C$8:$T$18,13,FALSE),""),"")</f>
        <v/>
      </c>
      <c r="N602" s="427" t="str">
        <f>IF(D602&lt;&gt;"",IF(E602&lt;&gt;"",VLOOKUP(CONCATENATE(D602,"-",E602),'Three Phase - UG'!$C$8:$T$18,15,FALSE)*1000000,""),"")</f>
        <v/>
      </c>
      <c r="O602" s="426"/>
      <c r="P602" s="427"/>
    </row>
    <row r="603" spans="10:16" x14ac:dyDescent="0.25">
      <c r="J603" s="426" t="str">
        <f>IF(D603&lt;&gt;"",IF(E603&lt;&gt;"",VLOOKUP(CONCATENATE(D603,"-",E603),'Three Phase - UG'!$C$8:$T$18,9,FALSE),""),"")</f>
        <v/>
      </c>
      <c r="K603" s="426" t="str">
        <f>IF(D603&lt;&gt;"",IF(E603&lt;&gt;"",VLOOKUP(CONCATENATE(D603,"-",E603),'Three Phase - UG'!$C$8:$T$18,10,FALSE),""),"")</f>
        <v/>
      </c>
      <c r="L603" s="426" t="str">
        <f>IF(D603&lt;&gt;"",IF(E603&lt;&gt;"",VLOOKUP(CONCATENATE(D603,"-",E603),'Three Phase - UG'!$C$8:$T$18,12,FALSE),""),"")</f>
        <v/>
      </c>
      <c r="M603" s="426" t="str">
        <f>IF(D603&lt;&gt;"",IF(E603&lt;&gt;"",VLOOKUP(CONCATENATE(D603,"-",E603),'Three Phase - UG'!$C$8:$T$18,13,FALSE),""),"")</f>
        <v/>
      </c>
      <c r="N603" s="427" t="str">
        <f>IF(D603&lt;&gt;"",IF(E603&lt;&gt;"",VLOOKUP(CONCATENATE(D603,"-",E603),'Three Phase - UG'!$C$8:$T$18,15,FALSE)*1000000,""),"")</f>
        <v/>
      </c>
      <c r="O603" s="426"/>
      <c r="P603" s="427"/>
    </row>
    <row r="604" spans="10:16" x14ac:dyDescent="0.25">
      <c r="J604" s="426" t="str">
        <f>IF(D604&lt;&gt;"",IF(E604&lt;&gt;"",VLOOKUP(CONCATENATE(D604,"-",E604),'Three Phase - UG'!$C$8:$T$18,9,FALSE),""),"")</f>
        <v/>
      </c>
      <c r="K604" s="426" t="str">
        <f>IF(D604&lt;&gt;"",IF(E604&lt;&gt;"",VLOOKUP(CONCATENATE(D604,"-",E604),'Three Phase - UG'!$C$8:$T$18,10,FALSE),""),"")</f>
        <v/>
      </c>
      <c r="L604" s="426" t="str">
        <f>IF(D604&lt;&gt;"",IF(E604&lt;&gt;"",VLOOKUP(CONCATENATE(D604,"-",E604),'Three Phase - UG'!$C$8:$T$18,12,FALSE),""),"")</f>
        <v/>
      </c>
      <c r="M604" s="426" t="str">
        <f>IF(D604&lt;&gt;"",IF(E604&lt;&gt;"",VLOOKUP(CONCATENATE(D604,"-",E604),'Three Phase - UG'!$C$8:$T$18,13,FALSE),""),"")</f>
        <v/>
      </c>
      <c r="N604" s="427" t="str">
        <f>IF(D604&lt;&gt;"",IF(E604&lt;&gt;"",VLOOKUP(CONCATENATE(D604,"-",E604),'Three Phase - UG'!$C$8:$T$18,15,FALSE)*1000000,""),"")</f>
        <v/>
      </c>
      <c r="O604" s="426"/>
      <c r="P604" s="427"/>
    </row>
    <row r="605" spans="10:16" x14ac:dyDescent="0.25">
      <c r="J605" s="426" t="str">
        <f>IF(D605&lt;&gt;"",IF(E605&lt;&gt;"",VLOOKUP(CONCATENATE(D605,"-",E605),'Three Phase - UG'!$C$8:$T$18,9,FALSE),""),"")</f>
        <v/>
      </c>
      <c r="K605" s="426" t="str">
        <f>IF(D605&lt;&gt;"",IF(E605&lt;&gt;"",VLOOKUP(CONCATENATE(D605,"-",E605),'Three Phase - UG'!$C$8:$T$18,10,FALSE),""),"")</f>
        <v/>
      </c>
      <c r="L605" s="426" t="str">
        <f>IF(D605&lt;&gt;"",IF(E605&lt;&gt;"",VLOOKUP(CONCATENATE(D605,"-",E605),'Three Phase - UG'!$C$8:$T$18,12,FALSE),""),"")</f>
        <v/>
      </c>
      <c r="M605" s="426" t="str">
        <f>IF(D605&lt;&gt;"",IF(E605&lt;&gt;"",VLOOKUP(CONCATENATE(D605,"-",E605),'Three Phase - UG'!$C$8:$T$18,13,FALSE),""),"")</f>
        <v/>
      </c>
      <c r="N605" s="427" t="str">
        <f>IF(D605&lt;&gt;"",IF(E605&lt;&gt;"",VLOOKUP(CONCATENATE(D605,"-",E605),'Three Phase - UG'!$C$8:$T$18,15,FALSE)*1000000,""),"")</f>
        <v/>
      </c>
      <c r="O605" s="426"/>
      <c r="P605" s="427"/>
    </row>
    <row r="606" spans="10:16" x14ac:dyDescent="0.25">
      <c r="J606" s="426" t="str">
        <f>IF(D606&lt;&gt;"",IF(E606&lt;&gt;"",VLOOKUP(CONCATENATE(D606,"-",E606),'Three Phase - UG'!$C$8:$T$18,9,FALSE),""),"")</f>
        <v/>
      </c>
      <c r="K606" s="426" t="str">
        <f>IF(D606&lt;&gt;"",IF(E606&lt;&gt;"",VLOOKUP(CONCATENATE(D606,"-",E606),'Three Phase - UG'!$C$8:$T$18,10,FALSE),""),"")</f>
        <v/>
      </c>
      <c r="L606" s="426" t="str">
        <f>IF(D606&lt;&gt;"",IF(E606&lt;&gt;"",VLOOKUP(CONCATENATE(D606,"-",E606),'Three Phase - UG'!$C$8:$T$18,12,FALSE),""),"")</f>
        <v/>
      </c>
      <c r="M606" s="426" t="str">
        <f>IF(D606&lt;&gt;"",IF(E606&lt;&gt;"",VLOOKUP(CONCATENATE(D606,"-",E606),'Three Phase - UG'!$C$8:$T$18,13,FALSE),""),"")</f>
        <v/>
      </c>
      <c r="N606" s="427" t="str">
        <f>IF(D606&lt;&gt;"",IF(E606&lt;&gt;"",VLOOKUP(CONCATENATE(D606,"-",E606),'Three Phase - UG'!$C$8:$T$18,15,FALSE)*1000000,""),"")</f>
        <v/>
      </c>
      <c r="O606" s="426"/>
      <c r="P606" s="427"/>
    </row>
    <row r="607" spans="10:16" x14ac:dyDescent="0.25">
      <c r="J607" s="426" t="str">
        <f>IF(D607&lt;&gt;"",IF(E607&lt;&gt;"",VLOOKUP(CONCATENATE(D607,"-",E607),'Three Phase - UG'!$C$8:$T$18,9,FALSE),""),"")</f>
        <v/>
      </c>
      <c r="K607" s="426" t="str">
        <f>IF(D607&lt;&gt;"",IF(E607&lt;&gt;"",VLOOKUP(CONCATENATE(D607,"-",E607),'Three Phase - UG'!$C$8:$T$18,10,FALSE),""),"")</f>
        <v/>
      </c>
      <c r="L607" s="426" t="str">
        <f>IF(D607&lt;&gt;"",IF(E607&lt;&gt;"",VLOOKUP(CONCATENATE(D607,"-",E607),'Three Phase - UG'!$C$8:$T$18,12,FALSE),""),"")</f>
        <v/>
      </c>
      <c r="M607" s="426" t="str">
        <f>IF(D607&lt;&gt;"",IF(E607&lt;&gt;"",VLOOKUP(CONCATENATE(D607,"-",E607),'Three Phase - UG'!$C$8:$T$18,13,FALSE),""),"")</f>
        <v/>
      </c>
      <c r="N607" s="427" t="str">
        <f>IF(D607&lt;&gt;"",IF(E607&lt;&gt;"",VLOOKUP(CONCATENATE(D607,"-",E607),'Three Phase - UG'!$C$8:$T$18,15,FALSE)*1000000,""),"")</f>
        <v/>
      </c>
      <c r="O607" s="426"/>
      <c r="P607" s="427"/>
    </row>
    <row r="608" spans="10:16" x14ac:dyDescent="0.25">
      <c r="J608" s="426" t="str">
        <f>IF(D608&lt;&gt;"",IF(E608&lt;&gt;"",VLOOKUP(CONCATENATE(D608,"-",E608),'Three Phase - UG'!$C$8:$T$18,9,FALSE),""),"")</f>
        <v/>
      </c>
      <c r="K608" s="426" t="str">
        <f>IF(D608&lt;&gt;"",IF(E608&lt;&gt;"",VLOOKUP(CONCATENATE(D608,"-",E608),'Three Phase - UG'!$C$8:$T$18,10,FALSE),""),"")</f>
        <v/>
      </c>
      <c r="L608" s="426" t="str">
        <f>IF(D608&lt;&gt;"",IF(E608&lt;&gt;"",VLOOKUP(CONCATENATE(D608,"-",E608),'Three Phase - UG'!$C$8:$T$18,12,FALSE),""),"")</f>
        <v/>
      </c>
      <c r="M608" s="426" t="str">
        <f>IF(D608&lt;&gt;"",IF(E608&lt;&gt;"",VLOOKUP(CONCATENATE(D608,"-",E608),'Three Phase - UG'!$C$8:$T$18,13,FALSE),""),"")</f>
        <v/>
      </c>
      <c r="N608" s="427" t="str">
        <f>IF(D608&lt;&gt;"",IF(E608&lt;&gt;"",VLOOKUP(CONCATENATE(D608,"-",E608),'Three Phase - UG'!$C$8:$T$18,15,FALSE)*1000000,""),"")</f>
        <v/>
      </c>
      <c r="O608" s="426"/>
      <c r="P608" s="427"/>
    </row>
    <row r="609" spans="10:16" x14ac:dyDescent="0.25">
      <c r="J609" s="426" t="str">
        <f>IF(D609&lt;&gt;"",IF(E609&lt;&gt;"",VLOOKUP(CONCATENATE(D609,"-",E609),'Three Phase - UG'!$C$8:$T$18,9,FALSE),""),"")</f>
        <v/>
      </c>
      <c r="K609" s="426" t="str">
        <f>IF(D609&lt;&gt;"",IF(E609&lt;&gt;"",VLOOKUP(CONCATENATE(D609,"-",E609),'Three Phase - UG'!$C$8:$T$18,10,FALSE),""),"")</f>
        <v/>
      </c>
      <c r="L609" s="426" t="str">
        <f>IF(D609&lt;&gt;"",IF(E609&lt;&gt;"",VLOOKUP(CONCATENATE(D609,"-",E609),'Three Phase - UG'!$C$8:$T$18,12,FALSE),""),"")</f>
        <v/>
      </c>
      <c r="M609" s="426" t="str">
        <f>IF(D609&lt;&gt;"",IF(E609&lt;&gt;"",VLOOKUP(CONCATENATE(D609,"-",E609),'Three Phase - UG'!$C$8:$T$18,13,FALSE),""),"")</f>
        <v/>
      </c>
      <c r="N609" s="427" t="str">
        <f>IF(D609&lt;&gt;"",IF(E609&lt;&gt;"",VLOOKUP(CONCATENATE(D609,"-",E609),'Three Phase - UG'!$C$8:$T$18,15,FALSE)*1000000,""),"")</f>
        <v/>
      </c>
      <c r="O609" s="426"/>
      <c r="P609" s="427"/>
    </row>
    <row r="610" spans="10:16" x14ac:dyDescent="0.25">
      <c r="J610" s="426" t="str">
        <f>IF(D610&lt;&gt;"",IF(E610&lt;&gt;"",VLOOKUP(CONCATENATE(D610,"-",E610),'Three Phase - UG'!$C$8:$T$18,9,FALSE),""),"")</f>
        <v/>
      </c>
      <c r="K610" s="426" t="str">
        <f>IF(D610&lt;&gt;"",IF(E610&lt;&gt;"",VLOOKUP(CONCATENATE(D610,"-",E610),'Three Phase - UG'!$C$8:$T$18,10,FALSE),""),"")</f>
        <v/>
      </c>
      <c r="L610" s="426" t="str">
        <f>IF(D610&lt;&gt;"",IF(E610&lt;&gt;"",VLOOKUP(CONCATENATE(D610,"-",E610),'Three Phase - UG'!$C$8:$T$18,12,FALSE),""),"")</f>
        <v/>
      </c>
      <c r="M610" s="426" t="str">
        <f>IF(D610&lt;&gt;"",IF(E610&lt;&gt;"",VLOOKUP(CONCATENATE(D610,"-",E610),'Three Phase - UG'!$C$8:$T$18,13,FALSE),""),"")</f>
        <v/>
      </c>
      <c r="N610" s="427" t="str">
        <f>IF(D610&lt;&gt;"",IF(E610&lt;&gt;"",VLOOKUP(CONCATENATE(D610,"-",E610),'Three Phase - UG'!$C$8:$T$18,15,FALSE)*1000000,""),"")</f>
        <v/>
      </c>
      <c r="O610" s="426"/>
      <c r="P610" s="427"/>
    </row>
    <row r="611" spans="10:16" x14ac:dyDescent="0.25">
      <c r="J611" s="426" t="str">
        <f>IF(D611&lt;&gt;"",IF(E611&lt;&gt;"",VLOOKUP(CONCATENATE(D611,"-",E611),'Three Phase - UG'!$C$8:$T$18,9,FALSE),""),"")</f>
        <v/>
      </c>
      <c r="K611" s="426" t="str">
        <f>IF(D611&lt;&gt;"",IF(E611&lt;&gt;"",VLOOKUP(CONCATENATE(D611,"-",E611),'Three Phase - UG'!$C$8:$T$18,10,FALSE),""),"")</f>
        <v/>
      </c>
      <c r="L611" s="426" t="str">
        <f>IF(D611&lt;&gt;"",IF(E611&lt;&gt;"",VLOOKUP(CONCATENATE(D611,"-",E611),'Three Phase - UG'!$C$8:$T$18,12,FALSE),""),"")</f>
        <v/>
      </c>
      <c r="M611" s="426" t="str">
        <f>IF(D611&lt;&gt;"",IF(E611&lt;&gt;"",VLOOKUP(CONCATENATE(D611,"-",E611),'Three Phase - UG'!$C$8:$T$18,13,FALSE),""),"")</f>
        <v/>
      </c>
      <c r="N611" s="427" t="str">
        <f>IF(D611&lt;&gt;"",IF(E611&lt;&gt;"",VLOOKUP(CONCATENATE(D611,"-",E611),'Three Phase - UG'!$C$8:$T$18,15,FALSE)*1000000,""),"")</f>
        <v/>
      </c>
      <c r="O611" s="426"/>
      <c r="P611" s="427"/>
    </row>
    <row r="612" spans="10:16" x14ac:dyDescent="0.25">
      <c r="J612" s="426" t="str">
        <f>IF(D612&lt;&gt;"",IF(E612&lt;&gt;"",VLOOKUP(CONCATENATE(D612,"-",E612),'Three Phase - UG'!$C$8:$T$18,9,FALSE),""),"")</f>
        <v/>
      </c>
      <c r="K612" s="426" t="str">
        <f>IF(D612&lt;&gt;"",IF(E612&lt;&gt;"",VLOOKUP(CONCATENATE(D612,"-",E612),'Three Phase - UG'!$C$8:$T$18,10,FALSE),""),"")</f>
        <v/>
      </c>
      <c r="L612" s="426" t="str">
        <f>IF(D612&lt;&gt;"",IF(E612&lt;&gt;"",VLOOKUP(CONCATENATE(D612,"-",E612),'Three Phase - UG'!$C$8:$T$18,12,FALSE),""),"")</f>
        <v/>
      </c>
      <c r="M612" s="426" t="str">
        <f>IF(D612&lt;&gt;"",IF(E612&lt;&gt;"",VLOOKUP(CONCATENATE(D612,"-",E612),'Three Phase - UG'!$C$8:$T$18,13,FALSE),""),"")</f>
        <v/>
      </c>
      <c r="N612" s="427" t="str">
        <f>IF(D612&lt;&gt;"",IF(E612&lt;&gt;"",VLOOKUP(CONCATENATE(D612,"-",E612),'Three Phase - UG'!$C$8:$T$18,15,FALSE)*1000000,""),"")</f>
        <v/>
      </c>
      <c r="O612" s="426"/>
      <c r="P612" s="427"/>
    </row>
    <row r="613" spans="10:16" x14ac:dyDescent="0.25">
      <c r="J613" s="426" t="str">
        <f>IF(D613&lt;&gt;"",IF(E613&lt;&gt;"",VLOOKUP(CONCATENATE(D613,"-",E613),'Three Phase - UG'!$C$8:$T$18,9,FALSE),""),"")</f>
        <v/>
      </c>
      <c r="K613" s="426" t="str">
        <f>IF(D613&lt;&gt;"",IF(E613&lt;&gt;"",VLOOKUP(CONCATENATE(D613,"-",E613),'Three Phase - UG'!$C$8:$T$18,10,FALSE),""),"")</f>
        <v/>
      </c>
      <c r="L613" s="426" t="str">
        <f>IF(D613&lt;&gt;"",IF(E613&lt;&gt;"",VLOOKUP(CONCATENATE(D613,"-",E613),'Three Phase - UG'!$C$8:$T$18,12,FALSE),""),"")</f>
        <v/>
      </c>
      <c r="M613" s="426" t="str">
        <f>IF(D613&lt;&gt;"",IF(E613&lt;&gt;"",VLOOKUP(CONCATENATE(D613,"-",E613),'Three Phase - UG'!$C$8:$T$18,13,FALSE),""),"")</f>
        <v/>
      </c>
      <c r="N613" s="427" t="str">
        <f>IF(D613&lt;&gt;"",IF(E613&lt;&gt;"",VLOOKUP(CONCATENATE(D613,"-",E613),'Three Phase - UG'!$C$8:$T$18,15,FALSE)*1000000,""),"")</f>
        <v/>
      </c>
      <c r="O613" s="426"/>
      <c r="P613" s="427"/>
    </row>
    <row r="614" spans="10:16" x14ac:dyDescent="0.25">
      <c r="J614" s="426" t="str">
        <f>IF(D614&lt;&gt;"",IF(E614&lt;&gt;"",VLOOKUP(CONCATENATE(D614,"-",E614),'Three Phase - UG'!$C$8:$T$18,9,FALSE),""),"")</f>
        <v/>
      </c>
      <c r="K614" s="426" t="str">
        <f>IF(D614&lt;&gt;"",IF(E614&lt;&gt;"",VLOOKUP(CONCATENATE(D614,"-",E614),'Three Phase - UG'!$C$8:$T$18,10,FALSE),""),"")</f>
        <v/>
      </c>
      <c r="L614" s="426" t="str">
        <f>IF(D614&lt;&gt;"",IF(E614&lt;&gt;"",VLOOKUP(CONCATENATE(D614,"-",E614),'Three Phase - UG'!$C$8:$T$18,12,FALSE),""),"")</f>
        <v/>
      </c>
      <c r="M614" s="426" t="str">
        <f>IF(D614&lt;&gt;"",IF(E614&lt;&gt;"",VLOOKUP(CONCATENATE(D614,"-",E614),'Three Phase - UG'!$C$8:$T$18,13,FALSE),""),"")</f>
        <v/>
      </c>
      <c r="N614" s="427" t="str">
        <f>IF(D614&lt;&gt;"",IF(E614&lt;&gt;"",VLOOKUP(CONCATENATE(D614,"-",E614),'Three Phase - UG'!$C$8:$T$18,15,FALSE)*1000000,""),"")</f>
        <v/>
      </c>
      <c r="O614" s="426"/>
      <c r="P614" s="427"/>
    </row>
    <row r="615" spans="10:16" x14ac:dyDescent="0.25">
      <c r="J615" s="426" t="str">
        <f>IF(D615&lt;&gt;"",IF(E615&lt;&gt;"",VLOOKUP(CONCATENATE(D615,"-",E615),'Three Phase - UG'!$C$8:$T$18,9,FALSE),""),"")</f>
        <v/>
      </c>
      <c r="K615" s="426" t="str">
        <f>IF(D615&lt;&gt;"",IF(E615&lt;&gt;"",VLOOKUP(CONCATENATE(D615,"-",E615),'Three Phase - UG'!$C$8:$T$18,10,FALSE),""),"")</f>
        <v/>
      </c>
      <c r="L615" s="426" t="str">
        <f>IF(D615&lt;&gt;"",IF(E615&lt;&gt;"",VLOOKUP(CONCATENATE(D615,"-",E615),'Three Phase - UG'!$C$8:$T$18,12,FALSE),""),"")</f>
        <v/>
      </c>
      <c r="M615" s="426" t="str">
        <f>IF(D615&lt;&gt;"",IF(E615&lt;&gt;"",VLOOKUP(CONCATENATE(D615,"-",E615),'Three Phase - UG'!$C$8:$T$18,13,FALSE),""),"")</f>
        <v/>
      </c>
      <c r="N615" s="427" t="str">
        <f>IF(D615&lt;&gt;"",IF(E615&lt;&gt;"",VLOOKUP(CONCATENATE(D615,"-",E615),'Three Phase - UG'!$C$8:$T$18,15,FALSE)*1000000,""),"")</f>
        <v/>
      </c>
      <c r="O615" s="426"/>
      <c r="P615" s="427"/>
    </row>
    <row r="616" spans="10:16" x14ac:dyDescent="0.25">
      <c r="J616" s="426" t="str">
        <f>IF(D616&lt;&gt;"",IF(E616&lt;&gt;"",VLOOKUP(CONCATENATE(D616,"-",E616),'Three Phase - UG'!$C$8:$T$18,9,FALSE),""),"")</f>
        <v/>
      </c>
      <c r="K616" s="426" t="str">
        <f>IF(D616&lt;&gt;"",IF(E616&lt;&gt;"",VLOOKUP(CONCATENATE(D616,"-",E616),'Three Phase - UG'!$C$8:$T$18,10,FALSE),""),"")</f>
        <v/>
      </c>
      <c r="L616" s="426" t="str">
        <f>IF(D616&lt;&gt;"",IF(E616&lt;&gt;"",VLOOKUP(CONCATENATE(D616,"-",E616),'Three Phase - UG'!$C$8:$T$18,12,FALSE),""),"")</f>
        <v/>
      </c>
      <c r="M616" s="426" t="str">
        <f>IF(D616&lt;&gt;"",IF(E616&lt;&gt;"",VLOOKUP(CONCATENATE(D616,"-",E616),'Three Phase - UG'!$C$8:$T$18,13,FALSE),""),"")</f>
        <v/>
      </c>
      <c r="N616" s="427" t="str">
        <f>IF(D616&lt;&gt;"",IF(E616&lt;&gt;"",VLOOKUP(CONCATENATE(D616,"-",E616),'Three Phase - UG'!$C$8:$T$18,15,FALSE)*1000000,""),"")</f>
        <v/>
      </c>
      <c r="O616" s="426"/>
      <c r="P616" s="427"/>
    </row>
    <row r="617" spans="10:16" x14ac:dyDescent="0.25">
      <c r="J617" s="426" t="str">
        <f>IF(D617&lt;&gt;"",IF(E617&lt;&gt;"",VLOOKUP(CONCATENATE(D617,"-",E617),'Three Phase - UG'!$C$8:$T$18,9,FALSE),""),"")</f>
        <v/>
      </c>
      <c r="K617" s="426" t="str">
        <f>IF(D617&lt;&gt;"",IF(E617&lt;&gt;"",VLOOKUP(CONCATENATE(D617,"-",E617),'Three Phase - UG'!$C$8:$T$18,10,FALSE),""),"")</f>
        <v/>
      </c>
      <c r="L617" s="426" t="str">
        <f>IF(D617&lt;&gt;"",IF(E617&lt;&gt;"",VLOOKUP(CONCATENATE(D617,"-",E617),'Three Phase - UG'!$C$8:$T$18,12,FALSE),""),"")</f>
        <v/>
      </c>
      <c r="M617" s="426" t="str">
        <f>IF(D617&lt;&gt;"",IF(E617&lt;&gt;"",VLOOKUP(CONCATENATE(D617,"-",E617),'Three Phase - UG'!$C$8:$T$18,13,FALSE),""),"")</f>
        <v/>
      </c>
      <c r="N617" s="427" t="str">
        <f>IF(D617&lt;&gt;"",IF(E617&lt;&gt;"",VLOOKUP(CONCATENATE(D617,"-",E617),'Three Phase - UG'!$C$8:$T$18,15,FALSE)*1000000,""),"")</f>
        <v/>
      </c>
      <c r="O617" s="426"/>
      <c r="P617" s="427"/>
    </row>
    <row r="618" spans="10:16" x14ac:dyDescent="0.25">
      <c r="J618" s="426" t="str">
        <f>IF(D618&lt;&gt;"",IF(E618&lt;&gt;"",VLOOKUP(CONCATENATE(D618,"-",E618),'Three Phase - UG'!$C$8:$T$18,9,FALSE),""),"")</f>
        <v/>
      </c>
      <c r="K618" s="426" t="str">
        <f>IF(D618&lt;&gt;"",IF(E618&lt;&gt;"",VLOOKUP(CONCATENATE(D618,"-",E618),'Three Phase - UG'!$C$8:$T$18,10,FALSE),""),"")</f>
        <v/>
      </c>
      <c r="L618" s="426" t="str">
        <f>IF(D618&lt;&gt;"",IF(E618&lt;&gt;"",VLOOKUP(CONCATENATE(D618,"-",E618),'Three Phase - UG'!$C$8:$T$18,12,FALSE),""),"")</f>
        <v/>
      </c>
      <c r="M618" s="426" t="str">
        <f>IF(D618&lt;&gt;"",IF(E618&lt;&gt;"",VLOOKUP(CONCATENATE(D618,"-",E618),'Three Phase - UG'!$C$8:$T$18,13,FALSE),""),"")</f>
        <v/>
      </c>
      <c r="N618" s="427" t="str">
        <f>IF(D618&lt;&gt;"",IF(E618&lt;&gt;"",VLOOKUP(CONCATENATE(D618,"-",E618),'Three Phase - UG'!$C$8:$T$18,15,FALSE)*1000000,""),"")</f>
        <v/>
      </c>
      <c r="O618" s="426"/>
      <c r="P618" s="427"/>
    </row>
    <row r="619" spans="10:16" x14ac:dyDescent="0.25">
      <c r="J619" s="426" t="str">
        <f>IF(D619&lt;&gt;"",IF(E619&lt;&gt;"",VLOOKUP(CONCATENATE(D619,"-",E619),'Three Phase - UG'!$C$8:$T$18,9,FALSE),""),"")</f>
        <v/>
      </c>
      <c r="K619" s="426" t="str">
        <f>IF(D619&lt;&gt;"",IF(E619&lt;&gt;"",VLOOKUP(CONCATENATE(D619,"-",E619),'Three Phase - UG'!$C$8:$T$18,10,FALSE),""),"")</f>
        <v/>
      </c>
      <c r="L619" s="426" t="str">
        <f>IF(D619&lt;&gt;"",IF(E619&lt;&gt;"",VLOOKUP(CONCATENATE(D619,"-",E619),'Three Phase - UG'!$C$8:$T$18,12,FALSE),""),"")</f>
        <v/>
      </c>
      <c r="M619" s="426" t="str">
        <f>IF(D619&lt;&gt;"",IF(E619&lt;&gt;"",VLOOKUP(CONCATENATE(D619,"-",E619),'Three Phase - UG'!$C$8:$T$18,13,FALSE),""),"")</f>
        <v/>
      </c>
      <c r="N619" s="427" t="str">
        <f>IF(D619&lt;&gt;"",IF(E619&lt;&gt;"",VLOOKUP(CONCATENATE(D619,"-",E619),'Three Phase - UG'!$C$8:$T$18,15,FALSE)*1000000,""),"")</f>
        <v/>
      </c>
      <c r="O619" s="426"/>
      <c r="P619" s="427"/>
    </row>
    <row r="620" spans="10:16" x14ac:dyDescent="0.25">
      <c r="J620" s="426" t="str">
        <f>IF(D620&lt;&gt;"",IF(E620&lt;&gt;"",VLOOKUP(CONCATENATE(D620,"-",E620),'Three Phase - UG'!$C$8:$T$18,9,FALSE),""),"")</f>
        <v/>
      </c>
      <c r="K620" s="426" t="str">
        <f>IF(D620&lt;&gt;"",IF(E620&lt;&gt;"",VLOOKUP(CONCATENATE(D620,"-",E620),'Three Phase - UG'!$C$8:$T$18,10,FALSE),""),"")</f>
        <v/>
      </c>
      <c r="L620" s="426" t="str">
        <f>IF(D620&lt;&gt;"",IF(E620&lt;&gt;"",VLOOKUP(CONCATENATE(D620,"-",E620),'Three Phase - UG'!$C$8:$T$18,12,FALSE),""),"")</f>
        <v/>
      </c>
      <c r="M620" s="426" t="str">
        <f>IF(D620&lt;&gt;"",IF(E620&lt;&gt;"",VLOOKUP(CONCATENATE(D620,"-",E620),'Three Phase - UG'!$C$8:$T$18,13,FALSE),""),"")</f>
        <v/>
      </c>
      <c r="N620" s="427" t="str">
        <f>IF(D620&lt;&gt;"",IF(E620&lt;&gt;"",VLOOKUP(CONCATENATE(D620,"-",E620),'Three Phase - UG'!$C$8:$T$18,15,FALSE)*1000000,""),"")</f>
        <v/>
      </c>
      <c r="O620" s="426"/>
      <c r="P620" s="427"/>
    </row>
    <row r="621" spans="10:16" x14ac:dyDescent="0.25">
      <c r="J621" s="426" t="str">
        <f>IF(D621&lt;&gt;"",IF(E621&lt;&gt;"",VLOOKUP(CONCATENATE(D621,"-",E621),'Three Phase - UG'!$C$8:$T$18,9,FALSE),""),"")</f>
        <v/>
      </c>
      <c r="K621" s="426" t="str">
        <f>IF(D621&lt;&gt;"",IF(E621&lt;&gt;"",VLOOKUP(CONCATENATE(D621,"-",E621),'Three Phase - UG'!$C$8:$T$18,10,FALSE),""),"")</f>
        <v/>
      </c>
      <c r="L621" s="426" t="str">
        <f>IF(D621&lt;&gt;"",IF(E621&lt;&gt;"",VLOOKUP(CONCATENATE(D621,"-",E621),'Three Phase - UG'!$C$8:$T$18,12,FALSE),""),"")</f>
        <v/>
      </c>
      <c r="M621" s="426" t="str">
        <f>IF(D621&lt;&gt;"",IF(E621&lt;&gt;"",VLOOKUP(CONCATENATE(D621,"-",E621),'Three Phase - UG'!$C$8:$T$18,13,FALSE),""),"")</f>
        <v/>
      </c>
      <c r="N621" s="427" t="str">
        <f>IF(D621&lt;&gt;"",IF(E621&lt;&gt;"",VLOOKUP(CONCATENATE(D621,"-",E621),'Three Phase - UG'!$C$8:$T$18,15,FALSE)*1000000,""),"")</f>
        <v/>
      </c>
      <c r="O621" s="426"/>
      <c r="P621" s="427"/>
    </row>
    <row r="622" spans="10:16" x14ac:dyDescent="0.25">
      <c r="J622" s="426" t="str">
        <f>IF(D622&lt;&gt;"",IF(E622&lt;&gt;"",VLOOKUP(CONCATENATE(D622,"-",E622),'Three Phase - UG'!$C$8:$T$18,9,FALSE),""),"")</f>
        <v/>
      </c>
      <c r="K622" s="426" t="str">
        <f>IF(D622&lt;&gt;"",IF(E622&lt;&gt;"",VLOOKUP(CONCATENATE(D622,"-",E622),'Three Phase - UG'!$C$8:$T$18,10,FALSE),""),"")</f>
        <v/>
      </c>
      <c r="L622" s="426" t="str">
        <f>IF(D622&lt;&gt;"",IF(E622&lt;&gt;"",VLOOKUP(CONCATENATE(D622,"-",E622),'Three Phase - UG'!$C$8:$T$18,12,FALSE),""),"")</f>
        <v/>
      </c>
      <c r="M622" s="426" t="str">
        <f>IF(D622&lt;&gt;"",IF(E622&lt;&gt;"",VLOOKUP(CONCATENATE(D622,"-",E622),'Three Phase - UG'!$C$8:$T$18,13,FALSE),""),"")</f>
        <v/>
      </c>
      <c r="N622" s="427" t="str">
        <f>IF(D622&lt;&gt;"",IF(E622&lt;&gt;"",VLOOKUP(CONCATENATE(D622,"-",E622),'Three Phase - UG'!$C$8:$T$18,15,FALSE)*1000000,""),"")</f>
        <v/>
      </c>
      <c r="O622" s="426"/>
      <c r="P622" s="427"/>
    </row>
    <row r="623" spans="10:16" x14ac:dyDescent="0.25">
      <c r="J623" s="426" t="str">
        <f>IF(D623&lt;&gt;"",IF(E623&lt;&gt;"",VLOOKUP(CONCATENATE(D623,"-",E623),'Three Phase - UG'!$C$8:$T$18,9,FALSE),""),"")</f>
        <v/>
      </c>
      <c r="K623" s="426" t="str">
        <f>IF(D623&lt;&gt;"",IF(E623&lt;&gt;"",VLOOKUP(CONCATENATE(D623,"-",E623),'Three Phase - UG'!$C$8:$T$18,10,FALSE),""),"")</f>
        <v/>
      </c>
      <c r="L623" s="426" t="str">
        <f>IF(D623&lt;&gt;"",IF(E623&lt;&gt;"",VLOOKUP(CONCATENATE(D623,"-",E623),'Three Phase - UG'!$C$8:$T$18,12,FALSE),""),"")</f>
        <v/>
      </c>
      <c r="M623" s="426" t="str">
        <f>IF(D623&lt;&gt;"",IF(E623&lt;&gt;"",VLOOKUP(CONCATENATE(D623,"-",E623),'Three Phase - UG'!$C$8:$T$18,13,FALSE),""),"")</f>
        <v/>
      </c>
      <c r="N623" s="427" t="str">
        <f>IF(D623&lt;&gt;"",IF(E623&lt;&gt;"",VLOOKUP(CONCATENATE(D623,"-",E623),'Three Phase - UG'!$C$8:$T$18,15,FALSE)*1000000,""),"")</f>
        <v/>
      </c>
      <c r="O623" s="426"/>
      <c r="P623" s="427"/>
    </row>
    <row r="624" spans="10:16" x14ac:dyDescent="0.25">
      <c r="J624" s="426" t="str">
        <f>IF(D624&lt;&gt;"",IF(E624&lt;&gt;"",VLOOKUP(CONCATENATE(D624,"-",E624),'Three Phase - UG'!$C$8:$T$18,9,FALSE),""),"")</f>
        <v/>
      </c>
      <c r="K624" s="426" t="str">
        <f>IF(D624&lt;&gt;"",IF(E624&lt;&gt;"",VLOOKUP(CONCATENATE(D624,"-",E624),'Three Phase - UG'!$C$8:$T$18,10,FALSE),""),"")</f>
        <v/>
      </c>
      <c r="L624" s="426" t="str">
        <f>IF(D624&lt;&gt;"",IF(E624&lt;&gt;"",VLOOKUP(CONCATENATE(D624,"-",E624),'Three Phase - UG'!$C$8:$T$18,12,FALSE),""),"")</f>
        <v/>
      </c>
      <c r="M624" s="426" t="str">
        <f>IF(D624&lt;&gt;"",IF(E624&lt;&gt;"",VLOOKUP(CONCATENATE(D624,"-",E624),'Three Phase - UG'!$C$8:$T$18,13,FALSE),""),"")</f>
        <v/>
      </c>
      <c r="N624" s="427" t="str">
        <f>IF(D624&lt;&gt;"",IF(E624&lt;&gt;"",VLOOKUP(CONCATENATE(D624,"-",E624),'Three Phase - UG'!$C$8:$T$18,15,FALSE)*1000000,""),"")</f>
        <v/>
      </c>
      <c r="O624" s="426"/>
      <c r="P624" s="427"/>
    </row>
    <row r="625" spans="10:16" x14ac:dyDescent="0.25">
      <c r="J625" s="426" t="str">
        <f>IF(D625&lt;&gt;"",IF(E625&lt;&gt;"",VLOOKUP(CONCATENATE(D625,"-",E625),'Three Phase - UG'!$C$8:$T$18,9,FALSE),""),"")</f>
        <v/>
      </c>
      <c r="K625" s="426" t="str">
        <f>IF(D625&lt;&gt;"",IF(E625&lt;&gt;"",VLOOKUP(CONCATENATE(D625,"-",E625),'Three Phase - UG'!$C$8:$T$18,10,FALSE),""),"")</f>
        <v/>
      </c>
      <c r="L625" s="426" t="str">
        <f>IF(D625&lt;&gt;"",IF(E625&lt;&gt;"",VLOOKUP(CONCATENATE(D625,"-",E625),'Three Phase - UG'!$C$8:$T$18,12,FALSE),""),"")</f>
        <v/>
      </c>
      <c r="M625" s="426" t="str">
        <f>IF(D625&lt;&gt;"",IF(E625&lt;&gt;"",VLOOKUP(CONCATENATE(D625,"-",E625),'Three Phase - UG'!$C$8:$T$18,13,FALSE),""),"")</f>
        <v/>
      </c>
      <c r="N625" s="427" t="str">
        <f>IF(D625&lt;&gt;"",IF(E625&lt;&gt;"",VLOOKUP(CONCATENATE(D625,"-",E625),'Three Phase - UG'!$C$8:$T$18,15,FALSE)*1000000,""),"")</f>
        <v/>
      </c>
      <c r="O625" s="426"/>
      <c r="P625" s="427"/>
    </row>
    <row r="626" spans="10:16" x14ac:dyDescent="0.25">
      <c r="J626" s="426" t="str">
        <f>IF(D626&lt;&gt;"",IF(E626&lt;&gt;"",VLOOKUP(CONCATENATE(D626,"-",E626),'Three Phase - UG'!$C$8:$T$18,9,FALSE),""),"")</f>
        <v/>
      </c>
      <c r="K626" s="426" t="str">
        <f>IF(D626&lt;&gt;"",IF(E626&lt;&gt;"",VLOOKUP(CONCATENATE(D626,"-",E626),'Three Phase - UG'!$C$8:$T$18,10,FALSE),""),"")</f>
        <v/>
      </c>
      <c r="L626" s="426" t="str">
        <f>IF(D626&lt;&gt;"",IF(E626&lt;&gt;"",VLOOKUP(CONCATENATE(D626,"-",E626),'Three Phase - UG'!$C$8:$T$18,12,FALSE),""),"")</f>
        <v/>
      </c>
      <c r="M626" s="426" t="str">
        <f>IF(D626&lt;&gt;"",IF(E626&lt;&gt;"",VLOOKUP(CONCATENATE(D626,"-",E626),'Three Phase - UG'!$C$8:$T$18,13,FALSE),""),"")</f>
        <v/>
      </c>
      <c r="N626" s="427" t="str">
        <f>IF(D626&lt;&gt;"",IF(E626&lt;&gt;"",VLOOKUP(CONCATENATE(D626,"-",E626),'Three Phase - UG'!$C$8:$T$18,15,FALSE)*1000000,""),"")</f>
        <v/>
      </c>
      <c r="O626" s="426"/>
      <c r="P626" s="427"/>
    </row>
    <row r="627" spans="10:16" x14ac:dyDescent="0.25">
      <c r="J627" s="426" t="str">
        <f>IF(D627&lt;&gt;"",IF(E627&lt;&gt;"",VLOOKUP(CONCATENATE(D627,"-",E627),'Three Phase - UG'!$C$8:$T$18,9,FALSE),""),"")</f>
        <v/>
      </c>
      <c r="K627" s="426" t="str">
        <f>IF(D627&lt;&gt;"",IF(E627&lt;&gt;"",VLOOKUP(CONCATENATE(D627,"-",E627),'Three Phase - UG'!$C$8:$T$18,10,FALSE),""),"")</f>
        <v/>
      </c>
      <c r="L627" s="426" t="str">
        <f>IF(D627&lt;&gt;"",IF(E627&lt;&gt;"",VLOOKUP(CONCATENATE(D627,"-",E627),'Three Phase - UG'!$C$8:$T$18,12,FALSE),""),"")</f>
        <v/>
      </c>
      <c r="M627" s="426" t="str">
        <f>IF(D627&lt;&gt;"",IF(E627&lt;&gt;"",VLOOKUP(CONCATENATE(D627,"-",E627),'Three Phase - UG'!$C$8:$T$18,13,FALSE),""),"")</f>
        <v/>
      </c>
      <c r="N627" s="427" t="str">
        <f>IF(D627&lt;&gt;"",IF(E627&lt;&gt;"",VLOOKUP(CONCATENATE(D627,"-",E627),'Three Phase - UG'!$C$8:$T$18,15,FALSE)*1000000,""),"")</f>
        <v/>
      </c>
      <c r="O627" s="426"/>
      <c r="P627" s="427"/>
    </row>
    <row r="628" spans="10:16" x14ac:dyDescent="0.25">
      <c r="J628" s="426" t="str">
        <f>IF(D628&lt;&gt;"",IF(E628&lt;&gt;"",VLOOKUP(CONCATENATE(D628,"-",E628),'Three Phase - UG'!$C$8:$T$18,9,FALSE),""),"")</f>
        <v/>
      </c>
      <c r="K628" s="426" t="str">
        <f>IF(D628&lt;&gt;"",IF(E628&lt;&gt;"",VLOOKUP(CONCATENATE(D628,"-",E628),'Three Phase - UG'!$C$8:$T$18,10,FALSE),""),"")</f>
        <v/>
      </c>
      <c r="L628" s="426" t="str">
        <f>IF(D628&lt;&gt;"",IF(E628&lt;&gt;"",VLOOKUP(CONCATENATE(D628,"-",E628),'Three Phase - UG'!$C$8:$T$18,12,FALSE),""),"")</f>
        <v/>
      </c>
      <c r="M628" s="426" t="str">
        <f>IF(D628&lt;&gt;"",IF(E628&lt;&gt;"",VLOOKUP(CONCATENATE(D628,"-",E628),'Three Phase - UG'!$C$8:$T$18,13,FALSE),""),"")</f>
        <v/>
      </c>
      <c r="N628" s="427" t="str">
        <f>IF(D628&lt;&gt;"",IF(E628&lt;&gt;"",VLOOKUP(CONCATENATE(D628,"-",E628),'Three Phase - UG'!$C$8:$T$18,15,FALSE)*1000000,""),"")</f>
        <v/>
      </c>
      <c r="O628" s="426"/>
      <c r="P628" s="427"/>
    </row>
    <row r="629" spans="10:16" x14ac:dyDescent="0.25">
      <c r="J629" s="426" t="str">
        <f>IF(D629&lt;&gt;"",IF(E629&lt;&gt;"",VLOOKUP(CONCATENATE(D629,"-",E629),'Three Phase - UG'!$C$8:$T$18,9,FALSE),""),"")</f>
        <v/>
      </c>
      <c r="K629" s="426" t="str">
        <f>IF(D629&lt;&gt;"",IF(E629&lt;&gt;"",VLOOKUP(CONCATENATE(D629,"-",E629),'Three Phase - UG'!$C$8:$T$18,10,FALSE),""),"")</f>
        <v/>
      </c>
      <c r="L629" s="426" t="str">
        <f>IF(D629&lt;&gt;"",IF(E629&lt;&gt;"",VLOOKUP(CONCATENATE(D629,"-",E629),'Three Phase - UG'!$C$8:$T$18,12,FALSE),""),"")</f>
        <v/>
      </c>
      <c r="M629" s="426" t="str">
        <f>IF(D629&lt;&gt;"",IF(E629&lt;&gt;"",VLOOKUP(CONCATENATE(D629,"-",E629),'Three Phase - UG'!$C$8:$T$18,13,FALSE),""),"")</f>
        <v/>
      </c>
      <c r="N629" s="427" t="str">
        <f>IF(D629&lt;&gt;"",IF(E629&lt;&gt;"",VLOOKUP(CONCATENATE(D629,"-",E629),'Three Phase - UG'!$C$8:$T$18,15,FALSE)*1000000,""),"")</f>
        <v/>
      </c>
      <c r="O629" s="426"/>
      <c r="P629" s="427"/>
    </row>
    <row r="630" spans="10:16" x14ac:dyDescent="0.25">
      <c r="J630" s="426" t="str">
        <f>IF(D630&lt;&gt;"",IF(E630&lt;&gt;"",VLOOKUP(CONCATENATE(D630,"-",E630),'Three Phase - UG'!$C$8:$T$18,9,FALSE),""),"")</f>
        <v/>
      </c>
      <c r="K630" s="426" t="str">
        <f>IF(D630&lt;&gt;"",IF(E630&lt;&gt;"",VLOOKUP(CONCATENATE(D630,"-",E630),'Three Phase - UG'!$C$8:$T$18,10,FALSE),""),"")</f>
        <v/>
      </c>
      <c r="L630" s="426" t="str">
        <f>IF(D630&lt;&gt;"",IF(E630&lt;&gt;"",VLOOKUP(CONCATENATE(D630,"-",E630),'Three Phase - UG'!$C$8:$T$18,12,FALSE),""),"")</f>
        <v/>
      </c>
      <c r="M630" s="426" t="str">
        <f>IF(D630&lt;&gt;"",IF(E630&lt;&gt;"",VLOOKUP(CONCATENATE(D630,"-",E630),'Three Phase - UG'!$C$8:$T$18,13,FALSE),""),"")</f>
        <v/>
      </c>
      <c r="N630" s="427" t="str">
        <f>IF(D630&lt;&gt;"",IF(E630&lt;&gt;"",VLOOKUP(CONCATENATE(D630,"-",E630),'Three Phase - UG'!$C$8:$T$18,15,FALSE)*1000000,""),"")</f>
        <v/>
      </c>
      <c r="O630" s="426"/>
      <c r="P630" s="427"/>
    </row>
    <row r="631" spans="10:16" x14ac:dyDescent="0.25">
      <c r="J631" s="426" t="str">
        <f>IF(D631&lt;&gt;"",IF(E631&lt;&gt;"",VLOOKUP(CONCATENATE(D631,"-",E631),'Three Phase - UG'!$C$8:$T$18,9,FALSE),""),"")</f>
        <v/>
      </c>
      <c r="K631" s="426" t="str">
        <f>IF(D631&lt;&gt;"",IF(E631&lt;&gt;"",VLOOKUP(CONCATENATE(D631,"-",E631),'Three Phase - UG'!$C$8:$T$18,10,FALSE),""),"")</f>
        <v/>
      </c>
      <c r="L631" s="426" t="str">
        <f>IF(D631&lt;&gt;"",IF(E631&lt;&gt;"",VLOOKUP(CONCATENATE(D631,"-",E631),'Three Phase - UG'!$C$8:$T$18,12,FALSE),""),"")</f>
        <v/>
      </c>
      <c r="M631" s="426" t="str">
        <f>IF(D631&lt;&gt;"",IF(E631&lt;&gt;"",VLOOKUP(CONCATENATE(D631,"-",E631),'Three Phase - UG'!$C$8:$T$18,13,FALSE),""),"")</f>
        <v/>
      </c>
      <c r="N631" s="427" t="str">
        <f>IF(D631&lt;&gt;"",IF(E631&lt;&gt;"",VLOOKUP(CONCATENATE(D631,"-",E631),'Three Phase - UG'!$C$8:$T$18,15,FALSE)*1000000,""),"")</f>
        <v/>
      </c>
      <c r="O631" s="426"/>
      <c r="P631" s="427"/>
    </row>
    <row r="632" spans="10:16" x14ac:dyDescent="0.25">
      <c r="J632" s="426" t="str">
        <f>IF(D632&lt;&gt;"",IF(E632&lt;&gt;"",VLOOKUP(CONCATENATE(D632,"-",E632),'Three Phase - UG'!$C$8:$T$18,9,FALSE),""),"")</f>
        <v/>
      </c>
      <c r="K632" s="426" t="str">
        <f>IF(D632&lt;&gt;"",IF(E632&lt;&gt;"",VLOOKUP(CONCATENATE(D632,"-",E632),'Three Phase - UG'!$C$8:$T$18,10,FALSE),""),"")</f>
        <v/>
      </c>
      <c r="L632" s="426" t="str">
        <f>IF(D632&lt;&gt;"",IF(E632&lt;&gt;"",VLOOKUP(CONCATENATE(D632,"-",E632),'Three Phase - UG'!$C$8:$T$18,12,FALSE),""),"")</f>
        <v/>
      </c>
      <c r="M632" s="426" t="str">
        <f>IF(D632&lt;&gt;"",IF(E632&lt;&gt;"",VLOOKUP(CONCATENATE(D632,"-",E632),'Three Phase - UG'!$C$8:$T$18,13,FALSE),""),"")</f>
        <v/>
      </c>
      <c r="N632" s="427" t="str">
        <f>IF(D632&lt;&gt;"",IF(E632&lt;&gt;"",VLOOKUP(CONCATENATE(D632,"-",E632),'Three Phase - UG'!$C$8:$T$18,15,FALSE)*1000000,""),"")</f>
        <v/>
      </c>
      <c r="O632" s="426"/>
      <c r="P632" s="427"/>
    </row>
    <row r="633" spans="10:16" x14ac:dyDescent="0.25">
      <c r="J633" s="426" t="str">
        <f>IF(D633&lt;&gt;"",IF(E633&lt;&gt;"",VLOOKUP(CONCATENATE(D633,"-",E633),'Three Phase - UG'!$C$8:$T$18,9,FALSE),""),"")</f>
        <v/>
      </c>
      <c r="K633" s="426" t="str">
        <f>IF(D633&lt;&gt;"",IF(E633&lt;&gt;"",VLOOKUP(CONCATENATE(D633,"-",E633),'Three Phase - UG'!$C$8:$T$18,10,FALSE),""),"")</f>
        <v/>
      </c>
      <c r="L633" s="426" t="str">
        <f>IF(D633&lt;&gt;"",IF(E633&lt;&gt;"",VLOOKUP(CONCATENATE(D633,"-",E633),'Three Phase - UG'!$C$8:$T$18,12,FALSE),""),"")</f>
        <v/>
      </c>
      <c r="M633" s="426" t="str">
        <f>IF(D633&lt;&gt;"",IF(E633&lt;&gt;"",VLOOKUP(CONCATENATE(D633,"-",E633),'Three Phase - UG'!$C$8:$T$18,13,FALSE),""),"")</f>
        <v/>
      </c>
      <c r="N633" s="427" t="str">
        <f>IF(D633&lt;&gt;"",IF(E633&lt;&gt;"",VLOOKUP(CONCATENATE(D633,"-",E633),'Three Phase - UG'!$C$8:$T$18,15,FALSE)*1000000,""),"")</f>
        <v/>
      </c>
      <c r="O633" s="426"/>
      <c r="P633" s="427"/>
    </row>
    <row r="634" spans="10:16" x14ac:dyDescent="0.25">
      <c r="J634" s="426" t="str">
        <f>IF(D634&lt;&gt;"",IF(E634&lt;&gt;"",VLOOKUP(CONCATENATE(D634,"-",E634),'Three Phase - UG'!$C$8:$T$18,9,FALSE),""),"")</f>
        <v/>
      </c>
      <c r="K634" s="426" t="str">
        <f>IF(D634&lt;&gt;"",IF(E634&lt;&gt;"",VLOOKUP(CONCATENATE(D634,"-",E634),'Three Phase - UG'!$C$8:$T$18,10,FALSE),""),"")</f>
        <v/>
      </c>
      <c r="L634" s="426" t="str">
        <f>IF(D634&lt;&gt;"",IF(E634&lt;&gt;"",VLOOKUP(CONCATENATE(D634,"-",E634),'Three Phase - UG'!$C$8:$T$18,12,FALSE),""),"")</f>
        <v/>
      </c>
      <c r="M634" s="426" t="str">
        <f>IF(D634&lt;&gt;"",IF(E634&lt;&gt;"",VLOOKUP(CONCATENATE(D634,"-",E634),'Three Phase - UG'!$C$8:$T$18,13,FALSE),""),"")</f>
        <v/>
      </c>
      <c r="N634" s="427" t="str">
        <f>IF(D634&lt;&gt;"",IF(E634&lt;&gt;"",VLOOKUP(CONCATENATE(D634,"-",E634),'Three Phase - UG'!$C$8:$T$18,15,FALSE)*1000000,""),"")</f>
        <v/>
      </c>
      <c r="O634" s="426"/>
      <c r="P634" s="427"/>
    </row>
    <row r="635" spans="10:16" x14ac:dyDescent="0.25">
      <c r="J635" s="426" t="str">
        <f>IF(D635&lt;&gt;"",IF(E635&lt;&gt;"",VLOOKUP(CONCATENATE(D635,"-",E635),'Three Phase - UG'!$C$8:$T$18,9,FALSE),""),"")</f>
        <v/>
      </c>
      <c r="K635" s="426" t="str">
        <f>IF(D635&lt;&gt;"",IF(E635&lt;&gt;"",VLOOKUP(CONCATENATE(D635,"-",E635),'Three Phase - UG'!$C$8:$T$18,10,FALSE),""),"")</f>
        <v/>
      </c>
      <c r="L635" s="426" t="str">
        <f>IF(D635&lt;&gt;"",IF(E635&lt;&gt;"",VLOOKUP(CONCATENATE(D635,"-",E635),'Three Phase - UG'!$C$8:$T$18,12,FALSE),""),"")</f>
        <v/>
      </c>
      <c r="M635" s="426" t="str">
        <f>IF(D635&lt;&gt;"",IF(E635&lt;&gt;"",VLOOKUP(CONCATENATE(D635,"-",E635),'Three Phase - UG'!$C$8:$T$18,13,FALSE),""),"")</f>
        <v/>
      </c>
      <c r="N635" s="427" t="str">
        <f>IF(D635&lt;&gt;"",IF(E635&lt;&gt;"",VLOOKUP(CONCATENATE(D635,"-",E635),'Three Phase - UG'!$C$8:$T$18,15,FALSE)*1000000,""),"")</f>
        <v/>
      </c>
      <c r="O635" s="426"/>
      <c r="P635" s="427"/>
    </row>
    <row r="636" spans="10:16" x14ac:dyDescent="0.25">
      <c r="J636" s="426" t="str">
        <f>IF(D636&lt;&gt;"",IF(E636&lt;&gt;"",VLOOKUP(CONCATENATE(D636,"-",E636),'Three Phase - UG'!$C$8:$T$18,9,FALSE),""),"")</f>
        <v/>
      </c>
      <c r="K636" s="426" t="str">
        <f>IF(D636&lt;&gt;"",IF(E636&lt;&gt;"",VLOOKUP(CONCATENATE(D636,"-",E636),'Three Phase - UG'!$C$8:$T$18,10,FALSE),""),"")</f>
        <v/>
      </c>
      <c r="L636" s="426" t="str">
        <f>IF(D636&lt;&gt;"",IF(E636&lt;&gt;"",VLOOKUP(CONCATENATE(D636,"-",E636),'Three Phase - UG'!$C$8:$T$18,12,FALSE),""),"")</f>
        <v/>
      </c>
      <c r="M636" s="426" t="str">
        <f>IF(D636&lt;&gt;"",IF(E636&lt;&gt;"",VLOOKUP(CONCATENATE(D636,"-",E636),'Three Phase - UG'!$C$8:$T$18,13,FALSE),""),"")</f>
        <v/>
      </c>
      <c r="N636" s="427" t="str">
        <f>IF(D636&lt;&gt;"",IF(E636&lt;&gt;"",VLOOKUP(CONCATENATE(D636,"-",E636),'Three Phase - UG'!$C$8:$T$18,15,FALSE)*1000000,""),"")</f>
        <v/>
      </c>
      <c r="O636" s="426"/>
      <c r="P636" s="427"/>
    </row>
    <row r="637" spans="10:16" x14ac:dyDescent="0.25">
      <c r="J637" s="426" t="str">
        <f>IF(D637&lt;&gt;"",IF(E637&lt;&gt;"",VLOOKUP(CONCATENATE(D637,"-",E637),'Three Phase - UG'!$C$8:$T$18,9,FALSE),""),"")</f>
        <v/>
      </c>
      <c r="K637" s="426" t="str">
        <f>IF(D637&lt;&gt;"",IF(E637&lt;&gt;"",VLOOKUP(CONCATENATE(D637,"-",E637),'Three Phase - UG'!$C$8:$T$18,10,FALSE),""),"")</f>
        <v/>
      </c>
      <c r="L637" s="426" t="str">
        <f>IF(D637&lt;&gt;"",IF(E637&lt;&gt;"",VLOOKUP(CONCATENATE(D637,"-",E637),'Three Phase - UG'!$C$8:$T$18,12,FALSE),""),"")</f>
        <v/>
      </c>
      <c r="M637" s="426" t="str">
        <f>IF(D637&lt;&gt;"",IF(E637&lt;&gt;"",VLOOKUP(CONCATENATE(D637,"-",E637),'Three Phase - UG'!$C$8:$T$18,13,FALSE),""),"")</f>
        <v/>
      </c>
      <c r="N637" s="427" t="str">
        <f>IF(D637&lt;&gt;"",IF(E637&lt;&gt;"",VLOOKUP(CONCATENATE(D637,"-",E637),'Three Phase - UG'!$C$8:$T$18,15,FALSE)*1000000,""),"")</f>
        <v/>
      </c>
      <c r="O637" s="426"/>
      <c r="P637" s="427"/>
    </row>
    <row r="638" spans="10:16" x14ac:dyDescent="0.25">
      <c r="J638" s="426" t="str">
        <f>IF(D638&lt;&gt;"",IF(E638&lt;&gt;"",VLOOKUP(CONCATENATE(D638,"-",E638),'Three Phase - UG'!$C$8:$T$18,9,FALSE),""),"")</f>
        <v/>
      </c>
      <c r="K638" s="426" t="str">
        <f>IF(D638&lt;&gt;"",IF(E638&lt;&gt;"",VLOOKUP(CONCATENATE(D638,"-",E638),'Three Phase - UG'!$C$8:$T$18,10,FALSE),""),"")</f>
        <v/>
      </c>
      <c r="L638" s="426" t="str">
        <f>IF(D638&lt;&gt;"",IF(E638&lt;&gt;"",VLOOKUP(CONCATENATE(D638,"-",E638),'Three Phase - UG'!$C$8:$T$18,12,FALSE),""),"")</f>
        <v/>
      </c>
      <c r="M638" s="426" t="str">
        <f>IF(D638&lt;&gt;"",IF(E638&lt;&gt;"",VLOOKUP(CONCATENATE(D638,"-",E638),'Three Phase - UG'!$C$8:$T$18,13,FALSE),""),"")</f>
        <v/>
      </c>
      <c r="N638" s="427" t="str">
        <f>IF(D638&lt;&gt;"",IF(E638&lt;&gt;"",VLOOKUP(CONCATENATE(D638,"-",E638),'Three Phase - UG'!$C$8:$T$18,15,FALSE)*1000000,""),"")</f>
        <v/>
      </c>
      <c r="O638" s="426"/>
      <c r="P638" s="427"/>
    </row>
    <row r="639" spans="10:16" x14ac:dyDescent="0.25">
      <c r="J639" s="426" t="str">
        <f>IF(D639&lt;&gt;"",IF(E639&lt;&gt;"",VLOOKUP(CONCATENATE(D639,"-",E639),'Three Phase - UG'!$C$8:$T$18,9,FALSE),""),"")</f>
        <v/>
      </c>
      <c r="K639" s="426" t="str">
        <f>IF(D639&lt;&gt;"",IF(E639&lt;&gt;"",VLOOKUP(CONCATENATE(D639,"-",E639),'Three Phase - UG'!$C$8:$T$18,10,FALSE),""),"")</f>
        <v/>
      </c>
      <c r="L639" s="426" t="str">
        <f>IF(D639&lt;&gt;"",IF(E639&lt;&gt;"",VLOOKUP(CONCATENATE(D639,"-",E639),'Three Phase - UG'!$C$8:$T$18,12,FALSE),""),"")</f>
        <v/>
      </c>
      <c r="M639" s="426" t="str">
        <f>IF(D639&lt;&gt;"",IF(E639&lt;&gt;"",VLOOKUP(CONCATENATE(D639,"-",E639),'Three Phase - UG'!$C$8:$T$18,13,FALSE),""),"")</f>
        <v/>
      </c>
      <c r="N639" s="427" t="str">
        <f>IF(D639&lt;&gt;"",IF(E639&lt;&gt;"",VLOOKUP(CONCATENATE(D639,"-",E639),'Three Phase - UG'!$C$8:$T$18,15,FALSE)*1000000,""),"")</f>
        <v/>
      </c>
      <c r="O639" s="426"/>
      <c r="P639" s="427"/>
    </row>
    <row r="640" spans="10:16" x14ac:dyDescent="0.25">
      <c r="J640" s="426" t="str">
        <f>IF(D640&lt;&gt;"",IF(E640&lt;&gt;"",VLOOKUP(CONCATENATE(D640,"-",E640),'Three Phase - UG'!$C$8:$T$18,9,FALSE),""),"")</f>
        <v/>
      </c>
      <c r="K640" s="426" t="str">
        <f>IF(D640&lt;&gt;"",IF(E640&lt;&gt;"",VLOOKUP(CONCATENATE(D640,"-",E640),'Three Phase - UG'!$C$8:$T$18,10,FALSE),""),"")</f>
        <v/>
      </c>
      <c r="L640" s="426" t="str">
        <f>IF(D640&lt;&gt;"",IF(E640&lt;&gt;"",VLOOKUP(CONCATENATE(D640,"-",E640),'Three Phase - UG'!$C$8:$T$18,12,FALSE),""),"")</f>
        <v/>
      </c>
      <c r="M640" s="426" t="str">
        <f>IF(D640&lt;&gt;"",IF(E640&lt;&gt;"",VLOOKUP(CONCATENATE(D640,"-",E640),'Three Phase - UG'!$C$8:$T$18,13,FALSE),""),"")</f>
        <v/>
      </c>
      <c r="N640" s="427" t="str">
        <f>IF(D640&lt;&gt;"",IF(E640&lt;&gt;"",VLOOKUP(CONCATENATE(D640,"-",E640),'Three Phase - UG'!$C$8:$T$18,15,FALSE)*1000000,""),"")</f>
        <v/>
      </c>
      <c r="O640" s="426"/>
      <c r="P640" s="427"/>
    </row>
    <row r="641" spans="10:16" x14ac:dyDescent="0.25">
      <c r="J641" s="426" t="str">
        <f>IF(D641&lt;&gt;"",IF(E641&lt;&gt;"",VLOOKUP(CONCATENATE(D641,"-",E641),'Three Phase - UG'!$C$8:$T$18,9,FALSE),""),"")</f>
        <v/>
      </c>
      <c r="K641" s="426" t="str">
        <f>IF(D641&lt;&gt;"",IF(E641&lt;&gt;"",VLOOKUP(CONCATENATE(D641,"-",E641),'Three Phase - UG'!$C$8:$T$18,10,FALSE),""),"")</f>
        <v/>
      </c>
      <c r="L641" s="426" t="str">
        <f>IF(D641&lt;&gt;"",IF(E641&lt;&gt;"",VLOOKUP(CONCATENATE(D641,"-",E641),'Three Phase - UG'!$C$8:$T$18,12,FALSE),""),"")</f>
        <v/>
      </c>
      <c r="M641" s="426" t="str">
        <f>IF(D641&lt;&gt;"",IF(E641&lt;&gt;"",VLOOKUP(CONCATENATE(D641,"-",E641),'Three Phase - UG'!$C$8:$T$18,13,FALSE),""),"")</f>
        <v/>
      </c>
      <c r="N641" s="427" t="str">
        <f>IF(D641&lt;&gt;"",IF(E641&lt;&gt;"",VLOOKUP(CONCATENATE(D641,"-",E641),'Three Phase - UG'!$C$8:$T$18,15,FALSE)*1000000,""),"")</f>
        <v/>
      </c>
      <c r="O641" s="426"/>
      <c r="P641" s="427"/>
    </row>
    <row r="642" spans="10:16" x14ac:dyDescent="0.25">
      <c r="J642" s="426" t="str">
        <f>IF(D642&lt;&gt;"",IF(E642&lt;&gt;"",VLOOKUP(CONCATENATE(D642,"-",E642),'Three Phase - UG'!$C$8:$T$18,9,FALSE),""),"")</f>
        <v/>
      </c>
      <c r="K642" s="426" t="str">
        <f>IF(D642&lt;&gt;"",IF(E642&lt;&gt;"",VLOOKUP(CONCATENATE(D642,"-",E642),'Three Phase - UG'!$C$8:$T$18,10,FALSE),""),"")</f>
        <v/>
      </c>
      <c r="L642" s="426" t="str">
        <f>IF(D642&lt;&gt;"",IF(E642&lt;&gt;"",VLOOKUP(CONCATENATE(D642,"-",E642),'Three Phase - UG'!$C$8:$T$18,12,FALSE),""),"")</f>
        <v/>
      </c>
      <c r="M642" s="426" t="str">
        <f>IF(D642&lt;&gt;"",IF(E642&lt;&gt;"",VLOOKUP(CONCATENATE(D642,"-",E642),'Three Phase - UG'!$C$8:$T$18,13,FALSE),""),"")</f>
        <v/>
      </c>
      <c r="N642" s="427" t="str">
        <f>IF(D642&lt;&gt;"",IF(E642&lt;&gt;"",VLOOKUP(CONCATENATE(D642,"-",E642),'Three Phase - UG'!$C$8:$T$18,15,FALSE)*1000000,""),"")</f>
        <v/>
      </c>
      <c r="O642" s="426"/>
      <c r="P642" s="427"/>
    </row>
    <row r="643" spans="10:16" x14ac:dyDescent="0.25">
      <c r="J643" s="426" t="str">
        <f>IF(D643&lt;&gt;"",IF(E643&lt;&gt;"",VLOOKUP(CONCATENATE(D643,"-",E643),'Three Phase - UG'!$C$8:$T$18,9,FALSE),""),"")</f>
        <v/>
      </c>
      <c r="K643" s="426" t="str">
        <f>IF(D643&lt;&gt;"",IF(E643&lt;&gt;"",VLOOKUP(CONCATENATE(D643,"-",E643),'Three Phase - UG'!$C$8:$T$18,10,FALSE),""),"")</f>
        <v/>
      </c>
      <c r="L643" s="426" t="str">
        <f>IF(D643&lt;&gt;"",IF(E643&lt;&gt;"",VLOOKUP(CONCATENATE(D643,"-",E643),'Three Phase - UG'!$C$8:$T$18,12,FALSE),""),"")</f>
        <v/>
      </c>
      <c r="M643" s="426" t="str">
        <f>IF(D643&lt;&gt;"",IF(E643&lt;&gt;"",VLOOKUP(CONCATENATE(D643,"-",E643),'Three Phase - UG'!$C$8:$T$18,13,FALSE),""),"")</f>
        <v/>
      </c>
      <c r="N643" s="427" t="str">
        <f>IF(D643&lt;&gt;"",IF(E643&lt;&gt;"",VLOOKUP(CONCATENATE(D643,"-",E643),'Three Phase - UG'!$C$8:$T$18,15,FALSE)*1000000,""),"")</f>
        <v/>
      </c>
      <c r="O643" s="426"/>
      <c r="P643" s="427"/>
    </row>
    <row r="644" spans="10:16" x14ac:dyDescent="0.25">
      <c r="J644" s="426" t="str">
        <f>IF(D644&lt;&gt;"",IF(E644&lt;&gt;"",VLOOKUP(CONCATENATE(D644,"-",E644),'Three Phase - UG'!$C$8:$T$18,9,FALSE),""),"")</f>
        <v/>
      </c>
      <c r="K644" s="426" t="str">
        <f>IF(D644&lt;&gt;"",IF(E644&lt;&gt;"",VLOOKUP(CONCATENATE(D644,"-",E644),'Three Phase - UG'!$C$8:$T$18,10,FALSE),""),"")</f>
        <v/>
      </c>
      <c r="L644" s="426" t="str">
        <f>IF(D644&lt;&gt;"",IF(E644&lt;&gt;"",VLOOKUP(CONCATENATE(D644,"-",E644),'Three Phase - UG'!$C$8:$T$18,12,FALSE),""),"")</f>
        <v/>
      </c>
      <c r="M644" s="426" t="str">
        <f>IF(D644&lt;&gt;"",IF(E644&lt;&gt;"",VLOOKUP(CONCATENATE(D644,"-",E644),'Three Phase - UG'!$C$8:$T$18,13,FALSE),""),"")</f>
        <v/>
      </c>
      <c r="N644" s="427" t="str">
        <f>IF(D644&lt;&gt;"",IF(E644&lt;&gt;"",VLOOKUP(CONCATENATE(D644,"-",E644),'Three Phase - UG'!$C$8:$T$18,15,FALSE)*1000000,""),"")</f>
        <v/>
      </c>
      <c r="O644" s="426"/>
      <c r="P644" s="427"/>
    </row>
    <row r="645" spans="10:16" x14ac:dyDescent="0.25">
      <c r="J645" s="426" t="str">
        <f>IF(D645&lt;&gt;"",IF(E645&lt;&gt;"",VLOOKUP(CONCATENATE(D645,"-",E645),'Three Phase - UG'!$C$8:$T$18,9,FALSE),""),"")</f>
        <v/>
      </c>
      <c r="K645" s="426" t="str">
        <f>IF(D645&lt;&gt;"",IF(E645&lt;&gt;"",VLOOKUP(CONCATENATE(D645,"-",E645),'Three Phase - UG'!$C$8:$T$18,10,FALSE),""),"")</f>
        <v/>
      </c>
      <c r="L645" s="426" t="str">
        <f>IF(D645&lt;&gt;"",IF(E645&lt;&gt;"",VLOOKUP(CONCATENATE(D645,"-",E645),'Three Phase - UG'!$C$8:$T$18,12,FALSE),""),"")</f>
        <v/>
      </c>
      <c r="M645" s="426" t="str">
        <f>IF(D645&lt;&gt;"",IF(E645&lt;&gt;"",VLOOKUP(CONCATENATE(D645,"-",E645),'Three Phase - UG'!$C$8:$T$18,13,FALSE),""),"")</f>
        <v/>
      </c>
      <c r="N645" s="427" t="str">
        <f>IF(D645&lt;&gt;"",IF(E645&lt;&gt;"",VLOOKUP(CONCATENATE(D645,"-",E645),'Three Phase - UG'!$C$8:$T$18,15,FALSE)*1000000,""),"")</f>
        <v/>
      </c>
      <c r="O645" s="426"/>
      <c r="P645" s="427"/>
    </row>
    <row r="646" spans="10:16" x14ac:dyDescent="0.25">
      <c r="J646" s="426" t="str">
        <f>IF(D646&lt;&gt;"",IF(E646&lt;&gt;"",VLOOKUP(CONCATENATE(D646,"-",E646),'Three Phase - UG'!$C$8:$T$18,9,FALSE),""),"")</f>
        <v/>
      </c>
      <c r="K646" s="426" t="str">
        <f>IF(D646&lt;&gt;"",IF(E646&lt;&gt;"",VLOOKUP(CONCATENATE(D646,"-",E646),'Three Phase - UG'!$C$8:$T$18,10,FALSE),""),"")</f>
        <v/>
      </c>
      <c r="L646" s="426" t="str">
        <f>IF(D646&lt;&gt;"",IF(E646&lt;&gt;"",VLOOKUP(CONCATENATE(D646,"-",E646),'Three Phase - UG'!$C$8:$T$18,12,FALSE),""),"")</f>
        <v/>
      </c>
      <c r="M646" s="426" t="str">
        <f>IF(D646&lt;&gt;"",IF(E646&lt;&gt;"",VLOOKUP(CONCATENATE(D646,"-",E646),'Three Phase - UG'!$C$8:$T$18,13,FALSE),""),"")</f>
        <v/>
      </c>
      <c r="N646" s="427" t="str">
        <f>IF(D646&lt;&gt;"",IF(E646&lt;&gt;"",VLOOKUP(CONCATENATE(D646,"-",E646),'Three Phase - UG'!$C$8:$T$18,15,FALSE)*1000000,""),"")</f>
        <v/>
      </c>
      <c r="O646" s="426"/>
      <c r="P646" s="427"/>
    </row>
    <row r="647" spans="10:16" x14ac:dyDescent="0.25">
      <c r="J647" s="426" t="str">
        <f>IF(D647&lt;&gt;"",IF(E647&lt;&gt;"",VLOOKUP(CONCATENATE(D647,"-",E647),'Three Phase - UG'!$C$8:$T$18,9,FALSE),""),"")</f>
        <v/>
      </c>
      <c r="K647" s="426" t="str">
        <f>IF(D647&lt;&gt;"",IF(E647&lt;&gt;"",VLOOKUP(CONCATENATE(D647,"-",E647),'Three Phase - UG'!$C$8:$T$18,10,FALSE),""),"")</f>
        <v/>
      </c>
      <c r="L647" s="426" t="str">
        <f>IF(D647&lt;&gt;"",IF(E647&lt;&gt;"",VLOOKUP(CONCATENATE(D647,"-",E647),'Three Phase - UG'!$C$8:$T$18,12,FALSE),""),"")</f>
        <v/>
      </c>
      <c r="M647" s="426" t="str">
        <f>IF(D647&lt;&gt;"",IF(E647&lt;&gt;"",VLOOKUP(CONCATENATE(D647,"-",E647),'Three Phase - UG'!$C$8:$T$18,13,FALSE),""),"")</f>
        <v/>
      </c>
      <c r="N647" s="427" t="str">
        <f>IF(D647&lt;&gt;"",IF(E647&lt;&gt;"",VLOOKUP(CONCATENATE(D647,"-",E647),'Three Phase - UG'!$C$8:$T$18,15,FALSE)*1000000,""),"")</f>
        <v/>
      </c>
      <c r="O647" s="426"/>
      <c r="P647" s="427"/>
    </row>
    <row r="648" spans="10:16" x14ac:dyDescent="0.25">
      <c r="J648" s="426" t="str">
        <f>IF(D648&lt;&gt;"",IF(E648&lt;&gt;"",VLOOKUP(CONCATENATE(D648,"-",E648),'Three Phase - UG'!$C$8:$T$18,9,FALSE),""),"")</f>
        <v/>
      </c>
      <c r="K648" s="426" t="str">
        <f>IF(D648&lt;&gt;"",IF(E648&lt;&gt;"",VLOOKUP(CONCATENATE(D648,"-",E648),'Three Phase - UG'!$C$8:$T$18,10,FALSE),""),"")</f>
        <v/>
      </c>
      <c r="L648" s="426" t="str">
        <f>IF(D648&lt;&gt;"",IF(E648&lt;&gt;"",VLOOKUP(CONCATENATE(D648,"-",E648),'Three Phase - UG'!$C$8:$T$18,12,FALSE),""),"")</f>
        <v/>
      </c>
      <c r="M648" s="426" t="str">
        <f>IF(D648&lt;&gt;"",IF(E648&lt;&gt;"",VLOOKUP(CONCATENATE(D648,"-",E648),'Three Phase - UG'!$C$8:$T$18,13,FALSE),""),"")</f>
        <v/>
      </c>
      <c r="N648" s="427" t="str">
        <f>IF(D648&lt;&gt;"",IF(E648&lt;&gt;"",VLOOKUP(CONCATENATE(D648,"-",E648),'Three Phase - UG'!$C$8:$T$18,15,FALSE)*1000000,""),"")</f>
        <v/>
      </c>
      <c r="O648" s="426"/>
      <c r="P648" s="427"/>
    </row>
    <row r="649" spans="10:16" x14ac:dyDescent="0.25">
      <c r="J649" s="426" t="str">
        <f>IF(D649&lt;&gt;"",IF(E649&lt;&gt;"",VLOOKUP(CONCATENATE(D649,"-",E649),'Three Phase - UG'!$C$8:$T$18,9,FALSE),""),"")</f>
        <v/>
      </c>
      <c r="K649" s="426" t="str">
        <f>IF(D649&lt;&gt;"",IF(E649&lt;&gt;"",VLOOKUP(CONCATENATE(D649,"-",E649),'Three Phase - UG'!$C$8:$T$18,10,FALSE),""),"")</f>
        <v/>
      </c>
      <c r="L649" s="426" t="str">
        <f>IF(D649&lt;&gt;"",IF(E649&lt;&gt;"",VLOOKUP(CONCATENATE(D649,"-",E649),'Three Phase - UG'!$C$8:$T$18,12,FALSE),""),"")</f>
        <v/>
      </c>
      <c r="M649" s="426" t="str">
        <f>IF(D649&lt;&gt;"",IF(E649&lt;&gt;"",VLOOKUP(CONCATENATE(D649,"-",E649),'Three Phase - UG'!$C$8:$T$18,13,FALSE),""),"")</f>
        <v/>
      </c>
      <c r="N649" s="427" t="str">
        <f>IF(D649&lt;&gt;"",IF(E649&lt;&gt;"",VLOOKUP(CONCATENATE(D649,"-",E649),'Three Phase - UG'!$C$8:$T$18,15,FALSE)*1000000,""),"")</f>
        <v/>
      </c>
      <c r="O649" s="426"/>
      <c r="P649" s="427"/>
    </row>
    <row r="650" spans="10:16" x14ac:dyDescent="0.25">
      <c r="J650" s="426" t="str">
        <f>IF(D650&lt;&gt;"",IF(E650&lt;&gt;"",VLOOKUP(CONCATENATE(D650,"-",E650),'Three Phase - UG'!$C$8:$T$18,9,FALSE),""),"")</f>
        <v/>
      </c>
      <c r="K650" s="426" t="str">
        <f>IF(D650&lt;&gt;"",IF(E650&lt;&gt;"",VLOOKUP(CONCATENATE(D650,"-",E650),'Three Phase - UG'!$C$8:$T$18,10,FALSE),""),"")</f>
        <v/>
      </c>
      <c r="L650" s="426" t="str">
        <f>IF(D650&lt;&gt;"",IF(E650&lt;&gt;"",VLOOKUP(CONCATENATE(D650,"-",E650),'Three Phase - UG'!$C$8:$T$18,12,FALSE),""),"")</f>
        <v/>
      </c>
      <c r="M650" s="426" t="str">
        <f>IF(D650&lt;&gt;"",IF(E650&lt;&gt;"",VLOOKUP(CONCATENATE(D650,"-",E650),'Three Phase - UG'!$C$8:$T$18,13,FALSE),""),"")</f>
        <v/>
      </c>
      <c r="N650" s="427" t="str">
        <f>IF(D650&lt;&gt;"",IF(E650&lt;&gt;"",VLOOKUP(CONCATENATE(D650,"-",E650),'Three Phase - UG'!$C$8:$T$18,15,FALSE)*1000000,""),"")</f>
        <v/>
      </c>
      <c r="O650" s="426"/>
      <c r="P650" s="427"/>
    </row>
    <row r="651" spans="10:16" x14ac:dyDescent="0.25">
      <c r="J651" s="426" t="str">
        <f>IF(D651&lt;&gt;"",IF(E651&lt;&gt;"",VLOOKUP(CONCATENATE(D651,"-",E651),'Three Phase - UG'!$C$8:$T$18,9,FALSE),""),"")</f>
        <v/>
      </c>
      <c r="K651" s="426" t="str">
        <f>IF(D651&lt;&gt;"",IF(E651&lt;&gt;"",VLOOKUP(CONCATENATE(D651,"-",E651),'Three Phase - UG'!$C$8:$T$18,10,FALSE),""),"")</f>
        <v/>
      </c>
      <c r="L651" s="426" t="str">
        <f>IF(D651&lt;&gt;"",IF(E651&lt;&gt;"",VLOOKUP(CONCATENATE(D651,"-",E651),'Three Phase - UG'!$C$8:$T$18,12,FALSE),""),"")</f>
        <v/>
      </c>
      <c r="M651" s="426" t="str">
        <f>IF(D651&lt;&gt;"",IF(E651&lt;&gt;"",VLOOKUP(CONCATENATE(D651,"-",E651),'Three Phase - UG'!$C$8:$T$18,13,FALSE),""),"")</f>
        <v/>
      </c>
      <c r="N651" s="427" t="str">
        <f>IF(D651&lt;&gt;"",IF(E651&lt;&gt;"",VLOOKUP(CONCATENATE(D651,"-",E651),'Three Phase - UG'!$C$8:$T$18,15,FALSE)*1000000,""),"")</f>
        <v/>
      </c>
      <c r="O651" s="426"/>
      <c r="P651" s="427"/>
    </row>
    <row r="652" spans="10:16" x14ac:dyDescent="0.25">
      <c r="J652" s="426" t="str">
        <f>IF(D652&lt;&gt;"",IF(E652&lt;&gt;"",VLOOKUP(CONCATENATE(D652,"-",E652),'Three Phase - UG'!$C$8:$T$18,9,FALSE),""),"")</f>
        <v/>
      </c>
      <c r="K652" s="426" t="str">
        <f>IF(D652&lt;&gt;"",IF(E652&lt;&gt;"",VLOOKUP(CONCATENATE(D652,"-",E652),'Three Phase - UG'!$C$8:$T$18,10,FALSE),""),"")</f>
        <v/>
      </c>
      <c r="L652" s="426" t="str">
        <f>IF(D652&lt;&gt;"",IF(E652&lt;&gt;"",VLOOKUP(CONCATENATE(D652,"-",E652),'Three Phase - UG'!$C$8:$T$18,12,FALSE),""),"")</f>
        <v/>
      </c>
      <c r="M652" s="426" t="str">
        <f>IF(D652&lt;&gt;"",IF(E652&lt;&gt;"",VLOOKUP(CONCATENATE(D652,"-",E652),'Three Phase - UG'!$C$8:$T$18,13,FALSE),""),"")</f>
        <v/>
      </c>
      <c r="N652" s="427" t="str">
        <f>IF(D652&lt;&gt;"",IF(E652&lt;&gt;"",VLOOKUP(CONCATENATE(D652,"-",E652),'Three Phase - UG'!$C$8:$T$18,15,FALSE)*1000000,""),"")</f>
        <v/>
      </c>
      <c r="O652" s="426"/>
      <c r="P652" s="427"/>
    </row>
    <row r="653" spans="10:16" x14ac:dyDescent="0.25">
      <c r="J653" s="426" t="str">
        <f>IF(D653&lt;&gt;"",IF(E653&lt;&gt;"",VLOOKUP(CONCATENATE(D653,"-",E653),'Three Phase - UG'!$C$8:$T$18,9,FALSE),""),"")</f>
        <v/>
      </c>
      <c r="K653" s="426" t="str">
        <f>IF(D653&lt;&gt;"",IF(E653&lt;&gt;"",VLOOKUP(CONCATENATE(D653,"-",E653),'Three Phase - UG'!$C$8:$T$18,10,FALSE),""),"")</f>
        <v/>
      </c>
      <c r="L653" s="426" t="str">
        <f>IF(D653&lt;&gt;"",IF(E653&lt;&gt;"",VLOOKUP(CONCATENATE(D653,"-",E653),'Three Phase - UG'!$C$8:$T$18,12,FALSE),""),"")</f>
        <v/>
      </c>
      <c r="M653" s="426" t="str">
        <f>IF(D653&lt;&gt;"",IF(E653&lt;&gt;"",VLOOKUP(CONCATENATE(D653,"-",E653),'Three Phase - UG'!$C$8:$T$18,13,FALSE),""),"")</f>
        <v/>
      </c>
      <c r="N653" s="427" t="str">
        <f>IF(D653&lt;&gt;"",IF(E653&lt;&gt;"",VLOOKUP(CONCATENATE(D653,"-",E653),'Three Phase - UG'!$C$8:$T$18,15,FALSE)*1000000,""),"")</f>
        <v/>
      </c>
      <c r="O653" s="426"/>
      <c r="P653" s="427"/>
    </row>
    <row r="654" spans="10:16" x14ac:dyDescent="0.25">
      <c r="J654" s="426" t="str">
        <f>IF(D654&lt;&gt;"",IF(E654&lt;&gt;"",VLOOKUP(CONCATENATE(D654,"-",E654),'Three Phase - UG'!$C$8:$T$18,9,FALSE),""),"")</f>
        <v/>
      </c>
      <c r="K654" s="426" t="str">
        <f>IF(D654&lt;&gt;"",IF(E654&lt;&gt;"",VLOOKUP(CONCATENATE(D654,"-",E654),'Three Phase - UG'!$C$8:$T$18,10,FALSE),""),"")</f>
        <v/>
      </c>
      <c r="L654" s="426" t="str">
        <f>IF(D654&lt;&gt;"",IF(E654&lt;&gt;"",VLOOKUP(CONCATENATE(D654,"-",E654),'Three Phase - UG'!$C$8:$T$18,12,FALSE),""),"")</f>
        <v/>
      </c>
      <c r="M654" s="426" t="str">
        <f>IF(D654&lt;&gt;"",IF(E654&lt;&gt;"",VLOOKUP(CONCATENATE(D654,"-",E654),'Three Phase - UG'!$C$8:$T$18,13,FALSE),""),"")</f>
        <v/>
      </c>
      <c r="N654" s="427" t="str">
        <f>IF(D654&lt;&gt;"",IF(E654&lt;&gt;"",VLOOKUP(CONCATENATE(D654,"-",E654),'Three Phase - UG'!$C$8:$T$18,15,FALSE)*1000000,""),"")</f>
        <v/>
      </c>
      <c r="O654" s="426"/>
      <c r="P654" s="427"/>
    </row>
    <row r="655" spans="10:16" x14ac:dyDescent="0.25">
      <c r="J655" s="426" t="str">
        <f>IF(D655&lt;&gt;"",IF(E655&lt;&gt;"",VLOOKUP(CONCATENATE(D655,"-",E655),'Three Phase - UG'!$C$8:$T$18,9,FALSE),""),"")</f>
        <v/>
      </c>
      <c r="K655" s="426" t="str">
        <f>IF(D655&lt;&gt;"",IF(E655&lt;&gt;"",VLOOKUP(CONCATENATE(D655,"-",E655),'Three Phase - UG'!$C$8:$T$18,10,FALSE),""),"")</f>
        <v/>
      </c>
      <c r="L655" s="426" t="str">
        <f>IF(D655&lt;&gt;"",IF(E655&lt;&gt;"",VLOOKUP(CONCATENATE(D655,"-",E655),'Three Phase - UG'!$C$8:$T$18,12,FALSE),""),"")</f>
        <v/>
      </c>
      <c r="M655" s="426" t="str">
        <f>IF(D655&lt;&gt;"",IF(E655&lt;&gt;"",VLOOKUP(CONCATENATE(D655,"-",E655),'Three Phase - UG'!$C$8:$T$18,13,FALSE),""),"")</f>
        <v/>
      </c>
      <c r="N655" s="427" t="str">
        <f>IF(D655&lt;&gt;"",IF(E655&lt;&gt;"",VLOOKUP(CONCATENATE(D655,"-",E655),'Three Phase - UG'!$C$8:$T$18,15,FALSE)*1000000,""),"")</f>
        <v/>
      </c>
      <c r="O655" s="426"/>
      <c r="P655" s="427"/>
    </row>
    <row r="656" spans="10:16" x14ac:dyDescent="0.25">
      <c r="J656" s="426" t="str">
        <f>IF(D656&lt;&gt;"",IF(E656&lt;&gt;"",VLOOKUP(CONCATENATE(D656,"-",E656),'Three Phase - UG'!$C$8:$T$18,9,FALSE),""),"")</f>
        <v/>
      </c>
      <c r="K656" s="426" t="str">
        <f>IF(D656&lt;&gt;"",IF(E656&lt;&gt;"",VLOOKUP(CONCATENATE(D656,"-",E656),'Three Phase - UG'!$C$8:$T$18,10,FALSE),""),"")</f>
        <v/>
      </c>
      <c r="L656" s="426" t="str">
        <f>IF(D656&lt;&gt;"",IF(E656&lt;&gt;"",VLOOKUP(CONCATENATE(D656,"-",E656),'Three Phase - UG'!$C$8:$T$18,12,FALSE),""),"")</f>
        <v/>
      </c>
      <c r="M656" s="426" t="str">
        <f>IF(D656&lt;&gt;"",IF(E656&lt;&gt;"",VLOOKUP(CONCATENATE(D656,"-",E656),'Three Phase - UG'!$C$8:$T$18,13,FALSE),""),"")</f>
        <v/>
      </c>
      <c r="N656" s="427" t="str">
        <f>IF(D656&lt;&gt;"",IF(E656&lt;&gt;"",VLOOKUP(CONCATENATE(D656,"-",E656),'Three Phase - UG'!$C$8:$T$18,15,FALSE)*1000000,""),"")</f>
        <v/>
      </c>
      <c r="O656" s="426"/>
      <c r="P656" s="427"/>
    </row>
    <row r="657" spans="10:16" x14ac:dyDescent="0.25">
      <c r="J657" s="426" t="str">
        <f>IF(D657&lt;&gt;"",IF(E657&lt;&gt;"",VLOOKUP(CONCATENATE(D657,"-",E657),'Three Phase - UG'!$C$8:$T$18,9,FALSE),""),"")</f>
        <v/>
      </c>
      <c r="K657" s="426" t="str">
        <f>IF(D657&lt;&gt;"",IF(E657&lt;&gt;"",VLOOKUP(CONCATENATE(D657,"-",E657),'Three Phase - UG'!$C$8:$T$18,10,FALSE),""),"")</f>
        <v/>
      </c>
      <c r="L657" s="426" t="str">
        <f>IF(D657&lt;&gt;"",IF(E657&lt;&gt;"",VLOOKUP(CONCATENATE(D657,"-",E657),'Three Phase - UG'!$C$8:$T$18,12,FALSE),""),"")</f>
        <v/>
      </c>
      <c r="M657" s="426" t="str">
        <f>IF(D657&lt;&gt;"",IF(E657&lt;&gt;"",VLOOKUP(CONCATENATE(D657,"-",E657),'Three Phase - UG'!$C$8:$T$18,13,FALSE),""),"")</f>
        <v/>
      </c>
      <c r="N657" s="427" t="str">
        <f>IF(D657&lt;&gt;"",IF(E657&lt;&gt;"",VLOOKUP(CONCATENATE(D657,"-",E657),'Three Phase - UG'!$C$8:$T$18,15,FALSE)*1000000,""),"")</f>
        <v/>
      </c>
      <c r="O657" s="426"/>
      <c r="P657" s="427"/>
    </row>
    <row r="658" spans="10:16" x14ac:dyDescent="0.25">
      <c r="J658" s="426" t="str">
        <f>IF(D658&lt;&gt;"",IF(E658&lt;&gt;"",VLOOKUP(CONCATENATE(D658,"-",E658),'Three Phase - UG'!$C$8:$T$18,9,FALSE),""),"")</f>
        <v/>
      </c>
      <c r="K658" s="426" t="str">
        <f>IF(D658&lt;&gt;"",IF(E658&lt;&gt;"",VLOOKUP(CONCATENATE(D658,"-",E658),'Three Phase - UG'!$C$8:$T$18,10,FALSE),""),"")</f>
        <v/>
      </c>
      <c r="L658" s="426" t="str">
        <f>IF(D658&lt;&gt;"",IF(E658&lt;&gt;"",VLOOKUP(CONCATENATE(D658,"-",E658),'Three Phase - UG'!$C$8:$T$18,12,FALSE),""),"")</f>
        <v/>
      </c>
      <c r="M658" s="426" t="str">
        <f>IF(D658&lt;&gt;"",IF(E658&lt;&gt;"",VLOOKUP(CONCATENATE(D658,"-",E658),'Three Phase - UG'!$C$8:$T$18,13,FALSE),""),"")</f>
        <v/>
      </c>
      <c r="N658" s="427" t="str">
        <f>IF(D658&lt;&gt;"",IF(E658&lt;&gt;"",VLOOKUP(CONCATENATE(D658,"-",E658),'Three Phase - UG'!$C$8:$T$18,15,FALSE)*1000000,""),"")</f>
        <v/>
      </c>
      <c r="O658" s="426"/>
      <c r="P658" s="427"/>
    </row>
    <row r="659" spans="10:16" x14ac:dyDescent="0.25">
      <c r="J659" s="426" t="str">
        <f>IF(D659&lt;&gt;"",IF(E659&lt;&gt;"",VLOOKUP(CONCATENATE(D659,"-",E659),'Three Phase - UG'!$C$8:$T$18,9,FALSE),""),"")</f>
        <v/>
      </c>
      <c r="K659" s="426" t="str">
        <f>IF(D659&lt;&gt;"",IF(E659&lt;&gt;"",VLOOKUP(CONCATENATE(D659,"-",E659),'Three Phase - UG'!$C$8:$T$18,10,FALSE),""),"")</f>
        <v/>
      </c>
      <c r="L659" s="426" t="str">
        <f>IF(D659&lt;&gt;"",IF(E659&lt;&gt;"",VLOOKUP(CONCATENATE(D659,"-",E659),'Three Phase - UG'!$C$8:$T$18,12,FALSE),""),"")</f>
        <v/>
      </c>
      <c r="M659" s="426" t="str">
        <f>IF(D659&lt;&gt;"",IF(E659&lt;&gt;"",VLOOKUP(CONCATENATE(D659,"-",E659),'Three Phase - UG'!$C$8:$T$18,13,FALSE),""),"")</f>
        <v/>
      </c>
      <c r="N659" s="427" t="str">
        <f>IF(D659&lt;&gt;"",IF(E659&lt;&gt;"",VLOOKUP(CONCATENATE(D659,"-",E659),'Three Phase - UG'!$C$8:$T$18,15,FALSE)*1000000,""),"")</f>
        <v/>
      </c>
      <c r="O659" s="426"/>
      <c r="P659" s="427"/>
    </row>
    <row r="660" spans="10:16" x14ac:dyDescent="0.25">
      <c r="J660" s="426" t="str">
        <f>IF(D660&lt;&gt;"",IF(E660&lt;&gt;"",VLOOKUP(CONCATENATE(D660,"-",E660),'Three Phase - UG'!$C$8:$T$18,9,FALSE),""),"")</f>
        <v/>
      </c>
      <c r="K660" s="426" t="str">
        <f>IF(D660&lt;&gt;"",IF(E660&lt;&gt;"",VLOOKUP(CONCATENATE(D660,"-",E660),'Three Phase - UG'!$C$8:$T$18,10,FALSE),""),"")</f>
        <v/>
      </c>
      <c r="L660" s="426" t="str">
        <f>IF(D660&lt;&gt;"",IF(E660&lt;&gt;"",VLOOKUP(CONCATENATE(D660,"-",E660),'Three Phase - UG'!$C$8:$T$18,12,FALSE),""),"")</f>
        <v/>
      </c>
      <c r="M660" s="426" t="str">
        <f>IF(D660&lt;&gt;"",IF(E660&lt;&gt;"",VLOOKUP(CONCATENATE(D660,"-",E660),'Three Phase - UG'!$C$8:$T$18,13,FALSE),""),"")</f>
        <v/>
      </c>
      <c r="N660" s="427" t="str">
        <f>IF(D660&lt;&gt;"",IF(E660&lt;&gt;"",VLOOKUP(CONCATENATE(D660,"-",E660),'Three Phase - UG'!$C$8:$T$18,15,FALSE)*1000000,""),"")</f>
        <v/>
      </c>
      <c r="O660" s="426"/>
      <c r="P660" s="427"/>
    </row>
    <row r="661" spans="10:16" x14ac:dyDescent="0.25">
      <c r="J661" s="426" t="str">
        <f>IF(D661&lt;&gt;"",IF(E661&lt;&gt;"",VLOOKUP(CONCATENATE(D661,"-",E661),'Three Phase - UG'!$C$8:$T$18,9,FALSE),""),"")</f>
        <v/>
      </c>
      <c r="K661" s="426" t="str">
        <f>IF(D661&lt;&gt;"",IF(E661&lt;&gt;"",VLOOKUP(CONCATENATE(D661,"-",E661),'Three Phase - UG'!$C$8:$T$18,10,FALSE),""),"")</f>
        <v/>
      </c>
      <c r="L661" s="426" t="str">
        <f>IF(D661&lt;&gt;"",IF(E661&lt;&gt;"",VLOOKUP(CONCATENATE(D661,"-",E661),'Three Phase - UG'!$C$8:$T$18,12,FALSE),""),"")</f>
        <v/>
      </c>
      <c r="M661" s="426" t="str">
        <f>IF(D661&lt;&gt;"",IF(E661&lt;&gt;"",VLOOKUP(CONCATENATE(D661,"-",E661),'Three Phase - UG'!$C$8:$T$18,13,FALSE),""),"")</f>
        <v/>
      </c>
      <c r="N661" s="427" t="str">
        <f>IF(D661&lt;&gt;"",IF(E661&lt;&gt;"",VLOOKUP(CONCATENATE(D661,"-",E661),'Three Phase - UG'!$C$8:$T$18,15,FALSE)*1000000,""),"")</f>
        <v/>
      </c>
      <c r="O661" s="426"/>
      <c r="P661" s="427"/>
    </row>
    <row r="662" spans="10:16" x14ac:dyDescent="0.25">
      <c r="J662" s="426" t="str">
        <f>IF(D662&lt;&gt;"",IF(E662&lt;&gt;"",VLOOKUP(CONCATENATE(D662,"-",E662),'Three Phase - UG'!$C$8:$T$18,9,FALSE),""),"")</f>
        <v/>
      </c>
      <c r="K662" s="426" t="str">
        <f>IF(D662&lt;&gt;"",IF(E662&lt;&gt;"",VLOOKUP(CONCATENATE(D662,"-",E662),'Three Phase - UG'!$C$8:$T$18,10,FALSE),""),"")</f>
        <v/>
      </c>
      <c r="L662" s="426" t="str">
        <f>IF(D662&lt;&gt;"",IF(E662&lt;&gt;"",VLOOKUP(CONCATENATE(D662,"-",E662),'Three Phase - UG'!$C$8:$T$18,12,FALSE),""),"")</f>
        <v/>
      </c>
      <c r="M662" s="426" t="str">
        <f>IF(D662&lt;&gt;"",IF(E662&lt;&gt;"",VLOOKUP(CONCATENATE(D662,"-",E662),'Three Phase - UG'!$C$8:$T$18,13,FALSE),""),"")</f>
        <v/>
      </c>
      <c r="N662" s="427" t="str">
        <f>IF(D662&lt;&gt;"",IF(E662&lt;&gt;"",VLOOKUP(CONCATENATE(D662,"-",E662),'Three Phase - UG'!$C$8:$T$18,15,FALSE)*1000000,""),"")</f>
        <v/>
      </c>
      <c r="O662" s="426"/>
      <c r="P662" s="427"/>
    </row>
    <row r="663" spans="10:16" x14ac:dyDescent="0.25">
      <c r="J663" s="426" t="str">
        <f>IF(D663&lt;&gt;"",IF(E663&lt;&gt;"",VLOOKUP(CONCATENATE(D663,"-",E663),'Three Phase - UG'!$C$8:$T$18,9,FALSE),""),"")</f>
        <v/>
      </c>
      <c r="K663" s="426" t="str">
        <f>IF(D663&lt;&gt;"",IF(E663&lt;&gt;"",VLOOKUP(CONCATENATE(D663,"-",E663),'Three Phase - UG'!$C$8:$T$18,10,FALSE),""),"")</f>
        <v/>
      </c>
      <c r="L663" s="426" t="str">
        <f>IF(D663&lt;&gt;"",IF(E663&lt;&gt;"",VLOOKUP(CONCATENATE(D663,"-",E663),'Three Phase - UG'!$C$8:$T$18,12,FALSE),""),"")</f>
        <v/>
      </c>
      <c r="M663" s="426" t="str">
        <f>IF(D663&lt;&gt;"",IF(E663&lt;&gt;"",VLOOKUP(CONCATENATE(D663,"-",E663),'Three Phase - UG'!$C$8:$T$18,13,FALSE),""),"")</f>
        <v/>
      </c>
      <c r="N663" s="427" t="str">
        <f>IF(D663&lt;&gt;"",IF(E663&lt;&gt;"",VLOOKUP(CONCATENATE(D663,"-",E663),'Three Phase - UG'!$C$8:$T$18,15,FALSE)*1000000,""),"")</f>
        <v/>
      </c>
      <c r="O663" s="426"/>
      <c r="P663" s="427"/>
    </row>
    <row r="664" spans="10:16" x14ac:dyDescent="0.25">
      <c r="J664" s="426" t="str">
        <f>IF(D664&lt;&gt;"",IF(E664&lt;&gt;"",VLOOKUP(CONCATENATE(D664,"-",E664),'Three Phase - UG'!$C$8:$T$18,9,FALSE),""),"")</f>
        <v/>
      </c>
      <c r="K664" s="426" t="str">
        <f>IF(D664&lt;&gt;"",IF(E664&lt;&gt;"",VLOOKUP(CONCATENATE(D664,"-",E664),'Three Phase - UG'!$C$8:$T$18,10,FALSE),""),"")</f>
        <v/>
      </c>
      <c r="L664" s="426" t="str">
        <f>IF(D664&lt;&gt;"",IF(E664&lt;&gt;"",VLOOKUP(CONCATENATE(D664,"-",E664),'Three Phase - UG'!$C$8:$T$18,12,FALSE),""),"")</f>
        <v/>
      </c>
      <c r="M664" s="426" t="str">
        <f>IF(D664&lt;&gt;"",IF(E664&lt;&gt;"",VLOOKUP(CONCATENATE(D664,"-",E664),'Three Phase - UG'!$C$8:$T$18,13,FALSE),""),"")</f>
        <v/>
      </c>
      <c r="N664" s="427" t="str">
        <f>IF(D664&lt;&gt;"",IF(E664&lt;&gt;"",VLOOKUP(CONCATENATE(D664,"-",E664),'Three Phase - UG'!$C$8:$T$18,15,FALSE)*1000000,""),"")</f>
        <v/>
      </c>
      <c r="O664" s="426"/>
      <c r="P664" s="427"/>
    </row>
    <row r="665" spans="10:16" x14ac:dyDescent="0.25">
      <c r="J665" s="426" t="str">
        <f>IF(D665&lt;&gt;"",IF(E665&lt;&gt;"",VLOOKUP(CONCATENATE(D665,"-",E665),'Three Phase - UG'!$C$8:$T$18,9,FALSE),""),"")</f>
        <v/>
      </c>
      <c r="K665" s="426" t="str">
        <f>IF(D665&lt;&gt;"",IF(E665&lt;&gt;"",VLOOKUP(CONCATENATE(D665,"-",E665),'Three Phase - UG'!$C$8:$T$18,10,FALSE),""),"")</f>
        <v/>
      </c>
      <c r="L665" s="426" t="str">
        <f>IF(D665&lt;&gt;"",IF(E665&lt;&gt;"",VLOOKUP(CONCATENATE(D665,"-",E665),'Three Phase - UG'!$C$8:$T$18,12,FALSE),""),"")</f>
        <v/>
      </c>
      <c r="M665" s="426" t="str">
        <f>IF(D665&lt;&gt;"",IF(E665&lt;&gt;"",VLOOKUP(CONCATENATE(D665,"-",E665),'Three Phase - UG'!$C$8:$T$18,13,FALSE),""),"")</f>
        <v/>
      </c>
      <c r="N665" s="427" t="str">
        <f>IF(D665&lt;&gt;"",IF(E665&lt;&gt;"",VLOOKUP(CONCATENATE(D665,"-",E665),'Three Phase - UG'!$C$8:$T$18,15,FALSE)*1000000,""),"")</f>
        <v/>
      </c>
      <c r="O665" s="426"/>
      <c r="P665" s="427"/>
    </row>
    <row r="666" spans="10:16" x14ac:dyDescent="0.25">
      <c r="J666" s="426" t="str">
        <f>IF(D666&lt;&gt;"",IF(E666&lt;&gt;"",VLOOKUP(CONCATENATE(D666,"-",E666),'Three Phase - UG'!$C$8:$T$18,9,FALSE),""),"")</f>
        <v/>
      </c>
      <c r="K666" s="426" t="str">
        <f>IF(D666&lt;&gt;"",IF(E666&lt;&gt;"",VLOOKUP(CONCATENATE(D666,"-",E666),'Three Phase - UG'!$C$8:$T$18,10,FALSE),""),"")</f>
        <v/>
      </c>
      <c r="L666" s="426" t="str">
        <f>IF(D666&lt;&gt;"",IF(E666&lt;&gt;"",VLOOKUP(CONCATENATE(D666,"-",E666),'Three Phase - UG'!$C$8:$T$18,12,FALSE),""),"")</f>
        <v/>
      </c>
      <c r="M666" s="426" t="str">
        <f>IF(D666&lt;&gt;"",IF(E666&lt;&gt;"",VLOOKUP(CONCATENATE(D666,"-",E666),'Three Phase - UG'!$C$8:$T$18,13,FALSE),""),"")</f>
        <v/>
      </c>
      <c r="N666" s="427" t="str">
        <f>IF(D666&lt;&gt;"",IF(E666&lt;&gt;"",VLOOKUP(CONCATENATE(D666,"-",E666),'Three Phase - UG'!$C$8:$T$18,15,FALSE)*1000000,""),"")</f>
        <v/>
      </c>
      <c r="O666" s="426"/>
      <c r="P666" s="427"/>
    </row>
    <row r="667" spans="10:16" x14ac:dyDescent="0.25">
      <c r="J667" s="426" t="str">
        <f>IF(D667&lt;&gt;"",IF(E667&lt;&gt;"",VLOOKUP(CONCATENATE(D667,"-",E667),'Three Phase - UG'!$C$8:$T$18,9,FALSE),""),"")</f>
        <v/>
      </c>
      <c r="K667" s="426" t="str">
        <f>IF(D667&lt;&gt;"",IF(E667&lt;&gt;"",VLOOKUP(CONCATENATE(D667,"-",E667),'Three Phase - UG'!$C$8:$T$18,10,FALSE),""),"")</f>
        <v/>
      </c>
      <c r="L667" s="426" t="str">
        <f>IF(D667&lt;&gt;"",IF(E667&lt;&gt;"",VLOOKUP(CONCATENATE(D667,"-",E667),'Three Phase - UG'!$C$8:$T$18,12,FALSE),""),"")</f>
        <v/>
      </c>
      <c r="M667" s="426" t="str">
        <f>IF(D667&lt;&gt;"",IF(E667&lt;&gt;"",VLOOKUP(CONCATENATE(D667,"-",E667),'Three Phase - UG'!$C$8:$T$18,13,FALSE),""),"")</f>
        <v/>
      </c>
      <c r="N667" s="427" t="str">
        <f>IF(D667&lt;&gt;"",IF(E667&lt;&gt;"",VLOOKUP(CONCATENATE(D667,"-",E667),'Three Phase - UG'!$C$8:$T$18,15,FALSE)*1000000,""),"")</f>
        <v/>
      </c>
      <c r="O667" s="426"/>
      <c r="P667" s="427"/>
    </row>
    <row r="668" spans="10:16" x14ac:dyDescent="0.25">
      <c r="J668" s="426" t="str">
        <f>IF(D668&lt;&gt;"",IF(E668&lt;&gt;"",VLOOKUP(CONCATENATE(D668,"-",E668),'Three Phase - UG'!$C$8:$T$18,9,FALSE),""),"")</f>
        <v/>
      </c>
      <c r="K668" s="426" t="str">
        <f>IF(D668&lt;&gt;"",IF(E668&lt;&gt;"",VLOOKUP(CONCATENATE(D668,"-",E668),'Three Phase - UG'!$C$8:$T$18,10,FALSE),""),"")</f>
        <v/>
      </c>
      <c r="L668" s="426" t="str">
        <f>IF(D668&lt;&gt;"",IF(E668&lt;&gt;"",VLOOKUP(CONCATENATE(D668,"-",E668),'Three Phase - UG'!$C$8:$T$18,12,FALSE),""),"")</f>
        <v/>
      </c>
      <c r="M668" s="426" t="str">
        <f>IF(D668&lt;&gt;"",IF(E668&lt;&gt;"",VLOOKUP(CONCATENATE(D668,"-",E668),'Three Phase - UG'!$C$8:$T$18,13,FALSE),""),"")</f>
        <v/>
      </c>
      <c r="N668" s="427" t="str">
        <f>IF(D668&lt;&gt;"",IF(E668&lt;&gt;"",VLOOKUP(CONCATENATE(D668,"-",E668),'Three Phase - UG'!$C$8:$T$18,15,FALSE)*1000000,""),"")</f>
        <v/>
      </c>
      <c r="O668" s="426"/>
      <c r="P668" s="427"/>
    </row>
    <row r="669" spans="10:16" x14ac:dyDescent="0.25">
      <c r="J669" s="426" t="str">
        <f>IF(D669&lt;&gt;"",IF(E669&lt;&gt;"",VLOOKUP(CONCATENATE(D669,"-",E669),'Three Phase - UG'!$C$8:$T$18,9,FALSE),""),"")</f>
        <v/>
      </c>
      <c r="K669" s="426" t="str">
        <f>IF(D669&lt;&gt;"",IF(E669&lt;&gt;"",VLOOKUP(CONCATENATE(D669,"-",E669),'Three Phase - UG'!$C$8:$T$18,10,FALSE),""),"")</f>
        <v/>
      </c>
      <c r="L669" s="426" t="str">
        <f>IF(D669&lt;&gt;"",IF(E669&lt;&gt;"",VLOOKUP(CONCATENATE(D669,"-",E669),'Three Phase - UG'!$C$8:$T$18,12,FALSE),""),"")</f>
        <v/>
      </c>
      <c r="M669" s="426" t="str">
        <f>IF(D669&lt;&gt;"",IF(E669&lt;&gt;"",VLOOKUP(CONCATENATE(D669,"-",E669),'Three Phase - UG'!$C$8:$T$18,13,FALSE),""),"")</f>
        <v/>
      </c>
      <c r="N669" s="427" t="str">
        <f>IF(D669&lt;&gt;"",IF(E669&lt;&gt;"",VLOOKUP(CONCATENATE(D669,"-",E669),'Three Phase - UG'!$C$8:$T$18,15,FALSE)*1000000,""),"")</f>
        <v/>
      </c>
      <c r="O669" s="426"/>
      <c r="P669" s="427"/>
    </row>
    <row r="670" spans="10:16" x14ac:dyDescent="0.25">
      <c r="J670" s="426" t="str">
        <f>IF(D670&lt;&gt;"",IF(E670&lt;&gt;"",VLOOKUP(CONCATENATE(D670,"-",E670),'Three Phase - UG'!$C$8:$T$18,9,FALSE),""),"")</f>
        <v/>
      </c>
      <c r="K670" s="426" t="str">
        <f>IF(D670&lt;&gt;"",IF(E670&lt;&gt;"",VLOOKUP(CONCATENATE(D670,"-",E670),'Three Phase - UG'!$C$8:$T$18,10,FALSE),""),"")</f>
        <v/>
      </c>
      <c r="L670" s="426" t="str">
        <f>IF(D670&lt;&gt;"",IF(E670&lt;&gt;"",VLOOKUP(CONCATENATE(D670,"-",E670),'Three Phase - UG'!$C$8:$T$18,12,FALSE),""),"")</f>
        <v/>
      </c>
      <c r="M670" s="426" t="str">
        <f>IF(D670&lt;&gt;"",IF(E670&lt;&gt;"",VLOOKUP(CONCATENATE(D670,"-",E670),'Three Phase - UG'!$C$8:$T$18,13,FALSE),""),"")</f>
        <v/>
      </c>
      <c r="N670" s="427" t="str">
        <f>IF(D670&lt;&gt;"",IF(E670&lt;&gt;"",VLOOKUP(CONCATENATE(D670,"-",E670),'Three Phase - UG'!$C$8:$T$18,15,FALSE)*1000000,""),"")</f>
        <v/>
      </c>
      <c r="O670" s="426"/>
      <c r="P670" s="427"/>
    </row>
    <row r="671" spans="10:16" x14ac:dyDescent="0.25">
      <c r="J671" s="426" t="str">
        <f>IF(D671&lt;&gt;"",IF(E671&lt;&gt;"",VLOOKUP(CONCATENATE(D671,"-",E671),'Three Phase - UG'!$C$8:$T$18,9,FALSE),""),"")</f>
        <v/>
      </c>
      <c r="K671" s="426" t="str">
        <f>IF(D671&lt;&gt;"",IF(E671&lt;&gt;"",VLOOKUP(CONCATENATE(D671,"-",E671),'Three Phase - UG'!$C$8:$T$18,10,FALSE),""),"")</f>
        <v/>
      </c>
      <c r="L671" s="426" t="str">
        <f>IF(D671&lt;&gt;"",IF(E671&lt;&gt;"",VLOOKUP(CONCATENATE(D671,"-",E671),'Three Phase - UG'!$C$8:$T$18,12,FALSE),""),"")</f>
        <v/>
      </c>
      <c r="M671" s="426" t="str">
        <f>IF(D671&lt;&gt;"",IF(E671&lt;&gt;"",VLOOKUP(CONCATENATE(D671,"-",E671),'Three Phase - UG'!$C$8:$T$18,13,FALSE),""),"")</f>
        <v/>
      </c>
      <c r="N671" s="427" t="str">
        <f>IF(D671&lt;&gt;"",IF(E671&lt;&gt;"",VLOOKUP(CONCATENATE(D671,"-",E671),'Three Phase - UG'!$C$8:$T$18,15,FALSE)*1000000,""),"")</f>
        <v/>
      </c>
      <c r="O671" s="426"/>
      <c r="P671" s="427"/>
    </row>
    <row r="672" spans="10:16" x14ac:dyDescent="0.25">
      <c r="J672" s="426" t="str">
        <f>IF(D672&lt;&gt;"",IF(E672&lt;&gt;"",VLOOKUP(CONCATENATE(D672,"-",E672),'Three Phase - UG'!$C$8:$T$18,9,FALSE),""),"")</f>
        <v/>
      </c>
      <c r="K672" s="426" t="str">
        <f>IF(D672&lt;&gt;"",IF(E672&lt;&gt;"",VLOOKUP(CONCATENATE(D672,"-",E672),'Three Phase - UG'!$C$8:$T$18,10,FALSE),""),"")</f>
        <v/>
      </c>
      <c r="L672" s="426" t="str">
        <f>IF(D672&lt;&gt;"",IF(E672&lt;&gt;"",VLOOKUP(CONCATENATE(D672,"-",E672),'Three Phase - UG'!$C$8:$T$18,12,FALSE),""),"")</f>
        <v/>
      </c>
      <c r="M672" s="426" t="str">
        <f>IF(D672&lt;&gt;"",IF(E672&lt;&gt;"",VLOOKUP(CONCATENATE(D672,"-",E672),'Three Phase - UG'!$C$8:$T$18,13,FALSE),""),"")</f>
        <v/>
      </c>
      <c r="N672" s="427" t="str">
        <f>IF(D672&lt;&gt;"",IF(E672&lt;&gt;"",VLOOKUP(CONCATENATE(D672,"-",E672),'Three Phase - UG'!$C$8:$T$18,15,FALSE)*1000000,""),"")</f>
        <v/>
      </c>
      <c r="O672" s="426"/>
      <c r="P672" s="427"/>
    </row>
    <row r="673" spans="10:16" x14ac:dyDescent="0.25">
      <c r="J673" s="426" t="str">
        <f>IF(D673&lt;&gt;"",IF(E673&lt;&gt;"",VLOOKUP(CONCATENATE(D673,"-",E673),'Three Phase - UG'!$C$8:$T$18,9,FALSE),""),"")</f>
        <v/>
      </c>
      <c r="K673" s="426" t="str">
        <f>IF(D673&lt;&gt;"",IF(E673&lt;&gt;"",VLOOKUP(CONCATENATE(D673,"-",E673),'Three Phase - UG'!$C$8:$T$18,10,FALSE),""),"")</f>
        <v/>
      </c>
      <c r="L673" s="426" t="str">
        <f>IF(D673&lt;&gt;"",IF(E673&lt;&gt;"",VLOOKUP(CONCATENATE(D673,"-",E673),'Three Phase - UG'!$C$8:$T$18,12,FALSE),""),"")</f>
        <v/>
      </c>
      <c r="M673" s="426" t="str">
        <f>IF(D673&lt;&gt;"",IF(E673&lt;&gt;"",VLOOKUP(CONCATENATE(D673,"-",E673),'Three Phase - UG'!$C$8:$T$18,13,FALSE),""),"")</f>
        <v/>
      </c>
      <c r="N673" s="427" t="str">
        <f>IF(D673&lt;&gt;"",IF(E673&lt;&gt;"",VLOOKUP(CONCATENATE(D673,"-",E673),'Three Phase - UG'!$C$8:$T$18,15,FALSE)*1000000,""),"")</f>
        <v/>
      </c>
      <c r="O673" s="426"/>
      <c r="P673" s="427"/>
    </row>
    <row r="674" spans="10:16" x14ac:dyDescent="0.25">
      <c r="J674" s="426" t="str">
        <f>IF(D674&lt;&gt;"",IF(E674&lt;&gt;"",VLOOKUP(CONCATENATE(D674,"-",E674),'Three Phase - UG'!$C$8:$T$18,9,FALSE),""),"")</f>
        <v/>
      </c>
      <c r="K674" s="426" t="str">
        <f>IF(D674&lt;&gt;"",IF(E674&lt;&gt;"",VLOOKUP(CONCATENATE(D674,"-",E674),'Three Phase - UG'!$C$8:$T$18,10,FALSE),""),"")</f>
        <v/>
      </c>
      <c r="L674" s="426" t="str">
        <f>IF(D674&lt;&gt;"",IF(E674&lt;&gt;"",VLOOKUP(CONCATENATE(D674,"-",E674),'Three Phase - UG'!$C$8:$T$18,12,FALSE),""),"")</f>
        <v/>
      </c>
      <c r="M674" s="426" t="str">
        <f>IF(D674&lt;&gt;"",IF(E674&lt;&gt;"",VLOOKUP(CONCATENATE(D674,"-",E674),'Three Phase - UG'!$C$8:$T$18,13,FALSE),""),"")</f>
        <v/>
      </c>
      <c r="N674" s="427" t="str">
        <f>IF(D674&lt;&gt;"",IF(E674&lt;&gt;"",VLOOKUP(CONCATENATE(D674,"-",E674),'Three Phase - UG'!$C$8:$T$18,15,FALSE)*1000000,""),"")</f>
        <v/>
      </c>
      <c r="O674" s="426"/>
      <c r="P674" s="427"/>
    </row>
    <row r="675" spans="10:16" x14ac:dyDescent="0.25">
      <c r="J675" s="426" t="str">
        <f>IF(D675&lt;&gt;"",IF(E675&lt;&gt;"",VLOOKUP(CONCATENATE(D675,"-",E675),'Three Phase - UG'!$C$8:$T$18,9,FALSE),""),"")</f>
        <v/>
      </c>
      <c r="K675" s="426" t="str">
        <f>IF(D675&lt;&gt;"",IF(E675&lt;&gt;"",VLOOKUP(CONCATENATE(D675,"-",E675),'Three Phase - UG'!$C$8:$T$18,10,FALSE),""),"")</f>
        <v/>
      </c>
      <c r="L675" s="426" t="str">
        <f>IF(D675&lt;&gt;"",IF(E675&lt;&gt;"",VLOOKUP(CONCATENATE(D675,"-",E675),'Three Phase - UG'!$C$8:$T$18,12,FALSE),""),"")</f>
        <v/>
      </c>
      <c r="M675" s="426" t="str">
        <f>IF(D675&lt;&gt;"",IF(E675&lt;&gt;"",VLOOKUP(CONCATENATE(D675,"-",E675),'Three Phase - UG'!$C$8:$T$18,13,FALSE),""),"")</f>
        <v/>
      </c>
      <c r="N675" s="427" t="str">
        <f>IF(D675&lt;&gt;"",IF(E675&lt;&gt;"",VLOOKUP(CONCATENATE(D675,"-",E675),'Three Phase - UG'!$C$8:$T$18,15,FALSE)*1000000,""),"")</f>
        <v/>
      </c>
      <c r="O675" s="426"/>
      <c r="P675" s="427"/>
    </row>
    <row r="676" spans="10:16" x14ac:dyDescent="0.25">
      <c r="J676" s="426" t="str">
        <f>IF(D676&lt;&gt;"",IF(E676&lt;&gt;"",VLOOKUP(CONCATENATE(D676,"-",E676),'Three Phase - UG'!$C$8:$T$18,9,FALSE),""),"")</f>
        <v/>
      </c>
      <c r="K676" s="426" t="str">
        <f>IF(D676&lt;&gt;"",IF(E676&lt;&gt;"",VLOOKUP(CONCATENATE(D676,"-",E676),'Three Phase - UG'!$C$8:$T$18,10,FALSE),""),"")</f>
        <v/>
      </c>
      <c r="L676" s="426" t="str">
        <f>IF(D676&lt;&gt;"",IF(E676&lt;&gt;"",VLOOKUP(CONCATENATE(D676,"-",E676),'Three Phase - UG'!$C$8:$T$18,12,FALSE),""),"")</f>
        <v/>
      </c>
      <c r="M676" s="426" t="str">
        <f>IF(D676&lt;&gt;"",IF(E676&lt;&gt;"",VLOOKUP(CONCATENATE(D676,"-",E676),'Three Phase - UG'!$C$8:$T$18,13,FALSE),""),"")</f>
        <v/>
      </c>
      <c r="N676" s="427" t="str">
        <f>IF(D676&lt;&gt;"",IF(E676&lt;&gt;"",VLOOKUP(CONCATENATE(D676,"-",E676),'Three Phase - UG'!$C$8:$T$18,15,FALSE)*1000000,""),"")</f>
        <v/>
      </c>
      <c r="O676" s="426"/>
      <c r="P676" s="427"/>
    </row>
    <row r="677" spans="10:16" x14ac:dyDescent="0.25">
      <c r="J677" s="426" t="str">
        <f>IF(D677&lt;&gt;"",IF(E677&lt;&gt;"",VLOOKUP(CONCATENATE(D677,"-",E677),'Three Phase - UG'!$C$8:$T$18,9,FALSE),""),"")</f>
        <v/>
      </c>
      <c r="K677" s="426" t="str">
        <f>IF(D677&lt;&gt;"",IF(E677&lt;&gt;"",VLOOKUP(CONCATENATE(D677,"-",E677),'Three Phase - UG'!$C$8:$T$18,10,FALSE),""),"")</f>
        <v/>
      </c>
      <c r="L677" s="426" t="str">
        <f>IF(D677&lt;&gt;"",IF(E677&lt;&gt;"",VLOOKUP(CONCATENATE(D677,"-",E677),'Three Phase - UG'!$C$8:$T$18,12,FALSE),""),"")</f>
        <v/>
      </c>
      <c r="M677" s="426" t="str">
        <f>IF(D677&lt;&gt;"",IF(E677&lt;&gt;"",VLOOKUP(CONCATENATE(D677,"-",E677),'Three Phase - UG'!$C$8:$T$18,13,FALSE),""),"")</f>
        <v/>
      </c>
      <c r="N677" s="427" t="str">
        <f>IF(D677&lt;&gt;"",IF(E677&lt;&gt;"",VLOOKUP(CONCATENATE(D677,"-",E677),'Three Phase - UG'!$C$8:$T$18,15,FALSE)*1000000,""),"")</f>
        <v/>
      </c>
      <c r="O677" s="426"/>
      <c r="P677" s="427"/>
    </row>
    <row r="678" spans="10:16" x14ac:dyDescent="0.25">
      <c r="J678" s="426" t="str">
        <f>IF(D678&lt;&gt;"",IF(E678&lt;&gt;"",VLOOKUP(CONCATENATE(D678,"-",E678),'Three Phase - UG'!$C$8:$T$18,9,FALSE),""),"")</f>
        <v/>
      </c>
      <c r="K678" s="426" t="str">
        <f>IF(D678&lt;&gt;"",IF(E678&lt;&gt;"",VLOOKUP(CONCATENATE(D678,"-",E678),'Three Phase - UG'!$C$8:$T$18,10,FALSE),""),"")</f>
        <v/>
      </c>
      <c r="L678" s="426" t="str">
        <f>IF(D678&lt;&gt;"",IF(E678&lt;&gt;"",VLOOKUP(CONCATENATE(D678,"-",E678),'Three Phase - UG'!$C$8:$T$18,12,FALSE),""),"")</f>
        <v/>
      </c>
      <c r="M678" s="426" t="str">
        <f>IF(D678&lt;&gt;"",IF(E678&lt;&gt;"",VLOOKUP(CONCATENATE(D678,"-",E678),'Three Phase - UG'!$C$8:$T$18,13,FALSE),""),"")</f>
        <v/>
      </c>
      <c r="N678" s="427" t="str">
        <f>IF(D678&lt;&gt;"",IF(E678&lt;&gt;"",VLOOKUP(CONCATENATE(D678,"-",E678),'Three Phase - UG'!$C$8:$T$18,15,FALSE)*1000000,""),"")</f>
        <v/>
      </c>
      <c r="O678" s="426"/>
      <c r="P678" s="427"/>
    </row>
    <row r="679" spans="10:16" x14ac:dyDescent="0.25">
      <c r="J679" s="426" t="str">
        <f>IF(D679&lt;&gt;"",IF(E679&lt;&gt;"",VLOOKUP(CONCATENATE(D679,"-",E679),'Three Phase - UG'!$C$8:$T$18,9,FALSE),""),"")</f>
        <v/>
      </c>
      <c r="K679" s="426" t="str">
        <f>IF(D679&lt;&gt;"",IF(E679&lt;&gt;"",VLOOKUP(CONCATENATE(D679,"-",E679),'Three Phase - UG'!$C$8:$T$18,10,FALSE),""),"")</f>
        <v/>
      </c>
      <c r="L679" s="426" t="str">
        <f>IF(D679&lt;&gt;"",IF(E679&lt;&gt;"",VLOOKUP(CONCATENATE(D679,"-",E679),'Three Phase - UG'!$C$8:$T$18,12,FALSE),""),"")</f>
        <v/>
      </c>
      <c r="M679" s="426" t="str">
        <f>IF(D679&lt;&gt;"",IF(E679&lt;&gt;"",VLOOKUP(CONCATENATE(D679,"-",E679),'Three Phase - UG'!$C$8:$T$18,13,FALSE),""),"")</f>
        <v/>
      </c>
      <c r="N679" s="427" t="str">
        <f>IF(D679&lt;&gt;"",IF(E679&lt;&gt;"",VLOOKUP(CONCATENATE(D679,"-",E679),'Three Phase - UG'!$C$8:$T$18,15,FALSE)*1000000,""),"")</f>
        <v/>
      </c>
      <c r="O679" s="426"/>
      <c r="P679" s="427"/>
    </row>
    <row r="680" spans="10:16" x14ac:dyDescent="0.25">
      <c r="J680" s="426" t="str">
        <f>IF(D680&lt;&gt;"",IF(E680&lt;&gt;"",VLOOKUP(CONCATENATE(D680,"-",E680),'Three Phase - UG'!$C$8:$T$18,9,FALSE),""),"")</f>
        <v/>
      </c>
      <c r="K680" s="426" t="str">
        <f>IF(D680&lt;&gt;"",IF(E680&lt;&gt;"",VLOOKUP(CONCATENATE(D680,"-",E680),'Three Phase - UG'!$C$8:$T$18,10,FALSE),""),"")</f>
        <v/>
      </c>
      <c r="L680" s="426" t="str">
        <f>IF(D680&lt;&gt;"",IF(E680&lt;&gt;"",VLOOKUP(CONCATENATE(D680,"-",E680),'Three Phase - UG'!$C$8:$T$18,12,FALSE),""),"")</f>
        <v/>
      </c>
      <c r="M680" s="426" t="str">
        <f>IF(D680&lt;&gt;"",IF(E680&lt;&gt;"",VLOOKUP(CONCATENATE(D680,"-",E680),'Three Phase - UG'!$C$8:$T$18,13,FALSE),""),"")</f>
        <v/>
      </c>
      <c r="N680" s="427" t="str">
        <f>IF(D680&lt;&gt;"",IF(E680&lt;&gt;"",VLOOKUP(CONCATENATE(D680,"-",E680),'Three Phase - UG'!$C$8:$T$18,15,FALSE)*1000000,""),"")</f>
        <v/>
      </c>
      <c r="O680" s="426"/>
      <c r="P680" s="427"/>
    </row>
    <row r="681" spans="10:16" x14ac:dyDescent="0.25">
      <c r="J681" s="426" t="str">
        <f>IF(D681&lt;&gt;"",IF(E681&lt;&gt;"",VLOOKUP(CONCATENATE(D681,"-",E681),'Three Phase - UG'!$C$8:$T$18,9,FALSE),""),"")</f>
        <v/>
      </c>
      <c r="K681" s="426" t="str">
        <f>IF(D681&lt;&gt;"",IF(E681&lt;&gt;"",VLOOKUP(CONCATENATE(D681,"-",E681),'Three Phase - UG'!$C$8:$T$18,10,FALSE),""),"")</f>
        <v/>
      </c>
      <c r="L681" s="426" t="str">
        <f>IF(D681&lt;&gt;"",IF(E681&lt;&gt;"",VLOOKUP(CONCATENATE(D681,"-",E681),'Three Phase - UG'!$C$8:$T$18,12,FALSE),""),"")</f>
        <v/>
      </c>
      <c r="M681" s="426" t="str">
        <f>IF(D681&lt;&gt;"",IF(E681&lt;&gt;"",VLOOKUP(CONCATENATE(D681,"-",E681),'Three Phase - UG'!$C$8:$T$18,13,FALSE),""),"")</f>
        <v/>
      </c>
      <c r="N681" s="427" t="str">
        <f>IF(D681&lt;&gt;"",IF(E681&lt;&gt;"",VLOOKUP(CONCATENATE(D681,"-",E681),'Three Phase - UG'!$C$8:$T$18,15,FALSE)*1000000,""),"")</f>
        <v/>
      </c>
      <c r="O681" s="426"/>
      <c r="P681" s="427"/>
    </row>
    <row r="682" spans="10:16" x14ac:dyDescent="0.25">
      <c r="J682" s="426" t="str">
        <f>IF(D682&lt;&gt;"",IF(E682&lt;&gt;"",VLOOKUP(CONCATENATE(D682,"-",E682),'Three Phase - UG'!$C$8:$T$18,9,FALSE),""),"")</f>
        <v/>
      </c>
      <c r="K682" s="426" t="str">
        <f>IF(D682&lt;&gt;"",IF(E682&lt;&gt;"",VLOOKUP(CONCATENATE(D682,"-",E682),'Three Phase - UG'!$C$8:$T$18,10,FALSE),""),"")</f>
        <v/>
      </c>
      <c r="L682" s="426" t="str">
        <f>IF(D682&lt;&gt;"",IF(E682&lt;&gt;"",VLOOKUP(CONCATENATE(D682,"-",E682),'Three Phase - UG'!$C$8:$T$18,12,FALSE),""),"")</f>
        <v/>
      </c>
      <c r="M682" s="426" t="str">
        <f>IF(D682&lt;&gt;"",IF(E682&lt;&gt;"",VLOOKUP(CONCATENATE(D682,"-",E682),'Three Phase - UG'!$C$8:$T$18,13,FALSE),""),"")</f>
        <v/>
      </c>
      <c r="N682" s="427" t="str">
        <f>IF(D682&lt;&gt;"",IF(E682&lt;&gt;"",VLOOKUP(CONCATENATE(D682,"-",E682),'Three Phase - UG'!$C$8:$T$18,15,FALSE)*1000000,""),"")</f>
        <v/>
      </c>
      <c r="O682" s="426"/>
      <c r="P682" s="427"/>
    </row>
    <row r="683" spans="10:16" x14ac:dyDescent="0.25">
      <c r="J683" s="426" t="str">
        <f>IF(D683&lt;&gt;"",IF(E683&lt;&gt;"",VLOOKUP(CONCATENATE(D683,"-",E683),'Three Phase - UG'!$C$8:$T$18,9,FALSE),""),"")</f>
        <v/>
      </c>
      <c r="K683" s="426" t="str">
        <f>IF(D683&lt;&gt;"",IF(E683&lt;&gt;"",VLOOKUP(CONCATENATE(D683,"-",E683),'Three Phase - UG'!$C$8:$T$18,10,FALSE),""),"")</f>
        <v/>
      </c>
      <c r="L683" s="426" t="str">
        <f>IF(D683&lt;&gt;"",IF(E683&lt;&gt;"",VLOOKUP(CONCATENATE(D683,"-",E683),'Three Phase - UG'!$C$8:$T$18,12,FALSE),""),"")</f>
        <v/>
      </c>
      <c r="M683" s="426" t="str">
        <f>IF(D683&lt;&gt;"",IF(E683&lt;&gt;"",VLOOKUP(CONCATENATE(D683,"-",E683),'Three Phase - UG'!$C$8:$T$18,13,FALSE),""),"")</f>
        <v/>
      </c>
      <c r="N683" s="427" t="str">
        <f>IF(D683&lt;&gt;"",IF(E683&lt;&gt;"",VLOOKUP(CONCATENATE(D683,"-",E683),'Three Phase - UG'!$C$8:$T$18,15,FALSE)*1000000,""),"")</f>
        <v/>
      </c>
      <c r="O683" s="426"/>
      <c r="P683" s="427"/>
    </row>
    <row r="684" spans="10:16" x14ac:dyDescent="0.25">
      <c r="J684" s="426" t="str">
        <f>IF(D684&lt;&gt;"",IF(E684&lt;&gt;"",VLOOKUP(CONCATENATE(D684,"-",E684),'Three Phase - UG'!$C$8:$T$18,9,FALSE),""),"")</f>
        <v/>
      </c>
      <c r="K684" s="426" t="str">
        <f>IF(D684&lt;&gt;"",IF(E684&lt;&gt;"",VLOOKUP(CONCATENATE(D684,"-",E684),'Three Phase - UG'!$C$8:$T$18,10,FALSE),""),"")</f>
        <v/>
      </c>
      <c r="L684" s="426" t="str">
        <f>IF(D684&lt;&gt;"",IF(E684&lt;&gt;"",VLOOKUP(CONCATENATE(D684,"-",E684),'Three Phase - UG'!$C$8:$T$18,12,FALSE),""),"")</f>
        <v/>
      </c>
      <c r="M684" s="426" t="str">
        <f>IF(D684&lt;&gt;"",IF(E684&lt;&gt;"",VLOOKUP(CONCATENATE(D684,"-",E684),'Three Phase - UG'!$C$8:$T$18,13,FALSE),""),"")</f>
        <v/>
      </c>
      <c r="N684" s="427" t="str">
        <f>IF(D684&lt;&gt;"",IF(E684&lt;&gt;"",VLOOKUP(CONCATENATE(D684,"-",E684),'Three Phase - UG'!$C$8:$T$18,15,FALSE)*1000000,""),"")</f>
        <v/>
      </c>
      <c r="O684" s="426"/>
      <c r="P684" s="427"/>
    </row>
    <row r="685" spans="10:16" x14ac:dyDescent="0.25">
      <c r="J685" s="426" t="str">
        <f>IF(D685&lt;&gt;"",IF(E685&lt;&gt;"",VLOOKUP(CONCATENATE(D685,"-",E685),'Three Phase - UG'!$C$8:$T$18,9,FALSE),""),"")</f>
        <v/>
      </c>
      <c r="K685" s="426" t="str">
        <f>IF(D685&lt;&gt;"",IF(E685&lt;&gt;"",VLOOKUP(CONCATENATE(D685,"-",E685),'Three Phase - UG'!$C$8:$T$18,10,FALSE),""),"")</f>
        <v/>
      </c>
      <c r="L685" s="426" t="str">
        <f>IF(D685&lt;&gt;"",IF(E685&lt;&gt;"",VLOOKUP(CONCATENATE(D685,"-",E685),'Three Phase - UG'!$C$8:$T$18,12,FALSE),""),"")</f>
        <v/>
      </c>
      <c r="M685" s="426" t="str">
        <f>IF(D685&lt;&gt;"",IF(E685&lt;&gt;"",VLOOKUP(CONCATENATE(D685,"-",E685),'Three Phase - UG'!$C$8:$T$18,13,FALSE),""),"")</f>
        <v/>
      </c>
      <c r="N685" s="427" t="str">
        <f>IF(D685&lt;&gt;"",IF(E685&lt;&gt;"",VLOOKUP(CONCATENATE(D685,"-",E685),'Three Phase - UG'!$C$8:$T$18,15,FALSE)*1000000,""),"")</f>
        <v/>
      </c>
      <c r="O685" s="426"/>
      <c r="P685" s="427"/>
    </row>
    <row r="686" spans="10:16" x14ac:dyDescent="0.25">
      <c r="J686" s="426" t="str">
        <f>IF(D686&lt;&gt;"",IF(E686&lt;&gt;"",VLOOKUP(CONCATENATE(D686,"-",E686),'Three Phase - UG'!$C$8:$T$18,9,FALSE),""),"")</f>
        <v/>
      </c>
      <c r="K686" s="426" t="str">
        <f>IF(D686&lt;&gt;"",IF(E686&lt;&gt;"",VLOOKUP(CONCATENATE(D686,"-",E686),'Three Phase - UG'!$C$8:$T$18,10,FALSE),""),"")</f>
        <v/>
      </c>
      <c r="L686" s="426" t="str">
        <f>IF(D686&lt;&gt;"",IF(E686&lt;&gt;"",VLOOKUP(CONCATENATE(D686,"-",E686),'Three Phase - UG'!$C$8:$T$18,12,FALSE),""),"")</f>
        <v/>
      </c>
      <c r="M686" s="426" t="str">
        <f>IF(D686&lt;&gt;"",IF(E686&lt;&gt;"",VLOOKUP(CONCATENATE(D686,"-",E686),'Three Phase - UG'!$C$8:$T$18,13,FALSE),""),"")</f>
        <v/>
      </c>
      <c r="N686" s="427" t="str">
        <f>IF(D686&lt;&gt;"",IF(E686&lt;&gt;"",VLOOKUP(CONCATENATE(D686,"-",E686),'Three Phase - UG'!$C$8:$T$18,15,FALSE)*1000000,""),"")</f>
        <v/>
      </c>
      <c r="O686" s="426"/>
      <c r="P686" s="427"/>
    </row>
    <row r="687" spans="10:16" x14ac:dyDescent="0.25">
      <c r="J687" s="426" t="str">
        <f>IF(D687&lt;&gt;"",IF(E687&lt;&gt;"",VLOOKUP(CONCATENATE(D687,"-",E687),'Three Phase - UG'!$C$8:$T$18,9,FALSE),""),"")</f>
        <v/>
      </c>
      <c r="K687" s="426" t="str">
        <f>IF(D687&lt;&gt;"",IF(E687&lt;&gt;"",VLOOKUP(CONCATENATE(D687,"-",E687),'Three Phase - UG'!$C$8:$T$18,10,FALSE),""),"")</f>
        <v/>
      </c>
      <c r="L687" s="426" t="str">
        <f>IF(D687&lt;&gt;"",IF(E687&lt;&gt;"",VLOOKUP(CONCATENATE(D687,"-",E687),'Three Phase - UG'!$C$8:$T$18,12,FALSE),""),"")</f>
        <v/>
      </c>
      <c r="M687" s="426" t="str">
        <f>IF(D687&lt;&gt;"",IF(E687&lt;&gt;"",VLOOKUP(CONCATENATE(D687,"-",E687),'Three Phase - UG'!$C$8:$T$18,13,FALSE),""),"")</f>
        <v/>
      </c>
      <c r="N687" s="427" t="str">
        <f>IF(D687&lt;&gt;"",IF(E687&lt;&gt;"",VLOOKUP(CONCATENATE(D687,"-",E687),'Three Phase - UG'!$C$8:$T$18,15,FALSE)*1000000,""),"")</f>
        <v/>
      </c>
      <c r="O687" s="426"/>
      <c r="P687" s="427"/>
    </row>
    <row r="688" spans="10:16" x14ac:dyDescent="0.25">
      <c r="J688" s="426" t="str">
        <f>IF(D688&lt;&gt;"",IF(E688&lt;&gt;"",VLOOKUP(CONCATENATE(D688,"-",E688),'Three Phase - UG'!$C$8:$T$18,9,FALSE),""),"")</f>
        <v/>
      </c>
      <c r="K688" s="426" t="str">
        <f>IF(D688&lt;&gt;"",IF(E688&lt;&gt;"",VLOOKUP(CONCATENATE(D688,"-",E688),'Three Phase - UG'!$C$8:$T$18,10,FALSE),""),"")</f>
        <v/>
      </c>
      <c r="L688" s="426" t="str">
        <f>IF(D688&lt;&gt;"",IF(E688&lt;&gt;"",VLOOKUP(CONCATENATE(D688,"-",E688),'Three Phase - UG'!$C$8:$T$18,12,FALSE),""),"")</f>
        <v/>
      </c>
      <c r="M688" s="426" t="str">
        <f>IF(D688&lt;&gt;"",IF(E688&lt;&gt;"",VLOOKUP(CONCATENATE(D688,"-",E688),'Three Phase - UG'!$C$8:$T$18,13,FALSE),""),"")</f>
        <v/>
      </c>
      <c r="N688" s="427" t="str">
        <f>IF(D688&lt;&gt;"",IF(E688&lt;&gt;"",VLOOKUP(CONCATENATE(D688,"-",E688),'Three Phase - UG'!$C$8:$T$18,15,FALSE)*1000000,""),"")</f>
        <v/>
      </c>
      <c r="O688" s="426"/>
      <c r="P688" s="427"/>
    </row>
    <row r="689" spans="10:16" x14ac:dyDescent="0.25">
      <c r="J689" s="426" t="str">
        <f>IF(D689&lt;&gt;"",IF(E689&lt;&gt;"",VLOOKUP(CONCATENATE(D689,"-",E689),'Three Phase - UG'!$C$8:$T$18,9,FALSE),""),"")</f>
        <v/>
      </c>
      <c r="K689" s="426" t="str">
        <f>IF(D689&lt;&gt;"",IF(E689&lt;&gt;"",VLOOKUP(CONCATENATE(D689,"-",E689),'Three Phase - UG'!$C$8:$T$18,10,FALSE),""),"")</f>
        <v/>
      </c>
      <c r="L689" s="426" t="str">
        <f>IF(D689&lt;&gt;"",IF(E689&lt;&gt;"",VLOOKUP(CONCATENATE(D689,"-",E689),'Three Phase - UG'!$C$8:$T$18,12,FALSE),""),"")</f>
        <v/>
      </c>
      <c r="M689" s="426" t="str">
        <f>IF(D689&lt;&gt;"",IF(E689&lt;&gt;"",VLOOKUP(CONCATENATE(D689,"-",E689),'Three Phase - UG'!$C$8:$T$18,13,FALSE),""),"")</f>
        <v/>
      </c>
      <c r="N689" s="427" t="str">
        <f>IF(D689&lt;&gt;"",IF(E689&lt;&gt;"",VLOOKUP(CONCATENATE(D689,"-",E689),'Three Phase - UG'!$C$8:$T$18,15,FALSE)*1000000,""),"")</f>
        <v/>
      </c>
      <c r="O689" s="426"/>
      <c r="P689" s="427"/>
    </row>
    <row r="690" spans="10:16" x14ac:dyDescent="0.25">
      <c r="J690" s="426" t="str">
        <f>IF(D690&lt;&gt;"",IF(E690&lt;&gt;"",VLOOKUP(CONCATENATE(D690,"-",E690),'Three Phase - UG'!$C$8:$T$18,9,FALSE),""),"")</f>
        <v/>
      </c>
      <c r="K690" s="426" t="str">
        <f>IF(D690&lt;&gt;"",IF(E690&lt;&gt;"",VLOOKUP(CONCATENATE(D690,"-",E690),'Three Phase - UG'!$C$8:$T$18,10,FALSE),""),"")</f>
        <v/>
      </c>
      <c r="L690" s="426" t="str">
        <f>IF(D690&lt;&gt;"",IF(E690&lt;&gt;"",VLOOKUP(CONCATENATE(D690,"-",E690),'Three Phase - UG'!$C$8:$T$18,12,FALSE),""),"")</f>
        <v/>
      </c>
      <c r="M690" s="426" t="str">
        <f>IF(D690&lt;&gt;"",IF(E690&lt;&gt;"",VLOOKUP(CONCATENATE(D690,"-",E690),'Three Phase - UG'!$C$8:$T$18,13,FALSE),""),"")</f>
        <v/>
      </c>
      <c r="N690" s="427" t="str">
        <f>IF(D690&lt;&gt;"",IF(E690&lt;&gt;"",VLOOKUP(CONCATENATE(D690,"-",E690),'Three Phase - UG'!$C$8:$T$18,15,FALSE)*1000000,""),"")</f>
        <v/>
      </c>
      <c r="O690" s="426"/>
      <c r="P690" s="427"/>
    </row>
    <row r="691" spans="10:16" x14ac:dyDescent="0.25">
      <c r="J691" s="426" t="str">
        <f>IF(D691&lt;&gt;"",IF(E691&lt;&gt;"",VLOOKUP(CONCATENATE(D691,"-",E691),'Three Phase - UG'!$C$8:$T$18,9,FALSE),""),"")</f>
        <v/>
      </c>
      <c r="K691" s="426" t="str">
        <f>IF(D691&lt;&gt;"",IF(E691&lt;&gt;"",VLOOKUP(CONCATENATE(D691,"-",E691),'Three Phase - UG'!$C$8:$T$18,10,FALSE),""),"")</f>
        <v/>
      </c>
      <c r="L691" s="426" t="str">
        <f>IF(D691&lt;&gt;"",IF(E691&lt;&gt;"",VLOOKUP(CONCATENATE(D691,"-",E691),'Three Phase - UG'!$C$8:$T$18,12,FALSE),""),"")</f>
        <v/>
      </c>
      <c r="M691" s="426" t="str">
        <f>IF(D691&lt;&gt;"",IF(E691&lt;&gt;"",VLOOKUP(CONCATENATE(D691,"-",E691),'Three Phase - UG'!$C$8:$T$18,13,FALSE),""),"")</f>
        <v/>
      </c>
      <c r="N691" s="427" t="str">
        <f>IF(D691&lt;&gt;"",IF(E691&lt;&gt;"",VLOOKUP(CONCATENATE(D691,"-",E691),'Three Phase - UG'!$C$8:$T$18,15,FALSE)*1000000,""),"")</f>
        <v/>
      </c>
      <c r="O691" s="426"/>
      <c r="P691" s="427"/>
    </row>
    <row r="692" spans="10:16" x14ac:dyDescent="0.25">
      <c r="J692" s="426" t="str">
        <f>IF(D692&lt;&gt;"",IF(E692&lt;&gt;"",VLOOKUP(CONCATENATE(D692,"-",E692),'Three Phase - UG'!$C$8:$T$18,9,FALSE),""),"")</f>
        <v/>
      </c>
      <c r="K692" s="426" t="str">
        <f>IF(D692&lt;&gt;"",IF(E692&lt;&gt;"",VLOOKUP(CONCATENATE(D692,"-",E692),'Three Phase - UG'!$C$8:$T$18,10,FALSE),""),"")</f>
        <v/>
      </c>
      <c r="L692" s="426" t="str">
        <f>IF(D692&lt;&gt;"",IF(E692&lt;&gt;"",VLOOKUP(CONCATENATE(D692,"-",E692),'Three Phase - UG'!$C$8:$T$18,12,FALSE),""),"")</f>
        <v/>
      </c>
      <c r="M692" s="426" t="str">
        <f>IF(D692&lt;&gt;"",IF(E692&lt;&gt;"",VLOOKUP(CONCATENATE(D692,"-",E692),'Three Phase - UG'!$C$8:$T$18,13,FALSE),""),"")</f>
        <v/>
      </c>
      <c r="N692" s="427" t="str">
        <f>IF(D692&lt;&gt;"",IF(E692&lt;&gt;"",VLOOKUP(CONCATENATE(D692,"-",E692),'Three Phase - UG'!$C$8:$T$18,15,FALSE)*1000000,""),"")</f>
        <v/>
      </c>
      <c r="O692" s="426"/>
      <c r="P692" s="427"/>
    </row>
    <row r="693" spans="10:16" x14ac:dyDescent="0.25">
      <c r="J693" s="426" t="str">
        <f>IF(D693&lt;&gt;"",IF(E693&lt;&gt;"",VLOOKUP(CONCATENATE(D693,"-",E693),'Three Phase - UG'!$C$8:$T$18,9,FALSE),""),"")</f>
        <v/>
      </c>
      <c r="K693" s="426" t="str">
        <f>IF(D693&lt;&gt;"",IF(E693&lt;&gt;"",VLOOKUP(CONCATENATE(D693,"-",E693),'Three Phase - UG'!$C$8:$T$18,10,FALSE),""),"")</f>
        <v/>
      </c>
      <c r="L693" s="426" t="str">
        <f>IF(D693&lt;&gt;"",IF(E693&lt;&gt;"",VLOOKUP(CONCATENATE(D693,"-",E693),'Three Phase - UG'!$C$8:$T$18,12,FALSE),""),"")</f>
        <v/>
      </c>
      <c r="M693" s="426" t="str">
        <f>IF(D693&lt;&gt;"",IF(E693&lt;&gt;"",VLOOKUP(CONCATENATE(D693,"-",E693),'Three Phase - UG'!$C$8:$T$18,13,FALSE),""),"")</f>
        <v/>
      </c>
      <c r="N693" s="427" t="str">
        <f>IF(D693&lt;&gt;"",IF(E693&lt;&gt;"",VLOOKUP(CONCATENATE(D693,"-",E693),'Three Phase - UG'!$C$8:$T$18,15,FALSE)*1000000,""),"")</f>
        <v/>
      </c>
      <c r="O693" s="426"/>
      <c r="P693" s="427"/>
    </row>
    <row r="694" spans="10:16" x14ac:dyDescent="0.25">
      <c r="J694" s="426" t="str">
        <f>IF(D694&lt;&gt;"",IF(E694&lt;&gt;"",VLOOKUP(CONCATENATE(D694,"-",E694),'Three Phase - UG'!$C$8:$T$18,9,FALSE),""),"")</f>
        <v/>
      </c>
      <c r="K694" s="426" t="str">
        <f>IF(D694&lt;&gt;"",IF(E694&lt;&gt;"",VLOOKUP(CONCATENATE(D694,"-",E694),'Three Phase - UG'!$C$8:$T$18,10,FALSE),""),"")</f>
        <v/>
      </c>
      <c r="L694" s="426" t="str">
        <f>IF(D694&lt;&gt;"",IF(E694&lt;&gt;"",VLOOKUP(CONCATENATE(D694,"-",E694),'Three Phase - UG'!$C$8:$T$18,12,FALSE),""),"")</f>
        <v/>
      </c>
      <c r="M694" s="426" t="str">
        <f>IF(D694&lt;&gt;"",IF(E694&lt;&gt;"",VLOOKUP(CONCATENATE(D694,"-",E694),'Three Phase - UG'!$C$8:$T$18,13,FALSE),""),"")</f>
        <v/>
      </c>
      <c r="N694" s="427" t="str">
        <f>IF(D694&lt;&gt;"",IF(E694&lt;&gt;"",VLOOKUP(CONCATENATE(D694,"-",E694),'Three Phase - UG'!$C$8:$T$18,15,FALSE)*1000000,""),"")</f>
        <v/>
      </c>
      <c r="O694" s="426"/>
      <c r="P694" s="427"/>
    </row>
    <row r="695" spans="10:16" x14ac:dyDescent="0.25">
      <c r="J695" s="426" t="str">
        <f>IF(D695&lt;&gt;"",IF(E695&lt;&gt;"",VLOOKUP(CONCATENATE(D695,"-",E695),'Three Phase - UG'!$C$8:$T$18,9,FALSE),""),"")</f>
        <v/>
      </c>
      <c r="K695" s="426" t="str">
        <f>IF(D695&lt;&gt;"",IF(E695&lt;&gt;"",VLOOKUP(CONCATENATE(D695,"-",E695),'Three Phase - UG'!$C$8:$T$18,10,FALSE),""),"")</f>
        <v/>
      </c>
      <c r="L695" s="426" t="str">
        <f>IF(D695&lt;&gt;"",IF(E695&lt;&gt;"",VLOOKUP(CONCATENATE(D695,"-",E695),'Three Phase - UG'!$C$8:$T$18,12,FALSE),""),"")</f>
        <v/>
      </c>
      <c r="M695" s="426" t="str">
        <f>IF(D695&lt;&gt;"",IF(E695&lt;&gt;"",VLOOKUP(CONCATENATE(D695,"-",E695),'Three Phase - UG'!$C$8:$T$18,13,FALSE),""),"")</f>
        <v/>
      </c>
      <c r="N695" s="427" t="str">
        <f>IF(D695&lt;&gt;"",IF(E695&lt;&gt;"",VLOOKUP(CONCATENATE(D695,"-",E695),'Three Phase - UG'!$C$8:$T$18,15,FALSE)*1000000,""),"")</f>
        <v/>
      </c>
      <c r="O695" s="426"/>
      <c r="P695" s="427"/>
    </row>
    <row r="696" spans="10:16" x14ac:dyDescent="0.25">
      <c r="J696" s="426" t="str">
        <f>IF(D696&lt;&gt;"",IF(E696&lt;&gt;"",VLOOKUP(CONCATENATE(D696,"-",E696),'Three Phase - UG'!$C$8:$T$18,9,FALSE),""),"")</f>
        <v/>
      </c>
      <c r="K696" s="426" t="str">
        <f>IF(D696&lt;&gt;"",IF(E696&lt;&gt;"",VLOOKUP(CONCATENATE(D696,"-",E696),'Three Phase - UG'!$C$8:$T$18,10,FALSE),""),"")</f>
        <v/>
      </c>
      <c r="L696" s="426" t="str">
        <f>IF(D696&lt;&gt;"",IF(E696&lt;&gt;"",VLOOKUP(CONCATENATE(D696,"-",E696),'Three Phase - UG'!$C$8:$T$18,12,FALSE),""),"")</f>
        <v/>
      </c>
      <c r="M696" s="426" t="str">
        <f>IF(D696&lt;&gt;"",IF(E696&lt;&gt;"",VLOOKUP(CONCATENATE(D696,"-",E696),'Three Phase - UG'!$C$8:$T$18,13,FALSE),""),"")</f>
        <v/>
      </c>
      <c r="N696" s="427" t="str">
        <f>IF(D696&lt;&gt;"",IF(E696&lt;&gt;"",VLOOKUP(CONCATENATE(D696,"-",E696),'Three Phase - UG'!$C$8:$T$18,15,FALSE)*1000000,""),"")</f>
        <v/>
      </c>
      <c r="O696" s="426"/>
      <c r="P696" s="427"/>
    </row>
    <row r="697" spans="10:16" x14ac:dyDescent="0.25">
      <c r="J697" s="426" t="str">
        <f>IF(D697&lt;&gt;"",IF(E697&lt;&gt;"",VLOOKUP(CONCATENATE(D697,"-",E697),'Three Phase - UG'!$C$8:$T$18,9,FALSE),""),"")</f>
        <v/>
      </c>
      <c r="K697" s="426" t="str">
        <f>IF(D697&lt;&gt;"",IF(E697&lt;&gt;"",VLOOKUP(CONCATENATE(D697,"-",E697),'Three Phase - UG'!$C$8:$T$18,10,FALSE),""),"")</f>
        <v/>
      </c>
      <c r="L697" s="426" t="str">
        <f>IF(D697&lt;&gt;"",IF(E697&lt;&gt;"",VLOOKUP(CONCATENATE(D697,"-",E697),'Three Phase - UG'!$C$8:$T$18,12,FALSE),""),"")</f>
        <v/>
      </c>
      <c r="M697" s="426" t="str">
        <f>IF(D697&lt;&gt;"",IF(E697&lt;&gt;"",VLOOKUP(CONCATENATE(D697,"-",E697),'Three Phase - UG'!$C$8:$T$18,13,FALSE),""),"")</f>
        <v/>
      </c>
      <c r="N697" s="427" t="str">
        <f>IF(D697&lt;&gt;"",IF(E697&lt;&gt;"",VLOOKUP(CONCATENATE(D697,"-",E697),'Three Phase - UG'!$C$8:$T$18,15,FALSE)*1000000,""),"")</f>
        <v/>
      </c>
      <c r="O697" s="426"/>
      <c r="P697" s="427"/>
    </row>
    <row r="698" spans="10:16" x14ac:dyDescent="0.25">
      <c r="J698" s="426" t="str">
        <f>IF(D698&lt;&gt;"",IF(E698&lt;&gt;"",VLOOKUP(CONCATENATE(D698,"-",E698),'Three Phase - UG'!$C$8:$T$18,9,FALSE),""),"")</f>
        <v/>
      </c>
      <c r="K698" s="426" t="str">
        <f>IF(D698&lt;&gt;"",IF(E698&lt;&gt;"",VLOOKUP(CONCATENATE(D698,"-",E698),'Three Phase - UG'!$C$8:$T$18,10,FALSE),""),"")</f>
        <v/>
      </c>
      <c r="L698" s="426" t="str">
        <f>IF(D698&lt;&gt;"",IF(E698&lt;&gt;"",VLOOKUP(CONCATENATE(D698,"-",E698),'Three Phase - UG'!$C$8:$T$18,12,FALSE),""),"")</f>
        <v/>
      </c>
      <c r="M698" s="426" t="str">
        <f>IF(D698&lt;&gt;"",IF(E698&lt;&gt;"",VLOOKUP(CONCATENATE(D698,"-",E698),'Three Phase - UG'!$C$8:$T$18,13,FALSE),""),"")</f>
        <v/>
      </c>
      <c r="N698" s="427" t="str">
        <f>IF(D698&lt;&gt;"",IF(E698&lt;&gt;"",VLOOKUP(CONCATENATE(D698,"-",E698),'Three Phase - UG'!$C$8:$T$18,15,FALSE)*1000000,""),"")</f>
        <v/>
      </c>
      <c r="O698" s="426"/>
      <c r="P698" s="427"/>
    </row>
    <row r="699" spans="10:16" x14ac:dyDescent="0.25">
      <c r="J699" s="426" t="str">
        <f>IF(D699&lt;&gt;"",IF(E699&lt;&gt;"",VLOOKUP(CONCATENATE(D699,"-",E699),'Three Phase - UG'!$C$8:$T$18,9,FALSE),""),"")</f>
        <v/>
      </c>
      <c r="K699" s="426" t="str">
        <f>IF(D699&lt;&gt;"",IF(E699&lt;&gt;"",VLOOKUP(CONCATENATE(D699,"-",E699),'Three Phase - UG'!$C$8:$T$18,10,FALSE),""),"")</f>
        <v/>
      </c>
      <c r="L699" s="426" t="str">
        <f>IF(D699&lt;&gt;"",IF(E699&lt;&gt;"",VLOOKUP(CONCATENATE(D699,"-",E699),'Three Phase - UG'!$C$8:$T$18,12,FALSE),""),"")</f>
        <v/>
      </c>
      <c r="M699" s="426" t="str">
        <f>IF(D699&lt;&gt;"",IF(E699&lt;&gt;"",VLOOKUP(CONCATENATE(D699,"-",E699),'Three Phase - UG'!$C$8:$T$18,13,FALSE),""),"")</f>
        <v/>
      </c>
      <c r="N699" s="427" t="str">
        <f>IF(D699&lt;&gt;"",IF(E699&lt;&gt;"",VLOOKUP(CONCATENATE(D699,"-",E699),'Three Phase - UG'!$C$8:$T$18,15,FALSE)*1000000,""),"")</f>
        <v/>
      </c>
      <c r="O699" s="426"/>
      <c r="P699" s="427"/>
    </row>
    <row r="700" spans="10:16" x14ac:dyDescent="0.25">
      <c r="J700" s="426" t="str">
        <f>IF(D700&lt;&gt;"",IF(E700&lt;&gt;"",VLOOKUP(CONCATENATE(D700,"-",E700),'Three Phase - UG'!$C$8:$T$18,9,FALSE),""),"")</f>
        <v/>
      </c>
      <c r="K700" s="426" t="str">
        <f>IF(D700&lt;&gt;"",IF(E700&lt;&gt;"",VLOOKUP(CONCATENATE(D700,"-",E700),'Three Phase - UG'!$C$8:$T$18,10,FALSE),""),"")</f>
        <v/>
      </c>
      <c r="L700" s="426" t="str">
        <f>IF(D700&lt;&gt;"",IF(E700&lt;&gt;"",VLOOKUP(CONCATENATE(D700,"-",E700),'Three Phase - UG'!$C$8:$T$18,12,FALSE),""),"")</f>
        <v/>
      </c>
      <c r="M700" s="426" t="str">
        <f>IF(D700&lt;&gt;"",IF(E700&lt;&gt;"",VLOOKUP(CONCATENATE(D700,"-",E700),'Three Phase - UG'!$C$8:$T$18,13,FALSE),""),"")</f>
        <v/>
      </c>
      <c r="N700" s="427" t="str">
        <f>IF(D700&lt;&gt;"",IF(E700&lt;&gt;"",VLOOKUP(CONCATENATE(D700,"-",E700),'Three Phase - UG'!$C$8:$T$18,15,FALSE)*1000000,""),"")</f>
        <v/>
      </c>
      <c r="O700" s="426"/>
      <c r="P700" s="427"/>
    </row>
    <row r="701" spans="10:16" x14ac:dyDescent="0.25">
      <c r="J701" s="426" t="str">
        <f>IF(D701&lt;&gt;"",IF(E701&lt;&gt;"",VLOOKUP(CONCATENATE(D701,"-",E701),'Three Phase - UG'!$C$8:$T$18,9,FALSE),""),"")</f>
        <v/>
      </c>
      <c r="K701" s="426" t="str">
        <f>IF(D701&lt;&gt;"",IF(E701&lt;&gt;"",VLOOKUP(CONCATENATE(D701,"-",E701),'Three Phase - UG'!$C$8:$T$18,10,FALSE),""),"")</f>
        <v/>
      </c>
      <c r="L701" s="426" t="str">
        <f>IF(D701&lt;&gt;"",IF(E701&lt;&gt;"",VLOOKUP(CONCATENATE(D701,"-",E701),'Three Phase - UG'!$C$8:$T$18,12,FALSE),""),"")</f>
        <v/>
      </c>
      <c r="M701" s="426" t="str">
        <f>IF(D701&lt;&gt;"",IF(E701&lt;&gt;"",VLOOKUP(CONCATENATE(D701,"-",E701),'Three Phase - UG'!$C$8:$T$18,13,FALSE),""),"")</f>
        <v/>
      </c>
      <c r="N701" s="427" t="str">
        <f>IF(D701&lt;&gt;"",IF(E701&lt;&gt;"",VLOOKUP(CONCATENATE(D701,"-",E701),'Three Phase - UG'!$C$8:$T$18,15,FALSE)*1000000,""),"")</f>
        <v/>
      </c>
      <c r="O701" s="426"/>
      <c r="P701" s="427"/>
    </row>
    <row r="702" spans="10:16" x14ac:dyDescent="0.25">
      <c r="J702" s="426" t="str">
        <f>IF(D702&lt;&gt;"",IF(E702&lt;&gt;"",VLOOKUP(CONCATENATE(D702,"-",E702),'Three Phase - UG'!$C$8:$T$18,9,FALSE),""),"")</f>
        <v/>
      </c>
      <c r="K702" s="426" t="str">
        <f>IF(D702&lt;&gt;"",IF(E702&lt;&gt;"",VLOOKUP(CONCATENATE(D702,"-",E702),'Three Phase - UG'!$C$8:$T$18,10,FALSE),""),"")</f>
        <v/>
      </c>
      <c r="L702" s="426" t="str">
        <f>IF(D702&lt;&gt;"",IF(E702&lt;&gt;"",VLOOKUP(CONCATENATE(D702,"-",E702),'Three Phase - UG'!$C$8:$T$18,12,FALSE),""),"")</f>
        <v/>
      </c>
      <c r="M702" s="426" t="str">
        <f>IF(D702&lt;&gt;"",IF(E702&lt;&gt;"",VLOOKUP(CONCATENATE(D702,"-",E702),'Three Phase - UG'!$C$8:$T$18,13,FALSE),""),"")</f>
        <v/>
      </c>
      <c r="N702" s="427" t="str">
        <f>IF(D702&lt;&gt;"",IF(E702&lt;&gt;"",VLOOKUP(CONCATENATE(D702,"-",E702),'Three Phase - UG'!$C$8:$T$18,15,FALSE)*1000000,""),"")</f>
        <v/>
      </c>
      <c r="O702" s="426"/>
      <c r="P702" s="427"/>
    </row>
    <row r="703" spans="10:16" x14ac:dyDescent="0.25">
      <c r="J703" s="426" t="str">
        <f>IF(D703&lt;&gt;"",IF(E703&lt;&gt;"",VLOOKUP(CONCATENATE(D703,"-",E703),'Three Phase - UG'!$C$8:$T$18,9,FALSE),""),"")</f>
        <v/>
      </c>
      <c r="K703" s="426" t="str">
        <f>IF(D703&lt;&gt;"",IF(E703&lt;&gt;"",VLOOKUP(CONCATENATE(D703,"-",E703),'Three Phase - UG'!$C$8:$T$18,10,FALSE),""),"")</f>
        <v/>
      </c>
      <c r="L703" s="426" t="str">
        <f>IF(D703&lt;&gt;"",IF(E703&lt;&gt;"",VLOOKUP(CONCATENATE(D703,"-",E703),'Three Phase - UG'!$C$8:$T$18,12,FALSE),""),"")</f>
        <v/>
      </c>
      <c r="M703" s="426" t="str">
        <f>IF(D703&lt;&gt;"",IF(E703&lt;&gt;"",VLOOKUP(CONCATENATE(D703,"-",E703),'Three Phase - UG'!$C$8:$T$18,13,FALSE),""),"")</f>
        <v/>
      </c>
      <c r="N703" s="427" t="str">
        <f>IF(D703&lt;&gt;"",IF(E703&lt;&gt;"",VLOOKUP(CONCATENATE(D703,"-",E703),'Three Phase - UG'!$C$8:$T$18,15,FALSE)*1000000,""),"")</f>
        <v/>
      </c>
      <c r="O703" s="426"/>
      <c r="P703" s="427"/>
    </row>
    <row r="704" spans="10:16" x14ac:dyDescent="0.25">
      <c r="J704" s="426" t="str">
        <f>IF(D704&lt;&gt;"",IF(E704&lt;&gt;"",VLOOKUP(CONCATENATE(D704,"-",E704),'Three Phase - UG'!$C$8:$T$18,9,FALSE),""),"")</f>
        <v/>
      </c>
      <c r="K704" s="426" t="str">
        <f>IF(D704&lt;&gt;"",IF(E704&lt;&gt;"",VLOOKUP(CONCATENATE(D704,"-",E704),'Three Phase - UG'!$C$8:$T$18,10,FALSE),""),"")</f>
        <v/>
      </c>
      <c r="L704" s="426" t="str">
        <f>IF(D704&lt;&gt;"",IF(E704&lt;&gt;"",VLOOKUP(CONCATENATE(D704,"-",E704),'Three Phase - UG'!$C$8:$T$18,12,FALSE),""),"")</f>
        <v/>
      </c>
      <c r="M704" s="426" t="str">
        <f>IF(D704&lt;&gt;"",IF(E704&lt;&gt;"",VLOOKUP(CONCATENATE(D704,"-",E704),'Three Phase - UG'!$C$8:$T$18,13,FALSE),""),"")</f>
        <v/>
      </c>
      <c r="N704" s="427" t="str">
        <f>IF(D704&lt;&gt;"",IF(E704&lt;&gt;"",VLOOKUP(CONCATENATE(D704,"-",E704),'Three Phase - UG'!$C$8:$T$18,15,FALSE)*1000000,""),"")</f>
        <v/>
      </c>
      <c r="O704" s="426"/>
      <c r="P704" s="427"/>
    </row>
    <row r="705" spans="10:16" x14ac:dyDescent="0.25">
      <c r="J705" s="426" t="str">
        <f>IF(D705&lt;&gt;"",IF(E705&lt;&gt;"",VLOOKUP(CONCATENATE(D705,"-",E705),'Three Phase - UG'!$C$8:$T$18,9,FALSE),""),"")</f>
        <v/>
      </c>
      <c r="K705" s="426" t="str">
        <f>IF(D705&lt;&gt;"",IF(E705&lt;&gt;"",VLOOKUP(CONCATENATE(D705,"-",E705),'Three Phase - UG'!$C$8:$T$18,10,FALSE),""),"")</f>
        <v/>
      </c>
      <c r="L705" s="426" t="str">
        <f>IF(D705&lt;&gt;"",IF(E705&lt;&gt;"",VLOOKUP(CONCATENATE(D705,"-",E705),'Three Phase - UG'!$C$8:$T$18,12,FALSE),""),"")</f>
        <v/>
      </c>
      <c r="M705" s="426" t="str">
        <f>IF(D705&lt;&gt;"",IF(E705&lt;&gt;"",VLOOKUP(CONCATENATE(D705,"-",E705),'Three Phase - UG'!$C$8:$T$18,13,FALSE),""),"")</f>
        <v/>
      </c>
      <c r="N705" s="427" t="str">
        <f>IF(D705&lt;&gt;"",IF(E705&lt;&gt;"",VLOOKUP(CONCATENATE(D705,"-",E705),'Three Phase - UG'!$C$8:$T$18,15,FALSE)*1000000,""),"")</f>
        <v/>
      </c>
      <c r="O705" s="426"/>
      <c r="P705" s="427"/>
    </row>
    <row r="706" spans="10:16" x14ac:dyDescent="0.25">
      <c r="J706" s="426" t="str">
        <f>IF(D706&lt;&gt;"",IF(E706&lt;&gt;"",VLOOKUP(CONCATENATE(D706,"-",E706),'Three Phase - UG'!$C$8:$T$18,9,FALSE),""),"")</f>
        <v/>
      </c>
      <c r="K706" s="426" t="str">
        <f>IF(D706&lt;&gt;"",IF(E706&lt;&gt;"",VLOOKUP(CONCATENATE(D706,"-",E706),'Three Phase - UG'!$C$8:$T$18,10,FALSE),""),"")</f>
        <v/>
      </c>
      <c r="L706" s="426" t="str">
        <f>IF(D706&lt;&gt;"",IF(E706&lt;&gt;"",VLOOKUP(CONCATENATE(D706,"-",E706),'Three Phase - UG'!$C$8:$T$18,12,FALSE),""),"")</f>
        <v/>
      </c>
      <c r="M706" s="426" t="str">
        <f>IF(D706&lt;&gt;"",IF(E706&lt;&gt;"",VLOOKUP(CONCATENATE(D706,"-",E706),'Three Phase - UG'!$C$8:$T$18,13,FALSE),""),"")</f>
        <v/>
      </c>
      <c r="N706" s="427" t="str">
        <f>IF(D706&lt;&gt;"",IF(E706&lt;&gt;"",VLOOKUP(CONCATENATE(D706,"-",E706),'Three Phase - UG'!$C$8:$T$18,15,FALSE)*1000000,""),"")</f>
        <v/>
      </c>
      <c r="O706" s="426"/>
      <c r="P706" s="427"/>
    </row>
    <row r="707" spans="10:16" x14ac:dyDescent="0.25">
      <c r="J707" s="426" t="str">
        <f>IF(D707&lt;&gt;"",IF(E707&lt;&gt;"",VLOOKUP(CONCATENATE(D707,"-",E707),'Three Phase - UG'!$C$8:$T$18,9,FALSE),""),"")</f>
        <v/>
      </c>
      <c r="K707" s="426" t="str">
        <f>IF(D707&lt;&gt;"",IF(E707&lt;&gt;"",VLOOKUP(CONCATENATE(D707,"-",E707),'Three Phase - UG'!$C$8:$T$18,10,FALSE),""),"")</f>
        <v/>
      </c>
      <c r="L707" s="426" t="str">
        <f>IF(D707&lt;&gt;"",IF(E707&lt;&gt;"",VLOOKUP(CONCATENATE(D707,"-",E707),'Three Phase - UG'!$C$8:$T$18,12,FALSE),""),"")</f>
        <v/>
      </c>
      <c r="M707" s="426" t="str">
        <f>IF(D707&lt;&gt;"",IF(E707&lt;&gt;"",VLOOKUP(CONCATENATE(D707,"-",E707),'Three Phase - UG'!$C$8:$T$18,13,FALSE),""),"")</f>
        <v/>
      </c>
      <c r="N707" s="427" t="str">
        <f>IF(D707&lt;&gt;"",IF(E707&lt;&gt;"",VLOOKUP(CONCATENATE(D707,"-",E707),'Three Phase - UG'!$C$8:$T$18,15,FALSE)*1000000,""),"")</f>
        <v/>
      </c>
      <c r="O707" s="426"/>
      <c r="P707" s="427"/>
    </row>
    <row r="708" spans="10:16" x14ac:dyDescent="0.25">
      <c r="J708" s="426" t="str">
        <f>IF(D708&lt;&gt;"",IF(E708&lt;&gt;"",VLOOKUP(CONCATENATE(D708,"-",E708),'Three Phase - UG'!$C$8:$T$18,9,FALSE),""),"")</f>
        <v/>
      </c>
      <c r="K708" s="426" t="str">
        <f>IF(D708&lt;&gt;"",IF(E708&lt;&gt;"",VLOOKUP(CONCATENATE(D708,"-",E708),'Three Phase - UG'!$C$8:$T$18,10,FALSE),""),"")</f>
        <v/>
      </c>
      <c r="L708" s="426" t="str">
        <f>IF(D708&lt;&gt;"",IF(E708&lt;&gt;"",VLOOKUP(CONCATENATE(D708,"-",E708),'Three Phase - UG'!$C$8:$T$18,12,FALSE),""),"")</f>
        <v/>
      </c>
      <c r="M708" s="426" t="str">
        <f>IF(D708&lt;&gt;"",IF(E708&lt;&gt;"",VLOOKUP(CONCATENATE(D708,"-",E708),'Three Phase - UG'!$C$8:$T$18,13,FALSE),""),"")</f>
        <v/>
      </c>
      <c r="N708" s="427" t="str">
        <f>IF(D708&lt;&gt;"",IF(E708&lt;&gt;"",VLOOKUP(CONCATENATE(D708,"-",E708),'Three Phase - UG'!$C$8:$T$18,15,FALSE)*1000000,""),"")</f>
        <v/>
      </c>
      <c r="O708" s="426"/>
      <c r="P708" s="427"/>
    </row>
    <row r="709" spans="10:16" x14ac:dyDescent="0.25">
      <c r="J709" s="426" t="str">
        <f>IF(D709&lt;&gt;"",IF(E709&lt;&gt;"",VLOOKUP(CONCATENATE(D709,"-",E709),'Three Phase - UG'!$C$8:$T$18,9,FALSE),""),"")</f>
        <v/>
      </c>
      <c r="K709" s="426" t="str">
        <f>IF(D709&lt;&gt;"",IF(E709&lt;&gt;"",VLOOKUP(CONCATENATE(D709,"-",E709),'Three Phase - UG'!$C$8:$T$18,10,FALSE),""),"")</f>
        <v/>
      </c>
      <c r="L709" s="426" t="str">
        <f>IF(D709&lt;&gt;"",IF(E709&lt;&gt;"",VLOOKUP(CONCATENATE(D709,"-",E709),'Three Phase - UG'!$C$8:$T$18,12,FALSE),""),"")</f>
        <v/>
      </c>
      <c r="M709" s="426" t="str">
        <f>IF(D709&lt;&gt;"",IF(E709&lt;&gt;"",VLOOKUP(CONCATENATE(D709,"-",E709),'Three Phase - UG'!$C$8:$T$18,13,FALSE),""),"")</f>
        <v/>
      </c>
      <c r="N709" s="427" t="str">
        <f>IF(D709&lt;&gt;"",IF(E709&lt;&gt;"",VLOOKUP(CONCATENATE(D709,"-",E709),'Three Phase - UG'!$C$8:$T$18,15,FALSE)*1000000,""),"")</f>
        <v/>
      </c>
      <c r="O709" s="426"/>
      <c r="P709" s="427"/>
    </row>
    <row r="710" spans="10:16" x14ac:dyDescent="0.25">
      <c r="J710" s="426" t="str">
        <f>IF(D710&lt;&gt;"",IF(E710&lt;&gt;"",VLOOKUP(CONCATENATE(D710,"-",E710),'Three Phase - UG'!$C$8:$T$18,9,FALSE),""),"")</f>
        <v/>
      </c>
      <c r="K710" s="426" t="str">
        <f>IF(D710&lt;&gt;"",IF(E710&lt;&gt;"",VLOOKUP(CONCATENATE(D710,"-",E710),'Three Phase - UG'!$C$8:$T$18,10,FALSE),""),"")</f>
        <v/>
      </c>
      <c r="L710" s="426" t="str">
        <f>IF(D710&lt;&gt;"",IF(E710&lt;&gt;"",VLOOKUP(CONCATENATE(D710,"-",E710),'Three Phase - UG'!$C$8:$T$18,12,FALSE),""),"")</f>
        <v/>
      </c>
      <c r="M710" s="426" t="str">
        <f>IF(D710&lt;&gt;"",IF(E710&lt;&gt;"",VLOOKUP(CONCATENATE(D710,"-",E710),'Three Phase - UG'!$C$8:$T$18,13,FALSE),""),"")</f>
        <v/>
      </c>
      <c r="N710" s="427" t="str">
        <f>IF(D710&lt;&gt;"",IF(E710&lt;&gt;"",VLOOKUP(CONCATENATE(D710,"-",E710),'Three Phase - UG'!$C$8:$T$18,15,FALSE)*1000000,""),"")</f>
        <v/>
      </c>
      <c r="O710" s="426"/>
      <c r="P710" s="427"/>
    </row>
    <row r="711" spans="10:16" x14ac:dyDescent="0.25">
      <c r="J711" s="426" t="str">
        <f>IF(D711&lt;&gt;"",IF(E711&lt;&gt;"",VLOOKUP(CONCATENATE(D711,"-",E711),'Three Phase - UG'!$C$8:$T$18,9,FALSE),""),"")</f>
        <v/>
      </c>
      <c r="K711" s="426" t="str">
        <f>IF(D711&lt;&gt;"",IF(E711&lt;&gt;"",VLOOKUP(CONCATENATE(D711,"-",E711),'Three Phase - UG'!$C$8:$T$18,10,FALSE),""),"")</f>
        <v/>
      </c>
      <c r="L711" s="426" t="str">
        <f>IF(D711&lt;&gt;"",IF(E711&lt;&gt;"",VLOOKUP(CONCATENATE(D711,"-",E711),'Three Phase - UG'!$C$8:$T$18,12,FALSE),""),"")</f>
        <v/>
      </c>
      <c r="M711" s="426" t="str">
        <f>IF(D711&lt;&gt;"",IF(E711&lt;&gt;"",VLOOKUP(CONCATENATE(D711,"-",E711),'Three Phase - UG'!$C$8:$T$18,13,FALSE),""),"")</f>
        <v/>
      </c>
      <c r="N711" s="427" t="str">
        <f>IF(D711&lt;&gt;"",IF(E711&lt;&gt;"",VLOOKUP(CONCATENATE(D711,"-",E711),'Three Phase - UG'!$C$8:$T$18,15,FALSE)*1000000,""),"")</f>
        <v/>
      </c>
      <c r="O711" s="426"/>
      <c r="P711" s="427"/>
    </row>
    <row r="712" spans="10:16" x14ac:dyDescent="0.25">
      <c r="J712" s="426" t="str">
        <f>IF(D712&lt;&gt;"",IF(E712&lt;&gt;"",VLOOKUP(CONCATENATE(D712,"-",E712),'Three Phase - UG'!$C$8:$T$18,9,FALSE),""),"")</f>
        <v/>
      </c>
      <c r="K712" s="426" t="str">
        <f>IF(D712&lt;&gt;"",IF(E712&lt;&gt;"",VLOOKUP(CONCATENATE(D712,"-",E712),'Three Phase - UG'!$C$8:$T$18,10,FALSE),""),"")</f>
        <v/>
      </c>
      <c r="L712" s="426" t="str">
        <f>IF(D712&lt;&gt;"",IF(E712&lt;&gt;"",VLOOKUP(CONCATENATE(D712,"-",E712),'Three Phase - UG'!$C$8:$T$18,12,FALSE),""),"")</f>
        <v/>
      </c>
      <c r="M712" s="426" t="str">
        <f>IF(D712&lt;&gt;"",IF(E712&lt;&gt;"",VLOOKUP(CONCATENATE(D712,"-",E712),'Three Phase - UG'!$C$8:$T$18,13,FALSE),""),"")</f>
        <v/>
      </c>
      <c r="N712" s="427" t="str">
        <f>IF(D712&lt;&gt;"",IF(E712&lt;&gt;"",VLOOKUP(CONCATENATE(D712,"-",E712),'Three Phase - UG'!$C$8:$T$18,15,FALSE)*1000000,""),"")</f>
        <v/>
      </c>
      <c r="O712" s="426"/>
      <c r="P712" s="427"/>
    </row>
    <row r="713" spans="10:16" x14ac:dyDescent="0.25">
      <c r="J713" s="426" t="str">
        <f>IF(D713&lt;&gt;"",IF(E713&lt;&gt;"",VLOOKUP(CONCATENATE(D713,"-",E713),'Three Phase - UG'!$C$8:$T$18,9,FALSE),""),"")</f>
        <v/>
      </c>
      <c r="K713" s="426" t="str">
        <f>IF(D713&lt;&gt;"",IF(E713&lt;&gt;"",VLOOKUP(CONCATENATE(D713,"-",E713),'Three Phase - UG'!$C$8:$T$18,10,FALSE),""),"")</f>
        <v/>
      </c>
      <c r="L713" s="426" t="str">
        <f>IF(D713&lt;&gt;"",IF(E713&lt;&gt;"",VLOOKUP(CONCATENATE(D713,"-",E713),'Three Phase - UG'!$C$8:$T$18,12,FALSE),""),"")</f>
        <v/>
      </c>
      <c r="M713" s="426" t="str">
        <f>IF(D713&lt;&gt;"",IF(E713&lt;&gt;"",VLOOKUP(CONCATENATE(D713,"-",E713),'Three Phase - UG'!$C$8:$T$18,13,FALSE),""),"")</f>
        <v/>
      </c>
      <c r="N713" s="427" t="str">
        <f>IF(D713&lt;&gt;"",IF(E713&lt;&gt;"",VLOOKUP(CONCATENATE(D713,"-",E713),'Three Phase - UG'!$C$8:$T$18,15,FALSE)*1000000,""),"")</f>
        <v/>
      </c>
      <c r="O713" s="426"/>
      <c r="P713" s="427"/>
    </row>
    <row r="714" spans="10:16" x14ac:dyDescent="0.25">
      <c r="J714" s="426" t="str">
        <f>IF(D714&lt;&gt;"",IF(E714&lt;&gt;"",VLOOKUP(CONCATENATE(D714,"-",E714),'Three Phase - UG'!$C$8:$T$18,9,FALSE),""),"")</f>
        <v/>
      </c>
      <c r="K714" s="426" t="str">
        <f>IF(D714&lt;&gt;"",IF(E714&lt;&gt;"",VLOOKUP(CONCATENATE(D714,"-",E714),'Three Phase - UG'!$C$8:$T$18,10,FALSE),""),"")</f>
        <v/>
      </c>
      <c r="L714" s="426" t="str">
        <f>IF(D714&lt;&gt;"",IF(E714&lt;&gt;"",VLOOKUP(CONCATENATE(D714,"-",E714),'Three Phase - UG'!$C$8:$T$18,12,FALSE),""),"")</f>
        <v/>
      </c>
      <c r="M714" s="426" t="str">
        <f>IF(D714&lt;&gt;"",IF(E714&lt;&gt;"",VLOOKUP(CONCATENATE(D714,"-",E714),'Three Phase - UG'!$C$8:$T$18,13,FALSE),""),"")</f>
        <v/>
      </c>
      <c r="N714" s="427" t="str">
        <f>IF(D714&lt;&gt;"",IF(E714&lt;&gt;"",VLOOKUP(CONCATENATE(D714,"-",E714),'Three Phase - UG'!$C$8:$T$18,15,FALSE)*1000000,""),"")</f>
        <v/>
      </c>
      <c r="O714" s="426"/>
      <c r="P714" s="427"/>
    </row>
    <row r="715" spans="10:16" x14ac:dyDescent="0.25">
      <c r="J715" s="426" t="str">
        <f>IF(D715&lt;&gt;"",IF(E715&lt;&gt;"",VLOOKUP(CONCATENATE(D715,"-",E715),'Three Phase - UG'!$C$8:$T$18,9,FALSE),""),"")</f>
        <v/>
      </c>
      <c r="K715" s="426" t="str">
        <f>IF(D715&lt;&gt;"",IF(E715&lt;&gt;"",VLOOKUP(CONCATENATE(D715,"-",E715),'Three Phase - UG'!$C$8:$T$18,10,FALSE),""),"")</f>
        <v/>
      </c>
      <c r="L715" s="426" t="str">
        <f>IF(D715&lt;&gt;"",IF(E715&lt;&gt;"",VLOOKUP(CONCATENATE(D715,"-",E715),'Three Phase - UG'!$C$8:$T$18,12,FALSE),""),"")</f>
        <v/>
      </c>
      <c r="M715" s="426" t="str">
        <f>IF(D715&lt;&gt;"",IF(E715&lt;&gt;"",VLOOKUP(CONCATENATE(D715,"-",E715),'Three Phase - UG'!$C$8:$T$18,13,FALSE),""),"")</f>
        <v/>
      </c>
      <c r="N715" s="427" t="str">
        <f>IF(D715&lt;&gt;"",IF(E715&lt;&gt;"",VLOOKUP(CONCATENATE(D715,"-",E715),'Three Phase - UG'!$C$8:$T$18,15,FALSE)*1000000,""),"")</f>
        <v/>
      </c>
      <c r="O715" s="426"/>
      <c r="P715" s="427"/>
    </row>
    <row r="716" spans="10:16" x14ac:dyDescent="0.25">
      <c r="J716" s="426" t="str">
        <f>IF(D716&lt;&gt;"",IF(E716&lt;&gt;"",VLOOKUP(CONCATENATE(D716,"-",E716),'Three Phase - UG'!$C$8:$T$18,9,FALSE),""),"")</f>
        <v/>
      </c>
      <c r="K716" s="426" t="str">
        <f>IF(D716&lt;&gt;"",IF(E716&lt;&gt;"",VLOOKUP(CONCATENATE(D716,"-",E716),'Three Phase - UG'!$C$8:$T$18,10,FALSE),""),"")</f>
        <v/>
      </c>
      <c r="L716" s="426" t="str">
        <f>IF(D716&lt;&gt;"",IF(E716&lt;&gt;"",VLOOKUP(CONCATENATE(D716,"-",E716),'Three Phase - UG'!$C$8:$T$18,12,FALSE),""),"")</f>
        <v/>
      </c>
      <c r="M716" s="426" t="str">
        <f>IF(D716&lt;&gt;"",IF(E716&lt;&gt;"",VLOOKUP(CONCATENATE(D716,"-",E716),'Three Phase - UG'!$C$8:$T$18,13,FALSE),""),"")</f>
        <v/>
      </c>
      <c r="N716" s="427" t="str">
        <f>IF(D716&lt;&gt;"",IF(E716&lt;&gt;"",VLOOKUP(CONCATENATE(D716,"-",E716),'Three Phase - UG'!$C$8:$T$18,15,FALSE)*1000000,""),"")</f>
        <v/>
      </c>
      <c r="O716" s="426"/>
      <c r="P716" s="427"/>
    </row>
    <row r="717" spans="10:16" x14ac:dyDescent="0.25">
      <c r="J717" s="426" t="str">
        <f>IF(D717&lt;&gt;"",IF(E717&lt;&gt;"",VLOOKUP(CONCATENATE(D717,"-",E717),'Three Phase - UG'!$C$8:$T$18,9,FALSE),""),"")</f>
        <v/>
      </c>
      <c r="K717" s="426" t="str">
        <f>IF(D717&lt;&gt;"",IF(E717&lt;&gt;"",VLOOKUP(CONCATENATE(D717,"-",E717),'Three Phase - UG'!$C$8:$T$18,10,FALSE),""),"")</f>
        <v/>
      </c>
      <c r="L717" s="426" t="str">
        <f>IF(D717&lt;&gt;"",IF(E717&lt;&gt;"",VLOOKUP(CONCATENATE(D717,"-",E717),'Three Phase - UG'!$C$8:$T$18,12,FALSE),""),"")</f>
        <v/>
      </c>
      <c r="M717" s="426" t="str">
        <f>IF(D717&lt;&gt;"",IF(E717&lt;&gt;"",VLOOKUP(CONCATENATE(D717,"-",E717),'Three Phase - UG'!$C$8:$T$18,13,FALSE),""),"")</f>
        <v/>
      </c>
      <c r="N717" s="427" t="str">
        <f>IF(D717&lt;&gt;"",IF(E717&lt;&gt;"",VLOOKUP(CONCATENATE(D717,"-",E717),'Three Phase - UG'!$C$8:$T$18,15,FALSE)*1000000,""),"")</f>
        <v/>
      </c>
      <c r="O717" s="426"/>
      <c r="P717" s="427"/>
    </row>
    <row r="718" spans="10:16" x14ac:dyDescent="0.25">
      <c r="J718" s="426" t="str">
        <f>IF(D718&lt;&gt;"",IF(E718&lt;&gt;"",VLOOKUP(CONCATENATE(D718,"-",E718),'Three Phase - UG'!$C$8:$T$18,9,FALSE),""),"")</f>
        <v/>
      </c>
      <c r="K718" s="426" t="str">
        <f>IF(D718&lt;&gt;"",IF(E718&lt;&gt;"",VLOOKUP(CONCATENATE(D718,"-",E718),'Three Phase - UG'!$C$8:$T$18,10,FALSE),""),"")</f>
        <v/>
      </c>
      <c r="L718" s="426" t="str">
        <f>IF(D718&lt;&gt;"",IF(E718&lt;&gt;"",VLOOKUP(CONCATENATE(D718,"-",E718),'Three Phase - UG'!$C$8:$T$18,12,FALSE),""),"")</f>
        <v/>
      </c>
      <c r="M718" s="426" t="str">
        <f>IF(D718&lt;&gt;"",IF(E718&lt;&gt;"",VLOOKUP(CONCATENATE(D718,"-",E718),'Three Phase - UG'!$C$8:$T$18,13,FALSE),""),"")</f>
        <v/>
      </c>
      <c r="N718" s="427" t="str">
        <f>IF(D718&lt;&gt;"",IF(E718&lt;&gt;"",VLOOKUP(CONCATENATE(D718,"-",E718),'Three Phase - UG'!$C$8:$T$18,15,FALSE)*1000000,""),"")</f>
        <v/>
      </c>
      <c r="O718" s="426"/>
      <c r="P718" s="427"/>
    </row>
    <row r="719" spans="10:16" x14ac:dyDescent="0.25">
      <c r="J719" s="426" t="str">
        <f>IF(D719&lt;&gt;"",IF(E719&lt;&gt;"",VLOOKUP(CONCATENATE(D719,"-",E719),'Three Phase - UG'!$C$8:$T$18,9,FALSE),""),"")</f>
        <v/>
      </c>
      <c r="K719" s="426" t="str">
        <f>IF(D719&lt;&gt;"",IF(E719&lt;&gt;"",VLOOKUP(CONCATENATE(D719,"-",E719),'Three Phase - UG'!$C$8:$T$18,10,FALSE),""),"")</f>
        <v/>
      </c>
      <c r="L719" s="426" t="str">
        <f>IF(D719&lt;&gt;"",IF(E719&lt;&gt;"",VLOOKUP(CONCATENATE(D719,"-",E719),'Three Phase - UG'!$C$8:$T$18,12,FALSE),""),"")</f>
        <v/>
      </c>
      <c r="M719" s="426" t="str">
        <f>IF(D719&lt;&gt;"",IF(E719&lt;&gt;"",VLOOKUP(CONCATENATE(D719,"-",E719),'Three Phase - UG'!$C$8:$T$18,13,FALSE),""),"")</f>
        <v/>
      </c>
      <c r="N719" s="427" t="str">
        <f>IF(D719&lt;&gt;"",IF(E719&lt;&gt;"",VLOOKUP(CONCATENATE(D719,"-",E719),'Three Phase - UG'!$C$8:$T$18,15,FALSE)*1000000,""),"")</f>
        <v/>
      </c>
      <c r="O719" s="426"/>
      <c r="P719" s="427"/>
    </row>
    <row r="720" spans="10:16" x14ac:dyDescent="0.25">
      <c r="J720" s="426" t="str">
        <f>IF(D720&lt;&gt;"",IF(E720&lt;&gt;"",VLOOKUP(CONCATENATE(D720,"-",E720),'Three Phase - UG'!$C$8:$T$18,9,FALSE),""),"")</f>
        <v/>
      </c>
      <c r="K720" s="426" t="str">
        <f>IF(D720&lt;&gt;"",IF(E720&lt;&gt;"",VLOOKUP(CONCATENATE(D720,"-",E720),'Three Phase - UG'!$C$8:$T$18,10,FALSE),""),"")</f>
        <v/>
      </c>
      <c r="L720" s="426" t="str">
        <f>IF(D720&lt;&gt;"",IF(E720&lt;&gt;"",VLOOKUP(CONCATENATE(D720,"-",E720),'Three Phase - UG'!$C$8:$T$18,12,FALSE),""),"")</f>
        <v/>
      </c>
      <c r="M720" s="426" t="str">
        <f>IF(D720&lt;&gt;"",IF(E720&lt;&gt;"",VLOOKUP(CONCATENATE(D720,"-",E720),'Three Phase - UG'!$C$8:$T$18,13,FALSE),""),"")</f>
        <v/>
      </c>
      <c r="N720" s="427" t="str">
        <f>IF(D720&lt;&gt;"",IF(E720&lt;&gt;"",VLOOKUP(CONCATENATE(D720,"-",E720),'Three Phase - UG'!$C$8:$T$18,15,FALSE)*1000000,""),"")</f>
        <v/>
      </c>
      <c r="O720" s="426"/>
      <c r="P720" s="427"/>
    </row>
    <row r="721" spans="10:16" x14ac:dyDescent="0.25">
      <c r="J721" s="426" t="str">
        <f>IF(D721&lt;&gt;"",IF(E721&lt;&gt;"",VLOOKUP(CONCATENATE(D721,"-",E721),'Three Phase - UG'!$C$8:$T$18,9,FALSE),""),"")</f>
        <v/>
      </c>
      <c r="K721" s="426" t="str">
        <f>IF(D721&lt;&gt;"",IF(E721&lt;&gt;"",VLOOKUP(CONCATENATE(D721,"-",E721),'Three Phase - UG'!$C$8:$T$18,10,FALSE),""),"")</f>
        <v/>
      </c>
      <c r="L721" s="426" t="str">
        <f>IF(D721&lt;&gt;"",IF(E721&lt;&gt;"",VLOOKUP(CONCATENATE(D721,"-",E721),'Three Phase - UG'!$C$8:$T$18,12,FALSE),""),"")</f>
        <v/>
      </c>
      <c r="M721" s="426" t="str">
        <f>IF(D721&lt;&gt;"",IF(E721&lt;&gt;"",VLOOKUP(CONCATENATE(D721,"-",E721),'Three Phase - UG'!$C$8:$T$18,13,FALSE),""),"")</f>
        <v/>
      </c>
      <c r="N721" s="427" t="str">
        <f>IF(D721&lt;&gt;"",IF(E721&lt;&gt;"",VLOOKUP(CONCATENATE(D721,"-",E721),'Three Phase - UG'!$C$8:$T$18,15,FALSE)*1000000,""),"")</f>
        <v/>
      </c>
      <c r="O721" s="426"/>
      <c r="P721" s="427"/>
    </row>
    <row r="722" spans="10:16" x14ac:dyDescent="0.25">
      <c r="J722" s="426" t="str">
        <f>IF(D722&lt;&gt;"",IF(E722&lt;&gt;"",VLOOKUP(CONCATENATE(D722,"-",E722),'Three Phase - UG'!$C$8:$T$18,9,FALSE),""),"")</f>
        <v/>
      </c>
      <c r="K722" s="426" t="str">
        <f>IF(D722&lt;&gt;"",IF(E722&lt;&gt;"",VLOOKUP(CONCATENATE(D722,"-",E722),'Three Phase - UG'!$C$8:$T$18,10,FALSE),""),"")</f>
        <v/>
      </c>
      <c r="L722" s="426" t="str">
        <f>IF(D722&lt;&gt;"",IF(E722&lt;&gt;"",VLOOKUP(CONCATENATE(D722,"-",E722),'Three Phase - UG'!$C$8:$T$18,12,FALSE),""),"")</f>
        <v/>
      </c>
      <c r="M722" s="426" t="str">
        <f>IF(D722&lt;&gt;"",IF(E722&lt;&gt;"",VLOOKUP(CONCATENATE(D722,"-",E722),'Three Phase - UG'!$C$8:$T$18,13,FALSE),""),"")</f>
        <v/>
      </c>
      <c r="N722" s="427" t="str">
        <f>IF(D722&lt;&gt;"",IF(E722&lt;&gt;"",VLOOKUP(CONCATENATE(D722,"-",E722),'Three Phase - UG'!$C$8:$T$18,15,FALSE)*1000000,""),"")</f>
        <v/>
      </c>
      <c r="O722" s="426"/>
      <c r="P722" s="427"/>
    </row>
    <row r="723" spans="10:16" x14ac:dyDescent="0.25">
      <c r="J723" s="426" t="str">
        <f>IF(D723&lt;&gt;"",IF(E723&lt;&gt;"",VLOOKUP(CONCATENATE(D723,"-",E723),'Three Phase - UG'!$C$8:$T$18,9,FALSE),""),"")</f>
        <v/>
      </c>
      <c r="K723" s="426" t="str">
        <f>IF(D723&lt;&gt;"",IF(E723&lt;&gt;"",VLOOKUP(CONCATENATE(D723,"-",E723),'Three Phase - UG'!$C$8:$T$18,10,FALSE),""),"")</f>
        <v/>
      </c>
      <c r="L723" s="426" t="str">
        <f>IF(D723&lt;&gt;"",IF(E723&lt;&gt;"",VLOOKUP(CONCATENATE(D723,"-",E723),'Three Phase - UG'!$C$8:$T$18,12,FALSE),""),"")</f>
        <v/>
      </c>
      <c r="M723" s="426" t="str">
        <f>IF(D723&lt;&gt;"",IF(E723&lt;&gt;"",VLOOKUP(CONCATENATE(D723,"-",E723),'Three Phase - UG'!$C$8:$T$18,13,FALSE),""),"")</f>
        <v/>
      </c>
      <c r="N723" s="427" t="str">
        <f>IF(D723&lt;&gt;"",IF(E723&lt;&gt;"",VLOOKUP(CONCATENATE(D723,"-",E723),'Three Phase - UG'!$C$8:$T$18,15,FALSE)*1000000,""),"")</f>
        <v/>
      </c>
      <c r="O723" s="426"/>
      <c r="P723" s="427"/>
    </row>
    <row r="724" spans="10:16" x14ac:dyDescent="0.25">
      <c r="J724" s="426" t="str">
        <f>IF(D724&lt;&gt;"",IF(E724&lt;&gt;"",VLOOKUP(CONCATENATE(D724,"-",E724),'Three Phase - UG'!$C$8:$T$18,9,FALSE),""),"")</f>
        <v/>
      </c>
      <c r="K724" s="426" t="str">
        <f>IF(D724&lt;&gt;"",IF(E724&lt;&gt;"",VLOOKUP(CONCATENATE(D724,"-",E724),'Three Phase - UG'!$C$8:$T$18,10,FALSE),""),"")</f>
        <v/>
      </c>
      <c r="L724" s="426" t="str">
        <f>IF(D724&lt;&gt;"",IF(E724&lt;&gt;"",VLOOKUP(CONCATENATE(D724,"-",E724),'Three Phase - UG'!$C$8:$T$18,12,FALSE),""),"")</f>
        <v/>
      </c>
      <c r="M724" s="426" t="str">
        <f>IF(D724&lt;&gt;"",IF(E724&lt;&gt;"",VLOOKUP(CONCATENATE(D724,"-",E724),'Three Phase - UG'!$C$8:$T$18,13,FALSE),""),"")</f>
        <v/>
      </c>
      <c r="N724" s="427" t="str">
        <f>IF(D724&lt;&gt;"",IF(E724&lt;&gt;"",VLOOKUP(CONCATENATE(D724,"-",E724),'Three Phase - UG'!$C$8:$T$18,15,FALSE)*1000000,""),"")</f>
        <v/>
      </c>
      <c r="O724" s="426"/>
      <c r="P724" s="427"/>
    </row>
    <row r="725" spans="10:16" x14ac:dyDescent="0.25">
      <c r="J725" s="426" t="str">
        <f>IF(D725&lt;&gt;"",IF(E725&lt;&gt;"",VLOOKUP(CONCATENATE(D725,"-",E725),'Three Phase - UG'!$C$8:$T$18,9,FALSE),""),"")</f>
        <v/>
      </c>
      <c r="K725" s="426" t="str">
        <f>IF(D725&lt;&gt;"",IF(E725&lt;&gt;"",VLOOKUP(CONCATENATE(D725,"-",E725),'Three Phase - UG'!$C$8:$T$18,10,FALSE),""),"")</f>
        <v/>
      </c>
      <c r="L725" s="426" t="str">
        <f>IF(D725&lt;&gt;"",IF(E725&lt;&gt;"",VLOOKUP(CONCATENATE(D725,"-",E725),'Three Phase - UG'!$C$8:$T$18,12,FALSE),""),"")</f>
        <v/>
      </c>
      <c r="M725" s="426" t="str">
        <f>IF(D725&lt;&gt;"",IF(E725&lt;&gt;"",VLOOKUP(CONCATENATE(D725,"-",E725),'Three Phase - UG'!$C$8:$T$18,13,FALSE),""),"")</f>
        <v/>
      </c>
      <c r="N725" s="427" t="str">
        <f>IF(D725&lt;&gt;"",IF(E725&lt;&gt;"",VLOOKUP(CONCATENATE(D725,"-",E725),'Three Phase - UG'!$C$8:$T$18,15,FALSE)*1000000,""),"")</f>
        <v/>
      </c>
      <c r="O725" s="426"/>
      <c r="P725" s="427"/>
    </row>
    <row r="726" spans="10:16" x14ac:dyDescent="0.25">
      <c r="J726" s="426" t="str">
        <f>IF(D726&lt;&gt;"",IF(E726&lt;&gt;"",VLOOKUP(CONCATENATE(D726,"-",E726),'Three Phase - UG'!$C$8:$T$18,9,FALSE),""),"")</f>
        <v/>
      </c>
      <c r="K726" s="426" t="str">
        <f>IF(D726&lt;&gt;"",IF(E726&lt;&gt;"",VLOOKUP(CONCATENATE(D726,"-",E726),'Three Phase - UG'!$C$8:$T$18,10,FALSE),""),"")</f>
        <v/>
      </c>
      <c r="L726" s="426" t="str">
        <f>IF(D726&lt;&gt;"",IF(E726&lt;&gt;"",VLOOKUP(CONCATENATE(D726,"-",E726),'Three Phase - UG'!$C$8:$T$18,12,FALSE),""),"")</f>
        <v/>
      </c>
      <c r="M726" s="426" t="str">
        <f>IF(D726&lt;&gt;"",IF(E726&lt;&gt;"",VLOOKUP(CONCATENATE(D726,"-",E726),'Three Phase - UG'!$C$8:$T$18,13,FALSE),""),"")</f>
        <v/>
      </c>
      <c r="N726" s="427" t="str">
        <f>IF(D726&lt;&gt;"",IF(E726&lt;&gt;"",VLOOKUP(CONCATENATE(D726,"-",E726),'Three Phase - UG'!$C$8:$T$18,15,FALSE)*1000000,""),"")</f>
        <v/>
      </c>
      <c r="O726" s="426"/>
      <c r="P726" s="427"/>
    </row>
    <row r="727" spans="10:16" x14ac:dyDescent="0.25">
      <c r="J727" s="426" t="str">
        <f>IF(D727&lt;&gt;"",IF(E727&lt;&gt;"",VLOOKUP(CONCATENATE(D727,"-",E727),'Three Phase - UG'!$C$8:$T$18,9,FALSE),""),"")</f>
        <v/>
      </c>
      <c r="K727" s="426" t="str">
        <f>IF(D727&lt;&gt;"",IF(E727&lt;&gt;"",VLOOKUP(CONCATENATE(D727,"-",E727),'Three Phase - UG'!$C$8:$T$18,10,FALSE),""),"")</f>
        <v/>
      </c>
      <c r="L727" s="426" t="str">
        <f>IF(D727&lt;&gt;"",IF(E727&lt;&gt;"",VLOOKUP(CONCATENATE(D727,"-",E727),'Three Phase - UG'!$C$8:$T$18,12,FALSE),""),"")</f>
        <v/>
      </c>
      <c r="M727" s="426" t="str">
        <f>IF(D727&lt;&gt;"",IF(E727&lt;&gt;"",VLOOKUP(CONCATENATE(D727,"-",E727),'Three Phase - UG'!$C$8:$T$18,13,FALSE),""),"")</f>
        <v/>
      </c>
      <c r="N727" s="427" t="str">
        <f>IF(D727&lt;&gt;"",IF(E727&lt;&gt;"",VLOOKUP(CONCATENATE(D727,"-",E727),'Three Phase - UG'!$C$8:$T$18,15,FALSE)*1000000,""),"")</f>
        <v/>
      </c>
      <c r="O727" s="426"/>
      <c r="P727" s="427"/>
    </row>
    <row r="728" spans="10:16" x14ac:dyDescent="0.25">
      <c r="J728" s="426" t="str">
        <f>IF(D728&lt;&gt;"",IF(E728&lt;&gt;"",VLOOKUP(CONCATENATE(D728,"-",E728),'Three Phase - UG'!$C$8:$T$18,9,FALSE),""),"")</f>
        <v/>
      </c>
      <c r="K728" s="426" t="str">
        <f>IF(D728&lt;&gt;"",IF(E728&lt;&gt;"",VLOOKUP(CONCATENATE(D728,"-",E728),'Three Phase - UG'!$C$8:$T$18,10,FALSE),""),"")</f>
        <v/>
      </c>
      <c r="L728" s="426" t="str">
        <f>IF(D728&lt;&gt;"",IF(E728&lt;&gt;"",VLOOKUP(CONCATENATE(D728,"-",E728),'Three Phase - UG'!$C$8:$T$18,12,FALSE),""),"")</f>
        <v/>
      </c>
      <c r="M728" s="426" t="str">
        <f>IF(D728&lt;&gt;"",IF(E728&lt;&gt;"",VLOOKUP(CONCATENATE(D728,"-",E728),'Three Phase - UG'!$C$8:$T$18,13,FALSE),""),"")</f>
        <v/>
      </c>
      <c r="N728" s="427" t="str">
        <f>IF(D728&lt;&gt;"",IF(E728&lt;&gt;"",VLOOKUP(CONCATENATE(D728,"-",E728),'Three Phase - UG'!$C$8:$T$18,15,FALSE)*1000000,""),"")</f>
        <v/>
      </c>
      <c r="O728" s="426"/>
      <c r="P728" s="427"/>
    </row>
    <row r="729" spans="10:16" x14ac:dyDescent="0.25">
      <c r="J729" s="426" t="str">
        <f>IF(D729&lt;&gt;"",IF(E729&lt;&gt;"",VLOOKUP(CONCATENATE(D729,"-",E729),'Three Phase - UG'!$C$8:$T$18,9,FALSE),""),"")</f>
        <v/>
      </c>
      <c r="K729" s="426" t="str">
        <f>IF(D729&lt;&gt;"",IF(E729&lt;&gt;"",VLOOKUP(CONCATENATE(D729,"-",E729),'Three Phase - UG'!$C$8:$T$18,10,FALSE),""),"")</f>
        <v/>
      </c>
      <c r="L729" s="426" t="str">
        <f>IF(D729&lt;&gt;"",IF(E729&lt;&gt;"",VLOOKUP(CONCATENATE(D729,"-",E729),'Three Phase - UG'!$C$8:$T$18,12,FALSE),""),"")</f>
        <v/>
      </c>
      <c r="M729" s="426" t="str">
        <f>IF(D729&lt;&gt;"",IF(E729&lt;&gt;"",VLOOKUP(CONCATENATE(D729,"-",E729),'Three Phase - UG'!$C$8:$T$18,13,FALSE),""),"")</f>
        <v/>
      </c>
      <c r="N729" s="427" t="str">
        <f>IF(D729&lt;&gt;"",IF(E729&lt;&gt;"",VLOOKUP(CONCATENATE(D729,"-",E729),'Three Phase - UG'!$C$8:$T$18,15,FALSE)*1000000,""),"")</f>
        <v/>
      </c>
      <c r="O729" s="426"/>
      <c r="P729" s="427"/>
    </row>
    <row r="730" spans="10:16" x14ac:dyDescent="0.25">
      <c r="J730" s="426" t="str">
        <f>IF(D730&lt;&gt;"",IF(E730&lt;&gt;"",VLOOKUP(CONCATENATE(D730,"-",E730),'Three Phase - UG'!$C$8:$T$18,9,FALSE),""),"")</f>
        <v/>
      </c>
      <c r="K730" s="426" t="str">
        <f>IF(D730&lt;&gt;"",IF(E730&lt;&gt;"",VLOOKUP(CONCATENATE(D730,"-",E730),'Three Phase - UG'!$C$8:$T$18,10,FALSE),""),"")</f>
        <v/>
      </c>
      <c r="L730" s="426" t="str">
        <f>IF(D730&lt;&gt;"",IF(E730&lt;&gt;"",VLOOKUP(CONCATENATE(D730,"-",E730),'Three Phase - UG'!$C$8:$T$18,12,FALSE),""),"")</f>
        <v/>
      </c>
      <c r="M730" s="426" t="str">
        <f>IF(D730&lt;&gt;"",IF(E730&lt;&gt;"",VLOOKUP(CONCATENATE(D730,"-",E730),'Three Phase - UG'!$C$8:$T$18,13,FALSE),""),"")</f>
        <v/>
      </c>
      <c r="N730" s="427" t="str">
        <f>IF(D730&lt;&gt;"",IF(E730&lt;&gt;"",VLOOKUP(CONCATENATE(D730,"-",E730),'Three Phase - UG'!$C$8:$T$18,15,FALSE)*1000000,""),"")</f>
        <v/>
      </c>
      <c r="O730" s="426"/>
      <c r="P730" s="427"/>
    </row>
    <row r="731" spans="10:16" x14ac:dyDescent="0.25">
      <c r="J731" s="426" t="str">
        <f>IF(D731&lt;&gt;"",IF(E731&lt;&gt;"",VLOOKUP(CONCATENATE(D731,"-",E731),'Three Phase - UG'!$C$8:$T$18,9,FALSE),""),"")</f>
        <v/>
      </c>
      <c r="K731" s="426" t="str">
        <f>IF(D731&lt;&gt;"",IF(E731&lt;&gt;"",VLOOKUP(CONCATENATE(D731,"-",E731),'Three Phase - UG'!$C$8:$T$18,10,FALSE),""),"")</f>
        <v/>
      </c>
      <c r="L731" s="426" t="str">
        <f>IF(D731&lt;&gt;"",IF(E731&lt;&gt;"",VLOOKUP(CONCATENATE(D731,"-",E731),'Three Phase - UG'!$C$8:$T$18,12,FALSE),""),"")</f>
        <v/>
      </c>
      <c r="M731" s="426" t="str">
        <f>IF(D731&lt;&gt;"",IF(E731&lt;&gt;"",VLOOKUP(CONCATENATE(D731,"-",E731),'Three Phase - UG'!$C$8:$T$18,13,FALSE),""),"")</f>
        <v/>
      </c>
      <c r="N731" s="427" t="str">
        <f>IF(D731&lt;&gt;"",IF(E731&lt;&gt;"",VLOOKUP(CONCATENATE(D731,"-",E731),'Three Phase - UG'!$C$8:$T$18,15,FALSE)*1000000,""),"")</f>
        <v/>
      </c>
      <c r="O731" s="426"/>
      <c r="P731" s="427"/>
    </row>
    <row r="732" spans="10:16" x14ac:dyDescent="0.25">
      <c r="J732" s="426" t="str">
        <f>IF(D732&lt;&gt;"",IF(E732&lt;&gt;"",VLOOKUP(CONCATENATE(D732,"-",E732),'Three Phase - UG'!$C$8:$T$18,9,FALSE),""),"")</f>
        <v/>
      </c>
      <c r="K732" s="426" t="str">
        <f>IF(D732&lt;&gt;"",IF(E732&lt;&gt;"",VLOOKUP(CONCATENATE(D732,"-",E732),'Three Phase - UG'!$C$8:$T$18,10,FALSE),""),"")</f>
        <v/>
      </c>
      <c r="L732" s="426" t="str">
        <f>IF(D732&lt;&gt;"",IF(E732&lt;&gt;"",VLOOKUP(CONCATENATE(D732,"-",E732),'Three Phase - UG'!$C$8:$T$18,12,FALSE),""),"")</f>
        <v/>
      </c>
      <c r="M732" s="426" t="str">
        <f>IF(D732&lt;&gt;"",IF(E732&lt;&gt;"",VLOOKUP(CONCATENATE(D732,"-",E732),'Three Phase - UG'!$C$8:$T$18,13,FALSE),""),"")</f>
        <v/>
      </c>
      <c r="N732" s="427" t="str">
        <f>IF(D732&lt;&gt;"",IF(E732&lt;&gt;"",VLOOKUP(CONCATENATE(D732,"-",E732),'Three Phase - UG'!$C$8:$T$18,15,FALSE)*1000000,""),"")</f>
        <v/>
      </c>
      <c r="O732" s="426"/>
      <c r="P732" s="427"/>
    </row>
    <row r="733" spans="10:16" x14ac:dyDescent="0.25">
      <c r="J733" s="426" t="str">
        <f>IF(D733&lt;&gt;"",IF(E733&lt;&gt;"",VLOOKUP(CONCATENATE(D733,"-",E733),'Three Phase - UG'!$C$8:$T$18,9,FALSE),""),"")</f>
        <v/>
      </c>
      <c r="K733" s="426" t="str">
        <f>IF(D733&lt;&gt;"",IF(E733&lt;&gt;"",VLOOKUP(CONCATENATE(D733,"-",E733),'Three Phase - UG'!$C$8:$T$18,10,FALSE),""),"")</f>
        <v/>
      </c>
      <c r="L733" s="426" t="str">
        <f>IF(D733&lt;&gt;"",IF(E733&lt;&gt;"",VLOOKUP(CONCATENATE(D733,"-",E733),'Three Phase - UG'!$C$8:$T$18,12,FALSE),""),"")</f>
        <v/>
      </c>
      <c r="M733" s="426" t="str">
        <f>IF(D733&lt;&gt;"",IF(E733&lt;&gt;"",VLOOKUP(CONCATENATE(D733,"-",E733),'Three Phase - UG'!$C$8:$T$18,13,FALSE),""),"")</f>
        <v/>
      </c>
      <c r="N733" s="427" t="str">
        <f>IF(D733&lt;&gt;"",IF(E733&lt;&gt;"",VLOOKUP(CONCATENATE(D733,"-",E733),'Three Phase - UG'!$C$8:$T$18,15,FALSE)*1000000,""),"")</f>
        <v/>
      </c>
      <c r="O733" s="426"/>
      <c r="P733" s="427"/>
    </row>
    <row r="734" spans="10:16" x14ac:dyDescent="0.25">
      <c r="J734" s="426" t="str">
        <f>IF(D734&lt;&gt;"",IF(E734&lt;&gt;"",VLOOKUP(CONCATENATE(D734,"-",E734),'Three Phase - UG'!$C$8:$T$18,9,FALSE),""),"")</f>
        <v/>
      </c>
      <c r="K734" s="426" t="str">
        <f>IF(D734&lt;&gt;"",IF(E734&lt;&gt;"",VLOOKUP(CONCATENATE(D734,"-",E734),'Three Phase - UG'!$C$8:$T$18,10,FALSE),""),"")</f>
        <v/>
      </c>
      <c r="L734" s="426" t="str">
        <f>IF(D734&lt;&gt;"",IF(E734&lt;&gt;"",VLOOKUP(CONCATENATE(D734,"-",E734),'Three Phase - UG'!$C$8:$T$18,12,FALSE),""),"")</f>
        <v/>
      </c>
      <c r="M734" s="426" t="str">
        <f>IF(D734&lt;&gt;"",IF(E734&lt;&gt;"",VLOOKUP(CONCATENATE(D734,"-",E734),'Three Phase - UG'!$C$8:$T$18,13,FALSE),""),"")</f>
        <v/>
      </c>
      <c r="N734" s="427" t="str">
        <f>IF(D734&lt;&gt;"",IF(E734&lt;&gt;"",VLOOKUP(CONCATENATE(D734,"-",E734),'Three Phase - UG'!$C$8:$T$18,15,FALSE)*1000000,""),"")</f>
        <v/>
      </c>
      <c r="O734" s="426"/>
      <c r="P734" s="427"/>
    </row>
    <row r="735" spans="10:16" x14ac:dyDescent="0.25">
      <c r="J735" s="426" t="str">
        <f>IF(D735&lt;&gt;"",IF(E735&lt;&gt;"",VLOOKUP(CONCATENATE(D735,"-",E735),'Three Phase - UG'!$C$8:$T$18,9,FALSE),""),"")</f>
        <v/>
      </c>
      <c r="K735" s="426" t="str">
        <f>IF(D735&lt;&gt;"",IF(E735&lt;&gt;"",VLOOKUP(CONCATENATE(D735,"-",E735),'Three Phase - UG'!$C$8:$T$18,10,FALSE),""),"")</f>
        <v/>
      </c>
      <c r="L735" s="426" t="str">
        <f>IF(D735&lt;&gt;"",IF(E735&lt;&gt;"",VLOOKUP(CONCATENATE(D735,"-",E735),'Three Phase - UG'!$C$8:$T$18,12,FALSE),""),"")</f>
        <v/>
      </c>
      <c r="M735" s="426" t="str">
        <f>IF(D735&lt;&gt;"",IF(E735&lt;&gt;"",VLOOKUP(CONCATENATE(D735,"-",E735),'Three Phase - UG'!$C$8:$T$18,13,FALSE),""),"")</f>
        <v/>
      </c>
      <c r="N735" s="427" t="str">
        <f>IF(D735&lt;&gt;"",IF(E735&lt;&gt;"",VLOOKUP(CONCATENATE(D735,"-",E735),'Three Phase - UG'!$C$8:$T$18,15,FALSE)*1000000,""),"")</f>
        <v/>
      </c>
      <c r="O735" s="426"/>
      <c r="P735" s="427"/>
    </row>
    <row r="736" spans="10:16" x14ac:dyDescent="0.25">
      <c r="J736" s="426" t="str">
        <f>IF(D736&lt;&gt;"",IF(E736&lt;&gt;"",VLOOKUP(CONCATENATE(D736,"-",E736),'Three Phase - UG'!$C$8:$T$18,9,FALSE),""),"")</f>
        <v/>
      </c>
      <c r="K736" s="426" t="str">
        <f>IF(D736&lt;&gt;"",IF(E736&lt;&gt;"",VLOOKUP(CONCATENATE(D736,"-",E736),'Three Phase - UG'!$C$8:$T$18,10,FALSE),""),"")</f>
        <v/>
      </c>
      <c r="L736" s="426" t="str">
        <f>IF(D736&lt;&gt;"",IF(E736&lt;&gt;"",VLOOKUP(CONCATENATE(D736,"-",E736),'Three Phase - UG'!$C$8:$T$18,12,FALSE),""),"")</f>
        <v/>
      </c>
      <c r="M736" s="426" t="str">
        <f>IF(D736&lt;&gt;"",IF(E736&lt;&gt;"",VLOOKUP(CONCATENATE(D736,"-",E736),'Three Phase - UG'!$C$8:$T$18,13,FALSE),""),"")</f>
        <v/>
      </c>
      <c r="N736" s="427" t="str">
        <f>IF(D736&lt;&gt;"",IF(E736&lt;&gt;"",VLOOKUP(CONCATENATE(D736,"-",E736),'Three Phase - UG'!$C$8:$T$18,15,FALSE)*1000000,""),"")</f>
        <v/>
      </c>
      <c r="O736" s="426"/>
      <c r="P736" s="427"/>
    </row>
    <row r="737" spans="10:16" x14ac:dyDescent="0.25">
      <c r="J737" s="426" t="str">
        <f>IF(D737&lt;&gt;"",IF(E737&lt;&gt;"",VLOOKUP(CONCATENATE(D737,"-",E737),'Three Phase - UG'!$C$8:$T$18,9,FALSE),""),"")</f>
        <v/>
      </c>
      <c r="K737" s="426" t="str">
        <f>IF(D737&lt;&gt;"",IF(E737&lt;&gt;"",VLOOKUP(CONCATENATE(D737,"-",E737),'Three Phase - UG'!$C$8:$T$18,10,FALSE),""),"")</f>
        <v/>
      </c>
      <c r="L737" s="426" t="str">
        <f>IF(D737&lt;&gt;"",IF(E737&lt;&gt;"",VLOOKUP(CONCATENATE(D737,"-",E737),'Three Phase - UG'!$C$8:$T$18,12,FALSE),""),"")</f>
        <v/>
      </c>
      <c r="M737" s="426" t="str">
        <f>IF(D737&lt;&gt;"",IF(E737&lt;&gt;"",VLOOKUP(CONCATENATE(D737,"-",E737),'Three Phase - UG'!$C$8:$T$18,13,FALSE),""),"")</f>
        <v/>
      </c>
      <c r="N737" s="427" t="str">
        <f>IF(D737&lt;&gt;"",IF(E737&lt;&gt;"",VLOOKUP(CONCATENATE(D737,"-",E737),'Three Phase - UG'!$C$8:$T$18,15,FALSE)*1000000,""),"")</f>
        <v/>
      </c>
      <c r="O737" s="426"/>
      <c r="P737" s="427"/>
    </row>
    <row r="738" spans="10:16" x14ac:dyDescent="0.25">
      <c r="J738" s="426" t="str">
        <f>IF(D738&lt;&gt;"",IF(E738&lt;&gt;"",VLOOKUP(CONCATENATE(D738,"-",E738),'Three Phase - UG'!$C$8:$T$18,9,FALSE),""),"")</f>
        <v/>
      </c>
      <c r="K738" s="426" t="str">
        <f>IF(D738&lt;&gt;"",IF(E738&lt;&gt;"",VLOOKUP(CONCATENATE(D738,"-",E738),'Three Phase - UG'!$C$8:$T$18,10,FALSE),""),"")</f>
        <v/>
      </c>
      <c r="L738" s="426" t="str">
        <f>IF(D738&lt;&gt;"",IF(E738&lt;&gt;"",VLOOKUP(CONCATENATE(D738,"-",E738),'Three Phase - UG'!$C$8:$T$18,12,FALSE),""),"")</f>
        <v/>
      </c>
      <c r="M738" s="426" t="str">
        <f>IF(D738&lt;&gt;"",IF(E738&lt;&gt;"",VLOOKUP(CONCATENATE(D738,"-",E738),'Three Phase - UG'!$C$8:$T$18,13,FALSE),""),"")</f>
        <v/>
      </c>
      <c r="N738" s="427" t="str">
        <f>IF(D738&lt;&gt;"",IF(E738&lt;&gt;"",VLOOKUP(CONCATENATE(D738,"-",E738),'Three Phase - UG'!$C$8:$T$18,15,FALSE)*1000000,""),"")</f>
        <v/>
      </c>
      <c r="O738" s="426"/>
      <c r="P738" s="427"/>
    </row>
    <row r="739" spans="10:16" x14ac:dyDescent="0.25">
      <c r="J739" s="426" t="str">
        <f>IF(D739&lt;&gt;"",IF(E739&lt;&gt;"",VLOOKUP(CONCATENATE(D739,"-",E739),'Three Phase - UG'!$C$8:$T$18,9,FALSE),""),"")</f>
        <v/>
      </c>
      <c r="K739" s="426" t="str">
        <f>IF(D739&lt;&gt;"",IF(E739&lt;&gt;"",VLOOKUP(CONCATENATE(D739,"-",E739),'Three Phase - UG'!$C$8:$T$18,10,FALSE),""),"")</f>
        <v/>
      </c>
      <c r="L739" s="426" t="str">
        <f>IF(D739&lt;&gt;"",IF(E739&lt;&gt;"",VLOOKUP(CONCATENATE(D739,"-",E739),'Three Phase - UG'!$C$8:$T$18,12,FALSE),""),"")</f>
        <v/>
      </c>
      <c r="M739" s="426" t="str">
        <f>IF(D739&lt;&gt;"",IF(E739&lt;&gt;"",VLOOKUP(CONCATENATE(D739,"-",E739),'Three Phase - UG'!$C$8:$T$18,13,FALSE),""),"")</f>
        <v/>
      </c>
      <c r="N739" s="427" t="str">
        <f>IF(D739&lt;&gt;"",IF(E739&lt;&gt;"",VLOOKUP(CONCATENATE(D739,"-",E739),'Three Phase - UG'!$C$8:$T$18,15,FALSE)*1000000,""),"")</f>
        <v/>
      </c>
      <c r="O739" s="426"/>
      <c r="P739" s="427"/>
    </row>
    <row r="740" spans="10:16" x14ac:dyDescent="0.25">
      <c r="J740" s="426" t="str">
        <f>IF(D740&lt;&gt;"",IF(E740&lt;&gt;"",VLOOKUP(CONCATENATE(D740,"-",E740),'Three Phase - UG'!$C$8:$T$18,9,FALSE),""),"")</f>
        <v/>
      </c>
      <c r="K740" s="426" t="str">
        <f>IF(D740&lt;&gt;"",IF(E740&lt;&gt;"",VLOOKUP(CONCATENATE(D740,"-",E740),'Three Phase - UG'!$C$8:$T$18,10,FALSE),""),"")</f>
        <v/>
      </c>
      <c r="L740" s="426" t="str">
        <f>IF(D740&lt;&gt;"",IF(E740&lt;&gt;"",VLOOKUP(CONCATENATE(D740,"-",E740),'Three Phase - UG'!$C$8:$T$18,12,FALSE),""),"")</f>
        <v/>
      </c>
      <c r="M740" s="426" t="str">
        <f>IF(D740&lt;&gt;"",IF(E740&lt;&gt;"",VLOOKUP(CONCATENATE(D740,"-",E740),'Three Phase - UG'!$C$8:$T$18,13,FALSE),""),"")</f>
        <v/>
      </c>
      <c r="N740" s="427" t="str">
        <f>IF(D740&lt;&gt;"",IF(E740&lt;&gt;"",VLOOKUP(CONCATENATE(D740,"-",E740),'Three Phase - UG'!$C$8:$T$18,15,FALSE)*1000000,""),"")</f>
        <v/>
      </c>
      <c r="O740" s="426"/>
      <c r="P740" s="427"/>
    </row>
    <row r="741" spans="10:16" x14ac:dyDescent="0.25">
      <c r="J741" s="426" t="str">
        <f>IF(D741&lt;&gt;"",IF(E741&lt;&gt;"",VLOOKUP(CONCATENATE(D741,"-",E741),'Three Phase - UG'!$C$8:$T$18,9,FALSE),""),"")</f>
        <v/>
      </c>
      <c r="K741" s="426" t="str">
        <f>IF(D741&lt;&gt;"",IF(E741&lt;&gt;"",VLOOKUP(CONCATENATE(D741,"-",E741),'Three Phase - UG'!$C$8:$T$18,10,FALSE),""),"")</f>
        <v/>
      </c>
      <c r="L741" s="426" t="str">
        <f>IF(D741&lt;&gt;"",IF(E741&lt;&gt;"",VLOOKUP(CONCATENATE(D741,"-",E741),'Three Phase - UG'!$C$8:$T$18,12,FALSE),""),"")</f>
        <v/>
      </c>
      <c r="M741" s="426" t="str">
        <f>IF(D741&lt;&gt;"",IF(E741&lt;&gt;"",VLOOKUP(CONCATENATE(D741,"-",E741),'Three Phase - UG'!$C$8:$T$18,13,FALSE),""),"")</f>
        <v/>
      </c>
      <c r="N741" s="427" t="str">
        <f>IF(D741&lt;&gt;"",IF(E741&lt;&gt;"",VLOOKUP(CONCATENATE(D741,"-",E741),'Three Phase - UG'!$C$8:$T$18,15,FALSE)*1000000,""),"")</f>
        <v/>
      </c>
      <c r="O741" s="426"/>
      <c r="P741" s="427"/>
    </row>
    <row r="742" spans="10:16" x14ac:dyDescent="0.25">
      <c r="J742" s="426" t="str">
        <f>IF(D742&lt;&gt;"",IF(E742&lt;&gt;"",VLOOKUP(CONCATENATE(D742,"-",E742),'Three Phase - UG'!$C$8:$T$18,9,FALSE),""),"")</f>
        <v/>
      </c>
      <c r="K742" s="426" t="str">
        <f>IF(D742&lt;&gt;"",IF(E742&lt;&gt;"",VLOOKUP(CONCATENATE(D742,"-",E742),'Three Phase - UG'!$C$8:$T$18,10,FALSE),""),"")</f>
        <v/>
      </c>
      <c r="L742" s="426" t="str">
        <f>IF(D742&lt;&gt;"",IF(E742&lt;&gt;"",VLOOKUP(CONCATENATE(D742,"-",E742),'Three Phase - UG'!$C$8:$T$18,12,FALSE),""),"")</f>
        <v/>
      </c>
      <c r="M742" s="426" t="str">
        <f>IF(D742&lt;&gt;"",IF(E742&lt;&gt;"",VLOOKUP(CONCATENATE(D742,"-",E742),'Three Phase - UG'!$C$8:$T$18,13,FALSE),""),"")</f>
        <v/>
      </c>
      <c r="N742" s="427" t="str">
        <f>IF(D742&lt;&gt;"",IF(E742&lt;&gt;"",VLOOKUP(CONCATENATE(D742,"-",E742),'Three Phase - UG'!$C$8:$T$18,15,FALSE)*1000000,""),"")</f>
        <v/>
      </c>
      <c r="O742" s="426"/>
      <c r="P742" s="427"/>
    </row>
    <row r="743" spans="10:16" x14ac:dyDescent="0.25">
      <c r="J743" s="426" t="str">
        <f>IF(D743&lt;&gt;"",IF(E743&lt;&gt;"",VLOOKUP(CONCATENATE(D743,"-",E743),'Three Phase - UG'!$C$8:$T$18,9,FALSE),""),"")</f>
        <v/>
      </c>
      <c r="K743" s="426" t="str">
        <f>IF(D743&lt;&gt;"",IF(E743&lt;&gt;"",VLOOKUP(CONCATENATE(D743,"-",E743),'Three Phase - UG'!$C$8:$T$18,10,FALSE),""),"")</f>
        <v/>
      </c>
      <c r="L743" s="426" t="str">
        <f>IF(D743&lt;&gt;"",IF(E743&lt;&gt;"",VLOOKUP(CONCATENATE(D743,"-",E743),'Three Phase - UG'!$C$8:$T$18,12,FALSE),""),"")</f>
        <v/>
      </c>
      <c r="M743" s="426" t="str">
        <f>IF(D743&lt;&gt;"",IF(E743&lt;&gt;"",VLOOKUP(CONCATENATE(D743,"-",E743),'Three Phase - UG'!$C$8:$T$18,13,FALSE),""),"")</f>
        <v/>
      </c>
      <c r="N743" s="427" t="str">
        <f>IF(D743&lt;&gt;"",IF(E743&lt;&gt;"",VLOOKUP(CONCATENATE(D743,"-",E743),'Three Phase - UG'!$C$8:$T$18,15,FALSE)*1000000,""),"")</f>
        <v/>
      </c>
      <c r="O743" s="426"/>
      <c r="P743" s="427"/>
    </row>
    <row r="744" spans="10:16" x14ac:dyDescent="0.25">
      <c r="J744" s="426" t="str">
        <f>IF(D744&lt;&gt;"",IF(E744&lt;&gt;"",VLOOKUP(CONCATENATE(D744,"-",E744),'Three Phase - UG'!$C$8:$T$18,9,FALSE),""),"")</f>
        <v/>
      </c>
      <c r="K744" s="426" t="str">
        <f>IF(D744&lt;&gt;"",IF(E744&lt;&gt;"",VLOOKUP(CONCATENATE(D744,"-",E744),'Three Phase - UG'!$C$8:$T$18,10,FALSE),""),"")</f>
        <v/>
      </c>
      <c r="L744" s="426" t="str">
        <f>IF(D744&lt;&gt;"",IF(E744&lt;&gt;"",VLOOKUP(CONCATENATE(D744,"-",E744),'Three Phase - UG'!$C$8:$T$18,12,FALSE),""),"")</f>
        <v/>
      </c>
      <c r="M744" s="426" t="str">
        <f>IF(D744&lt;&gt;"",IF(E744&lt;&gt;"",VLOOKUP(CONCATENATE(D744,"-",E744),'Three Phase - UG'!$C$8:$T$18,13,FALSE),""),"")</f>
        <v/>
      </c>
      <c r="N744" s="427" t="str">
        <f>IF(D744&lt;&gt;"",IF(E744&lt;&gt;"",VLOOKUP(CONCATENATE(D744,"-",E744),'Three Phase - UG'!$C$8:$T$18,15,FALSE)*1000000,""),"")</f>
        <v/>
      </c>
      <c r="O744" s="426"/>
      <c r="P744" s="427"/>
    </row>
    <row r="745" spans="10:16" x14ac:dyDescent="0.25">
      <c r="J745" s="426" t="str">
        <f>IF(D745&lt;&gt;"",IF(E745&lt;&gt;"",VLOOKUP(CONCATENATE(D745,"-",E745),'Three Phase - UG'!$C$8:$T$18,9,FALSE),""),"")</f>
        <v/>
      </c>
      <c r="K745" s="426" t="str">
        <f>IF(D745&lt;&gt;"",IF(E745&lt;&gt;"",VLOOKUP(CONCATENATE(D745,"-",E745),'Three Phase - UG'!$C$8:$T$18,10,FALSE),""),"")</f>
        <v/>
      </c>
      <c r="L745" s="426" t="str">
        <f>IF(D745&lt;&gt;"",IF(E745&lt;&gt;"",VLOOKUP(CONCATENATE(D745,"-",E745),'Three Phase - UG'!$C$8:$T$18,12,FALSE),""),"")</f>
        <v/>
      </c>
      <c r="M745" s="426" t="str">
        <f>IF(D745&lt;&gt;"",IF(E745&lt;&gt;"",VLOOKUP(CONCATENATE(D745,"-",E745),'Three Phase - UG'!$C$8:$T$18,13,FALSE),""),"")</f>
        <v/>
      </c>
      <c r="N745" s="427" t="str">
        <f>IF(D745&lt;&gt;"",IF(E745&lt;&gt;"",VLOOKUP(CONCATENATE(D745,"-",E745),'Three Phase - UG'!$C$8:$T$18,15,FALSE)*1000000,""),"")</f>
        <v/>
      </c>
      <c r="O745" s="426"/>
      <c r="P745" s="427"/>
    </row>
    <row r="746" spans="10:16" x14ac:dyDescent="0.25">
      <c r="J746" s="426" t="str">
        <f>IF(D746&lt;&gt;"",IF(E746&lt;&gt;"",VLOOKUP(CONCATENATE(D746,"-",E746),'Three Phase - UG'!$C$8:$T$18,9,FALSE),""),"")</f>
        <v/>
      </c>
      <c r="K746" s="426" t="str">
        <f>IF(D746&lt;&gt;"",IF(E746&lt;&gt;"",VLOOKUP(CONCATENATE(D746,"-",E746),'Three Phase - UG'!$C$8:$T$18,10,FALSE),""),"")</f>
        <v/>
      </c>
      <c r="L746" s="426" t="str">
        <f>IF(D746&lt;&gt;"",IF(E746&lt;&gt;"",VLOOKUP(CONCATENATE(D746,"-",E746),'Three Phase - UG'!$C$8:$T$18,12,FALSE),""),"")</f>
        <v/>
      </c>
      <c r="M746" s="426" t="str">
        <f>IF(D746&lt;&gt;"",IF(E746&lt;&gt;"",VLOOKUP(CONCATENATE(D746,"-",E746),'Three Phase - UG'!$C$8:$T$18,13,FALSE),""),"")</f>
        <v/>
      </c>
      <c r="N746" s="427" t="str">
        <f>IF(D746&lt;&gt;"",IF(E746&lt;&gt;"",VLOOKUP(CONCATENATE(D746,"-",E746),'Three Phase - UG'!$C$8:$T$18,15,FALSE)*1000000,""),"")</f>
        <v/>
      </c>
      <c r="O746" s="426"/>
      <c r="P746" s="427"/>
    </row>
    <row r="747" spans="10:16" x14ac:dyDescent="0.25">
      <c r="J747" s="426" t="str">
        <f>IF(D747&lt;&gt;"",IF(E747&lt;&gt;"",VLOOKUP(CONCATENATE(D747,"-",E747),'Three Phase - UG'!$C$8:$T$18,9,FALSE),""),"")</f>
        <v/>
      </c>
      <c r="K747" s="426" t="str">
        <f>IF(D747&lt;&gt;"",IF(E747&lt;&gt;"",VLOOKUP(CONCATENATE(D747,"-",E747),'Three Phase - UG'!$C$8:$T$18,10,FALSE),""),"")</f>
        <v/>
      </c>
      <c r="L747" s="426" t="str">
        <f>IF(D747&lt;&gt;"",IF(E747&lt;&gt;"",VLOOKUP(CONCATENATE(D747,"-",E747),'Three Phase - UG'!$C$8:$T$18,12,FALSE),""),"")</f>
        <v/>
      </c>
      <c r="M747" s="426" t="str">
        <f>IF(D747&lt;&gt;"",IF(E747&lt;&gt;"",VLOOKUP(CONCATENATE(D747,"-",E747),'Three Phase - UG'!$C$8:$T$18,13,FALSE),""),"")</f>
        <v/>
      </c>
      <c r="N747" s="427" t="str">
        <f>IF(D747&lt;&gt;"",IF(E747&lt;&gt;"",VLOOKUP(CONCATENATE(D747,"-",E747),'Three Phase - UG'!$C$8:$T$18,15,FALSE)*1000000,""),"")</f>
        <v/>
      </c>
      <c r="O747" s="426"/>
      <c r="P747" s="427"/>
    </row>
    <row r="748" spans="10:16" x14ac:dyDescent="0.25">
      <c r="J748" s="426" t="str">
        <f>IF(D748&lt;&gt;"",IF(E748&lt;&gt;"",VLOOKUP(CONCATENATE(D748,"-",E748),'Three Phase - UG'!$C$8:$T$18,9,FALSE),""),"")</f>
        <v/>
      </c>
      <c r="K748" s="426" t="str">
        <f>IF(D748&lt;&gt;"",IF(E748&lt;&gt;"",VLOOKUP(CONCATENATE(D748,"-",E748),'Three Phase - UG'!$C$8:$T$18,10,FALSE),""),"")</f>
        <v/>
      </c>
      <c r="L748" s="426" t="str">
        <f>IF(D748&lt;&gt;"",IF(E748&lt;&gt;"",VLOOKUP(CONCATENATE(D748,"-",E748),'Three Phase - UG'!$C$8:$T$18,12,FALSE),""),"")</f>
        <v/>
      </c>
      <c r="M748" s="426" t="str">
        <f>IF(D748&lt;&gt;"",IF(E748&lt;&gt;"",VLOOKUP(CONCATENATE(D748,"-",E748),'Three Phase - UG'!$C$8:$T$18,13,FALSE),""),"")</f>
        <v/>
      </c>
      <c r="N748" s="427" t="str">
        <f>IF(D748&lt;&gt;"",IF(E748&lt;&gt;"",VLOOKUP(CONCATENATE(D748,"-",E748),'Three Phase - UG'!$C$8:$T$18,15,FALSE)*1000000,""),"")</f>
        <v/>
      </c>
      <c r="O748" s="426"/>
      <c r="P748" s="427"/>
    </row>
    <row r="749" spans="10:16" x14ac:dyDescent="0.25">
      <c r="J749" s="426" t="str">
        <f>IF(D749&lt;&gt;"",IF(E749&lt;&gt;"",VLOOKUP(CONCATENATE(D749,"-",E749),'Three Phase - UG'!$C$8:$T$18,9,FALSE),""),"")</f>
        <v/>
      </c>
      <c r="K749" s="426" t="str">
        <f>IF(D749&lt;&gt;"",IF(E749&lt;&gt;"",VLOOKUP(CONCATENATE(D749,"-",E749),'Three Phase - UG'!$C$8:$T$18,10,FALSE),""),"")</f>
        <v/>
      </c>
      <c r="L749" s="426" t="str">
        <f>IF(D749&lt;&gt;"",IF(E749&lt;&gt;"",VLOOKUP(CONCATENATE(D749,"-",E749),'Three Phase - UG'!$C$8:$T$18,12,FALSE),""),"")</f>
        <v/>
      </c>
      <c r="M749" s="426" t="str">
        <f>IF(D749&lt;&gt;"",IF(E749&lt;&gt;"",VLOOKUP(CONCATENATE(D749,"-",E749),'Three Phase - UG'!$C$8:$T$18,13,FALSE),""),"")</f>
        <v/>
      </c>
      <c r="N749" s="427" t="str">
        <f>IF(D749&lt;&gt;"",IF(E749&lt;&gt;"",VLOOKUP(CONCATENATE(D749,"-",E749),'Three Phase - UG'!$C$8:$T$18,15,FALSE)*1000000,""),"")</f>
        <v/>
      </c>
      <c r="O749" s="426"/>
      <c r="P749" s="427"/>
    </row>
    <row r="750" spans="10:16" x14ac:dyDescent="0.25">
      <c r="J750" s="426" t="str">
        <f>IF(D750&lt;&gt;"",IF(E750&lt;&gt;"",VLOOKUP(CONCATENATE(D750,"-",E750),'Three Phase - UG'!$C$8:$T$18,9,FALSE),""),"")</f>
        <v/>
      </c>
      <c r="K750" s="426" t="str">
        <f>IF(D750&lt;&gt;"",IF(E750&lt;&gt;"",VLOOKUP(CONCATENATE(D750,"-",E750),'Three Phase - UG'!$C$8:$T$18,10,FALSE),""),"")</f>
        <v/>
      </c>
      <c r="L750" s="426" t="str">
        <f>IF(D750&lt;&gt;"",IF(E750&lt;&gt;"",VLOOKUP(CONCATENATE(D750,"-",E750),'Three Phase - UG'!$C$8:$T$18,12,FALSE),""),"")</f>
        <v/>
      </c>
      <c r="M750" s="426" t="str">
        <f>IF(D750&lt;&gt;"",IF(E750&lt;&gt;"",VLOOKUP(CONCATENATE(D750,"-",E750),'Three Phase - UG'!$C$8:$T$18,13,FALSE),""),"")</f>
        <v/>
      </c>
      <c r="N750" s="427" t="str">
        <f>IF(D750&lt;&gt;"",IF(E750&lt;&gt;"",VLOOKUP(CONCATENATE(D750,"-",E750),'Three Phase - UG'!$C$8:$T$18,15,FALSE)*1000000,""),"")</f>
        <v/>
      </c>
      <c r="O750" s="426"/>
      <c r="P750" s="427"/>
    </row>
    <row r="751" spans="10:16" x14ac:dyDescent="0.25">
      <c r="J751" s="426" t="str">
        <f>IF(D751&lt;&gt;"",IF(E751&lt;&gt;"",VLOOKUP(CONCATENATE(D751,"-",E751),'Three Phase - UG'!$C$8:$T$18,9,FALSE),""),"")</f>
        <v/>
      </c>
      <c r="K751" s="426" t="str">
        <f>IF(D751&lt;&gt;"",IF(E751&lt;&gt;"",VLOOKUP(CONCATENATE(D751,"-",E751),'Three Phase - UG'!$C$8:$T$18,10,FALSE),""),"")</f>
        <v/>
      </c>
      <c r="L751" s="426" t="str">
        <f>IF(D751&lt;&gt;"",IF(E751&lt;&gt;"",VLOOKUP(CONCATENATE(D751,"-",E751),'Three Phase - UG'!$C$8:$T$18,12,FALSE),""),"")</f>
        <v/>
      </c>
      <c r="M751" s="426" t="str">
        <f>IF(D751&lt;&gt;"",IF(E751&lt;&gt;"",VLOOKUP(CONCATENATE(D751,"-",E751),'Three Phase - UG'!$C$8:$T$18,13,FALSE),""),"")</f>
        <v/>
      </c>
      <c r="N751" s="427" t="str">
        <f>IF(D751&lt;&gt;"",IF(E751&lt;&gt;"",VLOOKUP(CONCATENATE(D751,"-",E751),'Three Phase - UG'!$C$8:$T$18,15,FALSE)*1000000,""),"")</f>
        <v/>
      </c>
      <c r="O751" s="426"/>
      <c r="P751" s="427"/>
    </row>
    <row r="752" spans="10:16" x14ac:dyDescent="0.25">
      <c r="J752" s="426" t="str">
        <f>IF(D752&lt;&gt;"",IF(E752&lt;&gt;"",VLOOKUP(CONCATENATE(D752,"-",E752),'Three Phase - UG'!$C$8:$T$18,9,FALSE),""),"")</f>
        <v/>
      </c>
      <c r="K752" s="426" t="str">
        <f>IF(D752&lt;&gt;"",IF(E752&lt;&gt;"",VLOOKUP(CONCATENATE(D752,"-",E752),'Three Phase - UG'!$C$8:$T$18,10,FALSE),""),"")</f>
        <v/>
      </c>
      <c r="L752" s="426" t="str">
        <f>IF(D752&lt;&gt;"",IF(E752&lt;&gt;"",VLOOKUP(CONCATENATE(D752,"-",E752),'Three Phase - UG'!$C$8:$T$18,12,FALSE),""),"")</f>
        <v/>
      </c>
      <c r="M752" s="426" t="str">
        <f>IF(D752&lt;&gt;"",IF(E752&lt;&gt;"",VLOOKUP(CONCATENATE(D752,"-",E752),'Three Phase - UG'!$C$8:$T$18,13,FALSE),""),"")</f>
        <v/>
      </c>
      <c r="N752" s="427" t="str">
        <f>IF(D752&lt;&gt;"",IF(E752&lt;&gt;"",VLOOKUP(CONCATENATE(D752,"-",E752),'Three Phase - UG'!$C$8:$T$18,15,FALSE)*1000000,""),"")</f>
        <v/>
      </c>
      <c r="O752" s="426"/>
      <c r="P752" s="427"/>
    </row>
    <row r="753" spans="10:16" x14ac:dyDescent="0.25">
      <c r="J753" s="426" t="str">
        <f>IF(D753&lt;&gt;"",IF(E753&lt;&gt;"",VLOOKUP(CONCATENATE(D753,"-",E753),'Three Phase - UG'!$C$8:$T$18,9,FALSE),""),"")</f>
        <v/>
      </c>
      <c r="K753" s="426" t="str">
        <f>IF(D753&lt;&gt;"",IF(E753&lt;&gt;"",VLOOKUP(CONCATENATE(D753,"-",E753),'Three Phase - UG'!$C$8:$T$18,10,FALSE),""),"")</f>
        <v/>
      </c>
      <c r="L753" s="426" t="str">
        <f>IF(D753&lt;&gt;"",IF(E753&lt;&gt;"",VLOOKUP(CONCATENATE(D753,"-",E753),'Three Phase - UG'!$C$8:$T$18,12,FALSE),""),"")</f>
        <v/>
      </c>
      <c r="M753" s="426" t="str">
        <f>IF(D753&lt;&gt;"",IF(E753&lt;&gt;"",VLOOKUP(CONCATENATE(D753,"-",E753),'Three Phase - UG'!$C$8:$T$18,13,FALSE),""),"")</f>
        <v/>
      </c>
      <c r="N753" s="427" t="str">
        <f>IF(D753&lt;&gt;"",IF(E753&lt;&gt;"",VLOOKUP(CONCATENATE(D753,"-",E753),'Three Phase - UG'!$C$8:$T$18,15,FALSE)*1000000,""),"")</f>
        <v/>
      </c>
      <c r="O753" s="426"/>
      <c r="P753" s="427"/>
    </row>
    <row r="754" spans="10:16" x14ac:dyDescent="0.25">
      <c r="J754" s="426" t="str">
        <f>IF(D754&lt;&gt;"",IF(E754&lt;&gt;"",VLOOKUP(CONCATENATE(D754,"-",E754),'Three Phase - UG'!$C$8:$T$18,9,FALSE),""),"")</f>
        <v/>
      </c>
      <c r="K754" s="426" t="str">
        <f>IF(D754&lt;&gt;"",IF(E754&lt;&gt;"",VLOOKUP(CONCATENATE(D754,"-",E754),'Three Phase - UG'!$C$8:$T$18,10,FALSE),""),"")</f>
        <v/>
      </c>
      <c r="L754" s="426" t="str">
        <f>IF(D754&lt;&gt;"",IF(E754&lt;&gt;"",VLOOKUP(CONCATENATE(D754,"-",E754),'Three Phase - UG'!$C$8:$T$18,12,FALSE),""),"")</f>
        <v/>
      </c>
      <c r="M754" s="426" t="str">
        <f>IF(D754&lt;&gt;"",IF(E754&lt;&gt;"",VLOOKUP(CONCATENATE(D754,"-",E754),'Three Phase - UG'!$C$8:$T$18,13,FALSE),""),"")</f>
        <v/>
      </c>
      <c r="N754" s="427" t="str">
        <f>IF(D754&lt;&gt;"",IF(E754&lt;&gt;"",VLOOKUP(CONCATENATE(D754,"-",E754),'Three Phase - UG'!$C$8:$T$18,15,FALSE)*1000000,""),"")</f>
        <v/>
      </c>
      <c r="O754" s="426"/>
      <c r="P754" s="427"/>
    </row>
    <row r="755" spans="10:16" x14ac:dyDescent="0.25">
      <c r="J755" s="426" t="str">
        <f>IF(D755&lt;&gt;"",IF(E755&lt;&gt;"",VLOOKUP(CONCATENATE(D755,"-",E755),'Three Phase - UG'!$C$8:$T$18,9,FALSE),""),"")</f>
        <v/>
      </c>
      <c r="K755" s="426" t="str">
        <f>IF(D755&lt;&gt;"",IF(E755&lt;&gt;"",VLOOKUP(CONCATENATE(D755,"-",E755),'Three Phase - UG'!$C$8:$T$18,10,FALSE),""),"")</f>
        <v/>
      </c>
      <c r="L755" s="426" t="str">
        <f>IF(D755&lt;&gt;"",IF(E755&lt;&gt;"",VLOOKUP(CONCATENATE(D755,"-",E755),'Three Phase - UG'!$C$8:$T$18,12,FALSE),""),"")</f>
        <v/>
      </c>
      <c r="M755" s="426" t="str">
        <f>IF(D755&lt;&gt;"",IF(E755&lt;&gt;"",VLOOKUP(CONCATENATE(D755,"-",E755),'Three Phase - UG'!$C$8:$T$18,13,FALSE),""),"")</f>
        <v/>
      </c>
      <c r="N755" s="427" t="str">
        <f>IF(D755&lt;&gt;"",IF(E755&lt;&gt;"",VLOOKUP(CONCATENATE(D755,"-",E755),'Three Phase - UG'!$C$8:$T$18,15,FALSE)*1000000,""),"")</f>
        <v/>
      </c>
      <c r="O755" s="426"/>
      <c r="P755" s="427"/>
    </row>
    <row r="756" spans="10:16" x14ac:dyDescent="0.25">
      <c r="J756" s="426" t="str">
        <f>IF(D756&lt;&gt;"",IF(E756&lt;&gt;"",VLOOKUP(CONCATENATE(D756,"-",E756),'Three Phase - UG'!$C$8:$T$18,9,FALSE),""),"")</f>
        <v/>
      </c>
      <c r="K756" s="426" t="str">
        <f>IF(D756&lt;&gt;"",IF(E756&lt;&gt;"",VLOOKUP(CONCATENATE(D756,"-",E756),'Three Phase - UG'!$C$8:$T$18,10,FALSE),""),"")</f>
        <v/>
      </c>
      <c r="L756" s="426" t="str">
        <f>IF(D756&lt;&gt;"",IF(E756&lt;&gt;"",VLOOKUP(CONCATENATE(D756,"-",E756),'Three Phase - UG'!$C$8:$T$18,12,FALSE),""),"")</f>
        <v/>
      </c>
      <c r="M756" s="426" t="str">
        <f>IF(D756&lt;&gt;"",IF(E756&lt;&gt;"",VLOOKUP(CONCATENATE(D756,"-",E756),'Three Phase - UG'!$C$8:$T$18,13,FALSE),""),"")</f>
        <v/>
      </c>
      <c r="N756" s="427" t="str">
        <f>IF(D756&lt;&gt;"",IF(E756&lt;&gt;"",VLOOKUP(CONCATENATE(D756,"-",E756),'Three Phase - UG'!$C$8:$T$18,15,FALSE)*1000000,""),"")</f>
        <v/>
      </c>
      <c r="O756" s="426"/>
      <c r="P756" s="427"/>
    </row>
    <row r="757" spans="10:16" x14ac:dyDescent="0.25">
      <c r="J757" s="426" t="str">
        <f>IF(D757&lt;&gt;"",IF(E757&lt;&gt;"",VLOOKUP(CONCATENATE(D757,"-",E757),'Three Phase - UG'!$C$8:$T$18,9,FALSE),""),"")</f>
        <v/>
      </c>
      <c r="K757" s="426" t="str">
        <f>IF(D757&lt;&gt;"",IF(E757&lt;&gt;"",VLOOKUP(CONCATENATE(D757,"-",E757),'Three Phase - UG'!$C$8:$T$18,10,FALSE),""),"")</f>
        <v/>
      </c>
      <c r="L757" s="426" t="str">
        <f>IF(D757&lt;&gt;"",IF(E757&lt;&gt;"",VLOOKUP(CONCATENATE(D757,"-",E757),'Three Phase - UG'!$C$8:$T$18,12,FALSE),""),"")</f>
        <v/>
      </c>
      <c r="M757" s="426" t="str">
        <f>IF(D757&lt;&gt;"",IF(E757&lt;&gt;"",VLOOKUP(CONCATENATE(D757,"-",E757),'Three Phase - UG'!$C$8:$T$18,13,FALSE),""),"")</f>
        <v/>
      </c>
      <c r="N757" s="427" t="str">
        <f>IF(D757&lt;&gt;"",IF(E757&lt;&gt;"",VLOOKUP(CONCATENATE(D757,"-",E757),'Three Phase - UG'!$C$8:$T$18,15,FALSE)*1000000,""),"")</f>
        <v/>
      </c>
      <c r="O757" s="426"/>
      <c r="P757" s="427"/>
    </row>
    <row r="758" spans="10:16" x14ac:dyDescent="0.25">
      <c r="J758" s="426" t="str">
        <f>IF(D758&lt;&gt;"",IF(E758&lt;&gt;"",VLOOKUP(CONCATENATE(D758,"-",E758),'Three Phase - UG'!$C$8:$T$18,9,FALSE),""),"")</f>
        <v/>
      </c>
      <c r="K758" s="426" t="str">
        <f>IF(D758&lt;&gt;"",IF(E758&lt;&gt;"",VLOOKUP(CONCATENATE(D758,"-",E758),'Three Phase - UG'!$C$8:$T$18,10,FALSE),""),"")</f>
        <v/>
      </c>
      <c r="L758" s="426" t="str">
        <f>IF(D758&lt;&gt;"",IF(E758&lt;&gt;"",VLOOKUP(CONCATENATE(D758,"-",E758),'Three Phase - UG'!$C$8:$T$18,12,FALSE),""),"")</f>
        <v/>
      </c>
      <c r="M758" s="426" t="str">
        <f>IF(D758&lt;&gt;"",IF(E758&lt;&gt;"",VLOOKUP(CONCATENATE(D758,"-",E758),'Three Phase - UG'!$C$8:$T$18,13,FALSE),""),"")</f>
        <v/>
      </c>
      <c r="N758" s="427" t="str">
        <f>IF(D758&lt;&gt;"",IF(E758&lt;&gt;"",VLOOKUP(CONCATENATE(D758,"-",E758),'Three Phase - UG'!$C$8:$T$18,15,FALSE)*1000000,""),"")</f>
        <v/>
      </c>
      <c r="O758" s="426"/>
      <c r="P758" s="427"/>
    </row>
    <row r="759" spans="10:16" x14ac:dyDescent="0.25">
      <c r="J759" s="426" t="str">
        <f>IF(D759&lt;&gt;"",IF(E759&lt;&gt;"",VLOOKUP(CONCATENATE(D759,"-",E759),'Three Phase - UG'!$C$8:$T$18,9,FALSE),""),"")</f>
        <v/>
      </c>
      <c r="K759" s="426" t="str">
        <f>IF(D759&lt;&gt;"",IF(E759&lt;&gt;"",VLOOKUP(CONCATENATE(D759,"-",E759),'Three Phase - UG'!$C$8:$T$18,10,FALSE),""),"")</f>
        <v/>
      </c>
      <c r="L759" s="426" t="str">
        <f>IF(D759&lt;&gt;"",IF(E759&lt;&gt;"",VLOOKUP(CONCATENATE(D759,"-",E759),'Three Phase - UG'!$C$8:$T$18,12,FALSE),""),"")</f>
        <v/>
      </c>
      <c r="M759" s="426" t="str">
        <f>IF(D759&lt;&gt;"",IF(E759&lt;&gt;"",VLOOKUP(CONCATENATE(D759,"-",E759),'Three Phase - UG'!$C$8:$T$18,13,FALSE),""),"")</f>
        <v/>
      </c>
      <c r="N759" s="427" t="str">
        <f>IF(D759&lt;&gt;"",IF(E759&lt;&gt;"",VLOOKUP(CONCATENATE(D759,"-",E759),'Three Phase - UG'!$C$8:$T$18,15,FALSE)*1000000,""),"")</f>
        <v/>
      </c>
      <c r="O759" s="426"/>
      <c r="P759" s="427"/>
    </row>
    <row r="760" spans="10:16" x14ac:dyDescent="0.25">
      <c r="J760" s="426" t="str">
        <f>IF(D760&lt;&gt;"",IF(E760&lt;&gt;"",VLOOKUP(CONCATENATE(D760,"-",E760),'Three Phase - UG'!$C$8:$T$18,9,FALSE),""),"")</f>
        <v/>
      </c>
      <c r="K760" s="426" t="str">
        <f>IF(D760&lt;&gt;"",IF(E760&lt;&gt;"",VLOOKUP(CONCATENATE(D760,"-",E760),'Three Phase - UG'!$C$8:$T$18,10,FALSE),""),"")</f>
        <v/>
      </c>
      <c r="L760" s="426" t="str">
        <f>IF(D760&lt;&gt;"",IF(E760&lt;&gt;"",VLOOKUP(CONCATENATE(D760,"-",E760),'Three Phase - UG'!$C$8:$T$18,12,FALSE),""),"")</f>
        <v/>
      </c>
      <c r="M760" s="426" t="str">
        <f>IF(D760&lt;&gt;"",IF(E760&lt;&gt;"",VLOOKUP(CONCATENATE(D760,"-",E760),'Three Phase - UG'!$C$8:$T$18,13,FALSE),""),"")</f>
        <v/>
      </c>
      <c r="N760" s="427" t="str">
        <f>IF(D760&lt;&gt;"",IF(E760&lt;&gt;"",VLOOKUP(CONCATENATE(D760,"-",E760),'Three Phase - UG'!$C$8:$T$18,15,FALSE)*1000000,""),"")</f>
        <v/>
      </c>
      <c r="O760" s="426"/>
      <c r="P760" s="427"/>
    </row>
    <row r="761" spans="10:16" x14ac:dyDescent="0.25">
      <c r="J761" s="426" t="str">
        <f>IF(D761&lt;&gt;"",IF(E761&lt;&gt;"",VLOOKUP(CONCATENATE(D761,"-",E761),'Three Phase - UG'!$C$8:$T$18,9,FALSE),""),"")</f>
        <v/>
      </c>
      <c r="K761" s="426" t="str">
        <f>IF(D761&lt;&gt;"",IF(E761&lt;&gt;"",VLOOKUP(CONCATENATE(D761,"-",E761),'Three Phase - UG'!$C$8:$T$18,10,FALSE),""),"")</f>
        <v/>
      </c>
      <c r="L761" s="426" t="str">
        <f>IF(D761&lt;&gt;"",IF(E761&lt;&gt;"",VLOOKUP(CONCATENATE(D761,"-",E761),'Three Phase - UG'!$C$8:$T$18,12,FALSE),""),"")</f>
        <v/>
      </c>
      <c r="M761" s="426" t="str">
        <f>IF(D761&lt;&gt;"",IF(E761&lt;&gt;"",VLOOKUP(CONCATENATE(D761,"-",E761),'Three Phase - UG'!$C$8:$T$18,13,FALSE),""),"")</f>
        <v/>
      </c>
      <c r="N761" s="427" t="str">
        <f>IF(D761&lt;&gt;"",IF(E761&lt;&gt;"",VLOOKUP(CONCATENATE(D761,"-",E761),'Three Phase - UG'!$C$8:$T$18,15,FALSE)*1000000,""),"")</f>
        <v/>
      </c>
      <c r="O761" s="426"/>
      <c r="P761" s="427"/>
    </row>
    <row r="762" spans="10:16" x14ac:dyDescent="0.25">
      <c r="J762" s="426" t="str">
        <f>IF(D762&lt;&gt;"",IF(E762&lt;&gt;"",VLOOKUP(CONCATENATE(D762,"-",E762),'Three Phase - UG'!$C$8:$T$18,9,FALSE),""),"")</f>
        <v/>
      </c>
      <c r="K762" s="426" t="str">
        <f>IF(D762&lt;&gt;"",IF(E762&lt;&gt;"",VLOOKUP(CONCATENATE(D762,"-",E762),'Three Phase - UG'!$C$8:$T$18,10,FALSE),""),"")</f>
        <v/>
      </c>
      <c r="L762" s="426" t="str">
        <f>IF(D762&lt;&gt;"",IF(E762&lt;&gt;"",VLOOKUP(CONCATENATE(D762,"-",E762),'Three Phase - UG'!$C$8:$T$18,12,FALSE),""),"")</f>
        <v/>
      </c>
      <c r="M762" s="426" t="str">
        <f>IF(D762&lt;&gt;"",IF(E762&lt;&gt;"",VLOOKUP(CONCATENATE(D762,"-",E762),'Three Phase - UG'!$C$8:$T$18,13,FALSE),""),"")</f>
        <v/>
      </c>
      <c r="N762" s="427" t="str">
        <f>IF(D762&lt;&gt;"",IF(E762&lt;&gt;"",VLOOKUP(CONCATENATE(D762,"-",E762),'Three Phase - UG'!$C$8:$T$18,15,FALSE)*1000000,""),"")</f>
        <v/>
      </c>
      <c r="O762" s="426"/>
      <c r="P762" s="427"/>
    </row>
    <row r="763" spans="10:16" x14ac:dyDescent="0.25">
      <c r="J763" s="426" t="str">
        <f>IF(D763&lt;&gt;"",IF(E763&lt;&gt;"",VLOOKUP(CONCATENATE(D763,"-",E763),'Three Phase - UG'!$C$8:$T$18,9,FALSE),""),"")</f>
        <v/>
      </c>
      <c r="K763" s="426" t="str">
        <f>IF(D763&lt;&gt;"",IF(E763&lt;&gt;"",VLOOKUP(CONCATENATE(D763,"-",E763),'Three Phase - UG'!$C$8:$T$18,10,FALSE),""),"")</f>
        <v/>
      </c>
      <c r="L763" s="426" t="str">
        <f>IF(D763&lt;&gt;"",IF(E763&lt;&gt;"",VLOOKUP(CONCATENATE(D763,"-",E763),'Three Phase - UG'!$C$8:$T$18,12,FALSE),""),"")</f>
        <v/>
      </c>
      <c r="M763" s="426" t="str">
        <f>IF(D763&lt;&gt;"",IF(E763&lt;&gt;"",VLOOKUP(CONCATENATE(D763,"-",E763),'Three Phase - UG'!$C$8:$T$18,13,FALSE),""),"")</f>
        <v/>
      </c>
      <c r="N763" s="427" t="str">
        <f>IF(D763&lt;&gt;"",IF(E763&lt;&gt;"",VLOOKUP(CONCATENATE(D763,"-",E763),'Three Phase - UG'!$C$8:$T$18,15,FALSE)*1000000,""),"")</f>
        <v/>
      </c>
      <c r="O763" s="426"/>
      <c r="P763" s="427"/>
    </row>
    <row r="764" spans="10:16" x14ac:dyDescent="0.25">
      <c r="J764" s="426" t="str">
        <f>IF(D764&lt;&gt;"",IF(E764&lt;&gt;"",VLOOKUP(CONCATENATE(D764,"-",E764),'Three Phase - UG'!$C$8:$T$18,9,FALSE),""),"")</f>
        <v/>
      </c>
      <c r="K764" s="426" t="str">
        <f>IF(D764&lt;&gt;"",IF(E764&lt;&gt;"",VLOOKUP(CONCATENATE(D764,"-",E764),'Three Phase - UG'!$C$8:$T$18,10,FALSE),""),"")</f>
        <v/>
      </c>
      <c r="L764" s="426" t="str">
        <f>IF(D764&lt;&gt;"",IF(E764&lt;&gt;"",VLOOKUP(CONCATENATE(D764,"-",E764),'Three Phase - UG'!$C$8:$T$18,12,FALSE),""),"")</f>
        <v/>
      </c>
      <c r="M764" s="426" t="str">
        <f>IF(D764&lt;&gt;"",IF(E764&lt;&gt;"",VLOOKUP(CONCATENATE(D764,"-",E764),'Three Phase - UG'!$C$8:$T$18,13,FALSE),""),"")</f>
        <v/>
      </c>
      <c r="N764" s="427" t="str">
        <f>IF(D764&lt;&gt;"",IF(E764&lt;&gt;"",VLOOKUP(CONCATENATE(D764,"-",E764),'Three Phase - UG'!$C$8:$T$18,15,FALSE)*1000000,""),"")</f>
        <v/>
      </c>
      <c r="O764" s="426"/>
      <c r="P764" s="427"/>
    </row>
    <row r="765" spans="10:16" x14ac:dyDescent="0.25">
      <c r="J765" s="426" t="str">
        <f>IF(D765&lt;&gt;"",IF(E765&lt;&gt;"",VLOOKUP(CONCATENATE(D765,"-",E765),'Three Phase - UG'!$C$8:$T$18,9,FALSE),""),"")</f>
        <v/>
      </c>
      <c r="K765" s="426" t="str">
        <f>IF(D765&lt;&gt;"",IF(E765&lt;&gt;"",VLOOKUP(CONCATENATE(D765,"-",E765),'Three Phase - UG'!$C$8:$T$18,10,FALSE),""),"")</f>
        <v/>
      </c>
      <c r="L765" s="426" t="str">
        <f>IF(D765&lt;&gt;"",IF(E765&lt;&gt;"",VLOOKUP(CONCATENATE(D765,"-",E765),'Three Phase - UG'!$C$8:$T$18,12,FALSE),""),"")</f>
        <v/>
      </c>
      <c r="M765" s="426" t="str">
        <f>IF(D765&lt;&gt;"",IF(E765&lt;&gt;"",VLOOKUP(CONCATENATE(D765,"-",E765),'Three Phase - UG'!$C$8:$T$18,13,FALSE),""),"")</f>
        <v/>
      </c>
      <c r="N765" s="427" t="str">
        <f>IF(D765&lt;&gt;"",IF(E765&lt;&gt;"",VLOOKUP(CONCATENATE(D765,"-",E765),'Three Phase - UG'!$C$8:$T$18,15,FALSE)*1000000,""),"")</f>
        <v/>
      </c>
      <c r="O765" s="426"/>
      <c r="P765" s="427"/>
    </row>
    <row r="766" spans="10:16" x14ac:dyDescent="0.25">
      <c r="J766" s="426" t="str">
        <f>IF(D766&lt;&gt;"",IF(E766&lt;&gt;"",VLOOKUP(CONCATENATE(D766,"-",E766),'Three Phase - UG'!$C$8:$T$18,9,FALSE),""),"")</f>
        <v/>
      </c>
      <c r="K766" s="426" t="str">
        <f>IF(D766&lt;&gt;"",IF(E766&lt;&gt;"",VLOOKUP(CONCATENATE(D766,"-",E766),'Three Phase - UG'!$C$8:$T$18,10,FALSE),""),"")</f>
        <v/>
      </c>
      <c r="L766" s="426" t="str">
        <f>IF(D766&lt;&gt;"",IF(E766&lt;&gt;"",VLOOKUP(CONCATENATE(D766,"-",E766),'Three Phase - UG'!$C$8:$T$18,12,FALSE),""),"")</f>
        <v/>
      </c>
      <c r="M766" s="426" t="str">
        <f>IF(D766&lt;&gt;"",IF(E766&lt;&gt;"",VLOOKUP(CONCATENATE(D766,"-",E766),'Three Phase - UG'!$C$8:$T$18,13,FALSE),""),"")</f>
        <v/>
      </c>
      <c r="N766" s="427" t="str">
        <f>IF(D766&lt;&gt;"",IF(E766&lt;&gt;"",VLOOKUP(CONCATENATE(D766,"-",E766),'Three Phase - UG'!$C$8:$T$18,15,FALSE)*1000000,""),"")</f>
        <v/>
      </c>
      <c r="O766" s="426"/>
      <c r="P766" s="427"/>
    </row>
    <row r="767" spans="10:16" x14ac:dyDescent="0.25">
      <c r="J767" s="426" t="str">
        <f>IF(D767&lt;&gt;"",IF(E767&lt;&gt;"",VLOOKUP(CONCATENATE(D767,"-",E767),'Three Phase - UG'!$C$8:$T$18,9,FALSE),""),"")</f>
        <v/>
      </c>
      <c r="K767" s="426" t="str">
        <f>IF(D767&lt;&gt;"",IF(E767&lt;&gt;"",VLOOKUP(CONCATENATE(D767,"-",E767),'Three Phase - UG'!$C$8:$T$18,10,FALSE),""),"")</f>
        <v/>
      </c>
      <c r="L767" s="426" t="str">
        <f>IF(D767&lt;&gt;"",IF(E767&lt;&gt;"",VLOOKUP(CONCATENATE(D767,"-",E767),'Three Phase - UG'!$C$8:$T$18,12,FALSE),""),"")</f>
        <v/>
      </c>
      <c r="M767" s="426" t="str">
        <f>IF(D767&lt;&gt;"",IF(E767&lt;&gt;"",VLOOKUP(CONCATENATE(D767,"-",E767),'Three Phase - UG'!$C$8:$T$18,13,FALSE),""),"")</f>
        <v/>
      </c>
      <c r="N767" s="427" t="str">
        <f>IF(D767&lt;&gt;"",IF(E767&lt;&gt;"",VLOOKUP(CONCATENATE(D767,"-",E767),'Three Phase - UG'!$C$8:$T$18,15,FALSE)*1000000,""),"")</f>
        <v/>
      </c>
      <c r="O767" s="426"/>
      <c r="P767" s="427"/>
    </row>
    <row r="768" spans="10:16" x14ac:dyDescent="0.25">
      <c r="J768" s="426" t="str">
        <f>IF(D768&lt;&gt;"",IF(E768&lt;&gt;"",VLOOKUP(CONCATENATE(D768,"-",E768),'Three Phase - UG'!$C$8:$T$18,9,FALSE),""),"")</f>
        <v/>
      </c>
      <c r="K768" s="426" t="str">
        <f>IF(D768&lt;&gt;"",IF(E768&lt;&gt;"",VLOOKUP(CONCATENATE(D768,"-",E768),'Three Phase - UG'!$C$8:$T$18,10,FALSE),""),"")</f>
        <v/>
      </c>
      <c r="L768" s="426" t="str">
        <f>IF(D768&lt;&gt;"",IF(E768&lt;&gt;"",VLOOKUP(CONCATENATE(D768,"-",E768),'Three Phase - UG'!$C$8:$T$18,12,FALSE),""),"")</f>
        <v/>
      </c>
      <c r="M768" s="426" t="str">
        <f>IF(D768&lt;&gt;"",IF(E768&lt;&gt;"",VLOOKUP(CONCATENATE(D768,"-",E768),'Three Phase - UG'!$C$8:$T$18,13,FALSE),""),"")</f>
        <v/>
      </c>
      <c r="N768" s="427" t="str">
        <f>IF(D768&lt;&gt;"",IF(E768&lt;&gt;"",VLOOKUP(CONCATENATE(D768,"-",E768),'Three Phase - UG'!$C$8:$T$18,15,FALSE)*1000000,""),"")</f>
        <v/>
      </c>
      <c r="O768" s="426"/>
      <c r="P768" s="427"/>
    </row>
    <row r="769" spans="10:16" x14ac:dyDescent="0.25">
      <c r="J769" s="426" t="str">
        <f>IF(D769&lt;&gt;"",IF(E769&lt;&gt;"",VLOOKUP(CONCATENATE(D769,"-",E769),'Three Phase - UG'!$C$8:$T$18,9,FALSE),""),"")</f>
        <v/>
      </c>
      <c r="K769" s="426" t="str">
        <f>IF(D769&lt;&gt;"",IF(E769&lt;&gt;"",VLOOKUP(CONCATENATE(D769,"-",E769),'Three Phase - UG'!$C$8:$T$18,10,FALSE),""),"")</f>
        <v/>
      </c>
      <c r="L769" s="426" t="str">
        <f>IF(D769&lt;&gt;"",IF(E769&lt;&gt;"",VLOOKUP(CONCATENATE(D769,"-",E769),'Three Phase - UG'!$C$8:$T$18,12,FALSE),""),"")</f>
        <v/>
      </c>
      <c r="M769" s="426" t="str">
        <f>IF(D769&lt;&gt;"",IF(E769&lt;&gt;"",VLOOKUP(CONCATENATE(D769,"-",E769),'Three Phase - UG'!$C$8:$T$18,13,FALSE),""),"")</f>
        <v/>
      </c>
      <c r="N769" s="427" t="str">
        <f>IF(D769&lt;&gt;"",IF(E769&lt;&gt;"",VLOOKUP(CONCATENATE(D769,"-",E769),'Three Phase - UG'!$C$8:$T$18,15,FALSE)*1000000,""),"")</f>
        <v/>
      </c>
      <c r="O769" s="426"/>
      <c r="P769" s="427"/>
    </row>
    <row r="770" spans="10:16" x14ac:dyDescent="0.25">
      <c r="J770" s="426" t="str">
        <f>IF(D770&lt;&gt;"",IF(E770&lt;&gt;"",VLOOKUP(CONCATENATE(D770,"-",E770),'Three Phase - UG'!$C$8:$T$18,9,FALSE),""),"")</f>
        <v/>
      </c>
      <c r="K770" s="426" t="str">
        <f>IF(D770&lt;&gt;"",IF(E770&lt;&gt;"",VLOOKUP(CONCATENATE(D770,"-",E770),'Three Phase - UG'!$C$8:$T$18,10,FALSE),""),"")</f>
        <v/>
      </c>
      <c r="L770" s="426" t="str">
        <f>IF(D770&lt;&gt;"",IF(E770&lt;&gt;"",VLOOKUP(CONCATENATE(D770,"-",E770),'Three Phase - UG'!$C$8:$T$18,12,FALSE),""),"")</f>
        <v/>
      </c>
      <c r="M770" s="426" t="str">
        <f>IF(D770&lt;&gt;"",IF(E770&lt;&gt;"",VLOOKUP(CONCATENATE(D770,"-",E770),'Three Phase - UG'!$C$8:$T$18,13,FALSE),""),"")</f>
        <v/>
      </c>
      <c r="N770" s="427" t="str">
        <f>IF(D770&lt;&gt;"",IF(E770&lt;&gt;"",VLOOKUP(CONCATENATE(D770,"-",E770),'Three Phase - UG'!$C$8:$T$18,15,FALSE)*1000000,""),"")</f>
        <v/>
      </c>
      <c r="O770" s="426"/>
      <c r="P770" s="427"/>
    </row>
    <row r="771" spans="10:16" x14ac:dyDescent="0.25">
      <c r="J771" s="426" t="str">
        <f>IF(D771&lt;&gt;"",IF(E771&lt;&gt;"",VLOOKUP(CONCATENATE(D771,"-",E771),'Three Phase - UG'!$C$8:$T$18,9,FALSE),""),"")</f>
        <v/>
      </c>
      <c r="K771" s="426" t="str">
        <f>IF(D771&lt;&gt;"",IF(E771&lt;&gt;"",VLOOKUP(CONCATENATE(D771,"-",E771),'Three Phase - UG'!$C$8:$T$18,10,FALSE),""),"")</f>
        <v/>
      </c>
      <c r="L771" s="426" t="str">
        <f>IF(D771&lt;&gt;"",IF(E771&lt;&gt;"",VLOOKUP(CONCATENATE(D771,"-",E771),'Three Phase - UG'!$C$8:$T$18,12,FALSE),""),"")</f>
        <v/>
      </c>
      <c r="M771" s="426" t="str">
        <f>IF(D771&lt;&gt;"",IF(E771&lt;&gt;"",VLOOKUP(CONCATENATE(D771,"-",E771),'Three Phase - UG'!$C$8:$T$18,13,FALSE),""),"")</f>
        <v/>
      </c>
      <c r="N771" s="427" t="str">
        <f>IF(D771&lt;&gt;"",IF(E771&lt;&gt;"",VLOOKUP(CONCATENATE(D771,"-",E771),'Three Phase - UG'!$C$8:$T$18,15,FALSE)*1000000,""),"")</f>
        <v/>
      </c>
      <c r="O771" s="426"/>
      <c r="P771" s="427"/>
    </row>
    <row r="772" spans="10:16" x14ac:dyDescent="0.25">
      <c r="J772" s="426" t="str">
        <f>IF(D772&lt;&gt;"",IF(E772&lt;&gt;"",VLOOKUP(CONCATENATE(D772,"-",E772),'Three Phase - UG'!$C$8:$T$18,9,FALSE),""),"")</f>
        <v/>
      </c>
      <c r="K772" s="426" t="str">
        <f>IF(D772&lt;&gt;"",IF(E772&lt;&gt;"",VLOOKUP(CONCATENATE(D772,"-",E772),'Three Phase - UG'!$C$8:$T$18,10,FALSE),""),"")</f>
        <v/>
      </c>
      <c r="L772" s="426" t="str">
        <f>IF(D772&lt;&gt;"",IF(E772&lt;&gt;"",VLOOKUP(CONCATENATE(D772,"-",E772),'Three Phase - UG'!$C$8:$T$18,12,FALSE),""),"")</f>
        <v/>
      </c>
      <c r="M772" s="426" t="str">
        <f>IF(D772&lt;&gt;"",IF(E772&lt;&gt;"",VLOOKUP(CONCATENATE(D772,"-",E772),'Three Phase - UG'!$C$8:$T$18,13,FALSE),""),"")</f>
        <v/>
      </c>
      <c r="N772" s="427" t="str">
        <f>IF(D772&lt;&gt;"",IF(E772&lt;&gt;"",VLOOKUP(CONCATENATE(D772,"-",E772),'Three Phase - UG'!$C$8:$T$18,15,FALSE)*1000000,""),"")</f>
        <v/>
      </c>
      <c r="O772" s="426"/>
      <c r="P772" s="427"/>
    </row>
    <row r="773" spans="10:16" x14ac:dyDescent="0.25">
      <c r="J773" s="426" t="str">
        <f>IF(D773&lt;&gt;"",IF(E773&lt;&gt;"",VLOOKUP(CONCATENATE(D773,"-",E773),'Three Phase - UG'!$C$8:$T$18,9,FALSE),""),"")</f>
        <v/>
      </c>
      <c r="K773" s="426" t="str">
        <f>IF(D773&lt;&gt;"",IF(E773&lt;&gt;"",VLOOKUP(CONCATENATE(D773,"-",E773),'Three Phase - UG'!$C$8:$T$18,10,FALSE),""),"")</f>
        <v/>
      </c>
      <c r="L773" s="426" t="str">
        <f>IF(D773&lt;&gt;"",IF(E773&lt;&gt;"",VLOOKUP(CONCATENATE(D773,"-",E773),'Three Phase - UG'!$C$8:$T$18,12,FALSE),""),"")</f>
        <v/>
      </c>
      <c r="M773" s="426" t="str">
        <f>IF(D773&lt;&gt;"",IF(E773&lt;&gt;"",VLOOKUP(CONCATENATE(D773,"-",E773),'Three Phase - UG'!$C$8:$T$18,13,FALSE),""),"")</f>
        <v/>
      </c>
      <c r="N773" s="427" t="str">
        <f>IF(D773&lt;&gt;"",IF(E773&lt;&gt;"",VLOOKUP(CONCATENATE(D773,"-",E773),'Three Phase - UG'!$C$8:$T$18,15,FALSE)*1000000,""),"")</f>
        <v/>
      </c>
      <c r="O773" s="426"/>
      <c r="P773" s="427"/>
    </row>
    <row r="774" spans="10:16" x14ac:dyDescent="0.25">
      <c r="J774" s="426" t="str">
        <f>IF(D774&lt;&gt;"",IF(E774&lt;&gt;"",VLOOKUP(CONCATENATE(D774,"-",E774),'Three Phase - UG'!$C$8:$T$18,9,FALSE),""),"")</f>
        <v/>
      </c>
      <c r="K774" s="426" t="str">
        <f>IF(D774&lt;&gt;"",IF(E774&lt;&gt;"",VLOOKUP(CONCATENATE(D774,"-",E774),'Three Phase - UG'!$C$8:$T$18,10,FALSE),""),"")</f>
        <v/>
      </c>
      <c r="L774" s="426" t="str">
        <f>IF(D774&lt;&gt;"",IF(E774&lt;&gt;"",VLOOKUP(CONCATENATE(D774,"-",E774),'Three Phase - UG'!$C$8:$T$18,12,FALSE),""),"")</f>
        <v/>
      </c>
      <c r="M774" s="426" t="str">
        <f>IF(D774&lt;&gt;"",IF(E774&lt;&gt;"",VLOOKUP(CONCATENATE(D774,"-",E774),'Three Phase - UG'!$C$8:$T$18,13,FALSE),""),"")</f>
        <v/>
      </c>
      <c r="N774" s="427" t="str">
        <f>IF(D774&lt;&gt;"",IF(E774&lt;&gt;"",VLOOKUP(CONCATENATE(D774,"-",E774),'Three Phase - UG'!$C$8:$T$18,15,FALSE)*1000000,""),"")</f>
        <v/>
      </c>
      <c r="O774" s="426"/>
      <c r="P774" s="427"/>
    </row>
    <row r="775" spans="10:16" x14ac:dyDescent="0.25">
      <c r="J775" s="426" t="str">
        <f>IF(D775&lt;&gt;"",IF(E775&lt;&gt;"",VLOOKUP(CONCATENATE(D775,"-",E775),'Three Phase - UG'!$C$8:$T$18,9,FALSE),""),"")</f>
        <v/>
      </c>
      <c r="K775" s="426" t="str">
        <f>IF(D775&lt;&gt;"",IF(E775&lt;&gt;"",VLOOKUP(CONCATENATE(D775,"-",E775),'Three Phase - UG'!$C$8:$T$18,10,FALSE),""),"")</f>
        <v/>
      </c>
      <c r="L775" s="426" t="str">
        <f>IF(D775&lt;&gt;"",IF(E775&lt;&gt;"",VLOOKUP(CONCATENATE(D775,"-",E775),'Three Phase - UG'!$C$8:$T$18,12,FALSE),""),"")</f>
        <v/>
      </c>
      <c r="M775" s="426" t="str">
        <f>IF(D775&lt;&gt;"",IF(E775&lt;&gt;"",VLOOKUP(CONCATENATE(D775,"-",E775),'Three Phase - UG'!$C$8:$T$18,13,FALSE),""),"")</f>
        <v/>
      </c>
      <c r="N775" s="427" t="str">
        <f>IF(D775&lt;&gt;"",IF(E775&lt;&gt;"",VLOOKUP(CONCATENATE(D775,"-",E775),'Three Phase - UG'!$C$8:$T$18,15,FALSE)*1000000,""),"")</f>
        <v/>
      </c>
      <c r="O775" s="426"/>
      <c r="P775" s="427"/>
    </row>
    <row r="776" spans="10:16" x14ac:dyDescent="0.25">
      <c r="J776" s="426" t="str">
        <f>IF(D776&lt;&gt;"",IF(E776&lt;&gt;"",VLOOKUP(CONCATENATE(D776,"-",E776),'Three Phase - UG'!$C$8:$T$18,9,FALSE),""),"")</f>
        <v/>
      </c>
      <c r="K776" s="426" t="str">
        <f>IF(D776&lt;&gt;"",IF(E776&lt;&gt;"",VLOOKUP(CONCATENATE(D776,"-",E776),'Three Phase - UG'!$C$8:$T$18,10,FALSE),""),"")</f>
        <v/>
      </c>
      <c r="L776" s="426" t="str">
        <f>IF(D776&lt;&gt;"",IF(E776&lt;&gt;"",VLOOKUP(CONCATENATE(D776,"-",E776),'Three Phase - UG'!$C$8:$T$18,12,FALSE),""),"")</f>
        <v/>
      </c>
      <c r="M776" s="426" t="str">
        <f>IF(D776&lt;&gt;"",IF(E776&lt;&gt;"",VLOOKUP(CONCATENATE(D776,"-",E776),'Three Phase - UG'!$C$8:$T$18,13,FALSE),""),"")</f>
        <v/>
      </c>
      <c r="N776" s="427" t="str">
        <f>IF(D776&lt;&gt;"",IF(E776&lt;&gt;"",VLOOKUP(CONCATENATE(D776,"-",E776),'Three Phase - UG'!$C$8:$T$18,15,FALSE)*1000000,""),"")</f>
        <v/>
      </c>
      <c r="O776" s="426"/>
      <c r="P776" s="427"/>
    </row>
    <row r="777" spans="10:16" x14ac:dyDescent="0.25">
      <c r="J777" s="426" t="str">
        <f>IF(D777&lt;&gt;"",IF(E777&lt;&gt;"",VLOOKUP(CONCATENATE(D777,"-",E777),'Three Phase - UG'!$C$8:$T$18,9,FALSE),""),"")</f>
        <v/>
      </c>
      <c r="K777" s="426" t="str">
        <f>IF(D777&lt;&gt;"",IF(E777&lt;&gt;"",VLOOKUP(CONCATENATE(D777,"-",E777),'Three Phase - UG'!$C$8:$T$18,10,FALSE),""),"")</f>
        <v/>
      </c>
      <c r="L777" s="426" t="str">
        <f>IF(D777&lt;&gt;"",IF(E777&lt;&gt;"",VLOOKUP(CONCATENATE(D777,"-",E777),'Three Phase - UG'!$C$8:$T$18,12,FALSE),""),"")</f>
        <v/>
      </c>
      <c r="M777" s="426" t="str">
        <f>IF(D777&lt;&gt;"",IF(E777&lt;&gt;"",VLOOKUP(CONCATENATE(D777,"-",E777),'Three Phase - UG'!$C$8:$T$18,13,FALSE),""),"")</f>
        <v/>
      </c>
      <c r="N777" s="427" t="str">
        <f>IF(D777&lt;&gt;"",IF(E777&lt;&gt;"",VLOOKUP(CONCATENATE(D777,"-",E777),'Three Phase - UG'!$C$8:$T$18,15,FALSE)*1000000,""),"")</f>
        <v/>
      </c>
      <c r="O777" s="426"/>
      <c r="P777" s="427"/>
    </row>
    <row r="778" spans="10:16" x14ac:dyDescent="0.25">
      <c r="J778" s="426" t="str">
        <f>IF(D778&lt;&gt;"",IF(E778&lt;&gt;"",VLOOKUP(CONCATENATE(D778,"-",E778),'Three Phase - UG'!$C$8:$T$18,9,FALSE),""),"")</f>
        <v/>
      </c>
      <c r="K778" s="426" t="str">
        <f>IF(D778&lt;&gt;"",IF(E778&lt;&gt;"",VLOOKUP(CONCATENATE(D778,"-",E778),'Three Phase - UG'!$C$8:$T$18,10,FALSE),""),"")</f>
        <v/>
      </c>
      <c r="L778" s="426" t="str">
        <f>IF(D778&lt;&gt;"",IF(E778&lt;&gt;"",VLOOKUP(CONCATENATE(D778,"-",E778),'Three Phase - UG'!$C$8:$T$18,12,FALSE),""),"")</f>
        <v/>
      </c>
      <c r="M778" s="426" t="str">
        <f>IF(D778&lt;&gt;"",IF(E778&lt;&gt;"",VLOOKUP(CONCATENATE(D778,"-",E778),'Three Phase - UG'!$C$8:$T$18,13,FALSE),""),"")</f>
        <v/>
      </c>
      <c r="N778" s="427" t="str">
        <f>IF(D778&lt;&gt;"",IF(E778&lt;&gt;"",VLOOKUP(CONCATENATE(D778,"-",E778),'Three Phase - UG'!$C$8:$T$18,15,FALSE)*1000000,""),"")</f>
        <v/>
      </c>
      <c r="O778" s="426"/>
      <c r="P778" s="427"/>
    </row>
    <row r="779" spans="10:16" x14ac:dyDescent="0.25">
      <c r="J779" s="426" t="str">
        <f>IF(D779&lt;&gt;"",IF(E779&lt;&gt;"",VLOOKUP(CONCATENATE(D779,"-",E779),'Three Phase - UG'!$C$8:$T$18,9,FALSE),""),"")</f>
        <v/>
      </c>
      <c r="K779" s="426" t="str">
        <f>IF(D779&lt;&gt;"",IF(E779&lt;&gt;"",VLOOKUP(CONCATENATE(D779,"-",E779),'Three Phase - UG'!$C$8:$T$18,10,FALSE),""),"")</f>
        <v/>
      </c>
      <c r="L779" s="426" t="str">
        <f>IF(D779&lt;&gt;"",IF(E779&lt;&gt;"",VLOOKUP(CONCATENATE(D779,"-",E779),'Three Phase - UG'!$C$8:$T$18,12,FALSE),""),"")</f>
        <v/>
      </c>
      <c r="M779" s="426" t="str">
        <f>IF(D779&lt;&gt;"",IF(E779&lt;&gt;"",VLOOKUP(CONCATENATE(D779,"-",E779),'Three Phase - UG'!$C$8:$T$18,13,FALSE),""),"")</f>
        <v/>
      </c>
      <c r="N779" s="427" t="str">
        <f>IF(D779&lt;&gt;"",IF(E779&lt;&gt;"",VLOOKUP(CONCATENATE(D779,"-",E779),'Three Phase - UG'!$C$8:$T$18,15,FALSE)*1000000,""),"")</f>
        <v/>
      </c>
      <c r="O779" s="426"/>
      <c r="P779" s="427"/>
    </row>
    <row r="780" spans="10:16" x14ac:dyDescent="0.25">
      <c r="J780" s="426" t="str">
        <f>IF(D780&lt;&gt;"",IF(E780&lt;&gt;"",VLOOKUP(CONCATENATE(D780,"-",E780),'Three Phase - UG'!$C$8:$T$18,9,FALSE),""),"")</f>
        <v/>
      </c>
      <c r="K780" s="426" t="str">
        <f>IF(D780&lt;&gt;"",IF(E780&lt;&gt;"",VLOOKUP(CONCATENATE(D780,"-",E780),'Three Phase - UG'!$C$8:$T$18,10,FALSE),""),"")</f>
        <v/>
      </c>
      <c r="L780" s="426" t="str">
        <f>IF(D780&lt;&gt;"",IF(E780&lt;&gt;"",VLOOKUP(CONCATENATE(D780,"-",E780),'Three Phase - UG'!$C$8:$T$18,12,FALSE),""),"")</f>
        <v/>
      </c>
      <c r="M780" s="426" t="str">
        <f>IF(D780&lt;&gt;"",IF(E780&lt;&gt;"",VLOOKUP(CONCATENATE(D780,"-",E780),'Three Phase - UG'!$C$8:$T$18,13,FALSE),""),"")</f>
        <v/>
      </c>
      <c r="N780" s="427" t="str">
        <f>IF(D780&lt;&gt;"",IF(E780&lt;&gt;"",VLOOKUP(CONCATENATE(D780,"-",E780),'Three Phase - UG'!$C$8:$T$18,15,FALSE)*1000000,""),"")</f>
        <v/>
      </c>
      <c r="O780" s="426"/>
      <c r="P780" s="427"/>
    </row>
    <row r="781" spans="10:16" x14ac:dyDescent="0.25">
      <c r="J781" s="426" t="str">
        <f>IF(D781&lt;&gt;"",IF(E781&lt;&gt;"",VLOOKUP(CONCATENATE(D781,"-",E781),'Three Phase - UG'!$C$8:$T$18,9,FALSE),""),"")</f>
        <v/>
      </c>
      <c r="K781" s="426" t="str">
        <f>IF(D781&lt;&gt;"",IF(E781&lt;&gt;"",VLOOKUP(CONCATENATE(D781,"-",E781),'Three Phase - UG'!$C$8:$T$18,10,FALSE),""),"")</f>
        <v/>
      </c>
      <c r="L781" s="426" t="str">
        <f>IF(D781&lt;&gt;"",IF(E781&lt;&gt;"",VLOOKUP(CONCATENATE(D781,"-",E781),'Three Phase - UG'!$C$8:$T$18,12,FALSE),""),"")</f>
        <v/>
      </c>
      <c r="M781" s="426" t="str">
        <f>IF(D781&lt;&gt;"",IF(E781&lt;&gt;"",VLOOKUP(CONCATENATE(D781,"-",E781),'Three Phase - UG'!$C$8:$T$18,13,FALSE),""),"")</f>
        <v/>
      </c>
      <c r="N781" s="427" t="str">
        <f>IF(D781&lt;&gt;"",IF(E781&lt;&gt;"",VLOOKUP(CONCATENATE(D781,"-",E781),'Three Phase - UG'!$C$8:$T$18,15,FALSE)*1000000,""),"")</f>
        <v/>
      </c>
      <c r="O781" s="426"/>
      <c r="P781" s="427"/>
    </row>
    <row r="782" spans="10:16" x14ac:dyDescent="0.25">
      <c r="J782" s="426" t="str">
        <f>IF(D782&lt;&gt;"",IF(E782&lt;&gt;"",VLOOKUP(CONCATENATE(D782,"-",E782),'Three Phase - UG'!$C$8:$T$18,9,FALSE),""),"")</f>
        <v/>
      </c>
      <c r="K782" s="426" t="str">
        <f>IF(D782&lt;&gt;"",IF(E782&lt;&gt;"",VLOOKUP(CONCATENATE(D782,"-",E782),'Three Phase - UG'!$C$8:$T$18,10,FALSE),""),"")</f>
        <v/>
      </c>
      <c r="L782" s="426" t="str">
        <f>IF(D782&lt;&gt;"",IF(E782&lt;&gt;"",VLOOKUP(CONCATENATE(D782,"-",E782),'Three Phase - UG'!$C$8:$T$18,12,FALSE),""),"")</f>
        <v/>
      </c>
      <c r="M782" s="426" t="str">
        <f>IF(D782&lt;&gt;"",IF(E782&lt;&gt;"",VLOOKUP(CONCATENATE(D782,"-",E782),'Three Phase - UG'!$C$8:$T$18,13,FALSE),""),"")</f>
        <v/>
      </c>
      <c r="N782" s="427" t="str">
        <f>IF(D782&lt;&gt;"",IF(E782&lt;&gt;"",VLOOKUP(CONCATENATE(D782,"-",E782),'Three Phase - UG'!$C$8:$T$18,15,FALSE)*1000000,""),"")</f>
        <v/>
      </c>
      <c r="O782" s="426"/>
      <c r="P782" s="427"/>
    </row>
    <row r="783" spans="10:16" x14ac:dyDescent="0.25">
      <c r="J783" s="426" t="str">
        <f>IF(D783&lt;&gt;"",IF(E783&lt;&gt;"",VLOOKUP(CONCATENATE(D783,"-",E783),'Three Phase - UG'!$C$8:$T$18,9,FALSE),""),"")</f>
        <v/>
      </c>
      <c r="K783" s="426" t="str">
        <f>IF(D783&lt;&gt;"",IF(E783&lt;&gt;"",VLOOKUP(CONCATENATE(D783,"-",E783),'Three Phase - UG'!$C$8:$T$18,10,FALSE),""),"")</f>
        <v/>
      </c>
      <c r="L783" s="426" t="str">
        <f>IF(D783&lt;&gt;"",IF(E783&lt;&gt;"",VLOOKUP(CONCATENATE(D783,"-",E783),'Three Phase - UG'!$C$8:$T$18,12,FALSE),""),"")</f>
        <v/>
      </c>
      <c r="M783" s="426" t="str">
        <f>IF(D783&lt;&gt;"",IF(E783&lt;&gt;"",VLOOKUP(CONCATENATE(D783,"-",E783),'Three Phase - UG'!$C$8:$T$18,13,FALSE),""),"")</f>
        <v/>
      </c>
      <c r="N783" s="427" t="str">
        <f>IF(D783&lt;&gt;"",IF(E783&lt;&gt;"",VLOOKUP(CONCATENATE(D783,"-",E783),'Three Phase - UG'!$C$8:$T$18,15,FALSE)*1000000,""),"")</f>
        <v/>
      </c>
      <c r="O783" s="426"/>
      <c r="P783" s="427"/>
    </row>
    <row r="784" spans="10:16" x14ac:dyDescent="0.25">
      <c r="J784" s="426" t="str">
        <f>IF(D784&lt;&gt;"",IF(E784&lt;&gt;"",VLOOKUP(CONCATENATE(D784,"-",E784),'Three Phase - UG'!$C$8:$T$18,9,FALSE),""),"")</f>
        <v/>
      </c>
      <c r="K784" s="426" t="str">
        <f>IF(D784&lt;&gt;"",IF(E784&lt;&gt;"",VLOOKUP(CONCATENATE(D784,"-",E784),'Three Phase - UG'!$C$8:$T$18,10,FALSE),""),"")</f>
        <v/>
      </c>
      <c r="L784" s="426" t="str">
        <f>IF(D784&lt;&gt;"",IF(E784&lt;&gt;"",VLOOKUP(CONCATENATE(D784,"-",E784),'Three Phase - UG'!$C$8:$T$18,12,FALSE),""),"")</f>
        <v/>
      </c>
      <c r="M784" s="426" t="str">
        <f>IF(D784&lt;&gt;"",IF(E784&lt;&gt;"",VLOOKUP(CONCATENATE(D784,"-",E784),'Three Phase - UG'!$C$8:$T$18,13,FALSE),""),"")</f>
        <v/>
      </c>
      <c r="N784" s="427" t="str">
        <f>IF(D784&lt;&gt;"",IF(E784&lt;&gt;"",VLOOKUP(CONCATENATE(D784,"-",E784),'Three Phase - UG'!$C$8:$T$18,15,FALSE)*1000000,""),"")</f>
        <v/>
      </c>
      <c r="O784" s="426"/>
      <c r="P784" s="427"/>
    </row>
    <row r="785" spans="10:16" x14ac:dyDescent="0.25">
      <c r="J785" s="426" t="str">
        <f>IF(D785&lt;&gt;"",IF(E785&lt;&gt;"",VLOOKUP(CONCATENATE(D785,"-",E785),'Three Phase - UG'!$C$8:$T$18,9,FALSE),""),"")</f>
        <v/>
      </c>
      <c r="K785" s="426" t="str">
        <f>IF(D785&lt;&gt;"",IF(E785&lt;&gt;"",VLOOKUP(CONCATENATE(D785,"-",E785),'Three Phase - UG'!$C$8:$T$18,10,FALSE),""),"")</f>
        <v/>
      </c>
      <c r="L785" s="426" t="str">
        <f>IF(D785&lt;&gt;"",IF(E785&lt;&gt;"",VLOOKUP(CONCATENATE(D785,"-",E785),'Three Phase - UG'!$C$8:$T$18,12,FALSE),""),"")</f>
        <v/>
      </c>
      <c r="M785" s="426" t="str">
        <f>IF(D785&lt;&gt;"",IF(E785&lt;&gt;"",VLOOKUP(CONCATENATE(D785,"-",E785),'Three Phase - UG'!$C$8:$T$18,13,FALSE),""),"")</f>
        <v/>
      </c>
      <c r="N785" s="427" t="str">
        <f>IF(D785&lt;&gt;"",IF(E785&lt;&gt;"",VLOOKUP(CONCATENATE(D785,"-",E785),'Three Phase - UG'!$C$8:$T$18,15,FALSE)*1000000,""),"")</f>
        <v/>
      </c>
      <c r="O785" s="426"/>
      <c r="P785" s="427"/>
    </row>
    <row r="786" spans="10:16" x14ac:dyDescent="0.25">
      <c r="J786" s="426" t="str">
        <f>IF(D786&lt;&gt;"",IF(E786&lt;&gt;"",VLOOKUP(CONCATENATE(D786,"-",E786),'Three Phase - UG'!$C$8:$T$18,9,FALSE),""),"")</f>
        <v/>
      </c>
      <c r="K786" s="426" t="str">
        <f>IF(D786&lt;&gt;"",IF(E786&lt;&gt;"",VLOOKUP(CONCATENATE(D786,"-",E786),'Three Phase - UG'!$C$8:$T$18,10,FALSE),""),"")</f>
        <v/>
      </c>
      <c r="L786" s="426" t="str">
        <f>IF(D786&lt;&gt;"",IF(E786&lt;&gt;"",VLOOKUP(CONCATENATE(D786,"-",E786),'Three Phase - UG'!$C$8:$T$18,12,FALSE),""),"")</f>
        <v/>
      </c>
      <c r="M786" s="426" t="str">
        <f>IF(D786&lt;&gt;"",IF(E786&lt;&gt;"",VLOOKUP(CONCATENATE(D786,"-",E786),'Three Phase - UG'!$C$8:$T$18,13,FALSE),""),"")</f>
        <v/>
      </c>
      <c r="N786" s="427" t="str">
        <f>IF(D786&lt;&gt;"",IF(E786&lt;&gt;"",VLOOKUP(CONCATENATE(D786,"-",E786),'Three Phase - UG'!$C$8:$T$18,15,FALSE)*1000000,""),"")</f>
        <v/>
      </c>
      <c r="O786" s="426"/>
      <c r="P786" s="427"/>
    </row>
    <row r="787" spans="10:16" x14ac:dyDescent="0.25">
      <c r="J787" s="426" t="str">
        <f>IF(D787&lt;&gt;"",IF(E787&lt;&gt;"",VLOOKUP(CONCATENATE(D787,"-",E787),'Three Phase - UG'!$C$8:$T$18,9,FALSE),""),"")</f>
        <v/>
      </c>
      <c r="K787" s="426" t="str">
        <f>IF(D787&lt;&gt;"",IF(E787&lt;&gt;"",VLOOKUP(CONCATENATE(D787,"-",E787),'Three Phase - UG'!$C$8:$T$18,10,FALSE),""),"")</f>
        <v/>
      </c>
      <c r="L787" s="426" t="str">
        <f>IF(D787&lt;&gt;"",IF(E787&lt;&gt;"",VLOOKUP(CONCATENATE(D787,"-",E787),'Three Phase - UG'!$C$8:$T$18,12,FALSE),""),"")</f>
        <v/>
      </c>
      <c r="M787" s="426" t="str">
        <f>IF(D787&lt;&gt;"",IF(E787&lt;&gt;"",VLOOKUP(CONCATENATE(D787,"-",E787),'Three Phase - UG'!$C$8:$T$18,13,FALSE),""),"")</f>
        <v/>
      </c>
      <c r="N787" s="427" t="str">
        <f>IF(D787&lt;&gt;"",IF(E787&lt;&gt;"",VLOOKUP(CONCATENATE(D787,"-",E787),'Three Phase - UG'!$C$8:$T$18,15,FALSE)*1000000,""),"")</f>
        <v/>
      </c>
      <c r="O787" s="426"/>
      <c r="P787" s="427"/>
    </row>
    <row r="788" spans="10:16" x14ac:dyDescent="0.25">
      <c r="J788" s="426" t="str">
        <f>IF(D788&lt;&gt;"",IF(E788&lt;&gt;"",VLOOKUP(CONCATENATE(D788,"-",E788),'Three Phase - UG'!$C$8:$T$18,9,FALSE),""),"")</f>
        <v/>
      </c>
      <c r="K788" s="426" t="str">
        <f>IF(D788&lt;&gt;"",IF(E788&lt;&gt;"",VLOOKUP(CONCATENATE(D788,"-",E788),'Three Phase - UG'!$C$8:$T$18,10,FALSE),""),"")</f>
        <v/>
      </c>
      <c r="L788" s="426" t="str">
        <f>IF(D788&lt;&gt;"",IF(E788&lt;&gt;"",VLOOKUP(CONCATENATE(D788,"-",E788),'Three Phase - UG'!$C$8:$T$18,12,FALSE),""),"")</f>
        <v/>
      </c>
      <c r="M788" s="426" t="str">
        <f>IF(D788&lt;&gt;"",IF(E788&lt;&gt;"",VLOOKUP(CONCATENATE(D788,"-",E788),'Three Phase - UG'!$C$8:$T$18,13,FALSE),""),"")</f>
        <v/>
      </c>
      <c r="N788" s="427" t="str">
        <f>IF(D788&lt;&gt;"",IF(E788&lt;&gt;"",VLOOKUP(CONCATENATE(D788,"-",E788),'Three Phase - UG'!$C$8:$T$18,15,FALSE)*1000000,""),"")</f>
        <v/>
      </c>
      <c r="O788" s="426"/>
      <c r="P788" s="427"/>
    </row>
    <row r="789" spans="10:16" x14ac:dyDescent="0.25">
      <c r="J789" s="426" t="str">
        <f>IF(D789&lt;&gt;"",IF(E789&lt;&gt;"",VLOOKUP(CONCATENATE(D789,"-",E789),'Three Phase - UG'!$C$8:$T$18,9,FALSE),""),"")</f>
        <v/>
      </c>
      <c r="K789" s="426" t="str">
        <f>IF(D789&lt;&gt;"",IF(E789&lt;&gt;"",VLOOKUP(CONCATENATE(D789,"-",E789),'Three Phase - UG'!$C$8:$T$18,10,FALSE),""),"")</f>
        <v/>
      </c>
      <c r="L789" s="426" t="str">
        <f>IF(D789&lt;&gt;"",IF(E789&lt;&gt;"",VLOOKUP(CONCATENATE(D789,"-",E789),'Three Phase - UG'!$C$8:$T$18,12,FALSE),""),"")</f>
        <v/>
      </c>
      <c r="M789" s="426" t="str">
        <f>IF(D789&lt;&gt;"",IF(E789&lt;&gt;"",VLOOKUP(CONCATENATE(D789,"-",E789),'Three Phase - UG'!$C$8:$T$18,13,FALSE),""),"")</f>
        <v/>
      </c>
      <c r="N789" s="427" t="str">
        <f>IF(D789&lt;&gt;"",IF(E789&lt;&gt;"",VLOOKUP(CONCATENATE(D789,"-",E789),'Three Phase - UG'!$C$8:$T$18,15,FALSE)*1000000,""),"")</f>
        <v/>
      </c>
      <c r="O789" s="426"/>
      <c r="P789" s="427"/>
    </row>
    <row r="790" spans="10:16" x14ac:dyDescent="0.25">
      <c r="J790" s="426" t="str">
        <f>IF(D790&lt;&gt;"",IF(E790&lt;&gt;"",VLOOKUP(CONCATENATE(D790,"-",E790),'Three Phase - UG'!$C$8:$T$18,9,FALSE),""),"")</f>
        <v/>
      </c>
      <c r="K790" s="426" t="str">
        <f>IF(D790&lt;&gt;"",IF(E790&lt;&gt;"",VLOOKUP(CONCATENATE(D790,"-",E790),'Three Phase - UG'!$C$8:$T$18,10,FALSE),""),"")</f>
        <v/>
      </c>
      <c r="L790" s="426" t="str">
        <f>IF(D790&lt;&gt;"",IF(E790&lt;&gt;"",VLOOKUP(CONCATENATE(D790,"-",E790),'Three Phase - UG'!$C$8:$T$18,12,FALSE),""),"")</f>
        <v/>
      </c>
      <c r="M790" s="426" t="str">
        <f>IF(D790&lt;&gt;"",IF(E790&lt;&gt;"",VLOOKUP(CONCATENATE(D790,"-",E790),'Three Phase - UG'!$C$8:$T$18,13,FALSE),""),"")</f>
        <v/>
      </c>
      <c r="N790" s="427" t="str">
        <f>IF(D790&lt;&gt;"",IF(E790&lt;&gt;"",VLOOKUP(CONCATENATE(D790,"-",E790),'Three Phase - UG'!$C$8:$T$18,15,FALSE)*1000000,""),"")</f>
        <v/>
      </c>
      <c r="O790" s="426"/>
      <c r="P790" s="427"/>
    </row>
    <row r="791" spans="10:16" x14ac:dyDescent="0.25">
      <c r="J791" s="426" t="str">
        <f>IF(D791&lt;&gt;"",IF(E791&lt;&gt;"",VLOOKUP(CONCATENATE(D791,"-",E791),'Three Phase - UG'!$C$8:$T$18,9,FALSE),""),"")</f>
        <v/>
      </c>
      <c r="K791" s="426" t="str">
        <f>IF(D791&lt;&gt;"",IF(E791&lt;&gt;"",VLOOKUP(CONCATENATE(D791,"-",E791),'Three Phase - UG'!$C$8:$T$18,10,FALSE),""),"")</f>
        <v/>
      </c>
      <c r="L791" s="426" t="str">
        <f>IF(D791&lt;&gt;"",IF(E791&lt;&gt;"",VLOOKUP(CONCATENATE(D791,"-",E791),'Three Phase - UG'!$C$8:$T$18,12,FALSE),""),"")</f>
        <v/>
      </c>
      <c r="M791" s="426" t="str">
        <f>IF(D791&lt;&gt;"",IF(E791&lt;&gt;"",VLOOKUP(CONCATENATE(D791,"-",E791),'Three Phase - UG'!$C$8:$T$18,13,FALSE),""),"")</f>
        <v/>
      </c>
      <c r="N791" s="427" t="str">
        <f>IF(D791&lt;&gt;"",IF(E791&lt;&gt;"",VLOOKUP(CONCATENATE(D791,"-",E791),'Three Phase - UG'!$C$8:$T$18,15,FALSE)*1000000,""),"")</f>
        <v/>
      </c>
      <c r="O791" s="426"/>
      <c r="P791" s="427"/>
    </row>
    <row r="792" spans="10:16" x14ac:dyDescent="0.25">
      <c r="J792" s="426" t="str">
        <f>IF(D792&lt;&gt;"",IF(E792&lt;&gt;"",VLOOKUP(CONCATENATE(D792,"-",E792),'Three Phase - UG'!$C$8:$T$18,9,FALSE),""),"")</f>
        <v/>
      </c>
      <c r="K792" s="426" t="str">
        <f>IF(D792&lt;&gt;"",IF(E792&lt;&gt;"",VLOOKUP(CONCATENATE(D792,"-",E792),'Three Phase - UG'!$C$8:$T$18,10,FALSE),""),"")</f>
        <v/>
      </c>
      <c r="L792" s="426" t="str">
        <f>IF(D792&lt;&gt;"",IF(E792&lt;&gt;"",VLOOKUP(CONCATENATE(D792,"-",E792),'Three Phase - UG'!$C$8:$T$18,12,FALSE),""),"")</f>
        <v/>
      </c>
      <c r="M792" s="426" t="str">
        <f>IF(D792&lt;&gt;"",IF(E792&lt;&gt;"",VLOOKUP(CONCATENATE(D792,"-",E792),'Three Phase - UG'!$C$8:$T$18,13,FALSE),""),"")</f>
        <v/>
      </c>
      <c r="N792" s="427" t="str">
        <f>IF(D792&lt;&gt;"",IF(E792&lt;&gt;"",VLOOKUP(CONCATENATE(D792,"-",E792),'Three Phase - UG'!$C$8:$T$18,15,FALSE)*1000000,""),"")</f>
        <v/>
      </c>
      <c r="O792" s="426"/>
      <c r="P792" s="427"/>
    </row>
    <row r="793" spans="10:16" x14ac:dyDescent="0.25">
      <c r="J793" s="426" t="str">
        <f>IF(D793&lt;&gt;"",IF(E793&lt;&gt;"",VLOOKUP(CONCATENATE(D793,"-",E793),'Three Phase - UG'!$C$8:$T$18,9,FALSE),""),"")</f>
        <v/>
      </c>
      <c r="K793" s="426" t="str">
        <f>IF(D793&lt;&gt;"",IF(E793&lt;&gt;"",VLOOKUP(CONCATENATE(D793,"-",E793),'Three Phase - UG'!$C$8:$T$18,10,FALSE),""),"")</f>
        <v/>
      </c>
      <c r="L793" s="426" t="str">
        <f>IF(D793&lt;&gt;"",IF(E793&lt;&gt;"",VLOOKUP(CONCATENATE(D793,"-",E793),'Three Phase - UG'!$C$8:$T$18,12,FALSE),""),"")</f>
        <v/>
      </c>
      <c r="M793" s="426" t="str">
        <f>IF(D793&lt;&gt;"",IF(E793&lt;&gt;"",VLOOKUP(CONCATENATE(D793,"-",E793),'Three Phase - UG'!$C$8:$T$18,13,FALSE),""),"")</f>
        <v/>
      </c>
      <c r="N793" s="427" t="str">
        <f>IF(D793&lt;&gt;"",IF(E793&lt;&gt;"",VLOOKUP(CONCATENATE(D793,"-",E793),'Three Phase - UG'!$C$8:$T$18,15,FALSE)*1000000,""),"")</f>
        <v/>
      </c>
      <c r="O793" s="426"/>
      <c r="P793" s="427"/>
    </row>
    <row r="794" spans="10:16" x14ac:dyDescent="0.25">
      <c r="J794" s="426" t="str">
        <f>IF(D794&lt;&gt;"",IF(E794&lt;&gt;"",VLOOKUP(CONCATENATE(D794,"-",E794),'Three Phase - UG'!$C$8:$T$18,9,FALSE),""),"")</f>
        <v/>
      </c>
      <c r="K794" s="426" t="str">
        <f>IF(D794&lt;&gt;"",IF(E794&lt;&gt;"",VLOOKUP(CONCATENATE(D794,"-",E794),'Three Phase - UG'!$C$8:$T$18,10,FALSE),""),"")</f>
        <v/>
      </c>
      <c r="L794" s="426" t="str">
        <f>IF(D794&lt;&gt;"",IF(E794&lt;&gt;"",VLOOKUP(CONCATENATE(D794,"-",E794),'Three Phase - UG'!$C$8:$T$18,12,FALSE),""),"")</f>
        <v/>
      </c>
      <c r="M794" s="426" t="str">
        <f>IF(D794&lt;&gt;"",IF(E794&lt;&gt;"",VLOOKUP(CONCATENATE(D794,"-",E794),'Three Phase - UG'!$C$8:$T$18,13,FALSE),""),"")</f>
        <v/>
      </c>
      <c r="N794" s="427" t="str">
        <f>IF(D794&lt;&gt;"",IF(E794&lt;&gt;"",VLOOKUP(CONCATENATE(D794,"-",E794),'Three Phase - UG'!$C$8:$T$18,15,FALSE)*1000000,""),"")</f>
        <v/>
      </c>
      <c r="O794" s="426"/>
      <c r="P794" s="427"/>
    </row>
    <row r="795" spans="10:16" x14ac:dyDescent="0.25">
      <c r="J795" s="426" t="str">
        <f>IF(D795&lt;&gt;"",IF(E795&lt;&gt;"",VLOOKUP(CONCATENATE(D795,"-",E795),'Three Phase - UG'!$C$8:$T$18,9,FALSE),""),"")</f>
        <v/>
      </c>
      <c r="K795" s="426" t="str">
        <f>IF(D795&lt;&gt;"",IF(E795&lt;&gt;"",VLOOKUP(CONCATENATE(D795,"-",E795),'Three Phase - UG'!$C$8:$T$18,10,FALSE),""),"")</f>
        <v/>
      </c>
      <c r="L795" s="426" t="str">
        <f>IF(D795&lt;&gt;"",IF(E795&lt;&gt;"",VLOOKUP(CONCATENATE(D795,"-",E795),'Three Phase - UG'!$C$8:$T$18,12,FALSE),""),"")</f>
        <v/>
      </c>
      <c r="M795" s="426" t="str">
        <f>IF(D795&lt;&gt;"",IF(E795&lt;&gt;"",VLOOKUP(CONCATENATE(D795,"-",E795),'Three Phase - UG'!$C$8:$T$18,13,FALSE),""),"")</f>
        <v/>
      </c>
      <c r="N795" s="427" t="str">
        <f>IF(D795&lt;&gt;"",IF(E795&lt;&gt;"",VLOOKUP(CONCATENATE(D795,"-",E795),'Three Phase - UG'!$C$8:$T$18,15,FALSE)*1000000,""),"")</f>
        <v/>
      </c>
      <c r="O795" s="426"/>
      <c r="P795" s="427"/>
    </row>
    <row r="796" spans="10:16" x14ac:dyDescent="0.25">
      <c r="J796" s="426" t="str">
        <f>IF(D796&lt;&gt;"",IF(E796&lt;&gt;"",VLOOKUP(CONCATENATE(D796,"-",E796),'Three Phase - UG'!$C$8:$T$18,9,FALSE),""),"")</f>
        <v/>
      </c>
      <c r="K796" s="426" t="str">
        <f>IF(D796&lt;&gt;"",IF(E796&lt;&gt;"",VLOOKUP(CONCATENATE(D796,"-",E796),'Three Phase - UG'!$C$8:$T$18,10,FALSE),""),"")</f>
        <v/>
      </c>
      <c r="L796" s="426" t="str">
        <f>IF(D796&lt;&gt;"",IF(E796&lt;&gt;"",VLOOKUP(CONCATENATE(D796,"-",E796),'Three Phase - UG'!$C$8:$T$18,12,FALSE),""),"")</f>
        <v/>
      </c>
      <c r="M796" s="426" t="str">
        <f>IF(D796&lt;&gt;"",IF(E796&lt;&gt;"",VLOOKUP(CONCATENATE(D796,"-",E796),'Three Phase - UG'!$C$8:$T$18,13,FALSE),""),"")</f>
        <v/>
      </c>
      <c r="N796" s="427" t="str">
        <f>IF(D796&lt;&gt;"",IF(E796&lt;&gt;"",VLOOKUP(CONCATENATE(D796,"-",E796),'Three Phase - UG'!$C$8:$T$18,15,FALSE)*1000000,""),"")</f>
        <v/>
      </c>
      <c r="O796" s="426"/>
      <c r="P796" s="427"/>
    </row>
    <row r="797" spans="10:16" x14ac:dyDescent="0.25">
      <c r="J797" s="426" t="str">
        <f>IF(D797&lt;&gt;"",IF(E797&lt;&gt;"",VLOOKUP(CONCATENATE(D797,"-",E797),'Three Phase - UG'!$C$8:$T$18,9,FALSE),""),"")</f>
        <v/>
      </c>
      <c r="K797" s="426" t="str">
        <f>IF(D797&lt;&gt;"",IF(E797&lt;&gt;"",VLOOKUP(CONCATENATE(D797,"-",E797),'Three Phase - UG'!$C$8:$T$18,10,FALSE),""),"")</f>
        <v/>
      </c>
      <c r="L797" s="426" t="str">
        <f>IF(D797&lt;&gt;"",IF(E797&lt;&gt;"",VLOOKUP(CONCATENATE(D797,"-",E797),'Three Phase - UG'!$C$8:$T$18,12,FALSE),""),"")</f>
        <v/>
      </c>
      <c r="M797" s="426" t="str">
        <f>IF(D797&lt;&gt;"",IF(E797&lt;&gt;"",VLOOKUP(CONCATENATE(D797,"-",E797),'Three Phase - UG'!$C$8:$T$18,13,FALSE),""),"")</f>
        <v/>
      </c>
      <c r="N797" s="427" t="str">
        <f>IF(D797&lt;&gt;"",IF(E797&lt;&gt;"",VLOOKUP(CONCATENATE(D797,"-",E797),'Three Phase - UG'!$C$8:$T$18,15,FALSE)*1000000,""),"")</f>
        <v/>
      </c>
      <c r="O797" s="426"/>
      <c r="P797" s="427"/>
    </row>
    <row r="798" spans="10:16" x14ac:dyDescent="0.25">
      <c r="J798" s="426" t="str">
        <f>IF(D798&lt;&gt;"",IF(E798&lt;&gt;"",VLOOKUP(CONCATENATE(D798,"-",E798),'Three Phase - UG'!$C$8:$T$18,9,FALSE),""),"")</f>
        <v/>
      </c>
      <c r="K798" s="426" t="str">
        <f>IF(D798&lt;&gt;"",IF(E798&lt;&gt;"",VLOOKUP(CONCATENATE(D798,"-",E798),'Three Phase - UG'!$C$8:$T$18,10,FALSE),""),"")</f>
        <v/>
      </c>
      <c r="L798" s="426" t="str">
        <f>IF(D798&lt;&gt;"",IF(E798&lt;&gt;"",VLOOKUP(CONCATENATE(D798,"-",E798),'Three Phase - UG'!$C$8:$T$18,12,FALSE),""),"")</f>
        <v/>
      </c>
      <c r="M798" s="426" t="str">
        <f>IF(D798&lt;&gt;"",IF(E798&lt;&gt;"",VLOOKUP(CONCATENATE(D798,"-",E798),'Three Phase - UG'!$C$8:$T$18,13,FALSE),""),"")</f>
        <v/>
      </c>
      <c r="N798" s="427" t="str">
        <f>IF(D798&lt;&gt;"",IF(E798&lt;&gt;"",VLOOKUP(CONCATENATE(D798,"-",E798),'Three Phase - UG'!$C$8:$T$18,15,FALSE)*1000000,""),"")</f>
        <v/>
      </c>
      <c r="O798" s="426"/>
      <c r="P798" s="427"/>
    </row>
    <row r="799" spans="10:16" x14ac:dyDescent="0.25">
      <c r="J799" s="426" t="str">
        <f>IF(D799&lt;&gt;"",IF(E799&lt;&gt;"",VLOOKUP(CONCATENATE(D799,"-",E799),'Three Phase - UG'!$C$8:$T$18,9,FALSE),""),"")</f>
        <v/>
      </c>
      <c r="K799" s="426" t="str">
        <f>IF(D799&lt;&gt;"",IF(E799&lt;&gt;"",VLOOKUP(CONCATENATE(D799,"-",E799),'Three Phase - UG'!$C$8:$T$18,10,FALSE),""),"")</f>
        <v/>
      </c>
      <c r="L799" s="426" t="str">
        <f>IF(D799&lt;&gt;"",IF(E799&lt;&gt;"",VLOOKUP(CONCATENATE(D799,"-",E799),'Three Phase - UG'!$C$8:$T$18,12,FALSE),""),"")</f>
        <v/>
      </c>
      <c r="M799" s="426" t="str">
        <f>IF(D799&lt;&gt;"",IF(E799&lt;&gt;"",VLOOKUP(CONCATENATE(D799,"-",E799),'Three Phase - UG'!$C$8:$T$18,13,FALSE),""),"")</f>
        <v/>
      </c>
      <c r="N799" s="427" t="str">
        <f>IF(D799&lt;&gt;"",IF(E799&lt;&gt;"",VLOOKUP(CONCATENATE(D799,"-",E799),'Three Phase - UG'!$C$8:$T$18,15,FALSE)*1000000,""),"")</f>
        <v/>
      </c>
      <c r="O799" s="426"/>
      <c r="P799" s="427"/>
    </row>
    <row r="800" spans="10:16" x14ac:dyDescent="0.25">
      <c r="J800" s="426" t="str">
        <f>IF(D800&lt;&gt;"",IF(E800&lt;&gt;"",VLOOKUP(CONCATENATE(D800,"-",E800),'Three Phase - UG'!$C$8:$T$18,9,FALSE),""),"")</f>
        <v/>
      </c>
      <c r="K800" s="426" t="str">
        <f>IF(D800&lt;&gt;"",IF(E800&lt;&gt;"",VLOOKUP(CONCATENATE(D800,"-",E800),'Three Phase - UG'!$C$8:$T$18,10,FALSE),""),"")</f>
        <v/>
      </c>
      <c r="L800" s="426" t="str">
        <f>IF(D800&lt;&gt;"",IF(E800&lt;&gt;"",VLOOKUP(CONCATENATE(D800,"-",E800),'Three Phase - UG'!$C$8:$T$18,12,FALSE),""),"")</f>
        <v/>
      </c>
      <c r="M800" s="426" t="str">
        <f>IF(D800&lt;&gt;"",IF(E800&lt;&gt;"",VLOOKUP(CONCATENATE(D800,"-",E800),'Three Phase - UG'!$C$8:$T$18,13,FALSE),""),"")</f>
        <v/>
      </c>
      <c r="N800" s="427" t="str">
        <f>IF(D800&lt;&gt;"",IF(E800&lt;&gt;"",VLOOKUP(CONCATENATE(D800,"-",E800),'Three Phase - UG'!$C$8:$T$18,15,FALSE)*1000000,""),"")</f>
        <v/>
      </c>
      <c r="O800" s="426"/>
      <c r="P800" s="427"/>
    </row>
    <row r="801" spans="10:16" x14ac:dyDescent="0.25">
      <c r="J801" s="426" t="str">
        <f>IF(D801&lt;&gt;"",IF(E801&lt;&gt;"",VLOOKUP(CONCATENATE(D801,"-",E801),'Three Phase - UG'!$C$8:$T$18,9,FALSE),""),"")</f>
        <v/>
      </c>
      <c r="K801" s="426" t="str">
        <f>IF(D801&lt;&gt;"",IF(E801&lt;&gt;"",VLOOKUP(CONCATENATE(D801,"-",E801),'Three Phase - UG'!$C$8:$T$18,10,FALSE),""),"")</f>
        <v/>
      </c>
      <c r="L801" s="426" t="str">
        <f>IF(D801&lt;&gt;"",IF(E801&lt;&gt;"",VLOOKUP(CONCATENATE(D801,"-",E801),'Three Phase - UG'!$C$8:$T$18,12,FALSE),""),"")</f>
        <v/>
      </c>
      <c r="M801" s="426" t="str">
        <f>IF(D801&lt;&gt;"",IF(E801&lt;&gt;"",VLOOKUP(CONCATENATE(D801,"-",E801),'Three Phase - UG'!$C$8:$T$18,13,FALSE),""),"")</f>
        <v/>
      </c>
      <c r="N801" s="427" t="str">
        <f>IF(D801&lt;&gt;"",IF(E801&lt;&gt;"",VLOOKUP(CONCATENATE(D801,"-",E801),'Three Phase - UG'!$C$8:$T$18,15,FALSE)*1000000,""),"")</f>
        <v/>
      </c>
      <c r="O801" s="426"/>
      <c r="P801" s="427"/>
    </row>
    <row r="802" spans="10:16" x14ac:dyDescent="0.25">
      <c r="J802" s="426" t="str">
        <f>IF(D802&lt;&gt;"",IF(E802&lt;&gt;"",VLOOKUP(CONCATENATE(D802,"-",E802),'Three Phase - UG'!$C$8:$T$18,9,FALSE),""),"")</f>
        <v/>
      </c>
      <c r="K802" s="426" t="str">
        <f>IF(D802&lt;&gt;"",IF(E802&lt;&gt;"",VLOOKUP(CONCATENATE(D802,"-",E802),'Three Phase - UG'!$C$8:$T$18,10,FALSE),""),"")</f>
        <v/>
      </c>
      <c r="L802" s="426" t="str">
        <f>IF(D802&lt;&gt;"",IF(E802&lt;&gt;"",VLOOKUP(CONCATENATE(D802,"-",E802),'Three Phase - UG'!$C$8:$T$18,12,FALSE),""),"")</f>
        <v/>
      </c>
      <c r="M802" s="426" t="str">
        <f>IF(D802&lt;&gt;"",IF(E802&lt;&gt;"",VLOOKUP(CONCATENATE(D802,"-",E802),'Three Phase - UG'!$C$8:$T$18,13,FALSE),""),"")</f>
        <v/>
      </c>
      <c r="N802" s="427" t="str">
        <f>IF(D802&lt;&gt;"",IF(E802&lt;&gt;"",VLOOKUP(CONCATENATE(D802,"-",E802),'Three Phase - UG'!$C$8:$T$18,15,FALSE)*1000000,""),"")</f>
        <v/>
      </c>
      <c r="O802" s="426"/>
      <c r="P802" s="427"/>
    </row>
    <row r="803" spans="10:16" x14ac:dyDescent="0.25">
      <c r="J803" s="426" t="str">
        <f>IF(D803&lt;&gt;"",IF(E803&lt;&gt;"",VLOOKUP(CONCATENATE(D803,"-",E803),'Three Phase - UG'!$C$8:$T$18,9,FALSE),""),"")</f>
        <v/>
      </c>
      <c r="K803" s="426" t="str">
        <f>IF(D803&lt;&gt;"",IF(E803&lt;&gt;"",VLOOKUP(CONCATENATE(D803,"-",E803),'Three Phase - UG'!$C$8:$T$18,10,FALSE),""),"")</f>
        <v/>
      </c>
      <c r="L803" s="426" t="str">
        <f>IF(D803&lt;&gt;"",IF(E803&lt;&gt;"",VLOOKUP(CONCATENATE(D803,"-",E803),'Three Phase - UG'!$C$8:$T$18,12,FALSE),""),"")</f>
        <v/>
      </c>
      <c r="M803" s="426" t="str">
        <f>IF(D803&lt;&gt;"",IF(E803&lt;&gt;"",VLOOKUP(CONCATENATE(D803,"-",E803),'Three Phase - UG'!$C$8:$T$18,13,FALSE),""),"")</f>
        <v/>
      </c>
      <c r="N803" s="427" t="str">
        <f>IF(D803&lt;&gt;"",IF(E803&lt;&gt;"",VLOOKUP(CONCATENATE(D803,"-",E803),'Three Phase - UG'!$C$8:$T$18,15,FALSE)*1000000,""),"")</f>
        <v/>
      </c>
      <c r="O803" s="426"/>
      <c r="P803" s="427"/>
    </row>
    <row r="804" spans="10:16" x14ac:dyDescent="0.25">
      <c r="J804" s="426" t="str">
        <f>IF(D804&lt;&gt;"",IF(E804&lt;&gt;"",VLOOKUP(CONCATENATE(D804,"-",E804),'Three Phase - UG'!$C$8:$T$18,9,FALSE),""),"")</f>
        <v/>
      </c>
      <c r="K804" s="426" t="str">
        <f>IF(D804&lt;&gt;"",IF(E804&lt;&gt;"",VLOOKUP(CONCATENATE(D804,"-",E804),'Three Phase - UG'!$C$8:$T$18,10,FALSE),""),"")</f>
        <v/>
      </c>
      <c r="L804" s="426" t="str">
        <f>IF(D804&lt;&gt;"",IF(E804&lt;&gt;"",VLOOKUP(CONCATENATE(D804,"-",E804),'Three Phase - UG'!$C$8:$T$18,12,FALSE),""),"")</f>
        <v/>
      </c>
      <c r="M804" s="426" t="str">
        <f>IF(D804&lt;&gt;"",IF(E804&lt;&gt;"",VLOOKUP(CONCATENATE(D804,"-",E804),'Three Phase - UG'!$C$8:$T$18,13,FALSE),""),"")</f>
        <v/>
      </c>
      <c r="N804" s="427" t="str">
        <f>IF(D804&lt;&gt;"",IF(E804&lt;&gt;"",VLOOKUP(CONCATENATE(D804,"-",E804),'Three Phase - UG'!$C$8:$T$18,15,FALSE)*1000000,""),"")</f>
        <v/>
      </c>
      <c r="O804" s="426"/>
      <c r="P804" s="427"/>
    </row>
    <row r="805" spans="10:16" x14ac:dyDescent="0.25">
      <c r="J805" s="426" t="str">
        <f>IF(D805&lt;&gt;"",IF(E805&lt;&gt;"",VLOOKUP(CONCATENATE(D805,"-",E805),'Three Phase - UG'!$C$8:$T$18,9,FALSE),""),"")</f>
        <v/>
      </c>
      <c r="K805" s="426" t="str">
        <f>IF(D805&lt;&gt;"",IF(E805&lt;&gt;"",VLOOKUP(CONCATENATE(D805,"-",E805),'Three Phase - UG'!$C$8:$T$18,10,FALSE),""),"")</f>
        <v/>
      </c>
      <c r="L805" s="426" t="str">
        <f>IF(D805&lt;&gt;"",IF(E805&lt;&gt;"",VLOOKUP(CONCATENATE(D805,"-",E805),'Three Phase - UG'!$C$8:$T$18,12,FALSE),""),"")</f>
        <v/>
      </c>
      <c r="M805" s="426" t="str">
        <f>IF(D805&lt;&gt;"",IF(E805&lt;&gt;"",VLOOKUP(CONCATENATE(D805,"-",E805),'Three Phase - UG'!$C$8:$T$18,13,FALSE),""),"")</f>
        <v/>
      </c>
      <c r="N805" s="427" t="str">
        <f>IF(D805&lt;&gt;"",IF(E805&lt;&gt;"",VLOOKUP(CONCATENATE(D805,"-",E805),'Three Phase - UG'!$C$8:$T$18,15,FALSE)*1000000,""),"")</f>
        <v/>
      </c>
      <c r="O805" s="426"/>
      <c r="P805" s="427"/>
    </row>
    <row r="806" spans="10:16" x14ac:dyDescent="0.25">
      <c r="J806" s="426" t="str">
        <f>IF(D806&lt;&gt;"",IF(E806&lt;&gt;"",VLOOKUP(CONCATENATE(D806,"-",E806),'Three Phase - UG'!$C$8:$T$18,9,FALSE),""),"")</f>
        <v/>
      </c>
      <c r="K806" s="426" t="str">
        <f>IF(D806&lt;&gt;"",IF(E806&lt;&gt;"",VLOOKUP(CONCATENATE(D806,"-",E806),'Three Phase - UG'!$C$8:$T$18,10,FALSE),""),"")</f>
        <v/>
      </c>
      <c r="L806" s="426" t="str">
        <f>IF(D806&lt;&gt;"",IF(E806&lt;&gt;"",VLOOKUP(CONCATENATE(D806,"-",E806),'Three Phase - UG'!$C$8:$T$18,12,FALSE),""),"")</f>
        <v/>
      </c>
      <c r="M806" s="426" t="str">
        <f>IF(D806&lt;&gt;"",IF(E806&lt;&gt;"",VLOOKUP(CONCATENATE(D806,"-",E806),'Three Phase - UG'!$C$8:$T$18,13,FALSE),""),"")</f>
        <v/>
      </c>
      <c r="N806" s="427" t="str">
        <f>IF(D806&lt;&gt;"",IF(E806&lt;&gt;"",VLOOKUP(CONCATENATE(D806,"-",E806),'Three Phase - UG'!$C$8:$T$18,15,FALSE)*1000000,""),"")</f>
        <v/>
      </c>
      <c r="O806" s="426"/>
      <c r="P806" s="427"/>
    </row>
    <row r="807" spans="10:16" x14ac:dyDescent="0.25">
      <c r="J807" s="426" t="str">
        <f>IF(D807&lt;&gt;"",IF(E807&lt;&gt;"",VLOOKUP(CONCATENATE(D807,"-",E807),'Three Phase - UG'!$C$8:$T$18,9,FALSE),""),"")</f>
        <v/>
      </c>
      <c r="K807" s="426" t="str">
        <f>IF(D807&lt;&gt;"",IF(E807&lt;&gt;"",VLOOKUP(CONCATENATE(D807,"-",E807),'Three Phase - UG'!$C$8:$T$18,10,FALSE),""),"")</f>
        <v/>
      </c>
      <c r="L807" s="426" t="str">
        <f>IF(D807&lt;&gt;"",IF(E807&lt;&gt;"",VLOOKUP(CONCATENATE(D807,"-",E807),'Three Phase - UG'!$C$8:$T$18,12,FALSE),""),"")</f>
        <v/>
      </c>
      <c r="M807" s="426" t="str">
        <f>IF(D807&lt;&gt;"",IF(E807&lt;&gt;"",VLOOKUP(CONCATENATE(D807,"-",E807),'Three Phase - UG'!$C$8:$T$18,13,FALSE),""),"")</f>
        <v/>
      </c>
      <c r="N807" s="427" t="str">
        <f>IF(D807&lt;&gt;"",IF(E807&lt;&gt;"",VLOOKUP(CONCATENATE(D807,"-",E807),'Three Phase - UG'!$C$8:$T$18,15,FALSE)*1000000,""),"")</f>
        <v/>
      </c>
      <c r="O807" s="426"/>
      <c r="P807" s="427"/>
    </row>
    <row r="808" spans="10:16" x14ac:dyDescent="0.25">
      <c r="J808" s="426" t="str">
        <f>IF(D808&lt;&gt;"",IF(E808&lt;&gt;"",VLOOKUP(CONCATENATE(D808,"-",E808),'Three Phase - UG'!$C$8:$T$18,9,FALSE),""),"")</f>
        <v/>
      </c>
      <c r="K808" s="426" t="str">
        <f>IF(D808&lt;&gt;"",IF(E808&lt;&gt;"",VLOOKUP(CONCATENATE(D808,"-",E808),'Three Phase - UG'!$C$8:$T$18,10,FALSE),""),"")</f>
        <v/>
      </c>
      <c r="L808" s="426" t="str">
        <f>IF(D808&lt;&gt;"",IF(E808&lt;&gt;"",VLOOKUP(CONCATENATE(D808,"-",E808),'Three Phase - UG'!$C$8:$T$18,12,FALSE),""),"")</f>
        <v/>
      </c>
      <c r="M808" s="426" t="str">
        <f>IF(D808&lt;&gt;"",IF(E808&lt;&gt;"",VLOOKUP(CONCATENATE(D808,"-",E808),'Three Phase - UG'!$C$8:$T$18,13,FALSE),""),"")</f>
        <v/>
      </c>
      <c r="N808" s="427" t="str">
        <f>IF(D808&lt;&gt;"",IF(E808&lt;&gt;"",VLOOKUP(CONCATENATE(D808,"-",E808),'Three Phase - UG'!$C$8:$T$18,15,FALSE)*1000000,""),"")</f>
        <v/>
      </c>
      <c r="O808" s="426"/>
      <c r="P808" s="427"/>
    </row>
    <row r="809" spans="10:16" x14ac:dyDescent="0.25">
      <c r="J809" s="426" t="str">
        <f>IF(D809&lt;&gt;"",IF(E809&lt;&gt;"",VLOOKUP(CONCATENATE(D809,"-",E809),'Three Phase - UG'!$C$8:$T$18,9,FALSE),""),"")</f>
        <v/>
      </c>
      <c r="K809" s="426" t="str">
        <f>IF(D809&lt;&gt;"",IF(E809&lt;&gt;"",VLOOKUP(CONCATENATE(D809,"-",E809),'Three Phase - UG'!$C$8:$T$18,10,FALSE),""),"")</f>
        <v/>
      </c>
      <c r="L809" s="426" t="str">
        <f>IF(D809&lt;&gt;"",IF(E809&lt;&gt;"",VLOOKUP(CONCATENATE(D809,"-",E809),'Three Phase - UG'!$C$8:$T$18,12,FALSE),""),"")</f>
        <v/>
      </c>
      <c r="M809" s="426" t="str">
        <f>IF(D809&lt;&gt;"",IF(E809&lt;&gt;"",VLOOKUP(CONCATENATE(D809,"-",E809),'Three Phase - UG'!$C$8:$T$18,13,FALSE),""),"")</f>
        <v/>
      </c>
      <c r="N809" s="427" t="str">
        <f>IF(D809&lt;&gt;"",IF(E809&lt;&gt;"",VLOOKUP(CONCATENATE(D809,"-",E809),'Three Phase - UG'!$C$8:$T$18,15,FALSE)*1000000,""),"")</f>
        <v/>
      </c>
      <c r="O809" s="426"/>
      <c r="P809" s="427"/>
    </row>
    <row r="810" spans="10:16" x14ac:dyDescent="0.25">
      <c r="J810" s="426" t="str">
        <f>IF(D810&lt;&gt;"",IF(E810&lt;&gt;"",VLOOKUP(CONCATENATE(D810,"-",E810),'Three Phase - UG'!$C$8:$T$18,9,FALSE),""),"")</f>
        <v/>
      </c>
      <c r="K810" s="426" t="str">
        <f>IF(D810&lt;&gt;"",IF(E810&lt;&gt;"",VLOOKUP(CONCATENATE(D810,"-",E810),'Three Phase - UG'!$C$8:$T$18,10,FALSE),""),"")</f>
        <v/>
      </c>
      <c r="L810" s="426" t="str">
        <f>IF(D810&lt;&gt;"",IF(E810&lt;&gt;"",VLOOKUP(CONCATENATE(D810,"-",E810),'Three Phase - UG'!$C$8:$T$18,12,FALSE),""),"")</f>
        <v/>
      </c>
      <c r="M810" s="426" t="str">
        <f>IF(D810&lt;&gt;"",IF(E810&lt;&gt;"",VLOOKUP(CONCATENATE(D810,"-",E810),'Three Phase - UG'!$C$8:$T$18,13,FALSE),""),"")</f>
        <v/>
      </c>
      <c r="N810" s="427" t="str">
        <f>IF(D810&lt;&gt;"",IF(E810&lt;&gt;"",VLOOKUP(CONCATENATE(D810,"-",E810),'Three Phase - UG'!$C$8:$T$18,15,FALSE)*1000000,""),"")</f>
        <v/>
      </c>
      <c r="O810" s="426"/>
      <c r="P810" s="427"/>
    </row>
    <row r="811" spans="10:16" x14ac:dyDescent="0.25">
      <c r="J811" s="426" t="str">
        <f>IF(D811&lt;&gt;"",IF(E811&lt;&gt;"",VLOOKUP(CONCATENATE(D811,"-",E811),'Three Phase - UG'!$C$8:$T$18,9,FALSE),""),"")</f>
        <v/>
      </c>
      <c r="K811" s="426" t="str">
        <f>IF(D811&lt;&gt;"",IF(E811&lt;&gt;"",VLOOKUP(CONCATENATE(D811,"-",E811),'Three Phase - UG'!$C$8:$T$18,10,FALSE),""),"")</f>
        <v/>
      </c>
      <c r="L811" s="426" t="str">
        <f>IF(D811&lt;&gt;"",IF(E811&lt;&gt;"",VLOOKUP(CONCATENATE(D811,"-",E811),'Three Phase - UG'!$C$8:$T$18,12,FALSE),""),"")</f>
        <v/>
      </c>
      <c r="M811" s="426" t="str">
        <f>IF(D811&lt;&gt;"",IF(E811&lt;&gt;"",VLOOKUP(CONCATENATE(D811,"-",E811),'Three Phase - UG'!$C$8:$T$18,13,FALSE),""),"")</f>
        <v/>
      </c>
      <c r="N811" s="427" t="str">
        <f>IF(D811&lt;&gt;"",IF(E811&lt;&gt;"",VLOOKUP(CONCATENATE(D811,"-",E811),'Three Phase - UG'!$C$8:$T$18,15,FALSE)*1000000,""),"")</f>
        <v/>
      </c>
      <c r="O811" s="426"/>
      <c r="P811" s="427"/>
    </row>
    <row r="812" spans="10:16" x14ac:dyDescent="0.25">
      <c r="J812" s="426" t="str">
        <f>IF(D812&lt;&gt;"",IF(E812&lt;&gt;"",VLOOKUP(CONCATENATE(D812,"-",E812),'Three Phase - UG'!$C$8:$T$18,9,FALSE),""),"")</f>
        <v/>
      </c>
      <c r="K812" s="426" t="str">
        <f>IF(D812&lt;&gt;"",IF(E812&lt;&gt;"",VLOOKUP(CONCATENATE(D812,"-",E812),'Three Phase - UG'!$C$8:$T$18,10,FALSE),""),"")</f>
        <v/>
      </c>
      <c r="L812" s="426" t="str">
        <f>IF(D812&lt;&gt;"",IF(E812&lt;&gt;"",VLOOKUP(CONCATENATE(D812,"-",E812),'Three Phase - UG'!$C$8:$T$18,12,FALSE),""),"")</f>
        <v/>
      </c>
      <c r="M812" s="426" t="str">
        <f>IF(D812&lt;&gt;"",IF(E812&lt;&gt;"",VLOOKUP(CONCATENATE(D812,"-",E812),'Three Phase - UG'!$C$8:$T$18,13,FALSE),""),"")</f>
        <v/>
      </c>
      <c r="N812" s="427" t="str">
        <f>IF(D812&lt;&gt;"",IF(E812&lt;&gt;"",VLOOKUP(CONCATENATE(D812,"-",E812),'Three Phase - UG'!$C$8:$T$18,15,FALSE)*1000000,""),"")</f>
        <v/>
      </c>
      <c r="O812" s="426"/>
      <c r="P812" s="427"/>
    </row>
    <row r="813" spans="10:16" x14ac:dyDescent="0.25">
      <c r="J813" s="426" t="str">
        <f>IF(D813&lt;&gt;"",IF(E813&lt;&gt;"",VLOOKUP(CONCATENATE(D813,"-",E813),'Three Phase - UG'!$C$8:$T$18,9,FALSE),""),"")</f>
        <v/>
      </c>
      <c r="K813" s="426" t="str">
        <f>IF(D813&lt;&gt;"",IF(E813&lt;&gt;"",VLOOKUP(CONCATENATE(D813,"-",E813),'Three Phase - UG'!$C$8:$T$18,10,FALSE),""),"")</f>
        <v/>
      </c>
      <c r="L813" s="426" t="str">
        <f>IF(D813&lt;&gt;"",IF(E813&lt;&gt;"",VLOOKUP(CONCATENATE(D813,"-",E813),'Three Phase - UG'!$C$8:$T$18,12,FALSE),""),"")</f>
        <v/>
      </c>
      <c r="M813" s="426" t="str">
        <f>IF(D813&lt;&gt;"",IF(E813&lt;&gt;"",VLOOKUP(CONCATENATE(D813,"-",E813),'Three Phase - UG'!$C$8:$T$18,13,FALSE),""),"")</f>
        <v/>
      </c>
      <c r="N813" s="427" t="str">
        <f>IF(D813&lt;&gt;"",IF(E813&lt;&gt;"",VLOOKUP(CONCATENATE(D813,"-",E813),'Three Phase - UG'!$C$8:$T$18,15,FALSE)*1000000,""),"")</f>
        <v/>
      </c>
      <c r="O813" s="426"/>
      <c r="P813" s="427"/>
    </row>
    <row r="814" spans="10:16" x14ac:dyDescent="0.25">
      <c r="J814" s="426" t="str">
        <f>IF(D814&lt;&gt;"",IF(E814&lt;&gt;"",VLOOKUP(CONCATENATE(D814,"-",E814),'Three Phase - UG'!$C$8:$T$18,9,FALSE),""),"")</f>
        <v/>
      </c>
      <c r="K814" s="426" t="str">
        <f>IF(D814&lt;&gt;"",IF(E814&lt;&gt;"",VLOOKUP(CONCATENATE(D814,"-",E814),'Three Phase - UG'!$C$8:$T$18,10,FALSE),""),"")</f>
        <v/>
      </c>
      <c r="L814" s="426" t="str">
        <f>IF(D814&lt;&gt;"",IF(E814&lt;&gt;"",VLOOKUP(CONCATENATE(D814,"-",E814),'Three Phase - UG'!$C$8:$T$18,12,FALSE),""),"")</f>
        <v/>
      </c>
      <c r="M814" s="426" t="str">
        <f>IF(D814&lt;&gt;"",IF(E814&lt;&gt;"",VLOOKUP(CONCATENATE(D814,"-",E814),'Three Phase - UG'!$C$8:$T$18,13,FALSE),""),"")</f>
        <v/>
      </c>
      <c r="N814" s="427" t="str">
        <f>IF(D814&lt;&gt;"",IF(E814&lt;&gt;"",VLOOKUP(CONCATENATE(D814,"-",E814),'Three Phase - UG'!$C$8:$T$18,15,FALSE)*1000000,""),"")</f>
        <v/>
      </c>
      <c r="O814" s="426"/>
      <c r="P814" s="427"/>
    </row>
    <row r="815" spans="10:16" x14ac:dyDescent="0.25">
      <c r="J815" s="426" t="str">
        <f>IF(D815&lt;&gt;"",IF(E815&lt;&gt;"",VLOOKUP(CONCATENATE(D815,"-",E815),'Three Phase - UG'!$C$8:$T$18,9,FALSE),""),"")</f>
        <v/>
      </c>
      <c r="K815" s="426" t="str">
        <f>IF(D815&lt;&gt;"",IF(E815&lt;&gt;"",VLOOKUP(CONCATENATE(D815,"-",E815),'Three Phase - UG'!$C$8:$T$18,10,FALSE),""),"")</f>
        <v/>
      </c>
      <c r="L815" s="426" t="str">
        <f>IF(D815&lt;&gt;"",IF(E815&lt;&gt;"",VLOOKUP(CONCATENATE(D815,"-",E815),'Three Phase - UG'!$C$8:$T$18,12,FALSE),""),"")</f>
        <v/>
      </c>
      <c r="M815" s="426" t="str">
        <f>IF(D815&lt;&gt;"",IF(E815&lt;&gt;"",VLOOKUP(CONCATENATE(D815,"-",E815),'Three Phase - UG'!$C$8:$T$18,13,FALSE),""),"")</f>
        <v/>
      </c>
      <c r="N815" s="427" t="str">
        <f>IF(D815&lt;&gt;"",IF(E815&lt;&gt;"",VLOOKUP(CONCATENATE(D815,"-",E815),'Three Phase - UG'!$C$8:$T$18,15,FALSE)*1000000,""),"")</f>
        <v/>
      </c>
      <c r="O815" s="426"/>
      <c r="P815" s="427"/>
    </row>
    <row r="816" spans="10:16" x14ac:dyDescent="0.25">
      <c r="J816" s="426" t="str">
        <f>IF(D816&lt;&gt;"",IF(E816&lt;&gt;"",VLOOKUP(CONCATENATE(D816,"-",E816),'Three Phase - UG'!$C$8:$T$18,9,FALSE),""),"")</f>
        <v/>
      </c>
      <c r="K816" s="426" t="str">
        <f>IF(D816&lt;&gt;"",IF(E816&lt;&gt;"",VLOOKUP(CONCATENATE(D816,"-",E816),'Three Phase - UG'!$C$8:$T$18,10,FALSE),""),"")</f>
        <v/>
      </c>
      <c r="L816" s="426" t="str">
        <f>IF(D816&lt;&gt;"",IF(E816&lt;&gt;"",VLOOKUP(CONCATENATE(D816,"-",E816),'Three Phase - UG'!$C$8:$T$18,12,FALSE),""),"")</f>
        <v/>
      </c>
      <c r="M816" s="426" t="str">
        <f>IF(D816&lt;&gt;"",IF(E816&lt;&gt;"",VLOOKUP(CONCATENATE(D816,"-",E816),'Three Phase - UG'!$C$8:$T$18,13,FALSE),""),"")</f>
        <v/>
      </c>
      <c r="N816" s="427" t="str">
        <f>IF(D816&lt;&gt;"",IF(E816&lt;&gt;"",VLOOKUP(CONCATENATE(D816,"-",E816),'Three Phase - UG'!$C$8:$T$18,15,FALSE)*1000000,""),"")</f>
        <v/>
      </c>
      <c r="O816" s="426"/>
      <c r="P816" s="427"/>
    </row>
    <row r="817" spans="10:16" x14ac:dyDescent="0.25">
      <c r="J817" s="426" t="str">
        <f>IF(D817&lt;&gt;"",IF(E817&lt;&gt;"",VLOOKUP(CONCATENATE(D817,"-",E817),'Three Phase - UG'!$C$8:$T$18,9,FALSE),""),"")</f>
        <v/>
      </c>
      <c r="K817" s="426" t="str">
        <f>IF(D817&lt;&gt;"",IF(E817&lt;&gt;"",VLOOKUP(CONCATENATE(D817,"-",E817),'Three Phase - UG'!$C$8:$T$18,10,FALSE),""),"")</f>
        <v/>
      </c>
      <c r="L817" s="426" t="str">
        <f>IF(D817&lt;&gt;"",IF(E817&lt;&gt;"",VLOOKUP(CONCATENATE(D817,"-",E817),'Three Phase - UG'!$C$8:$T$18,12,FALSE),""),"")</f>
        <v/>
      </c>
      <c r="M817" s="426" t="str">
        <f>IF(D817&lt;&gt;"",IF(E817&lt;&gt;"",VLOOKUP(CONCATENATE(D817,"-",E817),'Three Phase - UG'!$C$8:$T$18,13,FALSE),""),"")</f>
        <v/>
      </c>
      <c r="N817" s="427" t="str">
        <f>IF(D817&lt;&gt;"",IF(E817&lt;&gt;"",VLOOKUP(CONCATENATE(D817,"-",E817),'Three Phase - UG'!$C$8:$T$18,15,FALSE)*1000000,""),"")</f>
        <v/>
      </c>
      <c r="O817" s="426"/>
      <c r="P817" s="427"/>
    </row>
    <row r="818" spans="10:16" x14ac:dyDescent="0.25">
      <c r="J818" s="426" t="str">
        <f>IF(D818&lt;&gt;"",IF(E818&lt;&gt;"",VLOOKUP(CONCATENATE(D818,"-",E818),'Three Phase - UG'!$C$8:$T$18,9,FALSE),""),"")</f>
        <v/>
      </c>
      <c r="K818" s="426" t="str">
        <f>IF(D818&lt;&gt;"",IF(E818&lt;&gt;"",VLOOKUP(CONCATENATE(D818,"-",E818),'Three Phase - UG'!$C$8:$T$18,10,FALSE),""),"")</f>
        <v/>
      </c>
      <c r="L818" s="426" t="str">
        <f>IF(D818&lt;&gt;"",IF(E818&lt;&gt;"",VLOOKUP(CONCATENATE(D818,"-",E818),'Three Phase - UG'!$C$8:$T$18,12,FALSE),""),"")</f>
        <v/>
      </c>
      <c r="M818" s="426" t="str">
        <f>IF(D818&lt;&gt;"",IF(E818&lt;&gt;"",VLOOKUP(CONCATENATE(D818,"-",E818),'Three Phase - UG'!$C$8:$T$18,13,FALSE),""),"")</f>
        <v/>
      </c>
      <c r="N818" s="427" t="str">
        <f>IF(D818&lt;&gt;"",IF(E818&lt;&gt;"",VLOOKUP(CONCATENATE(D818,"-",E818),'Three Phase - UG'!$C$8:$T$18,15,FALSE)*1000000,""),"")</f>
        <v/>
      </c>
      <c r="O818" s="426"/>
      <c r="P818" s="427"/>
    </row>
    <row r="819" spans="10:16" x14ac:dyDescent="0.25">
      <c r="J819" s="426" t="str">
        <f>IF(D819&lt;&gt;"",IF(E819&lt;&gt;"",VLOOKUP(CONCATENATE(D819,"-",E819),'Three Phase - UG'!$C$8:$T$18,9,FALSE),""),"")</f>
        <v/>
      </c>
      <c r="K819" s="426" t="str">
        <f>IF(D819&lt;&gt;"",IF(E819&lt;&gt;"",VLOOKUP(CONCATENATE(D819,"-",E819),'Three Phase - UG'!$C$8:$T$18,10,FALSE),""),"")</f>
        <v/>
      </c>
      <c r="L819" s="426" t="str">
        <f>IF(D819&lt;&gt;"",IF(E819&lt;&gt;"",VLOOKUP(CONCATENATE(D819,"-",E819),'Three Phase - UG'!$C$8:$T$18,12,FALSE),""),"")</f>
        <v/>
      </c>
      <c r="M819" s="426" t="str">
        <f>IF(D819&lt;&gt;"",IF(E819&lt;&gt;"",VLOOKUP(CONCATENATE(D819,"-",E819),'Three Phase - UG'!$C$8:$T$18,13,FALSE),""),"")</f>
        <v/>
      </c>
      <c r="N819" s="427" t="str">
        <f>IF(D819&lt;&gt;"",IF(E819&lt;&gt;"",VLOOKUP(CONCATENATE(D819,"-",E819),'Three Phase - UG'!$C$8:$T$18,15,FALSE)*1000000,""),"")</f>
        <v/>
      </c>
      <c r="O819" s="426"/>
      <c r="P819" s="427"/>
    </row>
    <row r="820" spans="10:16" x14ac:dyDescent="0.25">
      <c r="J820" s="426" t="str">
        <f>IF(D820&lt;&gt;"",IF(E820&lt;&gt;"",VLOOKUP(CONCATENATE(D820,"-",E820),'Three Phase - UG'!$C$8:$T$18,9,FALSE),""),"")</f>
        <v/>
      </c>
      <c r="K820" s="426" t="str">
        <f>IF(D820&lt;&gt;"",IF(E820&lt;&gt;"",VLOOKUP(CONCATENATE(D820,"-",E820),'Three Phase - UG'!$C$8:$T$18,10,FALSE),""),"")</f>
        <v/>
      </c>
      <c r="L820" s="426" t="str">
        <f>IF(D820&lt;&gt;"",IF(E820&lt;&gt;"",VLOOKUP(CONCATENATE(D820,"-",E820),'Three Phase - UG'!$C$8:$T$18,12,FALSE),""),"")</f>
        <v/>
      </c>
      <c r="M820" s="426" t="str">
        <f>IF(D820&lt;&gt;"",IF(E820&lt;&gt;"",VLOOKUP(CONCATENATE(D820,"-",E820),'Three Phase - UG'!$C$8:$T$18,13,FALSE),""),"")</f>
        <v/>
      </c>
      <c r="N820" s="427" t="str">
        <f>IF(D820&lt;&gt;"",IF(E820&lt;&gt;"",VLOOKUP(CONCATENATE(D820,"-",E820),'Three Phase - UG'!$C$8:$T$18,15,FALSE)*1000000,""),"")</f>
        <v/>
      </c>
      <c r="O820" s="426"/>
      <c r="P820" s="427"/>
    </row>
    <row r="821" spans="10:16" x14ac:dyDescent="0.25">
      <c r="J821" s="426" t="str">
        <f>IF(D821&lt;&gt;"",IF(E821&lt;&gt;"",VLOOKUP(CONCATENATE(D821,"-",E821),'Three Phase - UG'!$C$8:$T$18,9,FALSE),""),"")</f>
        <v/>
      </c>
      <c r="K821" s="426" t="str">
        <f>IF(D821&lt;&gt;"",IF(E821&lt;&gt;"",VLOOKUP(CONCATENATE(D821,"-",E821),'Three Phase - UG'!$C$8:$T$18,10,FALSE),""),"")</f>
        <v/>
      </c>
      <c r="L821" s="426" t="str">
        <f>IF(D821&lt;&gt;"",IF(E821&lt;&gt;"",VLOOKUP(CONCATENATE(D821,"-",E821),'Three Phase - UG'!$C$8:$T$18,12,FALSE),""),"")</f>
        <v/>
      </c>
      <c r="M821" s="426" t="str">
        <f>IF(D821&lt;&gt;"",IF(E821&lt;&gt;"",VLOOKUP(CONCATENATE(D821,"-",E821),'Three Phase - UG'!$C$8:$T$18,13,FALSE),""),"")</f>
        <v/>
      </c>
      <c r="N821" s="427" t="str">
        <f>IF(D821&lt;&gt;"",IF(E821&lt;&gt;"",VLOOKUP(CONCATENATE(D821,"-",E821),'Three Phase - UG'!$C$8:$T$18,15,FALSE)*1000000,""),"")</f>
        <v/>
      </c>
      <c r="O821" s="426"/>
      <c r="P821" s="427"/>
    </row>
    <row r="822" spans="10:16" x14ac:dyDescent="0.25">
      <c r="J822" s="426" t="str">
        <f>IF(D822&lt;&gt;"",IF(E822&lt;&gt;"",VLOOKUP(CONCATENATE(D822,"-",E822),'Three Phase - UG'!$C$8:$T$18,9,FALSE),""),"")</f>
        <v/>
      </c>
      <c r="K822" s="426" t="str">
        <f>IF(D822&lt;&gt;"",IF(E822&lt;&gt;"",VLOOKUP(CONCATENATE(D822,"-",E822),'Three Phase - UG'!$C$8:$T$18,10,FALSE),""),"")</f>
        <v/>
      </c>
      <c r="L822" s="426" t="str">
        <f>IF(D822&lt;&gt;"",IF(E822&lt;&gt;"",VLOOKUP(CONCATENATE(D822,"-",E822),'Three Phase - UG'!$C$8:$T$18,12,FALSE),""),"")</f>
        <v/>
      </c>
      <c r="M822" s="426" t="str">
        <f>IF(D822&lt;&gt;"",IF(E822&lt;&gt;"",VLOOKUP(CONCATENATE(D822,"-",E822),'Three Phase - UG'!$C$8:$T$18,13,FALSE),""),"")</f>
        <v/>
      </c>
      <c r="N822" s="427" t="str">
        <f>IF(D822&lt;&gt;"",IF(E822&lt;&gt;"",VLOOKUP(CONCATENATE(D822,"-",E822),'Three Phase - UG'!$C$8:$T$18,15,FALSE)*1000000,""),"")</f>
        <v/>
      </c>
      <c r="O822" s="426"/>
      <c r="P822" s="427"/>
    </row>
    <row r="823" spans="10:16" x14ac:dyDescent="0.25">
      <c r="J823" s="426" t="str">
        <f>IF(D823&lt;&gt;"",IF(E823&lt;&gt;"",VLOOKUP(CONCATENATE(D823,"-",E823),'Three Phase - UG'!$C$8:$T$18,9,FALSE),""),"")</f>
        <v/>
      </c>
      <c r="K823" s="426" t="str">
        <f>IF(D823&lt;&gt;"",IF(E823&lt;&gt;"",VLOOKUP(CONCATENATE(D823,"-",E823),'Three Phase - UG'!$C$8:$T$18,10,FALSE),""),"")</f>
        <v/>
      </c>
      <c r="L823" s="426" t="str">
        <f>IF(D823&lt;&gt;"",IF(E823&lt;&gt;"",VLOOKUP(CONCATENATE(D823,"-",E823),'Three Phase - UG'!$C$8:$T$18,12,FALSE),""),"")</f>
        <v/>
      </c>
      <c r="M823" s="426" t="str">
        <f>IF(D823&lt;&gt;"",IF(E823&lt;&gt;"",VLOOKUP(CONCATENATE(D823,"-",E823),'Three Phase - UG'!$C$8:$T$18,13,FALSE),""),"")</f>
        <v/>
      </c>
      <c r="N823" s="427" t="str">
        <f>IF(D823&lt;&gt;"",IF(E823&lt;&gt;"",VLOOKUP(CONCATENATE(D823,"-",E823),'Three Phase - UG'!$C$8:$T$18,15,FALSE)*1000000,""),"")</f>
        <v/>
      </c>
      <c r="O823" s="426"/>
      <c r="P823" s="427"/>
    </row>
    <row r="824" spans="10:16" x14ac:dyDescent="0.25">
      <c r="J824" s="426" t="str">
        <f>IF(D824&lt;&gt;"",IF(E824&lt;&gt;"",VLOOKUP(CONCATENATE(D824,"-",E824),'Three Phase - UG'!$C$8:$T$18,9,FALSE),""),"")</f>
        <v/>
      </c>
      <c r="K824" s="426" t="str">
        <f>IF(D824&lt;&gt;"",IF(E824&lt;&gt;"",VLOOKUP(CONCATENATE(D824,"-",E824),'Three Phase - UG'!$C$8:$T$18,10,FALSE),""),"")</f>
        <v/>
      </c>
      <c r="L824" s="426" t="str">
        <f>IF(D824&lt;&gt;"",IF(E824&lt;&gt;"",VLOOKUP(CONCATENATE(D824,"-",E824),'Three Phase - UG'!$C$8:$T$18,12,FALSE),""),"")</f>
        <v/>
      </c>
      <c r="M824" s="426" t="str">
        <f>IF(D824&lt;&gt;"",IF(E824&lt;&gt;"",VLOOKUP(CONCATENATE(D824,"-",E824),'Three Phase - UG'!$C$8:$T$18,13,FALSE),""),"")</f>
        <v/>
      </c>
      <c r="N824" s="427" t="str">
        <f>IF(D824&lt;&gt;"",IF(E824&lt;&gt;"",VLOOKUP(CONCATENATE(D824,"-",E824),'Three Phase - UG'!$C$8:$T$18,15,FALSE)*1000000,""),"")</f>
        <v/>
      </c>
      <c r="O824" s="426"/>
      <c r="P824" s="427"/>
    </row>
    <row r="825" spans="10:16" x14ac:dyDescent="0.25">
      <c r="J825" s="426" t="str">
        <f>IF(D825&lt;&gt;"",IF(E825&lt;&gt;"",VLOOKUP(CONCATENATE(D825,"-",E825),'Three Phase - UG'!$C$8:$T$18,9,FALSE),""),"")</f>
        <v/>
      </c>
      <c r="K825" s="426" t="str">
        <f>IF(D825&lt;&gt;"",IF(E825&lt;&gt;"",VLOOKUP(CONCATENATE(D825,"-",E825),'Three Phase - UG'!$C$8:$T$18,10,FALSE),""),"")</f>
        <v/>
      </c>
      <c r="L825" s="426" t="str">
        <f>IF(D825&lt;&gt;"",IF(E825&lt;&gt;"",VLOOKUP(CONCATENATE(D825,"-",E825),'Three Phase - UG'!$C$8:$T$18,12,FALSE),""),"")</f>
        <v/>
      </c>
      <c r="M825" s="426" t="str">
        <f>IF(D825&lt;&gt;"",IF(E825&lt;&gt;"",VLOOKUP(CONCATENATE(D825,"-",E825),'Three Phase - UG'!$C$8:$T$18,13,FALSE),""),"")</f>
        <v/>
      </c>
      <c r="N825" s="427" t="str">
        <f>IF(D825&lt;&gt;"",IF(E825&lt;&gt;"",VLOOKUP(CONCATENATE(D825,"-",E825),'Three Phase - UG'!$C$8:$T$18,15,FALSE)*1000000,""),"")</f>
        <v/>
      </c>
      <c r="O825" s="426"/>
      <c r="P825" s="427"/>
    </row>
    <row r="826" spans="10:16" x14ac:dyDescent="0.25">
      <c r="J826" s="426" t="str">
        <f>IF(D826&lt;&gt;"",IF(E826&lt;&gt;"",VLOOKUP(CONCATENATE(D826,"-",E826),'Three Phase - UG'!$C$8:$T$18,9,FALSE),""),"")</f>
        <v/>
      </c>
      <c r="K826" s="426" t="str">
        <f>IF(D826&lt;&gt;"",IF(E826&lt;&gt;"",VLOOKUP(CONCATENATE(D826,"-",E826),'Three Phase - UG'!$C$8:$T$18,10,FALSE),""),"")</f>
        <v/>
      </c>
      <c r="L826" s="426" t="str">
        <f>IF(D826&lt;&gt;"",IF(E826&lt;&gt;"",VLOOKUP(CONCATENATE(D826,"-",E826),'Three Phase - UG'!$C$8:$T$18,12,FALSE),""),"")</f>
        <v/>
      </c>
      <c r="M826" s="426" t="str">
        <f>IF(D826&lt;&gt;"",IF(E826&lt;&gt;"",VLOOKUP(CONCATENATE(D826,"-",E826),'Three Phase - UG'!$C$8:$T$18,13,FALSE),""),"")</f>
        <v/>
      </c>
      <c r="N826" s="427" t="str">
        <f>IF(D826&lt;&gt;"",IF(E826&lt;&gt;"",VLOOKUP(CONCATENATE(D826,"-",E826),'Three Phase - UG'!$C$8:$T$18,15,FALSE)*1000000,""),"")</f>
        <v/>
      </c>
      <c r="O826" s="426"/>
      <c r="P826" s="427"/>
    </row>
    <row r="827" spans="10:16" x14ac:dyDescent="0.25">
      <c r="J827" s="426" t="str">
        <f>IF(D827&lt;&gt;"",IF(E827&lt;&gt;"",VLOOKUP(CONCATENATE(D827,"-",E827),'Three Phase - UG'!$C$8:$T$18,9,FALSE),""),"")</f>
        <v/>
      </c>
      <c r="K827" s="426" t="str">
        <f>IF(D827&lt;&gt;"",IF(E827&lt;&gt;"",VLOOKUP(CONCATENATE(D827,"-",E827),'Three Phase - UG'!$C$8:$T$18,10,FALSE),""),"")</f>
        <v/>
      </c>
      <c r="L827" s="426" t="str">
        <f>IF(D827&lt;&gt;"",IF(E827&lt;&gt;"",VLOOKUP(CONCATENATE(D827,"-",E827),'Three Phase - UG'!$C$8:$T$18,12,FALSE),""),"")</f>
        <v/>
      </c>
      <c r="M827" s="426" t="str">
        <f>IF(D827&lt;&gt;"",IF(E827&lt;&gt;"",VLOOKUP(CONCATENATE(D827,"-",E827),'Three Phase - UG'!$C$8:$T$18,13,FALSE),""),"")</f>
        <v/>
      </c>
      <c r="N827" s="427" t="str">
        <f>IF(D827&lt;&gt;"",IF(E827&lt;&gt;"",VLOOKUP(CONCATENATE(D827,"-",E827),'Three Phase - UG'!$C$8:$T$18,15,FALSE)*1000000,""),"")</f>
        <v/>
      </c>
      <c r="O827" s="426"/>
      <c r="P827" s="427"/>
    </row>
    <row r="828" spans="10:16" x14ac:dyDescent="0.25">
      <c r="J828" s="426" t="str">
        <f>IF(D828&lt;&gt;"",IF(E828&lt;&gt;"",VLOOKUP(CONCATENATE(D828,"-",E828),'Three Phase - UG'!$C$8:$T$18,9,FALSE),""),"")</f>
        <v/>
      </c>
      <c r="K828" s="426" t="str">
        <f>IF(D828&lt;&gt;"",IF(E828&lt;&gt;"",VLOOKUP(CONCATENATE(D828,"-",E828),'Three Phase - UG'!$C$8:$T$18,10,FALSE),""),"")</f>
        <v/>
      </c>
      <c r="L828" s="426" t="str">
        <f>IF(D828&lt;&gt;"",IF(E828&lt;&gt;"",VLOOKUP(CONCATENATE(D828,"-",E828),'Three Phase - UG'!$C$8:$T$18,12,FALSE),""),"")</f>
        <v/>
      </c>
      <c r="M828" s="426" t="str">
        <f>IF(D828&lt;&gt;"",IF(E828&lt;&gt;"",VLOOKUP(CONCATENATE(D828,"-",E828),'Three Phase - UG'!$C$8:$T$18,13,FALSE),""),"")</f>
        <v/>
      </c>
      <c r="N828" s="427" t="str">
        <f>IF(D828&lt;&gt;"",IF(E828&lt;&gt;"",VLOOKUP(CONCATENATE(D828,"-",E828),'Three Phase - UG'!$C$8:$T$18,15,FALSE)*1000000,""),"")</f>
        <v/>
      </c>
      <c r="O828" s="426"/>
      <c r="P828" s="427"/>
    </row>
    <row r="829" spans="10:16" x14ac:dyDescent="0.25">
      <c r="J829" s="426" t="str">
        <f>IF(D829&lt;&gt;"",IF(E829&lt;&gt;"",VLOOKUP(CONCATENATE(D829,"-",E829),'Three Phase - UG'!$C$8:$T$18,9,FALSE),""),"")</f>
        <v/>
      </c>
      <c r="K829" s="426" t="str">
        <f>IF(D829&lt;&gt;"",IF(E829&lt;&gt;"",VLOOKUP(CONCATENATE(D829,"-",E829),'Three Phase - UG'!$C$8:$T$18,10,FALSE),""),"")</f>
        <v/>
      </c>
      <c r="L829" s="426" t="str">
        <f>IF(D829&lt;&gt;"",IF(E829&lt;&gt;"",VLOOKUP(CONCATENATE(D829,"-",E829),'Three Phase - UG'!$C$8:$T$18,12,FALSE),""),"")</f>
        <v/>
      </c>
      <c r="M829" s="426" t="str">
        <f>IF(D829&lt;&gt;"",IF(E829&lt;&gt;"",VLOOKUP(CONCATENATE(D829,"-",E829),'Three Phase - UG'!$C$8:$T$18,13,FALSE),""),"")</f>
        <v/>
      </c>
      <c r="N829" s="427" t="str">
        <f>IF(D829&lt;&gt;"",IF(E829&lt;&gt;"",VLOOKUP(CONCATENATE(D829,"-",E829),'Three Phase - UG'!$C$8:$T$18,15,FALSE)*1000000,""),"")</f>
        <v/>
      </c>
      <c r="O829" s="426"/>
      <c r="P829" s="427"/>
    </row>
    <row r="830" spans="10:16" x14ac:dyDescent="0.25">
      <c r="J830" s="426" t="str">
        <f>IF(D830&lt;&gt;"",IF(E830&lt;&gt;"",VLOOKUP(CONCATENATE(D830,"-",E830),'Three Phase - UG'!$C$8:$T$18,9,FALSE),""),"")</f>
        <v/>
      </c>
      <c r="K830" s="426" t="str">
        <f>IF(D830&lt;&gt;"",IF(E830&lt;&gt;"",VLOOKUP(CONCATENATE(D830,"-",E830),'Three Phase - UG'!$C$8:$T$18,10,FALSE),""),"")</f>
        <v/>
      </c>
      <c r="L830" s="426" t="str">
        <f>IF(D830&lt;&gt;"",IF(E830&lt;&gt;"",VLOOKUP(CONCATENATE(D830,"-",E830),'Three Phase - UG'!$C$8:$T$18,12,FALSE),""),"")</f>
        <v/>
      </c>
      <c r="M830" s="426" t="str">
        <f>IF(D830&lt;&gt;"",IF(E830&lt;&gt;"",VLOOKUP(CONCATENATE(D830,"-",E830),'Three Phase - UG'!$C$8:$T$18,13,FALSE),""),"")</f>
        <v/>
      </c>
      <c r="N830" s="427" t="str">
        <f>IF(D830&lt;&gt;"",IF(E830&lt;&gt;"",VLOOKUP(CONCATENATE(D830,"-",E830),'Three Phase - UG'!$C$8:$T$18,15,FALSE)*1000000,""),"")</f>
        <v/>
      </c>
      <c r="O830" s="426"/>
      <c r="P830" s="427"/>
    </row>
    <row r="831" spans="10:16" x14ac:dyDescent="0.25">
      <c r="J831" s="426" t="str">
        <f>IF(D831&lt;&gt;"",IF(E831&lt;&gt;"",VLOOKUP(CONCATENATE(D831,"-",E831),'Three Phase - UG'!$C$8:$T$18,9,FALSE),""),"")</f>
        <v/>
      </c>
      <c r="K831" s="426" t="str">
        <f>IF(D831&lt;&gt;"",IF(E831&lt;&gt;"",VLOOKUP(CONCATENATE(D831,"-",E831),'Three Phase - UG'!$C$8:$T$18,10,FALSE),""),"")</f>
        <v/>
      </c>
      <c r="L831" s="426" t="str">
        <f>IF(D831&lt;&gt;"",IF(E831&lt;&gt;"",VLOOKUP(CONCATENATE(D831,"-",E831),'Three Phase - UG'!$C$8:$T$18,12,FALSE),""),"")</f>
        <v/>
      </c>
      <c r="M831" s="426" t="str">
        <f>IF(D831&lt;&gt;"",IF(E831&lt;&gt;"",VLOOKUP(CONCATENATE(D831,"-",E831),'Three Phase - UG'!$C$8:$T$18,13,FALSE),""),"")</f>
        <v/>
      </c>
      <c r="N831" s="427" t="str">
        <f>IF(D831&lt;&gt;"",IF(E831&lt;&gt;"",VLOOKUP(CONCATENATE(D831,"-",E831),'Three Phase - UG'!$C$8:$T$18,15,FALSE)*1000000,""),"")</f>
        <v/>
      </c>
      <c r="O831" s="426"/>
      <c r="P831" s="427"/>
    </row>
    <row r="832" spans="10:16" x14ac:dyDescent="0.25">
      <c r="J832" s="426" t="str">
        <f>IF(D832&lt;&gt;"",IF(E832&lt;&gt;"",VLOOKUP(CONCATENATE(D832,"-",E832),'Three Phase - UG'!$C$8:$T$18,9,FALSE),""),"")</f>
        <v/>
      </c>
      <c r="K832" s="426" t="str">
        <f>IF(D832&lt;&gt;"",IF(E832&lt;&gt;"",VLOOKUP(CONCATENATE(D832,"-",E832),'Three Phase - UG'!$C$8:$T$18,10,FALSE),""),"")</f>
        <v/>
      </c>
      <c r="L832" s="426" t="str">
        <f>IF(D832&lt;&gt;"",IF(E832&lt;&gt;"",VLOOKUP(CONCATENATE(D832,"-",E832),'Three Phase - UG'!$C$8:$T$18,12,FALSE),""),"")</f>
        <v/>
      </c>
      <c r="M832" s="426" t="str">
        <f>IF(D832&lt;&gt;"",IF(E832&lt;&gt;"",VLOOKUP(CONCATENATE(D832,"-",E832),'Three Phase - UG'!$C$8:$T$18,13,FALSE),""),"")</f>
        <v/>
      </c>
      <c r="N832" s="427" t="str">
        <f>IF(D832&lt;&gt;"",IF(E832&lt;&gt;"",VLOOKUP(CONCATENATE(D832,"-",E832),'Three Phase - UG'!$C$8:$T$18,15,FALSE)*1000000,""),"")</f>
        <v/>
      </c>
      <c r="O832" s="426"/>
      <c r="P832" s="427"/>
    </row>
    <row r="833" spans="10:16" x14ac:dyDescent="0.25">
      <c r="J833" s="426" t="str">
        <f>IF(D833&lt;&gt;"",IF(E833&lt;&gt;"",VLOOKUP(CONCATENATE(D833,"-",E833),'Three Phase - UG'!$C$8:$T$18,9,FALSE),""),"")</f>
        <v/>
      </c>
      <c r="K833" s="426" t="str">
        <f>IF(D833&lt;&gt;"",IF(E833&lt;&gt;"",VLOOKUP(CONCATENATE(D833,"-",E833),'Three Phase - UG'!$C$8:$T$18,10,FALSE),""),"")</f>
        <v/>
      </c>
      <c r="L833" s="426" t="str">
        <f>IF(D833&lt;&gt;"",IF(E833&lt;&gt;"",VLOOKUP(CONCATENATE(D833,"-",E833),'Three Phase - UG'!$C$8:$T$18,12,FALSE),""),"")</f>
        <v/>
      </c>
      <c r="M833" s="426" t="str">
        <f>IF(D833&lt;&gt;"",IF(E833&lt;&gt;"",VLOOKUP(CONCATENATE(D833,"-",E833),'Three Phase - UG'!$C$8:$T$18,13,FALSE),""),"")</f>
        <v/>
      </c>
      <c r="N833" s="427" t="str">
        <f>IF(D833&lt;&gt;"",IF(E833&lt;&gt;"",VLOOKUP(CONCATENATE(D833,"-",E833),'Three Phase - UG'!$C$8:$T$18,15,FALSE)*1000000,""),"")</f>
        <v/>
      </c>
      <c r="O833" s="426"/>
      <c r="P833" s="427"/>
    </row>
    <row r="834" spans="10:16" x14ac:dyDescent="0.25">
      <c r="J834" s="426" t="str">
        <f>IF(D834&lt;&gt;"",IF(E834&lt;&gt;"",VLOOKUP(CONCATENATE(D834,"-",E834),'Three Phase - UG'!$C$8:$T$18,9,FALSE),""),"")</f>
        <v/>
      </c>
      <c r="K834" s="426" t="str">
        <f>IF(D834&lt;&gt;"",IF(E834&lt;&gt;"",VLOOKUP(CONCATENATE(D834,"-",E834),'Three Phase - UG'!$C$8:$T$18,10,FALSE),""),"")</f>
        <v/>
      </c>
      <c r="L834" s="426" t="str">
        <f>IF(D834&lt;&gt;"",IF(E834&lt;&gt;"",VLOOKUP(CONCATENATE(D834,"-",E834),'Three Phase - UG'!$C$8:$T$18,12,FALSE),""),"")</f>
        <v/>
      </c>
      <c r="M834" s="426" t="str">
        <f>IF(D834&lt;&gt;"",IF(E834&lt;&gt;"",VLOOKUP(CONCATENATE(D834,"-",E834),'Three Phase - UG'!$C$8:$T$18,13,FALSE),""),"")</f>
        <v/>
      </c>
      <c r="N834" s="427" t="str">
        <f>IF(D834&lt;&gt;"",IF(E834&lt;&gt;"",VLOOKUP(CONCATENATE(D834,"-",E834),'Three Phase - UG'!$C$8:$T$18,15,FALSE)*1000000,""),"")</f>
        <v/>
      </c>
      <c r="O834" s="426"/>
      <c r="P834" s="427"/>
    </row>
    <row r="835" spans="10:16" x14ac:dyDescent="0.25">
      <c r="J835" s="426" t="str">
        <f>IF(D835&lt;&gt;"",IF(E835&lt;&gt;"",VLOOKUP(CONCATENATE(D835,"-",E835),'Three Phase - UG'!$C$8:$T$18,9,FALSE),""),"")</f>
        <v/>
      </c>
      <c r="K835" s="426" t="str">
        <f>IF(D835&lt;&gt;"",IF(E835&lt;&gt;"",VLOOKUP(CONCATENATE(D835,"-",E835),'Three Phase - UG'!$C$8:$T$18,10,FALSE),""),"")</f>
        <v/>
      </c>
      <c r="L835" s="426" t="str">
        <f>IF(D835&lt;&gt;"",IF(E835&lt;&gt;"",VLOOKUP(CONCATENATE(D835,"-",E835),'Three Phase - UG'!$C$8:$T$18,12,FALSE),""),"")</f>
        <v/>
      </c>
      <c r="M835" s="426" t="str">
        <f>IF(D835&lt;&gt;"",IF(E835&lt;&gt;"",VLOOKUP(CONCATENATE(D835,"-",E835),'Three Phase - UG'!$C$8:$T$18,13,FALSE),""),"")</f>
        <v/>
      </c>
      <c r="N835" s="427" t="str">
        <f>IF(D835&lt;&gt;"",IF(E835&lt;&gt;"",VLOOKUP(CONCATENATE(D835,"-",E835),'Three Phase - UG'!$C$8:$T$18,15,FALSE)*1000000,""),"")</f>
        <v/>
      </c>
      <c r="O835" s="426"/>
      <c r="P835" s="427"/>
    </row>
    <row r="836" spans="10:16" x14ac:dyDescent="0.25">
      <c r="J836" s="426" t="str">
        <f>IF(D836&lt;&gt;"",IF(E836&lt;&gt;"",VLOOKUP(CONCATENATE(D836,"-",E836),'Three Phase - UG'!$C$8:$T$18,9,FALSE),""),"")</f>
        <v/>
      </c>
      <c r="K836" s="426" t="str">
        <f>IF(D836&lt;&gt;"",IF(E836&lt;&gt;"",VLOOKUP(CONCATENATE(D836,"-",E836),'Three Phase - UG'!$C$8:$T$18,10,FALSE),""),"")</f>
        <v/>
      </c>
      <c r="L836" s="426" t="str">
        <f>IF(D836&lt;&gt;"",IF(E836&lt;&gt;"",VLOOKUP(CONCATENATE(D836,"-",E836),'Three Phase - UG'!$C$8:$T$18,12,FALSE),""),"")</f>
        <v/>
      </c>
      <c r="M836" s="426" t="str">
        <f>IF(D836&lt;&gt;"",IF(E836&lt;&gt;"",VLOOKUP(CONCATENATE(D836,"-",E836),'Three Phase - UG'!$C$8:$T$18,13,FALSE),""),"")</f>
        <v/>
      </c>
      <c r="N836" s="427" t="str">
        <f>IF(D836&lt;&gt;"",IF(E836&lt;&gt;"",VLOOKUP(CONCATENATE(D836,"-",E836),'Three Phase - UG'!$C$8:$T$18,15,FALSE)*1000000,""),"")</f>
        <v/>
      </c>
      <c r="O836" s="426"/>
      <c r="P836" s="427"/>
    </row>
    <row r="837" spans="10:16" x14ac:dyDescent="0.25">
      <c r="J837" s="426" t="str">
        <f>IF(D837&lt;&gt;"",IF(E837&lt;&gt;"",VLOOKUP(CONCATENATE(D837,"-",E837),'Three Phase - UG'!$C$8:$T$18,9,FALSE),""),"")</f>
        <v/>
      </c>
      <c r="K837" s="426" t="str">
        <f>IF(D837&lt;&gt;"",IF(E837&lt;&gt;"",VLOOKUP(CONCATENATE(D837,"-",E837),'Three Phase - UG'!$C$8:$T$18,10,FALSE),""),"")</f>
        <v/>
      </c>
      <c r="L837" s="426" t="str">
        <f>IF(D837&lt;&gt;"",IF(E837&lt;&gt;"",VLOOKUP(CONCATENATE(D837,"-",E837),'Three Phase - UG'!$C$8:$T$18,12,FALSE),""),"")</f>
        <v/>
      </c>
      <c r="M837" s="426" t="str">
        <f>IF(D837&lt;&gt;"",IF(E837&lt;&gt;"",VLOOKUP(CONCATENATE(D837,"-",E837),'Three Phase - UG'!$C$8:$T$18,13,FALSE),""),"")</f>
        <v/>
      </c>
      <c r="N837" s="427" t="str">
        <f>IF(D837&lt;&gt;"",IF(E837&lt;&gt;"",VLOOKUP(CONCATENATE(D837,"-",E837),'Three Phase - UG'!$C$8:$T$18,15,FALSE)*1000000,""),"")</f>
        <v/>
      </c>
      <c r="O837" s="426"/>
      <c r="P837" s="427"/>
    </row>
    <row r="838" spans="10:16" x14ac:dyDescent="0.25">
      <c r="J838" s="426" t="str">
        <f>IF(D838&lt;&gt;"",IF(E838&lt;&gt;"",VLOOKUP(CONCATENATE(D838,"-",E838),'Three Phase - UG'!$C$8:$T$18,9,FALSE),""),"")</f>
        <v/>
      </c>
      <c r="K838" s="426" t="str">
        <f>IF(D838&lt;&gt;"",IF(E838&lt;&gt;"",VLOOKUP(CONCATENATE(D838,"-",E838),'Three Phase - UG'!$C$8:$T$18,10,FALSE),""),"")</f>
        <v/>
      </c>
      <c r="L838" s="426" t="str">
        <f>IF(D838&lt;&gt;"",IF(E838&lt;&gt;"",VLOOKUP(CONCATENATE(D838,"-",E838),'Three Phase - UG'!$C$8:$T$18,12,FALSE),""),"")</f>
        <v/>
      </c>
      <c r="M838" s="426" t="str">
        <f>IF(D838&lt;&gt;"",IF(E838&lt;&gt;"",VLOOKUP(CONCATENATE(D838,"-",E838),'Three Phase - UG'!$C$8:$T$18,13,FALSE),""),"")</f>
        <v/>
      </c>
      <c r="N838" s="427" t="str">
        <f>IF(D838&lt;&gt;"",IF(E838&lt;&gt;"",VLOOKUP(CONCATENATE(D838,"-",E838),'Three Phase - UG'!$C$8:$T$18,15,FALSE)*1000000,""),"")</f>
        <v/>
      </c>
      <c r="O838" s="426"/>
      <c r="P838" s="427"/>
    </row>
    <row r="839" spans="10:16" x14ac:dyDescent="0.25">
      <c r="J839" s="426" t="str">
        <f>IF(D839&lt;&gt;"",IF(E839&lt;&gt;"",VLOOKUP(CONCATENATE(D839,"-",E839),'Three Phase - UG'!$C$8:$T$18,9,FALSE),""),"")</f>
        <v/>
      </c>
      <c r="K839" s="426" t="str">
        <f>IF(D839&lt;&gt;"",IF(E839&lt;&gt;"",VLOOKUP(CONCATENATE(D839,"-",E839),'Three Phase - UG'!$C$8:$T$18,10,FALSE),""),"")</f>
        <v/>
      </c>
      <c r="L839" s="426" t="str">
        <f>IF(D839&lt;&gt;"",IF(E839&lt;&gt;"",VLOOKUP(CONCATENATE(D839,"-",E839),'Three Phase - UG'!$C$8:$T$18,12,FALSE),""),"")</f>
        <v/>
      </c>
      <c r="M839" s="426" t="str">
        <f>IF(D839&lt;&gt;"",IF(E839&lt;&gt;"",VLOOKUP(CONCATENATE(D839,"-",E839),'Three Phase - UG'!$C$8:$T$18,13,FALSE),""),"")</f>
        <v/>
      </c>
      <c r="N839" s="427" t="str">
        <f>IF(D839&lt;&gt;"",IF(E839&lt;&gt;"",VLOOKUP(CONCATENATE(D839,"-",E839),'Three Phase - UG'!$C$8:$T$18,15,FALSE)*1000000,""),"")</f>
        <v/>
      </c>
      <c r="O839" s="426"/>
      <c r="P839" s="427"/>
    </row>
    <row r="840" spans="10:16" x14ac:dyDescent="0.25">
      <c r="J840" s="426" t="str">
        <f>IF(D840&lt;&gt;"",IF(E840&lt;&gt;"",VLOOKUP(CONCATENATE(D840,"-",E840),'Three Phase - UG'!$C$8:$T$18,9,FALSE),""),"")</f>
        <v/>
      </c>
      <c r="K840" s="426" t="str">
        <f>IF(D840&lt;&gt;"",IF(E840&lt;&gt;"",VLOOKUP(CONCATENATE(D840,"-",E840),'Three Phase - UG'!$C$8:$T$18,10,FALSE),""),"")</f>
        <v/>
      </c>
      <c r="L840" s="426" t="str">
        <f>IF(D840&lt;&gt;"",IF(E840&lt;&gt;"",VLOOKUP(CONCATENATE(D840,"-",E840),'Three Phase - UG'!$C$8:$T$18,12,FALSE),""),"")</f>
        <v/>
      </c>
      <c r="M840" s="426" t="str">
        <f>IF(D840&lt;&gt;"",IF(E840&lt;&gt;"",VLOOKUP(CONCATENATE(D840,"-",E840),'Three Phase - UG'!$C$8:$T$18,13,FALSE),""),"")</f>
        <v/>
      </c>
      <c r="N840" s="427" t="str">
        <f>IF(D840&lt;&gt;"",IF(E840&lt;&gt;"",VLOOKUP(CONCATENATE(D840,"-",E840),'Three Phase - UG'!$C$8:$T$18,15,FALSE)*1000000,""),"")</f>
        <v/>
      </c>
      <c r="O840" s="426"/>
      <c r="P840" s="427"/>
    </row>
    <row r="841" spans="10:16" x14ac:dyDescent="0.25">
      <c r="J841" s="426" t="str">
        <f>IF(D841&lt;&gt;"",IF(E841&lt;&gt;"",VLOOKUP(CONCATENATE(D841,"-",E841),'Three Phase - UG'!$C$8:$T$18,9,FALSE),""),"")</f>
        <v/>
      </c>
      <c r="K841" s="426" t="str">
        <f>IF(D841&lt;&gt;"",IF(E841&lt;&gt;"",VLOOKUP(CONCATENATE(D841,"-",E841),'Three Phase - UG'!$C$8:$T$18,10,FALSE),""),"")</f>
        <v/>
      </c>
      <c r="L841" s="426" t="str">
        <f>IF(D841&lt;&gt;"",IF(E841&lt;&gt;"",VLOOKUP(CONCATENATE(D841,"-",E841),'Three Phase - UG'!$C$8:$T$18,12,FALSE),""),"")</f>
        <v/>
      </c>
      <c r="M841" s="426" t="str">
        <f>IF(D841&lt;&gt;"",IF(E841&lt;&gt;"",VLOOKUP(CONCATENATE(D841,"-",E841),'Three Phase - UG'!$C$8:$T$18,13,FALSE),""),"")</f>
        <v/>
      </c>
      <c r="N841" s="427" t="str">
        <f>IF(D841&lt;&gt;"",IF(E841&lt;&gt;"",VLOOKUP(CONCATENATE(D841,"-",E841),'Three Phase - UG'!$C$8:$T$18,15,FALSE)*1000000,""),"")</f>
        <v/>
      </c>
      <c r="O841" s="426"/>
      <c r="P841" s="427"/>
    </row>
    <row r="842" spans="10:16" x14ac:dyDescent="0.25">
      <c r="J842" s="426" t="str">
        <f>IF(D842&lt;&gt;"",IF(E842&lt;&gt;"",VLOOKUP(CONCATENATE(D842,"-",E842),'Three Phase - UG'!$C$8:$T$18,9,FALSE),""),"")</f>
        <v/>
      </c>
      <c r="K842" s="426" t="str">
        <f>IF(D842&lt;&gt;"",IF(E842&lt;&gt;"",VLOOKUP(CONCATENATE(D842,"-",E842),'Three Phase - UG'!$C$8:$T$18,10,FALSE),""),"")</f>
        <v/>
      </c>
      <c r="L842" s="426" t="str">
        <f>IF(D842&lt;&gt;"",IF(E842&lt;&gt;"",VLOOKUP(CONCATENATE(D842,"-",E842),'Three Phase - UG'!$C$8:$T$18,12,FALSE),""),"")</f>
        <v/>
      </c>
      <c r="M842" s="426" t="str">
        <f>IF(D842&lt;&gt;"",IF(E842&lt;&gt;"",VLOOKUP(CONCATENATE(D842,"-",E842),'Three Phase - UG'!$C$8:$T$18,13,FALSE),""),"")</f>
        <v/>
      </c>
      <c r="N842" s="427" t="str">
        <f>IF(D842&lt;&gt;"",IF(E842&lt;&gt;"",VLOOKUP(CONCATENATE(D842,"-",E842),'Three Phase - UG'!$C$8:$T$18,15,FALSE)*1000000,""),"")</f>
        <v/>
      </c>
      <c r="O842" s="426"/>
      <c r="P842" s="427"/>
    </row>
    <row r="843" spans="10:16" x14ac:dyDescent="0.25">
      <c r="J843" s="426" t="str">
        <f>IF(D843&lt;&gt;"",IF(E843&lt;&gt;"",VLOOKUP(CONCATENATE(D843,"-",E843),'Three Phase - UG'!$C$8:$T$18,9,FALSE),""),"")</f>
        <v/>
      </c>
      <c r="K843" s="426" t="str">
        <f>IF(D843&lt;&gt;"",IF(E843&lt;&gt;"",VLOOKUP(CONCATENATE(D843,"-",E843),'Three Phase - UG'!$C$8:$T$18,10,FALSE),""),"")</f>
        <v/>
      </c>
      <c r="L843" s="426" t="str">
        <f>IF(D843&lt;&gt;"",IF(E843&lt;&gt;"",VLOOKUP(CONCATENATE(D843,"-",E843),'Three Phase - UG'!$C$8:$T$18,12,FALSE),""),"")</f>
        <v/>
      </c>
      <c r="M843" s="426" t="str">
        <f>IF(D843&lt;&gt;"",IF(E843&lt;&gt;"",VLOOKUP(CONCATENATE(D843,"-",E843),'Three Phase - UG'!$C$8:$T$18,13,FALSE),""),"")</f>
        <v/>
      </c>
      <c r="N843" s="427" t="str">
        <f>IF(D843&lt;&gt;"",IF(E843&lt;&gt;"",VLOOKUP(CONCATENATE(D843,"-",E843),'Three Phase - UG'!$C$8:$T$18,15,FALSE)*1000000,""),"")</f>
        <v/>
      </c>
      <c r="O843" s="426"/>
      <c r="P843" s="427"/>
    </row>
    <row r="844" spans="10:16" x14ac:dyDescent="0.25">
      <c r="J844" s="426" t="str">
        <f>IF(D844&lt;&gt;"",IF(E844&lt;&gt;"",VLOOKUP(CONCATENATE(D844,"-",E844),'Three Phase - UG'!$C$8:$T$18,9,FALSE),""),"")</f>
        <v/>
      </c>
      <c r="K844" s="426" t="str">
        <f>IF(D844&lt;&gt;"",IF(E844&lt;&gt;"",VLOOKUP(CONCATENATE(D844,"-",E844),'Three Phase - UG'!$C$8:$T$18,10,FALSE),""),"")</f>
        <v/>
      </c>
      <c r="L844" s="426" t="str">
        <f>IF(D844&lt;&gt;"",IF(E844&lt;&gt;"",VLOOKUP(CONCATENATE(D844,"-",E844),'Three Phase - UG'!$C$8:$T$18,12,FALSE),""),"")</f>
        <v/>
      </c>
      <c r="M844" s="426" t="str">
        <f>IF(D844&lt;&gt;"",IF(E844&lt;&gt;"",VLOOKUP(CONCATENATE(D844,"-",E844),'Three Phase - UG'!$C$8:$T$18,13,FALSE),""),"")</f>
        <v/>
      </c>
      <c r="N844" s="427" t="str">
        <f>IF(D844&lt;&gt;"",IF(E844&lt;&gt;"",VLOOKUP(CONCATENATE(D844,"-",E844),'Three Phase - UG'!$C$8:$T$18,15,FALSE)*1000000,""),"")</f>
        <v/>
      </c>
      <c r="O844" s="426"/>
      <c r="P844" s="427"/>
    </row>
    <row r="845" spans="10:16" x14ac:dyDescent="0.25">
      <c r="J845" s="426" t="str">
        <f>IF(D845&lt;&gt;"",IF(E845&lt;&gt;"",VLOOKUP(CONCATENATE(D845,"-",E845),'Three Phase - UG'!$C$8:$T$18,9,FALSE),""),"")</f>
        <v/>
      </c>
      <c r="K845" s="426" t="str">
        <f>IF(D845&lt;&gt;"",IF(E845&lt;&gt;"",VLOOKUP(CONCATENATE(D845,"-",E845),'Three Phase - UG'!$C$8:$T$18,10,FALSE),""),"")</f>
        <v/>
      </c>
      <c r="L845" s="426" t="str">
        <f>IF(D845&lt;&gt;"",IF(E845&lt;&gt;"",VLOOKUP(CONCATENATE(D845,"-",E845),'Three Phase - UG'!$C$8:$T$18,12,FALSE),""),"")</f>
        <v/>
      </c>
      <c r="M845" s="426" t="str">
        <f>IF(D845&lt;&gt;"",IF(E845&lt;&gt;"",VLOOKUP(CONCATENATE(D845,"-",E845),'Three Phase - UG'!$C$8:$T$18,13,FALSE),""),"")</f>
        <v/>
      </c>
      <c r="N845" s="427" t="str">
        <f>IF(D845&lt;&gt;"",IF(E845&lt;&gt;"",VLOOKUP(CONCATENATE(D845,"-",E845),'Three Phase - UG'!$C$8:$T$18,15,FALSE)*1000000,""),"")</f>
        <v/>
      </c>
      <c r="O845" s="426"/>
      <c r="P845" s="427"/>
    </row>
    <row r="846" spans="10:16" x14ac:dyDescent="0.25">
      <c r="J846" s="426" t="str">
        <f>IF(D846&lt;&gt;"",IF(E846&lt;&gt;"",VLOOKUP(CONCATENATE(D846,"-",E846),'Three Phase - UG'!$C$8:$T$18,9,FALSE),""),"")</f>
        <v/>
      </c>
      <c r="K846" s="426" t="str">
        <f>IF(D846&lt;&gt;"",IF(E846&lt;&gt;"",VLOOKUP(CONCATENATE(D846,"-",E846),'Three Phase - UG'!$C$8:$T$18,10,FALSE),""),"")</f>
        <v/>
      </c>
      <c r="L846" s="426" t="str">
        <f>IF(D846&lt;&gt;"",IF(E846&lt;&gt;"",VLOOKUP(CONCATENATE(D846,"-",E846),'Three Phase - UG'!$C$8:$T$18,12,FALSE),""),"")</f>
        <v/>
      </c>
      <c r="M846" s="426" t="str">
        <f>IF(D846&lt;&gt;"",IF(E846&lt;&gt;"",VLOOKUP(CONCATENATE(D846,"-",E846),'Three Phase - UG'!$C$8:$T$18,13,FALSE),""),"")</f>
        <v/>
      </c>
      <c r="N846" s="427" t="str">
        <f>IF(D846&lt;&gt;"",IF(E846&lt;&gt;"",VLOOKUP(CONCATENATE(D846,"-",E846),'Three Phase - UG'!$C$8:$T$18,15,FALSE)*1000000,""),"")</f>
        <v/>
      </c>
      <c r="O846" s="426"/>
      <c r="P846" s="427"/>
    </row>
    <row r="847" spans="10:16" x14ac:dyDescent="0.25">
      <c r="J847" s="426" t="str">
        <f>IF(D847&lt;&gt;"",IF(E847&lt;&gt;"",VLOOKUP(CONCATENATE(D847,"-",E847),'Three Phase - UG'!$C$8:$T$18,9,FALSE),""),"")</f>
        <v/>
      </c>
      <c r="K847" s="426" t="str">
        <f>IF(D847&lt;&gt;"",IF(E847&lt;&gt;"",VLOOKUP(CONCATENATE(D847,"-",E847),'Three Phase - UG'!$C$8:$T$18,10,FALSE),""),"")</f>
        <v/>
      </c>
      <c r="L847" s="426" t="str">
        <f>IF(D847&lt;&gt;"",IF(E847&lt;&gt;"",VLOOKUP(CONCATENATE(D847,"-",E847),'Three Phase - UG'!$C$8:$T$18,12,FALSE),""),"")</f>
        <v/>
      </c>
      <c r="M847" s="426" t="str">
        <f>IF(D847&lt;&gt;"",IF(E847&lt;&gt;"",VLOOKUP(CONCATENATE(D847,"-",E847),'Three Phase - UG'!$C$8:$T$18,13,FALSE),""),"")</f>
        <v/>
      </c>
      <c r="N847" s="427" t="str">
        <f>IF(D847&lt;&gt;"",IF(E847&lt;&gt;"",VLOOKUP(CONCATENATE(D847,"-",E847),'Three Phase - UG'!$C$8:$T$18,15,FALSE)*1000000,""),"")</f>
        <v/>
      </c>
      <c r="O847" s="426"/>
      <c r="P847" s="427"/>
    </row>
    <row r="848" spans="10:16" x14ac:dyDescent="0.25">
      <c r="J848" s="426" t="str">
        <f>IF(D848&lt;&gt;"",IF(E848&lt;&gt;"",VLOOKUP(CONCATENATE(D848,"-",E848),'Three Phase - UG'!$C$8:$T$18,9,FALSE),""),"")</f>
        <v/>
      </c>
      <c r="K848" s="426" t="str">
        <f>IF(D848&lt;&gt;"",IF(E848&lt;&gt;"",VLOOKUP(CONCATENATE(D848,"-",E848),'Three Phase - UG'!$C$8:$T$18,10,FALSE),""),"")</f>
        <v/>
      </c>
      <c r="L848" s="426" t="str">
        <f>IF(D848&lt;&gt;"",IF(E848&lt;&gt;"",VLOOKUP(CONCATENATE(D848,"-",E848),'Three Phase - UG'!$C$8:$T$18,12,FALSE),""),"")</f>
        <v/>
      </c>
      <c r="M848" s="426" t="str">
        <f>IF(D848&lt;&gt;"",IF(E848&lt;&gt;"",VLOOKUP(CONCATENATE(D848,"-",E848),'Three Phase - UG'!$C$8:$T$18,13,FALSE),""),"")</f>
        <v/>
      </c>
      <c r="N848" s="427" t="str">
        <f>IF(D848&lt;&gt;"",IF(E848&lt;&gt;"",VLOOKUP(CONCATENATE(D848,"-",E848),'Three Phase - UG'!$C$8:$T$18,15,FALSE)*1000000,""),"")</f>
        <v/>
      </c>
      <c r="O848" s="426"/>
      <c r="P848" s="427"/>
    </row>
    <row r="849" spans="10:16" x14ac:dyDescent="0.25">
      <c r="J849" s="426" t="str">
        <f>IF(D849&lt;&gt;"",IF(E849&lt;&gt;"",VLOOKUP(CONCATENATE(D849,"-",E849),'Three Phase - UG'!$C$8:$T$18,9,FALSE),""),"")</f>
        <v/>
      </c>
      <c r="K849" s="426" t="str">
        <f>IF(D849&lt;&gt;"",IF(E849&lt;&gt;"",VLOOKUP(CONCATENATE(D849,"-",E849),'Three Phase - UG'!$C$8:$T$18,10,FALSE),""),"")</f>
        <v/>
      </c>
      <c r="L849" s="426" t="str">
        <f>IF(D849&lt;&gt;"",IF(E849&lt;&gt;"",VLOOKUP(CONCATENATE(D849,"-",E849),'Three Phase - UG'!$C$8:$T$18,12,FALSE),""),"")</f>
        <v/>
      </c>
      <c r="M849" s="426" t="str">
        <f>IF(D849&lt;&gt;"",IF(E849&lt;&gt;"",VLOOKUP(CONCATENATE(D849,"-",E849),'Three Phase - UG'!$C$8:$T$18,13,FALSE),""),"")</f>
        <v/>
      </c>
      <c r="N849" s="427" t="str">
        <f>IF(D849&lt;&gt;"",IF(E849&lt;&gt;"",VLOOKUP(CONCATENATE(D849,"-",E849),'Three Phase - UG'!$C$8:$T$18,15,FALSE)*1000000,""),"")</f>
        <v/>
      </c>
      <c r="O849" s="426"/>
      <c r="P849" s="427"/>
    </row>
    <row r="850" spans="10:16" x14ac:dyDescent="0.25">
      <c r="J850" s="426" t="str">
        <f>IF(D850&lt;&gt;"",IF(E850&lt;&gt;"",VLOOKUP(CONCATENATE(D850,"-",E850),'Three Phase - UG'!$C$8:$T$18,9,FALSE),""),"")</f>
        <v/>
      </c>
      <c r="K850" s="426" t="str">
        <f>IF(D850&lt;&gt;"",IF(E850&lt;&gt;"",VLOOKUP(CONCATENATE(D850,"-",E850),'Three Phase - UG'!$C$8:$T$18,10,FALSE),""),"")</f>
        <v/>
      </c>
      <c r="L850" s="426" t="str">
        <f>IF(D850&lt;&gt;"",IF(E850&lt;&gt;"",VLOOKUP(CONCATENATE(D850,"-",E850),'Three Phase - UG'!$C$8:$T$18,12,FALSE),""),"")</f>
        <v/>
      </c>
      <c r="M850" s="426" t="str">
        <f>IF(D850&lt;&gt;"",IF(E850&lt;&gt;"",VLOOKUP(CONCATENATE(D850,"-",E850),'Three Phase - UG'!$C$8:$T$18,13,FALSE),""),"")</f>
        <v/>
      </c>
      <c r="N850" s="427" t="str">
        <f>IF(D850&lt;&gt;"",IF(E850&lt;&gt;"",VLOOKUP(CONCATENATE(D850,"-",E850),'Three Phase - UG'!$C$8:$T$18,15,FALSE)*1000000,""),"")</f>
        <v/>
      </c>
      <c r="O850" s="426"/>
      <c r="P850" s="427"/>
    </row>
    <row r="851" spans="10:16" x14ac:dyDescent="0.25">
      <c r="J851" s="426" t="str">
        <f>IF(D851&lt;&gt;"",IF(E851&lt;&gt;"",VLOOKUP(CONCATENATE(D851,"-",E851),'Three Phase - UG'!$C$8:$T$18,9,FALSE),""),"")</f>
        <v/>
      </c>
      <c r="K851" s="426" t="str">
        <f>IF(D851&lt;&gt;"",IF(E851&lt;&gt;"",VLOOKUP(CONCATENATE(D851,"-",E851),'Three Phase - UG'!$C$8:$T$18,10,FALSE),""),"")</f>
        <v/>
      </c>
      <c r="L851" s="426" t="str">
        <f>IF(D851&lt;&gt;"",IF(E851&lt;&gt;"",VLOOKUP(CONCATENATE(D851,"-",E851),'Three Phase - UG'!$C$8:$T$18,12,FALSE),""),"")</f>
        <v/>
      </c>
      <c r="M851" s="426" t="str">
        <f>IF(D851&lt;&gt;"",IF(E851&lt;&gt;"",VLOOKUP(CONCATENATE(D851,"-",E851),'Three Phase - UG'!$C$8:$T$18,13,FALSE),""),"")</f>
        <v/>
      </c>
      <c r="N851" s="427" t="str">
        <f>IF(D851&lt;&gt;"",IF(E851&lt;&gt;"",VLOOKUP(CONCATENATE(D851,"-",E851),'Three Phase - UG'!$C$8:$T$18,15,FALSE)*1000000,""),"")</f>
        <v/>
      </c>
      <c r="O851" s="426"/>
      <c r="P851" s="427"/>
    </row>
    <row r="852" spans="10:16" x14ac:dyDescent="0.25">
      <c r="J852" s="426" t="str">
        <f>IF(D852&lt;&gt;"",IF(E852&lt;&gt;"",VLOOKUP(CONCATENATE(D852,"-",E852),'Three Phase - UG'!$C$8:$T$18,9,FALSE),""),"")</f>
        <v/>
      </c>
      <c r="K852" s="426" t="str">
        <f>IF(D852&lt;&gt;"",IF(E852&lt;&gt;"",VLOOKUP(CONCATENATE(D852,"-",E852),'Three Phase - UG'!$C$8:$T$18,10,FALSE),""),"")</f>
        <v/>
      </c>
      <c r="L852" s="426" t="str">
        <f>IF(D852&lt;&gt;"",IF(E852&lt;&gt;"",VLOOKUP(CONCATENATE(D852,"-",E852),'Three Phase - UG'!$C$8:$T$18,12,FALSE),""),"")</f>
        <v/>
      </c>
      <c r="M852" s="426" t="str">
        <f>IF(D852&lt;&gt;"",IF(E852&lt;&gt;"",VLOOKUP(CONCATENATE(D852,"-",E852),'Three Phase - UG'!$C$8:$T$18,13,FALSE),""),"")</f>
        <v/>
      </c>
      <c r="N852" s="427" t="str">
        <f>IF(D852&lt;&gt;"",IF(E852&lt;&gt;"",VLOOKUP(CONCATENATE(D852,"-",E852),'Three Phase - UG'!$C$8:$T$18,15,FALSE)*1000000,""),"")</f>
        <v/>
      </c>
      <c r="O852" s="426"/>
      <c r="P852" s="427"/>
    </row>
    <row r="853" spans="10:16" x14ac:dyDescent="0.25">
      <c r="J853" s="426" t="str">
        <f>IF(D853&lt;&gt;"",IF(E853&lt;&gt;"",VLOOKUP(CONCATENATE(D853,"-",E853),'Three Phase - UG'!$C$8:$T$18,9,FALSE),""),"")</f>
        <v/>
      </c>
      <c r="K853" s="426" t="str">
        <f>IF(D853&lt;&gt;"",IF(E853&lt;&gt;"",VLOOKUP(CONCATENATE(D853,"-",E853),'Three Phase - UG'!$C$8:$T$18,10,FALSE),""),"")</f>
        <v/>
      </c>
      <c r="L853" s="426" t="str">
        <f>IF(D853&lt;&gt;"",IF(E853&lt;&gt;"",VLOOKUP(CONCATENATE(D853,"-",E853),'Three Phase - UG'!$C$8:$T$18,12,FALSE),""),"")</f>
        <v/>
      </c>
      <c r="M853" s="426" t="str">
        <f>IF(D853&lt;&gt;"",IF(E853&lt;&gt;"",VLOOKUP(CONCATENATE(D853,"-",E853),'Three Phase - UG'!$C$8:$T$18,13,FALSE),""),"")</f>
        <v/>
      </c>
      <c r="N853" s="427" t="str">
        <f>IF(D853&lt;&gt;"",IF(E853&lt;&gt;"",VLOOKUP(CONCATENATE(D853,"-",E853),'Three Phase - UG'!$C$8:$T$18,15,FALSE)*1000000,""),"")</f>
        <v/>
      </c>
      <c r="O853" s="426"/>
      <c r="P853" s="427"/>
    </row>
    <row r="854" spans="10:16" x14ac:dyDescent="0.25">
      <c r="J854" s="426" t="str">
        <f>IF(D854&lt;&gt;"",IF(E854&lt;&gt;"",VLOOKUP(CONCATENATE(D854,"-",E854),'Three Phase - UG'!$C$8:$T$18,9,FALSE),""),"")</f>
        <v/>
      </c>
      <c r="K854" s="426" t="str">
        <f>IF(D854&lt;&gt;"",IF(E854&lt;&gt;"",VLOOKUP(CONCATENATE(D854,"-",E854),'Three Phase - UG'!$C$8:$T$18,10,FALSE),""),"")</f>
        <v/>
      </c>
      <c r="L854" s="426" t="str">
        <f>IF(D854&lt;&gt;"",IF(E854&lt;&gt;"",VLOOKUP(CONCATENATE(D854,"-",E854),'Three Phase - UG'!$C$8:$T$18,12,FALSE),""),"")</f>
        <v/>
      </c>
      <c r="M854" s="426" t="str">
        <f>IF(D854&lt;&gt;"",IF(E854&lt;&gt;"",VLOOKUP(CONCATENATE(D854,"-",E854),'Three Phase - UG'!$C$8:$T$18,13,FALSE),""),"")</f>
        <v/>
      </c>
      <c r="N854" s="427" t="str">
        <f>IF(D854&lt;&gt;"",IF(E854&lt;&gt;"",VLOOKUP(CONCATENATE(D854,"-",E854),'Three Phase - UG'!$C$8:$T$18,15,FALSE)*1000000,""),"")</f>
        <v/>
      </c>
      <c r="O854" s="426"/>
      <c r="P854" s="427"/>
    </row>
    <row r="855" spans="10:16" x14ac:dyDescent="0.25">
      <c r="J855" s="426" t="str">
        <f>IF(D855&lt;&gt;"",IF(E855&lt;&gt;"",VLOOKUP(CONCATENATE(D855,"-",E855),'Three Phase - UG'!$C$8:$T$18,9,FALSE),""),"")</f>
        <v/>
      </c>
      <c r="K855" s="426" t="str">
        <f>IF(D855&lt;&gt;"",IF(E855&lt;&gt;"",VLOOKUP(CONCATENATE(D855,"-",E855),'Three Phase - UG'!$C$8:$T$18,10,FALSE),""),"")</f>
        <v/>
      </c>
      <c r="L855" s="426" t="str">
        <f>IF(D855&lt;&gt;"",IF(E855&lt;&gt;"",VLOOKUP(CONCATENATE(D855,"-",E855),'Three Phase - UG'!$C$8:$T$18,12,FALSE),""),"")</f>
        <v/>
      </c>
      <c r="M855" s="426" t="str">
        <f>IF(D855&lt;&gt;"",IF(E855&lt;&gt;"",VLOOKUP(CONCATENATE(D855,"-",E855),'Three Phase - UG'!$C$8:$T$18,13,FALSE),""),"")</f>
        <v/>
      </c>
      <c r="N855" s="427" t="str">
        <f>IF(D855&lt;&gt;"",IF(E855&lt;&gt;"",VLOOKUP(CONCATENATE(D855,"-",E855),'Three Phase - UG'!$C$8:$T$18,15,FALSE)*1000000,""),"")</f>
        <v/>
      </c>
      <c r="O855" s="426"/>
      <c r="P855" s="427"/>
    </row>
    <row r="856" spans="10:16" x14ac:dyDescent="0.25">
      <c r="J856" s="426" t="str">
        <f>IF(D856&lt;&gt;"",IF(E856&lt;&gt;"",VLOOKUP(CONCATENATE(D856,"-",E856),'Three Phase - UG'!$C$8:$T$18,9,FALSE),""),"")</f>
        <v/>
      </c>
      <c r="K856" s="426" t="str">
        <f>IF(D856&lt;&gt;"",IF(E856&lt;&gt;"",VLOOKUP(CONCATENATE(D856,"-",E856),'Three Phase - UG'!$C$8:$T$18,10,FALSE),""),"")</f>
        <v/>
      </c>
      <c r="L856" s="426" t="str">
        <f>IF(D856&lt;&gt;"",IF(E856&lt;&gt;"",VLOOKUP(CONCATENATE(D856,"-",E856),'Three Phase - UG'!$C$8:$T$18,12,FALSE),""),"")</f>
        <v/>
      </c>
      <c r="M856" s="426" t="str">
        <f>IF(D856&lt;&gt;"",IF(E856&lt;&gt;"",VLOOKUP(CONCATENATE(D856,"-",E856),'Three Phase - UG'!$C$8:$T$18,13,FALSE),""),"")</f>
        <v/>
      </c>
      <c r="N856" s="427" t="str">
        <f>IF(D856&lt;&gt;"",IF(E856&lt;&gt;"",VLOOKUP(CONCATENATE(D856,"-",E856),'Three Phase - UG'!$C$8:$T$18,15,FALSE)*1000000,""),"")</f>
        <v/>
      </c>
      <c r="O856" s="426"/>
      <c r="P856" s="427"/>
    </row>
    <row r="857" spans="10:16" x14ac:dyDescent="0.25">
      <c r="J857" s="426" t="str">
        <f>IF(D857&lt;&gt;"",IF(E857&lt;&gt;"",VLOOKUP(CONCATENATE(D857,"-",E857),'Three Phase - UG'!$C$8:$T$18,9,FALSE),""),"")</f>
        <v/>
      </c>
      <c r="K857" s="426" t="str">
        <f>IF(D857&lt;&gt;"",IF(E857&lt;&gt;"",VLOOKUP(CONCATENATE(D857,"-",E857),'Three Phase - UG'!$C$8:$T$18,10,FALSE),""),"")</f>
        <v/>
      </c>
      <c r="L857" s="426" t="str">
        <f>IF(D857&lt;&gt;"",IF(E857&lt;&gt;"",VLOOKUP(CONCATENATE(D857,"-",E857),'Three Phase - UG'!$C$8:$T$18,12,FALSE),""),"")</f>
        <v/>
      </c>
      <c r="M857" s="426" t="str">
        <f>IF(D857&lt;&gt;"",IF(E857&lt;&gt;"",VLOOKUP(CONCATENATE(D857,"-",E857),'Three Phase - UG'!$C$8:$T$18,13,FALSE),""),"")</f>
        <v/>
      </c>
      <c r="N857" s="427" t="str">
        <f>IF(D857&lt;&gt;"",IF(E857&lt;&gt;"",VLOOKUP(CONCATENATE(D857,"-",E857),'Three Phase - UG'!$C$8:$T$18,15,FALSE)*1000000,""),"")</f>
        <v/>
      </c>
      <c r="O857" s="426"/>
      <c r="P857" s="427"/>
    </row>
    <row r="858" spans="10:16" x14ac:dyDescent="0.25">
      <c r="J858" s="426" t="str">
        <f>IF(D858&lt;&gt;"",IF(E858&lt;&gt;"",VLOOKUP(CONCATENATE(D858,"-",E858),'Three Phase - UG'!$C$8:$T$18,9,FALSE),""),"")</f>
        <v/>
      </c>
      <c r="K858" s="426" t="str">
        <f>IF(D858&lt;&gt;"",IF(E858&lt;&gt;"",VLOOKUP(CONCATENATE(D858,"-",E858),'Three Phase - UG'!$C$8:$T$18,10,FALSE),""),"")</f>
        <v/>
      </c>
      <c r="L858" s="426" t="str">
        <f>IF(D858&lt;&gt;"",IF(E858&lt;&gt;"",VLOOKUP(CONCATENATE(D858,"-",E858),'Three Phase - UG'!$C$8:$T$18,12,FALSE),""),"")</f>
        <v/>
      </c>
      <c r="M858" s="426" t="str">
        <f>IF(D858&lt;&gt;"",IF(E858&lt;&gt;"",VLOOKUP(CONCATENATE(D858,"-",E858),'Three Phase - UG'!$C$8:$T$18,13,FALSE),""),"")</f>
        <v/>
      </c>
      <c r="N858" s="427" t="str">
        <f>IF(D858&lt;&gt;"",IF(E858&lt;&gt;"",VLOOKUP(CONCATENATE(D858,"-",E858),'Three Phase - UG'!$C$8:$T$18,15,FALSE)*1000000,""),"")</f>
        <v/>
      </c>
      <c r="O858" s="426"/>
      <c r="P858" s="427"/>
    </row>
    <row r="859" spans="10:16" x14ac:dyDescent="0.25">
      <c r="J859" s="426" t="str">
        <f>IF(D859&lt;&gt;"",IF(E859&lt;&gt;"",VLOOKUP(CONCATENATE(D859,"-",E859),'Three Phase - UG'!$C$8:$T$18,9,FALSE),""),"")</f>
        <v/>
      </c>
      <c r="K859" s="426" t="str">
        <f>IF(D859&lt;&gt;"",IF(E859&lt;&gt;"",VLOOKUP(CONCATENATE(D859,"-",E859),'Three Phase - UG'!$C$8:$T$18,10,FALSE),""),"")</f>
        <v/>
      </c>
      <c r="L859" s="426" t="str">
        <f>IF(D859&lt;&gt;"",IF(E859&lt;&gt;"",VLOOKUP(CONCATENATE(D859,"-",E859),'Three Phase - UG'!$C$8:$T$18,12,FALSE),""),"")</f>
        <v/>
      </c>
      <c r="M859" s="426" t="str">
        <f>IF(D859&lt;&gt;"",IF(E859&lt;&gt;"",VLOOKUP(CONCATENATE(D859,"-",E859),'Three Phase - UG'!$C$8:$T$18,13,FALSE),""),"")</f>
        <v/>
      </c>
      <c r="N859" s="427" t="str">
        <f>IF(D859&lt;&gt;"",IF(E859&lt;&gt;"",VLOOKUP(CONCATENATE(D859,"-",E859),'Three Phase - UG'!$C$8:$T$18,15,FALSE)*1000000,""),"")</f>
        <v/>
      </c>
      <c r="O859" s="426"/>
      <c r="P859" s="427"/>
    </row>
    <row r="860" spans="10:16" x14ac:dyDescent="0.25">
      <c r="J860" s="426" t="str">
        <f>IF(D860&lt;&gt;"",IF(E860&lt;&gt;"",VLOOKUP(CONCATENATE(D860,"-",E860),'Three Phase - UG'!$C$8:$T$18,9,FALSE),""),"")</f>
        <v/>
      </c>
      <c r="K860" s="426" t="str">
        <f>IF(D860&lt;&gt;"",IF(E860&lt;&gt;"",VLOOKUP(CONCATENATE(D860,"-",E860),'Three Phase - UG'!$C$8:$T$18,10,FALSE),""),"")</f>
        <v/>
      </c>
      <c r="L860" s="426" t="str">
        <f>IF(D860&lt;&gt;"",IF(E860&lt;&gt;"",VLOOKUP(CONCATENATE(D860,"-",E860),'Three Phase - UG'!$C$8:$T$18,12,FALSE),""),"")</f>
        <v/>
      </c>
      <c r="M860" s="426" t="str">
        <f>IF(D860&lt;&gt;"",IF(E860&lt;&gt;"",VLOOKUP(CONCATENATE(D860,"-",E860),'Three Phase - UG'!$C$8:$T$18,13,FALSE),""),"")</f>
        <v/>
      </c>
      <c r="N860" s="427" t="str">
        <f>IF(D860&lt;&gt;"",IF(E860&lt;&gt;"",VLOOKUP(CONCATENATE(D860,"-",E860),'Three Phase - UG'!$C$8:$T$18,15,FALSE)*1000000,""),"")</f>
        <v/>
      </c>
      <c r="O860" s="426"/>
      <c r="P860" s="427"/>
    </row>
    <row r="861" spans="10:16" x14ac:dyDescent="0.25">
      <c r="J861" s="426" t="str">
        <f>IF(D861&lt;&gt;"",IF(E861&lt;&gt;"",VLOOKUP(CONCATENATE(D861,"-",E861),'Three Phase - UG'!$C$8:$T$18,9,FALSE),""),"")</f>
        <v/>
      </c>
      <c r="K861" s="426" t="str">
        <f>IF(D861&lt;&gt;"",IF(E861&lt;&gt;"",VLOOKUP(CONCATENATE(D861,"-",E861),'Three Phase - UG'!$C$8:$T$18,10,FALSE),""),"")</f>
        <v/>
      </c>
      <c r="L861" s="426" t="str">
        <f>IF(D861&lt;&gt;"",IF(E861&lt;&gt;"",VLOOKUP(CONCATENATE(D861,"-",E861),'Three Phase - UG'!$C$8:$T$18,12,FALSE),""),"")</f>
        <v/>
      </c>
      <c r="M861" s="426" t="str">
        <f>IF(D861&lt;&gt;"",IF(E861&lt;&gt;"",VLOOKUP(CONCATENATE(D861,"-",E861),'Three Phase - UG'!$C$8:$T$18,13,FALSE),""),"")</f>
        <v/>
      </c>
      <c r="N861" s="427" t="str">
        <f>IF(D861&lt;&gt;"",IF(E861&lt;&gt;"",VLOOKUP(CONCATENATE(D861,"-",E861),'Three Phase - UG'!$C$8:$T$18,15,FALSE)*1000000,""),"")</f>
        <v/>
      </c>
      <c r="O861" s="426"/>
      <c r="P861" s="427"/>
    </row>
    <row r="862" spans="10:16" x14ac:dyDescent="0.25">
      <c r="J862" s="426" t="str">
        <f>IF(D862&lt;&gt;"",IF(E862&lt;&gt;"",VLOOKUP(CONCATENATE(D862,"-",E862),'Three Phase - UG'!$C$8:$T$18,9,FALSE),""),"")</f>
        <v/>
      </c>
      <c r="K862" s="426" t="str">
        <f>IF(D862&lt;&gt;"",IF(E862&lt;&gt;"",VLOOKUP(CONCATENATE(D862,"-",E862),'Three Phase - UG'!$C$8:$T$18,10,FALSE),""),"")</f>
        <v/>
      </c>
      <c r="L862" s="426" t="str">
        <f>IF(D862&lt;&gt;"",IF(E862&lt;&gt;"",VLOOKUP(CONCATENATE(D862,"-",E862),'Three Phase - UG'!$C$8:$T$18,12,FALSE),""),"")</f>
        <v/>
      </c>
      <c r="M862" s="426" t="str">
        <f>IF(D862&lt;&gt;"",IF(E862&lt;&gt;"",VLOOKUP(CONCATENATE(D862,"-",E862),'Three Phase - UG'!$C$8:$T$18,13,FALSE),""),"")</f>
        <v/>
      </c>
      <c r="N862" s="427" t="str">
        <f>IF(D862&lt;&gt;"",IF(E862&lt;&gt;"",VLOOKUP(CONCATENATE(D862,"-",E862),'Three Phase - UG'!$C$8:$T$18,15,FALSE)*1000000,""),"")</f>
        <v/>
      </c>
      <c r="O862" s="426"/>
      <c r="P862" s="427"/>
    </row>
    <row r="863" spans="10:16" x14ac:dyDescent="0.25">
      <c r="J863" s="426" t="str">
        <f>IF(D863&lt;&gt;"",IF(E863&lt;&gt;"",VLOOKUP(CONCATENATE(D863,"-",E863),'Three Phase - UG'!$C$8:$T$18,9,FALSE),""),"")</f>
        <v/>
      </c>
      <c r="K863" s="426" t="str">
        <f>IF(D863&lt;&gt;"",IF(E863&lt;&gt;"",VLOOKUP(CONCATENATE(D863,"-",E863),'Three Phase - UG'!$C$8:$T$18,10,FALSE),""),"")</f>
        <v/>
      </c>
      <c r="L863" s="426" t="str">
        <f>IF(D863&lt;&gt;"",IF(E863&lt;&gt;"",VLOOKUP(CONCATENATE(D863,"-",E863),'Three Phase - UG'!$C$8:$T$18,12,FALSE),""),"")</f>
        <v/>
      </c>
      <c r="M863" s="426" t="str">
        <f>IF(D863&lt;&gt;"",IF(E863&lt;&gt;"",VLOOKUP(CONCATENATE(D863,"-",E863),'Three Phase - UG'!$C$8:$T$18,13,FALSE),""),"")</f>
        <v/>
      </c>
      <c r="N863" s="427" t="str">
        <f>IF(D863&lt;&gt;"",IF(E863&lt;&gt;"",VLOOKUP(CONCATENATE(D863,"-",E863),'Three Phase - UG'!$C$8:$T$18,15,FALSE)*1000000,""),"")</f>
        <v/>
      </c>
      <c r="O863" s="426"/>
      <c r="P863" s="427"/>
    </row>
    <row r="864" spans="10:16" x14ac:dyDescent="0.25">
      <c r="J864" s="426" t="str">
        <f>IF(D864&lt;&gt;"",IF(E864&lt;&gt;"",VLOOKUP(CONCATENATE(D864,"-",E864),'Three Phase - UG'!$C$8:$T$18,9,FALSE),""),"")</f>
        <v/>
      </c>
      <c r="K864" s="426" t="str">
        <f>IF(D864&lt;&gt;"",IF(E864&lt;&gt;"",VLOOKUP(CONCATENATE(D864,"-",E864),'Three Phase - UG'!$C$8:$T$18,10,FALSE),""),"")</f>
        <v/>
      </c>
      <c r="L864" s="426" t="str">
        <f>IF(D864&lt;&gt;"",IF(E864&lt;&gt;"",VLOOKUP(CONCATENATE(D864,"-",E864),'Three Phase - UG'!$C$8:$T$18,12,FALSE),""),"")</f>
        <v/>
      </c>
      <c r="M864" s="426" t="str">
        <f>IF(D864&lt;&gt;"",IF(E864&lt;&gt;"",VLOOKUP(CONCATENATE(D864,"-",E864),'Three Phase - UG'!$C$8:$T$18,13,FALSE),""),"")</f>
        <v/>
      </c>
      <c r="N864" s="427" t="str">
        <f>IF(D864&lt;&gt;"",IF(E864&lt;&gt;"",VLOOKUP(CONCATENATE(D864,"-",E864),'Three Phase - UG'!$C$8:$T$18,15,FALSE)*1000000,""),"")</f>
        <v/>
      </c>
      <c r="O864" s="426"/>
      <c r="P864" s="427"/>
    </row>
    <row r="865" spans="10:16" x14ac:dyDescent="0.25">
      <c r="J865" s="426" t="str">
        <f>IF(D865&lt;&gt;"",IF(E865&lt;&gt;"",VLOOKUP(CONCATENATE(D865,"-",E865),'Three Phase - UG'!$C$8:$T$18,9,FALSE),""),"")</f>
        <v/>
      </c>
      <c r="K865" s="426" t="str">
        <f>IF(D865&lt;&gt;"",IF(E865&lt;&gt;"",VLOOKUP(CONCATENATE(D865,"-",E865),'Three Phase - UG'!$C$8:$T$18,10,FALSE),""),"")</f>
        <v/>
      </c>
      <c r="L865" s="426" t="str">
        <f>IF(D865&lt;&gt;"",IF(E865&lt;&gt;"",VLOOKUP(CONCATENATE(D865,"-",E865),'Three Phase - UG'!$C$8:$T$18,12,FALSE),""),"")</f>
        <v/>
      </c>
      <c r="M865" s="426" t="str">
        <f>IF(D865&lt;&gt;"",IF(E865&lt;&gt;"",VLOOKUP(CONCATENATE(D865,"-",E865),'Three Phase - UG'!$C$8:$T$18,13,FALSE),""),"")</f>
        <v/>
      </c>
      <c r="N865" s="427" t="str">
        <f>IF(D865&lt;&gt;"",IF(E865&lt;&gt;"",VLOOKUP(CONCATENATE(D865,"-",E865),'Three Phase - UG'!$C$8:$T$18,15,FALSE)*1000000,""),"")</f>
        <v/>
      </c>
      <c r="O865" s="426"/>
      <c r="P865" s="427"/>
    </row>
    <row r="866" spans="10:16" x14ac:dyDescent="0.25">
      <c r="J866" s="426" t="str">
        <f>IF(D866&lt;&gt;"",IF(E866&lt;&gt;"",VLOOKUP(CONCATENATE(D866,"-",E866),'Three Phase - UG'!$C$8:$T$18,9,FALSE),""),"")</f>
        <v/>
      </c>
      <c r="K866" s="426" t="str">
        <f>IF(D866&lt;&gt;"",IF(E866&lt;&gt;"",VLOOKUP(CONCATENATE(D866,"-",E866),'Three Phase - UG'!$C$8:$T$18,10,FALSE),""),"")</f>
        <v/>
      </c>
      <c r="L866" s="426" t="str">
        <f>IF(D866&lt;&gt;"",IF(E866&lt;&gt;"",VLOOKUP(CONCATENATE(D866,"-",E866),'Three Phase - UG'!$C$8:$T$18,12,FALSE),""),"")</f>
        <v/>
      </c>
      <c r="M866" s="426" t="str">
        <f>IF(D866&lt;&gt;"",IF(E866&lt;&gt;"",VLOOKUP(CONCATENATE(D866,"-",E866),'Three Phase - UG'!$C$8:$T$18,13,FALSE),""),"")</f>
        <v/>
      </c>
      <c r="N866" s="427" t="str">
        <f>IF(D866&lt;&gt;"",IF(E866&lt;&gt;"",VLOOKUP(CONCATENATE(D866,"-",E866),'Three Phase - UG'!$C$8:$T$18,15,FALSE)*1000000,""),"")</f>
        <v/>
      </c>
      <c r="O866" s="426"/>
      <c r="P866" s="427"/>
    </row>
    <row r="867" spans="10:16" x14ac:dyDescent="0.25">
      <c r="J867" s="426" t="str">
        <f>IF(D867&lt;&gt;"",IF(E867&lt;&gt;"",VLOOKUP(CONCATENATE(D867,"-",E867),'Three Phase - UG'!$C$8:$T$18,9,FALSE),""),"")</f>
        <v/>
      </c>
      <c r="K867" s="426" t="str">
        <f>IF(D867&lt;&gt;"",IF(E867&lt;&gt;"",VLOOKUP(CONCATENATE(D867,"-",E867),'Three Phase - UG'!$C$8:$T$18,10,FALSE),""),"")</f>
        <v/>
      </c>
      <c r="L867" s="426" t="str">
        <f>IF(D867&lt;&gt;"",IF(E867&lt;&gt;"",VLOOKUP(CONCATENATE(D867,"-",E867),'Three Phase - UG'!$C$8:$T$18,12,FALSE),""),"")</f>
        <v/>
      </c>
      <c r="M867" s="426" t="str">
        <f>IF(D867&lt;&gt;"",IF(E867&lt;&gt;"",VLOOKUP(CONCATENATE(D867,"-",E867),'Three Phase - UG'!$C$8:$T$18,13,FALSE),""),"")</f>
        <v/>
      </c>
      <c r="N867" s="427" t="str">
        <f>IF(D867&lt;&gt;"",IF(E867&lt;&gt;"",VLOOKUP(CONCATENATE(D867,"-",E867),'Three Phase - UG'!$C$8:$T$18,15,FALSE)*1000000,""),"")</f>
        <v/>
      </c>
      <c r="O867" s="426"/>
      <c r="P867" s="427"/>
    </row>
    <row r="868" spans="10:16" x14ac:dyDescent="0.25">
      <c r="J868" s="426" t="str">
        <f>IF(D868&lt;&gt;"",IF(E868&lt;&gt;"",VLOOKUP(CONCATENATE(D868,"-",E868),'Three Phase - UG'!$C$8:$T$18,9,FALSE),""),"")</f>
        <v/>
      </c>
      <c r="K868" s="426" t="str">
        <f>IF(D868&lt;&gt;"",IF(E868&lt;&gt;"",VLOOKUP(CONCATENATE(D868,"-",E868),'Three Phase - UG'!$C$8:$T$18,10,FALSE),""),"")</f>
        <v/>
      </c>
      <c r="L868" s="426" t="str">
        <f>IF(D868&lt;&gt;"",IF(E868&lt;&gt;"",VLOOKUP(CONCATENATE(D868,"-",E868),'Three Phase - UG'!$C$8:$T$18,12,FALSE),""),"")</f>
        <v/>
      </c>
      <c r="M868" s="426" t="str">
        <f>IF(D868&lt;&gt;"",IF(E868&lt;&gt;"",VLOOKUP(CONCATENATE(D868,"-",E868),'Three Phase - UG'!$C$8:$T$18,13,FALSE),""),"")</f>
        <v/>
      </c>
      <c r="N868" s="427" t="str">
        <f>IF(D868&lt;&gt;"",IF(E868&lt;&gt;"",VLOOKUP(CONCATENATE(D868,"-",E868),'Three Phase - UG'!$C$8:$T$18,15,FALSE)*1000000,""),"")</f>
        <v/>
      </c>
      <c r="O868" s="426"/>
      <c r="P868" s="427"/>
    </row>
    <row r="869" spans="10:16" x14ac:dyDescent="0.25">
      <c r="J869" s="426" t="str">
        <f>IF(D869&lt;&gt;"",IF(E869&lt;&gt;"",VLOOKUP(CONCATENATE(D869,"-",E869),'Three Phase - UG'!$C$8:$T$18,9,FALSE),""),"")</f>
        <v/>
      </c>
      <c r="K869" s="426" t="str">
        <f>IF(D869&lt;&gt;"",IF(E869&lt;&gt;"",VLOOKUP(CONCATENATE(D869,"-",E869),'Three Phase - UG'!$C$8:$T$18,10,FALSE),""),"")</f>
        <v/>
      </c>
      <c r="L869" s="426" t="str">
        <f>IF(D869&lt;&gt;"",IF(E869&lt;&gt;"",VLOOKUP(CONCATENATE(D869,"-",E869),'Three Phase - UG'!$C$8:$T$18,12,FALSE),""),"")</f>
        <v/>
      </c>
      <c r="M869" s="426" t="str">
        <f>IF(D869&lt;&gt;"",IF(E869&lt;&gt;"",VLOOKUP(CONCATENATE(D869,"-",E869),'Three Phase - UG'!$C$8:$T$18,13,FALSE),""),"")</f>
        <v/>
      </c>
      <c r="N869" s="427" t="str">
        <f>IF(D869&lt;&gt;"",IF(E869&lt;&gt;"",VLOOKUP(CONCATENATE(D869,"-",E869),'Three Phase - UG'!$C$8:$T$18,15,FALSE)*1000000,""),"")</f>
        <v/>
      </c>
      <c r="O869" s="426"/>
      <c r="P869" s="427"/>
    </row>
    <row r="870" spans="10:16" x14ac:dyDescent="0.25">
      <c r="J870" s="426" t="str">
        <f>IF(D870&lt;&gt;"",IF(E870&lt;&gt;"",VLOOKUP(CONCATENATE(D870,"-",E870),'Three Phase - UG'!$C$8:$T$18,9,FALSE),""),"")</f>
        <v/>
      </c>
      <c r="K870" s="426" t="str">
        <f>IF(D870&lt;&gt;"",IF(E870&lt;&gt;"",VLOOKUP(CONCATENATE(D870,"-",E870),'Three Phase - UG'!$C$8:$T$18,10,FALSE),""),"")</f>
        <v/>
      </c>
      <c r="L870" s="426" t="str">
        <f>IF(D870&lt;&gt;"",IF(E870&lt;&gt;"",VLOOKUP(CONCATENATE(D870,"-",E870),'Three Phase - UG'!$C$8:$T$18,12,FALSE),""),"")</f>
        <v/>
      </c>
      <c r="M870" s="426" t="str">
        <f>IF(D870&lt;&gt;"",IF(E870&lt;&gt;"",VLOOKUP(CONCATENATE(D870,"-",E870),'Three Phase - UG'!$C$8:$T$18,13,FALSE),""),"")</f>
        <v/>
      </c>
      <c r="N870" s="427" t="str">
        <f>IF(D870&lt;&gt;"",IF(E870&lt;&gt;"",VLOOKUP(CONCATENATE(D870,"-",E870),'Three Phase - UG'!$C$8:$T$18,15,FALSE)*1000000,""),"")</f>
        <v/>
      </c>
      <c r="O870" s="426"/>
      <c r="P870" s="427"/>
    </row>
    <row r="871" spans="10:16" x14ac:dyDescent="0.25">
      <c r="J871" s="426" t="str">
        <f>IF(D871&lt;&gt;"",IF(E871&lt;&gt;"",VLOOKUP(CONCATENATE(D871,"-",E871),'Three Phase - UG'!$C$8:$T$18,9,FALSE),""),"")</f>
        <v/>
      </c>
      <c r="K871" s="426" t="str">
        <f>IF(D871&lt;&gt;"",IF(E871&lt;&gt;"",VLOOKUP(CONCATENATE(D871,"-",E871),'Three Phase - UG'!$C$8:$T$18,10,FALSE),""),"")</f>
        <v/>
      </c>
      <c r="L871" s="426" t="str">
        <f>IF(D871&lt;&gt;"",IF(E871&lt;&gt;"",VLOOKUP(CONCATENATE(D871,"-",E871),'Three Phase - UG'!$C$8:$T$18,12,FALSE),""),"")</f>
        <v/>
      </c>
      <c r="M871" s="426" t="str">
        <f>IF(D871&lt;&gt;"",IF(E871&lt;&gt;"",VLOOKUP(CONCATENATE(D871,"-",E871),'Three Phase - UG'!$C$8:$T$18,13,FALSE),""),"")</f>
        <v/>
      </c>
      <c r="N871" s="427" t="str">
        <f>IF(D871&lt;&gt;"",IF(E871&lt;&gt;"",VLOOKUP(CONCATENATE(D871,"-",E871),'Three Phase - UG'!$C$8:$T$18,15,FALSE)*1000000,""),"")</f>
        <v/>
      </c>
      <c r="O871" s="426"/>
      <c r="P871" s="427"/>
    </row>
    <row r="872" spans="10:16" x14ac:dyDescent="0.25">
      <c r="J872" s="426" t="str">
        <f>IF(D872&lt;&gt;"",IF(E872&lt;&gt;"",VLOOKUP(CONCATENATE(D872,"-",E872),'Three Phase - UG'!$C$8:$T$18,9,FALSE),""),"")</f>
        <v/>
      </c>
      <c r="K872" s="426" t="str">
        <f>IF(D872&lt;&gt;"",IF(E872&lt;&gt;"",VLOOKUP(CONCATENATE(D872,"-",E872),'Three Phase - UG'!$C$8:$T$18,10,FALSE),""),"")</f>
        <v/>
      </c>
      <c r="L872" s="426" t="str">
        <f>IF(D872&lt;&gt;"",IF(E872&lt;&gt;"",VLOOKUP(CONCATENATE(D872,"-",E872),'Three Phase - UG'!$C$8:$T$18,12,FALSE),""),"")</f>
        <v/>
      </c>
      <c r="M872" s="426" t="str">
        <f>IF(D872&lt;&gt;"",IF(E872&lt;&gt;"",VLOOKUP(CONCATENATE(D872,"-",E872),'Three Phase - UG'!$C$8:$T$18,13,FALSE),""),"")</f>
        <v/>
      </c>
      <c r="N872" s="427" t="str">
        <f>IF(D872&lt;&gt;"",IF(E872&lt;&gt;"",VLOOKUP(CONCATENATE(D872,"-",E872),'Three Phase - UG'!$C$8:$T$18,15,FALSE)*1000000,""),"")</f>
        <v/>
      </c>
      <c r="O872" s="426"/>
      <c r="P872" s="427"/>
    </row>
    <row r="873" spans="10:16" x14ac:dyDescent="0.25">
      <c r="J873" s="426" t="str">
        <f>IF(D873&lt;&gt;"",IF(E873&lt;&gt;"",VLOOKUP(CONCATENATE(D873,"-",E873),'Three Phase - UG'!$C$8:$T$18,9,FALSE),""),"")</f>
        <v/>
      </c>
      <c r="K873" s="426" t="str">
        <f>IF(D873&lt;&gt;"",IF(E873&lt;&gt;"",VLOOKUP(CONCATENATE(D873,"-",E873),'Three Phase - UG'!$C$8:$T$18,10,FALSE),""),"")</f>
        <v/>
      </c>
      <c r="L873" s="426" t="str">
        <f>IF(D873&lt;&gt;"",IF(E873&lt;&gt;"",VLOOKUP(CONCATENATE(D873,"-",E873),'Three Phase - UG'!$C$8:$T$18,12,FALSE),""),"")</f>
        <v/>
      </c>
      <c r="M873" s="426" t="str">
        <f>IF(D873&lt;&gt;"",IF(E873&lt;&gt;"",VLOOKUP(CONCATENATE(D873,"-",E873),'Three Phase - UG'!$C$8:$T$18,13,FALSE),""),"")</f>
        <v/>
      </c>
      <c r="N873" s="427" t="str">
        <f>IF(D873&lt;&gt;"",IF(E873&lt;&gt;"",VLOOKUP(CONCATENATE(D873,"-",E873),'Three Phase - UG'!$C$8:$T$18,15,FALSE)*1000000,""),"")</f>
        <v/>
      </c>
      <c r="O873" s="426"/>
      <c r="P873" s="427"/>
    </row>
    <row r="874" spans="10:16" x14ac:dyDescent="0.25">
      <c r="J874" s="426" t="str">
        <f>IF(D874&lt;&gt;"",IF(E874&lt;&gt;"",VLOOKUP(CONCATENATE(D874,"-",E874),'Three Phase - UG'!$C$8:$T$18,9,FALSE),""),"")</f>
        <v/>
      </c>
      <c r="K874" s="426" t="str">
        <f>IF(D874&lt;&gt;"",IF(E874&lt;&gt;"",VLOOKUP(CONCATENATE(D874,"-",E874),'Three Phase - UG'!$C$8:$T$18,10,FALSE),""),"")</f>
        <v/>
      </c>
      <c r="L874" s="426" t="str">
        <f>IF(D874&lt;&gt;"",IF(E874&lt;&gt;"",VLOOKUP(CONCATENATE(D874,"-",E874),'Three Phase - UG'!$C$8:$T$18,12,FALSE),""),"")</f>
        <v/>
      </c>
      <c r="M874" s="426" t="str">
        <f>IF(D874&lt;&gt;"",IF(E874&lt;&gt;"",VLOOKUP(CONCATENATE(D874,"-",E874),'Three Phase - UG'!$C$8:$T$18,13,FALSE),""),"")</f>
        <v/>
      </c>
      <c r="N874" s="427" t="str">
        <f>IF(D874&lt;&gt;"",IF(E874&lt;&gt;"",VLOOKUP(CONCATENATE(D874,"-",E874),'Three Phase - UG'!$C$8:$T$18,15,FALSE)*1000000,""),"")</f>
        <v/>
      </c>
      <c r="O874" s="426"/>
      <c r="P874" s="427"/>
    </row>
    <row r="875" spans="10:16" x14ac:dyDescent="0.25">
      <c r="J875" s="426" t="str">
        <f>IF(D875&lt;&gt;"",IF(E875&lt;&gt;"",VLOOKUP(CONCATENATE(D875,"-",E875),'Three Phase - UG'!$C$8:$T$18,9,FALSE),""),"")</f>
        <v/>
      </c>
      <c r="K875" s="426" t="str">
        <f>IF(D875&lt;&gt;"",IF(E875&lt;&gt;"",VLOOKUP(CONCATENATE(D875,"-",E875),'Three Phase - UG'!$C$8:$T$18,10,FALSE),""),"")</f>
        <v/>
      </c>
      <c r="L875" s="426" t="str">
        <f>IF(D875&lt;&gt;"",IF(E875&lt;&gt;"",VLOOKUP(CONCATENATE(D875,"-",E875),'Three Phase - UG'!$C$8:$T$18,12,FALSE),""),"")</f>
        <v/>
      </c>
      <c r="M875" s="426" t="str">
        <f>IF(D875&lt;&gt;"",IF(E875&lt;&gt;"",VLOOKUP(CONCATENATE(D875,"-",E875),'Three Phase - UG'!$C$8:$T$18,13,FALSE),""),"")</f>
        <v/>
      </c>
      <c r="N875" s="427" t="str">
        <f>IF(D875&lt;&gt;"",IF(E875&lt;&gt;"",VLOOKUP(CONCATENATE(D875,"-",E875),'Three Phase - UG'!$C$8:$T$18,15,FALSE)*1000000,""),"")</f>
        <v/>
      </c>
      <c r="O875" s="426"/>
      <c r="P875" s="427"/>
    </row>
    <row r="876" spans="10:16" x14ac:dyDescent="0.25">
      <c r="J876" s="426" t="str">
        <f>IF(D876&lt;&gt;"",IF(E876&lt;&gt;"",VLOOKUP(CONCATENATE(D876,"-",E876),'Three Phase - UG'!$C$8:$T$18,9,FALSE),""),"")</f>
        <v/>
      </c>
      <c r="K876" s="426" t="str">
        <f>IF(D876&lt;&gt;"",IF(E876&lt;&gt;"",VLOOKUP(CONCATENATE(D876,"-",E876),'Three Phase - UG'!$C$8:$T$18,10,FALSE),""),"")</f>
        <v/>
      </c>
      <c r="L876" s="426" t="str">
        <f>IF(D876&lt;&gt;"",IF(E876&lt;&gt;"",VLOOKUP(CONCATENATE(D876,"-",E876),'Three Phase - UG'!$C$8:$T$18,12,FALSE),""),"")</f>
        <v/>
      </c>
      <c r="M876" s="426" t="str">
        <f>IF(D876&lt;&gt;"",IF(E876&lt;&gt;"",VLOOKUP(CONCATENATE(D876,"-",E876),'Three Phase - UG'!$C$8:$T$18,13,FALSE),""),"")</f>
        <v/>
      </c>
      <c r="N876" s="427" t="str">
        <f>IF(D876&lt;&gt;"",IF(E876&lt;&gt;"",VLOOKUP(CONCATENATE(D876,"-",E876),'Three Phase - UG'!$C$8:$T$18,15,FALSE)*1000000,""),"")</f>
        <v/>
      </c>
      <c r="O876" s="426"/>
      <c r="P876" s="427"/>
    </row>
    <row r="877" spans="10:16" x14ac:dyDescent="0.25">
      <c r="J877" s="426" t="str">
        <f>IF(D877&lt;&gt;"",IF(E877&lt;&gt;"",VLOOKUP(CONCATENATE(D877,"-",E877),'Three Phase - UG'!$C$8:$T$18,9,FALSE),""),"")</f>
        <v/>
      </c>
      <c r="K877" s="426" t="str">
        <f>IF(D877&lt;&gt;"",IF(E877&lt;&gt;"",VLOOKUP(CONCATENATE(D877,"-",E877),'Three Phase - UG'!$C$8:$T$18,10,FALSE),""),"")</f>
        <v/>
      </c>
      <c r="L877" s="426" t="str">
        <f>IF(D877&lt;&gt;"",IF(E877&lt;&gt;"",VLOOKUP(CONCATENATE(D877,"-",E877),'Three Phase - UG'!$C$8:$T$18,12,FALSE),""),"")</f>
        <v/>
      </c>
      <c r="M877" s="426" t="str">
        <f>IF(D877&lt;&gt;"",IF(E877&lt;&gt;"",VLOOKUP(CONCATENATE(D877,"-",E877),'Three Phase - UG'!$C$8:$T$18,13,FALSE),""),"")</f>
        <v/>
      </c>
      <c r="N877" s="427" t="str">
        <f>IF(D877&lt;&gt;"",IF(E877&lt;&gt;"",VLOOKUP(CONCATENATE(D877,"-",E877),'Three Phase - UG'!$C$8:$T$18,15,FALSE)*1000000,""),"")</f>
        <v/>
      </c>
      <c r="O877" s="426"/>
      <c r="P877" s="427"/>
    </row>
    <row r="878" spans="10:16" x14ac:dyDescent="0.25">
      <c r="J878" s="426" t="str">
        <f>IF(D878&lt;&gt;"",IF(E878&lt;&gt;"",VLOOKUP(CONCATENATE(D878,"-",E878),'Three Phase - UG'!$C$8:$T$18,9,FALSE),""),"")</f>
        <v/>
      </c>
      <c r="K878" s="426" t="str">
        <f>IF(D878&lt;&gt;"",IF(E878&lt;&gt;"",VLOOKUP(CONCATENATE(D878,"-",E878),'Three Phase - UG'!$C$8:$T$18,10,FALSE),""),"")</f>
        <v/>
      </c>
      <c r="L878" s="426" t="str">
        <f>IF(D878&lt;&gt;"",IF(E878&lt;&gt;"",VLOOKUP(CONCATENATE(D878,"-",E878),'Three Phase - UG'!$C$8:$T$18,12,FALSE),""),"")</f>
        <v/>
      </c>
      <c r="M878" s="426" t="str">
        <f>IF(D878&lt;&gt;"",IF(E878&lt;&gt;"",VLOOKUP(CONCATENATE(D878,"-",E878),'Three Phase - UG'!$C$8:$T$18,13,FALSE),""),"")</f>
        <v/>
      </c>
      <c r="N878" s="427" t="str">
        <f>IF(D878&lt;&gt;"",IF(E878&lt;&gt;"",VLOOKUP(CONCATENATE(D878,"-",E878),'Three Phase - UG'!$C$8:$T$18,15,FALSE)*1000000,""),"")</f>
        <v/>
      </c>
      <c r="O878" s="426"/>
      <c r="P878" s="427"/>
    </row>
    <row r="879" spans="10:16" x14ac:dyDescent="0.25">
      <c r="J879" s="426" t="str">
        <f>IF(D879&lt;&gt;"",IF(E879&lt;&gt;"",VLOOKUP(CONCATENATE(D879,"-",E879),'Three Phase - UG'!$C$8:$T$18,9,FALSE),""),"")</f>
        <v/>
      </c>
      <c r="K879" s="426" t="str">
        <f>IF(D879&lt;&gt;"",IF(E879&lt;&gt;"",VLOOKUP(CONCATENATE(D879,"-",E879),'Three Phase - UG'!$C$8:$T$18,10,FALSE),""),"")</f>
        <v/>
      </c>
      <c r="L879" s="426" t="str">
        <f>IF(D879&lt;&gt;"",IF(E879&lt;&gt;"",VLOOKUP(CONCATENATE(D879,"-",E879),'Three Phase - UG'!$C$8:$T$18,12,FALSE),""),"")</f>
        <v/>
      </c>
      <c r="M879" s="426" t="str">
        <f>IF(D879&lt;&gt;"",IF(E879&lt;&gt;"",VLOOKUP(CONCATENATE(D879,"-",E879),'Three Phase - UG'!$C$8:$T$18,13,FALSE),""),"")</f>
        <v/>
      </c>
      <c r="N879" s="427" t="str">
        <f>IF(D879&lt;&gt;"",IF(E879&lt;&gt;"",VLOOKUP(CONCATENATE(D879,"-",E879),'Three Phase - UG'!$C$8:$T$18,15,FALSE)*1000000,""),"")</f>
        <v/>
      </c>
      <c r="O879" s="426"/>
      <c r="P879" s="427"/>
    </row>
    <row r="880" spans="10:16" x14ac:dyDescent="0.25">
      <c r="J880" s="426" t="str">
        <f>IF(D880&lt;&gt;"",IF(E880&lt;&gt;"",VLOOKUP(CONCATENATE(D880,"-",E880),'Three Phase - UG'!$C$8:$T$18,9,FALSE),""),"")</f>
        <v/>
      </c>
      <c r="K880" s="426" t="str">
        <f>IF(D880&lt;&gt;"",IF(E880&lt;&gt;"",VLOOKUP(CONCATENATE(D880,"-",E880),'Three Phase - UG'!$C$8:$T$18,10,FALSE),""),"")</f>
        <v/>
      </c>
      <c r="L880" s="426" t="str">
        <f>IF(D880&lt;&gt;"",IF(E880&lt;&gt;"",VLOOKUP(CONCATENATE(D880,"-",E880),'Three Phase - UG'!$C$8:$T$18,12,FALSE),""),"")</f>
        <v/>
      </c>
      <c r="M880" s="426" t="str">
        <f>IF(D880&lt;&gt;"",IF(E880&lt;&gt;"",VLOOKUP(CONCATENATE(D880,"-",E880),'Three Phase - UG'!$C$8:$T$18,13,FALSE),""),"")</f>
        <v/>
      </c>
      <c r="N880" s="427" t="str">
        <f>IF(D880&lt;&gt;"",IF(E880&lt;&gt;"",VLOOKUP(CONCATENATE(D880,"-",E880),'Three Phase - UG'!$C$8:$T$18,15,FALSE)*1000000,""),"")</f>
        <v/>
      </c>
      <c r="O880" s="426"/>
      <c r="P880" s="427"/>
    </row>
    <row r="881" spans="10:16" x14ac:dyDescent="0.25">
      <c r="J881" s="426" t="str">
        <f>IF(D881&lt;&gt;"",IF(E881&lt;&gt;"",VLOOKUP(CONCATENATE(D881,"-",E881),'Three Phase - UG'!$C$8:$T$18,9,FALSE),""),"")</f>
        <v/>
      </c>
      <c r="K881" s="426" t="str">
        <f>IF(D881&lt;&gt;"",IF(E881&lt;&gt;"",VLOOKUP(CONCATENATE(D881,"-",E881),'Three Phase - UG'!$C$8:$T$18,10,FALSE),""),"")</f>
        <v/>
      </c>
      <c r="L881" s="426" t="str">
        <f>IF(D881&lt;&gt;"",IF(E881&lt;&gt;"",VLOOKUP(CONCATENATE(D881,"-",E881),'Three Phase - UG'!$C$8:$T$18,12,FALSE),""),"")</f>
        <v/>
      </c>
      <c r="M881" s="426" t="str">
        <f>IF(D881&lt;&gt;"",IF(E881&lt;&gt;"",VLOOKUP(CONCATENATE(D881,"-",E881),'Three Phase - UG'!$C$8:$T$18,13,FALSE),""),"")</f>
        <v/>
      </c>
      <c r="N881" s="427" t="str">
        <f>IF(D881&lt;&gt;"",IF(E881&lt;&gt;"",VLOOKUP(CONCATENATE(D881,"-",E881),'Three Phase - UG'!$C$8:$T$18,15,FALSE)*1000000,""),"")</f>
        <v/>
      </c>
      <c r="O881" s="426"/>
      <c r="P881" s="427"/>
    </row>
    <row r="882" spans="10:16" x14ac:dyDescent="0.25">
      <c r="J882" s="426" t="str">
        <f>IF(D882&lt;&gt;"",IF(E882&lt;&gt;"",VLOOKUP(CONCATENATE(D882,"-",E882),'Three Phase - UG'!$C$8:$T$18,9,FALSE),""),"")</f>
        <v/>
      </c>
      <c r="K882" s="426" t="str">
        <f>IF(D882&lt;&gt;"",IF(E882&lt;&gt;"",VLOOKUP(CONCATENATE(D882,"-",E882),'Three Phase - UG'!$C$8:$T$18,10,FALSE),""),"")</f>
        <v/>
      </c>
      <c r="L882" s="426" t="str">
        <f>IF(D882&lt;&gt;"",IF(E882&lt;&gt;"",VLOOKUP(CONCATENATE(D882,"-",E882),'Three Phase - UG'!$C$8:$T$18,12,FALSE),""),"")</f>
        <v/>
      </c>
      <c r="M882" s="426" t="str">
        <f>IF(D882&lt;&gt;"",IF(E882&lt;&gt;"",VLOOKUP(CONCATENATE(D882,"-",E882),'Three Phase - UG'!$C$8:$T$18,13,FALSE),""),"")</f>
        <v/>
      </c>
      <c r="N882" s="427" t="str">
        <f>IF(D882&lt;&gt;"",IF(E882&lt;&gt;"",VLOOKUP(CONCATENATE(D882,"-",E882),'Three Phase - UG'!$C$8:$T$18,15,FALSE)*1000000,""),"")</f>
        <v/>
      </c>
      <c r="O882" s="426"/>
      <c r="P882" s="427"/>
    </row>
    <row r="883" spans="10:16" x14ac:dyDescent="0.25">
      <c r="J883" s="426" t="str">
        <f>IF(D883&lt;&gt;"",IF(E883&lt;&gt;"",VLOOKUP(CONCATENATE(D883,"-",E883),'Three Phase - UG'!$C$8:$T$18,9,FALSE),""),"")</f>
        <v/>
      </c>
      <c r="K883" s="426" t="str">
        <f>IF(D883&lt;&gt;"",IF(E883&lt;&gt;"",VLOOKUP(CONCATENATE(D883,"-",E883),'Three Phase - UG'!$C$8:$T$18,10,FALSE),""),"")</f>
        <v/>
      </c>
      <c r="L883" s="426" t="str">
        <f>IF(D883&lt;&gt;"",IF(E883&lt;&gt;"",VLOOKUP(CONCATENATE(D883,"-",E883),'Three Phase - UG'!$C$8:$T$18,12,FALSE),""),"")</f>
        <v/>
      </c>
      <c r="M883" s="426" t="str">
        <f>IF(D883&lt;&gt;"",IF(E883&lt;&gt;"",VLOOKUP(CONCATENATE(D883,"-",E883),'Three Phase - UG'!$C$8:$T$18,13,FALSE),""),"")</f>
        <v/>
      </c>
      <c r="N883" s="427" t="str">
        <f>IF(D883&lt;&gt;"",IF(E883&lt;&gt;"",VLOOKUP(CONCATENATE(D883,"-",E883),'Three Phase - UG'!$C$8:$T$18,15,FALSE)*1000000,""),"")</f>
        <v/>
      </c>
      <c r="O883" s="426"/>
      <c r="P883" s="427"/>
    </row>
    <row r="884" spans="10:16" x14ac:dyDescent="0.25">
      <c r="J884" s="426" t="str">
        <f>IF(D884&lt;&gt;"",IF(E884&lt;&gt;"",VLOOKUP(CONCATENATE(D884,"-",E884),'Three Phase - UG'!$C$8:$T$18,9,FALSE),""),"")</f>
        <v/>
      </c>
      <c r="K884" s="426" t="str">
        <f>IF(D884&lt;&gt;"",IF(E884&lt;&gt;"",VLOOKUP(CONCATENATE(D884,"-",E884),'Three Phase - UG'!$C$8:$T$18,10,FALSE),""),"")</f>
        <v/>
      </c>
      <c r="L884" s="426" t="str">
        <f>IF(D884&lt;&gt;"",IF(E884&lt;&gt;"",VLOOKUP(CONCATENATE(D884,"-",E884),'Three Phase - UG'!$C$8:$T$18,12,FALSE),""),"")</f>
        <v/>
      </c>
      <c r="M884" s="426" t="str">
        <f>IF(D884&lt;&gt;"",IF(E884&lt;&gt;"",VLOOKUP(CONCATENATE(D884,"-",E884),'Three Phase - UG'!$C$8:$T$18,13,FALSE),""),"")</f>
        <v/>
      </c>
      <c r="N884" s="427" t="str">
        <f>IF(D884&lt;&gt;"",IF(E884&lt;&gt;"",VLOOKUP(CONCATENATE(D884,"-",E884),'Three Phase - UG'!$C$8:$T$18,15,FALSE)*1000000,""),"")</f>
        <v/>
      </c>
      <c r="O884" s="426"/>
      <c r="P884" s="427"/>
    </row>
    <row r="885" spans="10:16" x14ac:dyDescent="0.25">
      <c r="J885" s="426" t="str">
        <f>IF(D885&lt;&gt;"",IF(E885&lt;&gt;"",VLOOKUP(CONCATENATE(D885,"-",E885),'Three Phase - UG'!$C$8:$T$18,9,FALSE),""),"")</f>
        <v/>
      </c>
      <c r="K885" s="426" t="str">
        <f>IF(D885&lt;&gt;"",IF(E885&lt;&gt;"",VLOOKUP(CONCATENATE(D885,"-",E885),'Three Phase - UG'!$C$8:$T$18,10,FALSE),""),"")</f>
        <v/>
      </c>
      <c r="L885" s="426" t="str">
        <f>IF(D885&lt;&gt;"",IF(E885&lt;&gt;"",VLOOKUP(CONCATENATE(D885,"-",E885),'Three Phase - UG'!$C$8:$T$18,12,FALSE),""),"")</f>
        <v/>
      </c>
      <c r="M885" s="426" t="str">
        <f>IF(D885&lt;&gt;"",IF(E885&lt;&gt;"",VLOOKUP(CONCATENATE(D885,"-",E885),'Three Phase - UG'!$C$8:$T$18,13,FALSE),""),"")</f>
        <v/>
      </c>
      <c r="N885" s="427" t="str">
        <f>IF(D885&lt;&gt;"",IF(E885&lt;&gt;"",VLOOKUP(CONCATENATE(D885,"-",E885),'Three Phase - UG'!$C$8:$T$18,15,FALSE)*1000000,""),"")</f>
        <v/>
      </c>
      <c r="O885" s="426"/>
      <c r="P885" s="427"/>
    </row>
    <row r="886" spans="10:16" x14ac:dyDescent="0.25">
      <c r="J886" s="426" t="str">
        <f>IF(D886&lt;&gt;"",IF(E886&lt;&gt;"",VLOOKUP(CONCATENATE(D886,"-",E886),'Three Phase - UG'!$C$8:$T$18,9,FALSE),""),"")</f>
        <v/>
      </c>
      <c r="K886" s="426" t="str">
        <f>IF(D886&lt;&gt;"",IF(E886&lt;&gt;"",VLOOKUP(CONCATENATE(D886,"-",E886),'Three Phase - UG'!$C$8:$T$18,10,FALSE),""),"")</f>
        <v/>
      </c>
      <c r="L886" s="426" t="str">
        <f>IF(D886&lt;&gt;"",IF(E886&lt;&gt;"",VLOOKUP(CONCATENATE(D886,"-",E886),'Three Phase - UG'!$C$8:$T$18,12,FALSE),""),"")</f>
        <v/>
      </c>
      <c r="M886" s="426" t="str">
        <f>IF(D886&lt;&gt;"",IF(E886&lt;&gt;"",VLOOKUP(CONCATENATE(D886,"-",E886),'Three Phase - UG'!$C$8:$T$18,13,FALSE),""),"")</f>
        <v/>
      </c>
      <c r="N886" s="427" t="str">
        <f>IF(D886&lt;&gt;"",IF(E886&lt;&gt;"",VLOOKUP(CONCATENATE(D886,"-",E886),'Three Phase - UG'!$C$8:$T$18,15,FALSE)*1000000,""),"")</f>
        <v/>
      </c>
      <c r="O886" s="426"/>
      <c r="P886" s="427"/>
    </row>
    <row r="887" spans="10:16" x14ac:dyDescent="0.25">
      <c r="J887" s="426" t="str">
        <f>IF(D887&lt;&gt;"",IF(E887&lt;&gt;"",VLOOKUP(CONCATENATE(D887,"-",E887),'Three Phase - UG'!$C$8:$T$18,9,FALSE),""),"")</f>
        <v/>
      </c>
      <c r="K887" s="426" t="str">
        <f>IF(D887&lt;&gt;"",IF(E887&lt;&gt;"",VLOOKUP(CONCATENATE(D887,"-",E887),'Three Phase - UG'!$C$8:$T$18,10,FALSE),""),"")</f>
        <v/>
      </c>
      <c r="L887" s="426" t="str">
        <f>IF(D887&lt;&gt;"",IF(E887&lt;&gt;"",VLOOKUP(CONCATENATE(D887,"-",E887),'Three Phase - UG'!$C$8:$T$18,12,FALSE),""),"")</f>
        <v/>
      </c>
      <c r="M887" s="426" t="str">
        <f>IF(D887&lt;&gt;"",IF(E887&lt;&gt;"",VLOOKUP(CONCATENATE(D887,"-",E887),'Three Phase - UG'!$C$8:$T$18,13,FALSE),""),"")</f>
        <v/>
      </c>
      <c r="N887" s="427" t="str">
        <f>IF(D887&lt;&gt;"",IF(E887&lt;&gt;"",VLOOKUP(CONCATENATE(D887,"-",E887),'Three Phase - UG'!$C$8:$T$18,15,FALSE)*1000000,""),"")</f>
        <v/>
      </c>
      <c r="O887" s="426"/>
      <c r="P887" s="427"/>
    </row>
    <row r="888" spans="10:16" x14ac:dyDescent="0.25">
      <c r="J888" s="426" t="str">
        <f>IF(D888&lt;&gt;"",IF(E888&lt;&gt;"",VLOOKUP(CONCATENATE(D888,"-",E888),'Three Phase - UG'!$C$8:$T$18,9,FALSE),""),"")</f>
        <v/>
      </c>
      <c r="K888" s="426" t="str">
        <f>IF(D888&lt;&gt;"",IF(E888&lt;&gt;"",VLOOKUP(CONCATENATE(D888,"-",E888),'Three Phase - UG'!$C$8:$T$18,10,FALSE),""),"")</f>
        <v/>
      </c>
      <c r="L888" s="426" t="str">
        <f>IF(D888&lt;&gt;"",IF(E888&lt;&gt;"",VLOOKUP(CONCATENATE(D888,"-",E888),'Three Phase - UG'!$C$8:$T$18,12,FALSE),""),"")</f>
        <v/>
      </c>
      <c r="M888" s="426" t="str">
        <f>IF(D888&lt;&gt;"",IF(E888&lt;&gt;"",VLOOKUP(CONCATENATE(D888,"-",E888),'Three Phase - UG'!$C$8:$T$18,13,FALSE),""),"")</f>
        <v/>
      </c>
      <c r="N888" s="427" t="str">
        <f>IF(D888&lt;&gt;"",IF(E888&lt;&gt;"",VLOOKUP(CONCATENATE(D888,"-",E888),'Three Phase - UG'!$C$8:$T$18,15,FALSE)*1000000,""),"")</f>
        <v/>
      </c>
      <c r="O888" s="426"/>
      <c r="P888" s="427"/>
    </row>
    <row r="889" spans="10:16" x14ac:dyDescent="0.25">
      <c r="J889" s="426" t="str">
        <f>IF(D889&lt;&gt;"",IF(E889&lt;&gt;"",VLOOKUP(CONCATENATE(D889,"-",E889),'Three Phase - UG'!$C$8:$T$18,9,FALSE),""),"")</f>
        <v/>
      </c>
      <c r="K889" s="426" t="str">
        <f>IF(D889&lt;&gt;"",IF(E889&lt;&gt;"",VLOOKUP(CONCATENATE(D889,"-",E889),'Three Phase - UG'!$C$8:$T$18,10,FALSE),""),"")</f>
        <v/>
      </c>
      <c r="L889" s="426" t="str">
        <f>IF(D889&lt;&gt;"",IF(E889&lt;&gt;"",VLOOKUP(CONCATENATE(D889,"-",E889),'Three Phase - UG'!$C$8:$T$18,12,FALSE),""),"")</f>
        <v/>
      </c>
      <c r="M889" s="426" t="str">
        <f>IF(D889&lt;&gt;"",IF(E889&lt;&gt;"",VLOOKUP(CONCATENATE(D889,"-",E889),'Three Phase - UG'!$C$8:$T$18,13,FALSE),""),"")</f>
        <v/>
      </c>
      <c r="N889" s="427" t="str">
        <f>IF(D889&lt;&gt;"",IF(E889&lt;&gt;"",VLOOKUP(CONCATENATE(D889,"-",E889),'Three Phase - UG'!$C$8:$T$18,15,FALSE)*1000000,""),"")</f>
        <v/>
      </c>
      <c r="O889" s="426"/>
      <c r="P889" s="427"/>
    </row>
    <row r="890" spans="10:16" x14ac:dyDescent="0.25">
      <c r="J890" s="426" t="str">
        <f>IF(D890&lt;&gt;"",IF(E890&lt;&gt;"",VLOOKUP(CONCATENATE(D890,"-",E890),'Three Phase - UG'!$C$8:$T$18,9,FALSE),""),"")</f>
        <v/>
      </c>
      <c r="K890" s="426" t="str">
        <f>IF(D890&lt;&gt;"",IF(E890&lt;&gt;"",VLOOKUP(CONCATENATE(D890,"-",E890),'Three Phase - UG'!$C$8:$T$18,10,FALSE),""),"")</f>
        <v/>
      </c>
      <c r="L890" s="426" t="str">
        <f>IF(D890&lt;&gt;"",IF(E890&lt;&gt;"",VLOOKUP(CONCATENATE(D890,"-",E890),'Three Phase - UG'!$C$8:$T$18,12,FALSE),""),"")</f>
        <v/>
      </c>
      <c r="M890" s="426" t="str">
        <f>IF(D890&lt;&gt;"",IF(E890&lt;&gt;"",VLOOKUP(CONCATENATE(D890,"-",E890),'Three Phase - UG'!$C$8:$T$18,13,FALSE),""),"")</f>
        <v/>
      </c>
      <c r="N890" s="427" t="str">
        <f>IF(D890&lt;&gt;"",IF(E890&lt;&gt;"",VLOOKUP(CONCATENATE(D890,"-",E890),'Three Phase - UG'!$C$8:$T$18,15,FALSE)*1000000,""),"")</f>
        <v/>
      </c>
      <c r="O890" s="426"/>
      <c r="P890" s="427"/>
    </row>
    <row r="891" spans="10:16" x14ac:dyDescent="0.25">
      <c r="J891" s="426" t="str">
        <f>IF(D891&lt;&gt;"",IF(E891&lt;&gt;"",VLOOKUP(CONCATENATE(D891,"-",E891),'Three Phase - UG'!$C$8:$T$18,9,FALSE),""),"")</f>
        <v/>
      </c>
      <c r="K891" s="426" t="str">
        <f>IF(D891&lt;&gt;"",IF(E891&lt;&gt;"",VLOOKUP(CONCATENATE(D891,"-",E891),'Three Phase - UG'!$C$8:$T$18,10,FALSE),""),"")</f>
        <v/>
      </c>
      <c r="L891" s="426" t="str">
        <f>IF(D891&lt;&gt;"",IF(E891&lt;&gt;"",VLOOKUP(CONCATENATE(D891,"-",E891),'Three Phase - UG'!$C$8:$T$18,12,FALSE),""),"")</f>
        <v/>
      </c>
      <c r="M891" s="426" t="str">
        <f>IF(D891&lt;&gt;"",IF(E891&lt;&gt;"",VLOOKUP(CONCATENATE(D891,"-",E891),'Three Phase - UG'!$C$8:$T$18,13,FALSE),""),"")</f>
        <v/>
      </c>
      <c r="N891" s="427" t="str">
        <f>IF(D891&lt;&gt;"",IF(E891&lt;&gt;"",VLOOKUP(CONCATENATE(D891,"-",E891),'Three Phase - UG'!$C$8:$T$18,15,FALSE)*1000000,""),"")</f>
        <v/>
      </c>
      <c r="O891" s="426"/>
      <c r="P891" s="427"/>
    </row>
    <row r="892" spans="10:16" x14ac:dyDescent="0.25">
      <c r="J892" s="426" t="str">
        <f>IF(D892&lt;&gt;"",IF(E892&lt;&gt;"",VLOOKUP(CONCATENATE(D892,"-",E892),'Three Phase - UG'!$C$8:$T$18,9,FALSE),""),"")</f>
        <v/>
      </c>
      <c r="K892" s="426" t="str">
        <f>IF(D892&lt;&gt;"",IF(E892&lt;&gt;"",VLOOKUP(CONCATENATE(D892,"-",E892),'Three Phase - UG'!$C$8:$T$18,10,FALSE),""),"")</f>
        <v/>
      </c>
      <c r="L892" s="426" t="str">
        <f>IF(D892&lt;&gt;"",IF(E892&lt;&gt;"",VLOOKUP(CONCATENATE(D892,"-",E892),'Three Phase - UG'!$C$8:$T$18,12,FALSE),""),"")</f>
        <v/>
      </c>
      <c r="M892" s="426" t="str">
        <f>IF(D892&lt;&gt;"",IF(E892&lt;&gt;"",VLOOKUP(CONCATENATE(D892,"-",E892),'Three Phase - UG'!$C$8:$T$18,13,FALSE),""),"")</f>
        <v/>
      </c>
      <c r="N892" s="427" t="str">
        <f>IF(D892&lt;&gt;"",IF(E892&lt;&gt;"",VLOOKUP(CONCATENATE(D892,"-",E892),'Three Phase - UG'!$C$8:$T$18,15,FALSE)*1000000,""),"")</f>
        <v/>
      </c>
      <c r="O892" s="426"/>
      <c r="P892" s="427"/>
    </row>
    <row r="893" spans="10:16" x14ac:dyDescent="0.25">
      <c r="J893" s="426" t="str">
        <f>IF(D893&lt;&gt;"",IF(E893&lt;&gt;"",VLOOKUP(CONCATENATE(D893,"-",E893),'Three Phase - UG'!$C$8:$T$18,9,FALSE),""),"")</f>
        <v/>
      </c>
      <c r="K893" s="426" t="str">
        <f>IF(D893&lt;&gt;"",IF(E893&lt;&gt;"",VLOOKUP(CONCATENATE(D893,"-",E893),'Three Phase - UG'!$C$8:$T$18,10,FALSE),""),"")</f>
        <v/>
      </c>
      <c r="L893" s="426" t="str">
        <f>IF(D893&lt;&gt;"",IF(E893&lt;&gt;"",VLOOKUP(CONCATENATE(D893,"-",E893),'Three Phase - UG'!$C$8:$T$18,12,FALSE),""),"")</f>
        <v/>
      </c>
      <c r="M893" s="426" t="str">
        <f>IF(D893&lt;&gt;"",IF(E893&lt;&gt;"",VLOOKUP(CONCATENATE(D893,"-",E893),'Three Phase - UG'!$C$8:$T$18,13,FALSE),""),"")</f>
        <v/>
      </c>
      <c r="N893" s="427" t="str">
        <f>IF(D893&lt;&gt;"",IF(E893&lt;&gt;"",VLOOKUP(CONCATENATE(D893,"-",E893),'Three Phase - UG'!$C$8:$T$18,15,FALSE)*1000000,""),"")</f>
        <v/>
      </c>
      <c r="O893" s="426"/>
      <c r="P893" s="427"/>
    </row>
    <row r="894" spans="10:16" x14ac:dyDescent="0.25">
      <c r="J894" s="426" t="str">
        <f>IF(D894&lt;&gt;"",IF(E894&lt;&gt;"",VLOOKUP(CONCATENATE(D894,"-",E894),'Three Phase - UG'!$C$8:$T$18,9,FALSE),""),"")</f>
        <v/>
      </c>
      <c r="K894" s="426" t="str">
        <f>IF(D894&lt;&gt;"",IF(E894&lt;&gt;"",VLOOKUP(CONCATENATE(D894,"-",E894),'Three Phase - UG'!$C$8:$T$18,10,FALSE),""),"")</f>
        <v/>
      </c>
      <c r="L894" s="426" t="str">
        <f>IF(D894&lt;&gt;"",IF(E894&lt;&gt;"",VLOOKUP(CONCATENATE(D894,"-",E894),'Three Phase - UG'!$C$8:$T$18,12,FALSE),""),"")</f>
        <v/>
      </c>
      <c r="M894" s="426" t="str">
        <f>IF(D894&lt;&gt;"",IF(E894&lt;&gt;"",VLOOKUP(CONCATENATE(D894,"-",E894),'Three Phase - UG'!$C$8:$T$18,13,FALSE),""),"")</f>
        <v/>
      </c>
      <c r="N894" s="427" t="str">
        <f>IF(D894&lt;&gt;"",IF(E894&lt;&gt;"",VLOOKUP(CONCATENATE(D894,"-",E894),'Three Phase - UG'!$C$8:$T$18,15,FALSE)*1000000,""),"")</f>
        <v/>
      </c>
      <c r="O894" s="426"/>
      <c r="P894" s="427"/>
    </row>
    <row r="895" spans="10:16" x14ac:dyDescent="0.25">
      <c r="J895" s="426" t="str">
        <f>IF(D895&lt;&gt;"",IF(E895&lt;&gt;"",VLOOKUP(CONCATENATE(D895,"-",E895),'Three Phase - UG'!$C$8:$T$18,9,FALSE),""),"")</f>
        <v/>
      </c>
      <c r="K895" s="426" t="str">
        <f>IF(D895&lt;&gt;"",IF(E895&lt;&gt;"",VLOOKUP(CONCATENATE(D895,"-",E895),'Three Phase - UG'!$C$8:$T$18,10,FALSE),""),"")</f>
        <v/>
      </c>
      <c r="L895" s="426" t="str">
        <f>IF(D895&lt;&gt;"",IF(E895&lt;&gt;"",VLOOKUP(CONCATENATE(D895,"-",E895),'Three Phase - UG'!$C$8:$T$18,12,FALSE),""),"")</f>
        <v/>
      </c>
      <c r="M895" s="426" t="str">
        <f>IF(D895&lt;&gt;"",IF(E895&lt;&gt;"",VLOOKUP(CONCATENATE(D895,"-",E895),'Three Phase - UG'!$C$8:$T$18,13,FALSE),""),"")</f>
        <v/>
      </c>
      <c r="N895" s="427" t="str">
        <f>IF(D895&lt;&gt;"",IF(E895&lt;&gt;"",VLOOKUP(CONCATENATE(D895,"-",E895),'Three Phase - UG'!$C$8:$T$18,15,FALSE)*1000000,""),"")</f>
        <v/>
      </c>
      <c r="O895" s="426"/>
      <c r="P895" s="427"/>
    </row>
    <row r="896" spans="10:16" x14ac:dyDescent="0.25">
      <c r="J896" s="426" t="str">
        <f>IF(D896&lt;&gt;"",IF(E896&lt;&gt;"",VLOOKUP(CONCATENATE(D896,"-",E896),'Three Phase - UG'!$C$8:$T$18,9,FALSE),""),"")</f>
        <v/>
      </c>
      <c r="K896" s="426" t="str">
        <f>IF(D896&lt;&gt;"",IF(E896&lt;&gt;"",VLOOKUP(CONCATENATE(D896,"-",E896),'Three Phase - UG'!$C$8:$T$18,10,FALSE),""),"")</f>
        <v/>
      </c>
      <c r="L896" s="426" t="str">
        <f>IF(D896&lt;&gt;"",IF(E896&lt;&gt;"",VLOOKUP(CONCATENATE(D896,"-",E896),'Three Phase - UG'!$C$8:$T$18,12,FALSE),""),"")</f>
        <v/>
      </c>
      <c r="M896" s="426" t="str">
        <f>IF(D896&lt;&gt;"",IF(E896&lt;&gt;"",VLOOKUP(CONCATENATE(D896,"-",E896),'Three Phase - UG'!$C$8:$T$18,13,FALSE),""),"")</f>
        <v/>
      </c>
      <c r="N896" s="427" t="str">
        <f>IF(D896&lt;&gt;"",IF(E896&lt;&gt;"",VLOOKUP(CONCATENATE(D896,"-",E896),'Three Phase - UG'!$C$8:$T$18,15,FALSE)*1000000,""),"")</f>
        <v/>
      </c>
      <c r="O896" s="426"/>
      <c r="P896" s="427"/>
    </row>
    <row r="897" spans="10:16" x14ac:dyDescent="0.25">
      <c r="J897" s="426" t="str">
        <f>IF(D897&lt;&gt;"",IF(E897&lt;&gt;"",VLOOKUP(CONCATENATE(D897,"-",E897),'Three Phase - UG'!$C$8:$T$18,9,FALSE),""),"")</f>
        <v/>
      </c>
      <c r="K897" s="426" t="str">
        <f>IF(D897&lt;&gt;"",IF(E897&lt;&gt;"",VLOOKUP(CONCATENATE(D897,"-",E897),'Three Phase - UG'!$C$8:$T$18,10,FALSE),""),"")</f>
        <v/>
      </c>
      <c r="L897" s="426" t="str">
        <f>IF(D897&lt;&gt;"",IF(E897&lt;&gt;"",VLOOKUP(CONCATENATE(D897,"-",E897),'Three Phase - UG'!$C$8:$T$18,12,FALSE),""),"")</f>
        <v/>
      </c>
      <c r="M897" s="426" t="str">
        <f>IF(D897&lt;&gt;"",IF(E897&lt;&gt;"",VLOOKUP(CONCATENATE(D897,"-",E897),'Three Phase - UG'!$C$8:$T$18,13,FALSE),""),"")</f>
        <v/>
      </c>
      <c r="N897" s="427" t="str">
        <f>IF(D897&lt;&gt;"",IF(E897&lt;&gt;"",VLOOKUP(CONCATENATE(D897,"-",E897),'Three Phase - UG'!$C$8:$T$18,15,FALSE)*1000000,""),"")</f>
        <v/>
      </c>
      <c r="O897" s="426"/>
      <c r="P897" s="427"/>
    </row>
    <row r="898" spans="10:16" x14ac:dyDescent="0.25">
      <c r="J898" s="426" t="str">
        <f>IF(D898&lt;&gt;"",IF(E898&lt;&gt;"",VLOOKUP(CONCATENATE(D898,"-",E898),'Three Phase - UG'!$C$8:$T$18,9,FALSE),""),"")</f>
        <v/>
      </c>
      <c r="K898" s="426" t="str">
        <f>IF(D898&lt;&gt;"",IF(E898&lt;&gt;"",VLOOKUP(CONCATENATE(D898,"-",E898),'Three Phase - UG'!$C$8:$T$18,10,FALSE),""),"")</f>
        <v/>
      </c>
      <c r="L898" s="426" t="str">
        <f>IF(D898&lt;&gt;"",IF(E898&lt;&gt;"",VLOOKUP(CONCATENATE(D898,"-",E898),'Three Phase - UG'!$C$8:$T$18,12,FALSE),""),"")</f>
        <v/>
      </c>
      <c r="M898" s="426" t="str">
        <f>IF(D898&lt;&gt;"",IF(E898&lt;&gt;"",VLOOKUP(CONCATENATE(D898,"-",E898),'Three Phase - UG'!$C$8:$T$18,13,FALSE),""),"")</f>
        <v/>
      </c>
      <c r="N898" s="427" t="str">
        <f>IF(D898&lt;&gt;"",IF(E898&lt;&gt;"",VLOOKUP(CONCATENATE(D898,"-",E898),'Three Phase - UG'!$C$8:$T$18,15,FALSE)*1000000,""),"")</f>
        <v/>
      </c>
      <c r="O898" s="426"/>
      <c r="P898" s="427"/>
    </row>
    <row r="899" spans="10:16" x14ac:dyDescent="0.25">
      <c r="J899" s="426" t="str">
        <f>IF(D899&lt;&gt;"",IF(E899&lt;&gt;"",VLOOKUP(CONCATENATE(D899,"-",E899),'Three Phase - UG'!$C$8:$T$18,9,FALSE),""),"")</f>
        <v/>
      </c>
      <c r="K899" s="426" t="str">
        <f>IF(D899&lt;&gt;"",IF(E899&lt;&gt;"",VLOOKUP(CONCATENATE(D899,"-",E899),'Three Phase - UG'!$C$8:$T$18,10,FALSE),""),"")</f>
        <v/>
      </c>
      <c r="L899" s="426" t="str">
        <f>IF(D899&lt;&gt;"",IF(E899&lt;&gt;"",VLOOKUP(CONCATENATE(D899,"-",E899),'Three Phase - UG'!$C$8:$T$18,12,FALSE),""),"")</f>
        <v/>
      </c>
      <c r="M899" s="426" t="str">
        <f>IF(D899&lt;&gt;"",IF(E899&lt;&gt;"",VLOOKUP(CONCATENATE(D899,"-",E899),'Three Phase - UG'!$C$8:$T$18,13,FALSE),""),"")</f>
        <v/>
      </c>
      <c r="N899" s="427" t="str">
        <f>IF(D899&lt;&gt;"",IF(E899&lt;&gt;"",VLOOKUP(CONCATENATE(D899,"-",E899),'Three Phase - UG'!$C$8:$T$18,15,FALSE)*1000000,""),"")</f>
        <v/>
      </c>
      <c r="O899" s="426"/>
      <c r="P899" s="427"/>
    </row>
    <row r="900" spans="10:16" x14ac:dyDescent="0.25">
      <c r="J900" s="426" t="str">
        <f>IF(D900&lt;&gt;"",IF(E900&lt;&gt;"",VLOOKUP(CONCATENATE(D900,"-",E900),'Three Phase - UG'!$C$8:$T$18,9,FALSE),""),"")</f>
        <v/>
      </c>
      <c r="K900" s="426" t="str">
        <f>IF(D900&lt;&gt;"",IF(E900&lt;&gt;"",VLOOKUP(CONCATENATE(D900,"-",E900),'Three Phase - UG'!$C$8:$T$18,10,FALSE),""),"")</f>
        <v/>
      </c>
      <c r="L900" s="426" t="str">
        <f>IF(D900&lt;&gt;"",IF(E900&lt;&gt;"",VLOOKUP(CONCATENATE(D900,"-",E900),'Three Phase - UG'!$C$8:$T$18,12,FALSE),""),"")</f>
        <v/>
      </c>
      <c r="M900" s="426" t="str">
        <f>IF(D900&lt;&gt;"",IF(E900&lt;&gt;"",VLOOKUP(CONCATENATE(D900,"-",E900),'Three Phase - UG'!$C$8:$T$18,13,FALSE),""),"")</f>
        <v/>
      </c>
      <c r="N900" s="427" t="str">
        <f>IF(D900&lt;&gt;"",IF(E900&lt;&gt;"",VLOOKUP(CONCATENATE(D900,"-",E900),'Three Phase - UG'!$C$8:$T$18,15,FALSE)*1000000,""),"")</f>
        <v/>
      </c>
      <c r="O900" s="426"/>
      <c r="P900" s="427"/>
    </row>
    <row r="901" spans="10:16" x14ac:dyDescent="0.25">
      <c r="J901" s="426" t="str">
        <f>IF(D901&lt;&gt;"",IF(E901&lt;&gt;"",VLOOKUP(CONCATENATE(D901,"-",E901),'Three Phase - UG'!$C$8:$T$18,9,FALSE),""),"")</f>
        <v/>
      </c>
      <c r="K901" s="426" t="str">
        <f>IF(D901&lt;&gt;"",IF(E901&lt;&gt;"",VLOOKUP(CONCATENATE(D901,"-",E901),'Three Phase - UG'!$C$8:$T$18,10,FALSE),""),"")</f>
        <v/>
      </c>
      <c r="L901" s="426" t="str">
        <f>IF(D901&lt;&gt;"",IF(E901&lt;&gt;"",VLOOKUP(CONCATENATE(D901,"-",E901),'Three Phase - UG'!$C$8:$T$18,12,FALSE),""),"")</f>
        <v/>
      </c>
      <c r="M901" s="426" t="str">
        <f>IF(D901&lt;&gt;"",IF(E901&lt;&gt;"",VLOOKUP(CONCATENATE(D901,"-",E901),'Three Phase - UG'!$C$8:$T$18,13,FALSE),""),"")</f>
        <v/>
      </c>
      <c r="N901" s="427" t="str">
        <f>IF(D901&lt;&gt;"",IF(E901&lt;&gt;"",VLOOKUP(CONCATENATE(D901,"-",E901),'Three Phase - UG'!$C$8:$T$18,15,FALSE)*1000000,""),"")</f>
        <v/>
      </c>
      <c r="O901" s="426"/>
      <c r="P901" s="427"/>
    </row>
    <row r="902" spans="10:16" x14ac:dyDescent="0.25">
      <c r="J902" s="426" t="str">
        <f>IF(D902&lt;&gt;"",IF(E902&lt;&gt;"",VLOOKUP(CONCATENATE(D902,"-",E902),'Three Phase - UG'!$C$8:$T$18,9,FALSE),""),"")</f>
        <v/>
      </c>
      <c r="K902" s="426" t="str">
        <f>IF(D902&lt;&gt;"",IF(E902&lt;&gt;"",VLOOKUP(CONCATENATE(D902,"-",E902),'Three Phase - UG'!$C$8:$T$18,10,FALSE),""),"")</f>
        <v/>
      </c>
      <c r="L902" s="426" t="str">
        <f>IF(D902&lt;&gt;"",IF(E902&lt;&gt;"",VLOOKUP(CONCATENATE(D902,"-",E902),'Three Phase - UG'!$C$8:$T$18,12,FALSE),""),"")</f>
        <v/>
      </c>
      <c r="M902" s="426" t="str">
        <f>IF(D902&lt;&gt;"",IF(E902&lt;&gt;"",VLOOKUP(CONCATENATE(D902,"-",E902),'Three Phase - UG'!$C$8:$T$18,13,FALSE),""),"")</f>
        <v/>
      </c>
      <c r="N902" s="427" t="str">
        <f>IF(D902&lt;&gt;"",IF(E902&lt;&gt;"",VLOOKUP(CONCATENATE(D902,"-",E902),'Three Phase - UG'!$C$8:$T$18,15,FALSE)*1000000,""),"")</f>
        <v/>
      </c>
      <c r="O902" s="426"/>
      <c r="P902" s="427"/>
    </row>
    <row r="903" spans="10:16" x14ac:dyDescent="0.25">
      <c r="J903" s="426" t="str">
        <f>IF(D903&lt;&gt;"",IF(E903&lt;&gt;"",VLOOKUP(CONCATENATE(D903,"-",E903),'Three Phase - UG'!$C$8:$T$18,9,FALSE),""),"")</f>
        <v/>
      </c>
      <c r="K903" s="426" t="str">
        <f>IF(D903&lt;&gt;"",IF(E903&lt;&gt;"",VLOOKUP(CONCATENATE(D903,"-",E903),'Three Phase - UG'!$C$8:$T$18,10,FALSE),""),"")</f>
        <v/>
      </c>
      <c r="L903" s="426" t="str">
        <f>IF(D903&lt;&gt;"",IF(E903&lt;&gt;"",VLOOKUP(CONCATENATE(D903,"-",E903),'Three Phase - UG'!$C$8:$T$18,12,FALSE),""),"")</f>
        <v/>
      </c>
      <c r="M903" s="426" t="str">
        <f>IF(D903&lt;&gt;"",IF(E903&lt;&gt;"",VLOOKUP(CONCATENATE(D903,"-",E903),'Three Phase - UG'!$C$8:$T$18,13,FALSE),""),"")</f>
        <v/>
      </c>
      <c r="N903" s="427" t="str">
        <f>IF(D903&lt;&gt;"",IF(E903&lt;&gt;"",VLOOKUP(CONCATENATE(D903,"-",E903),'Three Phase - UG'!$C$8:$T$18,15,FALSE)*1000000,""),"")</f>
        <v/>
      </c>
      <c r="O903" s="426"/>
      <c r="P903" s="427"/>
    </row>
    <row r="904" spans="10:16" x14ac:dyDescent="0.25">
      <c r="J904" s="426" t="str">
        <f>IF(D904&lt;&gt;"",IF(E904&lt;&gt;"",VLOOKUP(CONCATENATE(D904,"-",E904),'Three Phase - UG'!$C$8:$T$18,9,FALSE),""),"")</f>
        <v/>
      </c>
      <c r="K904" s="426" t="str">
        <f>IF(D904&lt;&gt;"",IF(E904&lt;&gt;"",VLOOKUP(CONCATENATE(D904,"-",E904),'Three Phase - UG'!$C$8:$T$18,10,FALSE),""),"")</f>
        <v/>
      </c>
      <c r="L904" s="426" t="str">
        <f>IF(D904&lt;&gt;"",IF(E904&lt;&gt;"",VLOOKUP(CONCATENATE(D904,"-",E904),'Three Phase - UG'!$C$8:$T$18,12,FALSE),""),"")</f>
        <v/>
      </c>
      <c r="M904" s="426" t="str">
        <f>IF(D904&lt;&gt;"",IF(E904&lt;&gt;"",VLOOKUP(CONCATENATE(D904,"-",E904),'Three Phase - UG'!$C$8:$T$18,13,FALSE),""),"")</f>
        <v/>
      </c>
      <c r="N904" s="427" t="str">
        <f>IF(D904&lt;&gt;"",IF(E904&lt;&gt;"",VLOOKUP(CONCATENATE(D904,"-",E904),'Three Phase - UG'!$C$8:$T$18,15,FALSE)*1000000,""),"")</f>
        <v/>
      </c>
      <c r="O904" s="426"/>
      <c r="P904" s="427"/>
    </row>
    <row r="905" spans="10:16" x14ac:dyDescent="0.25">
      <c r="J905" s="426" t="str">
        <f>IF(D905&lt;&gt;"",IF(E905&lt;&gt;"",VLOOKUP(CONCATENATE(D905,"-",E905),'Three Phase - UG'!$C$8:$T$18,9,FALSE),""),"")</f>
        <v/>
      </c>
      <c r="K905" s="426" t="str">
        <f>IF(D905&lt;&gt;"",IF(E905&lt;&gt;"",VLOOKUP(CONCATENATE(D905,"-",E905),'Three Phase - UG'!$C$8:$T$18,10,FALSE),""),"")</f>
        <v/>
      </c>
      <c r="L905" s="426" t="str">
        <f>IF(D905&lt;&gt;"",IF(E905&lt;&gt;"",VLOOKUP(CONCATENATE(D905,"-",E905),'Three Phase - UG'!$C$8:$T$18,12,FALSE),""),"")</f>
        <v/>
      </c>
      <c r="M905" s="426" t="str">
        <f>IF(D905&lt;&gt;"",IF(E905&lt;&gt;"",VLOOKUP(CONCATENATE(D905,"-",E905),'Three Phase - UG'!$C$8:$T$18,13,FALSE),""),"")</f>
        <v/>
      </c>
      <c r="N905" s="427" t="str">
        <f>IF(D905&lt;&gt;"",IF(E905&lt;&gt;"",VLOOKUP(CONCATENATE(D905,"-",E905),'Three Phase - UG'!$C$8:$T$18,15,FALSE)*1000000,""),"")</f>
        <v/>
      </c>
      <c r="O905" s="426"/>
      <c r="P905" s="427"/>
    </row>
    <row r="906" spans="10:16" x14ac:dyDescent="0.25">
      <c r="J906" s="426" t="str">
        <f>IF(D906&lt;&gt;"",IF(E906&lt;&gt;"",VLOOKUP(CONCATENATE(D906,"-",E906),'Three Phase - UG'!$C$8:$T$18,9,FALSE),""),"")</f>
        <v/>
      </c>
      <c r="K906" s="426" t="str">
        <f>IF(D906&lt;&gt;"",IF(E906&lt;&gt;"",VLOOKUP(CONCATENATE(D906,"-",E906),'Three Phase - UG'!$C$8:$T$18,10,FALSE),""),"")</f>
        <v/>
      </c>
      <c r="L906" s="426" t="str">
        <f>IF(D906&lt;&gt;"",IF(E906&lt;&gt;"",VLOOKUP(CONCATENATE(D906,"-",E906),'Three Phase - UG'!$C$8:$T$18,12,FALSE),""),"")</f>
        <v/>
      </c>
      <c r="M906" s="426" t="str">
        <f>IF(D906&lt;&gt;"",IF(E906&lt;&gt;"",VLOOKUP(CONCATENATE(D906,"-",E906),'Three Phase - UG'!$C$8:$T$18,13,FALSE),""),"")</f>
        <v/>
      </c>
      <c r="N906" s="427" t="str">
        <f>IF(D906&lt;&gt;"",IF(E906&lt;&gt;"",VLOOKUP(CONCATENATE(D906,"-",E906),'Three Phase - UG'!$C$8:$T$18,15,FALSE)*1000000,""),"")</f>
        <v/>
      </c>
      <c r="O906" s="426"/>
      <c r="P906" s="427"/>
    </row>
    <row r="907" spans="10:16" x14ac:dyDescent="0.25">
      <c r="J907" s="426" t="str">
        <f>IF(D907&lt;&gt;"",IF(E907&lt;&gt;"",VLOOKUP(CONCATENATE(D907,"-",E907),'Three Phase - UG'!$C$8:$T$18,9,FALSE),""),"")</f>
        <v/>
      </c>
      <c r="K907" s="426" t="str">
        <f>IF(D907&lt;&gt;"",IF(E907&lt;&gt;"",VLOOKUP(CONCATENATE(D907,"-",E907),'Three Phase - UG'!$C$8:$T$18,10,FALSE),""),"")</f>
        <v/>
      </c>
      <c r="L907" s="426" t="str">
        <f>IF(D907&lt;&gt;"",IF(E907&lt;&gt;"",VLOOKUP(CONCATENATE(D907,"-",E907),'Three Phase - UG'!$C$8:$T$18,12,FALSE),""),"")</f>
        <v/>
      </c>
      <c r="M907" s="426" t="str">
        <f>IF(D907&lt;&gt;"",IF(E907&lt;&gt;"",VLOOKUP(CONCATENATE(D907,"-",E907),'Three Phase - UG'!$C$8:$T$18,13,FALSE),""),"")</f>
        <v/>
      </c>
      <c r="N907" s="427" t="str">
        <f>IF(D907&lt;&gt;"",IF(E907&lt;&gt;"",VLOOKUP(CONCATENATE(D907,"-",E907),'Three Phase - UG'!$C$8:$T$18,15,FALSE)*1000000,""),"")</f>
        <v/>
      </c>
      <c r="O907" s="426"/>
      <c r="P907" s="427"/>
    </row>
    <row r="908" spans="10:16" x14ac:dyDescent="0.25">
      <c r="J908" s="426" t="str">
        <f>IF(D908&lt;&gt;"",IF(E908&lt;&gt;"",VLOOKUP(CONCATENATE(D908,"-",E908),'Three Phase - UG'!$C$8:$T$18,9,FALSE),""),"")</f>
        <v/>
      </c>
      <c r="K908" s="426" t="str">
        <f>IF(D908&lt;&gt;"",IF(E908&lt;&gt;"",VLOOKUP(CONCATENATE(D908,"-",E908),'Three Phase - UG'!$C$8:$T$18,10,FALSE),""),"")</f>
        <v/>
      </c>
      <c r="L908" s="426" t="str">
        <f>IF(D908&lt;&gt;"",IF(E908&lt;&gt;"",VLOOKUP(CONCATENATE(D908,"-",E908),'Three Phase - UG'!$C$8:$T$18,12,FALSE),""),"")</f>
        <v/>
      </c>
      <c r="M908" s="426" t="str">
        <f>IF(D908&lt;&gt;"",IF(E908&lt;&gt;"",VLOOKUP(CONCATENATE(D908,"-",E908),'Three Phase - UG'!$C$8:$T$18,13,FALSE),""),"")</f>
        <v/>
      </c>
      <c r="N908" s="427" t="str">
        <f>IF(D908&lt;&gt;"",IF(E908&lt;&gt;"",VLOOKUP(CONCATENATE(D908,"-",E908),'Three Phase - UG'!$C$8:$T$18,15,FALSE)*1000000,""),"")</f>
        <v/>
      </c>
      <c r="O908" s="426"/>
      <c r="P908" s="427"/>
    </row>
    <row r="909" spans="10:16" x14ac:dyDescent="0.25">
      <c r="J909" s="426" t="str">
        <f>IF(D909&lt;&gt;"",IF(E909&lt;&gt;"",VLOOKUP(CONCATENATE(D909,"-",E909),'Three Phase - UG'!$C$8:$T$18,9,FALSE),""),"")</f>
        <v/>
      </c>
      <c r="K909" s="426" t="str">
        <f>IF(D909&lt;&gt;"",IF(E909&lt;&gt;"",VLOOKUP(CONCATENATE(D909,"-",E909),'Three Phase - UG'!$C$8:$T$18,10,FALSE),""),"")</f>
        <v/>
      </c>
      <c r="L909" s="426" t="str">
        <f>IF(D909&lt;&gt;"",IF(E909&lt;&gt;"",VLOOKUP(CONCATENATE(D909,"-",E909),'Three Phase - UG'!$C$8:$T$18,12,FALSE),""),"")</f>
        <v/>
      </c>
      <c r="M909" s="426" t="str">
        <f>IF(D909&lt;&gt;"",IF(E909&lt;&gt;"",VLOOKUP(CONCATENATE(D909,"-",E909),'Three Phase - UG'!$C$8:$T$18,13,FALSE),""),"")</f>
        <v/>
      </c>
      <c r="N909" s="427" t="str">
        <f>IF(D909&lt;&gt;"",IF(E909&lt;&gt;"",VLOOKUP(CONCATENATE(D909,"-",E909),'Three Phase - UG'!$C$8:$T$18,15,FALSE)*1000000,""),"")</f>
        <v/>
      </c>
      <c r="O909" s="426"/>
      <c r="P909" s="427"/>
    </row>
    <row r="910" spans="10:16" x14ac:dyDescent="0.25">
      <c r="J910" s="426" t="str">
        <f>IF(D910&lt;&gt;"",IF(E910&lt;&gt;"",VLOOKUP(CONCATENATE(D910,"-",E910),'Three Phase - UG'!$C$8:$T$18,9,FALSE),""),"")</f>
        <v/>
      </c>
      <c r="K910" s="426" t="str">
        <f>IF(D910&lt;&gt;"",IF(E910&lt;&gt;"",VLOOKUP(CONCATENATE(D910,"-",E910),'Three Phase - UG'!$C$8:$T$18,10,FALSE),""),"")</f>
        <v/>
      </c>
      <c r="L910" s="426" t="str">
        <f>IF(D910&lt;&gt;"",IF(E910&lt;&gt;"",VLOOKUP(CONCATENATE(D910,"-",E910),'Three Phase - UG'!$C$8:$T$18,12,FALSE),""),"")</f>
        <v/>
      </c>
      <c r="M910" s="426" t="str">
        <f>IF(D910&lt;&gt;"",IF(E910&lt;&gt;"",VLOOKUP(CONCATENATE(D910,"-",E910),'Three Phase - UG'!$C$8:$T$18,13,FALSE),""),"")</f>
        <v/>
      </c>
      <c r="N910" s="427" t="str">
        <f>IF(D910&lt;&gt;"",IF(E910&lt;&gt;"",VLOOKUP(CONCATENATE(D910,"-",E910),'Three Phase - UG'!$C$8:$T$18,15,FALSE)*1000000,""),"")</f>
        <v/>
      </c>
      <c r="O910" s="426"/>
      <c r="P910" s="427"/>
    </row>
    <row r="911" spans="10:16" x14ac:dyDescent="0.25">
      <c r="J911" s="426" t="str">
        <f>IF(D911&lt;&gt;"",IF(E911&lt;&gt;"",VLOOKUP(CONCATENATE(D911,"-",E911),'Three Phase - UG'!$C$8:$T$18,9,FALSE),""),"")</f>
        <v/>
      </c>
      <c r="K911" s="426" t="str">
        <f>IF(D911&lt;&gt;"",IF(E911&lt;&gt;"",VLOOKUP(CONCATENATE(D911,"-",E911),'Three Phase - UG'!$C$8:$T$18,10,FALSE),""),"")</f>
        <v/>
      </c>
      <c r="L911" s="426" t="str">
        <f>IF(D911&lt;&gt;"",IF(E911&lt;&gt;"",VLOOKUP(CONCATENATE(D911,"-",E911),'Three Phase - UG'!$C$8:$T$18,12,FALSE),""),"")</f>
        <v/>
      </c>
      <c r="M911" s="426" t="str">
        <f>IF(D911&lt;&gt;"",IF(E911&lt;&gt;"",VLOOKUP(CONCATENATE(D911,"-",E911),'Three Phase - UG'!$C$8:$T$18,13,FALSE),""),"")</f>
        <v/>
      </c>
      <c r="N911" s="427" t="str">
        <f>IF(D911&lt;&gt;"",IF(E911&lt;&gt;"",VLOOKUP(CONCATENATE(D911,"-",E911),'Three Phase - UG'!$C$8:$T$18,15,FALSE)*1000000,""),"")</f>
        <v/>
      </c>
      <c r="O911" s="426"/>
      <c r="P911" s="427"/>
    </row>
    <row r="912" spans="10:16" x14ac:dyDescent="0.25">
      <c r="J912" s="426" t="str">
        <f>IF(D912&lt;&gt;"",IF(E912&lt;&gt;"",VLOOKUP(CONCATENATE(D912,"-",E912),'Three Phase - UG'!$C$8:$T$18,9,FALSE),""),"")</f>
        <v/>
      </c>
      <c r="K912" s="426" t="str">
        <f>IF(D912&lt;&gt;"",IF(E912&lt;&gt;"",VLOOKUP(CONCATENATE(D912,"-",E912),'Three Phase - UG'!$C$8:$T$18,10,FALSE),""),"")</f>
        <v/>
      </c>
      <c r="L912" s="426" t="str">
        <f>IF(D912&lt;&gt;"",IF(E912&lt;&gt;"",VLOOKUP(CONCATENATE(D912,"-",E912),'Three Phase - UG'!$C$8:$T$18,12,FALSE),""),"")</f>
        <v/>
      </c>
      <c r="M912" s="426" t="str">
        <f>IF(D912&lt;&gt;"",IF(E912&lt;&gt;"",VLOOKUP(CONCATENATE(D912,"-",E912),'Three Phase - UG'!$C$8:$T$18,13,FALSE),""),"")</f>
        <v/>
      </c>
      <c r="N912" s="427" t="str">
        <f>IF(D912&lt;&gt;"",IF(E912&lt;&gt;"",VLOOKUP(CONCATENATE(D912,"-",E912),'Three Phase - UG'!$C$8:$T$18,15,FALSE)*1000000,""),"")</f>
        <v/>
      </c>
      <c r="O912" s="426"/>
      <c r="P912" s="427"/>
    </row>
    <row r="913" spans="10:16" x14ac:dyDescent="0.25">
      <c r="J913" s="426" t="str">
        <f>IF(D913&lt;&gt;"",IF(E913&lt;&gt;"",VLOOKUP(CONCATENATE(D913,"-",E913),'Three Phase - UG'!$C$8:$T$18,9,FALSE),""),"")</f>
        <v/>
      </c>
      <c r="K913" s="426" t="str">
        <f>IF(D913&lt;&gt;"",IF(E913&lt;&gt;"",VLOOKUP(CONCATENATE(D913,"-",E913),'Three Phase - UG'!$C$8:$T$18,10,FALSE),""),"")</f>
        <v/>
      </c>
      <c r="L913" s="426" t="str">
        <f>IF(D913&lt;&gt;"",IF(E913&lt;&gt;"",VLOOKUP(CONCATENATE(D913,"-",E913),'Three Phase - UG'!$C$8:$T$18,12,FALSE),""),"")</f>
        <v/>
      </c>
      <c r="M913" s="426" t="str">
        <f>IF(D913&lt;&gt;"",IF(E913&lt;&gt;"",VLOOKUP(CONCATENATE(D913,"-",E913),'Three Phase - UG'!$C$8:$T$18,13,FALSE),""),"")</f>
        <v/>
      </c>
      <c r="N913" s="427" t="str">
        <f>IF(D913&lt;&gt;"",IF(E913&lt;&gt;"",VLOOKUP(CONCATENATE(D913,"-",E913),'Three Phase - UG'!$C$8:$T$18,15,FALSE)*1000000,""),"")</f>
        <v/>
      </c>
      <c r="O913" s="426"/>
      <c r="P913" s="427"/>
    </row>
    <row r="914" spans="10:16" x14ac:dyDescent="0.25">
      <c r="J914" s="426" t="str">
        <f>IF(D914&lt;&gt;"",IF(E914&lt;&gt;"",VLOOKUP(CONCATENATE(D914,"-",E914),'Three Phase - UG'!$C$8:$T$18,9,FALSE),""),"")</f>
        <v/>
      </c>
      <c r="K914" s="426" t="str">
        <f>IF(D914&lt;&gt;"",IF(E914&lt;&gt;"",VLOOKUP(CONCATENATE(D914,"-",E914),'Three Phase - UG'!$C$8:$T$18,10,FALSE),""),"")</f>
        <v/>
      </c>
      <c r="L914" s="426" t="str">
        <f>IF(D914&lt;&gt;"",IF(E914&lt;&gt;"",VLOOKUP(CONCATENATE(D914,"-",E914),'Three Phase - UG'!$C$8:$T$18,12,FALSE),""),"")</f>
        <v/>
      </c>
      <c r="M914" s="426" t="str">
        <f>IF(D914&lt;&gt;"",IF(E914&lt;&gt;"",VLOOKUP(CONCATENATE(D914,"-",E914),'Three Phase - UG'!$C$8:$T$18,13,FALSE),""),"")</f>
        <v/>
      </c>
      <c r="N914" s="427" t="str">
        <f>IF(D914&lt;&gt;"",IF(E914&lt;&gt;"",VLOOKUP(CONCATENATE(D914,"-",E914),'Three Phase - UG'!$C$8:$T$18,15,FALSE)*1000000,""),"")</f>
        <v/>
      </c>
      <c r="O914" s="426"/>
      <c r="P914" s="427"/>
    </row>
    <row r="915" spans="10:16" x14ac:dyDescent="0.25">
      <c r="J915" s="426" t="str">
        <f>IF(D915&lt;&gt;"",IF(E915&lt;&gt;"",VLOOKUP(CONCATENATE(D915,"-",E915),'Three Phase - UG'!$C$8:$T$18,9,FALSE),""),"")</f>
        <v/>
      </c>
      <c r="K915" s="426" t="str">
        <f>IF(D915&lt;&gt;"",IF(E915&lt;&gt;"",VLOOKUP(CONCATENATE(D915,"-",E915),'Three Phase - UG'!$C$8:$T$18,10,FALSE),""),"")</f>
        <v/>
      </c>
      <c r="L915" s="426" t="str">
        <f>IF(D915&lt;&gt;"",IF(E915&lt;&gt;"",VLOOKUP(CONCATENATE(D915,"-",E915),'Three Phase - UG'!$C$8:$T$18,12,FALSE),""),"")</f>
        <v/>
      </c>
      <c r="M915" s="426" t="str">
        <f>IF(D915&lt;&gt;"",IF(E915&lt;&gt;"",VLOOKUP(CONCATENATE(D915,"-",E915),'Three Phase - UG'!$C$8:$T$18,13,FALSE),""),"")</f>
        <v/>
      </c>
      <c r="N915" s="427" t="str">
        <f>IF(D915&lt;&gt;"",IF(E915&lt;&gt;"",VLOOKUP(CONCATENATE(D915,"-",E915),'Three Phase - UG'!$C$8:$T$18,15,FALSE)*1000000,""),"")</f>
        <v/>
      </c>
      <c r="O915" s="426"/>
      <c r="P915" s="427"/>
    </row>
    <row r="916" spans="10:16" x14ac:dyDescent="0.25">
      <c r="J916" s="426" t="str">
        <f>IF(D916&lt;&gt;"",IF(E916&lt;&gt;"",VLOOKUP(CONCATENATE(D916,"-",E916),'Three Phase - UG'!$C$8:$T$18,9,FALSE),""),"")</f>
        <v/>
      </c>
      <c r="K916" s="426" t="str">
        <f>IF(D916&lt;&gt;"",IF(E916&lt;&gt;"",VLOOKUP(CONCATENATE(D916,"-",E916),'Three Phase - UG'!$C$8:$T$18,10,FALSE),""),"")</f>
        <v/>
      </c>
      <c r="L916" s="426" t="str">
        <f>IF(D916&lt;&gt;"",IF(E916&lt;&gt;"",VLOOKUP(CONCATENATE(D916,"-",E916),'Three Phase - UG'!$C$8:$T$18,12,FALSE),""),"")</f>
        <v/>
      </c>
      <c r="M916" s="426" t="str">
        <f>IF(D916&lt;&gt;"",IF(E916&lt;&gt;"",VLOOKUP(CONCATENATE(D916,"-",E916),'Three Phase - UG'!$C$8:$T$18,13,FALSE),""),"")</f>
        <v/>
      </c>
      <c r="N916" s="427" t="str">
        <f>IF(D916&lt;&gt;"",IF(E916&lt;&gt;"",VLOOKUP(CONCATENATE(D916,"-",E916),'Three Phase - UG'!$C$8:$T$18,15,FALSE)*1000000,""),"")</f>
        <v/>
      </c>
      <c r="O916" s="426"/>
      <c r="P916" s="427"/>
    </row>
    <row r="917" spans="10:16" x14ac:dyDescent="0.25">
      <c r="J917" s="426" t="str">
        <f>IF(D917&lt;&gt;"",IF(E917&lt;&gt;"",VLOOKUP(CONCATENATE(D917,"-",E917),'Three Phase - UG'!$C$8:$T$18,9,FALSE),""),"")</f>
        <v/>
      </c>
      <c r="K917" s="426" t="str">
        <f>IF(D917&lt;&gt;"",IF(E917&lt;&gt;"",VLOOKUP(CONCATENATE(D917,"-",E917),'Three Phase - UG'!$C$8:$T$18,10,FALSE),""),"")</f>
        <v/>
      </c>
      <c r="L917" s="426" t="str">
        <f>IF(D917&lt;&gt;"",IF(E917&lt;&gt;"",VLOOKUP(CONCATENATE(D917,"-",E917),'Three Phase - UG'!$C$8:$T$18,12,FALSE),""),"")</f>
        <v/>
      </c>
      <c r="M917" s="426" t="str">
        <f>IF(D917&lt;&gt;"",IF(E917&lt;&gt;"",VLOOKUP(CONCATENATE(D917,"-",E917),'Three Phase - UG'!$C$8:$T$18,13,FALSE),""),"")</f>
        <v/>
      </c>
      <c r="N917" s="427" t="str">
        <f>IF(D917&lt;&gt;"",IF(E917&lt;&gt;"",VLOOKUP(CONCATENATE(D917,"-",E917),'Three Phase - UG'!$C$8:$T$18,15,FALSE)*1000000,""),"")</f>
        <v/>
      </c>
      <c r="O917" s="426"/>
      <c r="P917" s="427"/>
    </row>
    <row r="918" spans="10:16" x14ac:dyDescent="0.25">
      <c r="J918" s="426" t="str">
        <f>IF(D918&lt;&gt;"",IF(E918&lt;&gt;"",VLOOKUP(CONCATENATE(D918,"-",E918),'Three Phase - UG'!$C$8:$T$18,9,FALSE),""),"")</f>
        <v/>
      </c>
      <c r="K918" s="426" t="str">
        <f>IF(D918&lt;&gt;"",IF(E918&lt;&gt;"",VLOOKUP(CONCATENATE(D918,"-",E918),'Three Phase - UG'!$C$8:$T$18,10,FALSE),""),"")</f>
        <v/>
      </c>
      <c r="L918" s="426" t="str">
        <f>IF(D918&lt;&gt;"",IF(E918&lt;&gt;"",VLOOKUP(CONCATENATE(D918,"-",E918),'Three Phase - UG'!$C$8:$T$18,12,FALSE),""),"")</f>
        <v/>
      </c>
      <c r="M918" s="426" t="str">
        <f>IF(D918&lt;&gt;"",IF(E918&lt;&gt;"",VLOOKUP(CONCATENATE(D918,"-",E918),'Three Phase - UG'!$C$8:$T$18,13,FALSE),""),"")</f>
        <v/>
      </c>
      <c r="N918" s="427" t="str">
        <f>IF(D918&lt;&gt;"",IF(E918&lt;&gt;"",VLOOKUP(CONCATENATE(D918,"-",E918),'Three Phase - UG'!$C$8:$T$18,15,FALSE)*1000000,""),"")</f>
        <v/>
      </c>
      <c r="O918" s="426"/>
      <c r="P918" s="427"/>
    </row>
    <row r="919" spans="10:16" x14ac:dyDescent="0.25">
      <c r="J919" s="426" t="str">
        <f>IF(D919&lt;&gt;"",IF(E919&lt;&gt;"",VLOOKUP(CONCATENATE(D919,"-",E919),'Three Phase - UG'!$C$8:$T$18,9,FALSE),""),"")</f>
        <v/>
      </c>
      <c r="K919" s="426" t="str">
        <f>IF(D919&lt;&gt;"",IF(E919&lt;&gt;"",VLOOKUP(CONCATENATE(D919,"-",E919),'Three Phase - UG'!$C$8:$T$18,10,FALSE),""),"")</f>
        <v/>
      </c>
      <c r="L919" s="426" t="str">
        <f>IF(D919&lt;&gt;"",IF(E919&lt;&gt;"",VLOOKUP(CONCATENATE(D919,"-",E919),'Three Phase - UG'!$C$8:$T$18,12,FALSE),""),"")</f>
        <v/>
      </c>
      <c r="M919" s="426" t="str">
        <f>IF(D919&lt;&gt;"",IF(E919&lt;&gt;"",VLOOKUP(CONCATENATE(D919,"-",E919),'Three Phase - UG'!$C$8:$T$18,13,FALSE),""),"")</f>
        <v/>
      </c>
      <c r="N919" s="427" t="str">
        <f>IF(D919&lt;&gt;"",IF(E919&lt;&gt;"",VLOOKUP(CONCATENATE(D919,"-",E919),'Three Phase - UG'!$C$8:$T$18,15,FALSE)*1000000,""),"")</f>
        <v/>
      </c>
      <c r="O919" s="426"/>
      <c r="P919" s="427"/>
    </row>
    <row r="920" spans="10:16" x14ac:dyDescent="0.25">
      <c r="J920" s="426" t="str">
        <f>IF(D920&lt;&gt;"",IF(E920&lt;&gt;"",VLOOKUP(CONCATENATE(D920,"-",E920),'Three Phase - UG'!$C$8:$T$18,9,FALSE),""),"")</f>
        <v/>
      </c>
      <c r="K920" s="426" t="str">
        <f>IF(D920&lt;&gt;"",IF(E920&lt;&gt;"",VLOOKUP(CONCATENATE(D920,"-",E920),'Three Phase - UG'!$C$8:$T$18,10,FALSE),""),"")</f>
        <v/>
      </c>
      <c r="L920" s="426" t="str">
        <f>IF(D920&lt;&gt;"",IF(E920&lt;&gt;"",VLOOKUP(CONCATENATE(D920,"-",E920),'Three Phase - UG'!$C$8:$T$18,12,FALSE),""),"")</f>
        <v/>
      </c>
      <c r="M920" s="426" t="str">
        <f>IF(D920&lt;&gt;"",IF(E920&lt;&gt;"",VLOOKUP(CONCATENATE(D920,"-",E920),'Three Phase - UG'!$C$8:$T$18,13,FALSE),""),"")</f>
        <v/>
      </c>
      <c r="N920" s="427" t="str">
        <f>IF(D920&lt;&gt;"",IF(E920&lt;&gt;"",VLOOKUP(CONCATENATE(D920,"-",E920),'Three Phase - UG'!$C$8:$T$18,15,FALSE)*1000000,""),"")</f>
        <v/>
      </c>
      <c r="O920" s="426"/>
      <c r="P920" s="427"/>
    </row>
    <row r="921" spans="10:16" x14ac:dyDescent="0.25">
      <c r="J921" s="426" t="str">
        <f>IF(D921&lt;&gt;"",IF(E921&lt;&gt;"",VLOOKUP(CONCATENATE(D921,"-",E921),'Three Phase - UG'!$C$8:$T$18,9,FALSE),""),"")</f>
        <v/>
      </c>
      <c r="K921" s="426" t="str">
        <f>IF(D921&lt;&gt;"",IF(E921&lt;&gt;"",VLOOKUP(CONCATENATE(D921,"-",E921),'Three Phase - UG'!$C$8:$T$18,10,FALSE),""),"")</f>
        <v/>
      </c>
      <c r="L921" s="426" t="str">
        <f>IF(D921&lt;&gt;"",IF(E921&lt;&gt;"",VLOOKUP(CONCATENATE(D921,"-",E921),'Three Phase - UG'!$C$8:$T$18,12,FALSE),""),"")</f>
        <v/>
      </c>
      <c r="M921" s="426" t="str">
        <f>IF(D921&lt;&gt;"",IF(E921&lt;&gt;"",VLOOKUP(CONCATENATE(D921,"-",E921),'Three Phase - UG'!$C$8:$T$18,13,FALSE),""),"")</f>
        <v/>
      </c>
      <c r="N921" s="427" t="str">
        <f>IF(D921&lt;&gt;"",IF(E921&lt;&gt;"",VLOOKUP(CONCATENATE(D921,"-",E921),'Three Phase - UG'!$C$8:$T$18,15,FALSE)*1000000,""),"")</f>
        <v/>
      </c>
      <c r="O921" s="426"/>
      <c r="P921" s="427"/>
    </row>
    <row r="922" spans="10:16" x14ac:dyDescent="0.25">
      <c r="J922" s="426" t="str">
        <f>IF(D922&lt;&gt;"",IF(E922&lt;&gt;"",VLOOKUP(CONCATENATE(D922,"-",E922),'Three Phase - UG'!$C$8:$T$18,9,FALSE),""),"")</f>
        <v/>
      </c>
      <c r="K922" s="426" t="str">
        <f>IF(D922&lt;&gt;"",IF(E922&lt;&gt;"",VLOOKUP(CONCATENATE(D922,"-",E922),'Three Phase - UG'!$C$8:$T$18,10,FALSE),""),"")</f>
        <v/>
      </c>
      <c r="L922" s="426" t="str">
        <f>IF(D922&lt;&gt;"",IF(E922&lt;&gt;"",VLOOKUP(CONCATENATE(D922,"-",E922),'Three Phase - UG'!$C$8:$T$18,12,FALSE),""),"")</f>
        <v/>
      </c>
      <c r="M922" s="426" t="str">
        <f>IF(D922&lt;&gt;"",IF(E922&lt;&gt;"",VLOOKUP(CONCATENATE(D922,"-",E922),'Three Phase - UG'!$C$8:$T$18,13,FALSE),""),"")</f>
        <v/>
      </c>
      <c r="N922" s="427" t="str">
        <f>IF(D922&lt;&gt;"",IF(E922&lt;&gt;"",VLOOKUP(CONCATENATE(D922,"-",E922),'Three Phase - UG'!$C$8:$T$18,15,FALSE)*1000000,""),"")</f>
        <v/>
      </c>
      <c r="O922" s="426"/>
      <c r="P922" s="427"/>
    </row>
    <row r="923" spans="10:16" x14ac:dyDescent="0.25">
      <c r="J923" s="426" t="str">
        <f>IF(D923&lt;&gt;"",IF(E923&lt;&gt;"",VLOOKUP(CONCATENATE(D923,"-",E923),'Three Phase - UG'!$C$8:$T$18,9,FALSE),""),"")</f>
        <v/>
      </c>
      <c r="K923" s="426" t="str">
        <f>IF(D923&lt;&gt;"",IF(E923&lt;&gt;"",VLOOKUP(CONCATENATE(D923,"-",E923),'Three Phase - UG'!$C$8:$T$18,10,FALSE),""),"")</f>
        <v/>
      </c>
      <c r="L923" s="426" t="str">
        <f>IF(D923&lt;&gt;"",IF(E923&lt;&gt;"",VLOOKUP(CONCATENATE(D923,"-",E923),'Three Phase - UG'!$C$8:$T$18,12,FALSE),""),"")</f>
        <v/>
      </c>
      <c r="M923" s="426" t="str">
        <f>IF(D923&lt;&gt;"",IF(E923&lt;&gt;"",VLOOKUP(CONCATENATE(D923,"-",E923),'Three Phase - UG'!$C$8:$T$18,13,FALSE),""),"")</f>
        <v/>
      </c>
      <c r="N923" s="427" t="str">
        <f>IF(D923&lt;&gt;"",IF(E923&lt;&gt;"",VLOOKUP(CONCATENATE(D923,"-",E923),'Three Phase - UG'!$C$8:$T$18,15,FALSE)*1000000,""),"")</f>
        <v/>
      </c>
      <c r="O923" s="426"/>
      <c r="P923" s="427"/>
    </row>
  </sheetData>
  <sheetProtection formatCells="0" formatColumns="0" formatRows="0" insertColumns="0" insertRows="0" insertHyperlinks="0" deleteColumns="0" deleteRows="0" sort="0" autoFilter="0" pivotTables="0"/>
  <mergeCells count="1">
    <mergeCell ref="AF25:AM25"/>
  </mergeCells>
  <phoneticPr fontId="23" type="noConversion"/>
  <dataValidations count="1">
    <dataValidation type="list" allowBlank="1" showInputMessage="1" showErrorMessage="1" sqref="D23:D65458" xr:uid="{00000000-0002-0000-0300-000000000000}">
      <formula1>$AO$1:$AV$1</formula1>
    </dataValidation>
  </dataValidations>
  <printOptions horizontalCentered="1" verticalCentered="1"/>
  <pageMargins left="0.7" right="0.7" top="1.3325" bottom="0.75" header="0.5" footer="0.3"/>
  <pageSetup scale="34" orientation="landscape" horizontalDpi="1200" verticalDpi="1200" r:id="rId1"/>
  <headerFooter>
    <oddHeader>&amp;L&amp;14{Company Name Here}&amp;C&amp;14{Project_Name} {Project_Size} MW {Project_Type} Project
Collection Circuit Impedance
Underground
&amp;R&amp;G</oddHeader>
  </headerFooter>
  <legacyDrawingHF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C460E704-C8AB-4919-B78D-4DCEA6C7E0D6}">
          <x14:formula1>
            <xm:f>'Three Phase - UG'!$A$8:$A$18</xm:f>
          </x14:formula1>
          <xm:sqref>D2:D22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34E8-1623-4D23-ADD5-767A9DD43114}">
  <sheetPr codeName="Sheet18">
    <pageSetUpPr fitToPage="1"/>
  </sheetPr>
  <dimension ref="A1:BA919"/>
  <sheetViews>
    <sheetView topLeftCell="N1" zoomScale="85" zoomScaleNormal="85" zoomScalePageLayoutView="85" workbookViewId="0">
      <pane ySplit="1" topLeftCell="A2" activePane="bottomLeft" state="frozen"/>
      <selection activeCell="P1" sqref="P1"/>
      <selection pane="bottomLeft" activeCell="AH22" sqref="AH22"/>
    </sheetView>
  </sheetViews>
  <sheetFormatPr defaultColWidth="8.88671875" defaultRowHeight="13.2" x14ac:dyDescent="0.25"/>
  <cols>
    <col min="1" max="1" width="10.88671875" customWidth="1"/>
    <col min="2" max="2" width="9.88671875" style="25" customWidth="1"/>
    <col min="3" max="3" width="16.44140625" style="25" bestFit="1" customWidth="1"/>
    <col min="4" max="4" width="26.109375" style="27" customWidth="1"/>
    <col min="5" max="5" width="7.88671875" style="26" customWidth="1"/>
    <col min="6" max="6" width="24.44140625" style="26" customWidth="1"/>
    <col min="7" max="7" width="28" style="353" customWidth="1"/>
    <col min="8" max="8" width="56.109375" style="425" customWidth="1"/>
    <col min="9" max="9" width="13.109375" style="353" customWidth="1"/>
    <col min="10" max="10" width="8.5546875" customWidth="1"/>
    <col min="11" max="11" width="10.88671875" customWidth="1"/>
    <col min="12" max="13" width="11.109375" customWidth="1"/>
    <col min="14" max="14" width="16.109375" customWidth="1"/>
    <col min="15" max="15" width="13.109375" style="429" customWidth="1"/>
    <col min="16" max="16" width="11.88671875" customWidth="1"/>
    <col min="17" max="20" width="7.44140625" style="428" customWidth="1"/>
    <col min="21" max="21" width="13.109375" style="428" customWidth="1"/>
    <col min="22" max="22" width="18.88671875" style="428" customWidth="1"/>
    <col min="23" max="23" width="12.109375" style="429" bestFit="1" customWidth="1"/>
    <col min="24" max="25" width="10.109375" bestFit="1" customWidth="1"/>
    <col min="26" max="27" width="9" bestFit="1" customWidth="1"/>
    <col min="28" max="28" width="14.44140625" customWidth="1"/>
    <col min="29" max="29" width="12.44140625" hidden="1" customWidth="1"/>
    <col min="30" max="30" width="12.109375" hidden="1" customWidth="1"/>
    <col min="31" max="31" width="10.88671875" customWidth="1"/>
    <col min="32" max="32" width="14.5546875" style="4" customWidth="1"/>
    <col min="33" max="33" width="12.88671875" style="4" bestFit="1" customWidth="1"/>
    <col min="34" max="34" width="27.88671875" style="4" customWidth="1"/>
    <col min="35" max="35" width="16.5546875" style="4" bestFit="1" customWidth="1"/>
    <col min="36" max="37" width="17.88671875" style="4" customWidth="1"/>
    <col min="38" max="38" width="13.44140625" style="4" bestFit="1" customWidth="1"/>
    <col min="39" max="39" width="17.88671875" style="4" bestFit="1" customWidth="1"/>
    <col min="40" max="40" width="17.88671875" bestFit="1" customWidth="1"/>
    <col min="41" max="41" width="19.109375" bestFit="1" customWidth="1"/>
    <col min="42" max="43" width="14.109375" bestFit="1" customWidth="1"/>
    <col min="44" max="44" width="11.109375" bestFit="1" customWidth="1"/>
    <col min="45" max="45" width="10.5546875" bestFit="1" customWidth="1"/>
    <col min="46" max="48" width="9.109375" customWidth="1"/>
    <col min="49" max="49" width="17.88671875" bestFit="1" customWidth="1"/>
    <col min="50" max="50" width="18.88671875" bestFit="1" customWidth="1"/>
    <col min="51" max="51" width="14.44140625" bestFit="1" customWidth="1"/>
    <col min="52" max="52" width="13.44140625" bestFit="1" customWidth="1"/>
    <col min="53" max="53" width="11.88671875" bestFit="1" customWidth="1"/>
  </cols>
  <sheetData>
    <row r="1" spans="1:48" s="23" customFormat="1" ht="63.75" customHeight="1" x14ac:dyDescent="0.25">
      <c r="A1" s="471" t="s">
        <v>464</v>
      </c>
      <c r="B1" s="450" t="s">
        <v>118</v>
      </c>
      <c r="C1" s="450" t="s">
        <v>119</v>
      </c>
      <c r="D1" s="451" t="s">
        <v>120</v>
      </c>
      <c r="E1" s="452" t="s">
        <v>121</v>
      </c>
      <c r="F1" s="453" t="s">
        <v>122</v>
      </c>
      <c r="G1" s="443" t="s">
        <v>123</v>
      </c>
      <c r="H1" s="444" t="s">
        <v>16</v>
      </c>
      <c r="I1" s="443" t="s">
        <v>172</v>
      </c>
      <c r="J1" s="443" t="s">
        <v>173</v>
      </c>
      <c r="K1" s="443" t="s">
        <v>174</v>
      </c>
      <c r="L1" s="443" t="s">
        <v>175</v>
      </c>
      <c r="M1" s="443" t="s">
        <v>176</v>
      </c>
      <c r="N1" s="445" t="s">
        <v>177</v>
      </c>
      <c r="O1" s="445" t="s">
        <v>178</v>
      </c>
      <c r="P1" s="445" t="s">
        <v>179</v>
      </c>
      <c r="Q1" s="446" t="s">
        <v>180</v>
      </c>
      <c r="R1" s="446" t="s">
        <v>181</v>
      </c>
      <c r="S1" s="443" t="s">
        <v>138</v>
      </c>
      <c r="T1" s="443" t="s">
        <v>139</v>
      </c>
      <c r="U1" s="445" t="s">
        <v>142</v>
      </c>
      <c r="V1" s="446" t="s">
        <v>182</v>
      </c>
      <c r="W1" s="446" t="s">
        <v>144</v>
      </c>
      <c r="X1" s="446" t="s">
        <v>183</v>
      </c>
      <c r="Y1" s="446" t="s">
        <v>184</v>
      </c>
      <c r="Z1" s="443" t="s">
        <v>185</v>
      </c>
      <c r="AA1" s="443" t="s">
        <v>186</v>
      </c>
      <c r="AB1" s="445" t="s">
        <v>187</v>
      </c>
      <c r="AC1" s="446" t="s">
        <v>188</v>
      </c>
      <c r="AD1" s="446" t="s">
        <v>154</v>
      </c>
      <c r="AE1" s="447" t="s">
        <v>465</v>
      </c>
      <c r="AF1" s="448" t="s">
        <v>189</v>
      </c>
      <c r="AG1" s="448" t="s">
        <v>190</v>
      </c>
      <c r="AH1" s="448" t="s">
        <v>191</v>
      </c>
      <c r="AI1" s="448" t="s">
        <v>192</v>
      </c>
      <c r="AJ1" s="448" t="s">
        <v>193</v>
      </c>
      <c r="AK1" s="448" t="s">
        <v>194</v>
      </c>
      <c r="AL1" s="448" t="s">
        <v>195</v>
      </c>
      <c r="AM1" s="449" t="s">
        <v>196</v>
      </c>
      <c r="AO1" s="410" t="s">
        <v>17</v>
      </c>
      <c r="AP1" s="410" t="s">
        <v>20</v>
      </c>
      <c r="AQ1" s="410" t="s">
        <v>21</v>
      </c>
      <c r="AR1" s="410" t="s">
        <v>22</v>
      </c>
      <c r="AS1" s="24" t="s">
        <v>23</v>
      </c>
      <c r="AT1" s="24" t="s">
        <v>24</v>
      </c>
      <c r="AU1" s="24" t="s">
        <v>26</v>
      </c>
      <c r="AV1" s="24" t="s">
        <v>28</v>
      </c>
    </row>
    <row r="2" spans="1:48" ht="15" customHeight="1" x14ac:dyDescent="0.25">
      <c r="A2" s="472" t="s">
        <v>473</v>
      </c>
      <c r="B2" s="506">
        <v>50003</v>
      </c>
      <c r="C2" s="506">
        <v>50002</v>
      </c>
      <c r="D2" s="454" t="s">
        <v>321</v>
      </c>
      <c r="E2" s="507">
        <v>34.5</v>
      </c>
      <c r="F2" s="508">
        <v>50</v>
      </c>
      <c r="G2" s="399">
        <f t="shared" ref="G2:G19" si="0">F2/5280</f>
        <v>9.46969696969697E-3</v>
      </c>
      <c r="H2" s="400" t="e">
        <f>VLOOKUP(D2,'1 General_1'!$A$21:$B$29,2,FALSE)</f>
        <v>#N/A</v>
      </c>
      <c r="I2" s="401" t="e">
        <f>3^0.5*H2*E2/1000</f>
        <v>#N/A</v>
      </c>
      <c r="J2" s="402">
        <f>IF(D2&lt;&gt;"",IF(E2&lt;&gt;"",VLOOKUP(CONCATENATE(D2,"-",E2),'Three Phase - UG'!$C$8:$T$18,9,FALSE),""),"")</f>
        <v>0.1</v>
      </c>
      <c r="K2" s="402">
        <f>IF(D2&lt;&gt;"",IF(E2&lt;&gt;"",VLOOKUP(CONCATENATE(D2,"-",E2),'Three Phase - UG'!$C$8:$T$20,10,FALSE),""),"")</f>
        <v>4.3999999999999997E-2</v>
      </c>
      <c r="L2" s="402">
        <f>IF(D2&lt;&gt;"",IF(E2&lt;&gt;"",VLOOKUP(CONCATENATE(D2,"-",E2),'Three Phase - UG'!$C$8:$T$18,12,FALSE),""),"")</f>
        <v>9.8760000000000001E-2</v>
      </c>
      <c r="M2" s="402">
        <f>IF(D2&lt;&gt;"",IF(E2&lt;&gt;"",VLOOKUP(CONCATENATE(D2,"-",E2),'Three Phase - UG'!$C$8:$T$18,13,FALSE),""),"")</f>
        <v>0.62861999999999996</v>
      </c>
      <c r="N2" s="403">
        <f>IF(D2&lt;&gt;"",IF(E2&lt;&gt;"",VLOOKUP(CONCATENATE(D2,"-",E2),'Three Phase - UG'!$C$8:$T$18,15,FALSE)*1000000,""),"")</f>
        <v>19.299999999999997</v>
      </c>
      <c r="O2" s="402">
        <f t="shared" ref="O2:O19" si="1">1000000/N2</f>
        <v>51813.471502590684</v>
      </c>
      <c r="P2" s="403">
        <f t="shared" ref="P2:P19" si="2">(10^6)/(O2*2*PI()*60)</f>
        <v>5.1194840027892992E-2</v>
      </c>
      <c r="Q2" s="402">
        <f t="shared" ref="Q2:Q19" si="3">IF(J2&lt;&gt;"",J2*$G2*5.28,"")</f>
        <v>5.0000000000000001E-3</v>
      </c>
      <c r="R2" s="402">
        <f t="shared" ref="R2:R19" si="4">IF(J2&lt;&gt;"",K2*$G2*5.28,"")</f>
        <v>2.2000000000000001E-3</v>
      </c>
      <c r="S2" s="402">
        <f t="shared" ref="S2:S19" si="5">IF(J2&lt;&gt;"",L2*$G2*5.28,"")</f>
        <v>4.9380000000000005E-3</v>
      </c>
      <c r="T2" s="402">
        <f t="shared" ref="T2:T19" si="6">IF(J2&lt;&gt;"",M2*$G2*5.28,"")</f>
        <v>3.1431000000000001E-2</v>
      </c>
      <c r="U2" s="402">
        <f t="shared" ref="U2:U19" si="7">N2*G2*5.28</f>
        <v>0.96499999999999997</v>
      </c>
      <c r="V2" s="402">
        <f t="shared" ref="V2:V19" si="8">1000000/U2</f>
        <v>1036269.4300518135</v>
      </c>
      <c r="W2" s="402">
        <f t="shared" ref="W2:W19" si="9">P2*G2*5.28</f>
        <v>2.5597420013946499E-3</v>
      </c>
      <c r="X2" s="404">
        <f t="shared" ref="X2:AA17" si="10">Q2*100/($E2^2)</f>
        <v>4.200798151648813E-4</v>
      </c>
      <c r="Y2" s="404">
        <f t="shared" si="10"/>
        <v>1.8483511867254778E-4</v>
      </c>
      <c r="Z2" s="405">
        <f t="shared" si="10"/>
        <v>4.1487082545683685E-4</v>
      </c>
      <c r="AA2" s="405">
        <f t="shared" si="10"/>
        <v>2.6407057340894768E-3</v>
      </c>
      <c r="AB2" s="406">
        <f t="shared" ref="AB2:AB19" si="11">1/AC2</f>
        <v>1.1485912500000002E-5</v>
      </c>
      <c r="AC2" s="405">
        <f t="shared" ref="AC2:AC19" si="12">V2*100/($E2^2)</f>
        <v>87063.174127436534</v>
      </c>
      <c r="AD2" s="407">
        <f t="shared" ref="AD2:AD19" si="13">1/(2*PI()*60*AC2)</f>
        <v>3.0467329171599829E-8</v>
      </c>
      <c r="AE2" s="407"/>
      <c r="AF2" s="408" t="str">
        <f t="shared" ref="AF2:AG17" si="14">_xlfn.IFS(MOD(B2,10000)=0,"UNIT "&amp;ROUNDDOWN(B2/100000,0)&amp;"_"&amp;(MOD(B2,100000)/10000),MOD(B2,1000)=0,"JB "&amp;ROUNDDOWN(B2/10000,0)&amp;"-"&amp;(MOD(B2,10000)/1000),TRUE,"Gen "&amp;MOD(B2,1000))</f>
        <v>Gen 3</v>
      </c>
      <c r="AG2" s="408" t="str">
        <f t="shared" si="14"/>
        <v>Gen 2</v>
      </c>
      <c r="AH2" s="408">
        <v>1</v>
      </c>
      <c r="AI2" s="409">
        <f t="shared" ref="AI2:AI19" si="15">X2*AH2^2</f>
        <v>4.200798151648813E-4</v>
      </c>
      <c r="AJ2" s="409">
        <f t="shared" ref="AJ2:AJ19" si="16">Y2*AH2^2</f>
        <v>1.8483511867254778E-4</v>
      </c>
      <c r="AK2" s="409">
        <f>Z2*(AH2^2)</f>
        <v>4.1487082545683685E-4</v>
      </c>
      <c r="AL2" s="409">
        <f>AA2*(AH2^2)</f>
        <v>2.6407057340894768E-3</v>
      </c>
      <c r="AM2" s="408">
        <f ca="1">MOD(INDIRECT("C"&amp;ROW(AM2)-1+MATCH("UNIT*",AG2:INDIRECT("AG"&amp;MATCH(0,B:B,-1)),0)),100000)/10000</f>
        <v>1</v>
      </c>
      <c r="AN2" s="4"/>
    </row>
    <row r="3" spans="1:48" s="551" customFormat="1" ht="15.75" customHeight="1" x14ac:dyDescent="0.25">
      <c r="A3" s="505"/>
      <c r="B3" s="579">
        <v>50002</v>
      </c>
      <c r="C3" s="506">
        <v>50001</v>
      </c>
      <c r="D3" s="454" t="s">
        <v>321</v>
      </c>
      <c r="E3" s="507">
        <v>34.5</v>
      </c>
      <c r="F3" s="554">
        <v>50</v>
      </c>
      <c r="G3" s="580">
        <f t="shared" si="0"/>
        <v>9.46969696969697E-3</v>
      </c>
      <c r="H3" s="581" t="e">
        <f>VLOOKUP(D3,'1 General_1'!$A$21:$B$29,2,FALSE)</f>
        <v>#N/A</v>
      </c>
      <c r="I3" s="582" t="e">
        <f t="shared" ref="I3:I19" si="17">3^0.5*H3*E3/1000</f>
        <v>#N/A</v>
      </c>
      <c r="J3" s="583">
        <f>IF(D3&lt;&gt;"",IF(E3&lt;&gt;"",VLOOKUP(CONCATENATE(D3,"-",E3),'Three Phase - UG'!$C$8:$T$20,9,FALSE),""),"")</f>
        <v>0.1</v>
      </c>
      <c r="K3" s="583">
        <f>IF(D3&lt;&gt;"",IF(E3&lt;&gt;"",VLOOKUP(CONCATENATE(D3,"-",E3),'Three Phase - UG'!$C$8:$T$20,10,FALSE),""),"")</f>
        <v>4.3999999999999997E-2</v>
      </c>
      <c r="L3" s="583">
        <f>IF(D3&lt;&gt;"",IF(E3&lt;&gt;"",VLOOKUP(CONCATENATE(D3,"-",E3),'Three Phase - UG'!$C$8:$T$20,12,FALSE),""),"")</f>
        <v>9.8760000000000001E-2</v>
      </c>
      <c r="M3" s="583">
        <f>IF(D3&lt;&gt;"",IF(E3&lt;&gt;"",VLOOKUP(CONCATENATE(D3,"-",E3),'Three Phase - UG'!$C$8:$T$20,13,FALSE),""),"")</f>
        <v>0.62861999999999996</v>
      </c>
      <c r="N3" s="584">
        <f>IF(D3&lt;&gt;"",IF(E3&lt;&gt;"",VLOOKUP(CONCATENATE(D3,"-",E3),'Three Phase - UG'!$C$8:$T$20,15,FALSE)*1000000,""),"")</f>
        <v>19.299999999999997</v>
      </c>
      <c r="O3" s="583">
        <f t="shared" si="1"/>
        <v>51813.471502590684</v>
      </c>
      <c r="P3" s="584">
        <f t="shared" si="2"/>
        <v>5.1194840027892992E-2</v>
      </c>
      <c r="Q3" s="583">
        <f t="shared" si="3"/>
        <v>5.0000000000000001E-3</v>
      </c>
      <c r="R3" s="583">
        <f t="shared" si="4"/>
        <v>2.2000000000000001E-3</v>
      </c>
      <c r="S3" s="583">
        <f t="shared" si="5"/>
        <v>4.9380000000000005E-3</v>
      </c>
      <c r="T3" s="583">
        <f t="shared" si="6"/>
        <v>3.1431000000000001E-2</v>
      </c>
      <c r="U3" s="583">
        <f t="shared" si="7"/>
        <v>0.96499999999999997</v>
      </c>
      <c r="V3" s="583">
        <f t="shared" si="8"/>
        <v>1036269.4300518135</v>
      </c>
      <c r="W3" s="583">
        <f t="shared" si="9"/>
        <v>2.5597420013946499E-3</v>
      </c>
      <c r="X3" s="585">
        <f t="shared" si="10"/>
        <v>4.200798151648813E-4</v>
      </c>
      <c r="Y3" s="585">
        <f t="shared" si="10"/>
        <v>1.8483511867254778E-4</v>
      </c>
      <c r="Z3" s="586">
        <f t="shared" si="10"/>
        <v>4.1487082545683685E-4</v>
      </c>
      <c r="AA3" s="586">
        <f t="shared" si="10"/>
        <v>2.6407057340894768E-3</v>
      </c>
      <c r="AB3" s="587">
        <f t="shared" si="11"/>
        <v>1.1485912500000002E-5</v>
      </c>
      <c r="AC3" s="586">
        <f t="shared" si="12"/>
        <v>87063.174127436534</v>
      </c>
      <c r="AD3" s="588">
        <f t="shared" si="13"/>
        <v>3.0467329171599829E-8</v>
      </c>
      <c r="AE3" s="588"/>
      <c r="AF3" s="589" t="str">
        <f t="shared" si="14"/>
        <v>Gen 2</v>
      </c>
      <c r="AG3" s="589" t="str">
        <f t="shared" si="14"/>
        <v>Gen 1</v>
      </c>
      <c r="AH3" s="589">
        <f>_xlfn.IFS(MOD(B3,1000)=0,SUMPRODUCT(--($C$2:C2=B3),$AH$2:AH2),MOD(C2,1000)=0,1,TRUE,AH2+1)</f>
        <v>2</v>
      </c>
      <c r="AI3" s="590">
        <f t="shared" si="15"/>
        <v>1.6803192606595252E-3</v>
      </c>
      <c r="AJ3" s="590">
        <f t="shared" si="16"/>
        <v>7.3934047469019113E-4</v>
      </c>
      <c r="AK3" s="590">
        <f t="shared" ref="AK3:AK19" si="18">Z3*(AH3^2)</f>
        <v>1.6594833018273474E-3</v>
      </c>
      <c r="AL3" s="590">
        <f t="shared" ref="AL3:AL19" si="19">AA3*(AH3^2)</f>
        <v>1.0562822936357907E-2</v>
      </c>
      <c r="AM3" s="589">
        <f ca="1">MOD(INDIRECT("C"&amp;ROW(AM3)-1+MATCH("UNIT*",AG3:INDIRECT("AG"&amp;MATCH(0,B:B,-1)),0)),100000)/10000</f>
        <v>1</v>
      </c>
      <c r="AN3" s="591"/>
    </row>
    <row r="4" spans="1:48" ht="15.75" customHeight="1" x14ac:dyDescent="0.25">
      <c r="A4" s="601"/>
      <c r="B4" s="599">
        <v>50001</v>
      </c>
      <c r="C4" s="511">
        <v>110000</v>
      </c>
      <c r="D4" s="558" t="s">
        <v>22</v>
      </c>
      <c r="E4" s="578">
        <v>34.5</v>
      </c>
      <c r="F4" s="598">
        <v>980</v>
      </c>
      <c r="G4" s="473">
        <f t="shared" si="0"/>
        <v>0.18560606060606061</v>
      </c>
      <c r="H4" s="474">
        <f>VLOOKUP(D4,'1 General_1'!$A$21:$B$29,2,FALSE)</f>
        <v>361</v>
      </c>
      <c r="I4" s="475">
        <f t="shared" si="17"/>
        <v>21.57182678286658</v>
      </c>
      <c r="J4" s="476">
        <f>IF(D4&lt;&gt;"",IF(E4&lt;&gt;"",VLOOKUP(CONCATENATE(D4,"-",E4),'Three Phase - UG'!$C$8:$T$20,9,FALSE),""),"")</f>
        <v>0.05</v>
      </c>
      <c r="K4" s="476">
        <f>IF(D4&lt;&gt;"",IF(E4&lt;&gt;"",VLOOKUP(CONCATENATE(D4,"-",E4),'Three Phase - UG'!$C$8:$T$20,10,FALSE),""),"")</f>
        <v>0.04</v>
      </c>
      <c r="L4" s="476">
        <f>IF(D4&lt;&gt;"",IF(E4&lt;&gt;"",VLOOKUP(CONCATENATE(D4,"-",E4),'Three Phase - UG'!$C$8:$T$20,12,FALSE),""),"")</f>
        <v>0.34</v>
      </c>
      <c r="M4" s="476">
        <f>IF(D4&lt;&gt;"",IF(E4&lt;&gt;"",VLOOKUP(CONCATENATE(D4,"-",E4),'Three Phase - UG'!$C$8:$T$20,13,FALSE),""),"")</f>
        <v>0.18099999999999999</v>
      </c>
      <c r="N4" s="477">
        <f>IF(D4&lt;&gt;"",IF(E4&lt;&gt;"",VLOOKUP(CONCATENATE(D4,"-",E4),'Three Phase - UG'!$C$8:$T$20,15,FALSE)*1000000,""),"")</f>
        <v>24.46</v>
      </c>
      <c r="O4" s="476">
        <f t="shared" si="1"/>
        <v>40883.074407195418</v>
      </c>
      <c r="P4" s="477">
        <f t="shared" si="2"/>
        <v>6.4882165133796008E-2</v>
      </c>
      <c r="Q4" s="476">
        <f t="shared" si="3"/>
        <v>4.9000000000000009E-2</v>
      </c>
      <c r="R4" s="476">
        <f t="shared" si="4"/>
        <v>3.9200000000000006E-2</v>
      </c>
      <c r="S4" s="476">
        <f t="shared" si="5"/>
        <v>0.33320000000000005</v>
      </c>
      <c r="T4" s="476">
        <f t="shared" si="6"/>
        <v>0.17738000000000001</v>
      </c>
      <c r="U4" s="476">
        <f t="shared" si="7"/>
        <v>23.970800000000001</v>
      </c>
      <c r="V4" s="476">
        <f t="shared" si="8"/>
        <v>41717.422864485125</v>
      </c>
      <c r="W4" s="476">
        <f t="shared" si="9"/>
        <v>6.3584521831120094E-2</v>
      </c>
      <c r="X4" s="478">
        <f t="shared" si="10"/>
        <v>4.1167821886158385E-3</v>
      </c>
      <c r="Y4" s="478">
        <f t="shared" si="10"/>
        <v>3.2934257508926701E-3</v>
      </c>
      <c r="Z4" s="479">
        <f t="shared" si="10"/>
        <v>2.7994118882587699E-2</v>
      </c>
      <c r="AA4" s="479">
        <f t="shared" si="10"/>
        <v>1.490275152278933E-2</v>
      </c>
      <c r="AB4" s="480">
        <f t="shared" si="11"/>
        <v>2.8531244700000002E-4</v>
      </c>
      <c r="AC4" s="479">
        <f t="shared" si="12"/>
        <v>3504.9294572136209</v>
      </c>
      <c r="AD4" s="481">
        <f t="shared" si="13"/>
        <v>7.5681477109490687E-7</v>
      </c>
      <c r="AE4" s="481"/>
      <c r="AF4" s="482" t="str">
        <f t="shared" si="14"/>
        <v>Gen 1</v>
      </c>
      <c r="AG4" s="482" t="str">
        <f t="shared" si="14"/>
        <v>UNIT 1_1</v>
      </c>
      <c r="AH4" s="482">
        <f>_xlfn.IFS(MOD(B4,1000)=0,SUMPRODUCT(--($C$2:C3=B4),$AH$2:AH3),MOD(C3,1000)=0,1,TRUE,AH3+1)</f>
        <v>3</v>
      </c>
      <c r="AI4" s="483">
        <f t="shared" si="15"/>
        <v>3.7051039697542545E-2</v>
      </c>
      <c r="AJ4" s="483">
        <f t="shared" si="16"/>
        <v>2.9640831758034031E-2</v>
      </c>
      <c r="AK4" s="483">
        <f t="shared" si="18"/>
        <v>0.2519470699432893</v>
      </c>
      <c r="AL4" s="483">
        <f t="shared" si="19"/>
        <v>0.13412476370510396</v>
      </c>
      <c r="AM4" s="482">
        <f ca="1">MOD(INDIRECT("C"&amp;ROW(AM4)-1+MATCH("UNIT*",AG4:INDIRECT("AG"&amp;MATCH(0,B:B,-1)),0)),100000)/10000</f>
        <v>1</v>
      </c>
      <c r="AN4" s="4"/>
    </row>
    <row r="5" spans="1:48" ht="15.75" customHeight="1" thickBot="1" x14ac:dyDescent="0.3">
      <c r="A5" s="600" t="s">
        <v>474</v>
      </c>
      <c r="B5" s="592">
        <v>60003</v>
      </c>
      <c r="C5" s="553">
        <v>60002</v>
      </c>
      <c r="D5" s="454" t="s">
        <v>321</v>
      </c>
      <c r="E5" s="535">
        <v>34.5</v>
      </c>
      <c r="F5" s="554">
        <v>50</v>
      </c>
      <c r="G5" s="485">
        <f t="shared" si="0"/>
        <v>9.46969696969697E-3</v>
      </c>
      <c r="H5" s="486" t="e">
        <f>VLOOKUP(D5,'1 General_1'!$A$21:$B$29,2,FALSE)</f>
        <v>#N/A</v>
      </c>
      <c r="I5" s="487" t="e">
        <f t="shared" si="17"/>
        <v>#N/A</v>
      </c>
      <c r="J5" s="488">
        <f>IF(D5&lt;&gt;"",IF(E5&lt;&gt;"",VLOOKUP(CONCATENATE(D5,"-",E5),'Three Phase - UG'!$C$8:$T$20,9,FALSE),""),"")</f>
        <v>0.1</v>
      </c>
      <c r="K5" s="488">
        <f>IF(D5&lt;&gt;"",IF(E5&lt;&gt;"",VLOOKUP(CONCATENATE(D5,"-",E5),'Three Phase - UG'!$C$8:$T$20,10,FALSE),""),"")</f>
        <v>4.3999999999999997E-2</v>
      </c>
      <c r="L5" s="488">
        <f>IF(D5&lt;&gt;"",IF(E5&lt;&gt;"",VLOOKUP(CONCATENATE(D5,"-",E5),'Three Phase - UG'!$C$8:$T$20,12,FALSE),""),"")</f>
        <v>9.8760000000000001E-2</v>
      </c>
      <c r="M5" s="488">
        <f>IF(D5&lt;&gt;"",IF(E5&lt;&gt;"",VLOOKUP(CONCATENATE(D5,"-",E5),'Three Phase - UG'!$C$8:$T$20,13,FALSE),""),"")</f>
        <v>0.62861999999999996</v>
      </c>
      <c r="N5" s="489">
        <f>IF(D5&lt;&gt;"",IF(E5&lt;&gt;"",VLOOKUP(CONCATENATE(D5,"-",E5),'Three Phase - UG'!$C$8:$T$20,15,FALSE)*1000000,""),"")</f>
        <v>19.299999999999997</v>
      </c>
      <c r="O5" s="488">
        <f t="shared" si="1"/>
        <v>51813.471502590684</v>
      </c>
      <c r="P5" s="489">
        <f t="shared" si="2"/>
        <v>5.1194840027892992E-2</v>
      </c>
      <c r="Q5" s="488">
        <f t="shared" si="3"/>
        <v>5.0000000000000001E-3</v>
      </c>
      <c r="R5" s="488">
        <f t="shared" si="4"/>
        <v>2.2000000000000001E-3</v>
      </c>
      <c r="S5" s="488">
        <f t="shared" si="5"/>
        <v>4.9380000000000005E-3</v>
      </c>
      <c r="T5" s="488">
        <f t="shared" si="6"/>
        <v>3.1431000000000001E-2</v>
      </c>
      <c r="U5" s="488">
        <f t="shared" si="7"/>
        <v>0.96499999999999997</v>
      </c>
      <c r="V5" s="488">
        <f t="shared" si="8"/>
        <v>1036269.4300518135</v>
      </c>
      <c r="W5" s="488">
        <f t="shared" si="9"/>
        <v>2.5597420013946499E-3</v>
      </c>
      <c r="X5" s="490">
        <f t="shared" si="10"/>
        <v>4.200798151648813E-4</v>
      </c>
      <c r="Y5" s="490">
        <f t="shared" si="10"/>
        <v>1.8483511867254778E-4</v>
      </c>
      <c r="Z5" s="491">
        <f t="shared" si="10"/>
        <v>4.1487082545683685E-4</v>
      </c>
      <c r="AA5" s="491">
        <f t="shared" si="10"/>
        <v>2.6407057340894768E-3</v>
      </c>
      <c r="AB5" s="492">
        <f t="shared" si="11"/>
        <v>1.1485912500000002E-5</v>
      </c>
      <c r="AC5" s="491">
        <f t="shared" si="12"/>
        <v>87063.174127436534</v>
      </c>
      <c r="AD5" s="493">
        <f t="shared" si="13"/>
        <v>3.0467329171599829E-8</v>
      </c>
      <c r="AE5" s="493"/>
      <c r="AF5" s="494" t="str">
        <f t="shared" si="14"/>
        <v>Gen 3</v>
      </c>
      <c r="AG5" s="494" t="str">
        <f t="shared" si="14"/>
        <v>Gen 2</v>
      </c>
      <c r="AH5" s="494">
        <f>_xlfn.IFS(MOD(B5,1000)=0,SUMPRODUCT(--($C$2:C4=B5),$AH$2:AH4),MOD(C4,1000)=0,1,TRUE,AH4+1)</f>
        <v>1</v>
      </c>
      <c r="AI5" s="495">
        <f t="shared" si="15"/>
        <v>4.200798151648813E-4</v>
      </c>
      <c r="AJ5" s="495">
        <f t="shared" si="16"/>
        <v>1.8483511867254778E-4</v>
      </c>
      <c r="AK5" s="495">
        <f t="shared" si="18"/>
        <v>4.1487082545683685E-4</v>
      </c>
      <c r="AL5" s="495">
        <f t="shared" si="19"/>
        <v>2.6407057340894768E-3</v>
      </c>
      <c r="AM5" s="494">
        <f ca="1">MOD(INDIRECT("C"&amp;ROW(AM5)-1+MATCH("UNIT*",AG5:INDIRECT("AG"&amp;MATCH(0,B:B,-1)),0)),100000)/10000</f>
        <v>1</v>
      </c>
      <c r="AN5" s="4"/>
    </row>
    <row r="6" spans="1:48" ht="13.8" x14ac:dyDescent="0.25">
      <c r="A6" s="530"/>
      <c r="B6" s="531">
        <v>60002</v>
      </c>
      <c r="C6" s="531">
        <v>60001</v>
      </c>
      <c r="D6" s="454" t="s">
        <v>321</v>
      </c>
      <c r="E6" s="532">
        <v>34.5</v>
      </c>
      <c r="F6" s="533">
        <v>50</v>
      </c>
      <c r="G6" s="496">
        <f t="shared" si="0"/>
        <v>9.46969696969697E-3</v>
      </c>
      <c r="H6" s="497" t="e">
        <f>VLOOKUP(D6,'1 General_1'!$A$21:$B$29,2,FALSE)</f>
        <v>#N/A</v>
      </c>
      <c r="I6" s="498" t="e">
        <f t="shared" si="17"/>
        <v>#N/A</v>
      </c>
      <c r="J6" s="499">
        <f>IF(D6&lt;&gt;"",IF(E6&lt;&gt;"",VLOOKUP(CONCATENATE(D6,"-",E6),'Three Phase - UG'!$C$8:$T$20,9,FALSE),""),"")</f>
        <v>0.1</v>
      </c>
      <c r="K6" s="499">
        <f>IF(D6&lt;&gt;"",IF(E6&lt;&gt;"",VLOOKUP(CONCATENATE(D6,"-",E6),'Three Phase - UG'!$C$8:$T$20,10,FALSE),""),"")</f>
        <v>4.3999999999999997E-2</v>
      </c>
      <c r="L6" s="499">
        <f>IF(D6&lt;&gt;"",IF(E6&lt;&gt;"",VLOOKUP(CONCATENATE(D6,"-",E6),'Three Phase - UG'!$C$8:$T$20,12,FALSE),""),"")</f>
        <v>9.8760000000000001E-2</v>
      </c>
      <c r="M6" s="499">
        <f>IF(D6&lt;&gt;"",IF(E6&lt;&gt;"",VLOOKUP(CONCATENATE(D6,"-",E6),'Three Phase - UG'!$C$8:$T$20,13,FALSE),""),"")</f>
        <v>0.62861999999999996</v>
      </c>
      <c r="N6" s="500">
        <f>IF(D6&lt;&gt;"",IF(E6&lt;&gt;"",VLOOKUP(CONCATENATE(D6,"-",E6),'Three Phase - UG'!$C$8:$T$20,15,FALSE)*1000000,""),"")</f>
        <v>19.299999999999997</v>
      </c>
      <c r="O6" s="499">
        <f t="shared" si="1"/>
        <v>51813.471502590684</v>
      </c>
      <c r="P6" s="500">
        <f t="shared" si="2"/>
        <v>5.1194840027892992E-2</v>
      </c>
      <c r="Q6" s="499">
        <f t="shared" si="3"/>
        <v>5.0000000000000001E-3</v>
      </c>
      <c r="R6" s="499">
        <f t="shared" si="4"/>
        <v>2.2000000000000001E-3</v>
      </c>
      <c r="S6" s="499">
        <f t="shared" si="5"/>
        <v>4.9380000000000005E-3</v>
      </c>
      <c r="T6" s="499">
        <f t="shared" si="6"/>
        <v>3.1431000000000001E-2</v>
      </c>
      <c r="U6" s="499">
        <f t="shared" si="7"/>
        <v>0.96499999999999997</v>
      </c>
      <c r="V6" s="499">
        <f t="shared" si="8"/>
        <v>1036269.4300518135</v>
      </c>
      <c r="W6" s="499">
        <f t="shared" si="9"/>
        <v>2.5597420013946499E-3</v>
      </c>
      <c r="X6" s="501">
        <f t="shared" si="10"/>
        <v>4.200798151648813E-4</v>
      </c>
      <c r="Y6" s="501">
        <f t="shared" si="10"/>
        <v>1.8483511867254778E-4</v>
      </c>
      <c r="Z6" s="501">
        <f t="shared" si="10"/>
        <v>4.1487082545683685E-4</v>
      </c>
      <c r="AA6" s="501">
        <f t="shared" si="10"/>
        <v>2.6407057340894768E-3</v>
      </c>
      <c r="AB6" s="501">
        <f t="shared" si="11"/>
        <v>1.1485912500000002E-5</v>
      </c>
      <c r="AC6" s="501">
        <f t="shared" si="12"/>
        <v>87063.174127436534</v>
      </c>
      <c r="AD6" s="502">
        <f t="shared" si="13"/>
        <v>3.0467329171599829E-8</v>
      </c>
      <c r="AE6" s="97"/>
      <c r="AF6" s="503" t="str">
        <f t="shared" si="14"/>
        <v>Gen 2</v>
      </c>
      <c r="AG6" s="503" t="str">
        <f t="shared" si="14"/>
        <v>Gen 1</v>
      </c>
      <c r="AH6" s="503">
        <f>_xlfn.IFS(MOD(B6,1000)=0,SUMPRODUCT(--($C$2:C5=B6),$AH$2:AH5),MOD(C5,1000)=0,1,TRUE,AH5+1)</f>
        <v>2</v>
      </c>
      <c r="AI6" s="503">
        <f t="shared" si="15"/>
        <v>1.6803192606595252E-3</v>
      </c>
      <c r="AJ6" s="503">
        <f t="shared" si="16"/>
        <v>7.3934047469019113E-4</v>
      </c>
      <c r="AK6" s="503">
        <f t="shared" si="18"/>
        <v>1.6594833018273474E-3</v>
      </c>
      <c r="AL6" s="503">
        <f t="shared" si="19"/>
        <v>1.0562822936357907E-2</v>
      </c>
      <c r="AM6" s="503">
        <f ca="1">MOD(INDIRECT("C"&amp;ROW(AM6)-1+MATCH("UNIT*",AG6:INDIRECT("AG"&amp;MATCH(0,B:B,-1)),0)),100000)/10000</f>
        <v>1</v>
      </c>
      <c r="AO6" s="417"/>
    </row>
    <row r="7" spans="1:48" s="551" customFormat="1" ht="13.8" x14ac:dyDescent="0.25">
      <c r="A7" s="552"/>
      <c r="B7" s="553">
        <v>60001</v>
      </c>
      <c r="C7" s="553">
        <v>110000</v>
      </c>
      <c r="D7" s="454" t="s">
        <v>22</v>
      </c>
      <c r="E7" s="535">
        <v>34.5</v>
      </c>
      <c r="F7" s="529">
        <v>890</v>
      </c>
      <c r="G7" s="560">
        <f t="shared" si="0"/>
        <v>0.16856060606060605</v>
      </c>
      <c r="H7" s="561">
        <f>VLOOKUP(D7,'1 General_1'!$A$21:$B$29,2,FALSE)</f>
        <v>361</v>
      </c>
      <c r="I7" s="562">
        <f t="shared" si="17"/>
        <v>21.57182678286658</v>
      </c>
      <c r="J7" s="563">
        <f>IF(D7&lt;&gt;"",IF(E7&lt;&gt;"",VLOOKUP(CONCATENATE(D7,"-",E7),'Three Phase - UG'!$C$8:$T$20,9,FALSE),""),"")</f>
        <v>0.05</v>
      </c>
      <c r="K7" s="563">
        <f>IF(D7&lt;&gt;"",IF(E7&lt;&gt;"",VLOOKUP(CONCATENATE(D7,"-",E7),'Three Phase - UG'!$C$8:$T$20,10,FALSE),""),"")</f>
        <v>0.04</v>
      </c>
      <c r="L7" s="563">
        <f>IF(D7&lt;&gt;"",IF(E7&lt;&gt;"",VLOOKUP(CONCATENATE(D7,"-",E7),'Three Phase - UG'!$C$8:$T$20,12,FALSE),""),"")</f>
        <v>0.34</v>
      </c>
      <c r="M7" s="563">
        <f>IF(D7&lt;&gt;"",IF(E7&lt;&gt;"",VLOOKUP(CONCATENATE(D7,"-",E7),'Three Phase - UG'!$C$8:$T$20,13,FALSE),""),"")</f>
        <v>0.18099999999999999</v>
      </c>
      <c r="N7" s="564">
        <f>IF(D7&lt;&gt;"",IF(E7&lt;&gt;"",VLOOKUP(CONCATENATE(D7,"-",E7),'Three Phase - UG'!$C$8:$T$20,15,FALSE)*1000000,""),"")</f>
        <v>24.46</v>
      </c>
      <c r="O7" s="563">
        <f t="shared" si="1"/>
        <v>40883.074407195418</v>
      </c>
      <c r="P7" s="564">
        <f t="shared" si="2"/>
        <v>6.4882165133796008E-2</v>
      </c>
      <c r="Q7" s="563">
        <f t="shared" si="3"/>
        <v>4.4500000000000005E-2</v>
      </c>
      <c r="R7" s="563">
        <f t="shared" si="4"/>
        <v>3.56E-2</v>
      </c>
      <c r="S7" s="563">
        <f t="shared" si="5"/>
        <v>0.30260000000000004</v>
      </c>
      <c r="T7" s="563">
        <f t="shared" si="6"/>
        <v>0.16108999999999998</v>
      </c>
      <c r="U7" s="563">
        <f t="shared" si="7"/>
        <v>21.769400000000001</v>
      </c>
      <c r="V7" s="563">
        <f t="shared" si="8"/>
        <v>45936.038659770136</v>
      </c>
      <c r="W7" s="563">
        <f t="shared" si="9"/>
        <v>5.7745126969078443E-2</v>
      </c>
      <c r="X7" s="565">
        <f t="shared" si="10"/>
        <v>3.738710354967444E-3</v>
      </c>
      <c r="Y7" s="565">
        <f t="shared" si="10"/>
        <v>2.9909682839739551E-3</v>
      </c>
      <c r="Z7" s="565">
        <f t="shared" si="10"/>
        <v>2.5423230413778621E-2</v>
      </c>
      <c r="AA7" s="565">
        <f t="shared" si="10"/>
        <v>1.3534131484982144E-2</v>
      </c>
      <c r="AB7" s="565">
        <f t="shared" si="11"/>
        <v>2.5911028350000001E-4</v>
      </c>
      <c r="AC7" s="565">
        <f t="shared" si="12"/>
        <v>3859.3605259206161</v>
      </c>
      <c r="AD7" s="34">
        <f t="shared" si="13"/>
        <v>6.8731137374945627E-7</v>
      </c>
      <c r="AE7" s="33"/>
      <c r="AF7" s="61" t="str">
        <f t="shared" si="14"/>
        <v>Gen 1</v>
      </c>
      <c r="AG7" s="61" t="str">
        <f t="shared" si="14"/>
        <v>UNIT 1_1</v>
      </c>
      <c r="AH7" s="61">
        <f>_xlfn.IFS(MOD(B7,1000)=0,SUMPRODUCT(--($C$2:C6=B7),$AH$2:AH6),MOD(C6,1000)=0,1,TRUE,AH6+1)</f>
        <v>3</v>
      </c>
      <c r="AI7" s="61">
        <f t="shared" si="15"/>
        <v>3.3648393194706999E-2</v>
      </c>
      <c r="AJ7" s="61">
        <f t="shared" si="16"/>
        <v>2.6918714555765597E-2</v>
      </c>
      <c r="AK7" s="61">
        <f t="shared" si="18"/>
        <v>0.22880907372400758</v>
      </c>
      <c r="AL7" s="61">
        <f t="shared" si="19"/>
        <v>0.1218071833648393</v>
      </c>
      <c r="AM7" s="61">
        <f ca="1">MOD(INDIRECT("C"&amp;ROW(AM7)-1+MATCH("UNIT*",AG7:INDIRECT("AG"&amp;MATCH(0,B:B,-1)),0)),100000)/10000</f>
        <v>1</v>
      </c>
      <c r="AO7" s="566"/>
    </row>
    <row r="8" spans="1:48" ht="13.8" x14ac:dyDescent="0.25">
      <c r="A8" s="530" t="s">
        <v>475</v>
      </c>
      <c r="B8" s="557">
        <v>70003</v>
      </c>
      <c r="C8" s="557">
        <v>70002</v>
      </c>
      <c r="D8" s="558" t="s">
        <v>321</v>
      </c>
      <c r="E8" s="532">
        <v>34.5</v>
      </c>
      <c r="F8" s="559">
        <v>50</v>
      </c>
      <c r="G8" s="541">
        <f t="shared" si="0"/>
        <v>9.46969696969697E-3</v>
      </c>
      <c r="H8" s="542" t="e">
        <f>VLOOKUP(D8,'1 General_1'!$A$21:$B$29,2,FALSE)</f>
        <v>#N/A</v>
      </c>
      <c r="I8" s="543" t="e">
        <f t="shared" si="17"/>
        <v>#N/A</v>
      </c>
      <c r="J8" s="544">
        <f>IF(D8&lt;&gt;"",IF(E8&lt;&gt;"",VLOOKUP(CONCATENATE(D8,"-",E8),'Three Phase - UG'!$C$8:$T$20,9,FALSE),""),"")</f>
        <v>0.1</v>
      </c>
      <c r="K8" s="544">
        <f>IF(D8&lt;&gt;"",IF(E8&lt;&gt;"",VLOOKUP(CONCATENATE(D8,"-",E8),'Three Phase - UG'!$C$8:$T$20,10,FALSE),""),"")</f>
        <v>4.3999999999999997E-2</v>
      </c>
      <c r="L8" s="544">
        <f>IF(D8&lt;&gt;"",IF(E8&lt;&gt;"",VLOOKUP(CONCATENATE(D8,"-",E8),'Three Phase - UG'!$C$8:$T$20,12,FALSE),""),"")</f>
        <v>9.8760000000000001E-2</v>
      </c>
      <c r="M8" s="544">
        <f>IF(D8&lt;&gt;"",IF(E8&lt;&gt;"",VLOOKUP(CONCATENATE(D8,"-",E8),'Three Phase - UG'!$C$8:$T$20,13,FALSE),""),"")</f>
        <v>0.62861999999999996</v>
      </c>
      <c r="N8" s="545">
        <f>IF(D8&lt;&gt;"",IF(E8&lt;&gt;"",VLOOKUP(CONCATENATE(D8,"-",E8),'Three Phase - UG'!$C$8:$T$20,15,FALSE)*1000000,""),"")</f>
        <v>19.299999999999997</v>
      </c>
      <c r="O8" s="544">
        <f t="shared" si="1"/>
        <v>51813.471502590684</v>
      </c>
      <c r="P8" s="545">
        <f t="shared" si="2"/>
        <v>5.1194840027892992E-2</v>
      </c>
      <c r="Q8" s="544">
        <f t="shared" si="3"/>
        <v>5.0000000000000001E-3</v>
      </c>
      <c r="R8" s="544">
        <f t="shared" si="4"/>
        <v>2.2000000000000001E-3</v>
      </c>
      <c r="S8" s="544">
        <f t="shared" si="5"/>
        <v>4.9380000000000005E-3</v>
      </c>
      <c r="T8" s="544">
        <f t="shared" si="6"/>
        <v>3.1431000000000001E-2</v>
      </c>
      <c r="U8" s="544">
        <f t="shared" si="7"/>
        <v>0.96499999999999997</v>
      </c>
      <c r="V8" s="544">
        <f t="shared" si="8"/>
        <v>1036269.4300518135</v>
      </c>
      <c r="W8" s="544">
        <f t="shared" si="9"/>
        <v>2.5597420013946499E-3</v>
      </c>
      <c r="X8" s="546">
        <f t="shared" si="10"/>
        <v>4.200798151648813E-4</v>
      </c>
      <c r="Y8" s="546">
        <f t="shared" si="10"/>
        <v>1.8483511867254778E-4</v>
      </c>
      <c r="Z8" s="546">
        <f t="shared" si="10"/>
        <v>4.1487082545683685E-4</v>
      </c>
      <c r="AA8" s="546">
        <f t="shared" si="10"/>
        <v>2.6407057340894768E-3</v>
      </c>
      <c r="AB8" s="546">
        <f t="shared" si="11"/>
        <v>1.1485912500000002E-5</v>
      </c>
      <c r="AC8" s="546">
        <f t="shared" si="12"/>
        <v>87063.174127436534</v>
      </c>
      <c r="AD8" s="547">
        <f t="shared" si="13"/>
        <v>3.0467329171599829E-8</v>
      </c>
      <c r="AE8" s="548"/>
      <c r="AF8" s="549" t="str">
        <f t="shared" si="14"/>
        <v>Gen 3</v>
      </c>
      <c r="AG8" s="549" t="str">
        <f t="shared" si="14"/>
        <v>Gen 2</v>
      </c>
      <c r="AH8" s="549">
        <f>_xlfn.IFS(MOD(B8,1000)=0,SUMPRODUCT(--($C$2:C7=B8),$AH$2:AH7),MOD(C7,1000)=0,1,TRUE,AH7+1)</f>
        <v>1</v>
      </c>
      <c r="AI8" s="549">
        <f t="shared" si="15"/>
        <v>4.200798151648813E-4</v>
      </c>
      <c r="AJ8" s="549">
        <f t="shared" si="16"/>
        <v>1.8483511867254778E-4</v>
      </c>
      <c r="AK8" s="549">
        <f t="shared" si="18"/>
        <v>4.1487082545683685E-4</v>
      </c>
      <c r="AL8" s="549">
        <f t="shared" si="19"/>
        <v>2.6407057340894768E-3</v>
      </c>
      <c r="AM8" s="549">
        <f ca="1">MOD(INDIRECT("C"&amp;ROW(AM8)-1+MATCH("UNIT*",AG8:INDIRECT("AG"&amp;MATCH(0,B:B,-1)),0)),100000)/10000</f>
        <v>1</v>
      </c>
      <c r="AO8" s="417"/>
    </row>
    <row r="9" spans="1:48" ht="13.8" x14ac:dyDescent="0.25">
      <c r="A9" s="504"/>
      <c r="B9" s="513">
        <v>70002</v>
      </c>
      <c r="C9" s="513">
        <v>70001</v>
      </c>
      <c r="D9" s="454" t="s">
        <v>321</v>
      </c>
      <c r="E9" s="515">
        <v>34.5</v>
      </c>
      <c r="F9" s="516">
        <v>50</v>
      </c>
      <c r="G9" s="517">
        <f t="shared" si="0"/>
        <v>9.46969696969697E-3</v>
      </c>
      <c r="H9" s="518" t="e">
        <f>VLOOKUP(D9,'1 General_1'!$A$21:$B$29,2,FALSE)</f>
        <v>#N/A</v>
      </c>
      <c r="I9" s="519" t="e">
        <f t="shared" si="17"/>
        <v>#N/A</v>
      </c>
      <c r="J9" s="520">
        <f>IF(D9&lt;&gt;"",IF(E9&lt;&gt;"",VLOOKUP(CONCATENATE(D9,"-",E9),'Three Phase - UG'!$C$8:$T$20,9,FALSE),""),"")</f>
        <v>0.1</v>
      </c>
      <c r="K9" s="520">
        <f>IF(D9&lt;&gt;"",IF(E9&lt;&gt;"",VLOOKUP(CONCATENATE(D9,"-",E9),'Three Phase - UG'!$C$8:$T$20,10,FALSE),""),"")</f>
        <v>4.3999999999999997E-2</v>
      </c>
      <c r="L9" s="520">
        <f>IF(D9&lt;&gt;"",IF(E9&lt;&gt;"",VLOOKUP(CONCATENATE(D9,"-",E9),'Three Phase - UG'!$C$8:$T$20,12,FALSE),""),"")</f>
        <v>9.8760000000000001E-2</v>
      </c>
      <c r="M9" s="520">
        <f>IF(D9&lt;&gt;"",IF(E9&lt;&gt;"",VLOOKUP(CONCATENATE(D9,"-",E9),'Three Phase - UG'!$C$8:$T$20,13,FALSE),""),"")</f>
        <v>0.62861999999999996</v>
      </c>
      <c r="N9" s="521">
        <f>IF(D9&lt;&gt;"",IF(E9&lt;&gt;"",VLOOKUP(CONCATENATE(D9,"-",E9),'Three Phase - UG'!$C$8:$T$20,15,FALSE)*1000000,""),"")</f>
        <v>19.299999999999997</v>
      </c>
      <c r="O9" s="520">
        <f t="shared" si="1"/>
        <v>51813.471502590684</v>
      </c>
      <c r="P9" s="521">
        <f t="shared" si="2"/>
        <v>5.1194840027892992E-2</v>
      </c>
      <c r="Q9" s="520">
        <f t="shared" si="3"/>
        <v>5.0000000000000001E-3</v>
      </c>
      <c r="R9" s="520">
        <f t="shared" si="4"/>
        <v>2.2000000000000001E-3</v>
      </c>
      <c r="S9" s="520">
        <f t="shared" si="5"/>
        <v>4.9380000000000005E-3</v>
      </c>
      <c r="T9" s="520">
        <f t="shared" si="6"/>
        <v>3.1431000000000001E-2</v>
      </c>
      <c r="U9" s="520">
        <f t="shared" si="7"/>
        <v>0.96499999999999997</v>
      </c>
      <c r="V9" s="520">
        <f t="shared" si="8"/>
        <v>1036269.4300518135</v>
      </c>
      <c r="W9" s="520">
        <f t="shared" si="9"/>
        <v>2.5597420013946499E-3</v>
      </c>
      <c r="X9" s="522">
        <f t="shared" si="10"/>
        <v>4.200798151648813E-4</v>
      </c>
      <c r="Y9" s="522">
        <f t="shared" si="10"/>
        <v>1.8483511867254778E-4</v>
      </c>
      <c r="Z9" s="522">
        <f t="shared" si="10"/>
        <v>4.1487082545683685E-4</v>
      </c>
      <c r="AA9" s="522">
        <f t="shared" si="10"/>
        <v>2.6407057340894768E-3</v>
      </c>
      <c r="AB9" s="522">
        <f t="shared" si="11"/>
        <v>1.1485912500000002E-5</v>
      </c>
      <c r="AC9" s="522">
        <f t="shared" si="12"/>
        <v>87063.174127436534</v>
      </c>
      <c r="AD9" s="523">
        <f t="shared" si="13"/>
        <v>3.0467329171599829E-8</v>
      </c>
      <c r="AE9" s="103"/>
      <c r="AF9" s="524" t="str">
        <f t="shared" si="14"/>
        <v>Gen 2</v>
      </c>
      <c r="AG9" s="524" t="str">
        <f t="shared" si="14"/>
        <v>Gen 1</v>
      </c>
      <c r="AH9" s="524">
        <f>_xlfn.IFS(MOD(B9,1000)=0,SUMPRODUCT(--($C$2:C8=B9),$AH$2:AH8),MOD(C8,1000)=0,1,TRUE,AH8+1)</f>
        <v>2</v>
      </c>
      <c r="AI9" s="524">
        <f t="shared" si="15"/>
        <v>1.6803192606595252E-3</v>
      </c>
      <c r="AJ9" s="524">
        <f t="shared" si="16"/>
        <v>7.3934047469019113E-4</v>
      </c>
      <c r="AK9" s="524">
        <f t="shared" si="18"/>
        <v>1.6594833018273474E-3</v>
      </c>
      <c r="AL9" s="524">
        <f t="shared" si="19"/>
        <v>1.0562822936357907E-2</v>
      </c>
      <c r="AM9" s="524">
        <f ca="1">MOD(INDIRECT("C"&amp;ROW(AM9)-1+MATCH("UNIT*",AG9:INDIRECT("AG"&amp;MATCH(0,B:B,-1)),0)),100000)/10000</f>
        <v>1</v>
      </c>
      <c r="AO9" s="417"/>
    </row>
    <row r="10" spans="1:48" s="551" customFormat="1" ht="13.8" x14ac:dyDescent="0.25">
      <c r="A10" s="552"/>
      <c r="B10" s="553">
        <v>70001</v>
      </c>
      <c r="C10" s="553">
        <v>110000</v>
      </c>
      <c r="D10" s="454" t="s">
        <v>22</v>
      </c>
      <c r="E10" s="507">
        <v>34.5</v>
      </c>
      <c r="F10" s="529">
        <v>810</v>
      </c>
      <c r="G10" s="560">
        <f t="shared" si="0"/>
        <v>0.15340909090909091</v>
      </c>
      <c r="H10" s="561">
        <f>VLOOKUP(D10,'1 General_1'!$A$21:$B$29,2,FALSE)</f>
        <v>361</v>
      </c>
      <c r="I10" s="562">
        <f t="shared" si="17"/>
        <v>21.57182678286658</v>
      </c>
      <c r="J10" s="563">
        <f>IF(D10&lt;&gt;"",IF(E10&lt;&gt;"",VLOOKUP(CONCATENATE(D10,"-",E10),'Three Phase - UG'!$C$8:$T$20,9,FALSE),""),"")</f>
        <v>0.05</v>
      </c>
      <c r="K10" s="563">
        <f>IF(D10&lt;&gt;"",IF(E10&lt;&gt;"",VLOOKUP(CONCATENATE(D10,"-",E10),'Three Phase - UG'!$C$8:$T$20,10,FALSE),""),"")</f>
        <v>0.04</v>
      </c>
      <c r="L10" s="563">
        <f>IF(D10&lt;&gt;"",IF(E10&lt;&gt;"",VLOOKUP(CONCATENATE(D10,"-",E10),'Three Phase - UG'!$C$8:$T$20,12,FALSE),""),"")</f>
        <v>0.34</v>
      </c>
      <c r="M10" s="563">
        <f>IF(D10&lt;&gt;"",IF(E10&lt;&gt;"",VLOOKUP(CONCATENATE(D10,"-",E10),'Three Phase - UG'!$C$8:$T$20,13,FALSE),""),"")</f>
        <v>0.18099999999999999</v>
      </c>
      <c r="N10" s="564">
        <f>IF(D10&lt;&gt;"",IF(E10&lt;&gt;"",VLOOKUP(CONCATENATE(D10,"-",E10),'Three Phase - UG'!$C$8:$T$20,15,FALSE)*1000000,""),"")</f>
        <v>24.46</v>
      </c>
      <c r="O10" s="563">
        <f t="shared" si="1"/>
        <v>40883.074407195418</v>
      </c>
      <c r="P10" s="564">
        <f t="shared" si="2"/>
        <v>6.4882165133796008E-2</v>
      </c>
      <c r="Q10" s="563">
        <f t="shared" si="3"/>
        <v>4.0500000000000008E-2</v>
      </c>
      <c r="R10" s="563">
        <f t="shared" si="4"/>
        <v>3.2400000000000005E-2</v>
      </c>
      <c r="S10" s="563">
        <f t="shared" si="5"/>
        <v>0.27540000000000003</v>
      </c>
      <c r="T10" s="563">
        <f t="shared" si="6"/>
        <v>0.14660999999999999</v>
      </c>
      <c r="U10" s="563">
        <f t="shared" si="7"/>
        <v>19.8126</v>
      </c>
      <c r="V10" s="563">
        <f t="shared" si="8"/>
        <v>50472.931366907927</v>
      </c>
      <c r="W10" s="563">
        <f t="shared" si="9"/>
        <v>5.255455375837477E-2</v>
      </c>
      <c r="X10" s="565">
        <f t="shared" si="10"/>
        <v>3.4026465028355393E-3</v>
      </c>
      <c r="Y10" s="565">
        <f t="shared" si="10"/>
        <v>2.7221172022684316E-3</v>
      </c>
      <c r="Z10" s="565">
        <f t="shared" si="10"/>
        <v>2.3137996219281667E-2</v>
      </c>
      <c r="AA10" s="565">
        <f t="shared" si="10"/>
        <v>1.231758034026465E-2</v>
      </c>
      <c r="AB10" s="565">
        <f t="shared" si="11"/>
        <v>2.3581947150000003E-4</v>
      </c>
      <c r="AC10" s="565">
        <f t="shared" si="12"/>
        <v>4240.5319358880843</v>
      </c>
      <c r="AD10" s="34">
        <f t="shared" si="13"/>
        <v>6.2553057610905564E-7</v>
      </c>
      <c r="AE10" s="33"/>
      <c r="AF10" s="61" t="str">
        <f t="shared" si="14"/>
        <v>Gen 1</v>
      </c>
      <c r="AG10" s="61" t="str">
        <f t="shared" si="14"/>
        <v>UNIT 1_1</v>
      </c>
      <c r="AH10" s="61">
        <f>_xlfn.IFS(MOD(B10,1000)=0,SUMPRODUCT(--($C$2:C9=B10),$AH$2:AH9),MOD(C9,1000)=0,1,TRUE,AH9+1)</f>
        <v>3</v>
      </c>
      <c r="AI10" s="61">
        <f t="shared" si="15"/>
        <v>3.0623818525519854E-2</v>
      </c>
      <c r="AJ10" s="61">
        <f t="shared" si="16"/>
        <v>2.4499054820415884E-2</v>
      </c>
      <c r="AK10" s="61">
        <f t="shared" si="18"/>
        <v>0.208241965973535</v>
      </c>
      <c r="AL10" s="61">
        <f t="shared" si="19"/>
        <v>0.11085822306238184</v>
      </c>
      <c r="AM10" s="61">
        <f ca="1">MOD(INDIRECT("C"&amp;ROW(AM10)-1+MATCH("UNIT*",AG10:INDIRECT("AG"&amp;MATCH(0,B:B,-1)),0)),100000)/10000</f>
        <v>1</v>
      </c>
      <c r="AO10" s="566"/>
    </row>
    <row r="11" spans="1:48" s="593" customFormat="1" ht="13.8" x14ac:dyDescent="0.25">
      <c r="A11" s="595" t="s">
        <v>476</v>
      </c>
      <c r="B11" s="592">
        <v>80003</v>
      </c>
      <c r="C11" s="553">
        <v>80002</v>
      </c>
      <c r="D11" s="454" t="s">
        <v>321</v>
      </c>
      <c r="E11" s="507">
        <v>34.5</v>
      </c>
      <c r="F11" s="554">
        <v>50</v>
      </c>
      <c r="G11" s="560">
        <f t="shared" si="0"/>
        <v>9.46969696969697E-3</v>
      </c>
      <c r="H11" s="561" t="e">
        <f>VLOOKUP(D11,'1 General_1'!$A$21:$B$29,2,FALSE)</f>
        <v>#N/A</v>
      </c>
      <c r="I11" s="562" t="e">
        <f t="shared" si="17"/>
        <v>#N/A</v>
      </c>
      <c r="J11" s="563">
        <f>IF(D11&lt;&gt;"",IF(E11&lt;&gt;"",VLOOKUP(CONCATENATE(D11,"-",E11),'Three Phase - UG'!$C$8:$T$20,9,FALSE),""),"")</f>
        <v>0.1</v>
      </c>
      <c r="K11" s="563">
        <f>IF(D11&lt;&gt;"",IF(E11&lt;&gt;"",VLOOKUP(CONCATENATE(D11,"-",E11),'Three Phase - UG'!$C$8:$T$20,10,FALSE),""),"")</f>
        <v>4.3999999999999997E-2</v>
      </c>
      <c r="L11" s="563">
        <f>IF(D11&lt;&gt;"",IF(E11&lt;&gt;"",VLOOKUP(CONCATENATE(D11,"-",E11),'Three Phase - UG'!$C$8:$T$20,12,FALSE),""),"")</f>
        <v>9.8760000000000001E-2</v>
      </c>
      <c r="M11" s="563">
        <f>IF(D11&lt;&gt;"",IF(E11&lt;&gt;"",VLOOKUP(CONCATENATE(D11,"-",E11),'Three Phase - UG'!$C$8:$T$20,13,FALSE),""),"")</f>
        <v>0.62861999999999996</v>
      </c>
      <c r="N11" s="564">
        <f>IF(D11&lt;&gt;"",IF(E11&lt;&gt;"",VLOOKUP(CONCATENATE(D11,"-",E11),'Three Phase - UG'!$C$8:$T$20,15,FALSE)*1000000,""),"")</f>
        <v>19.299999999999997</v>
      </c>
      <c r="O11" s="563">
        <f t="shared" si="1"/>
        <v>51813.471502590684</v>
      </c>
      <c r="P11" s="564">
        <f t="shared" si="2"/>
        <v>5.1194840027892992E-2</v>
      </c>
      <c r="Q11" s="563">
        <f t="shared" si="3"/>
        <v>5.0000000000000001E-3</v>
      </c>
      <c r="R11" s="563">
        <f t="shared" si="4"/>
        <v>2.2000000000000001E-3</v>
      </c>
      <c r="S11" s="563">
        <f t="shared" si="5"/>
        <v>4.9380000000000005E-3</v>
      </c>
      <c r="T11" s="563">
        <f t="shared" si="6"/>
        <v>3.1431000000000001E-2</v>
      </c>
      <c r="U11" s="563">
        <f t="shared" si="7"/>
        <v>0.96499999999999997</v>
      </c>
      <c r="V11" s="563">
        <f t="shared" si="8"/>
        <v>1036269.4300518135</v>
      </c>
      <c r="W11" s="563">
        <f t="shared" si="9"/>
        <v>2.5597420013946499E-3</v>
      </c>
      <c r="X11" s="565">
        <f t="shared" si="10"/>
        <v>4.200798151648813E-4</v>
      </c>
      <c r="Y11" s="565">
        <f t="shared" si="10"/>
        <v>1.8483511867254778E-4</v>
      </c>
      <c r="Z11" s="565">
        <f t="shared" si="10"/>
        <v>4.1487082545683685E-4</v>
      </c>
      <c r="AA11" s="565">
        <f t="shared" si="10"/>
        <v>2.6407057340894768E-3</v>
      </c>
      <c r="AB11" s="565">
        <f t="shared" si="11"/>
        <v>1.1485912500000002E-5</v>
      </c>
      <c r="AC11" s="565">
        <f t="shared" si="12"/>
        <v>87063.174127436534</v>
      </c>
      <c r="AD11" s="34">
        <f t="shared" si="13"/>
        <v>3.0467329171599829E-8</v>
      </c>
      <c r="AE11" s="33"/>
      <c r="AF11" s="61" t="str">
        <f t="shared" si="14"/>
        <v>Gen 3</v>
      </c>
      <c r="AG11" s="61" t="str">
        <f t="shared" si="14"/>
        <v>Gen 2</v>
      </c>
      <c r="AH11" s="61">
        <f>_xlfn.IFS(MOD(B11,1000)=0,SUMPRODUCT(--($C$2:C10=B11),$AH$2:AH10),MOD(C10,1000)=0,1,TRUE,AH10+1)</f>
        <v>1</v>
      </c>
      <c r="AI11" s="61">
        <f t="shared" si="15"/>
        <v>4.200798151648813E-4</v>
      </c>
      <c r="AJ11" s="61">
        <f t="shared" si="16"/>
        <v>1.8483511867254778E-4</v>
      </c>
      <c r="AK11" s="61">
        <f t="shared" si="18"/>
        <v>4.1487082545683685E-4</v>
      </c>
      <c r="AL11" s="61">
        <f t="shared" si="19"/>
        <v>2.6407057340894768E-3</v>
      </c>
      <c r="AM11" s="61">
        <f ca="1">MOD(INDIRECT("C"&amp;ROW(AM11)-1+MATCH("UNIT*",AG11:INDIRECT("AG"&amp;MATCH(0,B:B,-1)),0)),100000)/10000</f>
        <v>1</v>
      </c>
      <c r="AO11" s="594"/>
    </row>
    <row r="12" spans="1:48" ht="13.8" x14ac:dyDescent="0.25">
      <c r="A12" s="530"/>
      <c r="B12" s="538">
        <v>80002</v>
      </c>
      <c r="C12" s="538">
        <v>80001</v>
      </c>
      <c r="D12" s="558" t="s">
        <v>321</v>
      </c>
      <c r="E12" s="540">
        <v>34.5</v>
      </c>
      <c r="F12" s="539">
        <v>50</v>
      </c>
      <c r="G12" s="541">
        <f t="shared" si="0"/>
        <v>9.46969696969697E-3</v>
      </c>
      <c r="H12" s="542" t="e">
        <f>VLOOKUP(D12,'1 General_1'!$A$21:$B$29,2,FALSE)</f>
        <v>#N/A</v>
      </c>
      <c r="I12" s="543" t="e">
        <f t="shared" si="17"/>
        <v>#N/A</v>
      </c>
      <c r="J12" s="544">
        <f>IF(D12&lt;&gt;"",IF(E12&lt;&gt;"",VLOOKUP(CONCATENATE(D12,"-",E12),'Three Phase - UG'!$C$8:$T$20,9,FALSE),""),"")</f>
        <v>0.1</v>
      </c>
      <c r="K12" s="544">
        <f>IF(D12&lt;&gt;"",IF(E12&lt;&gt;"",VLOOKUP(CONCATENATE(D12,"-",E12),'Three Phase - UG'!$C$8:$T$20,10,FALSE),""),"")</f>
        <v>4.3999999999999997E-2</v>
      </c>
      <c r="L12" s="544">
        <f>IF(D12&lt;&gt;"",IF(E12&lt;&gt;"",VLOOKUP(CONCATENATE(D12,"-",E12),'Three Phase - UG'!$C$8:$T$20,12,FALSE),""),"")</f>
        <v>9.8760000000000001E-2</v>
      </c>
      <c r="M12" s="544">
        <f>IF(D12&lt;&gt;"",IF(E12&lt;&gt;"",VLOOKUP(CONCATENATE(D12,"-",E12),'Three Phase - UG'!$C$8:$T$20,13,FALSE),""),"")</f>
        <v>0.62861999999999996</v>
      </c>
      <c r="N12" s="545">
        <f>IF(D12&lt;&gt;"",IF(E12&lt;&gt;"",VLOOKUP(CONCATENATE(D12,"-",E12),'Three Phase - UG'!$C$8:$T$20,15,FALSE)*1000000,""),"")</f>
        <v>19.299999999999997</v>
      </c>
      <c r="O12" s="544">
        <f t="shared" si="1"/>
        <v>51813.471502590684</v>
      </c>
      <c r="P12" s="545">
        <f t="shared" si="2"/>
        <v>5.1194840027892992E-2</v>
      </c>
      <c r="Q12" s="544">
        <f t="shared" si="3"/>
        <v>5.0000000000000001E-3</v>
      </c>
      <c r="R12" s="544">
        <f t="shared" si="4"/>
        <v>2.2000000000000001E-3</v>
      </c>
      <c r="S12" s="544">
        <f t="shared" si="5"/>
        <v>4.9380000000000005E-3</v>
      </c>
      <c r="T12" s="544">
        <f t="shared" si="6"/>
        <v>3.1431000000000001E-2</v>
      </c>
      <c r="U12" s="544">
        <f t="shared" si="7"/>
        <v>0.96499999999999997</v>
      </c>
      <c r="V12" s="544">
        <f t="shared" si="8"/>
        <v>1036269.4300518135</v>
      </c>
      <c r="W12" s="544">
        <f t="shared" si="9"/>
        <v>2.5597420013946499E-3</v>
      </c>
      <c r="X12" s="546">
        <f t="shared" si="10"/>
        <v>4.200798151648813E-4</v>
      </c>
      <c r="Y12" s="546">
        <f t="shared" si="10"/>
        <v>1.8483511867254778E-4</v>
      </c>
      <c r="Z12" s="546">
        <f t="shared" si="10"/>
        <v>4.1487082545683685E-4</v>
      </c>
      <c r="AA12" s="546">
        <f t="shared" si="10"/>
        <v>2.6407057340894768E-3</v>
      </c>
      <c r="AB12" s="546">
        <f t="shared" si="11"/>
        <v>1.1485912500000002E-5</v>
      </c>
      <c r="AC12" s="546">
        <f t="shared" si="12"/>
        <v>87063.174127436534</v>
      </c>
      <c r="AD12" s="547">
        <f t="shared" si="13"/>
        <v>3.0467329171599829E-8</v>
      </c>
      <c r="AE12" s="548"/>
      <c r="AF12" s="549" t="str">
        <f t="shared" si="14"/>
        <v>Gen 2</v>
      </c>
      <c r="AG12" s="549" t="str">
        <f t="shared" si="14"/>
        <v>Gen 1</v>
      </c>
      <c r="AH12" s="549">
        <f>_xlfn.IFS(MOD(B12,1000)=0,SUMPRODUCT(--($C$2:C11=B12),$AH$2:AH11),MOD(C11,1000)=0,1,TRUE,AH11+1)</f>
        <v>2</v>
      </c>
      <c r="AI12" s="549">
        <f t="shared" si="15"/>
        <v>1.6803192606595252E-3</v>
      </c>
      <c r="AJ12" s="549">
        <f t="shared" si="16"/>
        <v>7.3934047469019113E-4</v>
      </c>
      <c r="AK12" s="549">
        <f t="shared" si="18"/>
        <v>1.6594833018273474E-3</v>
      </c>
      <c r="AL12" s="549">
        <f t="shared" si="19"/>
        <v>1.0562822936357907E-2</v>
      </c>
      <c r="AM12" s="549">
        <f ca="1">MOD(INDIRECT("C"&amp;ROW(AM12)-1+MATCH("UNIT*",AG12:INDIRECT("AG"&amp;MATCH(0,B:B,-1)),0)),100000)/10000</f>
        <v>1</v>
      </c>
      <c r="AO12" s="417"/>
    </row>
    <row r="13" spans="1:48" s="551" customFormat="1" ht="13.8" x14ac:dyDescent="0.25">
      <c r="A13" s="552"/>
      <c r="B13" s="506">
        <v>80001</v>
      </c>
      <c r="C13" s="506">
        <v>110000</v>
      </c>
      <c r="D13" s="454" t="s">
        <v>22</v>
      </c>
      <c r="E13" s="507">
        <v>34.5</v>
      </c>
      <c r="F13" s="529">
        <v>720</v>
      </c>
      <c r="G13" s="560">
        <f t="shared" si="0"/>
        <v>0.13636363636363635</v>
      </c>
      <c r="H13" s="561">
        <f>VLOOKUP(D13,'1 General_1'!$A$21:$B$29,2,FALSE)</f>
        <v>361</v>
      </c>
      <c r="I13" s="562">
        <f t="shared" si="17"/>
        <v>21.57182678286658</v>
      </c>
      <c r="J13" s="563">
        <f>IF(D13&lt;&gt;"",IF(E13&lt;&gt;"",VLOOKUP(CONCATENATE(D13,"-",E13),'Three Phase - UG'!$C$8:$T$20,9,FALSE),""),"")</f>
        <v>0.05</v>
      </c>
      <c r="K13" s="563">
        <f>IF(D13&lt;&gt;"",IF(E13&lt;&gt;"",VLOOKUP(CONCATENATE(D13,"-",E13),'Three Phase - UG'!$C$8:$T$20,10,FALSE),""),"")</f>
        <v>0.04</v>
      </c>
      <c r="L13" s="563">
        <f>IF(D13&lt;&gt;"",IF(E13&lt;&gt;"",VLOOKUP(CONCATENATE(D13,"-",E13),'Three Phase - UG'!$C$8:$T$20,12,FALSE),""),"")</f>
        <v>0.34</v>
      </c>
      <c r="M13" s="563">
        <f>IF(D13&lt;&gt;"",IF(E13&lt;&gt;"",VLOOKUP(CONCATENATE(D13,"-",E13),'Three Phase - UG'!$C$8:$T$20,13,FALSE),""),"")</f>
        <v>0.18099999999999999</v>
      </c>
      <c r="N13" s="564">
        <f>IF(D13&lt;&gt;"",IF(E13&lt;&gt;"",VLOOKUP(CONCATENATE(D13,"-",E13),'Three Phase - UG'!$C$8:$T$20,15,FALSE)*1000000,""),"")</f>
        <v>24.46</v>
      </c>
      <c r="O13" s="563">
        <f t="shared" si="1"/>
        <v>40883.074407195418</v>
      </c>
      <c r="P13" s="564">
        <f t="shared" si="2"/>
        <v>6.4882165133796008E-2</v>
      </c>
      <c r="Q13" s="563">
        <f t="shared" si="3"/>
        <v>3.5999999999999997E-2</v>
      </c>
      <c r="R13" s="563">
        <f t="shared" si="4"/>
        <v>2.8799999999999999E-2</v>
      </c>
      <c r="S13" s="563">
        <f t="shared" si="5"/>
        <v>0.24480000000000002</v>
      </c>
      <c r="T13" s="563">
        <f t="shared" si="6"/>
        <v>0.13031999999999999</v>
      </c>
      <c r="U13" s="563">
        <f t="shared" si="7"/>
        <v>17.6112</v>
      </c>
      <c r="V13" s="563">
        <f t="shared" si="8"/>
        <v>56782.047787771415</v>
      </c>
      <c r="W13" s="563">
        <f t="shared" si="9"/>
        <v>4.6715158896333125E-2</v>
      </c>
      <c r="X13" s="565">
        <f t="shared" si="10"/>
        <v>3.0245746691871453E-3</v>
      </c>
      <c r="Y13" s="565">
        <f t="shared" si="10"/>
        <v>2.4196597353497162E-3</v>
      </c>
      <c r="Z13" s="565">
        <f t="shared" si="10"/>
        <v>2.0567107750472591E-2</v>
      </c>
      <c r="AA13" s="565">
        <f t="shared" si="10"/>
        <v>1.0948960302457468E-2</v>
      </c>
      <c r="AB13" s="565">
        <f t="shared" si="11"/>
        <v>2.0961730800000004E-4</v>
      </c>
      <c r="AC13" s="565">
        <f t="shared" si="12"/>
        <v>4770.5984278740943</v>
      </c>
      <c r="AD13" s="34">
        <f t="shared" si="13"/>
        <v>5.5602717876360514E-7</v>
      </c>
      <c r="AE13" s="33"/>
      <c r="AF13" s="61" t="str">
        <f t="shared" si="14"/>
        <v>Gen 1</v>
      </c>
      <c r="AG13" s="61" t="str">
        <f t="shared" si="14"/>
        <v>UNIT 1_1</v>
      </c>
      <c r="AH13" s="61">
        <f>_xlfn.IFS(MOD(B13,1000)=0,SUMPRODUCT(--($C$2:C12=B13),$AH$2:AH12),MOD(C12,1000)=0,1,TRUE,AH12+1)</f>
        <v>3</v>
      </c>
      <c r="AI13" s="61">
        <f t="shared" si="15"/>
        <v>2.7221172022684308E-2</v>
      </c>
      <c r="AJ13" s="61">
        <f t="shared" si="16"/>
        <v>2.1776937618147446E-2</v>
      </c>
      <c r="AK13" s="61">
        <f t="shared" si="18"/>
        <v>0.18510396975425333</v>
      </c>
      <c r="AL13" s="61">
        <f t="shared" si="19"/>
        <v>9.8540642722117211E-2</v>
      </c>
      <c r="AM13" s="61">
        <f ca="1">MOD(INDIRECT("C"&amp;ROW(AM13)-1+MATCH("UNIT*",AG13:INDIRECT("AG"&amp;MATCH(0,B:B,-1)),0)),100000)/10000</f>
        <v>1</v>
      </c>
      <c r="AO13" s="566"/>
    </row>
    <row r="14" spans="1:48" ht="13.8" x14ac:dyDescent="0.25">
      <c r="A14" s="530" t="s">
        <v>477</v>
      </c>
      <c r="B14" s="538">
        <v>90003</v>
      </c>
      <c r="C14" s="538">
        <v>90002</v>
      </c>
      <c r="D14" s="558" t="s">
        <v>321</v>
      </c>
      <c r="E14" s="540">
        <v>34.5</v>
      </c>
      <c r="F14" s="539">
        <v>50</v>
      </c>
      <c r="G14" s="541">
        <f t="shared" si="0"/>
        <v>9.46969696969697E-3</v>
      </c>
      <c r="H14" s="542" t="e">
        <f>VLOOKUP(D14,'1 General_1'!$A$21:$B$29,2,FALSE)</f>
        <v>#N/A</v>
      </c>
      <c r="I14" s="543" t="e">
        <f t="shared" si="17"/>
        <v>#N/A</v>
      </c>
      <c r="J14" s="544">
        <f>IF(D14&lt;&gt;"",IF(E14&lt;&gt;"",VLOOKUP(CONCATENATE(D14,"-",E14),'Three Phase - UG'!$C$8:$T$20,9,FALSE),""),"")</f>
        <v>0.1</v>
      </c>
      <c r="K14" s="544">
        <f>IF(D14&lt;&gt;"",IF(E14&lt;&gt;"",VLOOKUP(CONCATENATE(D14,"-",E14),'Three Phase - UG'!$C$8:$T$20,10,FALSE),""),"")</f>
        <v>4.3999999999999997E-2</v>
      </c>
      <c r="L14" s="544">
        <f>IF(D14&lt;&gt;"",IF(E14&lt;&gt;"",VLOOKUP(CONCATENATE(D14,"-",E14),'Three Phase - UG'!$C$8:$T$20,12,FALSE),""),"")</f>
        <v>9.8760000000000001E-2</v>
      </c>
      <c r="M14" s="544">
        <f>IF(D14&lt;&gt;"",IF(E14&lt;&gt;"",VLOOKUP(CONCATENATE(D14,"-",E14),'Three Phase - UG'!$C$8:$T$20,13,FALSE),""),"")</f>
        <v>0.62861999999999996</v>
      </c>
      <c r="N14" s="545">
        <f>IF(D14&lt;&gt;"",IF(E14&lt;&gt;"",VLOOKUP(CONCATENATE(D14,"-",E14),'Three Phase - UG'!$C$8:$T$20,15,FALSE)*1000000,""),"")</f>
        <v>19.299999999999997</v>
      </c>
      <c r="O14" s="544">
        <f t="shared" si="1"/>
        <v>51813.471502590684</v>
      </c>
      <c r="P14" s="545">
        <f t="shared" si="2"/>
        <v>5.1194840027892992E-2</v>
      </c>
      <c r="Q14" s="544">
        <f t="shared" si="3"/>
        <v>5.0000000000000001E-3</v>
      </c>
      <c r="R14" s="544">
        <f t="shared" si="4"/>
        <v>2.2000000000000001E-3</v>
      </c>
      <c r="S14" s="544">
        <f t="shared" si="5"/>
        <v>4.9380000000000005E-3</v>
      </c>
      <c r="T14" s="544">
        <f t="shared" si="6"/>
        <v>3.1431000000000001E-2</v>
      </c>
      <c r="U14" s="544">
        <f t="shared" si="7"/>
        <v>0.96499999999999997</v>
      </c>
      <c r="V14" s="544">
        <f t="shared" si="8"/>
        <v>1036269.4300518135</v>
      </c>
      <c r="W14" s="544">
        <f t="shared" si="9"/>
        <v>2.5597420013946499E-3</v>
      </c>
      <c r="X14" s="546">
        <f t="shared" si="10"/>
        <v>4.200798151648813E-4</v>
      </c>
      <c r="Y14" s="546">
        <f t="shared" si="10"/>
        <v>1.8483511867254778E-4</v>
      </c>
      <c r="Z14" s="546">
        <f t="shared" si="10"/>
        <v>4.1487082545683685E-4</v>
      </c>
      <c r="AA14" s="546">
        <f t="shared" si="10"/>
        <v>2.6407057340894768E-3</v>
      </c>
      <c r="AB14" s="546">
        <f t="shared" si="11"/>
        <v>1.1485912500000002E-5</v>
      </c>
      <c r="AC14" s="546">
        <f t="shared" si="12"/>
        <v>87063.174127436534</v>
      </c>
      <c r="AD14" s="547">
        <f t="shared" si="13"/>
        <v>3.0467329171599829E-8</v>
      </c>
      <c r="AE14" s="548"/>
      <c r="AF14" s="549" t="str">
        <f t="shared" si="14"/>
        <v>Gen 3</v>
      </c>
      <c r="AG14" s="549" t="str">
        <f t="shared" si="14"/>
        <v>Gen 2</v>
      </c>
      <c r="AH14" s="549">
        <f>_xlfn.IFS(MOD(B14,1000)=0,SUMPRODUCT(--($C$2:C13=B14),$AH$2:AH13),MOD(C13,1000)=0,1,TRUE,AH13+1)</f>
        <v>1</v>
      </c>
      <c r="AI14" s="549">
        <f t="shared" si="15"/>
        <v>4.200798151648813E-4</v>
      </c>
      <c r="AJ14" s="549">
        <f t="shared" si="16"/>
        <v>1.8483511867254778E-4</v>
      </c>
      <c r="AK14" s="549">
        <f t="shared" si="18"/>
        <v>4.1487082545683685E-4</v>
      </c>
      <c r="AL14" s="549">
        <f t="shared" si="19"/>
        <v>2.6407057340894768E-3</v>
      </c>
      <c r="AM14" s="549">
        <f ca="1">MOD(INDIRECT("C"&amp;ROW(AM14)-1+MATCH("UNIT*",AG14:INDIRECT("AG"&amp;MATCH(0,B:B,-1)),0)),100000)/10000</f>
        <v>1</v>
      </c>
      <c r="AO14" s="417"/>
    </row>
    <row r="15" spans="1:48" ht="13.8" x14ac:dyDescent="0.25">
      <c r="A15" s="530"/>
      <c r="B15" s="513">
        <v>90002</v>
      </c>
      <c r="C15" s="513">
        <v>90001</v>
      </c>
      <c r="D15" s="514" t="s">
        <v>321</v>
      </c>
      <c r="E15" s="515">
        <v>34.5</v>
      </c>
      <c r="F15" s="516">
        <v>50</v>
      </c>
      <c r="G15" s="517">
        <f t="shared" si="0"/>
        <v>9.46969696969697E-3</v>
      </c>
      <c r="H15" s="518" t="e">
        <f>VLOOKUP(D15,'1 General_1'!$A$21:$B$29,2,FALSE)</f>
        <v>#N/A</v>
      </c>
      <c r="I15" s="519" t="e">
        <f t="shared" si="17"/>
        <v>#N/A</v>
      </c>
      <c r="J15" s="520">
        <f>IF(D15&lt;&gt;"",IF(E15&lt;&gt;"",VLOOKUP(CONCATENATE(D15,"-",E15),'Three Phase - UG'!$C$8:$T$20,9,FALSE),""),"")</f>
        <v>0.1</v>
      </c>
      <c r="K15" s="520">
        <f>IF(D15&lt;&gt;"",IF(E15&lt;&gt;"",VLOOKUP(CONCATENATE(D15,"-",E15),'Three Phase - UG'!$C$8:$T$20,10,FALSE),""),"")</f>
        <v>4.3999999999999997E-2</v>
      </c>
      <c r="L15" s="520">
        <f>IF(D15&lt;&gt;"",IF(E15&lt;&gt;"",VLOOKUP(CONCATENATE(D15,"-",E15),'Three Phase - UG'!$C$8:$T$20,12,FALSE),""),"")</f>
        <v>9.8760000000000001E-2</v>
      </c>
      <c r="M15" s="520">
        <f>IF(D15&lt;&gt;"",IF(E15&lt;&gt;"",VLOOKUP(CONCATENATE(D15,"-",E15),'Three Phase - UG'!$C$8:$T$20,13,FALSE),""),"")</f>
        <v>0.62861999999999996</v>
      </c>
      <c r="N15" s="521">
        <f>IF(D15&lt;&gt;"",IF(E15&lt;&gt;"",VLOOKUP(CONCATENATE(D15,"-",E15),'Three Phase - UG'!$C$8:$T$20,15,FALSE)*1000000,""),"")</f>
        <v>19.299999999999997</v>
      </c>
      <c r="O15" s="520">
        <f t="shared" si="1"/>
        <v>51813.471502590684</v>
      </c>
      <c r="P15" s="521">
        <f t="shared" si="2"/>
        <v>5.1194840027892992E-2</v>
      </c>
      <c r="Q15" s="520">
        <f t="shared" si="3"/>
        <v>5.0000000000000001E-3</v>
      </c>
      <c r="R15" s="520">
        <f t="shared" si="4"/>
        <v>2.2000000000000001E-3</v>
      </c>
      <c r="S15" s="520">
        <f t="shared" si="5"/>
        <v>4.9380000000000005E-3</v>
      </c>
      <c r="T15" s="520">
        <f t="shared" si="6"/>
        <v>3.1431000000000001E-2</v>
      </c>
      <c r="U15" s="520">
        <f t="shared" si="7"/>
        <v>0.96499999999999997</v>
      </c>
      <c r="V15" s="520">
        <f t="shared" si="8"/>
        <v>1036269.4300518135</v>
      </c>
      <c r="W15" s="520">
        <f t="shared" si="9"/>
        <v>2.5597420013946499E-3</v>
      </c>
      <c r="X15" s="522">
        <f t="shared" si="10"/>
        <v>4.200798151648813E-4</v>
      </c>
      <c r="Y15" s="522">
        <f t="shared" si="10"/>
        <v>1.8483511867254778E-4</v>
      </c>
      <c r="Z15" s="522">
        <f t="shared" si="10"/>
        <v>4.1487082545683685E-4</v>
      </c>
      <c r="AA15" s="522">
        <f t="shared" si="10"/>
        <v>2.6407057340894768E-3</v>
      </c>
      <c r="AB15" s="522">
        <f t="shared" si="11"/>
        <v>1.1485912500000002E-5</v>
      </c>
      <c r="AC15" s="522">
        <f t="shared" si="12"/>
        <v>87063.174127436534</v>
      </c>
      <c r="AD15" s="523">
        <f t="shared" si="13"/>
        <v>3.0467329171599829E-8</v>
      </c>
      <c r="AE15" s="103"/>
      <c r="AF15" s="524" t="str">
        <f t="shared" si="14"/>
        <v>Gen 2</v>
      </c>
      <c r="AG15" s="524" t="str">
        <f t="shared" si="14"/>
        <v>Gen 1</v>
      </c>
      <c r="AH15" s="524">
        <f>_xlfn.IFS(MOD(B15,1000)=0,SUMPRODUCT(--($C$2:C14=B15),$AH$2:AH14),MOD(C14,1000)=0,1,TRUE,AH14+1)</f>
        <v>2</v>
      </c>
      <c r="AI15" s="524">
        <f t="shared" si="15"/>
        <v>1.6803192606595252E-3</v>
      </c>
      <c r="AJ15" s="524">
        <f t="shared" si="16"/>
        <v>7.3934047469019113E-4</v>
      </c>
      <c r="AK15" s="524">
        <f t="shared" si="18"/>
        <v>1.6594833018273474E-3</v>
      </c>
      <c r="AL15" s="524">
        <f t="shared" si="19"/>
        <v>1.0562822936357907E-2</v>
      </c>
      <c r="AM15" s="524">
        <f ca="1">MOD(INDIRECT("C"&amp;ROW(AM15)-1+MATCH("UNIT*",AG15:INDIRECT("AG"&amp;MATCH(0,B:B,-1)),0)),100000)/10000</f>
        <v>1</v>
      </c>
      <c r="AO15" s="417"/>
    </row>
    <row r="16" spans="1:48" s="551" customFormat="1" ht="13.8" x14ac:dyDescent="0.25">
      <c r="A16" s="552"/>
      <c r="B16" s="506">
        <v>90001</v>
      </c>
      <c r="C16" s="506">
        <v>110000</v>
      </c>
      <c r="D16" s="577" t="s">
        <v>22</v>
      </c>
      <c r="E16" s="507">
        <v>34.5</v>
      </c>
      <c r="F16" s="529">
        <v>790</v>
      </c>
      <c r="G16" s="560">
        <f t="shared" si="0"/>
        <v>0.14962121212121213</v>
      </c>
      <c r="H16" s="561">
        <f>VLOOKUP(D16,'1 General_1'!$A$21:$B$29,2,FALSE)</f>
        <v>361</v>
      </c>
      <c r="I16" s="562">
        <f t="shared" si="17"/>
        <v>21.57182678286658</v>
      </c>
      <c r="J16" s="563">
        <f>IF(D16&lt;&gt;"",IF(E16&lt;&gt;"",VLOOKUP(CONCATENATE(D16,"-",E16),'Three Phase - UG'!$C$8:$T$20,9,FALSE),""),"")</f>
        <v>0.05</v>
      </c>
      <c r="K16" s="563">
        <f>IF(D16&lt;&gt;"",IF(E16&lt;&gt;"",VLOOKUP(CONCATENATE(D16,"-",E16),'Three Phase - UG'!$C$8:$T$20,10,FALSE),""),"")</f>
        <v>0.04</v>
      </c>
      <c r="L16" s="563">
        <f>IF(D16&lt;&gt;"",IF(E16&lt;&gt;"",VLOOKUP(CONCATENATE(D16,"-",E16),'Three Phase - UG'!$C$8:$T$20,12,FALSE),""),"")</f>
        <v>0.34</v>
      </c>
      <c r="M16" s="563">
        <f>IF(D16&lt;&gt;"",IF(E16&lt;&gt;"",VLOOKUP(CONCATENATE(D16,"-",E16),'Three Phase - UG'!$C$8:$T$20,13,FALSE),""),"")</f>
        <v>0.18099999999999999</v>
      </c>
      <c r="N16" s="564">
        <f>IF(D16&lt;&gt;"",IF(E16&lt;&gt;"",VLOOKUP(CONCATENATE(D16,"-",E16),'Three Phase - UG'!$C$8:$T$20,15,FALSE)*1000000,""),"")</f>
        <v>24.46</v>
      </c>
      <c r="O16" s="563">
        <f t="shared" si="1"/>
        <v>40883.074407195418</v>
      </c>
      <c r="P16" s="564">
        <f t="shared" si="2"/>
        <v>6.4882165133796008E-2</v>
      </c>
      <c r="Q16" s="563">
        <f t="shared" si="3"/>
        <v>3.9500000000000007E-2</v>
      </c>
      <c r="R16" s="563">
        <f t="shared" si="4"/>
        <v>3.1600000000000003E-2</v>
      </c>
      <c r="S16" s="563">
        <f t="shared" si="5"/>
        <v>0.26860000000000006</v>
      </c>
      <c r="T16" s="563">
        <f t="shared" si="6"/>
        <v>0.14299000000000001</v>
      </c>
      <c r="U16" s="563">
        <f t="shared" si="7"/>
        <v>19.323400000000003</v>
      </c>
      <c r="V16" s="563">
        <f t="shared" si="8"/>
        <v>51750.727097715717</v>
      </c>
      <c r="W16" s="563">
        <f t="shared" si="9"/>
        <v>5.1256910455698849E-2</v>
      </c>
      <c r="X16" s="565">
        <f t="shared" si="10"/>
        <v>3.3186305398025628E-3</v>
      </c>
      <c r="Y16" s="565">
        <f t="shared" si="10"/>
        <v>2.65490443184205E-3</v>
      </c>
      <c r="Z16" s="565">
        <f t="shared" si="10"/>
        <v>2.2566687670657431E-2</v>
      </c>
      <c r="AA16" s="565">
        <f t="shared" si="10"/>
        <v>1.2013442554085277E-2</v>
      </c>
      <c r="AB16" s="565">
        <f t="shared" si="11"/>
        <v>2.2999676850000004E-4</v>
      </c>
      <c r="AC16" s="565">
        <f t="shared" si="12"/>
        <v>4347.8871747713265</v>
      </c>
      <c r="AD16" s="34">
        <f t="shared" si="13"/>
        <v>6.1008537669895559E-7</v>
      </c>
      <c r="AE16" s="33"/>
      <c r="AF16" s="61" t="str">
        <f t="shared" si="14"/>
        <v>Gen 1</v>
      </c>
      <c r="AG16" s="61" t="str">
        <f t="shared" si="14"/>
        <v>UNIT 1_1</v>
      </c>
      <c r="AH16" s="61">
        <f>_xlfn.IFS(MOD(B16,1000)=0,SUMPRODUCT(--($C$2:C15=B16),$AH$2:AH15),MOD(C15,1000)=0,1,TRUE,AH15+1)</f>
        <v>3</v>
      </c>
      <c r="AI16" s="61">
        <f t="shared" si="15"/>
        <v>2.9867674858223066E-2</v>
      </c>
      <c r="AJ16" s="61">
        <f t="shared" si="16"/>
        <v>2.3894139886578451E-2</v>
      </c>
      <c r="AK16" s="61">
        <f t="shared" si="18"/>
        <v>0.20310018903591687</v>
      </c>
      <c r="AL16" s="61">
        <f t="shared" si="19"/>
        <v>0.10812098298676749</v>
      </c>
      <c r="AM16" s="61">
        <f ca="1">MOD(INDIRECT("C"&amp;ROW(AM16)-1+MATCH("UNIT*",AG16:INDIRECT("AG"&amp;MATCH(0,B:B,-1)),0)),100000)/10000</f>
        <v>1</v>
      </c>
      <c r="AO16" s="566"/>
    </row>
    <row r="17" spans="1:53" s="555" customFormat="1" ht="13.8" x14ac:dyDescent="0.25">
      <c r="A17" s="597" t="s">
        <v>478</v>
      </c>
      <c r="B17" s="596">
        <v>100003</v>
      </c>
      <c r="C17" s="531">
        <v>100002</v>
      </c>
      <c r="D17" s="567" t="s">
        <v>321</v>
      </c>
      <c r="E17" s="568">
        <v>34.5</v>
      </c>
      <c r="F17" s="533">
        <v>50</v>
      </c>
      <c r="G17" s="569">
        <f t="shared" si="0"/>
        <v>9.46969696969697E-3</v>
      </c>
      <c r="H17" s="570" t="e">
        <f>VLOOKUP(D17,'1 General_1'!$A$21:$B$29,2,FALSE)</f>
        <v>#N/A</v>
      </c>
      <c r="I17" s="571" t="e">
        <f t="shared" si="17"/>
        <v>#N/A</v>
      </c>
      <c r="J17" s="572">
        <f>IF(D17&lt;&gt;"",IF(E17&lt;&gt;"",VLOOKUP(CONCATENATE(D17,"-",E17),'Three Phase - UG'!$C$8:$T$20,9,FALSE),""),"")</f>
        <v>0.1</v>
      </c>
      <c r="K17" s="572">
        <f>IF(D17&lt;&gt;"",IF(E17&lt;&gt;"",VLOOKUP(CONCATENATE(D17,"-",E17),'Three Phase - UG'!$C$8:$T$20,10,FALSE),""),"")</f>
        <v>4.3999999999999997E-2</v>
      </c>
      <c r="L17" s="572">
        <f>IF(D17&lt;&gt;"",IF(E17&lt;&gt;"",VLOOKUP(CONCATENATE(D17,"-",E17),'Three Phase - UG'!$C$8:$T$20,12,FALSE),""),"")</f>
        <v>9.8760000000000001E-2</v>
      </c>
      <c r="M17" s="572">
        <f>IF(D17&lt;&gt;"",IF(E17&lt;&gt;"",VLOOKUP(CONCATENATE(D17,"-",E17),'Three Phase - UG'!$C$8:$T$20,13,FALSE),""),"")</f>
        <v>0.62861999999999996</v>
      </c>
      <c r="N17" s="573">
        <f>IF(D17&lt;&gt;"",IF(E17&lt;&gt;"",VLOOKUP(CONCATENATE(D17,"-",E17),'Three Phase - UG'!$C$8:$T$20,15,FALSE)*1000000,""),"")</f>
        <v>19.299999999999997</v>
      </c>
      <c r="O17" s="572">
        <f t="shared" si="1"/>
        <v>51813.471502590684</v>
      </c>
      <c r="P17" s="573">
        <f t="shared" si="2"/>
        <v>5.1194840027892992E-2</v>
      </c>
      <c r="Q17" s="572">
        <f t="shared" si="3"/>
        <v>5.0000000000000001E-3</v>
      </c>
      <c r="R17" s="572">
        <f t="shared" si="4"/>
        <v>2.2000000000000001E-3</v>
      </c>
      <c r="S17" s="572">
        <f t="shared" si="5"/>
        <v>4.9380000000000005E-3</v>
      </c>
      <c r="T17" s="572">
        <f t="shared" si="6"/>
        <v>3.1431000000000001E-2</v>
      </c>
      <c r="U17" s="572">
        <f t="shared" si="7"/>
        <v>0.96499999999999997</v>
      </c>
      <c r="V17" s="572">
        <f t="shared" si="8"/>
        <v>1036269.4300518135</v>
      </c>
      <c r="W17" s="572">
        <f t="shared" si="9"/>
        <v>2.5597420013946499E-3</v>
      </c>
      <c r="X17" s="574">
        <f t="shared" si="10"/>
        <v>4.200798151648813E-4</v>
      </c>
      <c r="Y17" s="574">
        <f t="shared" si="10"/>
        <v>1.8483511867254778E-4</v>
      </c>
      <c r="Z17" s="574">
        <f t="shared" si="10"/>
        <v>4.1487082545683685E-4</v>
      </c>
      <c r="AA17" s="574">
        <f t="shared" si="10"/>
        <v>2.6407057340894768E-3</v>
      </c>
      <c r="AB17" s="574">
        <f t="shared" si="11"/>
        <v>1.1485912500000002E-5</v>
      </c>
      <c r="AC17" s="574">
        <f t="shared" si="12"/>
        <v>87063.174127436534</v>
      </c>
      <c r="AD17" s="575">
        <f t="shared" si="13"/>
        <v>3.0467329171599829E-8</v>
      </c>
      <c r="AE17" s="575"/>
      <c r="AF17" s="576" t="str">
        <f t="shared" si="14"/>
        <v>Gen 3</v>
      </c>
      <c r="AG17" s="576" t="str">
        <f t="shared" si="14"/>
        <v>Gen 2</v>
      </c>
      <c r="AH17" s="576">
        <f>_xlfn.IFS(MOD(B17,1000)=0,SUMPRODUCT(--($C$2:C16=B17),$AH$2:AH16),MOD(C16,1000)=0,1,TRUE,AH16+1)</f>
        <v>1</v>
      </c>
      <c r="AI17" s="576">
        <f t="shared" si="15"/>
        <v>4.200798151648813E-4</v>
      </c>
      <c r="AJ17" s="576">
        <f t="shared" si="16"/>
        <v>1.8483511867254778E-4</v>
      </c>
      <c r="AK17" s="576">
        <f t="shared" si="18"/>
        <v>4.1487082545683685E-4</v>
      </c>
      <c r="AL17" s="576">
        <f t="shared" si="19"/>
        <v>2.6407057340894768E-3</v>
      </c>
      <c r="AM17" s="576">
        <f ca="1">MOD(INDIRECT("C"&amp;ROW(AM17)-1+MATCH("UNIT*",AG17:INDIRECT("AG"&amp;MATCH(0,B:B,-1)),0)),100000)/10000</f>
        <v>1</v>
      </c>
      <c r="AO17" s="556"/>
    </row>
    <row r="18" spans="1:53" ht="13.8" x14ac:dyDescent="0.25">
      <c r="A18" s="530"/>
      <c r="B18" s="538">
        <v>100002</v>
      </c>
      <c r="C18" s="538">
        <v>100001</v>
      </c>
      <c r="D18" s="514" t="s">
        <v>321</v>
      </c>
      <c r="E18" s="515">
        <v>34.5</v>
      </c>
      <c r="F18" s="539">
        <v>50</v>
      </c>
      <c r="G18" s="517">
        <f t="shared" si="0"/>
        <v>9.46969696969697E-3</v>
      </c>
      <c r="H18" s="518" t="e">
        <f>VLOOKUP(D18,'1 General_1'!$A$21:$B$29,2,FALSE)</f>
        <v>#N/A</v>
      </c>
      <c r="I18" s="519" t="e">
        <f t="shared" si="17"/>
        <v>#N/A</v>
      </c>
      <c r="J18" s="520">
        <f>IF(D18&lt;&gt;"",IF(E18&lt;&gt;"",VLOOKUP(CONCATENATE(D18,"-",E18),'Three Phase - UG'!$C$8:$T$20,9,FALSE),""),"")</f>
        <v>0.1</v>
      </c>
      <c r="K18" s="520">
        <f>IF(D18&lt;&gt;"",IF(E18&lt;&gt;"",VLOOKUP(CONCATENATE(D18,"-",E18),'Three Phase - UG'!$C$8:$T$20,10,FALSE),""),"")</f>
        <v>4.3999999999999997E-2</v>
      </c>
      <c r="L18" s="520">
        <f>IF(D18&lt;&gt;"",IF(E18&lt;&gt;"",VLOOKUP(CONCATENATE(D18,"-",E18),'Three Phase - UG'!$C$8:$T$20,12,FALSE),""),"")</f>
        <v>9.8760000000000001E-2</v>
      </c>
      <c r="M18" s="520">
        <f>IF(D18&lt;&gt;"",IF(E18&lt;&gt;"",VLOOKUP(CONCATENATE(D18,"-",E18),'Three Phase - UG'!$C$8:$T$20,13,FALSE),""),"")</f>
        <v>0.62861999999999996</v>
      </c>
      <c r="N18" s="521">
        <f>IF(D18&lt;&gt;"",IF(E18&lt;&gt;"",VLOOKUP(CONCATENATE(D18,"-",E18),'Three Phase - UG'!$C$8:$T$20,15,FALSE)*1000000,""),"")</f>
        <v>19.299999999999997</v>
      </c>
      <c r="O18" s="520">
        <f t="shared" si="1"/>
        <v>51813.471502590684</v>
      </c>
      <c r="P18" s="521">
        <f t="shared" si="2"/>
        <v>5.1194840027892992E-2</v>
      </c>
      <c r="Q18" s="520">
        <f t="shared" si="3"/>
        <v>5.0000000000000001E-3</v>
      </c>
      <c r="R18" s="520">
        <f t="shared" si="4"/>
        <v>2.2000000000000001E-3</v>
      </c>
      <c r="S18" s="520">
        <f t="shared" si="5"/>
        <v>4.9380000000000005E-3</v>
      </c>
      <c r="T18" s="520">
        <f t="shared" si="6"/>
        <v>3.1431000000000001E-2</v>
      </c>
      <c r="U18" s="520">
        <f t="shared" si="7"/>
        <v>0.96499999999999997</v>
      </c>
      <c r="V18" s="520">
        <f t="shared" si="8"/>
        <v>1036269.4300518135</v>
      </c>
      <c r="W18" s="520">
        <f t="shared" si="9"/>
        <v>2.5597420013946499E-3</v>
      </c>
      <c r="X18" s="522">
        <f t="shared" ref="X18:AA19" si="20">Q18*100/($E18^2)</f>
        <v>4.200798151648813E-4</v>
      </c>
      <c r="Y18" s="522">
        <f t="shared" si="20"/>
        <v>1.8483511867254778E-4</v>
      </c>
      <c r="Z18" s="522">
        <f t="shared" si="20"/>
        <v>4.1487082545683685E-4</v>
      </c>
      <c r="AA18" s="522">
        <f t="shared" si="20"/>
        <v>2.6407057340894768E-3</v>
      </c>
      <c r="AB18" s="522">
        <f t="shared" si="11"/>
        <v>1.1485912500000002E-5</v>
      </c>
      <c r="AC18" s="522">
        <f t="shared" si="12"/>
        <v>87063.174127436534</v>
      </c>
      <c r="AD18" s="523">
        <f t="shared" si="13"/>
        <v>3.0467329171599829E-8</v>
      </c>
      <c r="AE18" s="103"/>
      <c r="AF18" s="524" t="str">
        <f t="shared" ref="AF18:AG19" si="21">_xlfn.IFS(MOD(B18,10000)=0,"UNIT "&amp;ROUNDDOWN(B18/100000,0)&amp;"_"&amp;(MOD(B18,100000)/10000),MOD(B18,1000)=0,"JB "&amp;ROUNDDOWN(B18/10000,0)&amp;"-"&amp;(MOD(B18,10000)/1000),TRUE,"Gen "&amp;MOD(B18,1000))</f>
        <v>Gen 2</v>
      </c>
      <c r="AG18" s="524" t="str">
        <f t="shared" si="21"/>
        <v>Gen 1</v>
      </c>
      <c r="AH18" s="524">
        <f>_xlfn.IFS(MOD(B18,1000)=0,SUMPRODUCT(--($C$2:C17=B18),$AH$2:AH17),MOD(C17,1000)=0,1,TRUE,AH17+1)</f>
        <v>2</v>
      </c>
      <c r="AI18" s="524">
        <f t="shared" si="15"/>
        <v>1.6803192606595252E-3</v>
      </c>
      <c r="AJ18" s="524">
        <f t="shared" si="16"/>
        <v>7.3934047469019113E-4</v>
      </c>
      <c r="AK18" s="524">
        <f t="shared" si="18"/>
        <v>1.6594833018273474E-3</v>
      </c>
      <c r="AL18" s="524">
        <f t="shared" si="19"/>
        <v>1.0562822936357907E-2</v>
      </c>
      <c r="AM18" s="524">
        <f ca="1">MOD(INDIRECT("C"&amp;ROW(AM18)-1+MATCH("UNIT*",AG18:INDIRECT("AG"&amp;MATCH(0,B:B,-1)),0)),100000)/10000</f>
        <v>1</v>
      </c>
      <c r="AO18" s="417"/>
    </row>
    <row r="19" spans="1:53" ht="13.8" x14ac:dyDescent="0.25">
      <c r="A19" s="530"/>
      <c r="B19" s="513">
        <v>100001</v>
      </c>
      <c r="C19" s="513">
        <v>110000</v>
      </c>
      <c r="D19" s="514" t="s">
        <v>22</v>
      </c>
      <c r="E19" s="515">
        <v>34.5</v>
      </c>
      <c r="F19" s="550">
        <v>700</v>
      </c>
      <c r="G19" s="517">
        <f t="shared" si="0"/>
        <v>0.13257575757575757</v>
      </c>
      <c r="H19" s="518">
        <f>VLOOKUP(D19,'1 General_1'!$A$21:$B$29,2,FALSE)</f>
        <v>361</v>
      </c>
      <c r="I19" s="519">
        <f t="shared" si="17"/>
        <v>21.57182678286658</v>
      </c>
      <c r="J19" s="520">
        <f>IF(D19&lt;&gt;"",IF(E19&lt;&gt;"",VLOOKUP(CONCATENATE(D19,"-",E19),'Three Phase - UG'!$C$8:$T$20,9,FALSE),""),"")</f>
        <v>0.05</v>
      </c>
      <c r="K19" s="520">
        <f>IF(D19&lt;&gt;"",IF(E19&lt;&gt;"",VLOOKUP(CONCATENATE(D19,"-",E19),'Three Phase - UG'!$C$8:$T$20,10,FALSE),""),"")</f>
        <v>0.04</v>
      </c>
      <c r="L19" s="520">
        <f>IF(D19&lt;&gt;"",IF(E19&lt;&gt;"",VLOOKUP(CONCATENATE(D19,"-",E19),'Three Phase - UG'!$C$8:$T$20,12,FALSE),""),"")</f>
        <v>0.34</v>
      </c>
      <c r="M19" s="520">
        <f>IF(D19&lt;&gt;"",IF(E19&lt;&gt;"",VLOOKUP(CONCATENATE(D19,"-",E19),'Three Phase - UG'!$C$8:$T$20,13,FALSE),""),"")</f>
        <v>0.18099999999999999</v>
      </c>
      <c r="N19" s="521">
        <f>IF(D19&lt;&gt;"",IF(E19&lt;&gt;"",VLOOKUP(CONCATENATE(D19,"-",E19),'Three Phase - UG'!$C$8:$T$20,15,FALSE)*1000000,""),"")</f>
        <v>24.46</v>
      </c>
      <c r="O19" s="520">
        <f t="shared" si="1"/>
        <v>40883.074407195418</v>
      </c>
      <c r="P19" s="521">
        <f t="shared" si="2"/>
        <v>6.4882165133796008E-2</v>
      </c>
      <c r="Q19" s="520">
        <f t="shared" si="3"/>
        <v>3.5000000000000003E-2</v>
      </c>
      <c r="R19" s="520">
        <f t="shared" si="4"/>
        <v>2.7999999999999997E-2</v>
      </c>
      <c r="S19" s="520">
        <f t="shared" si="5"/>
        <v>0.23800000000000002</v>
      </c>
      <c r="T19" s="520">
        <f t="shared" si="6"/>
        <v>0.12670000000000001</v>
      </c>
      <c r="U19" s="520">
        <f t="shared" si="7"/>
        <v>17.122</v>
      </c>
      <c r="V19" s="520">
        <f t="shared" si="8"/>
        <v>58404.392010279174</v>
      </c>
      <c r="W19" s="520">
        <f t="shared" si="9"/>
        <v>4.5417515593657198E-2</v>
      </c>
      <c r="X19" s="522">
        <f t="shared" si="20"/>
        <v>2.9405587061541697E-3</v>
      </c>
      <c r="Y19" s="522">
        <f t="shared" si="20"/>
        <v>2.3524469649233355E-3</v>
      </c>
      <c r="Z19" s="522">
        <f t="shared" si="20"/>
        <v>1.9995799201848352E-2</v>
      </c>
      <c r="AA19" s="522">
        <f t="shared" si="20"/>
        <v>1.0644822516278093E-2</v>
      </c>
      <c r="AB19" s="522">
        <f t="shared" si="11"/>
        <v>2.03794605E-4</v>
      </c>
      <c r="AC19" s="522">
        <f t="shared" si="12"/>
        <v>4906.9012400990696</v>
      </c>
      <c r="AD19" s="523">
        <f t="shared" si="13"/>
        <v>5.4058197935350488E-7</v>
      </c>
      <c r="AE19" s="103"/>
      <c r="AF19" s="524" t="str">
        <f t="shared" si="21"/>
        <v>Gen 1</v>
      </c>
      <c r="AG19" s="524" t="str">
        <f t="shared" si="21"/>
        <v>UNIT 1_1</v>
      </c>
      <c r="AH19" s="524">
        <f>_xlfn.IFS(MOD(B19,1000)=0,SUMPRODUCT(--($C$2:C18=B19),$AH$2:AH18),MOD(C18,1000)=0,1,TRUE,AH18+1)</f>
        <v>3</v>
      </c>
      <c r="AI19" s="524">
        <f t="shared" si="15"/>
        <v>2.6465028355387527E-2</v>
      </c>
      <c r="AJ19" s="524">
        <f t="shared" si="16"/>
        <v>2.1172022684310021E-2</v>
      </c>
      <c r="AK19" s="524">
        <f t="shared" si="18"/>
        <v>0.17996219281663517</v>
      </c>
      <c r="AL19" s="524">
        <f t="shared" si="19"/>
        <v>9.5803402646502833E-2</v>
      </c>
      <c r="AM19" s="524">
        <f ca="1">MOD(INDIRECT("C"&amp;ROW(AM19)-1+MATCH("UNIT*",AG19:INDIRECT("AG"&amp;MATCH(0,B:B,-1)),0)),100000)/10000</f>
        <v>1</v>
      </c>
      <c r="AO19" s="417"/>
    </row>
    <row r="20" spans="1:53" ht="13.8" thickBot="1" x14ac:dyDescent="0.3">
      <c r="A20" s="236"/>
      <c r="B20" s="442"/>
      <c r="C20" s="442"/>
      <c r="D20" s="177"/>
      <c r="E20" s="234"/>
      <c r="F20" s="235"/>
      <c r="G20" s="411"/>
      <c r="H20" s="412"/>
      <c r="I20" s="413"/>
      <c r="J20" s="414"/>
      <c r="K20" s="414"/>
      <c r="L20" s="414"/>
      <c r="M20" s="414"/>
      <c r="N20" s="415"/>
      <c r="O20" s="414"/>
      <c r="P20" s="415"/>
      <c r="Q20" s="414"/>
      <c r="R20" s="414"/>
      <c r="S20" s="414"/>
      <c r="T20" s="414"/>
      <c r="U20" s="414"/>
      <c r="V20" s="414"/>
      <c r="W20" s="414"/>
      <c r="X20" s="416"/>
      <c r="Y20" s="416"/>
      <c r="Z20" s="416"/>
      <c r="AA20" s="416"/>
      <c r="AB20" s="416"/>
      <c r="AC20" s="416"/>
      <c r="AD20" s="6"/>
      <c r="AO20" s="417"/>
    </row>
    <row r="21" spans="1:53" ht="26.25" customHeight="1" thickBot="1" x14ac:dyDescent="0.3">
      <c r="A21" s="359" t="s">
        <v>168</v>
      </c>
      <c r="B21" s="359" t="s">
        <v>169</v>
      </c>
      <c r="C21" s="442"/>
      <c r="D21" s="177"/>
      <c r="E21" s="234"/>
      <c r="F21" s="235"/>
      <c r="G21" s="411"/>
      <c r="H21" s="412"/>
      <c r="I21" s="413">
        <f>SUMIFS(TabCollection4[MVA Rating],TabCollection4[To],110000)</f>
        <v>129.43096069719948</v>
      </c>
      <c r="J21" s="414"/>
      <c r="K21" s="414"/>
      <c r="L21" s="414"/>
      <c r="M21" s="414"/>
      <c r="N21" s="415"/>
      <c r="O21" s="414"/>
      <c r="P21" s="415"/>
      <c r="Q21" s="414"/>
      <c r="R21" s="414"/>
      <c r="S21" s="414"/>
      <c r="T21" s="414"/>
      <c r="U21" s="414"/>
      <c r="V21" s="414"/>
      <c r="W21" s="414"/>
      <c r="X21" s="416"/>
      <c r="Y21" s="416"/>
      <c r="Z21" s="416"/>
      <c r="AA21" s="416"/>
      <c r="AB21" s="416"/>
      <c r="AC21" s="416"/>
      <c r="AD21" s="6"/>
      <c r="AF21" s="960" t="s">
        <v>197</v>
      </c>
      <c r="AG21" s="961"/>
      <c r="AH21" s="961"/>
      <c r="AI21" s="961"/>
      <c r="AJ21" s="961"/>
      <c r="AK21" s="961"/>
      <c r="AL21" s="961"/>
      <c r="AM21" s="962"/>
    </row>
    <row r="22" spans="1:53" ht="21.75" customHeight="1" x14ac:dyDescent="0.25">
      <c r="A22" s="236"/>
      <c r="B22" s="442"/>
      <c r="C22" s="442"/>
      <c r="D22" s="177"/>
      <c r="E22" s="234"/>
      <c r="F22" s="235"/>
      <c r="G22" s="418"/>
      <c r="H22" s="412"/>
      <c r="I22" s="413">
        <f>I21*1.15</f>
        <v>148.84560480177939</v>
      </c>
      <c r="J22" s="414"/>
      <c r="K22" s="414"/>
      <c r="L22" s="414"/>
      <c r="M22" s="414"/>
      <c r="N22" s="415"/>
      <c r="O22" s="414"/>
      <c r="P22" s="415"/>
      <c r="Q22" s="414"/>
      <c r="R22" s="414"/>
      <c r="S22" s="414"/>
      <c r="T22" s="414"/>
      <c r="U22" s="414"/>
      <c r="V22" s="414"/>
      <c r="W22" s="414"/>
      <c r="X22" s="416"/>
      <c r="Y22" s="416"/>
      <c r="Z22" s="416"/>
      <c r="AA22" s="416"/>
      <c r="AB22" s="416"/>
      <c r="AC22" s="416"/>
      <c r="AD22" s="6"/>
      <c r="AF22" s="419" t="s">
        <v>198</v>
      </c>
      <c r="AG22" s="420" t="s">
        <v>199</v>
      </c>
      <c r="AH22" s="420" t="s">
        <v>200</v>
      </c>
      <c r="AI22" s="420" t="s">
        <v>201</v>
      </c>
      <c r="AJ22" s="420" t="s">
        <v>202</v>
      </c>
      <c r="AK22" s="420" t="s">
        <v>203</v>
      </c>
      <c r="AL22" s="421" t="s">
        <v>204</v>
      </c>
      <c r="AM22" s="422" t="s">
        <v>205</v>
      </c>
      <c r="AN22" s="422" t="s">
        <v>206</v>
      </c>
      <c r="AO22" s="422" t="s">
        <v>207</v>
      </c>
      <c r="AP22" s="422" t="s">
        <v>208</v>
      </c>
      <c r="AQ22" s="423" t="s">
        <v>209</v>
      </c>
      <c r="AR22" s="424" t="s">
        <v>172</v>
      </c>
    </row>
    <row r="23" spans="1:53" x14ac:dyDescent="0.25">
      <c r="A23" s="236"/>
      <c r="J23" s="426" t="str">
        <f>IF(D23&lt;&gt;"",IF(E23&lt;&gt;"",VLOOKUP(CONCATENATE(D23,"-",E23),'Three Phase - UG'!$C$8:$T$18,9,FALSE),""),"")</f>
        <v/>
      </c>
      <c r="K23" s="426" t="str">
        <f>IF(D23&lt;&gt;"",IF(E23&lt;&gt;"",VLOOKUP(CONCATENATE(D23,"-",E23),'Three Phase - UG'!$C$8:$T$18,10,FALSE),""),"")</f>
        <v/>
      </c>
      <c r="L23" s="426" t="str">
        <f>IF(D23&lt;&gt;"",IF(E23&lt;&gt;"",VLOOKUP(CONCATENATE(D23,"-",E23),'Three Phase - UG'!$C$8:$T$18,12,FALSE),""),"")</f>
        <v/>
      </c>
      <c r="M23" s="426" t="str">
        <f>IF(D23&lt;&gt;"",IF(E23&lt;&gt;"",VLOOKUP(CONCATENATE(D23,"-",E23),'Three Phase - UG'!$C$8:$T$18,13,FALSE),""),"")</f>
        <v/>
      </c>
      <c r="N23" s="427" t="str">
        <f>IF(D23&lt;&gt;"",IF(E23&lt;&gt;"",VLOOKUP(CONCATENATE(D23,"-",E23),'Three Phase - UG'!$C$8:$T$18,15,FALSE)*1000000,""),"")</f>
        <v/>
      </c>
      <c r="O23" s="426"/>
      <c r="P23" s="427"/>
      <c r="AF23" s="430" t="str">
        <f ca="1">IF(ISERROR(MATCH(1,$AM$2:INDIRECT("AM"&amp;MATCH(0,$B:$B,-1)),0)),"","MPT 1")</f>
        <v>MPT 1</v>
      </c>
      <c r="AG23" s="61" cm="1">
        <f t="array" aca="1" ref="AG23" ca="1">IF(AF23="","",SUMPRODUCT(--($AM$2:INDIRECT("Am"&amp;MATCH(0,$B:$B,-1))=1),--(ISNUMBER(SEARCH("UNIT",$AG$2:INDIRECT("Ag"&amp;MATCH(0,$B:$B,-1))))),$AH$2:INDIRECT("Ah"&amp;MATCH(0,$B:$B,-1))))</f>
        <v>18</v>
      </c>
      <c r="AH23" s="431">
        <f ca="1">IF(AF23="","",AK23/AG23^2)</f>
        <v>6.0950469478089728E-4</v>
      </c>
      <c r="AI23" s="431">
        <f ca="1">IF(AF23="","",AL23/AG23^2)</f>
        <v>4.7360109531922173E-4</v>
      </c>
      <c r="AJ23" s="432" cm="1">
        <f t="array" aca="1" ref="AJ23" ca="1">IF(AF23="","",SUMPRODUCT(--($AM$2:INDIRECT("Am"&amp;MATCH(0,$B:$B,-1))=1),$AB$2:INDIRECT("ab"&amp;MATCH(0,$B:$B,-1))))</f>
        <v>1.5614818335000001E-3</v>
      </c>
      <c r="AK23" s="433" cm="1">
        <f t="array" aca="1" ref="AK23" ca="1">IF(AF23="","",SUMPRODUCT(--($AM$2:INDIRECT("Am"&amp;MATCH(0,B:B,-1))=1),$AI$2:INDIRECT("Ai"&amp;MATCH(0,B:B,-1))))</f>
        <v>0.19747952110901074</v>
      </c>
      <c r="AL23" s="433" cm="1">
        <f t="array" aca="1" ref="AL23" ca="1">IF(AF23="","",SUMPRODUCT(--($AM$2:INDIRECT("Am"&amp;MATCH(0,B:B,-1))=1),$AJ$2:INDIRECT("Aj"&amp;MATCH(0,B:B,-1))))</f>
        <v>0.15344675488342785</v>
      </c>
      <c r="AM23" s="431">
        <f t="shared" ref="AM23:AM31" ca="1" si="22">IF(AF23="","",AP23/AG23^2)</f>
        <v>3.9185511913930318E-3</v>
      </c>
      <c r="AN23" s="431">
        <f t="shared" ref="AN23:AN31" ca="1" si="23">IF(AG23="","",AQ23/AG23^2)</f>
        <v>2.3101122546617188E-3</v>
      </c>
      <c r="AO23" s="434" cm="1">
        <f t="array" aca="1" ref="AO23" ca="1">IF(AF23="","",SUMPRODUCT(--($AM$2:INDIRECT("Am"&amp;MATCH(0,$B:$B,-1))=1),$AB$2:INDIRECT("ab"&amp;MATCH(0,$B:$B,-1))))</f>
        <v>1.5614818335000001E-3</v>
      </c>
      <c r="AP23" s="435" cm="1">
        <f t="array" aca="1" ref="AP23" ca="1">IF(AF23="","",SUMPRODUCT(--($AM$2:INDIRECT("Am"&amp;MATCH(0,B:B,-1))=1),$AK$2:INDIRECT("Ak"&amp;MATCH(0,B:B,-1))))</f>
        <v>1.2696105860113422</v>
      </c>
      <c r="AQ23" s="435" cm="1">
        <f t="array" aca="1" ref="AQ23" ca="1">IF(AF23="","",SUMPRODUCT(--($AM$2:INDIRECT("Am"&amp;MATCH(0,B:B,-1))=1),$AL$2:INDIRECT("Al"&amp;MATCH(0,B:B,-1))))</f>
        <v>0.74847637051039695</v>
      </c>
      <c r="AR23" s="436" t="e">
        <f>SUM(#REF!+#REF!+#REF!+#REF!)</f>
        <v>#REF!</v>
      </c>
      <c r="AT23">
        <f>SUMIFS(TabCollection4[MVA Rating],TabCollection4[To],110000)</f>
        <v>129.43096069719948</v>
      </c>
      <c r="AU23">
        <f>AT23*1.15</f>
        <v>148.84560480177939</v>
      </c>
      <c r="AW23" s="253"/>
      <c r="AX23" s="253"/>
      <c r="BA23" s="353"/>
    </row>
    <row r="24" spans="1:53" x14ac:dyDescent="0.25">
      <c r="A24" s="236"/>
      <c r="J24" s="426"/>
      <c r="K24" s="426"/>
      <c r="L24" s="426"/>
      <c r="M24" s="426"/>
      <c r="N24" s="427"/>
      <c r="O24" s="426"/>
      <c r="P24" s="427"/>
      <c r="AF24" s="430" t="str">
        <f ca="1">IF(ISERROR(MATCH(2,$AM$2:INDIRECT("Am"&amp;MATCH(0,$B:$B,-1)),0)),"","MPT 2")</f>
        <v/>
      </c>
      <c r="AG24" s="61" t="str" cm="1">
        <f t="array" aca="1" ref="AG24" ca="1">IF(AF24="","",SUMPRODUCT(--($AM$2:INDIRECT("Am"&amp;MATCH(0,$B:$B,-1))=2),--(ISNUMBER(SEARCH("UNIT",$AG$2:INDIRECT("Ag"&amp;MATCH(0,$B:$B,-1))))),$AH$2:INDIRECT("Ah"&amp;MATCH(0,$B:$B,-1))))</f>
        <v/>
      </c>
      <c r="AH24" s="431" t="str">
        <f ca="1">IF(AF24="","",AK24/AG24^2)</f>
        <v/>
      </c>
      <c r="AI24" s="431" t="str">
        <f ca="1">IF(AF24="","",AL24/AG24^2)</f>
        <v/>
      </c>
      <c r="AJ24" s="431" t="str" cm="1">
        <f t="array" aca="1" ref="AJ24" ca="1">IF(AF24="","",SUMPRODUCT(--($AM$2:INDIRECT("Am"&amp;MATCH(0,$B:$B,-1))=2),$AB$2:INDIRECT("ab"&amp;MATCH(0,$B:$B,-1))))</f>
        <v/>
      </c>
      <c r="AK24" s="433" t="str" cm="1">
        <f t="array" aca="1" ref="AK24" ca="1">IF(AF24="","",SUMPRODUCT(--($AM$2:INDIRECT("Am"&amp;MATCH(0,B:B,-1))=2),$AI$2:INDIRECT("Ai"&amp;MATCH(0,B:B,-1))))</f>
        <v/>
      </c>
      <c r="AL24" s="433" t="str" cm="1">
        <f t="array" aca="1" ref="AL24" ca="1">IF(AF24="","",SUMPRODUCT(--($AM$2:INDIRECT("Am"&amp;MATCH(0,B:B,-1))=2),$AJ$2:INDIRECT("Aj"&amp;MATCH(0,B:B,-1))))</f>
        <v/>
      </c>
      <c r="AM24" s="431" t="str">
        <f t="shared" ca="1" si="22"/>
        <v/>
      </c>
      <c r="AN24" s="431" t="str">
        <f t="shared" ca="1" si="23"/>
        <v/>
      </c>
      <c r="AO24" s="437" t="str" cm="1">
        <f t="array" aca="1" ref="AO24" ca="1">IF(AF24="","",SUMPRODUCT(--($AM$2:INDIRECT("Am"&amp;MATCH(0,$B:$B,-1))=2),$AB$2:INDIRECT("ab"&amp;MATCH(0,$B:$B,-1))))</f>
        <v/>
      </c>
      <c r="AP24" s="435" t="str" cm="1">
        <f t="array" aca="1" ref="AP24" ca="1">IF(AF24="","",SUMPRODUCT(--($AM$2:INDIRECT("Am"&amp;MATCH(0,B:B,-1))=2),$AK$2:INDIRECT("Ak"&amp;MATCH(0,B:B,-1))))</f>
        <v/>
      </c>
      <c r="AQ24" s="435" t="str" cm="1">
        <f t="array" aca="1" ref="AQ24" ca="1">IF(AF24="","",SUMPRODUCT(--($AM$2:INDIRECT("Am"&amp;MATCH(0,B:B,-1))=2),$AL$2:INDIRECT("Al"&amp;MATCH(0,B:B,-1))))</f>
        <v/>
      </c>
      <c r="AR24" s="436" t="e">
        <f>SUM(#REF!+#REF!+#REF!+#REF!)</f>
        <v>#REF!</v>
      </c>
      <c r="AW24" s="253"/>
      <c r="AX24" s="253"/>
      <c r="BA24" s="353"/>
    </row>
    <row r="25" spans="1:53" x14ac:dyDescent="0.25">
      <c r="J25" s="426" t="str">
        <f>IF(D25&lt;&gt;"",IF(E25&lt;&gt;"",VLOOKUP(CONCATENATE(D25,"-",E25),'Three Phase - UG'!$C$8:$T$18,9,FALSE),""),"")</f>
        <v/>
      </c>
      <c r="K25" s="426" t="str">
        <f>IF(D25&lt;&gt;"",IF(E25&lt;&gt;"",VLOOKUP(CONCATENATE(D25,"-",E25),'Three Phase - UG'!$C$8:$T$18,10,FALSE),""),"")</f>
        <v/>
      </c>
      <c r="L25" s="426" t="str">
        <f>IF(D25&lt;&gt;"",IF(E25&lt;&gt;"",VLOOKUP(CONCATENATE(D25,"-",E25),'Three Phase - UG'!$C$8:$T$18,12,FALSE),""),"")</f>
        <v/>
      </c>
      <c r="M25" s="426" t="str">
        <f>IF(D25&lt;&gt;"",IF(E25&lt;&gt;"",VLOOKUP(CONCATENATE(D25,"-",E25),'Three Phase - UG'!$C$8:$T$18,13,FALSE),""),"")</f>
        <v/>
      </c>
      <c r="N25" s="427" t="str">
        <f>IF(D25&lt;&gt;"",IF(E25&lt;&gt;"",VLOOKUP(CONCATENATE(D25,"-",E25),'Three Phase - UG'!$C$8:$T$18,15,FALSE)*1000000,""),"")</f>
        <v/>
      </c>
      <c r="O25" s="426"/>
      <c r="P25" s="427"/>
      <c r="AB25" s="253"/>
      <c r="AF25" s="430" t="str">
        <f ca="1">IF(ISERROR(MATCH(3,$AM$2:INDIRECT("Am"&amp;MATCH(0,$B:$B,-1)),0)),"","MPT 3")</f>
        <v/>
      </c>
      <c r="AG25" s="61" t="str" cm="1">
        <f t="array" aca="1" ref="AG25" ca="1">IF(AF25="","",SUMPRODUCT(--($AM$2:INDIRECT("Am"&amp;MATCH(0,$B:$B,-1))=3),--(ISNUMBER(SEARCH("UNIT",$AG$2:INDIRECT("Ag"&amp;MATCH(0,$B:$B,-1))))),$AH$2:INDIRECT("Ah"&amp;MATCH(0,$B:$B,-1))))</f>
        <v/>
      </c>
      <c r="AH25" s="438" t="str">
        <f ca="1">IF(AF25="","",AK25/AG25^2)</f>
        <v/>
      </c>
      <c r="AI25" s="438" t="str">
        <f ca="1">IF(AF25="","",AL25/AG25^2)</f>
        <v/>
      </c>
      <c r="AJ25" s="433" t="str" cm="1">
        <f t="array" aca="1" ref="AJ25" ca="1">IF(AF25="","",SUMPRODUCT(--($AM$2:INDIRECT("Am"&amp;MATCH(0,$B:$B,-1))=3),$AB$2:INDIRECT("ab"&amp;MATCH(0,$B:$B,-1))))</f>
        <v/>
      </c>
      <c r="AK25" s="433" t="str" cm="1">
        <f t="array" aca="1" ref="AK25" ca="1">IF(AF25="","",SUMPRODUCT(--($AM$2:INDIRECT("Am"&amp;MATCH(0,B:B,-1))=3),$AI$2:INDIRECT("Ai"&amp;MATCH(0,B:B,-1))))</f>
        <v/>
      </c>
      <c r="AL25" s="433" t="str" cm="1">
        <f t="array" aca="1" ref="AL25" ca="1">IF(AF25="","",SUMPRODUCT(--($AM$2:INDIRECT("Am"&amp;MATCH(0,B:B,-1))=3),$AJ$2:INDIRECT("Aj"&amp;MATCH(0,B:B,-1))))</f>
        <v/>
      </c>
      <c r="AM25" s="433" t="str">
        <f t="shared" ca="1" si="22"/>
        <v/>
      </c>
      <c r="AN25" s="433" t="str">
        <f t="shared" ca="1" si="23"/>
        <v/>
      </c>
      <c r="AO25" s="435" t="str" cm="1">
        <f t="array" aca="1" ref="AO25" ca="1">IF(AF25="","",SUMPRODUCT(--($AM$2:INDIRECT("Am"&amp;MATCH(0,$B:$B,-1))=3),$AB$2:INDIRECT("ab"&amp;MATCH(0,$B:$B,-1))))</f>
        <v/>
      </c>
      <c r="AP25" s="435" t="str" cm="1">
        <f t="array" aca="1" ref="AP25" ca="1">IF(AF25="","",SUMPRODUCT(--($AM$2:INDIRECT("Am"&amp;MATCH(0,B:B,-1))=3),$AK$2:INDIRECT("Ak"&amp;MATCH(0,B:B,-1))))</f>
        <v/>
      </c>
      <c r="AQ25" s="435" t="str" cm="1">
        <f t="array" aca="1" ref="AQ25" ca="1">IF(AF25="","",SUMPRODUCT(--($AM$2:INDIRECT("Am"&amp;MATCH(0,B:B,-1))=3),$AL$2:INDIRECT("Al"&amp;MATCH(0,B:B,-1))))</f>
        <v/>
      </c>
      <c r="AR25" s="33"/>
      <c r="AW25" s="354"/>
    </row>
    <row r="26" spans="1:53" x14ac:dyDescent="0.25">
      <c r="J26" s="426" t="str">
        <f>IF(D26&lt;&gt;"",IF(E26&lt;&gt;"",VLOOKUP(CONCATENATE(D26,"-",E26),'Three Phase - UG'!$C$8:$T$18,9,FALSE),""),"")</f>
        <v/>
      </c>
      <c r="K26" s="426" t="str">
        <f>IF(D26&lt;&gt;"",IF(E26&lt;&gt;"",VLOOKUP(CONCATENATE(D26,"-",E26),'Three Phase - UG'!$C$8:$T$18,10,FALSE),""),"")</f>
        <v/>
      </c>
      <c r="L26" s="426" t="str">
        <f>IF(D26&lt;&gt;"",IF(E26&lt;&gt;"",VLOOKUP(CONCATENATE(D26,"-",E26),'Three Phase - UG'!$C$8:$T$18,12,FALSE),""),"")</f>
        <v/>
      </c>
      <c r="M26" s="426" t="str">
        <f>IF(D26&lt;&gt;"",IF(E26&lt;&gt;"",VLOOKUP(CONCATENATE(D26,"-",E26),'Three Phase - UG'!$C$8:$T$18,13,FALSE),""),"")</f>
        <v/>
      </c>
      <c r="N26" s="427" t="str">
        <f>IF(D26&lt;&gt;"",IF(E26&lt;&gt;"",VLOOKUP(CONCATENATE(D26,"-",E26),'Three Phase - UG'!$C$8:$T$18,15,FALSE)*1000000,""),"")</f>
        <v/>
      </c>
      <c r="O26" s="426"/>
      <c r="P26" s="427"/>
      <c r="AF26" s="430" t="str">
        <f ca="1">IF(ISERROR(MATCH(4,$AM$2:INDIRECT("Am"&amp;MATCH(0,$B:$B,-1)),0)),"","MPT 4")</f>
        <v/>
      </c>
      <c r="AG26" s="61" t="str" cm="1">
        <f t="array" aca="1" ref="AG26" ca="1">IF(AF26="","",SUMPRODUCT(--($AM$2:INDIRECT("Am"&amp;MATCH(0,$B:$B,-1))=4),--(ISNUMBER(SEARCH("UNIT",$AG$2:INDIRECT("Ag"&amp;MATCH(0,$B:$B,-1))))),$AH$2:INDIRECT("Ah"&amp;MATCH(0,$B:$B,-1))))</f>
        <v/>
      </c>
      <c r="AH26" s="438" t="str">
        <f t="shared" ref="AH26:AH31" ca="1" si="24">IF(AF26="","",AK26/AG26^2)</f>
        <v/>
      </c>
      <c r="AI26" s="438" t="str">
        <f t="shared" ref="AI26:AI31" ca="1" si="25">IF(AF26="","",AL26/AG26^2)</f>
        <v/>
      </c>
      <c r="AJ26" s="433" t="str" cm="1">
        <f t="array" aca="1" ref="AJ26" ca="1">IF(AF26="","",SUMPRODUCT(--($AM$2:INDIRECT("Am"&amp;MATCH(0,$B:$B,-1))=4),$AB$2:INDIRECT("ab"&amp;MATCH(0,$B:$B,-1))))</f>
        <v/>
      </c>
      <c r="AK26" s="433" t="str" cm="1">
        <f t="array" aca="1" ref="AK26" ca="1">IF(AF26="","",SUMPRODUCT(--($AM$2:INDIRECT("Am"&amp;MATCH(0,B:B,-1))=4),$AI$2:INDIRECT("Ai"&amp;MATCH(0,B:B,-1))))</f>
        <v/>
      </c>
      <c r="AL26" s="433" t="str" cm="1">
        <f t="array" aca="1" ref="AL26" ca="1">IF(AF26="","",SUMPRODUCT(--($AM$2:INDIRECT("Am"&amp;MATCH(0,B:B,-1))=4),$AJ$2:INDIRECT("Aj"&amp;MATCH(0,B:B,-1))))</f>
        <v/>
      </c>
      <c r="AM26" s="433" t="str">
        <f t="shared" ca="1" si="22"/>
        <v/>
      </c>
      <c r="AN26" s="433" t="str">
        <f t="shared" ca="1" si="23"/>
        <v/>
      </c>
      <c r="AO26" s="435" t="str" cm="1">
        <f t="array" aca="1" ref="AO26" ca="1">IF(AF26="","",SUMPRODUCT(--($AM$2:INDIRECT("Am"&amp;MATCH(0,$B:$B,-1))=4),$AB$2:INDIRECT("ab"&amp;MATCH(0,$B:$B,-1))))</f>
        <v/>
      </c>
      <c r="AP26" s="435" t="str" cm="1">
        <f t="array" aca="1" ref="AP26" ca="1">IF(AF26="","",SUMPRODUCT(--($AM$2:INDIRECT("Am"&amp;MATCH(0,B:B,-1))=4),$AK$2:INDIRECT("Ak"&amp;MATCH(0,B:B,-1))))</f>
        <v/>
      </c>
      <c r="AQ26" s="435" t="str" cm="1">
        <f t="array" aca="1" ref="AQ26" ca="1">IF(AF26="","",SUMPRODUCT(--($AM$2:INDIRECT("Am"&amp;MATCH(0,B:B,-1))=4),$AL$2:INDIRECT("Al"&amp;MATCH(0,B:B,-1))))</f>
        <v/>
      </c>
      <c r="AR26" s="33"/>
    </row>
    <row r="27" spans="1:53" x14ac:dyDescent="0.25">
      <c r="J27" s="426"/>
      <c r="K27" s="426" t="str">
        <f>IF(D27&lt;&gt;"",IF(E27&lt;&gt;"",VLOOKUP(CONCATENATE(D27,"-",E27),'Three Phase - UG'!$C$8:$T$18,10,FALSE),""),"")</f>
        <v/>
      </c>
      <c r="L27" s="426" t="str">
        <f>IF(D27&lt;&gt;"",IF(E27&lt;&gt;"",VLOOKUP(CONCATENATE(D27,"-",E27),'Three Phase - UG'!$C$8:$T$18,12,FALSE),""),"")</f>
        <v/>
      </c>
      <c r="M27" s="426" t="str">
        <f>IF(D27&lt;&gt;"",IF(E27&lt;&gt;"",VLOOKUP(CONCATENATE(D27,"-",E27),'Three Phase - UG'!$C$8:$T$18,13,FALSE),""),"")</f>
        <v/>
      </c>
      <c r="N27" s="427" t="str">
        <f>IF(D27&lt;&gt;"",IF(E27&lt;&gt;"",VLOOKUP(CONCATENATE(D27,"-",E27),'Three Phase - UG'!$C$8:$T$18,15,FALSE)*1000000,""),"")</f>
        <v/>
      </c>
      <c r="O27" s="426"/>
      <c r="P27" s="427"/>
      <c r="AF27" s="430" t="str">
        <f ca="1">IF(ISERROR(MATCH(5,$AM$2:INDIRECT("Am"&amp;MATCH(0,$B:$B,-1)),0)),"","MPT 5")</f>
        <v/>
      </c>
      <c r="AG27" s="61" t="str" cm="1">
        <f t="array" aca="1" ref="AG27" ca="1">IF(AF27="","",SUMPRODUCT(--($AM$2:INDIRECT("Am"&amp;MATCH(0,$B:$B,-1))=5),--(ISNUMBER(SEARCH("UNIT",$AG$2:INDIRECT("Ag"&amp;MATCH(0,$B:$B,-1))))),$AH$2:INDIRECT("Ah"&amp;MATCH(0,$B:$B,-1))))</f>
        <v/>
      </c>
      <c r="AH27" s="438" t="str">
        <f t="shared" ca="1" si="24"/>
        <v/>
      </c>
      <c r="AI27" s="438" t="str">
        <f t="shared" ca="1" si="25"/>
        <v/>
      </c>
      <c r="AJ27" s="433" t="str" cm="1">
        <f t="array" aca="1" ref="AJ27" ca="1">IF(AF27="","",SUMPRODUCT(--($AM$2:INDIRECT("Am"&amp;MATCH(0,$B:$B,-1))=5),$AB$2:INDIRECT("ab"&amp;MATCH(0,$B:$B,-1))))</f>
        <v/>
      </c>
      <c r="AK27" s="433" t="str" cm="1">
        <f t="array" aca="1" ref="AK27" ca="1">IF(AF27="","",SUMPRODUCT(--($AM$2:INDIRECT("Am"&amp;MATCH(0,B:B,-1))=5),$AI$2:INDIRECT("Ai"&amp;MATCH(0,B:B,-1))))</f>
        <v/>
      </c>
      <c r="AL27" s="433" t="str" cm="1">
        <f t="array" aca="1" ref="AL27" ca="1">IF(AF27="","",SUMPRODUCT(--($AM$2:INDIRECT("Am"&amp;MATCH(0,B:B,-1))=5),$AJ$2:INDIRECT("Aj"&amp;MATCH(0,B:B,-1))))</f>
        <v/>
      </c>
      <c r="AM27" s="433" t="str">
        <f t="shared" ca="1" si="22"/>
        <v/>
      </c>
      <c r="AN27" s="433" t="str">
        <f t="shared" ca="1" si="23"/>
        <v/>
      </c>
      <c r="AO27" s="435" t="str" cm="1">
        <f t="array" aca="1" ref="AO27" ca="1">IF(AF27="","",SUMPRODUCT(--($AM$2:INDIRECT("Am"&amp;MATCH(0,$B:$B,-1))=5),$AB$2:INDIRECT("ab"&amp;MATCH(0,$B:$B,-1))))</f>
        <v/>
      </c>
      <c r="AP27" s="435" t="str" cm="1">
        <f t="array" aca="1" ref="AP27" ca="1">IF(AF27="","",SUMPRODUCT(--($AM$2:INDIRECT("Am"&amp;MATCH(0,B:B,-1))=5),$AK$2:INDIRECT("Ak"&amp;MATCH(0,B:B,-1))))</f>
        <v/>
      </c>
      <c r="AQ27" s="435" t="str" cm="1">
        <f t="array" aca="1" ref="AQ27" ca="1">IF(AF27="","",SUMPRODUCT(--($AM$2:INDIRECT("Am"&amp;MATCH(0,B:B,-1))=5),$AL$2:INDIRECT("Al"&amp;MATCH(0,B:B,-1))))</f>
        <v/>
      </c>
      <c r="AR27" s="33"/>
    </row>
    <row r="28" spans="1:53" x14ac:dyDescent="0.25">
      <c r="J28" s="426" t="str">
        <f>IF(D28&lt;&gt;"",IF(E28&lt;&gt;"",VLOOKUP(CONCATENATE(D28,"-",E28),'Three Phase - UG'!$C$8:$T$18,9,FALSE),""),"")</f>
        <v/>
      </c>
      <c r="K28" s="426" t="str">
        <f>IF(D28&lt;&gt;"",IF(E28&lt;&gt;"",VLOOKUP(CONCATENATE(D28,"-",E28),'Three Phase - UG'!$C$8:$T$18,10,FALSE),""),"")</f>
        <v/>
      </c>
      <c r="L28" s="426" t="str">
        <f>IF(D28&lt;&gt;"",IF(E28&lt;&gt;"",VLOOKUP(CONCATENATE(D28,"-",E28),'Three Phase - UG'!$C$8:$T$18,12,FALSE),""),"")</f>
        <v/>
      </c>
      <c r="M28" s="426" t="str">
        <f>IF(D28&lt;&gt;"",IF(E28&lt;&gt;"",VLOOKUP(CONCATENATE(D28,"-",E28),'Three Phase - UG'!$C$8:$T$18,13,FALSE),""),"")</f>
        <v/>
      </c>
      <c r="N28" s="427" t="str">
        <f>IF(D28&lt;&gt;"",IF(E28&lt;&gt;"",VLOOKUP(CONCATENATE(D28,"-",E28),'Three Phase - UG'!$C$8:$T$18,15,FALSE)*1000000,""),"")</f>
        <v/>
      </c>
      <c r="O28" s="426"/>
      <c r="P28" s="427"/>
      <c r="AF28" s="430" t="str">
        <f ca="1">IF(ISERROR(MATCH(6,$AM$2:INDIRECT("Am"&amp;MATCH(0,$B:$B,-1)),0)),"","MPT 6")</f>
        <v/>
      </c>
      <c r="AG28" s="61" t="str" cm="1">
        <f t="array" aca="1" ref="AG28" ca="1">IF(AF28="","",SUMPRODUCT(--($AM$2:INDIRECT("Am"&amp;MATCH(0,$B:$B,-1))=6),--(ISNUMBER(SEARCH("UNIT",$AG$2:INDIRECT("Ag"&amp;MATCH(0,$B:$B,-1))))),$AH$2:INDIRECT("Ah"&amp;MATCH(0,$B:$B,-1))))</f>
        <v/>
      </c>
      <c r="AH28" s="438" t="str">
        <f t="shared" ca="1" si="24"/>
        <v/>
      </c>
      <c r="AI28" s="438" t="str">
        <f t="shared" ca="1" si="25"/>
        <v/>
      </c>
      <c r="AJ28" s="433" t="str" cm="1">
        <f t="array" aca="1" ref="AJ28" ca="1">IF(AF28="","",SUMPRODUCT(--($AM$2:INDIRECT("Am"&amp;MATCH(0,$B:$B,-1))=6),$AB$2:INDIRECT("ab"&amp;MATCH(0,$B:$B,-1))))</f>
        <v/>
      </c>
      <c r="AK28" s="433" t="str" cm="1">
        <f t="array" aca="1" ref="AK28" ca="1">IF(AF28="","",SUMPRODUCT(--($AM$2:INDIRECT("Am"&amp;MATCH(0,B:B,-1))=6),$AI$2:INDIRECT("Ai"&amp;MATCH(0,B:B,-1))))</f>
        <v/>
      </c>
      <c r="AL28" s="433" t="str" cm="1">
        <f t="array" aca="1" ref="AL28" ca="1">IF(AF28="","",SUMPRODUCT(--($AM$2:INDIRECT("Am"&amp;MATCH(0,B:B,-1))=6),$AJ$2:INDIRECT("Aj"&amp;MATCH(0,B:B,-1))))</f>
        <v/>
      </c>
      <c r="AM28" s="433" t="str">
        <f t="shared" ca="1" si="22"/>
        <v/>
      </c>
      <c r="AN28" s="433" t="str">
        <f t="shared" ca="1" si="23"/>
        <v/>
      </c>
      <c r="AO28" s="435" t="str" cm="1">
        <f t="array" aca="1" ref="AO28" ca="1">IF(AF28="","",SUMPRODUCT(--($AM$2:INDIRECT("Am"&amp;MATCH(0,$B:$B,-1))=6),$AB$2:INDIRECT("ab"&amp;MATCH(0,$B:$B,-1))))</f>
        <v/>
      </c>
      <c r="AP28" s="435" t="str" cm="1">
        <f t="array" aca="1" ref="AP28" ca="1">IF(AF28="","",SUMPRODUCT(--($AM$2:INDIRECT("Am"&amp;MATCH(0,B:B,-1))=6),$AK$2:INDIRECT("Ak"&amp;MATCH(0,B:B,-1))))</f>
        <v/>
      </c>
      <c r="AQ28" s="435" t="str" cm="1">
        <f t="array" aca="1" ref="AQ28" ca="1">IF(AF28="","",SUMPRODUCT(--($AM$2:INDIRECT("Am"&amp;MATCH(0,B:B,-1))=6),$AL$2:INDIRECT("Al"&amp;MATCH(0,B:B,-1))))</f>
        <v/>
      </c>
      <c r="AR28" s="33"/>
    </row>
    <row r="29" spans="1:53" x14ac:dyDescent="0.25">
      <c r="J29" s="426" t="str">
        <f>IF(D29&lt;&gt;"",IF(E29&lt;&gt;"",VLOOKUP(CONCATENATE(D29,"-",E29),'Three Phase - UG'!$C$8:$T$18,9,FALSE),""),"")</f>
        <v/>
      </c>
      <c r="K29" s="426" t="str">
        <f>IF(D29&lt;&gt;"",IF(E29&lt;&gt;"",VLOOKUP(CONCATENATE(D29,"-",E29),'Three Phase - UG'!$C$8:$T$18,10,FALSE),""),"")</f>
        <v/>
      </c>
      <c r="L29" s="426" t="str">
        <f>IF(D29&lt;&gt;"",IF(E29&lt;&gt;"",VLOOKUP(CONCATENATE(D29,"-",E29),'Three Phase - UG'!$C$8:$T$18,12,FALSE),""),"")</f>
        <v/>
      </c>
      <c r="M29" s="426" t="str">
        <f>IF(D29&lt;&gt;"",IF(E29&lt;&gt;"",VLOOKUP(CONCATENATE(D29,"-",E29),'Three Phase - UG'!$C$8:$T$18,13,FALSE),""),"")</f>
        <v/>
      </c>
      <c r="N29" s="427" t="str">
        <f>IF(D29&lt;&gt;"",IF(E29&lt;&gt;"",VLOOKUP(CONCATENATE(D29,"-",E29),'Three Phase - UG'!$C$8:$T$18,15,FALSE)*1000000,""),"")</f>
        <v/>
      </c>
      <c r="O29" s="426"/>
      <c r="P29" s="427"/>
      <c r="AF29" s="430" t="str">
        <f ca="1">IF(ISERROR(MATCH(7,$AM$2:INDIRECT("Am"&amp;MATCH(0,$B:$B,-1)),0)),"","MPT 7")</f>
        <v/>
      </c>
      <c r="AG29" s="61" t="str" cm="1">
        <f t="array" aca="1" ref="AG29" ca="1">IF(AF29="","",SUMPRODUCT(--($AM$2:INDIRECT("Am"&amp;MATCH(0,$B:$B,-1))=7),--(ISNUMBER(SEARCH("UNIT",$AG$2:INDIRECT("Ag"&amp;MATCH(0,$B:$B,-1))))),$AH$2:INDIRECT("Ah"&amp;MATCH(0,$B:$B,-1))))</f>
        <v/>
      </c>
      <c r="AH29" s="438" t="str">
        <f t="shared" ca="1" si="24"/>
        <v/>
      </c>
      <c r="AI29" s="438" t="str">
        <f t="shared" ca="1" si="25"/>
        <v/>
      </c>
      <c r="AJ29" s="433" t="str" cm="1">
        <f t="array" aca="1" ref="AJ29" ca="1">IF(AF29="","",SUMPRODUCT(--($AM$2:INDIRECT("Am"&amp;MATCH(0,$B:$B,-1))=7),$AB$2:INDIRECT("ab"&amp;MATCH(0,$B:$B,-1))))</f>
        <v/>
      </c>
      <c r="AK29" s="433" t="str" cm="1">
        <f t="array" aca="1" ref="AK29" ca="1">IF(AF29="","",SUMPRODUCT(--($AM$2:INDIRECT("Am"&amp;MATCH(0,B:B,-1))=7),$AI$2:INDIRECT("Ai"&amp;MATCH(0,B:B,-1))))</f>
        <v/>
      </c>
      <c r="AL29" s="433" t="str" cm="1">
        <f t="array" aca="1" ref="AL29" ca="1">IF(AF29="","",SUMPRODUCT(--($AM$2:INDIRECT("Am"&amp;MATCH(0,B:B,-1))=7),$AJ$2:INDIRECT("Aj"&amp;MATCH(0,B:B,-1))))</f>
        <v/>
      </c>
      <c r="AM29" s="433" t="str">
        <f t="shared" ca="1" si="22"/>
        <v/>
      </c>
      <c r="AN29" s="433" t="str">
        <f t="shared" ca="1" si="23"/>
        <v/>
      </c>
      <c r="AO29" s="435" t="str" cm="1">
        <f t="array" aca="1" ref="AO29" ca="1">IF(AF29="","",SUMPRODUCT(--($AM$2:INDIRECT("Am"&amp;MATCH(0,$B:$B,-1))=7),$AB$2:INDIRECT("ab"&amp;MATCH(0,$B:$B,-1))))</f>
        <v/>
      </c>
      <c r="AP29" s="435" t="str" cm="1">
        <f t="array" aca="1" ref="AP29" ca="1">IF(AF29="","",SUMPRODUCT(--($AM$2:INDIRECT("Am"&amp;MATCH(0,B:B,-1))=7),$AK$2:INDIRECT("Ak"&amp;MATCH(0,B:B,-1))))</f>
        <v/>
      </c>
      <c r="AQ29" s="435" t="str" cm="1">
        <f t="array" aca="1" ref="AQ29" ca="1">IF(AF29="","",SUMPRODUCT(--($AM$2:INDIRECT("Am"&amp;MATCH(0,B:B,-1))=7),$AL$2:INDIRECT("Al"&amp;MATCH(0,B:B,-1))))</f>
        <v/>
      </c>
      <c r="AR29" s="33"/>
    </row>
    <row r="30" spans="1:53" x14ac:dyDescent="0.25">
      <c r="J30" s="426" t="str">
        <f>IF(D30&lt;&gt;"",IF(E30&lt;&gt;"",VLOOKUP(CONCATENATE(D30,"-",E30),'Three Phase - UG'!$C$8:$T$18,9,FALSE),""),"")</f>
        <v/>
      </c>
      <c r="K30" s="426" t="str">
        <f>IF(D30&lt;&gt;"",IF(E30&lt;&gt;"",VLOOKUP(CONCATENATE(D30,"-",E30),'Three Phase - UG'!$C$8:$T$18,10,FALSE),""),"")</f>
        <v/>
      </c>
      <c r="L30" s="426" t="str">
        <f>IF(D30&lt;&gt;"",IF(E30&lt;&gt;"",VLOOKUP(CONCATENATE(D30,"-",E30),'Three Phase - UG'!$C$8:$T$18,12,FALSE),""),"")</f>
        <v/>
      </c>
      <c r="M30" s="426" t="str">
        <f>IF(D30&lt;&gt;"",IF(E30&lt;&gt;"",VLOOKUP(CONCATENATE(D30,"-",E30),'Three Phase - UG'!$C$8:$T$18,13,FALSE),""),"")</f>
        <v/>
      </c>
      <c r="N30" s="427" t="str">
        <f>IF(D30&lt;&gt;"",IF(E30&lt;&gt;"",VLOOKUP(CONCATENATE(D30,"-",E30),'Three Phase - UG'!$C$8:$T$18,15,FALSE)*1000000,""),"")</f>
        <v/>
      </c>
      <c r="O30" s="426"/>
      <c r="P30" s="427"/>
      <c r="AF30" s="430" t="str">
        <f ca="1">IF(ISERROR(MATCH(8,$AM$2:INDIRECT("Am"&amp;MATCH(0,$B:$B,-1)),0)),"","MPT 8")</f>
        <v/>
      </c>
      <c r="AG30" s="61" t="str" cm="1">
        <f t="array" aca="1" ref="AG30" ca="1">IF(AF30="","",SUMPRODUCT(--($AM$2:INDIRECT("Am"&amp;MATCH(0,$B:$B,-1))=8),--(ISNUMBER(SEARCH("UNIT",$AG$2:INDIRECT("Ag"&amp;MATCH(0,$B:$B,-1))))),$AH$2:INDIRECT("Ah"&amp;MATCH(0,$B:$B,-1))))</f>
        <v/>
      </c>
      <c r="AH30" s="438" t="str">
        <f t="shared" ca="1" si="24"/>
        <v/>
      </c>
      <c r="AI30" s="438" t="str">
        <f t="shared" ca="1" si="25"/>
        <v/>
      </c>
      <c r="AJ30" s="433" t="str" cm="1">
        <f t="array" aca="1" ref="AJ30" ca="1">IF(AF30="","",SUMPRODUCT(--($AM$2:INDIRECT("Am"&amp;MATCH(0,$B:$B,-1))=8),$AB$2:INDIRECT("ab"&amp;MATCH(0,$B:$B,-1))))</f>
        <v/>
      </c>
      <c r="AK30" s="433" t="str" cm="1">
        <f t="array" aca="1" ref="AK30" ca="1">IF(AF30="","",SUMPRODUCT(--($AM$2:INDIRECT("Am"&amp;MATCH(0,B:B,-1))=8),$AI$2:INDIRECT("Ai"&amp;MATCH(0,B:B,-1))))</f>
        <v/>
      </c>
      <c r="AL30" s="433" t="str" cm="1">
        <f t="array" aca="1" ref="AL30" ca="1">IF(AF30="","",SUMPRODUCT(--($AM$2:INDIRECT("Am"&amp;MATCH(0,B:B,-1))=8),$AJ$2:INDIRECT("Aj"&amp;MATCH(0,B:B,-1))))</f>
        <v/>
      </c>
      <c r="AM30" s="433" t="str">
        <f t="shared" ca="1" si="22"/>
        <v/>
      </c>
      <c r="AN30" s="433" t="str">
        <f t="shared" ca="1" si="23"/>
        <v/>
      </c>
      <c r="AO30" s="435" t="str" cm="1">
        <f t="array" aca="1" ref="AO30" ca="1">IF(AF30="","",SUMPRODUCT(--($AM$2:INDIRECT("Am"&amp;MATCH(0,$B:$B,-1))=8),$AB$2:INDIRECT("ab"&amp;MATCH(0,$B:$B,-1))))</f>
        <v/>
      </c>
      <c r="AP30" s="435" t="str" cm="1">
        <f t="array" aca="1" ref="AP30" ca="1">IF(AF30="","",SUMPRODUCT(--($AM$2:INDIRECT("Am"&amp;MATCH(0,B:B,-1))=8),$AK$2:INDIRECT("Ak"&amp;MATCH(0,B:B,-1))))</f>
        <v/>
      </c>
      <c r="AQ30" s="435" t="str" cm="1">
        <f t="array" aca="1" ref="AQ30" ca="1">IF(AF30="","",SUMPRODUCT(--($AM$2:INDIRECT("Am"&amp;MATCH(0,B:B,-1))=8),$AL$2:INDIRECT("Al"&amp;MATCH(0,B:B,-1))))</f>
        <v/>
      </c>
      <c r="AR30" s="33"/>
    </row>
    <row r="31" spans="1:53" ht="13.8" thickBot="1" x14ac:dyDescent="0.3">
      <c r="J31" s="426" t="str">
        <f>IF(D31&lt;&gt;"",IF(E31&lt;&gt;"",VLOOKUP(CONCATENATE(D31,"-",E31),'Three Phase - UG'!$C$8:$T$18,9,FALSE),""),"")</f>
        <v/>
      </c>
      <c r="K31" s="426" t="str">
        <f>IF(D31&lt;&gt;"",IF(E31&lt;&gt;"",VLOOKUP(CONCATENATE(D31,"-",E31),'Three Phase - UG'!$C$8:$T$18,10,FALSE),""),"")</f>
        <v/>
      </c>
      <c r="L31" s="426" t="str">
        <f>IF(D31&lt;&gt;"",IF(E31&lt;&gt;"",VLOOKUP(CONCATENATE(D31,"-",E31),'Three Phase - UG'!$C$8:$T$18,12,FALSE),""),"")</f>
        <v/>
      </c>
      <c r="M31" s="426" t="str">
        <f>IF(D31&lt;&gt;"",IF(E31&lt;&gt;"",VLOOKUP(CONCATENATE(D31,"-",E31),'Three Phase - UG'!$C$8:$T$18,13,FALSE),""),"")</f>
        <v/>
      </c>
      <c r="N31" s="427" t="str">
        <f>IF(D31&lt;&gt;"",IF(E31&lt;&gt;"",VLOOKUP(CONCATENATE(D31,"-",E31),'Three Phase - UG'!$C$8:$T$18,15,FALSE)*1000000,""),"")</f>
        <v/>
      </c>
      <c r="O31" s="426"/>
      <c r="P31" s="427"/>
      <c r="AF31" s="439" t="str">
        <f ca="1">IF(ISERROR(MATCH(9,$AM$2:INDIRECT("Am"&amp;MATCH(0,$B:$B,-1)),0)),"","MPT 9")</f>
        <v/>
      </c>
      <c r="AG31" s="61" t="str" cm="1">
        <f t="array" aca="1" ref="AG31" ca="1">IF(AF31="","",SUMPRODUCT(--($AM$2:INDIRECT("Am"&amp;MATCH(0,$B:$B,-1))=9),--(ISNUMBER(SEARCH("UNIT",$AG$2:INDIRECT("Ag"&amp;MATCH(0,$B:$B,-1))))),$AH$2:INDIRECT("Ah"&amp;MATCH(0,$B:$B,-1))))</f>
        <v/>
      </c>
      <c r="AH31" s="438" t="str">
        <f t="shared" ca="1" si="24"/>
        <v/>
      </c>
      <c r="AI31" s="438" t="str">
        <f t="shared" ca="1" si="25"/>
        <v/>
      </c>
      <c r="AJ31" s="433" t="str" cm="1">
        <f t="array" aca="1" ref="AJ31" ca="1">IF(AF31="","",SUMPRODUCT(--($AM$2:INDIRECT("Am"&amp;MATCH(0,$B:$B,-1))=9),$AB$2:INDIRECT("ab"&amp;MATCH(0,$B:$B,-1))))</f>
        <v/>
      </c>
      <c r="AK31" s="433" t="str" cm="1">
        <f t="array" aca="1" ref="AK31" ca="1">IF(AF31="","",SUMPRODUCT(--($AM$2:INDIRECT("Am"&amp;MATCH(0,B:B,-1))=9),$AI$2:INDIRECT("Ai"&amp;MATCH(0,B:B,-1))))</f>
        <v/>
      </c>
      <c r="AL31" s="433" t="str" cm="1">
        <f t="array" aca="1" ref="AL31" ca="1">IF(AF31="","",SUMPRODUCT(--($AM$2:INDIRECT("Am"&amp;MATCH(0,B:B,-1))=9),$AJ$2:INDIRECT("Aj"&amp;MATCH(0,B:B,-1))))</f>
        <v/>
      </c>
      <c r="AM31" s="433" t="str">
        <f t="shared" ca="1" si="22"/>
        <v/>
      </c>
      <c r="AN31" s="433" t="str">
        <f t="shared" ca="1" si="23"/>
        <v/>
      </c>
      <c r="AO31" s="435" t="str" cm="1">
        <f t="array" aca="1" ref="AO31" ca="1">IF(AF31="","",SUMPRODUCT(--($AM$2:INDIRECT("Am"&amp;MATCH(0,$B:$B,-1))=9),$AB$2:INDIRECT("ab"&amp;MATCH(0,$B:$B,-1))))</f>
        <v/>
      </c>
      <c r="AP31" s="435" t="str" cm="1">
        <f t="array" aca="1" ref="AP31" ca="1">IF(AF31="","",SUMPRODUCT(--($AM$2:INDIRECT("Am"&amp;MATCH(0,B:B,-1))=9),$AK$2:INDIRECT("Ak"&amp;MATCH(0,B:B,-1))))</f>
        <v/>
      </c>
      <c r="AQ31" s="435" t="str" cm="1">
        <f t="array" aca="1" ref="AQ31" ca="1">IF(AF31="","",SUMPRODUCT(--($AM$2:INDIRECT("Am"&amp;MATCH(0,B:B,-1))=9),$AL$2:INDIRECT("Al"&amp;MATCH(0,B:B,-1))))</f>
        <v/>
      </c>
      <c r="AR31" s="33"/>
    </row>
    <row r="32" spans="1:53" x14ac:dyDescent="0.25">
      <c r="J32" s="426" t="str">
        <f>IF(D32&lt;&gt;"",IF(E32&lt;&gt;"",VLOOKUP(CONCATENATE(D32,"-",E32),'Three Phase - UG'!$C$8:$T$18,9,FALSE),""),"")</f>
        <v/>
      </c>
      <c r="K32" s="426" t="str">
        <f>IF(D32&lt;&gt;"",IF(E32&lt;&gt;"",VLOOKUP(CONCATENATE(D32,"-",E32),'Three Phase - UG'!$C$8:$T$18,10,FALSE),""),"")</f>
        <v/>
      </c>
      <c r="L32" s="426" t="str">
        <f>IF(D32&lt;&gt;"",IF(E32&lt;&gt;"",VLOOKUP(CONCATENATE(D32,"-",E32),'Three Phase - UG'!$C$8:$T$18,12,FALSE),""),"")</f>
        <v/>
      </c>
      <c r="M32" s="426" t="str">
        <f>IF(D32&lt;&gt;"",IF(E32&lt;&gt;"",VLOOKUP(CONCATENATE(D32,"-",E32),'Three Phase - UG'!$C$8:$T$18,13,FALSE),""),"")</f>
        <v/>
      </c>
      <c r="N32" s="427" t="str">
        <f>IF(D32&lt;&gt;"",IF(E32&lt;&gt;"",VLOOKUP(CONCATENATE(D32,"-",E32),'Three Phase - UG'!$C$8:$T$18,15,FALSE)*1000000,""),"")</f>
        <v/>
      </c>
      <c r="O32" s="426"/>
      <c r="P32" s="427"/>
      <c r="AF32" s="6"/>
      <c r="AG32"/>
      <c r="AH32" s="440"/>
      <c r="AI32" s="440"/>
      <c r="AL32" s="440"/>
      <c r="AM32" s="440"/>
    </row>
    <row r="33" spans="1:53" x14ac:dyDescent="0.25">
      <c r="J33" s="426" t="str">
        <f>IF(D33&lt;&gt;"",IF(E33&lt;&gt;"",VLOOKUP(CONCATENATE(D33,"-",E33),'Three Phase - UG'!$C$8:$T$18,9,FALSE),""),"")</f>
        <v/>
      </c>
      <c r="K33" s="426" t="str">
        <f>IF(D33&lt;&gt;"",IF(E33&lt;&gt;"",VLOOKUP(CONCATENATE(D33,"-",E33),'Three Phase - UG'!$C$8:$T$18,10,FALSE),""),"")</f>
        <v/>
      </c>
      <c r="L33" s="426" t="str">
        <f>IF(D33&lt;&gt;"",IF(E33&lt;&gt;"",VLOOKUP(CONCATENATE(D33,"-",E33),'Three Phase - UG'!$C$8:$T$18,12,FALSE),""),"")</f>
        <v/>
      </c>
      <c r="M33" s="426" t="str">
        <f>IF(D33&lt;&gt;"",IF(E33&lt;&gt;"",VLOOKUP(CONCATENATE(D33,"-",E33),'Three Phase - UG'!$C$8:$T$18,13,FALSE),""),"")</f>
        <v/>
      </c>
      <c r="N33" s="427" t="str">
        <f>IF(D33&lt;&gt;"",IF(E33&lt;&gt;"",VLOOKUP(CONCATENATE(D33,"-",E33),'Three Phase - UG'!$C$8:$T$18,15,FALSE)*1000000,""),"")</f>
        <v/>
      </c>
      <c r="O33" s="426"/>
      <c r="P33" s="427"/>
      <c r="AF33" s="441" t="s">
        <v>210</v>
      </c>
      <c r="AH33" s="440"/>
      <c r="AI33" s="440"/>
      <c r="AL33" s="440"/>
      <c r="AM33" s="440"/>
    </row>
    <row r="34" spans="1:53" x14ac:dyDescent="0.25">
      <c r="J34" s="426" t="str">
        <f>IF(D34&lt;&gt;"",IF(E34&lt;&gt;"",VLOOKUP(CONCATENATE(D34,"-",E34),'Three Phase - UG'!$C$8:$T$18,9,FALSE),""),"")</f>
        <v/>
      </c>
      <c r="K34" s="426" t="str">
        <f>IF(D34&lt;&gt;"",IF(E34&lt;&gt;"",VLOOKUP(CONCATENATE(D34,"-",E34),'Three Phase - UG'!$C$8:$T$18,10,FALSE),""),"")</f>
        <v/>
      </c>
      <c r="L34" s="426" t="str">
        <f>IF(D34&lt;&gt;"",IF(E34&lt;&gt;"",VLOOKUP(CONCATENATE(D34,"-",E34),'Three Phase - UG'!$C$8:$T$18,12,FALSE),""),"")</f>
        <v/>
      </c>
      <c r="M34" s="426" t="str">
        <f>IF(D34&lt;&gt;"",IF(E34&lt;&gt;"",VLOOKUP(CONCATENATE(D34,"-",E34),'Three Phase - UG'!$C$8:$T$18,13,FALSE),""),"")</f>
        <v/>
      </c>
      <c r="N34" s="427" t="str">
        <f>IF(D34&lt;&gt;"",IF(E34&lt;&gt;"",VLOOKUP(CONCATENATE(D34,"-",E34),'Three Phase - UG'!$C$8:$T$18,15,FALSE)*1000000,""),"")</f>
        <v/>
      </c>
      <c r="O34" s="426"/>
      <c r="P34" s="427"/>
      <c r="AF34" s="441" t="s">
        <v>211</v>
      </c>
      <c r="AI34" s="440"/>
      <c r="AL34" s="440"/>
      <c r="AM34" s="440"/>
    </row>
    <row r="35" spans="1:53" x14ac:dyDescent="0.25">
      <c r="J35" s="426" t="str">
        <f>IF(D35&lt;&gt;"",IF(E35&lt;&gt;"",VLOOKUP(CONCATENATE(D35,"-",E35),'Three Phase - UG'!$C$8:$T$18,9,FALSE),""),"")</f>
        <v/>
      </c>
      <c r="K35" s="426" t="str">
        <f>IF(D35&lt;&gt;"",IF(E35&lt;&gt;"",VLOOKUP(CONCATENATE(D35,"-",E35),'Three Phase - UG'!$C$8:$T$18,10,FALSE),""),"")</f>
        <v/>
      </c>
      <c r="L35" s="426" t="str">
        <f>IF(D35&lt;&gt;"",IF(E35&lt;&gt;"",VLOOKUP(CONCATENATE(D35,"-",E35),'Three Phase - UG'!$C$8:$T$18,12,FALSE),""),"")</f>
        <v/>
      </c>
      <c r="M35" s="426" t="str">
        <f>IF(D35&lt;&gt;"",IF(E35&lt;&gt;"",VLOOKUP(CONCATENATE(D35,"-",E35),'Three Phase - UG'!$C$8:$T$18,13,FALSE),""),"")</f>
        <v/>
      </c>
      <c r="N35" s="427" t="str">
        <f>IF(D35&lt;&gt;"",IF(E35&lt;&gt;"",VLOOKUP(CONCATENATE(D35,"-",E35),'Three Phase - UG'!$C$8:$T$18,15,FALSE)*1000000,""),"")</f>
        <v/>
      </c>
      <c r="O35" s="426"/>
      <c r="P35" s="427"/>
      <c r="AL35" s="440"/>
      <c r="AM35" s="440"/>
    </row>
    <row r="36" spans="1:53" x14ac:dyDescent="0.25">
      <c r="J36" s="426" t="str">
        <f>IF(D36&lt;&gt;"",IF(E36&lt;&gt;"",VLOOKUP(CONCATENATE(D36,"-",E36),'Three Phase - UG'!$C$8:$T$18,9,FALSE),""),"")</f>
        <v/>
      </c>
      <c r="K36" s="426" t="str">
        <f>IF(D36&lt;&gt;"",IF(E36&lt;&gt;"",VLOOKUP(CONCATENATE(D36,"-",E36),'Three Phase - UG'!$C$8:$T$18,10,FALSE),""),"")</f>
        <v/>
      </c>
      <c r="L36" s="426" t="str">
        <f>IF(D36&lt;&gt;"",IF(E36&lt;&gt;"",VLOOKUP(CONCATENATE(D36,"-",E36),'Three Phase - UG'!$C$8:$T$18,12,FALSE),""),"")</f>
        <v/>
      </c>
      <c r="M36" s="426" t="str">
        <f>IF(D36&lt;&gt;"",IF(E36&lt;&gt;"",VLOOKUP(CONCATENATE(D36,"-",E36),'Three Phase - UG'!$C$8:$T$18,13,FALSE),""),"")</f>
        <v/>
      </c>
      <c r="N36" s="427" t="str">
        <f>IF(D36&lt;&gt;"",IF(E36&lt;&gt;"",VLOOKUP(CONCATENATE(D36,"-",E36),'Three Phase - UG'!$C$8:$T$18,15,FALSE)*1000000,""),"")</f>
        <v/>
      </c>
      <c r="O36" s="426"/>
      <c r="P36" s="427"/>
    </row>
    <row r="37" spans="1:53" x14ac:dyDescent="0.25">
      <c r="J37" s="426" t="str">
        <f>IF(D37&lt;&gt;"",IF(E37&lt;&gt;"",VLOOKUP(CONCATENATE(D37,"-",E37),'Three Phase - UG'!$C$8:$T$18,9,FALSE),""),"")</f>
        <v/>
      </c>
      <c r="K37" s="426" t="str">
        <f>IF(D37&lt;&gt;"",IF(E37&lt;&gt;"",VLOOKUP(CONCATENATE(D37,"-",E37),'Three Phase - UG'!$C$8:$T$18,10,FALSE),""),"")</f>
        <v/>
      </c>
      <c r="L37" s="426" t="str">
        <f>IF(D37&lt;&gt;"",IF(E37&lt;&gt;"",VLOOKUP(CONCATENATE(D37,"-",E37),'Three Phase - UG'!$C$8:$T$18,12,FALSE),""),"")</f>
        <v/>
      </c>
      <c r="M37" s="426" t="str">
        <f>IF(D37&lt;&gt;"",IF(E37&lt;&gt;"",VLOOKUP(CONCATENATE(D37,"-",E37),'Three Phase - UG'!$C$8:$T$18,13,FALSE),""),"")</f>
        <v/>
      </c>
      <c r="N37" s="427" t="str">
        <f>IF(D37&lt;&gt;"",IF(E37&lt;&gt;"",VLOOKUP(CONCATENATE(D37,"-",E37),'Three Phase - UG'!$C$8:$T$18,15,FALSE)*1000000,""),"")</f>
        <v/>
      </c>
      <c r="O37" s="426"/>
      <c r="P37" s="427"/>
    </row>
    <row r="38" spans="1:53" x14ac:dyDescent="0.25">
      <c r="J38" s="426" t="str">
        <f>IF(D38&lt;&gt;"",IF(E38&lt;&gt;"",VLOOKUP(CONCATENATE(D38,"-",E38),'Three Phase - UG'!$C$8:$T$18,9,FALSE),""),"")</f>
        <v/>
      </c>
      <c r="K38" s="426" t="str">
        <f>IF(D38&lt;&gt;"",IF(E38&lt;&gt;"",VLOOKUP(CONCATENATE(D38,"-",E38),'Three Phase - UG'!$C$8:$T$18,10,FALSE),""),"")</f>
        <v/>
      </c>
      <c r="L38" s="426" t="str">
        <f>IF(D38&lt;&gt;"",IF(E38&lt;&gt;"",VLOOKUP(CONCATENATE(D38,"-",E38),'Three Phase - UG'!$C$8:$T$18,12,FALSE),""),"")</f>
        <v/>
      </c>
      <c r="M38" s="426" t="str">
        <f>IF(D38&lt;&gt;"",IF(E38&lt;&gt;"",VLOOKUP(CONCATENATE(D38,"-",E38),'Three Phase - UG'!$C$8:$T$18,13,FALSE),""),"")</f>
        <v/>
      </c>
      <c r="N38" s="427" t="str">
        <f>IF(D38&lt;&gt;"",IF(E38&lt;&gt;"",VLOOKUP(CONCATENATE(D38,"-",E38),'Three Phase - UG'!$C$8:$T$18,15,FALSE)*1000000,""),"")</f>
        <v/>
      </c>
      <c r="O38" s="426"/>
      <c r="P38" s="427"/>
    </row>
    <row r="39" spans="1:53" x14ac:dyDescent="0.25">
      <c r="J39" s="426" t="str">
        <f>IF(D39&lt;&gt;"",IF(E39&lt;&gt;"",VLOOKUP(CONCATENATE(D39,"-",E39),'Three Phase - UG'!$C$8:$T$18,9,FALSE),""),"")</f>
        <v/>
      </c>
      <c r="K39" s="426" t="str">
        <f>IF(D39&lt;&gt;"",IF(E39&lt;&gt;"",VLOOKUP(CONCATENATE(D39,"-",E39),'Three Phase - UG'!$C$8:$T$18,10,FALSE),""),"")</f>
        <v/>
      </c>
      <c r="L39" s="426" t="str">
        <f>IF(D39&lt;&gt;"",IF(E39&lt;&gt;"",VLOOKUP(CONCATENATE(D39,"-",E39),'Three Phase - UG'!$C$8:$T$18,12,FALSE),""),"")</f>
        <v/>
      </c>
      <c r="M39" s="426" t="str">
        <f>IF(D39&lt;&gt;"",IF(E39&lt;&gt;"",VLOOKUP(CONCATENATE(D39,"-",E39),'Three Phase - UG'!$C$8:$T$18,13,FALSE),""),"")</f>
        <v/>
      </c>
      <c r="N39" s="427" t="str">
        <f>IF(D39&lt;&gt;"",IF(E39&lt;&gt;"",VLOOKUP(CONCATENATE(D39,"-",E39),'Three Phase - UG'!$C$8:$T$18,15,FALSE)*1000000,""),"")</f>
        <v/>
      </c>
      <c r="O39" s="426"/>
      <c r="P39" s="427"/>
    </row>
    <row r="40" spans="1:53" x14ac:dyDescent="0.25">
      <c r="J40" s="426" t="str">
        <f>IF(D40&lt;&gt;"",IF(E40&lt;&gt;"",VLOOKUP(CONCATENATE(D40,"-",E40),'Three Phase - UG'!$C$8:$T$18,9,FALSE),""),"")</f>
        <v/>
      </c>
      <c r="K40" s="426" t="str">
        <f>IF(D40&lt;&gt;"",IF(E40&lt;&gt;"",VLOOKUP(CONCATENATE(D40,"-",E40),'Three Phase - UG'!$C$8:$T$18,10,FALSE),""),"")</f>
        <v/>
      </c>
      <c r="L40" s="426" t="str">
        <f>IF(D40&lt;&gt;"",IF(E40&lt;&gt;"",VLOOKUP(CONCATENATE(D40,"-",E40),'Three Phase - UG'!$C$8:$T$18,12,FALSE),""),"")</f>
        <v/>
      </c>
      <c r="M40" s="426" t="str">
        <f>IF(D40&lt;&gt;"",IF(E40&lt;&gt;"",VLOOKUP(CONCATENATE(D40,"-",E40),'Three Phase - UG'!$C$8:$T$18,13,FALSE),""),"")</f>
        <v/>
      </c>
      <c r="N40" s="427" t="str">
        <f>IF(D40&lt;&gt;"",IF(E40&lt;&gt;"",VLOOKUP(CONCATENATE(D40,"-",E40),'Three Phase - UG'!$C$8:$T$18,15,FALSE)*1000000,""),"")</f>
        <v/>
      </c>
      <c r="O40" s="426"/>
      <c r="P40" s="427"/>
    </row>
    <row r="41" spans="1:53" x14ac:dyDescent="0.25">
      <c r="J41" s="426" t="str">
        <f>IF(D41&lt;&gt;"",IF(E41&lt;&gt;"",VLOOKUP(CONCATENATE(D41,"-",E41),'Three Phase - UG'!$C$8:$T$18,9,FALSE),""),"")</f>
        <v/>
      </c>
      <c r="K41" s="426" t="str">
        <f>IF(D41&lt;&gt;"",IF(E41&lt;&gt;"",VLOOKUP(CONCATENATE(D41,"-",E41),'Three Phase - UG'!$C$8:$T$18,10,FALSE),""),"")</f>
        <v/>
      </c>
      <c r="L41" s="426" t="str">
        <f>IF(D41&lt;&gt;"",IF(E41&lt;&gt;"",VLOOKUP(CONCATENATE(D41,"-",E41),'Three Phase - UG'!$C$8:$T$18,12,FALSE),""),"")</f>
        <v/>
      </c>
      <c r="M41" s="426" t="str">
        <f>IF(D41&lt;&gt;"",IF(E41&lt;&gt;"",VLOOKUP(CONCATENATE(D41,"-",E41),'Three Phase - UG'!$C$8:$T$18,13,FALSE),""),"")</f>
        <v/>
      </c>
      <c r="N41" s="427" t="str">
        <f>IF(D41&lt;&gt;"",IF(E41&lt;&gt;"",VLOOKUP(CONCATENATE(D41,"-",E41),'Three Phase - UG'!$C$8:$T$18,15,FALSE)*1000000,""),"")</f>
        <v/>
      </c>
      <c r="O41" s="426"/>
      <c r="P41" s="427"/>
    </row>
    <row r="42" spans="1:53" x14ac:dyDescent="0.25">
      <c r="J42" s="426" t="str">
        <f>IF(D42&lt;&gt;"",IF(E42&lt;&gt;"",VLOOKUP(CONCATENATE(D42,"-",E42),'Three Phase - UG'!$C$8:$T$18,9,FALSE),""),"")</f>
        <v/>
      </c>
      <c r="K42" s="426" t="str">
        <f>IF(D42&lt;&gt;"",IF(E42&lt;&gt;"",VLOOKUP(CONCATENATE(D42,"-",E42),'Three Phase - UG'!$C$8:$T$18,10,FALSE),""),"")</f>
        <v/>
      </c>
      <c r="L42" s="426" t="str">
        <f>IF(D42&lt;&gt;"",IF(E42&lt;&gt;"",VLOOKUP(CONCATENATE(D42,"-",E42),'Three Phase - UG'!$C$8:$T$18,12,FALSE),""),"")</f>
        <v/>
      </c>
      <c r="M42" s="426" t="str">
        <f>IF(D42&lt;&gt;"",IF(E42&lt;&gt;"",VLOOKUP(CONCATENATE(D42,"-",E42),'Three Phase - UG'!$C$8:$T$18,13,FALSE),""),"")</f>
        <v/>
      </c>
      <c r="N42" s="427" t="str">
        <f>IF(D42&lt;&gt;"",IF(E42&lt;&gt;"",VLOOKUP(CONCATENATE(D42,"-",E42),'Three Phase - UG'!$C$8:$T$18,15,FALSE)*1000000,""),"")</f>
        <v/>
      </c>
      <c r="O42" s="426"/>
      <c r="P42" s="427"/>
    </row>
    <row r="43" spans="1:53" s="428" customFormat="1" x14ac:dyDescent="0.25">
      <c r="A43"/>
      <c r="B43" s="25"/>
      <c r="C43" s="25"/>
      <c r="D43" s="27"/>
      <c r="E43" s="26"/>
      <c r="F43" s="26"/>
      <c r="G43" s="353"/>
      <c r="H43" s="425"/>
      <c r="I43" s="353"/>
      <c r="J43" s="426" t="str">
        <f>IF(D43&lt;&gt;"",IF(E43&lt;&gt;"",VLOOKUP(CONCATENATE(D43,"-",E43),'Three Phase - UG'!$C$8:$T$18,9,FALSE),""),"")</f>
        <v/>
      </c>
      <c r="K43" s="426" t="str">
        <f>IF(D43&lt;&gt;"",IF(E43&lt;&gt;"",VLOOKUP(CONCATENATE(D43,"-",E43),'Three Phase - UG'!$C$8:$T$18,10,FALSE),""),"")</f>
        <v/>
      </c>
      <c r="L43" s="426" t="str">
        <f>IF(D43&lt;&gt;"",IF(E43&lt;&gt;"",VLOOKUP(CONCATENATE(D43,"-",E43),'Three Phase - UG'!$C$8:$T$18,12,FALSE),""),"")</f>
        <v/>
      </c>
      <c r="M43" s="426" t="str">
        <f>IF(D43&lt;&gt;"",IF(E43&lt;&gt;"",VLOOKUP(CONCATENATE(D43,"-",E43),'Three Phase - UG'!$C$8:$T$18,13,FALSE),""),"")</f>
        <v/>
      </c>
      <c r="N43" s="427" t="str">
        <f>IF(D43&lt;&gt;"",IF(E43&lt;&gt;"",VLOOKUP(CONCATENATE(D43,"-",E43),'Three Phase - UG'!$C$8:$T$18,15,FALSE)*1000000,""),"")</f>
        <v/>
      </c>
      <c r="O43" s="426"/>
      <c r="P43" s="427"/>
      <c r="W43" s="429"/>
      <c r="X43"/>
      <c r="Y43"/>
      <c r="Z43"/>
      <c r="AA43"/>
      <c r="AB43"/>
      <c r="AC43"/>
      <c r="AD43"/>
      <c r="AE43"/>
      <c r="AF43" s="4"/>
      <c r="AG43" s="4"/>
      <c r="AH43" s="4"/>
      <c r="AI43" s="4"/>
      <c r="AJ43" s="4"/>
      <c r="AK43" s="4"/>
      <c r="AL43" s="4"/>
      <c r="AM43" s="4"/>
      <c r="AN43"/>
      <c r="AO43"/>
      <c r="AP43"/>
      <c r="AQ43"/>
      <c r="AR43"/>
      <c r="AS43"/>
      <c r="AT43"/>
      <c r="AU43"/>
      <c r="AV43"/>
      <c r="AW43"/>
      <c r="AX43"/>
      <c r="AY43"/>
      <c r="AZ43"/>
      <c r="BA43"/>
    </row>
    <row r="44" spans="1:53" s="428" customFormat="1" x14ac:dyDescent="0.25">
      <c r="A44"/>
      <c r="B44" s="25"/>
      <c r="C44" s="25"/>
      <c r="D44" s="27"/>
      <c r="E44" s="26"/>
      <c r="F44" s="26"/>
      <c r="G44" s="353"/>
      <c r="H44" s="425"/>
      <c r="I44" s="353"/>
      <c r="J44" s="426" t="str">
        <f>IF(D44&lt;&gt;"",IF(E44&lt;&gt;"",VLOOKUP(CONCATENATE(D44,"-",E44),'Three Phase - UG'!$C$8:$T$18,9,FALSE),""),"")</f>
        <v/>
      </c>
      <c r="K44" s="426" t="str">
        <f>IF(D44&lt;&gt;"",IF(E44&lt;&gt;"",VLOOKUP(CONCATENATE(D44,"-",E44),'Three Phase - UG'!$C$8:$T$18,10,FALSE),""),"")</f>
        <v/>
      </c>
      <c r="L44" s="426" t="str">
        <f>IF(D44&lt;&gt;"",IF(E44&lt;&gt;"",VLOOKUP(CONCATENATE(D44,"-",E44),'Three Phase - UG'!$C$8:$T$18,12,FALSE),""),"")</f>
        <v/>
      </c>
      <c r="M44" s="426" t="str">
        <f>IF(D44&lt;&gt;"",IF(E44&lt;&gt;"",VLOOKUP(CONCATENATE(D44,"-",E44),'Three Phase - UG'!$C$8:$T$18,13,FALSE),""),"")</f>
        <v/>
      </c>
      <c r="N44" s="427" t="str">
        <f>IF(D44&lt;&gt;"",IF(E44&lt;&gt;"",VLOOKUP(CONCATENATE(D44,"-",E44),'Three Phase - UG'!$C$8:$T$18,15,FALSE)*1000000,""),"")</f>
        <v/>
      </c>
      <c r="O44" s="426"/>
      <c r="P44" s="427"/>
      <c r="W44" s="429"/>
      <c r="X44"/>
      <c r="Y44"/>
      <c r="Z44"/>
      <c r="AA44"/>
      <c r="AB44"/>
      <c r="AC44"/>
      <c r="AD44"/>
      <c r="AE44"/>
      <c r="AF44" s="4"/>
      <c r="AG44" s="4"/>
      <c r="AH44" s="4"/>
      <c r="AI44" s="4"/>
      <c r="AJ44" s="4"/>
      <c r="AK44" s="4"/>
      <c r="AL44" s="4"/>
      <c r="AM44" s="4"/>
      <c r="AN44"/>
      <c r="AO44"/>
      <c r="AP44"/>
      <c r="AQ44"/>
      <c r="AR44"/>
      <c r="AS44"/>
      <c r="AT44"/>
      <c r="AU44"/>
      <c r="AV44"/>
      <c r="AW44"/>
      <c r="AX44"/>
      <c r="AY44"/>
      <c r="AZ44"/>
      <c r="BA44"/>
    </row>
    <row r="45" spans="1:53" s="428" customFormat="1" x14ac:dyDescent="0.25">
      <c r="A45"/>
      <c r="B45" s="25"/>
      <c r="C45" s="25"/>
      <c r="D45" s="27"/>
      <c r="E45" s="26"/>
      <c r="F45" s="26"/>
      <c r="G45" s="353"/>
      <c r="H45" s="425"/>
      <c r="I45" s="353"/>
      <c r="J45" s="426" t="str">
        <f>IF(D45&lt;&gt;"",IF(E45&lt;&gt;"",VLOOKUP(CONCATENATE(D45,"-",E45),'Three Phase - UG'!$C$8:$T$18,9,FALSE),""),"")</f>
        <v/>
      </c>
      <c r="K45" s="426" t="str">
        <f>IF(D45&lt;&gt;"",IF(E45&lt;&gt;"",VLOOKUP(CONCATENATE(D45,"-",E45),'Three Phase - UG'!$C$8:$T$18,10,FALSE),""),"")</f>
        <v/>
      </c>
      <c r="L45" s="426" t="str">
        <f>IF(D45&lt;&gt;"",IF(E45&lt;&gt;"",VLOOKUP(CONCATENATE(D45,"-",E45),'Three Phase - UG'!$C$8:$T$18,12,FALSE),""),"")</f>
        <v/>
      </c>
      <c r="M45" s="426" t="str">
        <f>IF(D45&lt;&gt;"",IF(E45&lt;&gt;"",VLOOKUP(CONCATENATE(D45,"-",E45),'Three Phase - UG'!$C$8:$T$18,13,FALSE),""),"")</f>
        <v/>
      </c>
      <c r="N45" s="427" t="str">
        <f>IF(D45&lt;&gt;"",IF(E45&lt;&gt;"",VLOOKUP(CONCATENATE(D45,"-",E45),'Three Phase - UG'!$C$8:$T$18,15,FALSE)*1000000,""),"")</f>
        <v/>
      </c>
      <c r="O45" s="426"/>
      <c r="P45" s="427"/>
      <c r="W45" s="429"/>
      <c r="X45"/>
      <c r="Y45"/>
      <c r="Z45"/>
      <c r="AA45"/>
      <c r="AB45"/>
      <c r="AC45"/>
      <c r="AD45"/>
      <c r="AE45"/>
      <c r="AF45" s="4"/>
      <c r="AG45" s="4"/>
      <c r="AH45" s="4"/>
      <c r="AI45" s="4"/>
      <c r="AJ45" s="4"/>
      <c r="AK45" s="4"/>
      <c r="AL45" s="4"/>
      <c r="AM45" s="4"/>
      <c r="AN45"/>
      <c r="AO45"/>
      <c r="AP45"/>
      <c r="AQ45"/>
      <c r="AR45"/>
      <c r="AS45"/>
      <c r="AT45"/>
      <c r="AU45"/>
      <c r="AV45"/>
      <c r="AW45"/>
      <c r="AX45"/>
      <c r="AY45"/>
      <c r="AZ45"/>
      <c r="BA45"/>
    </row>
    <row r="46" spans="1:53" s="428" customFormat="1" x14ac:dyDescent="0.25">
      <c r="A46"/>
      <c r="B46" s="25"/>
      <c r="C46" s="25"/>
      <c r="D46" s="27"/>
      <c r="E46" s="26"/>
      <c r="F46" s="26"/>
      <c r="G46" s="353"/>
      <c r="H46" s="425"/>
      <c r="I46" s="353"/>
      <c r="J46" s="426" t="str">
        <f>IF(D46&lt;&gt;"",IF(E46&lt;&gt;"",VLOOKUP(CONCATENATE(D46,"-",E46),'Three Phase - UG'!$C$8:$T$18,9,FALSE),""),"")</f>
        <v/>
      </c>
      <c r="K46" s="426" t="str">
        <f>IF(D46&lt;&gt;"",IF(E46&lt;&gt;"",VLOOKUP(CONCATENATE(D46,"-",E46),'Three Phase - UG'!$C$8:$T$18,10,FALSE),""),"")</f>
        <v/>
      </c>
      <c r="L46" s="426" t="str">
        <f>IF(D46&lt;&gt;"",IF(E46&lt;&gt;"",VLOOKUP(CONCATENATE(D46,"-",E46),'Three Phase - UG'!$C$8:$T$18,12,FALSE),""),"")</f>
        <v/>
      </c>
      <c r="M46" s="426" t="str">
        <f>IF(D46&lt;&gt;"",IF(E46&lt;&gt;"",VLOOKUP(CONCATENATE(D46,"-",E46),'Three Phase - UG'!$C$8:$T$18,13,FALSE),""),"")</f>
        <v/>
      </c>
      <c r="N46" s="427" t="str">
        <f>IF(D46&lt;&gt;"",IF(E46&lt;&gt;"",VLOOKUP(CONCATENATE(D46,"-",E46),'Three Phase - UG'!$C$8:$T$18,15,FALSE)*1000000,""),"")</f>
        <v/>
      </c>
      <c r="O46" s="426"/>
      <c r="P46" s="427"/>
      <c r="W46" s="429"/>
      <c r="X46"/>
      <c r="Y46"/>
      <c r="Z46"/>
      <c r="AA46"/>
      <c r="AB46"/>
      <c r="AC46"/>
      <c r="AD46"/>
      <c r="AE46"/>
      <c r="AF46" s="4"/>
      <c r="AG46" s="4"/>
      <c r="AH46" s="4"/>
      <c r="AI46" s="4"/>
      <c r="AJ46" s="4"/>
      <c r="AK46" s="4"/>
      <c r="AL46" s="4"/>
      <c r="AM46" s="4"/>
      <c r="AN46"/>
      <c r="AO46"/>
      <c r="AP46"/>
      <c r="AQ46"/>
      <c r="AR46"/>
      <c r="AS46"/>
      <c r="AT46"/>
      <c r="AU46"/>
      <c r="AV46"/>
      <c r="AW46"/>
      <c r="AX46"/>
      <c r="AY46"/>
      <c r="AZ46"/>
      <c r="BA46"/>
    </row>
    <row r="47" spans="1:53" s="428" customFormat="1" x14ac:dyDescent="0.25">
      <c r="A47"/>
      <c r="B47" s="25"/>
      <c r="C47" s="25"/>
      <c r="D47" s="27"/>
      <c r="E47" s="26"/>
      <c r="F47" s="26"/>
      <c r="G47" s="353"/>
      <c r="H47" s="425"/>
      <c r="I47" s="353"/>
      <c r="J47" s="426" t="str">
        <f>IF(D47&lt;&gt;"",IF(E47&lt;&gt;"",VLOOKUP(CONCATENATE(D47,"-",E47),'Three Phase - UG'!$C$8:$T$18,9,FALSE),""),"")</f>
        <v/>
      </c>
      <c r="K47" s="426" t="str">
        <f>IF(D47&lt;&gt;"",IF(E47&lt;&gt;"",VLOOKUP(CONCATENATE(D47,"-",E47),'Three Phase - UG'!$C$8:$T$18,10,FALSE),""),"")</f>
        <v/>
      </c>
      <c r="L47" s="426" t="str">
        <f>IF(D47&lt;&gt;"",IF(E47&lt;&gt;"",VLOOKUP(CONCATENATE(D47,"-",E47),'Three Phase - UG'!$C$8:$T$18,12,FALSE),""),"")</f>
        <v/>
      </c>
      <c r="M47" s="426" t="str">
        <f>IF(D47&lt;&gt;"",IF(E47&lt;&gt;"",VLOOKUP(CONCATENATE(D47,"-",E47),'Three Phase - UG'!$C$8:$T$18,13,FALSE),""),"")</f>
        <v/>
      </c>
      <c r="N47" s="427" t="str">
        <f>IF(D47&lt;&gt;"",IF(E47&lt;&gt;"",VLOOKUP(CONCATENATE(D47,"-",E47),'Three Phase - UG'!$C$8:$T$18,15,FALSE)*1000000,""),"")</f>
        <v/>
      </c>
      <c r="O47" s="426"/>
      <c r="P47" s="427"/>
      <c r="W47" s="429"/>
      <c r="X47"/>
      <c r="Y47"/>
      <c r="Z47"/>
      <c r="AA47"/>
      <c r="AB47"/>
      <c r="AC47"/>
      <c r="AD47"/>
      <c r="AE47"/>
      <c r="AF47" s="4"/>
      <c r="AG47" s="4"/>
      <c r="AH47" s="4"/>
      <c r="AI47" s="4"/>
      <c r="AJ47" s="4"/>
      <c r="AK47" s="4"/>
      <c r="AL47" s="4"/>
      <c r="AM47" s="4"/>
      <c r="AN47"/>
      <c r="AO47"/>
      <c r="AP47"/>
      <c r="AQ47"/>
      <c r="AR47"/>
      <c r="AS47"/>
      <c r="AT47"/>
      <c r="AU47"/>
      <c r="AV47"/>
      <c r="AW47"/>
      <c r="AX47"/>
      <c r="AY47"/>
      <c r="AZ47"/>
      <c r="BA47"/>
    </row>
    <row r="48" spans="1:53" s="428" customFormat="1" x14ac:dyDescent="0.25">
      <c r="A48"/>
      <c r="B48" s="25"/>
      <c r="C48" s="25"/>
      <c r="D48" s="27"/>
      <c r="E48" s="26"/>
      <c r="F48" s="26"/>
      <c r="G48" s="353"/>
      <c r="H48" s="425"/>
      <c r="I48" s="353"/>
      <c r="J48" s="426" t="str">
        <f>IF(D48&lt;&gt;"",IF(E48&lt;&gt;"",VLOOKUP(CONCATENATE(D48,"-",E48),'Three Phase - UG'!$C$8:$T$18,9,FALSE),""),"")</f>
        <v/>
      </c>
      <c r="K48" s="426" t="str">
        <f>IF(D48&lt;&gt;"",IF(E48&lt;&gt;"",VLOOKUP(CONCATENATE(D48,"-",E48),'Three Phase - UG'!$C$8:$T$18,10,FALSE),""),"")</f>
        <v/>
      </c>
      <c r="L48" s="426" t="str">
        <f>IF(D48&lt;&gt;"",IF(E48&lt;&gt;"",VLOOKUP(CONCATENATE(D48,"-",E48),'Three Phase - UG'!$C$8:$T$18,12,FALSE),""),"")</f>
        <v/>
      </c>
      <c r="M48" s="426" t="str">
        <f>IF(D48&lt;&gt;"",IF(E48&lt;&gt;"",VLOOKUP(CONCATENATE(D48,"-",E48),'Three Phase - UG'!$C$8:$T$18,13,FALSE),""),"")</f>
        <v/>
      </c>
      <c r="N48" s="427" t="str">
        <f>IF(D48&lt;&gt;"",IF(E48&lt;&gt;"",VLOOKUP(CONCATENATE(D48,"-",E48),'Three Phase - UG'!$C$8:$T$18,15,FALSE)*1000000,""),"")</f>
        <v/>
      </c>
      <c r="O48" s="426"/>
      <c r="P48" s="427"/>
      <c r="W48" s="429"/>
      <c r="X48"/>
      <c r="Y48"/>
      <c r="Z48"/>
      <c r="AA48"/>
      <c r="AB48"/>
      <c r="AC48"/>
      <c r="AD48"/>
      <c r="AE48"/>
      <c r="AF48" s="4"/>
      <c r="AG48" s="4"/>
      <c r="AH48" s="4"/>
      <c r="AI48" s="4"/>
      <c r="AJ48" s="4"/>
      <c r="AK48" s="4"/>
      <c r="AL48" s="4"/>
      <c r="AM48" s="4"/>
      <c r="AN48"/>
      <c r="AO48"/>
      <c r="AP48"/>
      <c r="AQ48"/>
      <c r="AR48"/>
      <c r="AS48"/>
      <c r="AT48"/>
      <c r="AU48"/>
      <c r="AV48"/>
      <c r="AW48"/>
      <c r="AX48"/>
      <c r="AY48"/>
      <c r="AZ48"/>
      <c r="BA48"/>
    </row>
    <row r="49" spans="1:53" s="428" customFormat="1" x14ac:dyDescent="0.25">
      <c r="A49"/>
      <c r="B49" s="25"/>
      <c r="C49" s="25"/>
      <c r="D49" s="27"/>
      <c r="E49" s="26"/>
      <c r="F49" s="26"/>
      <c r="G49" s="353"/>
      <c r="H49" s="425"/>
      <c r="I49" s="353"/>
      <c r="J49" s="426" t="str">
        <f>IF(D49&lt;&gt;"",IF(E49&lt;&gt;"",VLOOKUP(CONCATENATE(D49,"-",E49),'Three Phase - UG'!$C$8:$T$18,9,FALSE),""),"")</f>
        <v/>
      </c>
      <c r="K49" s="426" t="str">
        <f>IF(D49&lt;&gt;"",IF(E49&lt;&gt;"",VLOOKUP(CONCATENATE(D49,"-",E49),'Three Phase - UG'!$C$8:$T$18,10,FALSE),""),"")</f>
        <v/>
      </c>
      <c r="L49" s="426" t="str">
        <f>IF(D49&lt;&gt;"",IF(E49&lt;&gt;"",VLOOKUP(CONCATENATE(D49,"-",E49),'Three Phase - UG'!$C$8:$T$18,12,FALSE),""),"")</f>
        <v/>
      </c>
      <c r="M49" s="426" t="str">
        <f>IF(D49&lt;&gt;"",IF(E49&lt;&gt;"",VLOOKUP(CONCATENATE(D49,"-",E49),'Three Phase - UG'!$C$8:$T$18,13,FALSE),""),"")</f>
        <v/>
      </c>
      <c r="N49" s="427" t="str">
        <f>IF(D49&lt;&gt;"",IF(E49&lt;&gt;"",VLOOKUP(CONCATENATE(D49,"-",E49),'Three Phase - UG'!$C$8:$T$18,15,FALSE)*1000000,""),"")</f>
        <v/>
      </c>
      <c r="O49" s="426"/>
      <c r="P49" s="427"/>
      <c r="W49" s="429"/>
      <c r="X49"/>
      <c r="Y49"/>
      <c r="Z49"/>
      <c r="AA49"/>
      <c r="AB49"/>
      <c r="AC49"/>
      <c r="AD49"/>
      <c r="AE49"/>
      <c r="AF49" s="4"/>
      <c r="AG49" s="4"/>
      <c r="AH49" s="4"/>
      <c r="AI49" s="4"/>
      <c r="AJ49" s="4"/>
      <c r="AK49" s="4"/>
      <c r="AL49" s="4"/>
      <c r="AM49" s="4"/>
      <c r="AN49"/>
      <c r="AO49"/>
      <c r="AP49"/>
      <c r="AQ49"/>
      <c r="AR49"/>
      <c r="AS49"/>
      <c r="AT49"/>
      <c r="AU49"/>
      <c r="AV49"/>
      <c r="AW49"/>
      <c r="AX49"/>
      <c r="AY49"/>
      <c r="AZ49"/>
      <c r="BA49"/>
    </row>
    <row r="50" spans="1:53" s="428" customFormat="1" x14ac:dyDescent="0.25">
      <c r="A50"/>
      <c r="B50" s="25"/>
      <c r="C50" s="25"/>
      <c r="D50" s="27"/>
      <c r="E50" s="26"/>
      <c r="F50" s="26"/>
      <c r="G50" s="353"/>
      <c r="H50" s="425"/>
      <c r="I50" s="353"/>
      <c r="J50" s="426" t="str">
        <f>IF(D50&lt;&gt;"",IF(E50&lt;&gt;"",VLOOKUP(CONCATENATE(D50,"-",E50),'Three Phase - UG'!$C$8:$T$18,9,FALSE),""),"")</f>
        <v/>
      </c>
      <c r="K50" s="426" t="str">
        <f>IF(D50&lt;&gt;"",IF(E50&lt;&gt;"",VLOOKUP(CONCATENATE(D50,"-",E50),'Three Phase - UG'!$C$8:$T$18,10,FALSE),""),"")</f>
        <v/>
      </c>
      <c r="L50" s="426" t="str">
        <f>IF(D50&lt;&gt;"",IF(E50&lt;&gt;"",VLOOKUP(CONCATENATE(D50,"-",E50),'Three Phase - UG'!$C$8:$T$18,12,FALSE),""),"")</f>
        <v/>
      </c>
      <c r="M50" s="426" t="str">
        <f>IF(D50&lt;&gt;"",IF(E50&lt;&gt;"",VLOOKUP(CONCATENATE(D50,"-",E50),'Three Phase - UG'!$C$8:$T$18,13,FALSE),""),"")</f>
        <v/>
      </c>
      <c r="N50" s="427" t="str">
        <f>IF(D50&lt;&gt;"",IF(E50&lt;&gt;"",VLOOKUP(CONCATENATE(D50,"-",E50),'Three Phase - UG'!$C$8:$T$18,15,FALSE)*1000000,""),"")</f>
        <v/>
      </c>
      <c r="O50" s="426"/>
      <c r="P50" s="427"/>
      <c r="W50" s="429"/>
      <c r="X50"/>
      <c r="Y50"/>
      <c r="Z50"/>
      <c r="AA50"/>
      <c r="AB50"/>
      <c r="AC50"/>
      <c r="AD50"/>
      <c r="AE50"/>
      <c r="AF50" s="4"/>
      <c r="AG50" s="4"/>
      <c r="AH50" s="4"/>
      <c r="AI50" s="4"/>
      <c r="AJ50" s="4"/>
      <c r="AK50" s="4"/>
      <c r="AL50" s="4"/>
      <c r="AM50" s="4"/>
      <c r="AN50"/>
      <c r="AO50"/>
      <c r="AP50"/>
      <c r="AQ50"/>
      <c r="AR50"/>
      <c r="AS50"/>
      <c r="AT50"/>
      <c r="AU50"/>
      <c r="AV50"/>
      <c r="AW50"/>
      <c r="AX50"/>
      <c r="AY50"/>
      <c r="AZ50"/>
      <c r="BA50"/>
    </row>
    <row r="51" spans="1:53" s="428" customFormat="1" x14ac:dyDescent="0.25">
      <c r="A51"/>
      <c r="B51" s="25"/>
      <c r="C51" s="25"/>
      <c r="D51" s="27"/>
      <c r="E51" s="26"/>
      <c r="F51" s="26"/>
      <c r="G51" s="353"/>
      <c r="H51" s="425"/>
      <c r="I51" s="353"/>
      <c r="J51" s="426" t="str">
        <f>IF(D51&lt;&gt;"",IF(E51&lt;&gt;"",VLOOKUP(CONCATENATE(D51,"-",E51),'Three Phase - UG'!$C$8:$T$18,9,FALSE),""),"")</f>
        <v/>
      </c>
      <c r="K51" s="426" t="str">
        <f>IF(D51&lt;&gt;"",IF(E51&lt;&gt;"",VLOOKUP(CONCATENATE(D51,"-",E51),'Three Phase - UG'!$C$8:$T$18,10,FALSE),""),"")</f>
        <v/>
      </c>
      <c r="L51" s="426" t="str">
        <f>IF(D51&lt;&gt;"",IF(E51&lt;&gt;"",VLOOKUP(CONCATENATE(D51,"-",E51),'Three Phase - UG'!$C$8:$T$18,12,FALSE),""),"")</f>
        <v/>
      </c>
      <c r="M51" s="426" t="str">
        <f>IF(D51&lt;&gt;"",IF(E51&lt;&gt;"",VLOOKUP(CONCATENATE(D51,"-",E51),'Three Phase - UG'!$C$8:$T$18,13,FALSE),""),"")</f>
        <v/>
      </c>
      <c r="N51" s="427" t="str">
        <f>IF(D51&lt;&gt;"",IF(E51&lt;&gt;"",VLOOKUP(CONCATENATE(D51,"-",E51),'Three Phase - UG'!$C$8:$T$18,15,FALSE)*1000000,""),"")</f>
        <v/>
      </c>
      <c r="O51" s="426"/>
      <c r="P51" s="427"/>
      <c r="W51" s="429"/>
      <c r="X51"/>
      <c r="Y51"/>
      <c r="Z51"/>
      <c r="AA51"/>
      <c r="AB51"/>
      <c r="AC51"/>
      <c r="AD51"/>
      <c r="AE51"/>
      <c r="AF51" s="4"/>
      <c r="AG51" s="4"/>
      <c r="AH51" s="4"/>
      <c r="AI51" s="4"/>
      <c r="AJ51" s="4"/>
      <c r="AK51" s="4"/>
      <c r="AL51" s="4"/>
      <c r="AM51" s="4"/>
      <c r="AN51"/>
      <c r="AO51"/>
      <c r="AP51"/>
      <c r="AQ51"/>
      <c r="AR51"/>
      <c r="AS51"/>
      <c r="AT51"/>
      <c r="AU51"/>
      <c r="AV51"/>
      <c r="AW51"/>
      <c r="AX51"/>
      <c r="AY51"/>
      <c r="AZ51"/>
      <c r="BA51"/>
    </row>
    <row r="52" spans="1:53" s="428" customFormat="1" x14ac:dyDescent="0.25">
      <c r="A52"/>
      <c r="B52" s="25"/>
      <c r="C52" s="25"/>
      <c r="D52" s="27"/>
      <c r="E52" s="26"/>
      <c r="F52" s="26"/>
      <c r="G52" s="353"/>
      <c r="H52" s="425"/>
      <c r="I52" s="353"/>
      <c r="J52" s="426" t="str">
        <f>IF(D52&lt;&gt;"",IF(E52&lt;&gt;"",VLOOKUP(CONCATENATE(D52,"-",E52),'Three Phase - UG'!$C$8:$T$18,9,FALSE),""),"")</f>
        <v/>
      </c>
      <c r="K52" s="426" t="str">
        <f>IF(D52&lt;&gt;"",IF(E52&lt;&gt;"",VLOOKUP(CONCATENATE(D52,"-",E52),'Three Phase - UG'!$C$8:$T$18,10,FALSE),""),"")</f>
        <v/>
      </c>
      <c r="L52" s="426" t="str">
        <f>IF(D52&lt;&gt;"",IF(E52&lt;&gt;"",VLOOKUP(CONCATENATE(D52,"-",E52),'Three Phase - UG'!$C$8:$T$18,12,FALSE),""),"")</f>
        <v/>
      </c>
      <c r="M52" s="426" t="str">
        <f>IF(D52&lt;&gt;"",IF(E52&lt;&gt;"",VLOOKUP(CONCATENATE(D52,"-",E52),'Three Phase - UG'!$C$8:$T$18,13,FALSE),""),"")</f>
        <v/>
      </c>
      <c r="N52" s="427" t="str">
        <f>IF(D52&lt;&gt;"",IF(E52&lt;&gt;"",VLOOKUP(CONCATENATE(D52,"-",E52),'Three Phase - UG'!$C$8:$T$18,15,FALSE)*1000000,""),"")</f>
        <v/>
      </c>
      <c r="O52" s="426"/>
      <c r="P52" s="427"/>
      <c r="W52" s="429"/>
      <c r="X52"/>
      <c r="Y52"/>
      <c r="Z52"/>
      <c r="AA52"/>
      <c r="AB52"/>
      <c r="AC52"/>
      <c r="AD52"/>
      <c r="AE52"/>
      <c r="AF52" s="4"/>
      <c r="AG52" s="4"/>
      <c r="AH52" s="4"/>
      <c r="AI52" s="4"/>
      <c r="AJ52" s="4"/>
      <c r="AK52" s="4"/>
      <c r="AL52" s="4"/>
      <c r="AM52" s="4"/>
      <c r="AN52"/>
      <c r="AO52"/>
      <c r="AP52"/>
      <c r="AQ52"/>
      <c r="AR52"/>
      <c r="AS52"/>
      <c r="AT52"/>
      <c r="AU52"/>
      <c r="AV52"/>
      <c r="AW52"/>
      <c r="AX52"/>
      <c r="AY52"/>
      <c r="AZ52"/>
      <c r="BA52"/>
    </row>
    <row r="53" spans="1:53" s="428" customFormat="1" x14ac:dyDescent="0.25">
      <c r="A53"/>
      <c r="B53" s="25"/>
      <c r="C53" s="25"/>
      <c r="D53" s="27"/>
      <c r="E53" s="26"/>
      <c r="F53" s="26"/>
      <c r="G53" s="353"/>
      <c r="H53" s="425"/>
      <c r="I53" s="353"/>
      <c r="J53" s="426" t="str">
        <f>IF(D53&lt;&gt;"",IF(E53&lt;&gt;"",VLOOKUP(CONCATENATE(D53,"-",E53),'Three Phase - UG'!$C$8:$T$18,9,FALSE),""),"")</f>
        <v/>
      </c>
      <c r="K53" s="426" t="str">
        <f>IF(D53&lt;&gt;"",IF(E53&lt;&gt;"",VLOOKUP(CONCATENATE(D53,"-",E53),'Three Phase - UG'!$C$8:$T$18,10,FALSE),""),"")</f>
        <v/>
      </c>
      <c r="L53" s="426" t="str">
        <f>IF(D53&lt;&gt;"",IF(E53&lt;&gt;"",VLOOKUP(CONCATENATE(D53,"-",E53),'Three Phase - UG'!$C$8:$T$18,12,FALSE),""),"")</f>
        <v/>
      </c>
      <c r="M53" s="426" t="str">
        <f>IF(D53&lt;&gt;"",IF(E53&lt;&gt;"",VLOOKUP(CONCATENATE(D53,"-",E53),'Three Phase - UG'!$C$8:$T$18,13,FALSE),""),"")</f>
        <v/>
      </c>
      <c r="N53" s="427" t="str">
        <f>IF(D53&lt;&gt;"",IF(E53&lt;&gt;"",VLOOKUP(CONCATENATE(D53,"-",E53),'Three Phase - UG'!$C$8:$T$18,15,FALSE)*1000000,""),"")</f>
        <v/>
      </c>
      <c r="O53" s="426"/>
      <c r="P53" s="427"/>
      <c r="W53" s="429"/>
      <c r="X53"/>
      <c r="Y53"/>
      <c r="Z53"/>
      <c r="AA53"/>
      <c r="AB53"/>
      <c r="AC53"/>
      <c r="AD53"/>
      <c r="AE53"/>
      <c r="AF53" s="4"/>
      <c r="AG53" s="4"/>
      <c r="AH53" s="4"/>
      <c r="AI53" s="4"/>
      <c r="AJ53" s="4"/>
      <c r="AK53" s="4"/>
      <c r="AL53" s="4"/>
      <c r="AM53" s="4"/>
      <c r="AN53"/>
      <c r="AO53"/>
      <c r="AP53"/>
      <c r="AQ53"/>
      <c r="AR53"/>
      <c r="AS53"/>
      <c r="AT53"/>
      <c r="AU53"/>
      <c r="AV53"/>
      <c r="AW53"/>
      <c r="AX53"/>
      <c r="AY53"/>
      <c r="AZ53"/>
      <c r="BA53"/>
    </row>
    <row r="54" spans="1:53" s="428" customFormat="1" x14ac:dyDescent="0.25">
      <c r="A54"/>
      <c r="B54" s="25"/>
      <c r="C54" s="25"/>
      <c r="D54" s="27"/>
      <c r="E54" s="26"/>
      <c r="F54" s="26"/>
      <c r="G54" s="353"/>
      <c r="H54" s="425"/>
      <c r="I54" s="353"/>
      <c r="J54" s="426" t="str">
        <f>IF(D54&lt;&gt;"",IF(E54&lt;&gt;"",VLOOKUP(CONCATENATE(D54,"-",E54),'Three Phase - UG'!$C$8:$T$18,9,FALSE),""),"")</f>
        <v/>
      </c>
      <c r="K54" s="426" t="str">
        <f>IF(D54&lt;&gt;"",IF(E54&lt;&gt;"",VLOOKUP(CONCATENATE(D54,"-",E54),'Three Phase - UG'!$C$8:$T$18,10,FALSE),""),"")</f>
        <v/>
      </c>
      <c r="L54" s="426" t="str">
        <f>IF(D54&lt;&gt;"",IF(E54&lt;&gt;"",VLOOKUP(CONCATENATE(D54,"-",E54),'Three Phase - UG'!$C$8:$T$18,12,FALSE),""),"")</f>
        <v/>
      </c>
      <c r="M54" s="426" t="str">
        <f>IF(D54&lt;&gt;"",IF(E54&lt;&gt;"",VLOOKUP(CONCATENATE(D54,"-",E54),'Three Phase - UG'!$C$8:$T$18,13,FALSE),""),"")</f>
        <v/>
      </c>
      <c r="N54" s="427" t="str">
        <f>IF(D54&lt;&gt;"",IF(E54&lt;&gt;"",VLOOKUP(CONCATENATE(D54,"-",E54),'Three Phase - UG'!$C$8:$T$18,15,FALSE)*1000000,""),"")</f>
        <v/>
      </c>
      <c r="O54" s="426"/>
      <c r="P54" s="427"/>
      <c r="W54" s="429"/>
      <c r="X54"/>
      <c r="Y54"/>
      <c r="Z54"/>
      <c r="AA54"/>
      <c r="AB54"/>
      <c r="AC54"/>
      <c r="AD54"/>
      <c r="AE54"/>
      <c r="AF54" s="4"/>
      <c r="AG54" s="4"/>
      <c r="AH54" s="4"/>
      <c r="AI54" s="4"/>
      <c r="AJ54" s="4"/>
      <c r="AK54" s="4"/>
      <c r="AL54" s="4"/>
      <c r="AM54" s="4"/>
      <c r="AN54"/>
      <c r="AO54"/>
      <c r="AP54"/>
      <c r="AQ54"/>
      <c r="AR54"/>
      <c r="AS54"/>
      <c r="AT54"/>
      <c r="AU54"/>
      <c r="AV54"/>
      <c r="AW54"/>
      <c r="AX54"/>
      <c r="AY54"/>
      <c r="AZ54"/>
      <c r="BA54"/>
    </row>
    <row r="55" spans="1:53" s="428" customFormat="1" x14ac:dyDescent="0.25">
      <c r="A55"/>
      <c r="B55" s="25"/>
      <c r="C55" s="25"/>
      <c r="D55" s="27"/>
      <c r="E55" s="26"/>
      <c r="F55" s="26"/>
      <c r="G55" s="353"/>
      <c r="H55" s="425"/>
      <c r="I55" s="353"/>
      <c r="J55" s="426" t="str">
        <f>IF(D55&lt;&gt;"",IF(E55&lt;&gt;"",VLOOKUP(CONCATENATE(D55,"-",E55),'Three Phase - UG'!$C$8:$T$18,9,FALSE),""),"")</f>
        <v/>
      </c>
      <c r="K55" s="426" t="str">
        <f>IF(D55&lt;&gt;"",IF(E55&lt;&gt;"",VLOOKUP(CONCATENATE(D55,"-",E55),'Three Phase - UG'!$C$8:$T$18,10,FALSE),""),"")</f>
        <v/>
      </c>
      <c r="L55" s="426" t="str">
        <f>IF(D55&lt;&gt;"",IF(E55&lt;&gt;"",VLOOKUP(CONCATENATE(D55,"-",E55),'Three Phase - UG'!$C$8:$T$18,12,FALSE),""),"")</f>
        <v/>
      </c>
      <c r="M55" s="426" t="str">
        <f>IF(D55&lt;&gt;"",IF(E55&lt;&gt;"",VLOOKUP(CONCATENATE(D55,"-",E55),'Three Phase - UG'!$C$8:$T$18,13,FALSE),""),"")</f>
        <v/>
      </c>
      <c r="N55" s="427" t="str">
        <f>IF(D55&lt;&gt;"",IF(E55&lt;&gt;"",VLOOKUP(CONCATENATE(D55,"-",E55),'Three Phase - UG'!$C$8:$T$18,15,FALSE)*1000000,""),"")</f>
        <v/>
      </c>
      <c r="O55" s="426"/>
      <c r="P55" s="427"/>
      <c r="W55" s="429"/>
      <c r="X55"/>
      <c r="Y55"/>
      <c r="Z55"/>
      <c r="AA55"/>
      <c r="AB55"/>
      <c r="AC55"/>
      <c r="AD55"/>
      <c r="AE55"/>
      <c r="AF55" s="4"/>
      <c r="AG55" s="4"/>
      <c r="AH55" s="4"/>
      <c r="AI55" s="4"/>
      <c r="AJ55" s="4"/>
      <c r="AK55" s="4"/>
      <c r="AL55" s="4"/>
      <c r="AM55" s="4"/>
      <c r="AN55"/>
      <c r="AO55"/>
      <c r="AP55"/>
      <c r="AQ55"/>
      <c r="AR55"/>
      <c r="AS55"/>
      <c r="AT55"/>
      <c r="AU55"/>
      <c r="AV55"/>
      <c r="AW55"/>
      <c r="AX55"/>
      <c r="AY55"/>
      <c r="AZ55"/>
      <c r="BA55"/>
    </row>
    <row r="56" spans="1:53" s="428" customFormat="1" x14ac:dyDescent="0.25">
      <c r="A56"/>
      <c r="B56" s="25"/>
      <c r="C56" s="25"/>
      <c r="D56" s="27"/>
      <c r="E56" s="26"/>
      <c r="F56" s="26"/>
      <c r="G56" s="353"/>
      <c r="H56" s="425"/>
      <c r="I56" s="353"/>
      <c r="J56" s="426" t="str">
        <f>IF(D56&lt;&gt;"",IF(E56&lt;&gt;"",VLOOKUP(CONCATENATE(D56,"-",E56),'Three Phase - UG'!$C$8:$T$18,9,FALSE),""),"")</f>
        <v/>
      </c>
      <c r="K56" s="426" t="str">
        <f>IF(D56&lt;&gt;"",IF(E56&lt;&gt;"",VLOOKUP(CONCATENATE(D56,"-",E56),'Three Phase - UG'!$C$8:$T$18,10,FALSE),""),"")</f>
        <v/>
      </c>
      <c r="L56" s="426" t="str">
        <f>IF(D56&lt;&gt;"",IF(E56&lt;&gt;"",VLOOKUP(CONCATENATE(D56,"-",E56),'Three Phase - UG'!$C$8:$T$18,12,FALSE),""),"")</f>
        <v/>
      </c>
      <c r="M56" s="426" t="str">
        <f>IF(D56&lt;&gt;"",IF(E56&lt;&gt;"",VLOOKUP(CONCATENATE(D56,"-",E56),'Three Phase - UG'!$C$8:$T$18,13,FALSE),""),"")</f>
        <v/>
      </c>
      <c r="N56" s="427" t="str">
        <f>IF(D56&lt;&gt;"",IF(E56&lt;&gt;"",VLOOKUP(CONCATENATE(D56,"-",E56),'Three Phase - UG'!$C$8:$T$18,15,FALSE)*1000000,""),"")</f>
        <v/>
      </c>
      <c r="O56" s="426"/>
      <c r="P56" s="427"/>
      <c r="W56" s="429"/>
      <c r="X56"/>
      <c r="Y56"/>
      <c r="Z56"/>
      <c r="AA56"/>
      <c r="AB56"/>
      <c r="AC56"/>
      <c r="AD56"/>
      <c r="AE56"/>
      <c r="AF56" s="4"/>
      <c r="AG56" s="4"/>
      <c r="AH56" s="4"/>
      <c r="AI56" s="4"/>
      <c r="AJ56" s="4"/>
      <c r="AK56" s="4"/>
      <c r="AL56" s="4"/>
      <c r="AM56" s="4"/>
      <c r="AN56"/>
      <c r="AO56"/>
      <c r="AP56"/>
      <c r="AQ56"/>
      <c r="AR56"/>
      <c r="AS56"/>
      <c r="AT56"/>
      <c r="AU56"/>
      <c r="AV56"/>
      <c r="AW56"/>
      <c r="AX56"/>
      <c r="AY56"/>
      <c r="AZ56"/>
      <c r="BA56"/>
    </row>
    <row r="57" spans="1:53" s="428" customFormat="1" x14ac:dyDescent="0.25">
      <c r="A57"/>
      <c r="B57" s="25"/>
      <c r="C57" s="25"/>
      <c r="D57" s="27"/>
      <c r="E57" s="26"/>
      <c r="F57" s="26"/>
      <c r="G57" s="353"/>
      <c r="H57" s="425"/>
      <c r="I57" s="353"/>
      <c r="J57" s="426" t="str">
        <f>IF(D57&lt;&gt;"",IF(E57&lt;&gt;"",VLOOKUP(CONCATENATE(D57,"-",E57),'Three Phase - UG'!$C$8:$T$18,9,FALSE),""),"")</f>
        <v/>
      </c>
      <c r="K57" s="426" t="str">
        <f>IF(D57&lt;&gt;"",IF(E57&lt;&gt;"",VLOOKUP(CONCATENATE(D57,"-",E57),'Three Phase - UG'!$C$8:$T$18,10,FALSE),""),"")</f>
        <v/>
      </c>
      <c r="L57" s="426" t="str">
        <f>IF(D57&lt;&gt;"",IF(E57&lt;&gt;"",VLOOKUP(CONCATENATE(D57,"-",E57),'Three Phase - UG'!$C$8:$T$18,12,FALSE),""),"")</f>
        <v/>
      </c>
      <c r="M57" s="426" t="str">
        <f>IF(D57&lt;&gt;"",IF(E57&lt;&gt;"",VLOOKUP(CONCATENATE(D57,"-",E57),'Three Phase - UG'!$C$8:$T$18,13,FALSE),""),"")</f>
        <v/>
      </c>
      <c r="N57" s="427" t="str">
        <f>IF(D57&lt;&gt;"",IF(E57&lt;&gt;"",VLOOKUP(CONCATENATE(D57,"-",E57),'Three Phase - UG'!$C$8:$T$18,15,FALSE)*1000000,""),"")</f>
        <v/>
      </c>
      <c r="O57" s="426"/>
      <c r="P57" s="427"/>
      <c r="W57" s="429"/>
      <c r="X57"/>
      <c r="Y57"/>
      <c r="Z57"/>
      <c r="AA57"/>
      <c r="AB57"/>
      <c r="AC57"/>
      <c r="AD57"/>
      <c r="AE57"/>
      <c r="AF57" s="4"/>
      <c r="AG57" s="4"/>
      <c r="AH57" s="4"/>
      <c r="AI57" s="4"/>
      <c r="AJ57" s="4"/>
      <c r="AK57" s="4"/>
      <c r="AL57" s="4"/>
      <c r="AM57" s="4"/>
      <c r="AN57"/>
      <c r="AO57"/>
      <c r="AP57"/>
      <c r="AQ57"/>
      <c r="AR57"/>
      <c r="AS57"/>
      <c r="AT57"/>
      <c r="AU57"/>
      <c r="AV57"/>
      <c r="AW57"/>
      <c r="AX57"/>
      <c r="AY57"/>
      <c r="AZ57"/>
      <c r="BA57"/>
    </row>
    <row r="58" spans="1:53" s="428" customFormat="1" x14ac:dyDescent="0.25">
      <c r="A58"/>
      <c r="B58" s="25"/>
      <c r="C58" s="25"/>
      <c r="D58" s="27"/>
      <c r="E58" s="26"/>
      <c r="F58" s="26"/>
      <c r="G58" s="353"/>
      <c r="H58" s="425"/>
      <c r="I58" s="353"/>
      <c r="J58" s="426" t="str">
        <f>IF(D58&lt;&gt;"",IF(E58&lt;&gt;"",VLOOKUP(CONCATENATE(D58,"-",E58),'Three Phase - UG'!$C$8:$T$18,9,FALSE),""),"")</f>
        <v/>
      </c>
      <c r="K58" s="426" t="str">
        <f>IF(D58&lt;&gt;"",IF(E58&lt;&gt;"",VLOOKUP(CONCATENATE(D58,"-",E58),'Three Phase - UG'!$C$8:$T$18,10,FALSE),""),"")</f>
        <v/>
      </c>
      <c r="L58" s="426" t="str">
        <f>IF(D58&lt;&gt;"",IF(E58&lt;&gt;"",VLOOKUP(CONCATENATE(D58,"-",E58),'Three Phase - UG'!$C$8:$T$18,12,FALSE),""),"")</f>
        <v/>
      </c>
      <c r="M58" s="426" t="str">
        <f>IF(D58&lt;&gt;"",IF(E58&lt;&gt;"",VLOOKUP(CONCATENATE(D58,"-",E58),'Three Phase - UG'!$C$8:$T$18,13,FALSE),""),"")</f>
        <v/>
      </c>
      <c r="N58" s="427" t="str">
        <f>IF(D58&lt;&gt;"",IF(E58&lt;&gt;"",VLOOKUP(CONCATENATE(D58,"-",E58),'Three Phase - UG'!$C$8:$T$18,15,FALSE)*1000000,""),"")</f>
        <v/>
      </c>
      <c r="O58" s="426"/>
      <c r="P58" s="427"/>
      <c r="W58" s="429"/>
      <c r="X58"/>
      <c r="Y58"/>
      <c r="Z58"/>
      <c r="AA58"/>
      <c r="AB58"/>
      <c r="AC58"/>
      <c r="AD58"/>
      <c r="AE58"/>
      <c r="AF58" s="4"/>
      <c r="AG58" s="4"/>
      <c r="AH58" s="4"/>
      <c r="AI58" s="4"/>
      <c r="AJ58" s="4"/>
      <c r="AK58" s="4"/>
      <c r="AL58" s="4"/>
      <c r="AM58" s="4"/>
      <c r="AN58"/>
      <c r="AO58"/>
      <c r="AP58"/>
      <c r="AQ58"/>
      <c r="AR58"/>
      <c r="AS58"/>
      <c r="AT58"/>
      <c r="AU58"/>
      <c r="AV58"/>
      <c r="AW58"/>
      <c r="AX58"/>
      <c r="AY58"/>
      <c r="AZ58"/>
      <c r="BA58"/>
    </row>
    <row r="59" spans="1:53" s="428" customFormat="1" x14ac:dyDescent="0.25">
      <c r="A59"/>
      <c r="B59" s="25"/>
      <c r="C59" s="25"/>
      <c r="D59" s="27"/>
      <c r="E59" s="26"/>
      <c r="F59" s="26"/>
      <c r="G59" s="353"/>
      <c r="H59" s="425"/>
      <c r="I59" s="353"/>
      <c r="J59" s="426" t="str">
        <f>IF(D59&lt;&gt;"",IF(E59&lt;&gt;"",VLOOKUP(CONCATENATE(D59,"-",E59),'Three Phase - UG'!$C$8:$T$18,9,FALSE),""),"")</f>
        <v/>
      </c>
      <c r="K59" s="426" t="str">
        <f>IF(D59&lt;&gt;"",IF(E59&lt;&gt;"",VLOOKUP(CONCATENATE(D59,"-",E59),'Three Phase - UG'!$C$8:$T$18,10,FALSE),""),"")</f>
        <v/>
      </c>
      <c r="L59" s="426" t="str">
        <f>IF(D59&lt;&gt;"",IF(E59&lt;&gt;"",VLOOKUP(CONCATENATE(D59,"-",E59),'Three Phase - UG'!$C$8:$T$18,12,FALSE),""),"")</f>
        <v/>
      </c>
      <c r="M59" s="426" t="str">
        <f>IF(D59&lt;&gt;"",IF(E59&lt;&gt;"",VLOOKUP(CONCATENATE(D59,"-",E59),'Three Phase - UG'!$C$8:$T$18,13,FALSE),""),"")</f>
        <v/>
      </c>
      <c r="N59" s="427" t="str">
        <f>IF(D59&lt;&gt;"",IF(E59&lt;&gt;"",VLOOKUP(CONCATENATE(D59,"-",E59),'Three Phase - UG'!$C$8:$T$18,15,FALSE)*1000000,""),"")</f>
        <v/>
      </c>
      <c r="O59" s="426"/>
      <c r="P59" s="427"/>
      <c r="W59" s="429"/>
      <c r="X59"/>
      <c r="Y59"/>
      <c r="Z59"/>
      <c r="AA59"/>
      <c r="AB59"/>
      <c r="AC59"/>
      <c r="AD59"/>
      <c r="AE59"/>
      <c r="AF59" s="4"/>
      <c r="AG59" s="4"/>
      <c r="AH59" s="4"/>
      <c r="AI59" s="4"/>
      <c r="AJ59" s="4"/>
      <c r="AK59" s="4"/>
      <c r="AL59" s="4"/>
      <c r="AM59" s="4"/>
      <c r="AN59"/>
      <c r="AO59"/>
      <c r="AP59"/>
      <c r="AQ59"/>
      <c r="AR59"/>
      <c r="AS59"/>
      <c r="AT59"/>
      <c r="AU59"/>
      <c r="AV59"/>
      <c r="AW59"/>
      <c r="AX59"/>
      <c r="AY59"/>
      <c r="AZ59"/>
      <c r="BA59"/>
    </row>
    <row r="60" spans="1:53" s="428" customFormat="1" x14ac:dyDescent="0.25">
      <c r="A60"/>
      <c r="B60" s="25"/>
      <c r="C60" s="25"/>
      <c r="D60" s="27"/>
      <c r="E60" s="26"/>
      <c r="F60" s="26"/>
      <c r="G60" s="353"/>
      <c r="H60" s="425"/>
      <c r="I60" s="353"/>
      <c r="J60" s="426" t="str">
        <f>IF(D60&lt;&gt;"",IF(E60&lt;&gt;"",VLOOKUP(CONCATENATE(D60,"-",E60),'Three Phase - UG'!$C$8:$T$18,9,FALSE),""),"")</f>
        <v/>
      </c>
      <c r="K60" s="426" t="str">
        <f>IF(D60&lt;&gt;"",IF(E60&lt;&gt;"",VLOOKUP(CONCATENATE(D60,"-",E60),'Three Phase - UG'!$C$8:$T$18,10,FALSE),""),"")</f>
        <v/>
      </c>
      <c r="L60" s="426" t="str">
        <f>IF(D60&lt;&gt;"",IF(E60&lt;&gt;"",VLOOKUP(CONCATENATE(D60,"-",E60),'Three Phase - UG'!$C$8:$T$18,12,FALSE),""),"")</f>
        <v/>
      </c>
      <c r="M60" s="426" t="str">
        <f>IF(D60&lt;&gt;"",IF(E60&lt;&gt;"",VLOOKUP(CONCATENATE(D60,"-",E60),'Three Phase - UG'!$C$8:$T$18,13,FALSE),""),"")</f>
        <v/>
      </c>
      <c r="N60" s="427" t="str">
        <f>IF(D60&lt;&gt;"",IF(E60&lt;&gt;"",VLOOKUP(CONCATENATE(D60,"-",E60),'Three Phase - UG'!$C$8:$T$18,15,FALSE)*1000000,""),"")</f>
        <v/>
      </c>
      <c r="O60" s="426"/>
      <c r="P60" s="427"/>
      <c r="W60" s="429"/>
      <c r="X60"/>
      <c r="Y60"/>
      <c r="Z60"/>
      <c r="AA60"/>
      <c r="AB60"/>
      <c r="AC60"/>
      <c r="AD60"/>
      <c r="AE60"/>
      <c r="AF60" s="4"/>
      <c r="AG60" s="4"/>
      <c r="AH60" s="4"/>
      <c r="AI60" s="4"/>
      <c r="AJ60" s="4"/>
      <c r="AK60" s="4"/>
      <c r="AL60" s="4"/>
      <c r="AM60" s="4"/>
      <c r="AN60"/>
      <c r="AO60"/>
      <c r="AP60"/>
      <c r="AQ60"/>
      <c r="AR60"/>
      <c r="AS60"/>
      <c r="AT60"/>
      <c r="AU60"/>
      <c r="AV60"/>
      <c r="AW60"/>
      <c r="AX60"/>
      <c r="AY60"/>
      <c r="AZ60"/>
      <c r="BA60"/>
    </row>
    <row r="61" spans="1:53" s="428" customFormat="1" x14ac:dyDescent="0.25">
      <c r="A61"/>
      <c r="B61" s="25"/>
      <c r="C61" s="25"/>
      <c r="D61" s="27"/>
      <c r="E61" s="26"/>
      <c r="F61" s="26"/>
      <c r="G61" s="353"/>
      <c r="H61" s="425"/>
      <c r="I61" s="353"/>
      <c r="J61" s="426" t="str">
        <f>IF(D61&lt;&gt;"",IF(E61&lt;&gt;"",VLOOKUP(CONCATENATE(D61,"-",E61),'Three Phase - UG'!$C$8:$T$18,9,FALSE),""),"")</f>
        <v/>
      </c>
      <c r="K61" s="426" t="str">
        <f>IF(D61&lt;&gt;"",IF(E61&lt;&gt;"",VLOOKUP(CONCATENATE(D61,"-",E61),'Three Phase - UG'!$C$8:$T$18,10,FALSE),""),"")</f>
        <v/>
      </c>
      <c r="L61" s="426" t="str">
        <f>IF(D61&lt;&gt;"",IF(E61&lt;&gt;"",VLOOKUP(CONCATENATE(D61,"-",E61),'Three Phase - UG'!$C$8:$T$18,12,FALSE),""),"")</f>
        <v/>
      </c>
      <c r="M61" s="426" t="str">
        <f>IF(D61&lt;&gt;"",IF(E61&lt;&gt;"",VLOOKUP(CONCATENATE(D61,"-",E61),'Three Phase - UG'!$C$8:$T$18,13,FALSE),""),"")</f>
        <v/>
      </c>
      <c r="N61" s="427" t="str">
        <f>IF(D61&lt;&gt;"",IF(E61&lt;&gt;"",VLOOKUP(CONCATENATE(D61,"-",E61),'Three Phase - UG'!$C$8:$T$18,15,FALSE)*1000000,""),"")</f>
        <v/>
      </c>
      <c r="O61" s="426"/>
      <c r="P61" s="427"/>
      <c r="W61" s="429"/>
      <c r="X61"/>
      <c r="Y61"/>
      <c r="Z61"/>
      <c r="AA61"/>
      <c r="AB61"/>
      <c r="AC61"/>
      <c r="AD61"/>
      <c r="AE61"/>
      <c r="AF61" s="4"/>
      <c r="AG61" s="4"/>
      <c r="AH61" s="4"/>
      <c r="AI61" s="4"/>
      <c r="AJ61" s="4"/>
      <c r="AK61" s="4"/>
      <c r="AL61" s="4"/>
      <c r="AM61" s="4"/>
      <c r="AN61"/>
      <c r="AO61"/>
      <c r="AP61"/>
      <c r="AQ61"/>
      <c r="AR61"/>
      <c r="AS61"/>
      <c r="AT61"/>
      <c r="AU61"/>
      <c r="AV61"/>
      <c r="AW61"/>
      <c r="AX61"/>
      <c r="AY61"/>
      <c r="AZ61"/>
      <c r="BA61"/>
    </row>
    <row r="62" spans="1:53" s="428" customFormat="1" x14ac:dyDescent="0.25">
      <c r="A62"/>
      <c r="B62" s="25"/>
      <c r="C62" s="25"/>
      <c r="D62" s="27"/>
      <c r="E62" s="26"/>
      <c r="F62" s="26"/>
      <c r="G62" s="353"/>
      <c r="H62" s="425"/>
      <c r="I62" s="353"/>
      <c r="J62" s="426" t="str">
        <f>IF(D62&lt;&gt;"",IF(E62&lt;&gt;"",VLOOKUP(CONCATENATE(D62,"-",E62),'Three Phase - UG'!$C$8:$T$18,9,FALSE),""),"")</f>
        <v/>
      </c>
      <c r="K62" s="426" t="str">
        <f>IF(D62&lt;&gt;"",IF(E62&lt;&gt;"",VLOOKUP(CONCATENATE(D62,"-",E62),'Three Phase - UG'!$C$8:$T$18,10,FALSE),""),"")</f>
        <v/>
      </c>
      <c r="L62" s="426" t="str">
        <f>IF(D62&lt;&gt;"",IF(E62&lt;&gt;"",VLOOKUP(CONCATENATE(D62,"-",E62),'Three Phase - UG'!$C$8:$T$18,12,FALSE),""),"")</f>
        <v/>
      </c>
      <c r="M62" s="426" t="str">
        <f>IF(D62&lt;&gt;"",IF(E62&lt;&gt;"",VLOOKUP(CONCATENATE(D62,"-",E62),'Three Phase - UG'!$C$8:$T$18,13,FALSE),""),"")</f>
        <v/>
      </c>
      <c r="N62" s="427" t="str">
        <f>IF(D62&lt;&gt;"",IF(E62&lt;&gt;"",VLOOKUP(CONCATENATE(D62,"-",E62),'Three Phase - UG'!$C$8:$T$18,15,FALSE)*1000000,""),"")</f>
        <v/>
      </c>
      <c r="O62" s="426"/>
      <c r="P62" s="427"/>
      <c r="W62" s="429"/>
      <c r="X62"/>
      <c r="Y62"/>
      <c r="Z62"/>
      <c r="AA62"/>
      <c r="AB62"/>
      <c r="AC62"/>
      <c r="AD62"/>
      <c r="AE62"/>
      <c r="AF62" s="4"/>
      <c r="AG62" s="4"/>
      <c r="AH62" s="4"/>
      <c r="AI62" s="4"/>
      <c r="AJ62" s="4"/>
      <c r="AK62" s="4"/>
      <c r="AL62" s="4"/>
      <c r="AM62" s="4"/>
      <c r="AN62"/>
      <c r="AO62"/>
      <c r="AP62"/>
      <c r="AQ62"/>
      <c r="AR62"/>
      <c r="AS62"/>
      <c r="AT62"/>
      <c r="AU62"/>
      <c r="AV62"/>
      <c r="AW62"/>
      <c r="AX62"/>
      <c r="AY62"/>
      <c r="AZ62"/>
      <c r="BA62"/>
    </row>
    <row r="63" spans="1:53" s="428" customFormat="1" x14ac:dyDescent="0.25">
      <c r="A63"/>
      <c r="B63" s="25"/>
      <c r="C63" s="25"/>
      <c r="D63" s="27"/>
      <c r="E63" s="26"/>
      <c r="F63" s="26"/>
      <c r="G63" s="353"/>
      <c r="H63" s="425"/>
      <c r="I63" s="353"/>
      <c r="J63" s="426" t="str">
        <f>IF(D63&lt;&gt;"",IF(E63&lt;&gt;"",VLOOKUP(CONCATENATE(D63,"-",E63),'Three Phase - UG'!$C$8:$T$18,9,FALSE),""),"")</f>
        <v/>
      </c>
      <c r="K63" s="426" t="str">
        <f>IF(D63&lt;&gt;"",IF(E63&lt;&gt;"",VLOOKUP(CONCATENATE(D63,"-",E63),'Three Phase - UG'!$C$8:$T$18,10,FALSE),""),"")</f>
        <v/>
      </c>
      <c r="L63" s="426" t="str">
        <f>IF(D63&lt;&gt;"",IF(E63&lt;&gt;"",VLOOKUP(CONCATENATE(D63,"-",E63),'Three Phase - UG'!$C$8:$T$18,12,FALSE),""),"")</f>
        <v/>
      </c>
      <c r="M63" s="426" t="str">
        <f>IF(D63&lt;&gt;"",IF(E63&lt;&gt;"",VLOOKUP(CONCATENATE(D63,"-",E63),'Three Phase - UG'!$C$8:$T$18,13,FALSE),""),"")</f>
        <v/>
      </c>
      <c r="N63" s="427" t="str">
        <f>IF(D63&lt;&gt;"",IF(E63&lt;&gt;"",VLOOKUP(CONCATENATE(D63,"-",E63),'Three Phase - UG'!$C$8:$T$18,15,FALSE)*1000000,""),"")</f>
        <v/>
      </c>
      <c r="O63" s="426"/>
      <c r="P63" s="427"/>
      <c r="W63" s="429"/>
      <c r="X63"/>
      <c r="Y63"/>
      <c r="Z63"/>
      <c r="AA63"/>
      <c r="AB63"/>
      <c r="AC63"/>
      <c r="AD63"/>
      <c r="AE63"/>
      <c r="AF63" s="4"/>
      <c r="AG63" s="4"/>
      <c r="AH63" s="4"/>
      <c r="AI63" s="4"/>
      <c r="AJ63" s="4"/>
      <c r="AK63" s="4"/>
      <c r="AL63" s="4"/>
      <c r="AM63" s="4"/>
      <c r="AN63"/>
      <c r="AO63"/>
      <c r="AP63"/>
      <c r="AQ63"/>
      <c r="AR63"/>
      <c r="AS63"/>
      <c r="AT63"/>
      <c r="AU63"/>
      <c r="AV63"/>
      <c r="AW63"/>
      <c r="AX63"/>
      <c r="AY63"/>
      <c r="AZ63"/>
      <c r="BA63"/>
    </row>
    <row r="64" spans="1:53" s="428" customFormat="1" x14ac:dyDescent="0.25">
      <c r="A64"/>
      <c r="B64" s="25"/>
      <c r="C64" s="25"/>
      <c r="D64" s="27"/>
      <c r="E64" s="26"/>
      <c r="F64" s="26"/>
      <c r="G64" s="353"/>
      <c r="H64" s="425"/>
      <c r="I64" s="353"/>
      <c r="J64" s="426" t="str">
        <f>IF(D64&lt;&gt;"",IF(E64&lt;&gt;"",VLOOKUP(CONCATENATE(D64,"-",E64),'Three Phase - UG'!$C$8:$T$18,9,FALSE),""),"")</f>
        <v/>
      </c>
      <c r="K64" s="426" t="str">
        <f>IF(D64&lt;&gt;"",IF(E64&lt;&gt;"",VLOOKUP(CONCATENATE(D64,"-",E64),'Three Phase - UG'!$C$8:$T$18,10,FALSE),""),"")</f>
        <v/>
      </c>
      <c r="L64" s="426" t="str">
        <f>IF(D64&lt;&gt;"",IF(E64&lt;&gt;"",VLOOKUP(CONCATENATE(D64,"-",E64),'Three Phase - UG'!$C$8:$T$18,12,FALSE),""),"")</f>
        <v/>
      </c>
      <c r="M64" s="426" t="str">
        <f>IF(D64&lt;&gt;"",IF(E64&lt;&gt;"",VLOOKUP(CONCATENATE(D64,"-",E64),'Three Phase - UG'!$C$8:$T$18,13,FALSE),""),"")</f>
        <v/>
      </c>
      <c r="N64" s="427" t="str">
        <f>IF(D64&lt;&gt;"",IF(E64&lt;&gt;"",VLOOKUP(CONCATENATE(D64,"-",E64),'Three Phase - UG'!$C$8:$T$18,15,FALSE)*1000000,""),"")</f>
        <v/>
      </c>
      <c r="O64" s="426"/>
      <c r="P64" s="427"/>
      <c r="W64" s="429"/>
      <c r="X64"/>
      <c r="Y64"/>
      <c r="Z64"/>
      <c r="AA64"/>
      <c r="AB64"/>
      <c r="AC64"/>
      <c r="AD64"/>
      <c r="AE64"/>
      <c r="AF64" s="4"/>
      <c r="AG64" s="4"/>
      <c r="AH64" s="4"/>
      <c r="AI64" s="4"/>
      <c r="AJ64" s="4"/>
      <c r="AK64" s="4"/>
      <c r="AL64" s="4"/>
      <c r="AM64" s="4"/>
      <c r="AN64"/>
      <c r="AO64"/>
      <c r="AP64"/>
      <c r="AQ64"/>
      <c r="AR64"/>
      <c r="AS64"/>
      <c r="AT64"/>
      <c r="AU64"/>
      <c r="AV64"/>
      <c r="AW64"/>
      <c r="AX64"/>
      <c r="AY64"/>
      <c r="AZ64"/>
      <c r="BA64"/>
    </row>
    <row r="65" spans="1:53" s="428" customFormat="1" x14ac:dyDescent="0.25">
      <c r="A65"/>
      <c r="B65" s="25"/>
      <c r="C65" s="25"/>
      <c r="D65" s="27"/>
      <c r="E65" s="26"/>
      <c r="F65" s="26"/>
      <c r="G65" s="353"/>
      <c r="H65" s="425"/>
      <c r="I65" s="353"/>
      <c r="J65" s="426" t="str">
        <f>IF(D65&lt;&gt;"",IF(E65&lt;&gt;"",VLOOKUP(CONCATENATE(D65,"-",E65),'Three Phase - UG'!$C$8:$T$18,9,FALSE),""),"")</f>
        <v/>
      </c>
      <c r="K65" s="426" t="str">
        <f>IF(D65&lt;&gt;"",IF(E65&lt;&gt;"",VLOOKUP(CONCATENATE(D65,"-",E65),'Three Phase - UG'!$C$8:$T$18,10,FALSE),""),"")</f>
        <v/>
      </c>
      <c r="L65" s="426" t="str">
        <f>IF(D65&lt;&gt;"",IF(E65&lt;&gt;"",VLOOKUP(CONCATENATE(D65,"-",E65),'Three Phase - UG'!$C$8:$T$18,12,FALSE),""),"")</f>
        <v/>
      </c>
      <c r="M65" s="426" t="str">
        <f>IF(D65&lt;&gt;"",IF(E65&lt;&gt;"",VLOOKUP(CONCATENATE(D65,"-",E65),'Three Phase - UG'!$C$8:$T$18,13,FALSE),""),"")</f>
        <v/>
      </c>
      <c r="N65" s="427" t="str">
        <f>IF(D65&lt;&gt;"",IF(E65&lt;&gt;"",VLOOKUP(CONCATENATE(D65,"-",E65),'Three Phase - UG'!$C$8:$T$18,15,FALSE)*1000000,""),"")</f>
        <v/>
      </c>
      <c r="O65" s="426"/>
      <c r="P65" s="427"/>
      <c r="W65" s="429"/>
      <c r="X65"/>
      <c r="Y65"/>
      <c r="Z65"/>
      <c r="AA65"/>
      <c r="AB65"/>
      <c r="AC65"/>
      <c r="AD65"/>
      <c r="AE65"/>
      <c r="AF65" s="4"/>
      <c r="AG65" s="4"/>
      <c r="AH65" s="4"/>
      <c r="AI65" s="4"/>
      <c r="AJ65" s="4"/>
      <c r="AK65" s="4"/>
      <c r="AL65" s="4"/>
      <c r="AM65" s="4"/>
      <c r="AN65"/>
      <c r="AO65"/>
      <c r="AP65"/>
      <c r="AQ65"/>
      <c r="AR65"/>
      <c r="AS65"/>
      <c r="AT65"/>
      <c r="AU65"/>
      <c r="AV65"/>
      <c r="AW65"/>
      <c r="AX65"/>
      <c r="AY65"/>
      <c r="AZ65"/>
      <c r="BA65"/>
    </row>
    <row r="66" spans="1:53" s="428" customFormat="1" x14ac:dyDescent="0.25">
      <c r="A66"/>
      <c r="B66" s="25"/>
      <c r="C66" s="25"/>
      <c r="D66" s="27"/>
      <c r="E66" s="26"/>
      <c r="F66" s="26"/>
      <c r="G66" s="353"/>
      <c r="H66" s="425"/>
      <c r="I66" s="353"/>
      <c r="J66" s="426" t="str">
        <f>IF(D66&lt;&gt;"",IF(E66&lt;&gt;"",VLOOKUP(CONCATENATE(D66,"-",E66),'Three Phase - UG'!$C$8:$T$18,9,FALSE),""),"")</f>
        <v/>
      </c>
      <c r="K66" s="426" t="str">
        <f>IF(D66&lt;&gt;"",IF(E66&lt;&gt;"",VLOOKUP(CONCATENATE(D66,"-",E66),'Three Phase - UG'!$C$8:$T$18,10,FALSE),""),"")</f>
        <v/>
      </c>
      <c r="L66" s="426" t="str">
        <f>IF(D66&lt;&gt;"",IF(E66&lt;&gt;"",VLOOKUP(CONCATENATE(D66,"-",E66),'Three Phase - UG'!$C$8:$T$18,12,FALSE),""),"")</f>
        <v/>
      </c>
      <c r="M66" s="426" t="str">
        <f>IF(D66&lt;&gt;"",IF(E66&lt;&gt;"",VLOOKUP(CONCATENATE(D66,"-",E66),'Three Phase - UG'!$C$8:$T$18,13,FALSE),""),"")</f>
        <v/>
      </c>
      <c r="N66" s="427" t="str">
        <f>IF(D66&lt;&gt;"",IF(E66&lt;&gt;"",VLOOKUP(CONCATENATE(D66,"-",E66),'Three Phase - UG'!$C$8:$T$18,15,FALSE)*1000000,""),"")</f>
        <v/>
      </c>
      <c r="O66" s="426"/>
      <c r="P66" s="427"/>
      <c r="W66" s="429"/>
      <c r="X66"/>
      <c r="Y66"/>
      <c r="Z66"/>
      <c r="AA66"/>
      <c r="AB66"/>
      <c r="AC66"/>
      <c r="AD66"/>
      <c r="AE66"/>
      <c r="AF66" s="4"/>
      <c r="AG66" s="4"/>
      <c r="AH66" s="4"/>
      <c r="AI66" s="4"/>
      <c r="AJ66" s="4"/>
      <c r="AK66" s="4"/>
      <c r="AL66" s="4"/>
      <c r="AM66" s="4"/>
      <c r="AN66"/>
      <c r="AO66"/>
      <c r="AP66"/>
      <c r="AQ66"/>
      <c r="AR66"/>
      <c r="AS66"/>
      <c r="AT66"/>
      <c r="AU66"/>
      <c r="AV66"/>
      <c r="AW66"/>
      <c r="AX66"/>
      <c r="AY66"/>
      <c r="AZ66"/>
      <c r="BA66"/>
    </row>
    <row r="67" spans="1:53" s="428" customFormat="1" x14ac:dyDescent="0.25">
      <c r="A67"/>
      <c r="B67" s="25"/>
      <c r="C67" s="25"/>
      <c r="D67" s="27"/>
      <c r="E67" s="26"/>
      <c r="F67" s="26"/>
      <c r="G67" s="353"/>
      <c r="H67" s="425"/>
      <c r="I67" s="353"/>
      <c r="J67" s="426" t="str">
        <f>IF(D67&lt;&gt;"",IF(E67&lt;&gt;"",VLOOKUP(CONCATENATE(D67,"-",E67),'Three Phase - UG'!$C$8:$T$18,9,FALSE),""),"")</f>
        <v/>
      </c>
      <c r="K67" s="426" t="str">
        <f>IF(D67&lt;&gt;"",IF(E67&lt;&gt;"",VLOOKUP(CONCATENATE(D67,"-",E67),'Three Phase - UG'!$C$8:$T$18,10,FALSE),""),"")</f>
        <v/>
      </c>
      <c r="L67" s="426" t="str">
        <f>IF(D67&lt;&gt;"",IF(E67&lt;&gt;"",VLOOKUP(CONCATENATE(D67,"-",E67),'Three Phase - UG'!$C$8:$T$18,12,FALSE),""),"")</f>
        <v/>
      </c>
      <c r="M67" s="426" t="str">
        <f>IF(D67&lt;&gt;"",IF(E67&lt;&gt;"",VLOOKUP(CONCATENATE(D67,"-",E67),'Three Phase - UG'!$C$8:$T$18,13,FALSE),""),"")</f>
        <v/>
      </c>
      <c r="N67" s="427" t="str">
        <f>IF(D67&lt;&gt;"",IF(E67&lt;&gt;"",VLOOKUP(CONCATENATE(D67,"-",E67),'Three Phase - UG'!$C$8:$T$18,15,FALSE)*1000000,""),"")</f>
        <v/>
      </c>
      <c r="O67" s="426"/>
      <c r="P67" s="427"/>
      <c r="W67" s="429"/>
      <c r="X67"/>
      <c r="Y67"/>
      <c r="Z67"/>
      <c r="AA67"/>
      <c r="AB67"/>
      <c r="AC67"/>
      <c r="AD67"/>
      <c r="AE67"/>
      <c r="AF67" s="4"/>
      <c r="AG67" s="4"/>
      <c r="AH67" s="4"/>
      <c r="AI67" s="4"/>
      <c r="AJ67" s="4"/>
      <c r="AK67" s="4"/>
      <c r="AL67" s="4"/>
      <c r="AM67" s="4"/>
      <c r="AN67"/>
      <c r="AO67"/>
      <c r="AP67"/>
      <c r="AQ67"/>
      <c r="AR67"/>
      <c r="AS67"/>
      <c r="AT67"/>
      <c r="AU67"/>
      <c r="AV67"/>
      <c r="AW67"/>
      <c r="AX67"/>
      <c r="AY67"/>
      <c r="AZ67"/>
      <c r="BA67"/>
    </row>
    <row r="68" spans="1:53" s="428" customFormat="1" x14ac:dyDescent="0.25">
      <c r="A68"/>
      <c r="B68" s="25"/>
      <c r="C68" s="25"/>
      <c r="D68" s="27"/>
      <c r="E68" s="26"/>
      <c r="F68" s="26"/>
      <c r="G68" s="353"/>
      <c r="H68" s="425"/>
      <c r="I68" s="353"/>
      <c r="J68" s="426" t="str">
        <f>IF(D68&lt;&gt;"",IF(E68&lt;&gt;"",VLOOKUP(CONCATENATE(D68,"-",E68),'Three Phase - UG'!$C$8:$T$18,9,FALSE),""),"")</f>
        <v/>
      </c>
      <c r="K68" s="426" t="str">
        <f>IF(D68&lt;&gt;"",IF(E68&lt;&gt;"",VLOOKUP(CONCATENATE(D68,"-",E68),'Three Phase - UG'!$C$8:$T$18,10,FALSE),""),"")</f>
        <v/>
      </c>
      <c r="L68" s="426" t="str">
        <f>IF(D68&lt;&gt;"",IF(E68&lt;&gt;"",VLOOKUP(CONCATENATE(D68,"-",E68),'Three Phase - UG'!$C$8:$T$18,12,FALSE),""),"")</f>
        <v/>
      </c>
      <c r="M68" s="426" t="str">
        <f>IF(D68&lt;&gt;"",IF(E68&lt;&gt;"",VLOOKUP(CONCATENATE(D68,"-",E68),'Three Phase - UG'!$C$8:$T$18,13,FALSE),""),"")</f>
        <v/>
      </c>
      <c r="N68" s="427" t="str">
        <f>IF(D68&lt;&gt;"",IF(E68&lt;&gt;"",VLOOKUP(CONCATENATE(D68,"-",E68),'Three Phase - UG'!$C$8:$T$18,15,FALSE)*1000000,""),"")</f>
        <v/>
      </c>
      <c r="O68" s="426"/>
      <c r="P68" s="427"/>
      <c r="W68" s="429"/>
      <c r="X68"/>
      <c r="Y68"/>
      <c r="Z68"/>
      <c r="AA68"/>
      <c r="AB68"/>
      <c r="AC68"/>
      <c r="AD68"/>
      <c r="AE68"/>
      <c r="AF68" s="4"/>
      <c r="AG68" s="4"/>
      <c r="AH68" s="4"/>
      <c r="AI68" s="4"/>
      <c r="AJ68" s="4"/>
      <c r="AK68" s="4"/>
      <c r="AL68" s="4"/>
      <c r="AM68" s="4"/>
      <c r="AN68"/>
      <c r="AO68"/>
      <c r="AP68"/>
      <c r="AQ68"/>
      <c r="AR68"/>
      <c r="AS68"/>
      <c r="AT68"/>
      <c r="AU68"/>
      <c r="AV68"/>
      <c r="AW68"/>
      <c r="AX68"/>
      <c r="AY68"/>
      <c r="AZ68"/>
      <c r="BA68"/>
    </row>
    <row r="69" spans="1:53" s="428" customFormat="1" x14ac:dyDescent="0.25">
      <c r="A69"/>
      <c r="B69" s="25"/>
      <c r="C69" s="25"/>
      <c r="D69" s="27"/>
      <c r="E69" s="26"/>
      <c r="F69" s="26"/>
      <c r="G69" s="353"/>
      <c r="H69" s="425"/>
      <c r="I69" s="353"/>
      <c r="J69" s="426" t="str">
        <f>IF(D69&lt;&gt;"",IF(E69&lt;&gt;"",VLOOKUP(CONCATENATE(D69,"-",E69),'Three Phase - UG'!$C$8:$T$18,9,FALSE),""),"")</f>
        <v/>
      </c>
      <c r="K69" s="426" t="str">
        <f>IF(D69&lt;&gt;"",IF(E69&lt;&gt;"",VLOOKUP(CONCATENATE(D69,"-",E69),'Three Phase - UG'!$C$8:$T$18,10,FALSE),""),"")</f>
        <v/>
      </c>
      <c r="L69" s="426" t="str">
        <f>IF(D69&lt;&gt;"",IF(E69&lt;&gt;"",VLOOKUP(CONCATENATE(D69,"-",E69),'Three Phase - UG'!$C$8:$T$18,12,FALSE),""),"")</f>
        <v/>
      </c>
      <c r="M69" s="426" t="str">
        <f>IF(D69&lt;&gt;"",IF(E69&lt;&gt;"",VLOOKUP(CONCATENATE(D69,"-",E69),'Three Phase - UG'!$C$8:$T$18,13,FALSE),""),"")</f>
        <v/>
      </c>
      <c r="N69" s="427" t="str">
        <f>IF(D69&lt;&gt;"",IF(E69&lt;&gt;"",VLOOKUP(CONCATENATE(D69,"-",E69),'Three Phase - UG'!$C$8:$T$18,15,FALSE)*1000000,""),"")</f>
        <v/>
      </c>
      <c r="O69" s="426"/>
      <c r="P69" s="427"/>
      <c r="W69" s="429"/>
      <c r="X69"/>
      <c r="Y69"/>
      <c r="Z69"/>
      <c r="AA69"/>
      <c r="AB69"/>
      <c r="AC69"/>
      <c r="AD69"/>
      <c r="AE69"/>
      <c r="AF69" s="4"/>
      <c r="AG69" s="4"/>
      <c r="AH69" s="4"/>
      <c r="AI69" s="4"/>
      <c r="AJ69" s="4"/>
      <c r="AK69" s="4"/>
      <c r="AL69" s="4"/>
      <c r="AM69" s="4"/>
      <c r="AN69"/>
      <c r="AO69"/>
      <c r="AP69"/>
      <c r="AQ69"/>
      <c r="AR69"/>
      <c r="AS69"/>
      <c r="AT69"/>
      <c r="AU69"/>
      <c r="AV69"/>
      <c r="AW69"/>
      <c r="AX69"/>
      <c r="AY69"/>
      <c r="AZ69"/>
      <c r="BA69"/>
    </row>
    <row r="70" spans="1:53" s="428" customFormat="1" x14ac:dyDescent="0.25">
      <c r="A70"/>
      <c r="B70" s="25"/>
      <c r="C70" s="25"/>
      <c r="D70" s="27"/>
      <c r="E70" s="26"/>
      <c r="F70" s="26"/>
      <c r="G70" s="353"/>
      <c r="H70" s="425"/>
      <c r="I70" s="353"/>
      <c r="J70" s="426" t="str">
        <f>IF(D70&lt;&gt;"",IF(E70&lt;&gt;"",VLOOKUP(CONCATENATE(D70,"-",E70),'Three Phase - UG'!$C$8:$T$18,9,FALSE),""),"")</f>
        <v/>
      </c>
      <c r="K70" s="426" t="str">
        <f>IF(D70&lt;&gt;"",IF(E70&lt;&gt;"",VLOOKUP(CONCATENATE(D70,"-",E70),'Three Phase - UG'!$C$8:$T$18,10,FALSE),""),"")</f>
        <v/>
      </c>
      <c r="L70" s="426" t="str">
        <f>IF(D70&lt;&gt;"",IF(E70&lt;&gt;"",VLOOKUP(CONCATENATE(D70,"-",E70),'Three Phase - UG'!$C$8:$T$18,12,FALSE),""),"")</f>
        <v/>
      </c>
      <c r="M70" s="426" t="str">
        <f>IF(D70&lt;&gt;"",IF(E70&lt;&gt;"",VLOOKUP(CONCATENATE(D70,"-",E70),'Three Phase - UG'!$C$8:$T$18,13,FALSE),""),"")</f>
        <v/>
      </c>
      <c r="N70" s="427" t="str">
        <f>IF(D70&lt;&gt;"",IF(E70&lt;&gt;"",VLOOKUP(CONCATENATE(D70,"-",E70),'Three Phase - UG'!$C$8:$T$18,15,FALSE)*1000000,""),"")</f>
        <v/>
      </c>
      <c r="O70" s="426"/>
      <c r="P70" s="427"/>
      <c r="W70" s="429"/>
      <c r="X70"/>
      <c r="Y70"/>
      <c r="Z70"/>
      <c r="AA70"/>
      <c r="AB70"/>
      <c r="AC70"/>
      <c r="AD70"/>
      <c r="AE70"/>
      <c r="AF70" s="4"/>
      <c r="AG70" s="4"/>
      <c r="AH70" s="4"/>
      <c r="AI70" s="4"/>
      <c r="AJ70" s="4"/>
      <c r="AK70" s="4"/>
      <c r="AL70" s="4"/>
      <c r="AM70" s="4"/>
      <c r="AN70"/>
      <c r="AO70"/>
      <c r="AP70"/>
      <c r="AQ70"/>
      <c r="AR70"/>
      <c r="AS70"/>
      <c r="AT70"/>
      <c r="AU70"/>
      <c r="AV70"/>
      <c r="AW70"/>
      <c r="AX70"/>
      <c r="AY70"/>
      <c r="AZ70"/>
      <c r="BA70"/>
    </row>
    <row r="71" spans="1:53" s="428" customFormat="1" x14ac:dyDescent="0.25">
      <c r="A71"/>
      <c r="B71" s="25"/>
      <c r="C71" s="25"/>
      <c r="D71" s="27"/>
      <c r="E71" s="26"/>
      <c r="F71" s="26"/>
      <c r="G71" s="353"/>
      <c r="H71" s="425"/>
      <c r="I71" s="353"/>
      <c r="J71" s="426" t="str">
        <f>IF(D71&lt;&gt;"",IF(E71&lt;&gt;"",VLOOKUP(CONCATENATE(D71,"-",E71),'Three Phase - UG'!$C$8:$T$18,9,FALSE),""),"")</f>
        <v/>
      </c>
      <c r="K71" s="426" t="str">
        <f>IF(D71&lt;&gt;"",IF(E71&lt;&gt;"",VLOOKUP(CONCATENATE(D71,"-",E71),'Three Phase - UG'!$C$8:$T$18,10,FALSE),""),"")</f>
        <v/>
      </c>
      <c r="L71" s="426" t="str">
        <f>IF(D71&lt;&gt;"",IF(E71&lt;&gt;"",VLOOKUP(CONCATENATE(D71,"-",E71),'Three Phase - UG'!$C$8:$T$18,12,FALSE),""),"")</f>
        <v/>
      </c>
      <c r="M71" s="426" t="str">
        <f>IF(D71&lt;&gt;"",IF(E71&lt;&gt;"",VLOOKUP(CONCATENATE(D71,"-",E71),'Three Phase - UG'!$C$8:$T$18,13,FALSE),""),"")</f>
        <v/>
      </c>
      <c r="N71" s="427" t="str">
        <f>IF(D71&lt;&gt;"",IF(E71&lt;&gt;"",VLOOKUP(CONCATENATE(D71,"-",E71),'Three Phase - UG'!$C$8:$T$18,15,FALSE)*1000000,""),"")</f>
        <v/>
      </c>
      <c r="O71" s="426"/>
      <c r="P71" s="427"/>
      <c r="W71" s="429"/>
      <c r="X71"/>
      <c r="Y71"/>
      <c r="Z71"/>
      <c r="AA71"/>
      <c r="AB71"/>
      <c r="AC71"/>
      <c r="AD71"/>
      <c r="AE71"/>
      <c r="AF71" s="4"/>
      <c r="AG71" s="4"/>
      <c r="AH71" s="4"/>
      <c r="AI71" s="4"/>
      <c r="AJ71" s="4"/>
      <c r="AK71" s="4"/>
      <c r="AL71" s="4"/>
      <c r="AM71" s="4"/>
      <c r="AN71"/>
      <c r="AO71"/>
      <c r="AP71"/>
      <c r="AQ71"/>
      <c r="AR71"/>
      <c r="AS71"/>
      <c r="AT71"/>
      <c r="AU71"/>
      <c r="AV71"/>
      <c r="AW71"/>
      <c r="AX71"/>
      <c r="AY71"/>
      <c r="AZ71"/>
      <c r="BA71"/>
    </row>
    <row r="72" spans="1:53" s="428" customFormat="1" x14ac:dyDescent="0.25">
      <c r="A72"/>
      <c r="B72" s="25"/>
      <c r="C72" s="25"/>
      <c r="D72" s="27"/>
      <c r="E72" s="26"/>
      <c r="F72" s="26"/>
      <c r="G72" s="353"/>
      <c r="H72" s="425"/>
      <c r="I72" s="353"/>
      <c r="J72" s="426" t="str">
        <f>IF(D72&lt;&gt;"",IF(E72&lt;&gt;"",VLOOKUP(CONCATENATE(D72,"-",E72),'Three Phase - UG'!$C$8:$T$18,9,FALSE),""),"")</f>
        <v/>
      </c>
      <c r="K72" s="426" t="str">
        <f>IF(D72&lt;&gt;"",IF(E72&lt;&gt;"",VLOOKUP(CONCATENATE(D72,"-",E72),'Three Phase - UG'!$C$8:$T$18,10,FALSE),""),"")</f>
        <v/>
      </c>
      <c r="L72" s="426" t="str">
        <f>IF(D72&lt;&gt;"",IF(E72&lt;&gt;"",VLOOKUP(CONCATENATE(D72,"-",E72),'Three Phase - UG'!$C$8:$T$18,12,FALSE),""),"")</f>
        <v/>
      </c>
      <c r="M72" s="426" t="str">
        <f>IF(D72&lt;&gt;"",IF(E72&lt;&gt;"",VLOOKUP(CONCATENATE(D72,"-",E72),'Three Phase - UG'!$C$8:$T$18,13,FALSE),""),"")</f>
        <v/>
      </c>
      <c r="N72" s="427" t="str">
        <f>IF(D72&lt;&gt;"",IF(E72&lt;&gt;"",VLOOKUP(CONCATENATE(D72,"-",E72),'Three Phase - UG'!$C$8:$T$18,15,FALSE)*1000000,""),"")</f>
        <v/>
      </c>
      <c r="O72" s="426"/>
      <c r="P72" s="427"/>
      <c r="W72" s="429"/>
      <c r="X72"/>
      <c r="Y72"/>
      <c r="Z72"/>
      <c r="AA72"/>
      <c r="AB72"/>
      <c r="AC72"/>
      <c r="AD72"/>
      <c r="AE72"/>
      <c r="AF72" s="4"/>
      <c r="AG72" s="4"/>
      <c r="AH72" s="4"/>
      <c r="AI72" s="4"/>
      <c r="AJ72" s="4"/>
      <c r="AK72" s="4"/>
      <c r="AL72" s="4"/>
      <c r="AM72" s="4"/>
      <c r="AN72"/>
      <c r="AO72"/>
      <c r="AP72"/>
      <c r="AQ72"/>
      <c r="AR72"/>
      <c r="AS72"/>
      <c r="AT72"/>
      <c r="AU72"/>
      <c r="AV72"/>
      <c r="AW72"/>
      <c r="AX72"/>
      <c r="AY72"/>
      <c r="AZ72"/>
      <c r="BA72"/>
    </row>
    <row r="73" spans="1:53" s="428" customFormat="1" x14ac:dyDescent="0.25">
      <c r="A73"/>
      <c r="B73" s="25"/>
      <c r="C73" s="25"/>
      <c r="D73" s="27"/>
      <c r="E73" s="26"/>
      <c r="F73" s="26"/>
      <c r="G73" s="353"/>
      <c r="H73" s="425"/>
      <c r="I73" s="353"/>
      <c r="J73" s="426" t="str">
        <f>IF(D73&lt;&gt;"",IF(E73&lt;&gt;"",VLOOKUP(CONCATENATE(D73,"-",E73),'Three Phase - UG'!$C$8:$T$18,9,FALSE),""),"")</f>
        <v/>
      </c>
      <c r="K73" s="426" t="str">
        <f>IF(D73&lt;&gt;"",IF(E73&lt;&gt;"",VLOOKUP(CONCATENATE(D73,"-",E73),'Three Phase - UG'!$C$8:$T$18,10,FALSE),""),"")</f>
        <v/>
      </c>
      <c r="L73" s="426" t="str">
        <f>IF(D73&lt;&gt;"",IF(E73&lt;&gt;"",VLOOKUP(CONCATENATE(D73,"-",E73),'Three Phase - UG'!$C$8:$T$18,12,FALSE),""),"")</f>
        <v/>
      </c>
      <c r="M73" s="426" t="str">
        <f>IF(D73&lt;&gt;"",IF(E73&lt;&gt;"",VLOOKUP(CONCATENATE(D73,"-",E73),'Three Phase - UG'!$C$8:$T$18,13,FALSE),""),"")</f>
        <v/>
      </c>
      <c r="N73" s="427" t="str">
        <f>IF(D73&lt;&gt;"",IF(E73&lt;&gt;"",VLOOKUP(CONCATENATE(D73,"-",E73),'Three Phase - UG'!$C$8:$T$18,15,FALSE)*1000000,""),"")</f>
        <v/>
      </c>
      <c r="O73" s="426"/>
      <c r="P73" s="427"/>
      <c r="W73" s="429"/>
      <c r="X73"/>
      <c r="Y73"/>
      <c r="Z73"/>
      <c r="AA73"/>
      <c r="AB73"/>
      <c r="AC73"/>
      <c r="AD73"/>
      <c r="AE73"/>
      <c r="AF73" s="4"/>
      <c r="AG73" s="4"/>
      <c r="AH73" s="4"/>
      <c r="AI73" s="4"/>
      <c r="AJ73" s="4"/>
      <c r="AK73" s="4"/>
      <c r="AL73" s="4"/>
      <c r="AM73" s="4"/>
      <c r="AN73"/>
      <c r="AO73"/>
      <c r="AP73"/>
      <c r="AQ73"/>
      <c r="AR73"/>
      <c r="AS73"/>
      <c r="AT73"/>
      <c r="AU73"/>
      <c r="AV73"/>
      <c r="AW73"/>
      <c r="AX73"/>
      <c r="AY73"/>
      <c r="AZ73"/>
      <c r="BA73"/>
    </row>
    <row r="74" spans="1:53" s="428" customFormat="1" x14ac:dyDescent="0.25">
      <c r="A74"/>
      <c r="B74" s="25"/>
      <c r="C74" s="25"/>
      <c r="D74" s="27"/>
      <c r="E74" s="26"/>
      <c r="F74" s="26"/>
      <c r="G74" s="353"/>
      <c r="H74" s="425"/>
      <c r="I74" s="353"/>
      <c r="J74" s="426" t="str">
        <f>IF(D74&lt;&gt;"",IF(E74&lt;&gt;"",VLOOKUP(CONCATENATE(D74,"-",E74),'Three Phase - UG'!$C$8:$T$18,9,FALSE),""),"")</f>
        <v/>
      </c>
      <c r="K74" s="426" t="str">
        <f>IF(D74&lt;&gt;"",IF(E74&lt;&gt;"",VLOOKUP(CONCATENATE(D74,"-",E74),'Three Phase - UG'!$C$8:$T$18,10,FALSE),""),"")</f>
        <v/>
      </c>
      <c r="L74" s="426" t="str">
        <f>IF(D74&lt;&gt;"",IF(E74&lt;&gt;"",VLOOKUP(CONCATENATE(D74,"-",E74),'Three Phase - UG'!$C$8:$T$18,12,FALSE),""),"")</f>
        <v/>
      </c>
      <c r="M74" s="426" t="str">
        <f>IF(D74&lt;&gt;"",IF(E74&lt;&gt;"",VLOOKUP(CONCATENATE(D74,"-",E74),'Three Phase - UG'!$C$8:$T$18,13,FALSE),""),"")</f>
        <v/>
      </c>
      <c r="N74" s="427" t="str">
        <f>IF(D74&lt;&gt;"",IF(E74&lt;&gt;"",VLOOKUP(CONCATENATE(D74,"-",E74),'Three Phase - UG'!$C$8:$T$18,15,FALSE)*1000000,""),"")</f>
        <v/>
      </c>
      <c r="O74" s="426"/>
      <c r="P74" s="427"/>
      <c r="W74" s="429"/>
      <c r="X74"/>
      <c r="Y74"/>
      <c r="Z74"/>
      <c r="AA74"/>
      <c r="AB74"/>
      <c r="AC74"/>
      <c r="AD74"/>
      <c r="AE74"/>
      <c r="AF74" s="4"/>
      <c r="AG74" s="4"/>
      <c r="AH74" s="4"/>
      <c r="AI74" s="4"/>
      <c r="AJ74" s="4"/>
      <c r="AK74" s="4"/>
      <c r="AL74" s="4"/>
      <c r="AM74" s="4"/>
      <c r="AN74"/>
      <c r="AO74"/>
      <c r="AP74"/>
      <c r="AQ74"/>
      <c r="AR74"/>
      <c r="AS74"/>
      <c r="AT74"/>
      <c r="AU74"/>
      <c r="AV74"/>
      <c r="AW74"/>
      <c r="AX74"/>
      <c r="AY74"/>
      <c r="AZ74"/>
      <c r="BA74"/>
    </row>
    <row r="75" spans="1:53" s="428" customFormat="1" x14ac:dyDescent="0.25">
      <c r="A75"/>
      <c r="B75" s="25"/>
      <c r="C75" s="25"/>
      <c r="D75" s="27"/>
      <c r="E75" s="26"/>
      <c r="F75" s="26"/>
      <c r="G75" s="353"/>
      <c r="H75" s="425"/>
      <c r="I75" s="353"/>
      <c r="J75" s="426" t="str">
        <f>IF(D75&lt;&gt;"",IF(E75&lt;&gt;"",VLOOKUP(CONCATENATE(D75,"-",E75),'Three Phase - UG'!$C$8:$T$18,9,FALSE),""),"")</f>
        <v/>
      </c>
      <c r="K75" s="426" t="str">
        <f>IF(D75&lt;&gt;"",IF(E75&lt;&gt;"",VLOOKUP(CONCATENATE(D75,"-",E75),'Three Phase - UG'!$C$8:$T$18,10,FALSE),""),"")</f>
        <v/>
      </c>
      <c r="L75" s="426" t="str">
        <f>IF(D75&lt;&gt;"",IF(E75&lt;&gt;"",VLOOKUP(CONCATENATE(D75,"-",E75),'Three Phase - UG'!$C$8:$T$18,12,FALSE),""),"")</f>
        <v/>
      </c>
      <c r="M75" s="426" t="str">
        <f>IF(D75&lt;&gt;"",IF(E75&lt;&gt;"",VLOOKUP(CONCATENATE(D75,"-",E75),'Three Phase - UG'!$C$8:$T$18,13,FALSE),""),"")</f>
        <v/>
      </c>
      <c r="N75" s="427" t="str">
        <f>IF(D75&lt;&gt;"",IF(E75&lt;&gt;"",VLOOKUP(CONCATENATE(D75,"-",E75),'Three Phase - UG'!$C$8:$T$18,15,FALSE)*1000000,""),"")</f>
        <v/>
      </c>
      <c r="O75" s="426"/>
      <c r="P75" s="427"/>
      <c r="W75" s="429"/>
      <c r="X75"/>
      <c r="Y75"/>
      <c r="Z75"/>
      <c r="AA75"/>
      <c r="AB75"/>
      <c r="AC75"/>
      <c r="AD75"/>
      <c r="AE75"/>
      <c r="AF75" s="4"/>
      <c r="AG75" s="4"/>
      <c r="AH75" s="4"/>
      <c r="AI75" s="4"/>
      <c r="AJ75" s="4"/>
      <c r="AK75" s="4"/>
      <c r="AL75" s="4"/>
      <c r="AM75" s="4"/>
      <c r="AN75"/>
      <c r="AO75"/>
      <c r="AP75"/>
      <c r="AQ75"/>
      <c r="AR75"/>
      <c r="AS75"/>
      <c r="AT75"/>
      <c r="AU75"/>
      <c r="AV75"/>
      <c r="AW75"/>
      <c r="AX75"/>
      <c r="AY75"/>
      <c r="AZ75"/>
      <c r="BA75"/>
    </row>
    <row r="76" spans="1:53" s="428" customFormat="1" x14ac:dyDescent="0.25">
      <c r="A76"/>
      <c r="B76" s="25"/>
      <c r="C76" s="25"/>
      <c r="D76" s="27"/>
      <c r="E76" s="26"/>
      <c r="F76" s="26"/>
      <c r="G76" s="353"/>
      <c r="H76" s="425"/>
      <c r="I76" s="353"/>
      <c r="J76" s="426" t="str">
        <f>IF(D76&lt;&gt;"",IF(E76&lt;&gt;"",VLOOKUP(CONCATENATE(D76,"-",E76),'Three Phase - UG'!$C$8:$T$18,9,FALSE),""),"")</f>
        <v/>
      </c>
      <c r="K76" s="426" t="str">
        <f>IF(D76&lt;&gt;"",IF(E76&lt;&gt;"",VLOOKUP(CONCATENATE(D76,"-",E76),'Three Phase - UG'!$C$8:$T$18,10,FALSE),""),"")</f>
        <v/>
      </c>
      <c r="L76" s="426" t="str">
        <f>IF(D76&lt;&gt;"",IF(E76&lt;&gt;"",VLOOKUP(CONCATENATE(D76,"-",E76),'Three Phase - UG'!$C$8:$T$18,12,FALSE),""),"")</f>
        <v/>
      </c>
      <c r="M76" s="426" t="str">
        <f>IF(D76&lt;&gt;"",IF(E76&lt;&gt;"",VLOOKUP(CONCATENATE(D76,"-",E76),'Three Phase - UG'!$C$8:$T$18,13,FALSE),""),"")</f>
        <v/>
      </c>
      <c r="N76" s="427" t="str">
        <f>IF(D76&lt;&gt;"",IF(E76&lt;&gt;"",VLOOKUP(CONCATENATE(D76,"-",E76),'Three Phase - UG'!$C$8:$T$18,15,FALSE)*1000000,""),"")</f>
        <v/>
      </c>
      <c r="O76" s="426"/>
      <c r="P76" s="427"/>
      <c r="W76" s="429"/>
      <c r="X76"/>
      <c r="Y76"/>
      <c r="Z76"/>
      <c r="AA76"/>
      <c r="AB76"/>
      <c r="AC76"/>
      <c r="AD76"/>
      <c r="AE76"/>
      <c r="AF76" s="4"/>
      <c r="AG76" s="4"/>
      <c r="AH76" s="4"/>
      <c r="AI76" s="4"/>
      <c r="AJ76" s="4"/>
      <c r="AK76" s="4"/>
      <c r="AL76" s="4"/>
      <c r="AM76" s="4"/>
      <c r="AN76"/>
      <c r="AO76"/>
      <c r="AP76"/>
      <c r="AQ76"/>
      <c r="AR76"/>
      <c r="AS76"/>
      <c r="AT76"/>
      <c r="AU76"/>
      <c r="AV76"/>
      <c r="AW76"/>
      <c r="AX76"/>
      <c r="AY76"/>
      <c r="AZ76"/>
      <c r="BA76"/>
    </row>
    <row r="77" spans="1:53" s="428" customFormat="1" x14ac:dyDescent="0.25">
      <c r="A77"/>
      <c r="B77" s="25"/>
      <c r="C77" s="25"/>
      <c r="D77" s="27"/>
      <c r="E77" s="26"/>
      <c r="F77" s="26"/>
      <c r="G77" s="353"/>
      <c r="H77" s="425"/>
      <c r="I77" s="353"/>
      <c r="J77" s="426" t="str">
        <f>IF(D77&lt;&gt;"",IF(E77&lt;&gt;"",VLOOKUP(CONCATENATE(D77,"-",E77),'Three Phase - UG'!$C$8:$T$18,9,FALSE),""),"")</f>
        <v/>
      </c>
      <c r="K77" s="426" t="str">
        <f>IF(D77&lt;&gt;"",IF(E77&lt;&gt;"",VLOOKUP(CONCATENATE(D77,"-",E77),'Three Phase - UG'!$C$8:$T$18,10,FALSE),""),"")</f>
        <v/>
      </c>
      <c r="L77" s="426" t="str">
        <f>IF(D77&lt;&gt;"",IF(E77&lt;&gt;"",VLOOKUP(CONCATENATE(D77,"-",E77),'Three Phase - UG'!$C$8:$T$18,12,FALSE),""),"")</f>
        <v/>
      </c>
      <c r="M77" s="426" t="str">
        <f>IF(D77&lt;&gt;"",IF(E77&lt;&gt;"",VLOOKUP(CONCATENATE(D77,"-",E77),'Three Phase - UG'!$C$8:$T$18,13,FALSE),""),"")</f>
        <v/>
      </c>
      <c r="N77" s="427" t="str">
        <f>IF(D77&lt;&gt;"",IF(E77&lt;&gt;"",VLOOKUP(CONCATENATE(D77,"-",E77),'Three Phase - UG'!$C$8:$T$18,15,FALSE)*1000000,""),"")</f>
        <v/>
      </c>
      <c r="O77" s="426"/>
      <c r="P77" s="427"/>
      <c r="W77" s="429"/>
      <c r="X77"/>
      <c r="Y77"/>
      <c r="Z77"/>
      <c r="AA77"/>
      <c r="AB77"/>
      <c r="AC77"/>
      <c r="AD77"/>
      <c r="AE77"/>
      <c r="AF77" s="4"/>
      <c r="AG77" s="4"/>
      <c r="AH77" s="4"/>
      <c r="AI77" s="4"/>
      <c r="AJ77" s="4"/>
      <c r="AK77" s="4"/>
      <c r="AL77" s="4"/>
      <c r="AM77" s="4"/>
      <c r="AN77"/>
      <c r="AO77"/>
      <c r="AP77"/>
      <c r="AQ77"/>
      <c r="AR77"/>
      <c r="AS77"/>
      <c r="AT77"/>
      <c r="AU77"/>
      <c r="AV77"/>
      <c r="AW77"/>
      <c r="AX77"/>
      <c r="AY77"/>
      <c r="AZ77"/>
      <c r="BA77"/>
    </row>
    <row r="78" spans="1:53" s="428" customFormat="1" x14ac:dyDescent="0.25">
      <c r="A78"/>
      <c r="B78" s="25"/>
      <c r="C78" s="25"/>
      <c r="D78" s="27"/>
      <c r="E78" s="26"/>
      <c r="F78" s="26"/>
      <c r="G78" s="353"/>
      <c r="H78" s="425"/>
      <c r="I78" s="353"/>
      <c r="J78" s="426" t="str">
        <f>IF(D78&lt;&gt;"",IF(E78&lt;&gt;"",VLOOKUP(CONCATENATE(D78,"-",E78),'Three Phase - UG'!$C$8:$T$18,9,FALSE),""),"")</f>
        <v/>
      </c>
      <c r="K78" s="426" t="str">
        <f>IF(D78&lt;&gt;"",IF(E78&lt;&gt;"",VLOOKUP(CONCATENATE(D78,"-",E78),'Three Phase - UG'!$C$8:$T$18,10,FALSE),""),"")</f>
        <v/>
      </c>
      <c r="L78" s="426" t="str">
        <f>IF(D78&lt;&gt;"",IF(E78&lt;&gt;"",VLOOKUP(CONCATENATE(D78,"-",E78),'Three Phase - UG'!$C$8:$T$18,12,FALSE),""),"")</f>
        <v/>
      </c>
      <c r="M78" s="426" t="str">
        <f>IF(D78&lt;&gt;"",IF(E78&lt;&gt;"",VLOOKUP(CONCATENATE(D78,"-",E78),'Three Phase - UG'!$C$8:$T$18,13,FALSE),""),"")</f>
        <v/>
      </c>
      <c r="N78" s="427" t="str">
        <f>IF(D78&lt;&gt;"",IF(E78&lt;&gt;"",VLOOKUP(CONCATENATE(D78,"-",E78),'Three Phase - UG'!$C$8:$T$18,15,FALSE)*1000000,""),"")</f>
        <v/>
      </c>
      <c r="O78" s="426"/>
      <c r="P78" s="427"/>
      <c r="W78" s="429"/>
      <c r="X78"/>
      <c r="Y78"/>
      <c r="Z78"/>
      <c r="AA78"/>
      <c r="AB78"/>
      <c r="AC78"/>
      <c r="AD78"/>
      <c r="AE78"/>
      <c r="AF78" s="4"/>
      <c r="AG78" s="4"/>
      <c r="AH78" s="4"/>
      <c r="AI78" s="4"/>
      <c r="AJ78" s="4"/>
      <c r="AK78" s="4"/>
      <c r="AL78" s="4"/>
      <c r="AM78" s="4"/>
      <c r="AN78"/>
      <c r="AO78"/>
      <c r="AP78"/>
      <c r="AQ78"/>
      <c r="AR78"/>
      <c r="AS78"/>
      <c r="AT78"/>
      <c r="AU78"/>
      <c r="AV78"/>
      <c r="AW78"/>
      <c r="AX78"/>
      <c r="AY78"/>
      <c r="AZ78"/>
      <c r="BA78"/>
    </row>
    <row r="79" spans="1:53" s="428" customFormat="1" x14ac:dyDescent="0.25">
      <c r="A79"/>
      <c r="B79" s="25"/>
      <c r="C79" s="25"/>
      <c r="D79" s="27"/>
      <c r="E79" s="26"/>
      <c r="F79" s="26"/>
      <c r="G79" s="353"/>
      <c r="H79" s="425"/>
      <c r="I79" s="353"/>
      <c r="J79" s="426" t="str">
        <f>IF(D79&lt;&gt;"",IF(E79&lt;&gt;"",VLOOKUP(CONCATENATE(D79,"-",E79),'Three Phase - UG'!$C$8:$T$18,9,FALSE),""),"")</f>
        <v/>
      </c>
      <c r="K79" s="426" t="str">
        <f>IF(D79&lt;&gt;"",IF(E79&lt;&gt;"",VLOOKUP(CONCATENATE(D79,"-",E79),'Three Phase - UG'!$C$8:$T$18,10,FALSE),""),"")</f>
        <v/>
      </c>
      <c r="L79" s="426" t="str">
        <f>IF(D79&lt;&gt;"",IF(E79&lt;&gt;"",VLOOKUP(CONCATENATE(D79,"-",E79),'Three Phase - UG'!$C$8:$T$18,12,FALSE),""),"")</f>
        <v/>
      </c>
      <c r="M79" s="426" t="str">
        <f>IF(D79&lt;&gt;"",IF(E79&lt;&gt;"",VLOOKUP(CONCATENATE(D79,"-",E79),'Three Phase - UG'!$C$8:$T$18,13,FALSE),""),"")</f>
        <v/>
      </c>
      <c r="N79" s="427" t="str">
        <f>IF(D79&lt;&gt;"",IF(E79&lt;&gt;"",VLOOKUP(CONCATENATE(D79,"-",E79),'Three Phase - UG'!$C$8:$T$18,15,FALSE)*1000000,""),"")</f>
        <v/>
      </c>
      <c r="O79" s="426"/>
      <c r="P79" s="427"/>
      <c r="W79" s="429"/>
      <c r="X79"/>
      <c r="Y79"/>
      <c r="Z79"/>
      <c r="AA79"/>
      <c r="AB79"/>
      <c r="AC79"/>
      <c r="AD79"/>
      <c r="AE79"/>
      <c r="AF79" s="4"/>
      <c r="AG79" s="4"/>
      <c r="AH79" s="4"/>
      <c r="AI79" s="4"/>
      <c r="AJ79" s="4"/>
      <c r="AK79" s="4"/>
      <c r="AL79" s="4"/>
      <c r="AM79" s="4"/>
      <c r="AN79"/>
      <c r="AO79"/>
      <c r="AP79"/>
      <c r="AQ79"/>
      <c r="AR79"/>
      <c r="AS79"/>
      <c r="AT79"/>
      <c r="AU79"/>
      <c r="AV79"/>
      <c r="AW79"/>
      <c r="AX79"/>
      <c r="AY79"/>
      <c r="AZ79"/>
      <c r="BA79"/>
    </row>
    <row r="80" spans="1:53" s="428" customFormat="1" x14ac:dyDescent="0.25">
      <c r="A80"/>
      <c r="B80" s="25"/>
      <c r="C80" s="25"/>
      <c r="D80" s="27"/>
      <c r="E80" s="26"/>
      <c r="F80" s="26"/>
      <c r="G80" s="353"/>
      <c r="H80" s="425"/>
      <c r="I80" s="353"/>
      <c r="J80" s="426" t="str">
        <f>IF(D80&lt;&gt;"",IF(E80&lt;&gt;"",VLOOKUP(CONCATENATE(D80,"-",E80),'Three Phase - UG'!$C$8:$T$18,9,FALSE),""),"")</f>
        <v/>
      </c>
      <c r="K80" s="426" t="str">
        <f>IF(D80&lt;&gt;"",IF(E80&lt;&gt;"",VLOOKUP(CONCATENATE(D80,"-",E80),'Three Phase - UG'!$C$8:$T$18,10,FALSE),""),"")</f>
        <v/>
      </c>
      <c r="L80" s="426" t="str">
        <f>IF(D80&lt;&gt;"",IF(E80&lt;&gt;"",VLOOKUP(CONCATENATE(D80,"-",E80),'Three Phase - UG'!$C$8:$T$18,12,FALSE),""),"")</f>
        <v/>
      </c>
      <c r="M80" s="426" t="str">
        <f>IF(D80&lt;&gt;"",IF(E80&lt;&gt;"",VLOOKUP(CONCATENATE(D80,"-",E80),'Three Phase - UG'!$C$8:$T$18,13,FALSE),""),"")</f>
        <v/>
      </c>
      <c r="N80" s="427" t="str">
        <f>IF(D80&lt;&gt;"",IF(E80&lt;&gt;"",VLOOKUP(CONCATENATE(D80,"-",E80),'Three Phase - UG'!$C$8:$T$18,15,FALSE)*1000000,""),"")</f>
        <v/>
      </c>
      <c r="O80" s="426"/>
      <c r="P80" s="427"/>
      <c r="W80" s="429"/>
      <c r="X80"/>
      <c r="Y80"/>
      <c r="Z80"/>
      <c r="AA80"/>
      <c r="AB80"/>
      <c r="AC80"/>
      <c r="AD80"/>
      <c r="AE80"/>
      <c r="AF80" s="4"/>
      <c r="AG80" s="4"/>
      <c r="AH80" s="4"/>
      <c r="AI80" s="4"/>
      <c r="AJ80" s="4"/>
      <c r="AK80" s="4"/>
      <c r="AL80" s="4"/>
      <c r="AM80" s="4"/>
      <c r="AN80"/>
      <c r="AO80"/>
      <c r="AP80"/>
      <c r="AQ80"/>
      <c r="AR80"/>
      <c r="AS80"/>
      <c r="AT80"/>
      <c r="AU80"/>
      <c r="AV80"/>
      <c r="AW80"/>
      <c r="AX80"/>
      <c r="AY80"/>
      <c r="AZ80"/>
      <c r="BA80"/>
    </row>
    <row r="81" spans="1:53" s="428" customFormat="1" x14ac:dyDescent="0.25">
      <c r="A81"/>
      <c r="B81" s="25"/>
      <c r="C81" s="25"/>
      <c r="D81" s="27"/>
      <c r="E81" s="26"/>
      <c r="F81" s="26"/>
      <c r="G81" s="353"/>
      <c r="H81" s="425"/>
      <c r="I81" s="353"/>
      <c r="J81" s="426" t="str">
        <f>IF(D81&lt;&gt;"",IF(E81&lt;&gt;"",VLOOKUP(CONCATENATE(D81,"-",E81),'Three Phase - UG'!$C$8:$T$18,9,FALSE),""),"")</f>
        <v/>
      </c>
      <c r="K81" s="426" t="str">
        <f>IF(D81&lt;&gt;"",IF(E81&lt;&gt;"",VLOOKUP(CONCATENATE(D81,"-",E81),'Three Phase - UG'!$C$8:$T$18,10,FALSE),""),"")</f>
        <v/>
      </c>
      <c r="L81" s="426" t="str">
        <f>IF(D81&lt;&gt;"",IF(E81&lt;&gt;"",VLOOKUP(CONCATENATE(D81,"-",E81),'Three Phase - UG'!$C$8:$T$18,12,FALSE),""),"")</f>
        <v/>
      </c>
      <c r="M81" s="426" t="str">
        <f>IF(D81&lt;&gt;"",IF(E81&lt;&gt;"",VLOOKUP(CONCATENATE(D81,"-",E81),'Three Phase - UG'!$C$8:$T$18,13,FALSE),""),"")</f>
        <v/>
      </c>
      <c r="N81" s="427" t="str">
        <f>IF(D81&lt;&gt;"",IF(E81&lt;&gt;"",VLOOKUP(CONCATENATE(D81,"-",E81),'Three Phase - UG'!$C$8:$T$18,15,FALSE)*1000000,""),"")</f>
        <v/>
      </c>
      <c r="O81" s="426"/>
      <c r="P81" s="427"/>
      <c r="W81" s="429"/>
      <c r="X81"/>
      <c r="Y81"/>
      <c r="Z81"/>
      <c r="AA81"/>
      <c r="AB81"/>
      <c r="AC81"/>
      <c r="AD81"/>
      <c r="AE81"/>
      <c r="AF81" s="4"/>
      <c r="AG81" s="4"/>
      <c r="AH81" s="4"/>
      <c r="AI81" s="4"/>
      <c r="AJ81" s="4"/>
      <c r="AK81" s="4"/>
      <c r="AL81" s="4"/>
      <c r="AM81" s="4"/>
      <c r="AN81"/>
      <c r="AO81"/>
      <c r="AP81"/>
      <c r="AQ81"/>
      <c r="AR81"/>
      <c r="AS81"/>
      <c r="AT81"/>
      <c r="AU81"/>
      <c r="AV81"/>
      <c r="AW81"/>
      <c r="AX81"/>
      <c r="AY81"/>
      <c r="AZ81"/>
      <c r="BA81"/>
    </row>
    <row r="82" spans="1:53" s="428" customFormat="1" x14ac:dyDescent="0.25">
      <c r="A82"/>
      <c r="B82" s="25"/>
      <c r="C82" s="25"/>
      <c r="D82" s="27"/>
      <c r="E82" s="26"/>
      <c r="F82" s="26"/>
      <c r="G82" s="353"/>
      <c r="H82" s="425"/>
      <c r="I82" s="353"/>
      <c r="J82" s="426" t="str">
        <f>IF(D82&lt;&gt;"",IF(E82&lt;&gt;"",VLOOKUP(CONCATENATE(D82,"-",E82),'Three Phase - UG'!$C$8:$T$18,9,FALSE),""),"")</f>
        <v/>
      </c>
      <c r="K82" s="426" t="str">
        <f>IF(D82&lt;&gt;"",IF(E82&lt;&gt;"",VLOOKUP(CONCATENATE(D82,"-",E82),'Three Phase - UG'!$C$8:$T$18,10,FALSE),""),"")</f>
        <v/>
      </c>
      <c r="L82" s="426" t="str">
        <f>IF(D82&lt;&gt;"",IF(E82&lt;&gt;"",VLOOKUP(CONCATENATE(D82,"-",E82),'Three Phase - UG'!$C$8:$T$18,12,FALSE),""),"")</f>
        <v/>
      </c>
      <c r="M82" s="426" t="str">
        <f>IF(D82&lt;&gt;"",IF(E82&lt;&gt;"",VLOOKUP(CONCATENATE(D82,"-",E82),'Three Phase - UG'!$C$8:$T$18,13,FALSE),""),"")</f>
        <v/>
      </c>
      <c r="N82" s="427" t="str">
        <f>IF(D82&lt;&gt;"",IF(E82&lt;&gt;"",VLOOKUP(CONCATENATE(D82,"-",E82),'Three Phase - UG'!$C$8:$T$18,15,FALSE)*1000000,""),"")</f>
        <v/>
      </c>
      <c r="O82" s="426"/>
      <c r="P82" s="427"/>
      <c r="W82" s="429"/>
      <c r="X82"/>
      <c r="Y82"/>
      <c r="Z82"/>
      <c r="AA82"/>
      <c r="AB82"/>
      <c r="AC82"/>
      <c r="AD82"/>
      <c r="AE82"/>
      <c r="AF82" s="4"/>
      <c r="AG82" s="4"/>
      <c r="AH82" s="4"/>
      <c r="AI82" s="4"/>
      <c r="AJ82" s="4"/>
      <c r="AK82" s="4"/>
      <c r="AL82" s="4"/>
      <c r="AM82" s="4"/>
      <c r="AN82"/>
      <c r="AO82"/>
      <c r="AP82"/>
      <c r="AQ82"/>
      <c r="AR82"/>
      <c r="AS82"/>
      <c r="AT82"/>
      <c r="AU82"/>
      <c r="AV82"/>
      <c r="AW82"/>
      <c r="AX82"/>
      <c r="AY82"/>
      <c r="AZ82"/>
      <c r="BA82"/>
    </row>
    <row r="83" spans="1:53" s="428" customFormat="1" x14ac:dyDescent="0.25">
      <c r="A83"/>
      <c r="B83" s="25"/>
      <c r="C83" s="25"/>
      <c r="D83" s="27"/>
      <c r="E83" s="26"/>
      <c r="F83" s="26"/>
      <c r="G83" s="353"/>
      <c r="H83" s="425"/>
      <c r="I83" s="353"/>
      <c r="J83" s="426" t="str">
        <f>IF(D83&lt;&gt;"",IF(E83&lt;&gt;"",VLOOKUP(CONCATENATE(D83,"-",E83),'Three Phase - UG'!$C$8:$T$18,9,FALSE),""),"")</f>
        <v/>
      </c>
      <c r="K83" s="426" t="str">
        <f>IF(D83&lt;&gt;"",IF(E83&lt;&gt;"",VLOOKUP(CONCATENATE(D83,"-",E83),'Three Phase - UG'!$C$8:$T$18,10,FALSE),""),"")</f>
        <v/>
      </c>
      <c r="L83" s="426" t="str">
        <f>IF(D83&lt;&gt;"",IF(E83&lt;&gt;"",VLOOKUP(CONCATENATE(D83,"-",E83),'Three Phase - UG'!$C$8:$T$18,12,FALSE),""),"")</f>
        <v/>
      </c>
      <c r="M83" s="426" t="str">
        <f>IF(D83&lt;&gt;"",IF(E83&lt;&gt;"",VLOOKUP(CONCATENATE(D83,"-",E83),'Three Phase - UG'!$C$8:$T$18,13,FALSE),""),"")</f>
        <v/>
      </c>
      <c r="N83" s="427" t="str">
        <f>IF(D83&lt;&gt;"",IF(E83&lt;&gt;"",VLOOKUP(CONCATENATE(D83,"-",E83),'Three Phase - UG'!$C$8:$T$18,15,FALSE)*1000000,""),"")</f>
        <v/>
      </c>
      <c r="O83" s="426"/>
      <c r="P83" s="427"/>
      <c r="W83" s="429"/>
      <c r="X83"/>
      <c r="Y83"/>
      <c r="Z83"/>
      <c r="AA83"/>
      <c r="AB83"/>
      <c r="AC83"/>
      <c r="AD83"/>
      <c r="AE83"/>
      <c r="AF83" s="4"/>
      <c r="AG83" s="4"/>
      <c r="AH83" s="4"/>
      <c r="AI83" s="4"/>
      <c r="AJ83" s="4"/>
      <c r="AK83" s="4"/>
      <c r="AL83" s="4"/>
      <c r="AM83" s="4"/>
      <c r="AN83"/>
      <c r="AO83"/>
      <c r="AP83"/>
      <c r="AQ83"/>
      <c r="AR83"/>
      <c r="AS83"/>
      <c r="AT83"/>
      <c r="AU83"/>
      <c r="AV83"/>
      <c r="AW83"/>
      <c r="AX83"/>
      <c r="AY83"/>
      <c r="AZ83"/>
      <c r="BA83"/>
    </row>
    <row r="84" spans="1:53" s="428" customFormat="1" x14ac:dyDescent="0.25">
      <c r="A84"/>
      <c r="B84" s="25"/>
      <c r="C84" s="25"/>
      <c r="D84" s="27"/>
      <c r="E84" s="26"/>
      <c r="F84" s="26"/>
      <c r="G84" s="353"/>
      <c r="H84" s="425"/>
      <c r="I84" s="353"/>
      <c r="J84" s="426" t="str">
        <f>IF(D84&lt;&gt;"",IF(E84&lt;&gt;"",VLOOKUP(CONCATENATE(D84,"-",E84),'Three Phase - UG'!$C$8:$T$18,9,FALSE),""),"")</f>
        <v/>
      </c>
      <c r="K84" s="426" t="str">
        <f>IF(D84&lt;&gt;"",IF(E84&lt;&gt;"",VLOOKUP(CONCATENATE(D84,"-",E84),'Three Phase - UG'!$C$8:$T$18,10,FALSE),""),"")</f>
        <v/>
      </c>
      <c r="L84" s="426" t="str">
        <f>IF(D84&lt;&gt;"",IF(E84&lt;&gt;"",VLOOKUP(CONCATENATE(D84,"-",E84),'Three Phase - UG'!$C$8:$T$18,12,FALSE),""),"")</f>
        <v/>
      </c>
      <c r="M84" s="426" t="str">
        <f>IF(D84&lt;&gt;"",IF(E84&lt;&gt;"",VLOOKUP(CONCATENATE(D84,"-",E84),'Three Phase - UG'!$C$8:$T$18,13,FALSE),""),"")</f>
        <v/>
      </c>
      <c r="N84" s="427" t="str">
        <f>IF(D84&lt;&gt;"",IF(E84&lt;&gt;"",VLOOKUP(CONCATENATE(D84,"-",E84),'Three Phase - UG'!$C$8:$T$18,15,FALSE)*1000000,""),"")</f>
        <v/>
      </c>
      <c r="O84" s="426"/>
      <c r="P84" s="427"/>
      <c r="W84" s="429"/>
      <c r="X84"/>
      <c r="Y84"/>
      <c r="Z84"/>
      <c r="AA84"/>
      <c r="AB84"/>
      <c r="AC84"/>
      <c r="AD84"/>
      <c r="AE84"/>
      <c r="AF84" s="4"/>
      <c r="AG84" s="4"/>
      <c r="AH84" s="4"/>
      <c r="AI84" s="4"/>
      <c r="AJ84" s="4"/>
      <c r="AK84" s="4"/>
      <c r="AL84" s="4"/>
      <c r="AM84" s="4"/>
      <c r="AN84"/>
      <c r="AO84"/>
      <c r="AP84"/>
      <c r="AQ84"/>
      <c r="AR84"/>
      <c r="AS84"/>
      <c r="AT84"/>
      <c r="AU84"/>
      <c r="AV84"/>
      <c r="AW84"/>
      <c r="AX84"/>
      <c r="AY84"/>
      <c r="AZ84"/>
      <c r="BA84"/>
    </row>
    <row r="85" spans="1:53" s="428" customFormat="1" x14ac:dyDescent="0.25">
      <c r="A85"/>
      <c r="B85" s="25"/>
      <c r="C85" s="25"/>
      <c r="D85" s="27"/>
      <c r="E85" s="26"/>
      <c r="F85" s="26"/>
      <c r="G85" s="353"/>
      <c r="H85" s="425"/>
      <c r="I85" s="353"/>
      <c r="J85" s="426" t="str">
        <f>IF(D85&lt;&gt;"",IF(E85&lt;&gt;"",VLOOKUP(CONCATENATE(D85,"-",E85),'Three Phase - UG'!$C$8:$T$18,9,FALSE),""),"")</f>
        <v/>
      </c>
      <c r="K85" s="426" t="str">
        <f>IF(D85&lt;&gt;"",IF(E85&lt;&gt;"",VLOOKUP(CONCATENATE(D85,"-",E85),'Three Phase - UG'!$C$8:$T$18,10,FALSE),""),"")</f>
        <v/>
      </c>
      <c r="L85" s="426" t="str">
        <f>IF(D85&lt;&gt;"",IF(E85&lt;&gt;"",VLOOKUP(CONCATENATE(D85,"-",E85),'Three Phase - UG'!$C$8:$T$18,12,FALSE),""),"")</f>
        <v/>
      </c>
      <c r="M85" s="426" t="str">
        <f>IF(D85&lt;&gt;"",IF(E85&lt;&gt;"",VLOOKUP(CONCATENATE(D85,"-",E85),'Three Phase - UG'!$C$8:$T$18,13,FALSE),""),"")</f>
        <v/>
      </c>
      <c r="N85" s="427" t="str">
        <f>IF(D85&lt;&gt;"",IF(E85&lt;&gt;"",VLOOKUP(CONCATENATE(D85,"-",E85),'Three Phase - UG'!$C$8:$T$18,15,FALSE)*1000000,""),"")</f>
        <v/>
      </c>
      <c r="O85" s="426"/>
      <c r="P85" s="427"/>
      <c r="W85" s="429"/>
      <c r="X85"/>
      <c r="Y85"/>
      <c r="Z85"/>
      <c r="AA85"/>
      <c r="AB85"/>
      <c r="AC85"/>
      <c r="AD85"/>
      <c r="AE85"/>
      <c r="AF85" s="4"/>
      <c r="AG85" s="4"/>
      <c r="AH85" s="4"/>
      <c r="AI85" s="4"/>
      <c r="AJ85" s="4"/>
      <c r="AK85" s="4"/>
      <c r="AL85" s="4"/>
      <c r="AM85" s="4"/>
      <c r="AN85"/>
      <c r="AO85"/>
      <c r="AP85"/>
      <c r="AQ85"/>
      <c r="AR85"/>
      <c r="AS85"/>
      <c r="AT85"/>
      <c r="AU85"/>
      <c r="AV85"/>
      <c r="AW85"/>
      <c r="AX85"/>
      <c r="AY85"/>
      <c r="AZ85"/>
      <c r="BA85"/>
    </row>
    <row r="86" spans="1:53" s="428" customFormat="1" x14ac:dyDescent="0.25">
      <c r="A86"/>
      <c r="B86" s="25"/>
      <c r="C86" s="25"/>
      <c r="D86" s="27"/>
      <c r="E86" s="26"/>
      <c r="F86" s="26"/>
      <c r="G86" s="353"/>
      <c r="H86" s="425"/>
      <c r="I86" s="353"/>
      <c r="J86" s="426" t="str">
        <f>IF(D86&lt;&gt;"",IF(E86&lt;&gt;"",VLOOKUP(CONCATENATE(D86,"-",E86),'Three Phase - UG'!$C$8:$T$18,9,FALSE),""),"")</f>
        <v/>
      </c>
      <c r="K86" s="426" t="str">
        <f>IF(D86&lt;&gt;"",IF(E86&lt;&gt;"",VLOOKUP(CONCATENATE(D86,"-",E86),'Three Phase - UG'!$C$8:$T$18,10,FALSE),""),"")</f>
        <v/>
      </c>
      <c r="L86" s="426" t="str">
        <f>IF(D86&lt;&gt;"",IF(E86&lt;&gt;"",VLOOKUP(CONCATENATE(D86,"-",E86),'Three Phase - UG'!$C$8:$T$18,12,FALSE),""),"")</f>
        <v/>
      </c>
      <c r="M86" s="426" t="str">
        <f>IF(D86&lt;&gt;"",IF(E86&lt;&gt;"",VLOOKUP(CONCATENATE(D86,"-",E86),'Three Phase - UG'!$C$8:$T$18,13,FALSE),""),"")</f>
        <v/>
      </c>
      <c r="N86" s="427" t="str">
        <f>IF(D86&lt;&gt;"",IF(E86&lt;&gt;"",VLOOKUP(CONCATENATE(D86,"-",E86),'Three Phase - UG'!$C$8:$T$18,15,FALSE)*1000000,""),"")</f>
        <v/>
      </c>
      <c r="O86" s="426"/>
      <c r="P86" s="427"/>
      <c r="W86" s="429"/>
      <c r="X86"/>
      <c r="Y86"/>
      <c r="Z86"/>
      <c r="AA86"/>
      <c r="AB86"/>
      <c r="AC86"/>
      <c r="AD86"/>
      <c r="AE86"/>
      <c r="AF86" s="4"/>
      <c r="AG86" s="4"/>
      <c r="AH86" s="4"/>
      <c r="AI86" s="4"/>
      <c r="AJ86" s="4"/>
      <c r="AK86" s="4"/>
      <c r="AL86" s="4"/>
      <c r="AM86" s="4"/>
      <c r="AN86"/>
      <c r="AO86"/>
      <c r="AP86"/>
      <c r="AQ86"/>
      <c r="AR86"/>
      <c r="AS86"/>
      <c r="AT86"/>
      <c r="AU86"/>
      <c r="AV86"/>
      <c r="AW86"/>
      <c r="AX86"/>
      <c r="AY86"/>
      <c r="AZ86"/>
      <c r="BA86"/>
    </row>
    <row r="87" spans="1:53" s="428" customFormat="1" x14ac:dyDescent="0.25">
      <c r="A87"/>
      <c r="B87" s="25"/>
      <c r="C87" s="25"/>
      <c r="D87" s="27"/>
      <c r="E87" s="26"/>
      <c r="F87" s="26"/>
      <c r="G87" s="353"/>
      <c r="H87" s="425"/>
      <c r="I87" s="353"/>
      <c r="J87" s="426" t="str">
        <f>IF(D87&lt;&gt;"",IF(E87&lt;&gt;"",VLOOKUP(CONCATENATE(D87,"-",E87),'Three Phase - UG'!$C$8:$T$18,9,FALSE),""),"")</f>
        <v/>
      </c>
      <c r="K87" s="426" t="str">
        <f>IF(D87&lt;&gt;"",IF(E87&lt;&gt;"",VLOOKUP(CONCATENATE(D87,"-",E87),'Three Phase - UG'!$C$8:$T$18,10,FALSE),""),"")</f>
        <v/>
      </c>
      <c r="L87" s="426" t="str">
        <f>IF(D87&lt;&gt;"",IF(E87&lt;&gt;"",VLOOKUP(CONCATENATE(D87,"-",E87),'Three Phase - UG'!$C$8:$T$18,12,FALSE),""),"")</f>
        <v/>
      </c>
      <c r="M87" s="426" t="str">
        <f>IF(D87&lt;&gt;"",IF(E87&lt;&gt;"",VLOOKUP(CONCATENATE(D87,"-",E87),'Three Phase - UG'!$C$8:$T$18,13,FALSE),""),"")</f>
        <v/>
      </c>
      <c r="N87" s="427" t="str">
        <f>IF(D87&lt;&gt;"",IF(E87&lt;&gt;"",VLOOKUP(CONCATENATE(D87,"-",E87),'Three Phase - UG'!$C$8:$T$18,15,FALSE)*1000000,""),"")</f>
        <v/>
      </c>
      <c r="O87" s="426"/>
      <c r="P87" s="427"/>
      <c r="W87" s="429"/>
      <c r="X87"/>
      <c r="Y87"/>
      <c r="Z87"/>
      <c r="AA87"/>
      <c r="AB87"/>
      <c r="AC87"/>
      <c r="AD87"/>
      <c r="AE87"/>
      <c r="AF87" s="4"/>
      <c r="AG87" s="4"/>
      <c r="AH87" s="4"/>
      <c r="AI87" s="4"/>
      <c r="AJ87" s="4"/>
      <c r="AK87" s="4"/>
      <c r="AL87" s="4"/>
      <c r="AM87" s="4"/>
      <c r="AN87"/>
      <c r="AO87"/>
      <c r="AP87"/>
      <c r="AQ87"/>
      <c r="AR87"/>
      <c r="AS87"/>
      <c r="AT87"/>
      <c r="AU87"/>
      <c r="AV87"/>
      <c r="AW87"/>
      <c r="AX87"/>
      <c r="AY87"/>
      <c r="AZ87"/>
      <c r="BA87"/>
    </row>
    <row r="88" spans="1:53" s="428" customFormat="1" x14ac:dyDescent="0.25">
      <c r="A88"/>
      <c r="B88" s="25"/>
      <c r="C88" s="25"/>
      <c r="D88" s="27"/>
      <c r="E88" s="26"/>
      <c r="F88" s="26"/>
      <c r="G88" s="353"/>
      <c r="H88" s="425"/>
      <c r="I88" s="353"/>
      <c r="J88" s="426" t="str">
        <f>IF(D88&lt;&gt;"",IF(E88&lt;&gt;"",VLOOKUP(CONCATENATE(D88,"-",E88),'Three Phase - UG'!$C$8:$T$18,9,FALSE),""),"")</f>
        <v/>
      </c>
      <c r="K88" s="426" t="str">
        <f>IF(D88&lt;&gt;"",IF(E88&lt;&gt;"",VLOOKUP(CONCATENATE(D88,"-",E88),'Three Phase - UG'!$C$8:$T$18,10,FALSE),""),"")</f>
        <v/>
      </c>
      <c r="L88" s="426" t="str">
        <f>IF(D88&lt;&gt;"",IF(E88&lt;&gt;"",VLOOKUP(CONCATENATE(D88,"-",E88),'Three Phase - UG'!$C$8:$T$18,12,FALSE),""),"")</f>
        <v/>
      </c>
      <c r="M88" s="426" t="str">
        <f>IF(D88&lt;&gt;"",IF(E88&lt;&gt;"",VLOOKUP(CONCATENATE(D88,"-",E88),'Three Phase - UG'!$C$8:$T$18,13,FALSE),""),"")</f>
        <v/>
      </c>
      <c r="N88" s="427" t="str">
        <f>IF(D88&lt;&gt;"",IF(E88&lt;&gt;"",VLOOKUP(CONCATENATE(D88,"-",E88),'Three Phase - UG'!$C$8:$T$18,15,FALSE)*1000000,""),"")</f>
        <v/>
      </c>
      <c r="O88" s="426"/>
      <c r="P88" s="427"/>
      <c r="W88" s="429"/>
      <c r="X88"/>
      <c r="Y88"/>
      <c r="Z88"/>
      <c r="AA88"/>
      <c r="AB88"/>
      <c r="AC88"/>
      <c r="AD88"/>
      <c r="AE88"/>
      <c r="AF88" s="4"/>
      <c r="AG88" s="4"/>
      <c r="AH88" s="4"/>
      <c r="AI88" s="4"/>
      <c r="AJ88" s="4"/>
      <c r="AK88" s="4"/>
      <c r="AL88" s="4"/>
      <c r="AM88" s="4"/>
      <c r="AN88"/>
      <c r="AO88"/>
      <c r="AP88"/>
      <c r="AQ88"/>
      <c r="AR88"/>
      <c r="AS88"/>
      <c r="AT88"/>
      <c r="AU88"/>
      <c r="AV88"/>
      <c r="AW88"/>
      <c r="AX88"/>
      <c r="AY88"/>
      <c r="AZ88"/>
      <c r="BA88"/>
    </row>
    <row r="89" spans="1:53" s="428" customFormat="1" x14ac:dyDescent="0.25">
      <c r="A89"/>
      <c r="B89" s="25"/>
      <c r="C89" s="25"/>
      <c r="D89" s="27"/>
      <c r="E89" s="26"/>
      <c r="F89" s="26"/>
      <c r="G89" s="353"/>
      <c r="H89" s="425"/>
      <c r="I89" s="353"/>
      <c r="J89" s="426" t="str">
        <f>IF(D89&lt;&gt;"",IF(E89&lt;&gt;"",VLOOKUP(CONCATENATE(D89,"-",E89),'Three Phase - UG'!$C$8:$T$18,9,FALSE),""),"")</f>
        <v/>
      </c>
      <c r="K89" s="426" t="str">
        <f>IF(D89&lt;&gt;"",IF(E89&lt;&gt;"",VLOOKUP(CONCATENATE(D89,"-",E89),'Three Phase - UG'!$C$8:$T$18,10,FALSE),""),"")</f>
        <v/>
      </c>
      <c r="L89" s="426" t="str">
        <f>IF(D89&lt;&gt;"",IF(E89&lt;&gt;"",VLOOKUP(CONCATENATE(D89,"-",E89),'Three Phase - UG'!$C$8:$T$18,12,FALSE),""),"")</f>
        <v/>
      </c>
      <c r="M89" s="426" t="str">
        <f>IF(D89&lt;&gt;"",IF(E89&lt;&gt;"",VLOOKUP(CONCATENATE(D89,"-",E89),'Three Phase - UG'!$C$8:$T$18,13,FALSE),""),"")</f>
        <v/>
      </c>
      <c r="N89" s="427" t="str">
        <f>IF(D89&lt;&gt;"",IF(E89&lt;&gt;"",VLOOKUP(CONCATENATE(D89,"-",E89),'Three Phase - UG'!$C$8:$T$18,15,FALSE)*1000000,""),"")</f>
        <v/>
      </c>
      <c r="O89" s="426"/>
      <c r="P89" s="427"/>
      <c r="W89" s="429"/>
      <c r="X89"/>
      <c r="Y89"/>
      <c r="Z89"/>
      <c r="AA89"/>
      <c r="AB89"/>
      <c r="AC89"/>
      <c r="AD89"/>
      <c r="AE89"/>
      <c r="AF89" s="4"/>
      <c r="AG89" s="4"/>
      <c r="AH89" s="4"/>
      <c r="AI89" s="4"/>
      <c r="AJ89" s="4"/>
      <c r="AK89" s="4"/>
      <c r="AL89" s="4"/>
      <c r="AM89" s="4"/>
      <c r="AN89"/>
      <c r="AO89"/>
      <c r="AP89"/>
      <c r="AQ89"/>
      <c r="AR89"/>
      <c r="AS89"/>
      <c r="AT89"/>
      <c r="AU89"/>
      <c r="AV89"/>
      <c r="AW89"/>
      <c r="AX89"/>
      <c r="AY89"/>
      <c r="AZ89"/>
      <c r="BA89"/>
    </row>
    <row r="90" spans="1:53" s="428" customFormat="1" x14ac:dyDescent="0.25">
      <c r="A90"/>
      <c r="B90" s="25"/>
      <c r="C90" s="25"/>
      <c r="D90" s="27"/>
      <c r="E90" s="26"/>
      <c r="F90" s="26"/>
      <c r="G90" s="353"/>
      <c r="H90" s="425"/>
      <c r="I90" s="353"/>
      <c r="J90" s="426" t="str">
        <f>IF(D90&lt;&gt;"",IF(E90&lt;&gt;"",VLOOKUP(CONCATENATE(D90,"-",E90),'Three Phase - UG'!$C$8:$T$18,9,FALSE),""),"")</f>
        <v/>
      </c>
      <c r="K90" s="426" t="str">
        <f>IF(D90&lt;&gt;"",IF(E90&lt;&gt;"",VLOOKUP(CONCATENATE(D90,"-",E90),'Three Phase - UG'!$C$8:$T$18,10,FALSE),""),"")</f>
        <v/>
      </c>
      <c r="L90" s="426" t="str">
        <f>IF(D90&lt;&gt;"",IF(E90&lt;&gt;"",VLOOKUP(CONCATENATE(D90,"-",E90),'Three Phase - UG'!$C$8:$T$18,12,FALSE),""),"")</f>
        <v/>
      </c>
      <c r="M90" s="426" t="str">
        <f>IF(D90&lt;&gt;"",IF(E90&lt;&gt;"",VLOOKUP(CONCATENATE(D90,"-",E90),'Three Phase - UG'!$C$8:$T$18,13,FALSE),""),"")</f>
        <v/>
      </c>
      <c r="N90" s="427" t="str">
        <f>IF(D90&lt;&gt;"",IF(E90&lt;&gt;"",VLOOKUP(CONCATENATE(D90,"-",E90),'Three Phase - UG'!$C$8:$T$18,15,FALSE)*1000000,""),"")</f>
        <v/>
      </c>
      <c r="O90" s="426"/>
      <c r="P90" s="427"/>
      <c r="W90" s="429"/>
      <c r="X90"/>
      <c r="Y90"/>
      <c r="Z90"/>
      <c r="AA90"/>
      <c r="AB90"/>
      <c r="AC90"/>
      <c r="AD90"/>
      <c r="AE90"/>
      <c r="AF90" s="4"/>
      <c r="AG90" s="4"/>
      <c r="AH90" s="4"/>
      <c r="AI90" s="4"/>
      <c r="AJ90" s="4"/>
      <c r="AK90" s="4"/>
      <c r="AL90" s="4"/>
      <c r="AM90" s="4"/>
      <c r="AN90"/>
      <c r="AO90"/>
      <c r="AP90"/>
      <c r="AQ90"/>
      <c r="AR90"/>
      <c r="AS90"/>
      <c r="AT90"/>
      <c r="AU90"/>
      <c r="AV90"/>
      <c r="AW90"/>
      <c r="AX90"/>
      <c r="AY90"/>
      <c r="AZ90"/>
      <c r="BA90"/>
    </row>
    <row r="91" spans="1:53" s="428" customFormat="1" x14ac:dyDescent="0.25">
      <c r="A91"/>
      <c r="B91" s="25"/>
      <c r="C91" s="25"/>
      <c r="D91" s="27"/>
      <c r="E91" s="26"/>
      <c r="F91" s="26"/>
      <c r="G91" s="353"/>
      <c r="H91" s="425"/>
      <c r="I91" s="353"/>
      <c r="J91" s="426" t="str">
        <f>IF(D91&lt;&gt;"",IF(E91&lt;&gt;"",VLOOKUP(CONCATENATE(D91,"-",E91),'Three Phase - UG'!$C$8:$T$18,9,FALSE),""),"")</f>
        <v/>
      </c>
      <c r="K91" s="426" t="str">
        <f>IF(D91&lt;&gt;"",IF(E91&lt;&gt;"",VLOOKUP(CONCATENATE(D91,"-",E91),'Three Phase - UG'!$C$8:$T$18,10,FALSE),""),"")</f>
        <v/>
      </c>
      <c r="L91" s="426" t="str">
        <f>IF(D91&lt;&gt;"",IF(E91&lt;&gt;"",VLOOKUP(CONCATENATE(D91,"-",E91),'Three Phase - UG'!$C$8:$T$18,12,FALSE),""),"")</f>
        <v/>
      </c>
      <c r="M91" s="426" t="str">
        <f>IF(D91&lt;&gt;"",IF(E91&lt;&gt;"",VLOOKUP(CONCATENATE(D91,"-",E91),'Three Phase - UG'!$C$8:$T$18,13,FALSE),""),"")</f>
        <v/>
      </c>
      <c r="N91" s="427" t="str">
        <f>IF(D91&lt;&gt;"",IF(E91&lt;&gt;"",VLOOKUP(CONCATENATE(D91,"-",E91),'Three Phase - UG'!$C$8:$T$18,15,FALSE)*1000000,""),"")</f>
        <v/>
      </c>
      <c r="O91" s="426"/>
      <c r="P91" s="427"/>
      <c r="W91" s="429"/>
      <c r="X91"/>
      <c r="Y91"/>
      <c r="Z91"/>
      <c r="AA91"/>
      <c r="AB91"/>
      <c r="AC91"/>
      <c r="AD91"/>
      <c r="AE91"/>
      <c r="AF91" s="4"/>
      <c r="AG91" s="4"/>
      <c r="AH91" s="4"/>
      <c r="AI91" s="4"/>
      <c r="AJ91" s="4"/>
      <c r="AK91" s="4"/>
      <c r="AL91" s="4"/>
      <c r="AM91" s="4"/>
      <c r="AN91"/>
      <c r="AO91"/>
      <c r="AP91"/>
      <c r="AQ91"/>
      <c r="AR91"/>
      <c r="AS91"/>
      <c r="AT91"/>
      <c r="AU91"/>
      <c r="AV91"/>
      <c r="AW91"/>
      <c r="AX91"/>
      <c r="AY91"/>
      <c r="AZ91"/>
      <c r="BA91"/>
    </row>
    <row r="92" spans="1:53" s="428" customFormat="1" x14ac:dyDescent="0.25">
      <c r="A92"/>
      <c r="B92" s="25"/>
      <c r="C92" s="25"/>
      <c r="D92" s="27"/>
      <c r="E92" s="26"/>
      <c r="F92" s="26"/>
      <c r="G92" s="353"/>
      <c r="H92" s="425"/>
      <c r="I92" s="353"/>
      <c r="J92" s="426" t="str">
        <f>IF(D92&lt;&gt;"",IF(E92&lt;&gt;"",VLOOKUP(CONCATENATE(D92,"-",E92),'Three Phase - UG'!$C$8:$T$18,9,FALSE),""),"")</f>
        <v/>
      </c>
      <c r="K92" s="426" t="str">
        <f>IF(D92&lt;&gt;"",IF(E92&lt;&gt;"",VLOOKUP(CONCATENATE(D92,"-",E92),'Three Phase - UG'!$C$8:$T$18,10,FALSE),""),"")</f>
        <v/>
      </c>
      <c r="L92" s="426" t="str">
        <f>IF(D92&lt;&gt;"",IF(E92&lt;&gt;"",VLOOKUP(CONCATENATE(D92,"-",E92),'Three Phase - UG'!$C$8:$T$18,12,FALSE),""),"")</f>
        <v/>
      </c>
      <c r="M92" s="426" t="str">
        <f>IF(D92&lt;&gt;"",IF(E92&lt;&gt;"",VLOOKUP(CONCATENATE(D92,"-",E92),'Three Phase - UG'!$C$8:$T$18,13,FALSE),""),"")</f>
        <v/>
      </c>
      <c r="N92" s="427" t="str">
        <f>IF(D92&lt;&gt;"",IF(E92&lt;&gt;"",VLOOKUP(CONCATENATE(D92,"-",E92),'Three Phase - UG'!$C$8:$T$18,15,FALSE)*1000000,""),"")</f>
        <v/>
      </c>
      <c r="O92" s="426"/>
      <c r="P92" s="427"/>
      <c r="W92" s="429"/>
      <c r="X92"/>
      <c r="Y92"/>
      <c r="Z92"/>
      <c r="AA92"/>
      <c r="AB92"/>
      <c r="AC92"/>
      <c r="AD92"/>
      <c r="AE92"/>
      <c r="AF92" s="4"/>
      <c r="AG92" s="4"/>
      <c r="AH92" s="4"/>
      <c r="AI92" s="4"/>
      <c r="AJ92" s="4"/>
      <c r="AK92" s="4"/>
      <c r="AL92" s="4"/>
      <c r="AM92" s="4"/>
      <c r="AN92"/>
      <c r="AO92"/>
      <c r="AP92"/>
      <c r="AQ92"/>
      <c r="AR92"/>
      <c r="AS92"/>
      <c r="AT92"/>
      <c r="AU92"/>
      <c r="AV92"/>
      <c r="AW92"/>
      <c r="AX92"/>
      <c r="AY92"/>
      <c r="AZ92"/>
      <c r="BA92"/>
    </row>
    <row r="93" spans="1:53" s="428" customFormat="1" x14ac:dyDescent="0.25">
      <c r="A93"/>
      <c r="B93" s="25"/>
      <c r="C93" s="25"/>
      <c r="D93" s="27"/>
      <c r="E93" s="26"/>
      <c r="F93" s="26"/>
      <c r="G93" s="353"/>
      <c r="H93" s="425"/>
      <c r="I93" s="353"/>
      <c r="J93" s="426" t="str">
        <f>IF(D93&lt;&gt;"",IF(E93&lt;&gt;"",VLOOKUP(CONCATENATE(D93,"-",E93),'Three Phase - UG'!$C$8:$T$18,9,FALSE),""),"")</f>
        <v/>
      </c>
      <c r="K93" s="426" t="str">
        <f>IF(D93&lt;&gt;"",IF(E93&lt;&gt;"",VLOOKUP(CONCATENATE(D93,"-",E93),'Three Phase - UG'!$C$8:$T$18,10,FALSE),""),"")</f>
        <v/>
      </c>
      <c r="L93" s="426" t="str">
        <f>IF(D93&lt;&gt;"",IF(E93&lt;&gt;"",VLOOKUP(CONCATENATE(D93,"-",E93),'Three Phase - UG'!$C$8:$T$18,12,FALSE),""),"")</f>
        <v/>
      </c>
      <c r="M93" s="426" t="str">
        <f>IF(D93&lt;&gt;"",IF(E93&lt;&gt;"",VLOOKUP(CONCATENATE(D93,"-",E93),'Three Phase - UG'!$C$8:$T$18,13,FALSE),""),"")</f>
        <v/>
      </c>
      <c r="N93" s="427" t="str">
        <f>IF(D93&lt;&gt;"",IF(E93&lt;&gt;"",VLOOKUP(CONCATENATE(D93,"-",E93),'Three Phase - UG'!$C$8:$T$18,15,FALSE)*1000000,""),"")</f>
        <v/>
      </c>
      <c r="O93" s="426"/>
      <c r="P93" s="427"/>
      <c r="W93" s="429"/>
      <c r="X93"/>
      <c r="Y93"/>
      <c r="Z93"/>
      <c r="AA93"/>
      <c r="AB93"/>
      <c r="AC93"/>
      <c r="AD93"/>
      <c r="AE93"/>
      <c r="AF93" s="4"/>
      <c r="AG93" s="4"/>
      <c r="AH93" s="4"/>
      <c r="AI93" s="4"/>
      <c r="AJ93" s="4"/>
      <c r="AK93" s="4"/>
      <c r="AL93" s="4"/>
      <c r="AM93" s="4"/>
      <c r="AN93"/>
      <c r="AO93"/>
      <c r="AP93"/>
      <c r="AQ93"/>
      <c r="AR93"/>
      <c r="AS93"/>
      <c r="AT93"/>
      <c r="AU93"/>
      <c r="AV93"/>
      <c r="AW93"/>
      <c r="AX93"/>
      <c r="AY93"/>
      <c r="AZ93"/>
      <c r="BA93"/>
    </row>
    <row r="94" spans="1:53" s="428" customFormat="1" x14ac:dyDescent="0.25">
      <c r="A94"/>
      <c r="B94" s="25"/>
      <c r="C94" s="25"/>
      <c r="D94" s="27"/>
      <c r="E94" s="26"/>
      <c r="F94" s="26"/>
      <c r="G94" s="353"/>
      <c r="H94" s="425"/>
      <c r="I94" s="353"/>
      <c r="J94" s="426" t="str">
        <f>IF(D94&lt;&gt;"",IF(E94&lt;&gt;"",VLOOKUP(CONCATENATE(D94,"-",E94),'Three Phase - UG'!$C$8:$T$18,9,FALSE),""),"")</f>
        <v/>
      </c>
      <c r="K94" s="426" t="str">
        <f>IF(D94&lt;&gt;"",IF(E94&lt;&gt;"",VLOOKUP(CONCATENATE(D94,"-",E94),'Three Phase - UG'!$C$8:$T$18,10,FALSE),""),"")</f>
        <v/>
      </c>
      <c r="L94" s="426" t="str">
        <f>IF(D94&lt;&gt;"",IF(E94&lt;&gt;"",VLOOKUP(CONCATENATE(D94,"-",E94),'Three Phase - UG'!$C$8:$T$18,12,FALSE),""),"")</f>
        <v/>
      </c>
      <c r="M94" s="426" t="str">
        <f>IF(D94&lt;&gt;"",IF(E94&lt;&gt;"",VLOOKUP(CONCATENATE(D94,"-",E94),'Three Phase - UG'!$C$8:$T$18,13,FALSE),""),"")</f>
        <v/>
      </c>
      <c r="N94" s="427" t="str">
        <f>IF(D94&lt;&gt;"",IF(E94&lt;&gt;"",VLOOKUP(CONCATENATE(D94,"-",E94),'Three Phase - UG'!$C$8:$T$18,15,FALSE)*1000000,""),"")</f>
        <v/>
      </c>
      <c r="O94" s="426"/>
      <c r="P94" s="427"/>
      <c r="W94" s="429"/>
      <c r="X94"/>
      <c r="Y94"/>
      <c r="Z94"/>
      <c r="AA94"/>
      <c r="AB94"/>
      <c r="AC94"/>
      <c r="AD94"/>
      <c r="AE94"/>
      <c r="AF94" s="4"/>
      <c r="AG94" s="4"/>
      <c r="AH94" s="4"/>
      <c r="AI94" s="4"/>
      <c r="AJ94" s="4"/>
      <c r="AK94" s="4"/>
      <c r="AL94" s="4"/>
      <c r="AM94" s="4"/>
      <c r="AN94"/>
      <c r="AO94"/>
      <c r="AP94"/>
      <c r="AQ94"/>
      <c r="AR94"/>
      <c r="AS94"/>
      <c r="AT94"/>
      <c r="AU94"/>
      <c r="AV94"/>
      <c r="AW94"/>
      <c r="AX94"/>
      <c r="AY94"/>
      <c r="AZ94"/>
      <c r="BA94"/>
    </row>
    <row r="95" spans="1:53" s="428" customFormat="1" x14ac:dyDescent="0.25">
      <c r="A95"/>
      <c r="B95" s="25"/>
      <c r="C95" s="25"/>
      <c r="D95" s="27"/>
      <c r="E95" s="26"/>
      <c r="F95" s="26"/>
      <c r="G95" s="353"/>
      <c r="H95" s="425"/>
      <c r="I95" s="353"/>
      <c r="J95" s="426" t="str">
        <f>IF(D95&lt;&gt;"",IF(E95&lt;&gt;"",VLOOKUP(CONCATENATE(D95,"-",E95),'Three Phase - UG'!$C$8:$T$18,9,FALSE),""),"")</f>
        <v/>
      </c>
      <c r="K95" s="426" t="str">
        <f>IF(D95&lt;&gt;"",IF(E95&lt;&gt;"",VLOOKUP(CONCATENATE(D95,"-",E95),'Three Phase - UG'!$C$8:$T$18,10,FALSE),""),"")</f>
        <v/>
      </c>
      <c r="L95" s="426" t="str">
        <f>IF(D95&lt;&gt;"",IF(E95&lt;&gt;"",VLOOKUP(CONCATENATE(D95,"-",E95),'Three Phase - UG'!$C$8:$T$18,12,FALSE),""),"")</f>
        <v/>
      </c>
      <c r="M95" s="426" t="str">
        <f>IF(D95&lt;&gt;"",IF(E95&lt;&gt;"",VLOOKUP(CONCATENATE(D95,"-",E95),'Three Phase - UG'!$C$8:$T$18,13,FALSE),""),"")</f>
        <v/>
      </c>
      <c r="N95" s="427" t="str">
        <f>IF(D95&lt;&gt;"",IF(E95&lt;&gt;"",VLOOKUP(CONCATENATE(D95,"-",E95),'Three Phase - UG'!$C$8:$T$18,15,FALSE)*1000000,""),"")</f>
        <v/>
      </c>
      <c r="O95" s="426"/>
      <c r="P95" s="427"/>
      <c r="W95" s="429"/>
      <c r="X95"/>
      <c r="Y95"/>
      <c r="Z95"/>
      <c r="AA95"/>
      <c r="AB95"/>
      <c r="AC95"/>
      <c r="AD95"/>
      <c r="AE95"/>
      <c r="AF95" s="4"/>
      <c r="AG95" s="4"/>
      <c r="AH95" s="4"/>
      <c r="AI95" s="4"/>
      <c r="AJ95" s="4"/>
      <c r="AK95" s="4"/>
      <c r="AL95" s="4"/>
      <c r="AM95" s="4"/>
      <c r="AN95"/>
      <c r="AO95"/>
      <c r="AP95"/>
      <c r="AQ95"/>
      <c r="AR95"/>
      <c r="AS95"/>
      <c r="AT95"/>
      <c r="AU95"/>
      <c r="AV95"/>
      <c r="AW95"/>
      <c r="AX95"/>
      <c r="AY95"/>
      <c r="AZ95"/>
      <c r="BA95"/>
    </row>
    <row r="96" spans="1:53" s="428" customFormat="1" x14ac:dyDescent="0.25">
      <c r="A96"/>
      <c r="B96" s="25"/>
      <c r="C96" s="25"/>
      <c r="D96" s="27"/>
      <c r="E96" s="26"/>
      <c r="F96" s="26"/>
      <c r="G96" s="353"/>
      <c r="H96" s="425"/>
      <c r="I96" s="353"/>
      <c r="J96" s="426" t="str">
        <f>IF(D96&lt;&gt;"",IF(E96&lt;&gt;"",VLOOKUP(CONCATENATE(D96,"-",E96),'Three Phase - UG'!$C$8:$T$18,9,FALSE),""),"")</f>
        <v/>
      </c>
      <c r="K96" s="426" t="str">
        <f>IF(D96&lt;&gt;"",IF(E96&lt;&gt;"",VLOOKUP(CONCATENATE(D96,"-",E96),'Three Phase - UG'!$C$8:$T$18,10,FALSE),""),"")</f>
        <v/>
      </c>
      <c r="L96" s="426" t="str">
        <f>IF(D96&lt;&gt;"",IF(E96&lt;&gt;"",VLOOKUP(CONCATENATE(D96,"-",E96),'Three Phase - UG'!$C$8:$T$18,12,FALSE),""),"")</f>
        <v/>
      </c>
      <c r="M96" s="426" t="str">
        <f>IF(D96&lt;&gt;"",IF(E96&lt;&gt;"",VLOOKUP(CONCATENATE(D96,"-",E96),'Three Phase - UG'!$C$8:$T$18,13,FALSE),""),"")</f>
        <v/>
      </c>
      <c r="N96" s="427" t="str">
        <f>IF(D96&lt;&gt;"",IF(E96&lt;&gt;"",VLOOKUP(CONCATENATE(D96,"-",E96),'Three Phase - UG'!$C$8:$T$18,15,FALSE)*1000000,""),"")</f>
        <v/>
      </c>
      <c r="O96" s="426"/>
      <c r="P96" s="427"/>
      <c r="W96" s="429"/>
      <c r="X96"/>
      <c r="Y96"/>
      <c r="Z96"/>
      <c r="AA96"/>
      <c r="AB96"/>
      <c r="AC96"/>
      <c r="AD96"/>
      <c r="AE96"/>
      <c r="AF96" s="4"/>
      <c r="AG96" s="4"/>
      <c r="AH96" s="4"/>
      <c r="AI96" s="4"/>
      <c r="AJ96" s="4"/>
      <c r="AK96" s="4"/>
      <c r="AL96" s="4"/>
      <c r="AM96" s="4"/>
      <c r="AN96"/>
      <c r="AO96"/>
      <c r="AP96"/>
      <c r="AQ96"/>
      <c r="AR96"/>
      <c r="AS96"/>
      <c r="AT96"/>
      <c r="AU96"/>
      <c r="AV96"/>
      <c r="AW96"/>
      <c r="AX96"/>
      <c r="AY96"/>
      <c r="AZ96"/>
      <c r="BA96"/>
    </row>
    <row r="97" spans="1:53" s="428" customFormat="1" x14ac:dyDescent="0.25">
      <c r="A97"/>
      <c r="B97" s="25"/>
      <c r="C97" s="25"/>
      <c r="D97" s="27"/>
      <c r="E97" s="26"/>
      <c r="F97" s="26"/>
      <c r="G97" s="353"/>
      <c r="H97" s="425"/>
      <c r="I97" s="353"/>
      <c r="J97" s="426" t="str">
        <f>IF(D97&lt;&gt;"",IF(E97&lt;&gt;"",VLOOKUP(CONCATENATE(D97,"-",E97),'Three Phase - UG'!$C$8:$T$18,9,FALSE),""),"")</f>
        <v/>
      </c>
      <c r="K97" s="426" t="str">
        <f>IF(D97&lt;&gt;"",IF(E97&lt;&gt;"",VLOOKUP(CONCATENATE(D97,"-",E97),'Three Phase - UG'!$C$8:$T$18,10,FALSE),""),"")</f>
        <v/>
      </c>
      <c r="L97" s="426" t="str">
        <f>IF(D97&lt;&gt;"",IF(E97&lt;&gt;"",VLOOKUP(CONCATENATE(D97,"-",E97),'Three Phase - UG'!$C$8:$T$18,12,FALSE),""),"")</f>
        <v/>
      </c>
      <c r="M97" s="426" t="str">
        <f>IF(D97&lt;&gt;"",IF(E97&lt;&gt;"",VLOOKUP(CONCATENATE(D97,"-",E97),'Three Phase - UG'!$C$8:$T$18,13,FALSE),""),"")</f>
        <v/>
      </c>
      <c r="N97" s="427" t="str">
        <f>IF(D97&lt;&gt;"",IF(E97&lt;&gt;"",VLOOKUP(CONCATENATE(D97,"-",E97),'Three Phase - UG'!$C$8:$T$18,15,FALSE)*1000000,""),"")</f>
        <v/>
      </c>
      <c r="O97" s="426"/>
      <c r="P97" s="427"/>
      <c r="W97" s="429"/>
      <c r="X97"/>
      <c r="Y97"/>
      <c r="Z97"/>
      <c r="AA97"/>
      <c r="AB97"/>
      <c r="AC97"/>
      <c r="AD97"/>
      <c r="AE97"/>
      <c r="AF97" s="4"/>
      <c r="AG97" s="4"/>
      <c r="AH97" s="4"/>
      <c r="AI97" s="4"/>
      <c r="AJ97" s="4"/>
      <c r="AK97" s="4"/>
      <c r="AL97" s="4"/>
      <c r="AM97" s="4"/>
      <c r="AN97"/>
      <c r="AO97"/>
      <c r="AP97"/>
      <c r="AQ97"/>
      <c r="AR97"/>
      <c r="AS97"/>
      <c r="AT97"/>
      <c r="AU97"/>
      <c r="AV97"/>
      <c r="AW97"/>
      <c r="AX97"/>
      <c r="AY97"/>
      <c r="AZ97"/>
      <c r="BA97"/>
    </row>
    <row r="98" spans="1:53" s="428" customFormat="1" x14ac:dyDescent="0.25">
      <c r="A98"/>
      <c r="B98" s="25"/>
      <c r="C98" s="25"/>
      <c r="D98" s="27"/>
      <c r="E98" s="26"/>
      <c r="F98" s="26"/>
      <c r="G98" s="353"/>
      <c r="H98" s="425"/>
      <c r="I98" s="353"/>
      <c r="J98" s="426" t="str">
        <f>IF(D98&lt;&gt;"",IF(E98&lt;&gt;"",VLOOKUP(CONCATENATE(D98,"-",E98),'Three Phase - UG'!$C$8:$T$18,9,FALSE),""),"")</f>
        <v/>
      </c>
      <c r="K98" s="426" t="str">
        <f>IF(D98&lt;&gt;"",IF(E98&lt;&gt;"",VLOOKUP(CONCATENATE(D98,"-",E98),'Three Phase - UG'!$C$8:$T$18,10,FALSE),""),"")</f>
        <v/>
      </c>
      <c r="L98" s="426" t="str">
        <f>IF(D98&lt;&gt;"",IF(E98&lt;&gt;"",VLOOKUP(CONCATENATE(D98,"-",E98),'Three Phase - UG'!$C$8:$T$18,12,FALSE),""),"")</f>
        <v/>
      </c>
      <c r="M98" s="426" t="str">
        <f>IF(D98&lt;&gt;"",IF(E98&lt;&gt;"",VLOOKUP(CONCATENATE(D98,"-",E98),'Three Phase - UG'!$C$8:$T$18,13,FALSE),""),"")</f>
        <v/>
      </c>
      <c r="N98" s="427" t="str">
        <f>IF(D98&lt;&gt;"",IF(E98&lt;&gt;"",VLOOKUP(CONCATENATE(D98,"-",E98),'Three Phase - UG'!$C$8:$T$18,15,FALSE)*1000000,""),"")</f>
        <v/>
      </c>
      <c r="O98" s="426"/>
      <c r="P98" s="427"/>
      <c r="W98" s="429"/>
      <c r="X98"/>
      <c r="Y98"/>
      <c r="Z98"/>
      <c r="AA98"/>
      <c r="AB98"/>
      <c r="AC98"/>
      <c r="AD98"/>
      <c r="AE98"/>
      <c r="AF98" s="4"/>
      <c r="AG98" s="4"/>
      <c r="AH98" s="4"/>
      <c r="AI98" s="4"/>
      <c r="AJ98" s="4"/>
      <c r="AK98" s="4"/>
      <c r="AL98" s="4"/>
      <c r="AM98" s="4"/>
      <c r="AN98"/>
      <c r="AO98"/>
      <c r="AP98"/>
      <c r="AQ98"/>
      <c r="AR98"/>
      <c r="AS98"/>
      <c r="AT98"/>
      <c r="AU98"/>
      <c r="AV98"/>
      <c r="AW98"/>
      <c r="AX98"/>
      <c r="AY98"/>
      <c r="AZ98"/>
      <c r="BA98"/>
    </row>
    <row r="99" spans="1:53" s="428" customFormat="1" x14ac:dyDescent="0.25">
      <c r="A99"/>
      <c r="B99" s="25"/>
      <c r="C99" s="25"/>
      <c r="D99" s="27"/>
      <c r="E99" s="26"/>
      <c r="F99" s="26"/>
      <c r="G99" s="353"/>
      <c r="H99" s="425"/>
      <c r="I99" s="353"/>
      <c r="J99" s="426" t="str">
        <f>IF(D99&lt;&gt;"",IF(E99&lt;&gt;"",VLOOKUP(CONCATENATE(D99,"-",E99),'Three Phase - UG'!$C$8:$T$18,9,FALSE),""),"")</f>
        <v/>
      </c>
      <c r="K99" s="426" t="str">
        <f>IF(D99&lt;&gt;"",IF(E99&lt;&gt;"",VLOOKUP(CONCATENATE(D99,"-",E99),'Three Phase - UG'!$C$8:$T$18,10,FALSE),""),"")</f>
        <v/>
      </c>
      <c r="L99" s="426" t="str">
        <f>IF(D99&lt;&gt;"",IF(E99&lt;&gt;"",VLOOKUP(CONCATENATE(D99,"-",E99),'Three Phase - UG'!$C$8:$T$18,12,FALSE),""),"")</f>
        <v/>
      </c>
      <c r="M99" s="426" t="str">
        <f>IF(D99&lt;&gt;"",IF(E99&lt;&gt;"",VLOOKUP(CONCATENATE(D99,"-",E99),'Three Phase - UG'!$C$8:$T$18,13,FALSE),""),"")</f>
        <v/>
      </c>
      <c r="N99" s="427" t="str">
        <f>IF(D99&lt;&gt;"",IF(E99&lt;&gt;"",VLOOKUP(CONCATENATE(D99,"-",E99),'Three Phase - UG'!$C$8:$T$18,15,FALSE)*1000000,""),"")</f>
        <v/>
      </c>
      <c r="O99" s="426"/>
      <c r="P99" s="427"/>
      <c r="W99" s="429"/>
      <c r="X99"/>
      <c r="Y99"/>
      <c r="Z99"/>
      <c r="AA99"/>
      <c r="AB99"/>
      <c r="AC99"/>
      <c r="AD99"/>
      <c r="AE99"/>
      <c r="AF99" s="4"/>
      <c r="AG99" s="4"/>
      <c r="AH99" s="4"/>
      <c r="AI99" s="4"/>
      <c r="AJ99" s="4"/>
      <c r="AK99" s="4"/>
      <c r="AL99" s="4"/>
      <c r="AM99" s="4"/>
      <c r="AN99"/>
      <c r="AO99"/>
      <c r="AP99"/>
      <c r="AQ99"/>
      <c r="AR99"/>
      <c r="AS99"/>
      <c r="AT99"/>
      <c r="AU99"/>
      <c r="AV99"/>
      <c r="AW99"/>
      <c r="AX99"/>
      <c r="AY99"/>
      <c r="AZ99"/>
      <c r="BA99"/>
    </row>
    <row r="100" spans="1:53" s="428" customFormat="1" x14ac:dyDescent="0.25">
      <c r="A100"/>
      <c r="B100" s="25"/>
      <c r="C100" s="25"/>
      <c r="D100" s="27"/>
      <c r="E100" s="26"/>
      <c r="F100" s="26"/>
      <c r="G100" s="353"/>
      <c r="H100" s="425"/>
      <c r="I100" s="353"/>
      <c r="J100" s="426" t="str">
        <f>IF(D100&lt;&gt;"",IF(E100&lt;&gt;"",VLOOKUP(CONCATENATE(D100,"-",E100),'Three Phase - UG'!$C$8:$T$18,9,FALSE),""),"")</f>
        <v/>
      </c>
      <c r="K100" s="426" t="str">
        <f>IF(D100&lt;&gt;"",IF(E100&lt;&gt;"",VLOOKUP(CONCATENATE(D100,"-",E100),'Three Phase - UG'!$C$8:$T$18,10,FALSE),""),"")</f>
        <v/>
      </c>
      <c r="L100" s="426" t="str">
        <f>IF(D100&lt;&gt;"",IF(E100&lt;&gt;"",VLOOKUP(CONCATENATE(D100,"-",E100),'Three Phase - UG'!$C$8:$T$18,12,FALSE),""),"")</f>
        <v/>
      </c>
      <c r="M100" s="426" t="str">
        <f>IF(D100&lt;&gt;"",IF(E100&lt;&gt;"",VLOOKUP(CONCATENATE(D100,"-",E100),'Three Phase - UG'!$C$8:$T$18,13,FALSE),""),"")</f>
        <v/>
      </c>
      <c r="N100" s="427" t="str">
        <f>IF(D100&lt;&gt;"",IF(E100&lt;&gt;"",VLOOKUP(CONCATENATE(D100,"-",E100),'Three Phase - UG'!$C$8:$T$18,15,FALSE)*1000000,""),"")</f>
        <v/>
      </c>
      <c r="O100" s="426"/>
      <c r="P100" s="427"/>
      <c r="W100" s="429"/>
      <c r="X100"/>
      <c r="Y100"/>
      <c r="Z100"/>
      <c r="AA100"/>
      <c r="AB100"/>
      <c r="AC100"/>
      <c r="AD100"/>
      <c r="AE100"/>
      <c r="AF100" s="4"/>
      <c r="AG100" s="4"/>
      <c r="AH100" s="4"/>
      <c r="AI100" s="4"/>
      <c r="AJ100" s="4"/>
      <c r="AK100" s="4"/>
      <c r="AL100" s="4"/>
      <c r="AM100" s="4"/>
      <c r="AN100"/>
      <c r="AO100"/>
      <c r="AP100"/>
      <c r="AQ100"/>
      <c r="AR100"/>
      <c r="AS100"/>
      <c r="AT100"/>
      <c r="AU100"/>
      <c r="AV100"/>
      <c r="AW100"/>
      <c r="AX100"/>
      <c r="AY100"/>
      <c r="AZ100"/>
      <c r="BA100"/>
    </row>
    <row r="101" spans="1:53" s="428" customFormat="1" x14ac:dyDescent="0.25">
      <c r="A101"/>
      <c r="B101" s="25"/>
      <c r="C101" s="25"/>
      <c r="D101" s="27"/>
      <c r="E101" s="26"/>
      <c r="F101" s="26"/>
      <c r="G101" s="353"/>
      <c r="H101" s="425"/>
      <c r="I101" s="353"/>
      <c r="J101" s="426" t="str">
        <f>IF(D101&lt;&gt;"",IF(E101&lt;&gt;"",VLOOKUP(CONCATENATE(D101,"-",E101),'Three Phase - UG'!$C$8:$T$18,9,FALSE),""),"")</f>
        <v/>
      </c>
      <c r="K101" s="426" t="str">
        <f>IF(D101&lt;&gt;"",IF(E101&lt;&gt;"",VLOOKUP(CONCATENATE(D101,"-",E101),'Three Phase - UG'!$C$8:$T$18,10,FALSE),""),"")</f>
        <v/>
      </c>
      <c r="L101" s="426" t="str">
        <f>IF(D101&lt;&gt;"",IF(E101&lt;&gt;"",VLOOKUP(CONCATENATE(D101,"-",E101),'Three Phase - UG'!$C$8:$T$18,12,FALSE),""),"")</f>
        <v/>
      </c>
      <c r="M101" s="426" t="str">
        <f>IF(D101&lt;&gt;"",IF(E101&lt;&gt;"",VLOOKUP(CONCATENATE(D101,"-",E101),'Three Phase - UG'!$C$8:$T$18,13,FALSE),""),"")</f>
        <v/>
      </c>
      <c r="N101" s="427" t="str">
        <f>IF(D101&lt;&gt;"",IF(E101&lt;&gt;"",VLOOKUP(CONCATENATE(D101,"-",E101),'Three Phase - UG'!$C$8:$T$18,15,FALSE)*1000000,""),"")</f>
        <v/>
      </c>
      <c r="O101" s="426"/>
      <c r="P101" s="427"/>
      <c r="W101" s="429"/>
      <c r="X101"/>
      <c r="Y101"/>
      <c r="Z101"/>
      <c r="AA101"/>
      <c r="AB101"/>
      <c r="AC101"/>
      <c r="AD101"/>
      <c r="AE101"/>
      <c r="AF101" s="4"/>
      <c r="AG101" s="4"/>
      <c r="AH101" s="4"/>
      <c r="AI101" s="4"/>
      <c r="AJ101" s="4"/>
      <c r="AK101" s="4"/>
      <c r="AL101" s="4"/>
      <c r="AM101" s="4"/>
      <c r="AN101"/>
      <c r="AO101"/>
      <c r="AP101"/>
      <c r="AQ101"/>
      <c r="AR101"/>
      <c r="AS101"/>
      <c r="AT101"/>
      <c r="AU101"/>
      <c r="AV101"/>
      <c r="AW101"/>
      <c r="AX101"/>
      <c r="AY101"/>
      <c r="AZ101"/>
      <c r="BA101"/>
    </row>
    <row r="102" spans="1:53" s="428" customFormat="1" x14ac:dyDescent="0.25">
      <c r="A102"/>
      <c r="B102" s="25"/>
      <c r="C102" s="25"/>
      <c r="D102" s="27"/>
      <c r="E102" s="26"/>
      <c r="F102" s="26"/>
      <c r="G102" s="353"/>
      <c r="H102" s="425"/>
      <c r="I102" s="353"/>
      <c r="J102" s="426" t="str">
        <f>IF(D102&lt;&gt;"",IF(E102&lt;&gt;"",VLOOKUP(CONCATENATE(D102,"-",E102),'Three Phase - UG'!$C$8:$T$18,9,FALSE),""),"")</f>
        <v/>
      </c>
      <c r="K102" s="426" t="str">
        <f>IF(D102&lt;&gt;"",IF(E102&lt;&gt;"",VLOOKUP(CONCATENATE(D102,"-",E102),'Three Phase - UG'!$C$8:$T$18,10,FALSE),""),"")</f>
        <v/>
      </c>
      <c r="L102" s="426" t="str">
        <f>IF(D102&lt;&gt;"",IF(E102&lt;&gt;"",VLOOKUP(CONCATENATE(D102,"-",E102),'Three Phase - UG'!$C$8:$T$18,12,FALSE),""),"")</f>
        <v/>
      </c>
      <c r="M102" s="426" t="str">
        <f>IF(D102&lt;&gt;"",IF(E102&lt;&gt;"",VLOOKUP(CONCATENATE(D102,"-",E102),'Three Phase - UG'!$C$8:$T$18,13,FALSE),""),"")</f>
        <v/>
      </c>
      <c r="N102" s="427" t="str">
        <f>IF(D102&lt;&gt;"",IF(E102&lt;&gt;"",VLOOKUP(CONCATENATE(D102,"-",E102),'Three Phase - UG'!$C$8:$T$18,15,FALSE)*1000000,""),"")</f>
        <v/>
      </c>
      <c r="O102" s="426"/>
      <c r="P102" s="427"/>
      <c r="W102" s="429"/>
      <c r="X102"/>
      <c r="Y102"/>
      <c r="Z102"/>
      <c r="AA102"/>
      <c r="AB102"/>
      <c r="AC102"/>
      <c r="AD102"/>
      <c r="AE102"/>
      <c r="AF102" s="4"/>
      <c r="AG102" s="4"/>
      <c r="AH102" s="4"/>
      <c r="AI102" s="4"/>
      <c r="AJ102" s="4"/>
      <c r="AK102" s="4"/>
      <c r="AL102" s="4"/>
      <c r="AM102" s="4"/>
      <c r="AN102"/>
      <c r="AO102"/>
      <c r="AP102"/>
      <c r="AQ102"/>
      <c r="AR102"/>
      <c r="AS102"/>
      <c r="AT102"/>
      <c r="AU102"/>
      <c r="AV102"/>
      <c r="AW102"/>
      <c r="AX102"/>
      <c r="AY102"/>
      <c r="AZ102"/>
      <c r="BA102"/>
    </row>
    <row r="103" spans="1:53" s="428" customFormat="1" x14ac:dyDescent="0.25">
      <c r="A103"/>
      <c r="B103" s="25"/>
      <c r="C103" s="25"/>
      <c r="D103" s="27"/>
      <c r="E103" s="26"/>
      <c r="F103" s="26"/>
      <c r="G103" s="353"/>
      <c r="H103" s="425"/>
      <c r="I103" s="353"/>
      <c r="J103" s="426" t="str">
        <f>IF(D103&lt;&gt;"",IF(E103&lt;&gt;"",VLOOKUP(CONCATENATE(D103,"-",E103),'Three Phase - UG'!$C$8:$T$18,9,FALSE),""),"")</f>
        <v/>
      </c>
      <c r="K103" s="426" t="str">
        <f>IF(D103&lt;&gt;"",IF(E103&lt;&gt;"",VLOOKUP(CONCATENATE(D103,"-",E103),'Three Phase - UG'!$C$8:$T$18,10,FALSE),""),"")</f>
        <v/>
      </c>
      <c r="L103" s="426" t="str">
        <f>IF(D103&lt;&gt;"",IF(E103&lt;&gt;"",VLOOKUP(CONCATENATE(D103,"-",E103),'Three Phase - UG'!$C$8:$T$18,12,FALSE),""),"")</f>
        <v/>
      </c>
      <c r="M103" s="426" t="str">
        <f>IF(D103&lt;&gt;"",IF(E103&lt;&gt;"",VLOOKUP(CONCATENATE(D103,"-",E103),'Three Phase - UG'!$C$8:$T$18,13,FALSE),""),"")</f>
        <v/>
      </c>
      <c r="N103" s="427" t="str">
        <f>IF(D103&lt;&gt;"",IF(E103&lt;&gt;"",VLOOKUP(CONCATENATE(D103,"-",E103),'Three Phase - UG'!$C$8:$T$18,15,FALSE)*1000000,""),"")</f>
        <v/>
      </c>
      <c r="O103" s="426"/>
      <c r="P103" s="427"/>
      <c r="W103" s="429"/>
      <c r="X103"/>
      <c r="Y103"/>
      <c r="Z103"/>
      <c r="AA103"/>
      <c r="AB103"/>
      <c r="AC103"/>
      <c r="AD103"/>
      <c r="AE103"/>
      <c r="AF103" s="4"/>
      <c r="AG103" s="4"/>
      <c r="AH103" s="4"/>
      <c r="AI103" s="4"/>
      <c r="AJ103" s="4"/>
      <c r="AK103" s="4"/>
      <c r="AL103" s="4"/>
      <c r="AM103" s="4"/>
      <c r="AN103"/>
      <c r="AO103"/>
      <c r="AP103"/>
      <c r="AQ103"/>
      <c r="AR103"/>
      <c r="AS103"/>
      <c r="AT103"/>
      <c r="AU103"/>
      <c r="AV103"/>
      <c r="AW103"/>
      <c r="AX103"/>
      <c r="AY103"/>
      <c r="AZ103"/>
      <c r="BA103"/>
    </row>
    <row r="104" spans="1:53" s="428" customFormat="1" x14ac:dyDescent="0.25">
      <c r="A104"/>
      <c r="B104" s="25"/>
      <c r="C104" s="25"/>
      <c r="D104" s="27"/>
      <c r="E104" s="26"/>
      <c r="F104" s="26"/>
      <c r="G104" s="353"/>
      <c r="H104" s="425"/>
      <c r="I104" s="353"/>
      <c r="J104" s="426" t="str">
        <f>IF(D104&lt;&gt;"",IF(E104&lt;&gt;"",VLOOKUP(CONCATENATE(D104,"-",E104),'Three Phase - UG'!$C$8:$T$18,9,FALSE),""),"")</f>
        <v/>
      </c>
      <c r="K104" s="426" t="str">
        <f>IF(D104&lt;&gt;"",IF(E104&lt;&gt;"",VLOOKUP(CONCATENATE(D104,"-",E104),'Three Phase - UG'!$C$8:$T$18,10,FALSE),""),"")</f>
        <v/>
      </c>
      <c r="L104" s="426" t="str">
        <f>IF(D104&lt;&gt;"",IF(E104&lt;&gt;"",VLOOKUP(CONCATENATE(D104,"-",E104),'Three Phase - UG'!$C$8:$T$18,12,FALSE),""),"")</f>
        <v/>
      </c>
      <c r="M104" s="426" t="str">
        <f>IF(D104&lt;&gt;"",IF(E104&lt;&gt;"",VLOOKUP(CONCATENATE(D104,"-",E104),'Three Phase - UG'!$C$8:$T$18,13,FALSE),""),"")</f>
        <v/>
      </c>
      <c r="N104" s="427" t="str">
        <f>IF(D104&lt;&gt;"",IF(E104&lt;&gt;"",VLOOKUP(CONCATENATE(D104,"-",E104),'Three Phase - UG'!$C$8:$T$18,15,FALSE)*1000000,""),"")</f>
        <v/>
      </c>
      <c r="O104" s="426"/>
      <c r="P104" s="427"/>
      <c r="W104" s="429"/>
      <c r="X104"/>
      <c r="Y104"/>
      <c r="Z104"/>
      <c r="AA104"/>
      <c r="AB104"/>
      <c r="AC104"/>
      <c r="AD104"/>
      <c r="AE104"/>
      <c r="AF104" s="4"/>
      <c r="AG104" s="4"/>
      <c r="AH104" s="4"/>
      <c r="AI104" s="4"/>
      <c r="AJ104" s="4"/>
      <c r="AK104" s="4"/>
      <c r="AL104" s="4"/>
      <c r="AM104" s="4"/>
      <c r="AN104"/>
      <c r="AO104"/>
      <c r="AP104"/>
      <c r="AQ104"/>
      <c r="AR104"/>
      <c r="AS104"/>
      <c r="AT104"/>
      <c r="AU104"/>
      <c r="AV104"/>
      <c r="AW104"/>
      <c r="AX104"/>
      <c r="AY104"/>
      <c r="AZ104"/>
      <c r="BA104"/>
    </row>
    <row r="105" spans="1:53" s="428" customFormat="1" x14ac:dyDescent="0.25">
      <c r="A105"/>
      <c r="B105" s="25"/>
      <c r="C105" s="25"/>
      <c r="D105" s="27"/>
      <c r="E105" s="26"/>
      <c r="F105" s="26"/>
      <c r="G105" s="353"/>
      <c r="H105" s="425"/>
      <c r="I105" s="353"/>
      <c r="J105" s="426" t="str">
        <f>IF(D105&lt;&gt;"",IF(E105&lt;&gt;"",VLOOKUP(CONCATENATE(D105,"-",E105),'Three Phase - UG'!$C$8:$T$18,9,FALSE),""),"")</f>
        <v/>
      </c>
      <c r="K105" s="426" t="str">
        <f>IF(D105&lt;&gt;"",IF(E105&lt;&gt;"",VLOOKUP(CONCATENATE(D105,"-",E105),'Three Phase - UG'!$C$8:$T$18,10,FALSE),""),"")</f>
        <v/>
      </c>
      <c r="L105" s="426" t="str">
        <f>IF(D105&lt;&gt;"",IF(E105&lt;&gt;"",VLOOKUP(CONCATENATE(D105,"-",E105),'Three Phase - UG'!$C$8:$T$18,12,FALSE),""),"")</f>
        <v/>
      </c>
      <c r="M105" s="426" t="str">
        <f>IF(D105&lt;&gt;"",IF(E105&lt;&gt;"",VLOOKUP(CONCATENATE(D105,"-",E105),'Three Phase - UG'!$C$8:$T$18,13,FALSE),""),"")</f>
        <v/>
      </c>
      <c r="N105" s="427" t="str">
        <f>IF(D105&lt;&gt;"",IF(E105&lt;&gt;"",VLOOKUP(CONCATENATE(D105,"-",E105),'Three Phase - UG'!$C$8:$T$18,15,FALSE)*1000000,""),"")</f>
        <v/>
      </c>
      <c r="O105" s="426"/>
      <c r="P105" s="427"/>
      <c r="W105" s="429"/>
      <c r="X105"/>
      <c r="Y105"/>
      <c r="Z105"/>
      <c r="AA105"/>
      <c r="AB105"/>
      <c r="AC105"/>
      <c r="AD105"/>
      <c r="AE105"/>
      <c r="AF105" s="4"/>
      <c r="AG105" s="4"/>
      <c r="AH105" s="4"/>
      <c r="AI105" s="4"/>
      <c r="AJ105" s="4"/>
      <c r="AK105" s="4"/>
      <c r="AL105" s="4"/>
      <c r="AM105" s="4"/>
      <c r="AN105"/>
      <c r="AO105"/>
      <c r="AP105"/>
      <c r="AQ105"/>
      <c r="AR105"/>
      <c r="AS105"/>
      <c r="AT105"/>
      <c r="AU105"/>
      <c r="AV105"/>
      <c r="AW105"/>
      <c r="AX105"/>
      <c r="AY105"/>
      <c r="AZ105"/>
      <c r="BA105"/>
    </row>
    <row r="106" spans="1:53" s="428" customFormat="1" x14ac:dyDescent="0.25">
      <c r="A106"/>
      <c r="B106" s="25"/>
      <c r="C106" s="25"/>
      <c r="D106" s="27"/>
      <c r="E106" s="26"/>
      <c r="F106" s="26"/>
      <c r="G106" s="353"/>
      <c r="H106" s="425"/>
      <c r="I106" s="353"/>
      <c r="J106" s="426" t="str">
        <f>IF(D106&lt;&gt;"",IF(E106&lt;&gt;"",VLOOKUP(CONCATENATE(D106,"-",E106),'Three Phase - UG'!$C$8:$T$18,9,FALSE),""),"")</f>
        <v/>
      </c>
      <c r="K106" s="426" t="str">
        <f>IF(D106&lt;&gt;"",IF(E106&lt;&gt;"",VLOOKUP(CONCATENATE(D106,"-",E106),'Three Phase - UG'!$C$8:$T$18,10,FALSE),""),"")</f>
        <v/>
      </c>
      <c r="L106" s="426" t="str">
        <f>IF(D106&lt;&gt;"",IF(E106&lt;&gt;"",VLOOKUP(CONCATENATE(D106,"-",E106),'Three Phase - UG'!$C$8:$T$18,12,FALSE),""),"")</f>
        <v/>
      </c>
      <c r="M106" s="426" t="str">
        <f>IF(D106&lt;&gt;"",IF(E106&lt;&gt;"",VLOOKUP(CONCATENATE(D106,"-",E106),'Three Phase - UG'!$C$8:$T$18,13,FALSE),""),"")</f>
        <v/>
      </c>
      <c r="N106" s="427" t="str">
        <f>IF(D106&lt;&gt;"",IF(E106&lt;&gt;"",VLOOKUP(CONCATENATE(D106,"-",E106),'Three Phase - UG'!$C$8:$T$18,15,FALSE)*1000000,""),"")</f>
        <v/>
      </c>
      <c r="O106" s="426"/>
      <c r="P106" s="427"/>
      <c r="W106" s="429"/>
      <c r="X106"/>
      <c r="Y106"/>
      <c r="Z106"/>
      <c r="AA106"/>
      <c r="AB106"/>
      <c r="AC106"/>
      <c r="AD106"/>
      <c r="AE106"/>
      <c r="AF106" s="4"/>
      <c r="AG106" s="4"/>
      <c r="AH106" s="4"/>
      <c r="AI106" s="4"/>
      <c r="AJ106" s="4"/>
      <c r="AK106" s="4"/>
      <c r="AL106" s="4"/>
      <c r="AM106" s="4"/>
      <c r="AN106"/>
      <c r="AO106"/>
      <c r="AP106"/>
      <c r="AQ106"/>
      <c r="AR106"/>
      <c r="AS106"/>
      <c r="AT106"/>
      <c r="AU106"/>
      <c r="AV106"/>
      <c r="AW106"/>
      <c r="AX106"/>
      <c r="AY106"/>
      <c r="AZ106"/>
      <c r="BA106"/>
    </row>
    <row r="107" spans="1:53" s="428" customFormat="1" x14ac:dyDescent="0.25">
      <c r="A107"/>
      <c r="B107" s="25"/>
      <c r="C107" s="25"/>
      <c r="D107" s="27"/>
      <c r="E107" s="26"/>
      <c r="F107" s="26"/>
      <c r="G107" s="353"/>
      <c r="H107" s="425"/>
      <c r="I107" s="353"/>
      <c r="J107" s="426" t="str">
        <f>IF(D107&lt;&gt;"",IF(E107&lt;&gt;"",VLOOKUP(CONCATENATE(D107,"-",E107),'Three Phase - UG'!$C$8:$T$18,9,FALSE),""),"")</f>
        <v/>
      </c>
      <c r="K107" s="426" t="str">
        <f>IF(D107&lt;&gt;"",IF(E107&lt;&gt;"",VLOOKUP(CONCATENATE(D107,"-",E107),'Three Phase - UG'!$C$8:$T$18,10,FALSE),""),"")</f>
        <v/>
      </c>
      <c r="L107" s="426" t="str">
        <f>IF(D107&lt;&gt;"",IF(E107&lt;&gt;"",VLOOKUP(CONCATENATE(D107,"-",E107),'Three Phase - UG'!$C$8:$T$18,12,FALSE),""),"")</f>
        <v/>
      </c>
      <c r="M107" s="426" t="str">
        <f>IF(D107&lt;&gt;"",IF(E107&lt;&gt;"",VLOOKUP(CONCATENATE(D107,"-",E107),'Three Phase - UG'!$C$8:$T$18,13,FALSE),""),"")</f>
        <v/>
      </c>
      <c r="N107" s="427" t="str">
        <f>IF(D107&lt;&gt;"",IF(E107&lt;&gt;"",VLOOKUP(CONCATENATE(D107,"-",E107),'Three Phase - UG'!$C$8:$T$18,15,FALSE)*1000000,""),"")</f>
        <v/>
      </c>
      <c r="O107" s="426"/>
      <c r="P107" s="427"/>
      <c r="W107" s="429"/>
      <c r="X107"/>
      <c r="Y107"/>
      <c r="Z107"/>
      <c r="AA107"/>
      <c r="AB107"/>
      <c r="AC107"/>
      <c r="AD107"/>
      <c r="AE107"/>
      <c r="AF107" s="4"/>
      <c r="AG107" s="4"/>
      <c r="AH107" s="4"/>
      <c r="AI107" s="4"/>
      <c r="AJ107" s="4"/>
      <c r="AK107" s="4"/>
      <c r="AL107" s="4"/>
      <c r="AM107" s="4"/>
      <c r="AN107"/>
      <c r="AO107"/>
      <c r="AP107"/>
      <c r="AQ107"/>
      <c r="AR107"/>
      <c r="AS107"/>
      <c r="AT107"/>
      <c r="AU107"/>
      <c r="AV107"/>
      <c r="AW107"/>
      <c r="AX107"/>
      <c r="AY107"/>
      <c r="AZ107"/>
      <c r="BA107"/>
    </row>
    <row r="108" spans="1:53" s="428" customFormat="1" x14ac:dyDescent="0.25">
      <c r="A108"/>
      <c r="B108" s="25"/>
      <c r="C108" s="25"/>
      <c r="D108" s="27"/>
      <c r="E108" s="26"/>
      <c r="F108" s="26"/>
      <c r="G108" s="353"/>
      <c r="H108" s="425"/>
      <c r="I108" s="353"/>
      <c r="J108" s="426" t="str">
        <f>IF(D108&lt;&gt;"",IF(E108&lt;&gt;"",VLOOKUP(CONCATENATE(D108,"-",E108),'Three Phase - UG'!$C$8:$T$18,9,FALSE),""),"")</f>
        <v/>
      </c>
      <c r="K108" s="426" t="str">
        <f>IF(D108&lt;&gt;"",IF(E108&lt;&gt;"",VLOOKUP(CONCATENATE(D108,"-",E108),'Three Phase - UG'!$C$8:$T$18,10,FALSE),""),"")</f>
        <v/>
      </c>
      <c r="L108" s="426" t="str">
        <f>IF(D108&lt;&gt;"",IF(E108&lt;&gt;"",VLOOKUP(CONCATENATE(D108,"-",E108),'Three Phase - UG'!$C$8:$T$18,12,FALSE),""),"")</f>
        <v/>
      </c>
      <c r="M108" s="426" t="str">
        <f>IF(D108&lt;&gt;"",IF(E108&lt;&gt;"",VLOOKUP(CONCATENATE(D108,"-",E108),'Three Phase - UG'!$C$8:$T$18,13,FALSE),""),"")</f>
        <v/>
      </c>
      <c r="N108" s="427" t="str">
        <f>IF(D108&lt;&gt;"",IF(E108&lt;&gt;"",VLOOKUP(CONCATENATE(D108,"-",E108),'Three Phase - UG'!$C$8:$T$18,15,FALSE)*1000000,""),"")</f>
        <v/>
      </c>
      <c r="O108" s="426"/>
      <c r="P108" s="427"/>
      <c r="W108" s="429"/>
      <c r="X108"/>
      <c r="Y108"/>
      <c r="Z108"/>
      <c r="AA108"/>
      <c r="AB108"/>
      <c r="AC108"/>
      <c r="AD108"/>
      <c r="AE108"/>
      <c r="AF108" s="4"/>
      <c r="AG108" s="4"/>
      <c r="AH108" s="4"/>
      <c r="AI108" s="4"/>
      <c r="AJ108" s="4"/>
      <c r="AK108" s="4"/>
      <c r="AL108" s="4"/>
      <c r="AM108" s="4"/>
      <c r="AN108"/>
      <c r="AO108"/>
      <c r="AP108"/>
      <c r="AQ108"/>
      <c r="AR108"/>
      <c r="AS108"/>
      <c r="AT108"/>
      <c r="AU108"/>
      <c r="AV108"/>
      <c r="AW108"/>
      <c r="AX108"/>
      <c r="AY108"/>
      <c r="AZ108"/>
      <c r="BA108"/>
    </row>
    <row r="109" spans="1:53" s="428" customFormat="1" x14ac:dyDescent="0.25">
      <c r="A109"/>
      <c r="B109" s="25"/>
      <c r="C109" s="25"/>
      <c r="D109" s="27"/>
      <c r="E109" s="26"/>
      <c r="F109" s="26"/>
      <c r="G109" s="353"/>
      <c r="H109" s="425"/>
      <c r="I109" s="353"/>
      <c r="J109" s="426" t="str">
        <f>IF(D109&lt;&gt;"",IF(E109&lt;&gt;"",VLOOKUP(CONCATENATE(D109,"-",E109),'Three Phase - UG'!$C$8:$T$18,9,FALSE),""),"")</f>
        <v/>
      </c>
      <c r="K109" s="426" t="str">
        <f>IF(D109&lt;&gt;"",IF(E109&lt;&gt;"",VLOOKUP(CONCATENATE(D109,"-",E109),'Three Phase - UG'!$C$8:$T$18,10,FALSE),""),"")</f>
        <v/>
      </c>
      <c r="L109" s="426" t="str">
        <f>IF(D109&lt;&gt;"",IF(E109&lt;&gt;"",VLOOKUP(CONCATENATE(D109,"-",E109),'Three Phase - UG'!$C$8:$T$18,12,FALSE),""),"")</f>
        <v/>
      </c>
      <c r="M109" s="426" t="str">
        <f>IF(D109&lt;&gt;"",IF(E109&lt;&gt;"",VLOOKUP(CONCATENATE(D109,"-",E109),'Three Phase - UG'!$C$8:$T$18,13,FALSE),""),"")</f>
        <v/>
      </c>
      <c r="N109" s="427" t="str">
        <f>IF(D109&lt;&gt;"",IF(E109&lt;&gt;"",VLOOKUP(CONCATENATE(D109,"-",E109),'Three Phase - UG'!$C$8:$T$18,15,FALSE)*1000000,""),"")</f>
        <v/>
      </c>
      <c r="O109" s="426"/>
      <c r="P109" s="427"/>
      <c r="W109" s="429"/>
      <c r="X109"/>
      <c r="Y109"/>
      <c r="Z109"/>
      <c r="AA109"/>
      <c r="AB109"/>
      <c r="AC109"/>
      <c r="AD109"/>
      <c r="AE109"/>
      <c r="AF109" s="4"/>
      <c r="AG109" s="4"/>
      <c r="AH109" s="4"/>
      <c r="AI109" s="4"/>
      <c r="AJ109" s="4"/>
      <c r="AK109" s="4"/>
      <c r="AL109" s="4"/>
      <c r="AM109" s="4"/>
      <c r="AN109"/>
      <c r="AO109"/>
      <c r="AP109"/>
      <c r="AQ109"/>
      <c r="AR109"/>
      <c r="AS109"/>
      <c r="AT109"/>
      <c r="AU109"/>
      <c r="AV109"/>
      <c r="AW109"/>
      <c r="AX109"/>
      <c r="AY109"/>
      <c r="AZ109"/>
      <c r="BA109"/>
    </row>
    <row r="110" spans="1:53" s="428" customFormat="1" x14ac:dyDescent="0.25">
      <c r="A110"/>
      <c r="B110" s="25"/>
      <c r="C110" s="25"/>
      <c r="D110" s="27"/>
      <c r="E110" s="26"/>
      <c r="F110" s="26"/>
      <c r="G110" s="353"/>
      <c r="H110" s="425"/>
      <c r="I110" s="353"/>
      <c r="J110" s="426" t="str">
        <f>IF(D110&lt;&gt;"",IF(E110&lt;&gt;"",VLOOKUP(CONCATENATE(D110,"-",E110),'Three Phase - UG'!$C$8:$T$18,9,FALSE),""),"")</f>
        <v/>
      </c>
      <c r="K110" s="426" t="str">
        <f>IF(D110&lt;&gt;"",IF(E110&lt;&gt;"",VLOOKUP(CONCATENATE(D110,"-",E110),'Three Phase - UG'!$C$8:$T$18,10,FALSE),""),"")</f>
        <v/>
      </c>
      <c r="L110" s="426" t="str">
        <f>IF(D110&lt;&gt;"",IF(E110&lt;&gt;"",VLOOKUP(CONCATENATE(D110,"-",E110),'Three Phase - UG'!$C$8:$T$18,12,FALSE),""),"")</f>
        <v/>
      </c>
      <c r="M110" s="426" t="str">
        <f>IF(D110&lt;&gt;"",IF(E110&lt;&gt;"",VLOOKUP(CONCATENATE(D110,"-",E110),'Three Phase - UG'!$C$8:$T$18,13,FALSE),""),"")</f>
        <v/>
      </c>
      <c r="N110" s="427" t="str">
        <f>IF(D110&lt;&gt;"",IF(E110&lt;&gt;"",VLOOKUP(CONCATENATE(D110,"-",E110),'Three Phase - UG'!$C$8:$T$18,15,FALSE)*1000000,""),"")</f>
        <v/>
      </c>
      <c r="O110" s="426"/>
      <c r="P110" s="427"/>
      <c r="W110" s="429"/>
      <c r="X110"/>
      <c r="Y110"/>
      <c r="Z110"/>
      <c r="AA110"/>
      <c r="AB110"/>
      <c r="AC110"/>
      <c r="AD110"/>
      <c r="AE110"/>
      <c r="AF110" s="4"/>
      <c r="AG110" s="4"/>
      <c r="AH110" s="4"/>
      <c r="AI110" s="4"/>
      <c r="AJ110" s="4"/>
      <c r="AK110" s="4"/>
      <c r="AL110" s="4"/>
      <c r="AM110" s="4"/>
      <c r="AN110"/>
      <c r="AO110"/>
      <c r="AP110"/>
      <c r="AQ110"/>
      <c r="AR110"/>
      <c r="AS110"/>
      <c r="AT110"/>
      <c r="AU110"/>
      <c r="AV110"/>
      <c r="AW110"/>
      <c r="AX110"/>
      <c r="AY110"/>
      <c r="AZ110"/>
      <c r="BA110"/>
    </row>
    <row r="111" spans="1:53" s="428" customFormat="1" x14ac:dyDescent="0.25">
      <c r="A111"/>
      <c r="B111" s="25"/>
      <c r="C111" s="25"/>
      <c r="D111" s="27"/>
      <c r="E111" s="26"/>
      <c r="F111" s="26"/>
      <c r="G111" s="353"/>
      <c r="H111" s="425"/>
      <c r="I111" s="353"/>
      <c r="J111" s="426" t="str">
        <f>IF(D111&lt;&gt;"",IF(E111&lt;&gt;"",VLOOKUP(CONCATENATE(D111,"-",E111),'Three Phase - UG'!$C$8:$T$18,9,FALSE),""),"")</f>
        <v/>
      </c>
      <c r="K111" s="426" t="str">
        <f>IF(D111&lt;&gt;"",IF(E111&lt;&gt;"",VLOOKUP(CONCATENATE(D111,"-",E111),'Three Phase - UG'!$C$8:$T$18,10,FALSE),""),"")</f>
        <v/>
      </c>
      <c r="L111" s="426" t="str">
        <f>IF(D111&lt;&gt;"",IF(E111&lt;&gt;"",VLOOKUP(CONCATENATE(D111,"-",E111),'Three Phase - UG'!$C$8:$T$18,12,FALSE),""),"")</f>
        <v/>
      </c>
      <c r="M111" s="426" t="str">
        <f>IF(D111&lt;&gt;"",IF(E111&lt;&gt;"",VLOOKUP(CONCATENATE(D111,"-",E111),'Three Phase - UG'!$C$8:$T$18,13,FALSE),""),"")</f>
        <v/>
      </c>
      <c r="N111" s="427" t="str">
        <f>IF(D111&lt;&gt;"",IF(E111&lt;&gt;"",VLOOKUP(CONCATENATE(D111,"-",E111),'Three Phase - UG'!$C$8:$T$18,15,FALSE)*1000000,""),"")</f>
        <v/>
      </c>
      <c r="O111" s="426"/>
      <c r="P111" s="427"/>
      <c r="W111" s="429"/>
      <c r="X111"/>
      <c r="Y111"/>
      <c r="Z111"/>
      <c r="AA111"/>
      <c r="AB111"/>
      <c r="AC111"/>
      <c r="AD111"/>
      <c r="AE111"/>
      <c r="AF111" s="4"/>
      <c r="AG111" s="4"/>
      <c r="AH111" s="4"/>
      <c r="AI111" s="4"/>
      <c r="AJ111" s="4"/>
      <c r="AK111" s="4"/>
      <c r="AL111" s="4"/>
      <c r="AM111" s="4"/>
      <c r="AN111"/>
      <c r="AO111"/>
      <c r="AP111"/>
      <c r="AQ111"/>
      <c r="AR111"/>
      <c r="AS111"/>
      <c r="AT111"/>
      <c r="AU111"/>
      <c r="AV111"/>
      <c r="AW111"/>
      <c r="AX111"/>
      <c r="AY111"/>
      <c r="AZ111"/>
      <c r="BA111"/>
    </row>
    <row r="112" spans="1:53" s="428" customFormat="1" x14ac:dyDescent="0.25">
      <c r="A112"/>
      <c r="B112" s="25"/>
      <c r="C112" s="25"/>
      <c r="D112" s="27"/>
      <c r="E112" s="26"/>
      <c r="F112" s="26"/>
      <c r="G112" s="353"/>
      <c r="H112" s="425"/>
      <c r="I112" s="353"/>
      <c r="J112" s="426" t="str">
        <f>IF(D112&lt;&gt;"",IF(E112&lt;&gt;"",VLOOKUP(CONCATENATE(D112,"-",E112),'Three Phase - UG'!$C$8:$T$18,9,FALSE),""),"")</f>
        <v/>
      </c>
      <c r="K112" s="426" t="str">
        <f>IF(D112&lt;&gt;"",IF(E112&lt;&gt;"",VLOOKUP(CONCATENATE(D112,"-",E112),'Three Phase - UG'!$C$8:$T$18,10,FALSE),""),"")</f>
        <v/>
      </c>
      <c r="L112" s="426" t="str">
        <f>IF(D112&lt;&gt;"",IF(E112&lt;&gt;"",VLOOKUP(CONCATENATE(D112,"-",E112),'Three Phase - UG'!$C$8:$T$18,12,FALSE),""),"")</f>
        <v/>
      </c>
      <c r="M112" s="426" t="str">
        <f>IF(D112&lt;&gt;"",IF(E112&lt;&gt;"",VLOOKUP(CONCATENATE(D112,"-",E112),'Three Phase - UG'!$C$8:$T$18,13,FALSE),""),"")</f>
        <v/>
      </c>
      <c r="N112" s="427" t="str">
        <f>IF(D112&lt;&gt;"",IF(E112&lt;&gt;"",VLOOKUP(CONCATENATE(D112,"-",E112),'Three Phase - UG'!$C$8:$T$18,15,FALSE)*1000000,""),"")</f>
        <v/>
      </c>
      <c r="O112" s="426"/>
      <c r="P112" s="427"/>
      <c r="W112" s="429"/>
      <c r="X112"/>
      <c r="Y112"/>
      <c r="Z112"/>
      <c r="AA112"/>
      <c r="AB112"/>
      <c r="AC112"/>
      <c r="AD112"/>
      <c r="AE112"/>
      <c r="AF112" s="4"/>
      <c r="AG112" s="4"/>
      <c r="AH112" s="4"/>
      <c r="AI112" s="4"/>
      <c r="AJ112" s="4"/>
      <c r="AK112" s="4"/>
      <c r="AL112" s="4"/>
      <c r="AM112" s="4"/>
      <c r="AN112"/>
      <c r="AO112"/>
      <c r="AP112"/>
      <c r="AQ112"/>
      <c r="AR112"/>
      <c r="AS112"/>
      <c r="AT112"/>
      <c r="AU112"/>
      <c r="AV112"/>
      <c r="AW112"/>
      <c r="AX112"/>
      <c r="AY112"/>
      <c r="AZ112"/>
      <c r="BA112"/>
    </row>
    <row r="113" spans="1:53" s="428" customFormat="1" x14ac:dyDescent="0.25">
      <c r="A113"/>
      <c r="B113" s="25"/>
      <c r="C113" s="25"/>
      <c r="D113" s="27"/>
      <c r="E113" s="26"/>
      <c r="F113" s="26"/>
      <c r="G113" s="353"/>
      <c r="H113" s="425"/>
      <c r="I113" s="353"/>
      <c r="J113" s="426" t="str">
        <f>IF(D113&lt;&gt;"",IF(E113&lt;&gt;"",VLOOKUP(CONCATENATE(D113,"-",E113),'Three Phase - UG'!$C$8:$T$18,9,FALSE),""),"")</f>
        <v/>
      </c>
      <c r="K113" s="426" t="str">
        <f>IF(D113&lt;&gt;"",IF(E113&lt;&gt;"",VLOOKUP(CONCATENATE(D113,"-",E113),'Three Phase - UG'!$C$8:$T$18,10,FALSE),""),"")</f>
        <v/>
      </c>
      <c r="L113" s="426" t="str">
        <f>IF(D113&lt;&gt;"",IF(E113&lt;&gt;"",VLOOKUP(CONCATENATE(D113,"-",E113),'Three Phase - UG'!$C$8:$T$18,12,FALSE),""),"")</f>
        <v/>
      </c>
      <c r="M113" s="426" t="str">
        <f>IF(D113&lt;&gt;"",IF(E113&lt;&gt;"",VLOOKUP(CONCATENATE(D113,"-",E113),'Three Phase - UG'!$C$8:$T$18,13,FALSE),""),"")</f>
        <v/>
      </c>
      <c r="N113" s="427" t="str">
        <f>IF(D113&lt;&gt;"",IF(E113&lt;&gt;"",VLOOKUP(CONCATENATE(D113,"-",E113),'Three Phase - UG'!$C$8:$T$18,15,FALSE)*1000000,""),"")</f>
        <v/>
      </c>
      <c r="O113" s="426"/>
      <c r="P113" s="427"/>
      <c r="W113" s="429"/>
      <c r="X113"/>
      <c r="Y113"/>
      <c r="Z113"/>
      <c r="AA113"/>
      <c r="AB113"/>
      <c r="AC113"/>
      <c r="AD113"/>
      <c r="AE113"/>
      <c r="AF113" s="4"/>
      <c r="AG113" s="4"/>
      <c r="AH113" s="4"/>
      <c r="AI113" s="4"/>
      <c r="AJ113" s="4"/>
      <c r="AK113" s="4"/>
      <c r="AL113" s="4"/>
      <c r="AM113" s="4"/>
      <c r="AN113"/>
      <c r="AO113"/>
      <c r="AP113"/>
      <c r="AQ113"/>
      <c r="AR113"/>
      <c r="AS113"/>
      <c r="AT113"/>
      <c r="AU113"/>
      <c r="AV113"/>
      <c r="AW113"/>
      <c r="AX113"/>
      <c r="AY113"/>
      <c r="AZ113"/>
      <c r="BA113"/>
    </row>
    <row r="114" spans="1:53" s="428" customFormat="1" x14ac:dyDescent="0.25">
      <c r="A114"/>
      <c r="B114" s="25"/>
      <c r="C114" s="25"/>
      <c r="D114" s="27"/>
      <c r="E114" s="26"/>
      <c r="F114" s="26"/>
      <c r="G114" s="353"/>
      <c r="H114" s="425"/>
      <c r="I114" s="353"/>
      <c r="J114" s="426" t="str">
        <f>IF(D114&lt;&gt;"",IF(E114&lt;&gt;"",VLOOKUP(CONCATENATE(D114,"-",E114),'Three Phase - UG'!$C$8:$T$18,9,FALSE),""),"")</f>
        <v/>
      </c>
      <c r="K114" s="426" t="str">
        <f>IF(D114&lt;&gt;"",IF(E114&lt;&gt;"",VLOOKUP(CONCATENATE(D114,"-",E114),'Three Phase - UG'!$C$8:$T$18,10,FALSE),""),"")</f>
        <v/>
      </c>
      <c r="L114" s="426" t="str">
        <f>IF(D114&lt;&gt;"",IF(E114&lt;&gt;"",VLOOKUP(CONCATENATE(D114,"-",E114),'Three Phase - UG'!$C$8:$T$18,12,FALSE),""),"")</f>
        <v/>
      </c>
      <c r="M114" s="426" t="str">
        <f>IF(D114&lt;&gt;"",IF(E114&lt;&gt;"",VLOOKUP(CONCATENATE(D114,"-",E114),'Three Phase - UG'!$C$8:$T$18,13,FALSE),""),"")</f>
        <v/>
      </c>
      <c r="N114" s="427" t="str">
        <f>IF(D114&lt;&gt;"",IF(E114&lt;&gt;"",VLOOKUP(CONCATENATE(D114,"-",E114),'Three Phase - UG'!$C$8:$T$18,15,FALSE)*1000000,""),"")</f>
        <v/>
      </c>
      <c r="O114" s="426"/>
      <c r="P114" s="427"/>
      <c r="W114" s="429"/>
      <c r="X114"/>
      <c r="Y114"/>
      <c r="Z114"/>
      <c r="AA114"/>
      <c r="AB114"/>
      <c r="AC114"/>
      <c r="AD114"/>
      <c r="AE114"/>
      <c r="AF114" s="4"/>
      <c r="AG114" s="4"/>
      <c r="AH114" s="4"/>
      <c r="AI114" s="4"/>
      <c r="AJ114" s="4"/>
      <c r="AK114" s="4"/>
      <c r="AL114" s="4"/>
      <c r="AM114" s="4"/>
      <c r="AN114"/>
      <c r="AO114"/>
      <c r="AP114"/>
      <c r="AQ114"/>
      <c r="AR114"/>
      <c r="AS114"/>
      <c r="AT114"/>
      <c r="AU114"/>
      <c r="AV114"/>
      <c r="AW114"/>
      <c r="AX114"/>
      <c r="AY114"/>
      <c r="AZ114"/>
      <c r="BA114"/>
    </row>
    <row r="115" spans="1:53" s="428" customFormat="1" x14ac:dyDescent="0.25">
      <c r="A115"/>
      <c r="B115" s="25"/>
      <c r="C115" s="25"/>
      <c r="D115" s="27"/>
      <c r="E115" s="26"/>
      <c r="F115" s="26"/>
      <c r="G115" s="353"/>
      <c r="H115" s="425"/>
      <c r="I115" s="353"/>
      <c r="J115" s="426" t="str">
        <f>IF(D115&lt;&gt;"",IF(E115&lt;&gt;"",VLOOKUP(CONCATENATE(D115,"-",E115),'Three Phase - UG'!$C$8:$T$18,9,FALSE),""),"")</f>
        <v/>
      </c>
      <c r="K115" s="426" t="str">
        <f>IF(D115&lt;&gt;"",IF(E115&lt;&gt;"",VLOOKUP(CONCATENATE(D115,"-",E115),'Three Phase - UG'!$C$8:$T$18,10,FALSE),""),"")</f>
        <v/>
      </c>
      <c r="L115" s="426" t="str">
        <f>IF(D115&lt;&gt;"",IF(E115&lt;&gt;"",VLOOKUP(CONCATENATE(D115,"-",E115),'Three Phase - UG'!$C$8:$T$18,12,FALSE),""),"")</f>
        <v/>
      </c>
      <c r="M115" s="426" t="str">
        <f>IF(D115&lt;&gt;"",IF(E115&lt;&gt;"",VLOOKUP(CONCATENATE(D115,"-",E115),'Three Phase - UG'!$C$8:$T$18,13,FALSE),""),"")</f>
        <v/>
      </c>
      <c r="N115" s="427" t="str">
        <f>IF(D115&lt;&gt;"",IF(E115&lt;&gt;"",VLOOKUP(CONCATENATE(D115,"-",E115),'Three Phase - UG'!$C$8:$T$18,15,FALSE)*1000000,""),"")</f>
        <v/>
      </c>
      <c r="O115" s="426"/>
      <c r="P115" s="427"/>
      <c r="W115" s="429"/>
      <c r="X115"/>
      <c r="Y115"/>
      <c r="Z115"/>
      <c r="AA115"/>
      <c r="AB115"/>
      <c r="AC115"/>
      <c r="AD115"/>
      <c r="AE115"/>
      <c r="AF115" s="4"/>
      <c r="AG115" s="4"/>
      <c r="AH115" s="4"/>
      <c r="AI115" s="4"/>
      <c r="AJ115" s="4"/>
      <c r="AK115" s="4"/>
      <c r="AL115" s="4"/>
      <c r="AM115" s="4"/>
      <c r="AN115"/>
      <c r="AO115"/>
      <c r="AP115"/>
      <c r="AQ115"/>
      <c r="AR115"/>
      <c r="AS115"/>
      <c r="AT115"/>
      <c r="AU115"/>
      <c r="AV115"/>
      <c r="AW115"/>
      <c r="AX115"/>
      <c r="AY115"/>
      <c r="AZ115"/>
      <c r="BA115"/>
    </row>
    <row r="116" spans="1:53" s="428" customFormat="1" x14ac:dyDescent="0.25">
      <c r="A116"/>
      <c r="B116" s="25"/>
      <c r="C116" s="25"/>
      <c r="D116" s="27"/>
      <c r="E116" s="26"/>
      <c r="F116" s="26"/>
      <c r="G116" s="353"/>
      <c r="H116" s="425"/>
      <c r="I116" s="353"/>
      <c r="J116" s="426" t="str">
        <f>IF(D116&lt;&gt;"",IF(E116&lt;&gt;"",VLOOKUP(CONCATENATE(D116,"-",E116),'Three Phase - UG'!$C$8:$T$18,9,FALSE),""),"")</f>
        <v/>
      </c>
      <c r="K116" s="426" t="str">
        <f>IF(D116&lt;&gt;"",IF(E116&lt;&gt;"",VLOOKUP(CONCATENATE(D116,"-",E116),'Three Phase - UG'!$C$8:$T$18,10,FALSE),""),"")</f>
        <v/>
      </c>
      <c r="L116" s="426" t="str">
        <f>IF(D116&lt;&gt;"",IF(E116&lt;&gt;"",VLOOKUP(CONCATENATE(D116,"-",E116),'Three Phase - UG'!$C$8:$T$18,12,FALSE),""),"")</f>
        <v/>
      </c>
      <c r="M116" s="426" t="str">
        <f>IF(D116&lt;&gt;"",IF(E116&lt;&gt;"",VLOOKUP(CONCATENATE(D116,"-",E116),'Three Phase - UG'!$C$8:$T$18,13,FALSE),""),"")</f>
        <v/>
      </c>
      <c r="N116" s="427" t="str">
        <f>IF(D116&lt;&gt;"",IF(E116&lt;&gt;"",VLOOKUP(CONCATENATE(D116,"-",E116),'Three Phase - UG'!$C$8:$T$18,15,FALSE)*1000000,""),"")</f>
        <v/>
      </c>
      <c r="O116" s="426"/>
      <c r="P116" s="427"/>
      <c r="W116" s="429"/>
      <c r="X116"/>
      <c r="Y116"/>
      <c r="Z116"/>
      <c r="AA116"/>
      <c r="AB116"/>
      <c r="AC116"/>
      <c r="AD116"/>
      <c r="AE116"/>
      <c r="AF116" s="4"/>
      <c r="AG116" s="4"/>
      <c r="AH116" s="4"/>
      <c r="AI116" s="4"/>
      <c r="AJ116" s="4"/>
      <c r="AK116" s="4"/>
      <c r="AL116" s="4"/>
      <c r="AM116" s="4"/>
      <c r="AN116"/>
      <c r="AO116"/>
      <c r="AP116"/>
      <c r="AQ116"/>
      <c r="AR116"/>
      <c r="AS116"/>
      <c r="AT116"/>
      <c r="AU116"/>
      <c r="AV116"/>
      <c r="AW116"/>
      <c r="AX116"/>
      <c r="AY116"/>
      <c r="AZ116"/>
      <c r="BA116"/>
    </row>
    <row r="117" spans="1:53" s="428" customFormat="1" x14ac:dyDescent="0.25">
      <c r="A117"/>
      <c r="B117" s="25"/>
      <c r="C117" s="25"/>
      <c r="D117" s="27"/>
      <c r="E117" s="26"/>
      <c r="F117" s="26"/>
      <c r="G117" s="353"/>
      <c r="H117" s="425"/>
      <c r="I117" s="353"/>
      <c r="J117" s="426" t="str">
        <f>IF(D117&lt;&gt;"",IF(E117&lt;&gt;"",VLOOKUP(CONCATENATE(D117,"-",E117),'Three Phase - UG'!$C$8:$T$18,9,FALSE),""),"")</f>
        <v/>
      </c>
      <c r="K117" s="426" t="str">
        <f>IF(D117&lt;&gt;"",IF(E117&lt;&gt;"",VLOOKUP(CONCATENATE(D117,"-",E117),'Three Phase - UG'!$C$8:$T$18,10,FALSE),""),"")</f>
        <v/>
      </c>
      <c r="L117" s="426" t="str">
        <f>IF(D117&lt;&gt;"",IF(E117&lt;&gt;"",VLOOKUP(CONCATENATE(D117,"-",E117),'Three Phase - UG'!$C$8:$T$18,12,FALSE),""),"")</f>
        <v/>
      </c>
      <c r="M117" s="426" t="str">
        <f>IF(D117&lt;&gt;"",IF(E117&lt;&gt;"",VLOOKUP(CONCATENATE(D117,"-",E117),'Three Phase - UG'!$C$8:$T$18,13,FALSE),""),"")</f>
        <v/>
      </c>
      <c r="N117" s="427" t="str">
        <f>IF(D117&lt;&gt;"",IF(E117&lt;&gt;"",VLOOKUP(CONCATENATE(D117,"-",E117),'Three Phase - UG'!$C$8:$T$18,15,FALSE)*1000000,""),"")</f>
        <v/>
      </c>
      <c r="O117" s="426"/>
      <c r="P117" s="427"/>
      <c r="W117" s="429"/>
      <c r="X117"/>
      <c r="Y117"/>
      <c r="Z117"/>
      <c r="AA117"/>
      <c r="AB117"/>
      <c r="AC117"/>
      <c r="AD117"/>
      <c r="AE117"/>
      <c r="AF117" s="4"/>
      <c r="AG117" s="4"/>
      <c r="AH117" s="4"/>
      <c r="AI117" s="4"/>
      <c r="AJ117" s="4"/>
      <c r="AK117" s="4"/>
      <c r="AL117" s="4"/>
      <c r="AM117" s="4"/>
      <c r="AN117"/>
      <c r="AO117"/>
      <c r="AP117"/>
      <c r="AQ117"/>
      <c r="AR117"/>
      <c r="AS117"/>
      <c r="AT117"/>
      <c r="AU117"/>
      <c r="AV117"/>
      <c r="AW117"/>
      <c r="AX117"/>
      <c r="AY117"/>
      <c r="AZ117"/>
      <c r="BA117"/>
    </row>
    <row r="118" spans="1:53" s="428" customFormat="1" x14ac:dyDescent="0.25">
      <c r="A118"/>
      <c r="B118" s="25"/>
      <c r="C118" s="25"/>
      <c r="D118" s="27"/>
      <c r="E118" s="26"/>
      <c r="F118" s="26"/>
      <c r="G118" s="353"/>
      <c r="H118" s="425"/>
      <c r="I118" s="353"/>
      <c r="J118" s="426" t="str">
        <f>IF(D118&lt;&gt;"",IF(E118&lt;&gt;"",VLOOKUP(CONCATENATE(D118,"-",E118),'Three Phase - UG'!$C$8:$T$18,9,FALSE),""),"")</f>
        <v/>
      </c>
      <c r="K118" s="426" t="str">
        <f>IF(D118&lt;&gt;"",IF(E118&lt;&gt;"",VLOOKUP(CONCATENATE(D118,"-",E118),'Three Phase - UG'!$C$8:$T$18,10,FALSE),""),"")</f>
        <v/>
      </c>
      <c r="L118" s="426" t="str">
        <f>IF(D118&lt;&gt;"",IF(E118&lt;&gt;"",VLOOKUP(CONCATENATE(D118,"-",E118),'Three Phase - UG'!$C$8:$T$18,12,FALSE),""),"")</f>
        <v/>
      </c>
      <c r="M118" s="426" t="str">
        <f>IF(D118&lt;&gt;"",IF(E118&lt;&gt;"",VLOOKUP(CONCATENATE(D118,"-",E118),'Three Phase - UG'!$C$8:$T$18,13,FALSE),""),"")</f>
        <v/>
      </c>
      <c r="N118" s="427" t="str">
        <f>IF(D118&lt;&gt;"",IF(E118&lt;&gt;"",VLOOKUP(CONCATENATE(D118,"-",E118),'Three Phase - UG'!$C$8:$T$18,15,FALSE)*1000000,""),"")</f>
        <v/>
      </c>
      <c r="O118" s="426"/>
      <c r="P118" s="427"/>
      <c r="W118" s="429"/>
      <c r="X118"/>
      <c r="Y118"/>
      <c r="Z118"/>
      <c r="AA118"/>
      <c r="AB118"/>
      <c r="AC118"/>
      <c r="AD118"/>
      <c r="AE118"/>
      <c r="AF118" s="4"/>
      <c r="AG118" s="4"/>
      <c r="AH118" s="4"/>
      <c r="AI118" s="4"/>
      <c r="AJ118" s="4"/>
      <c r="AK118" s="4"/>
      <c r="AL118" s="4"/>
      <c r="AM118" s="4"/>
      <c r="AN118"/>
      <c r="AO118"/>
      <c r="AP118"/>
      <c r="AQ118"/>
      <c r="AR118"/>
      <c r="AS118"/>
      <c r="AT118"/>
      <c r="AU118"/>
      <c r="AV118"/>
      <c r="AW118"/>
      <c r="AX118"/>
      <c r="AY118"/>
      <c r="AZ118"/>
      <c r="BA118"/>
    </row>
    <row r="119" spans="1:53" s="428" customFormat="1" x14ac:dyDescent="0.25">
      <c r="A119"/>
      <c r="B119" s="25"/>
      <c r="C119" s="25"/>
      <c r="D119" s="27"/>
      <c r="E119" s="26"/>
      <c r="F119" s="26"/>
      <c r="G119" s="353"/>
      <c r="H119" s="425"/>
      <c r="I119" s="353"/>
      <c r="J119" s="426" t="str">
        <f>IF(D119&lt;&gt;"",IF(E119&lt;&gt;"",VLOOKUP(CONCATENATE(D119,"-",E119),'Three Phase - UG'!$C$8:$T$18,9,FALSE),""),"")</f>
        <v/>
      </c>
      <c r="K119" s="426" t="str">
        <f>IF(D119&lt;&gt;"",IF(E119&lt;&gt;"",VLOOKUP(CONCATENATE(D119,"-",E119),'Three Phase - UG'!$C$8:$T$18,10,FALSE),""),"")</f>
        <v/>
      </c>
      <c r="L119" s="426" t="str">
        <f>IF(D119&lt;&gt;"",IF(E119&lt;&gt;"",VLOOKUP(CONCATENATE(D119,"-",E119),'Three Phase - UG'!$C$8:$T$18,12,FALSE),""),"")</f>
        <v/>
      </c>
      <c r="M119" s="426" t="str">
        <f>IF(D119&lt;&gt;"",IF(E119&lt;&gt;"",VLOOKUP(CONCATENATE(D119,"-",E119),'Three Phase - UG'!$C$8:$T$18,13,FALSE),""),"")</f>
        <v/>
      </c>
      <c r="N119" s="427" t="str">
        <f>IF(D119&lt;&gt;"",IF(E119&lt;&gt;"",VLOOKUP(CONCATENATE(D119,"-",E119),'Three Phase - UG'!$C$8:$T$18,15,FALSE)*1000000,""),"")</f>
        <v/>
      </c>
      <c r="O119" s="426"/>
      <c r="P119" s="427"/>
      <c r="W119" s="429"/>
      <c r="X119"/>
      <c r="Y119"/>
      <c r="Z119"/>
      <c r="AA119"/>
      <c r="AB119"/>
      <c r="AC119"/>
      <c r="AD119"/>
      <c r="AE119"/>
      <c r="AF119" s="4"/>
      <c r="AG119" s="4"/>
      <c r="AH119" s="4"/>
      <c r="AI119" s="4"/>
      <c r="AJ119" s="4"/>
      <c r="AK119" s="4"/>
      <c r="AL119" s="4"/>
      <c r="AM119" s="4"/>
      <c r="AN119"/>
      <c r="AO119"/>
      <c r="AP119"/>
      <c r="AQ119"/>
      <c r="AR119"/>
      <c r="AS119"/>
      <c r="AT119"/>
      <c r="AU119"/>
      <c r="AV119"/>
      <c r="AW119"/>
      <c r="AX119"/>
      <c r="AY119"/>
      <c r="AZ119"/>
      <c r="BA119"/>
    </row>
    <row r="120" spans="1:53" s="428" customFormat="1" x14ac:dyDescent="0.25">
      <c r="A120"/>
      <c r="B120" s="25"/>
      <c r="C120" s="25"/>
      <c r="D120" s="27"/>
      <c r="E120" s="26"/>
      <c r="F120" s="26"/>
      <c r="G120" s="353"/>
      <c r="H120" s="425"/>
      <c r="I120" s="353"/>
      <c r="J120" s="426" t="str">
        <f>IF(D120&lt;&gt;"",IF(E120&lt;&gt;"",VLOOKUP(CONCATENATE(D120,"-",E120),'Three Phase - UG'!$C$8:$T$18,9,FALSE),""),"")</f>
        <v/>
      </c>
      <c r="K120" s="426" t="str">
        <f>IF(D120&lt;&gt;"",IF(E120&lt;&gt;"",VLOOKUP(CONCATENATE(D120,"-",E120),'Three Phase - UG'!$C$8:$T$18,10,FALSE),""),"")</f>
        <v/>
      </c>
      <c r="L120" s="426" t="str">
        <f>IF(D120&lt;&gt;"",IF(E120&lt;&gt;"",VLOOKUP(CONCATENATE(D120,"-",E120),'Three Phase - UG'!$C$8:$T$18,12,FALSE),""),"")</f>
        <v/>
      </c>
      <c r="M120" s="426" t="str">
        <f>IF(D120&lt;&gt;"",IF(E120&lt;&gt;"",VLOOKUP(CONCATENATE(D120,"-",E120),'Three Phase - UG'!$C$8:$T$18,13,FALSE),""),"")</f>
        <v/>
      </c>
      <c r="N120" s="427" t="str">
        <f>IF(D120&lt;&gt;"",IF(E120&lt;&gt;"",VLOOKUP(CONCATENATE(D120,"-",E120),'Three Phase - UG'!$C$8:$T$18,15,FALSE)*1000000,""),"")</f>
        <v/>
      </c>
      <c r="O120" s="426"/>
      <c r="P120" s="427"/>
      <c r="W120" s="429"/>
      <c r="X120"/>
      <c r="Y120"/>
      <c r="Z120"/>
      <c r="AA120"/>
      <c r="AB120"/>
      <c r="AC120"/>
      <c r="AD120"/>
      <c r="AE120"/>
      <c r="AF120" s="4"/>
      <c r="AG120" s="4"/>
      <c r="AH120" s="4"/>
      <c r="AI120" s="4"/>
      <c r="AJ120" s="4"/>
      <c r="AK120" s="4"/>
      <c r="AL120" s="4"/>
      <c r="AM120" s="4"/>
      <c r="AN120"/>
      <c r="AO120"/>
      <c r="AP120"/>
      <c r="AQ120"/>
      <c r="AR120"/>
      <c r="AS120"/>
      <c r="AT120"/>
      <c r="AU120"/>
      <c r="AV120"/>
      <c r="AW120"/>
      <c r="AX120"/>
      <c r="AY120"/>
      <c r="AZ120"/>
      <c r="BA120"/>
    </row>
    <row r="121" spans="1:53" s="428" customFormat="1" x14ac:dyDescent="0.25">
      <c r="A121"/>
      <c r="B121" s="25"/>
      <c r="C121" s="25"/>
      <c r="D121" s="27"/>
      <c r="E121" s="26"/>
      <c r="F121" s="26"/>
      <c r="G121" s="353"/>
      <c r="H121" s="425"/>
      <c r="I121" s="353"/>
      <c r="J121" s="426" t="str">
        <f>IF(D121&lt;&gt;"",IF(E121&lt;&gt;"",VLOOKUP(CONCATENATE(D121,"-",E121),'Three Phase - UG'!$C$8:$T$18,9,FALSE),""),"")</f>
        <v/>
      </c>
      <c r="K121" s="426" t="str">
        <f>IF(D121&lt;&gt;"",IF(E121&lt;&gt;"",VLOOKUP(CONCATENATE(D121,"-",E121),'Three Phase - UG'!$C$8:$T$18,10,FALSE),""),"")</f>
        <v/>
      </c>
      <c r="L121" s="426" t="str">
        <f>IF(D121&lt;&gt;"",IF(E121&lt;&gt;"",VLOOKUP(CONCATENATE(D121,"-",E121),'Three Phase - UG'!$C$8:$T$18,12,FALSE),""),"")</f>
        <v/>
      </c>
      <c r="M121" s="426" t="str">
        <f>IF(D121&lt;&gt;"",IF(E121&lt;&gt;"",VLOOKUP(CONCATENATE(D121,"-",E121),'Three Phase - UG'!$C$8:$T$18,13,FALSE),""),"")</f>
        <v/>
      </c>
      <c r="N121" s="427" t="str">
        <f>IF(D121&lt;&gt;"",IF(E121&lt;&gt;"",VLOOKUP(CONCATENATE(D121,"-",E121),'Three Phase - UG'!$C$8:$T$18,15,FALSE)*1000000,""),"")</f>
        <v/>
      </c>
      <c r="O121" s="426"/>
      <c r="P121" s="427"/>
      <c r="W121" s="429"/>
      <c r="X121"/>
      <c r="Y121"/>
      <c r="Z121"/>
      <c r="AA121"/>
      <c r="AB121"/>
      <c r="AC121"/>
      <c r="AD121"/>
      <c r="AE121"/>
      <c r="AF121" s="4"/>
      <c r="AG121" s="4"/>
      <c r="AH121" s="4"/>
      <c r="AI121" s="4"/>
      <c r="AJ121" s="4"/>
      <c r="AK121" s="4"/>
      <c r="AL121" s="4"/>
      <c r="AM121" s="4"/>
      <c r="AN121"/>
      <c r="AO121"/>
      <c r="AP121"/>
      <c r="AQ121"/>
      <c r="AR121"/>
      <c r="AS121"/>
      <c r="AT121"/>
      <c r="AU121"/>
      <c r="AV121"/>
      <c r="AW121"/>
      <c r="AX121"/>
      <c r="AY121"/>
      <c r="AZ121"/>
      <c r="BA121"/>
    </row>
    <row r="122" spans="1:53" s="428" customFormat="1" x14ac:dyDescent="0.25">
      <c r="A122"/>
      <c r="B122" s="25"/>
      <c r="C122" s="25"/>
      <c r="D122" s="27"/>
      <c r="E122" s="26"/>
      <c r="F122" s="26"/>
      <c r="G122" s="353"/>
      <c r="H122" s="425"/>
      <c r="I122" s="353"/>
      <c r="J122" s="426" t="str">
        <f>IF(D122&lt;&gt;"",IF(E122&lt;&gt;"",VLOOKUP(CONCATENATE(D122,"-",E122),'Three Phase - UG'!$C$8:$T$18,9,FALSE),""),"")</f>
        <v/>
      </c>
      <c r="K122" s="426" t="str">
        <f>IF(D122&lt;&gt;"",IF(E122&lt;&gt;"",VLOOKUP(CONCATENATE(D122,"-",E122),'Three Phase - UG'!$C$8:$T$18,10,FALSE),""),"")</f>
        <v/>
      </c>
      <c r="L122" s="426" t="str">
        <f>IF(D122&lt;&gt;"",IF(E122&lt;&gt;"",VLOOKUP(CONCATENATE(D122,"-",E122),'Three Phase - UG'!$C$8:$T$18,12,FALSE),""),"")</f>
        <v/>
      </c>
      <c r="M122" s="426" t="str">
        <f>IF(D122&lt;&gt;"",IF(E122&lt;&gt;"",VLOOKUP(CONCATENATE(D122,"-",E122),'Three Phase - UG'!$C$8:$T$18,13,FALSE),""),"")</f>
        <v/>
      </c>
      <c r="N122" s="427" t="str">
        <f>IF(D122&lt;&gt;"",IF(E122&lt;&gt;"",VLOOKUP(CONCATENATE(D122,"-",E122),'Three Phase - UG'!$C$8:$T$18,15,FALSE)*1000000,""),"")</f>
        <v/>
      </c>
      <c r="O122" s="426"/>
      <c r="P122" s="427"/>
      <c r="W122" s="429"/>
      <c r="X122"/>
      <c r="Y122"/>
      <c r="Z122"/>
      <c r="AA122"/>
      <c r="AB122"/>
      <c r="AC122"/>
      <c r="AD122"/>
      <c r="AE122"/>
      <c r="AF122" s="4"/>
      <c r="AG122" s="4"/>
      <c r="AH122" s="4"/>
      <c r="AI122" s="4"/>
      <c r="AJ122" s="4"/>
      <c r="AK122" s="4"/>
      <c r="AL122" s="4"/>
      <c r="AM122" s="4"/>
      <c r="AN122"/>
      <c r="AO122"/>
      <c r="AP122"/>
      <c r="AQ122"/>
      <c r="AR122"/>
      <c r="AS122"/>
      <c r="AT122"/>
      <c r="AU122"/>
      <c r="AV122"/>
      <c r="AW122"/>
      <c r="AX122"/>
      <c r="AY122"/>
      <c r="AZ122"/>
      <c r="BA122"/>
    </row>
    <row r="123" spans="1:53" s="428" customFormat="1" x14ac:dyDescent="0.25">
      <c r="A123"/>
      <c r="B123" s="25"/>
      <c r="C123" s="25"/>
      <c r="D123" s="27"/>
      <c r="E123" s="26"/>
      <c r="F123" s="26"/>
      <c r="G123" s="353"/>
      <c r="H123" s="425"/>
      <c r="I123" s="353"/>
      <c r="J123" s="426" t="str">
        <f>IF(D123&lt;&gt;"",IF(E123&lt;&gt;"",VLOOKUP(CONCATENATE(D123,"-",E123),'Three Phase - UG'!$C$8:$T$18,9,FALSE),""),"")</f>
        <v/>
      </c>
      <c r="K123" s="426" t="str">
        <f>IF(D123&lt;&gt;"",IF(E123&lt;&gt;"",VLOOKUP(CONCATENATE(D123,"-",E123),'Three Phase - UG'!$C$8:$T$18,10,FALSE),""),"")</f>
        <v/>
      </c>
      <c r="L123" s="426" t="str">
        <f>IF(D123&lt;&gt;"",IF(E123&lt;&gt;"",VLOOKUP(CONCATENATE(D123,"-",E123),'Three Phase - UG'!$C$8:$T$18,12,FALSE),""),"")</f>
        <v/>
      </c>
      <c r="M123" s="426" t="str">
        <f>IF(D123&lt;&gt;"",IF(E123&lt;&gt;"",VLOOKUP(CONCATENATE(D123,"-",E123),'Three Phase - UG'!$C$8:$T$18,13,FALSE),""),"")</f>
        <v/>
      </c>
      <c r="N123" s="427" t="str">
        <f>IF(D123&lt;&gt;"",IF(E123&lt;&gt;"",VLOOKUP(CONCATENATE(D123,"-",E123),'Three Phase - UG'!$C$8:$T$18,15,FALSE)*1000000,""),"")</f>
        <v/>
      </c>
      <c r="O123" s="426"/>
      <c r="P123" s="427"/>
      <c r="W123" s="429"/>
      <c r="X123"/>
      <c r="Y123"/>
      <c r="Z123"/>
      <c r="AA123"/>
      <c r="AB123"/>
      <c r="AC123"/>
      <c r="AD123"/>
      <c r="AE123"/>
      <c r="AF123" s="4"/>
      <c r="AG123" s="4"/>
      <c r="AH123" s="4"/>
      <c r="AI123" s="4"/>
      <c r="AJ123" s="4"/>
      <c r="AK123" s="4"/>
      <c r="AL123" s="4"/>
      <c r="AM123" s="4"/>
      <c r="AN123"/>
      <c r="AO123"/>
      <c r="AP123"/>
      <c r="AQ123"/>
      <c r="AR123"/>
      <c r="AS123"/>
      <c r="AT123"/>
      <c r="AU123"/>
      <c r="AV123"/>
      <c r="AW123"/>
      <c r="AX123"/>
      <c r="AY123"/>
      <c r="AZ123"/>
      <c r="BA123"/>
    </row>
    <row r="124" spans="1:53" s="428" customFormat="1" x14ac:dyDescent="0.25">
      <c r="A124"/>
      <c r="B124" s="25"/>
      <c r="C124" s="25"/>
      <c r="D124" s="27"/>
      <c r="E124" s="26"/>
      <c r="F124" s="26"/>
      <c r="G124" s="353"/>
      <c r="H124" s="425"/>
      <c r="I124" s="353"/>
      <c r="J124" s="426" t="str">
        <f>IF(D124&lt;&gt;"",IF(E124&lt;&gt;"",VLOOKUP(CONCATENATE(D124,"-",E124),'Three Phase - UG'!$C$8:$T$18,9,FALSE),""),"")</f>
        <v/>
      </c>
      <c r="K124" s="426" t="str">
        <f>IF(D124&lt;&gt;"",IF(E124&lt;&gt;"",VLOOKUP(CONCATENATE(D124,"-",E124),'Three Phase - UG'!$C$8:$T$18,10,FALSE),""),"")</f>
        <v/>
      </c>
      <c r="L124" s="426" t="str">
        <f>IF(D124&lt;&gt;"",IF(E124&lt;&gt;"",VLOOKUP(CONCATENATE(D124,"-",E124),'Three Phase - UG'!$C$8:$T$18,12,FALSE),""),"")</f>
        <v/>
      </c>
      <c r="M124" s="426" t="str">
        <f>IF(D124&lt;&gt;"",IF(E124&lt;&gt;"",VLOOKUP(CONCATENATE(D124,"-",E124),'Three Phase - UG'!$C$8:$T$18,13,FALSE),""),"")</f>
        <v/>
      </c>
      <c r="N124" s="427" t="str">
        <f>IF(D124&lt;&gt;"",IF(E124&lt;&gt;"",VLOOKUP(CONCATENATE(D124,"-",E124),'Three Phase - UG'!$C$8:$T$18,15,FALSE)*1000000,""),"")</f>
        <v/>
      </c>
      <c r="O124" s="426"/>
      <c r="P124" s="427"/>
      <c r="W124" s="429"/>
      <c r="X124"/>
      <c r="Y124"/>
      <c r="Z124"/>
      <c r="AA124"/>
      <c r="AB124"/>
      <c r="AC124"/>
      <c r="AD124"/>
      <c r="AE124"/>
      <c r="AF124" s="4"/>
      <c r="AG124" s="4"/>
      <c r="AH124" s="4"/>
      <c r="AI124" s="4"/>
      <c r="AJ124" s="4"/>
      <c r="AK124" s="4"/>
      <c r="AL124" s="4"/>
      <c r="AM124" s="4"/>
      <c r="AN124"/>
      <c r="AO124"/>
      <c r="AP124"/>
      <c r="AQ124"/>
      <c r="AR124"/>
      <c r="AS124"/>
      <c r="AT124"/>
      <c r="AU124"/>
      <c r="AV124"/>
      <c r="AW124"/>
      <c r="AX124"/>
      <c r="AY124"/>
      <c r="AZ124"/>
      <c r="BA124"/>
    </row>
    <row r="125" spans="1:53" s="428" customFormat="1" x14ac:dyDescent="0.25">
      <c r="A125"/>
      <c r="B125" s="25"/>
      <c r="C125" s="25"/>
      <c r="D125" s="27"/>
      <c r="E125" s="26"/>
      <c r="F125" s="26"/>
      <c r="G125" s="353"/>
      <c r="H125" s="425"/>
      <c r="I125" s="353"/>
      <c r="J125" s="426" t="str">
        <f>IF(D125&lt;&gt;"",IF(E125&lt;&gt;"",VLOOKUP(CONCATENATE(D125,"-",E125),'Three Phase - UG'!$C$8:$T$18,9,FALSE),""),"")</f>
        <v/>
      </c>
      <c r="K125" s="426" t="str">
        <f>IF(D125&lt;&gt;"",IF(E125&lt;&gt;"",VLOOKUP(CONCATENATE(D125,"-",E125),'Three Phase - UG'!$C$8:$T$18,10,FALSE),""),"")</f>
        <v/>
      </c>
      <c r="L125" s="426" t="str">
        <f>IF(D125&lt;&gt;"",IF(E125&lt;&gt;"",VLOOKUP(CONCATENATE(D125,"-",E125),'Three Phase - UG'!$C$8:$T$18,12,FALSE),""),"")</f>
        <v/>
      </c>
      <c r="M125" s="426" t="str">
        <f>IF(D125&lt;&gt;"",IF(E125&lt;&gt;"",VLOOKUP(CONCATENATE(D125,"-",E125),'Three Phase - UG'!$C$8:$T$18,13,FALSE),""),"")</f>
        <v/>
      </c>
      <c r="N125" s="427" t="str">
        <f>IF(D125&lt;&gt;"",IF(E125&lt;&gt;"",VLOOKUP(CONCATENATE(D125,"-",E125),'Three Phase - UG'!$C$8:$T$18,15,FALSE)*1000000,""),"")</f>
        <v/>
      </c>
      <c r="O125" s="426"/>
      <c r="P125" s="427"/>
      <c r="W125" s="429"/>
      <c r="X125"/>
      <c r="Y125"/>
      <c r="Z125"/>
      <c r="AA125"/>
      <c r="AB125"/>
      <c r="AC125"/>
      <c r="AD125"/>
      <c r="AE125"/>
      <c r="AF125" s="4"/>
      <c r="AG125" s="4"/>
      <c r="AH125" s="4"/>
      <c r="AI125" s="4"/>
      <c r="AJ125" s="4"/>
      <c r="AK125" s="4"/>
      <c r="AL125" s="4"/>
      <c r="AM125" s="4"/>
      <c r="AN125"/>
      <c r="AO125"/>
      <c r="AP125"/>
      <c r="AQ125"/>
      <c r="AR125"/>
      <c r="AS125"/>
      <c r="AT125"/>
      <c r="AU125"/>
      <c r="AV125"/>
      <c r="AW125"/>
      <c r="AX125"/>
      <c r="AY125"/>
      <c r="AZ125"/>
      <c r="BA125"/>
    </row>
    <row r="126" spans="1:53" s="428" customFormat="1" x14ac:dyDescent="0.25">
      <c r="A126"/>
      <c r="B126" s="25"/>
      <c r="C126" s="25"/>
      <c r="D126" s="27"/>
      <c r="E126" s="26"/>
      <c r="F126" s="26"/>
      <c r="G126" s="353"/>
      <c r="H126" s="425"/>
      <c r="I126" s="353"/>
      <c r="J126" s="426" t="str">
        <f>IF(D126&lt;&gt;"",IF(E126&lt;&gt;"",VLOOKUP(CONCATENATE(D126,"-",E126),'Three Phase - UG'!$C$8:$T$18,9,FALSE),""),"")</f>
        <v/>
      </c>
      <c r="K126" s="426" t="str">
        <f>IF(D126&lt;&gt;"",IF(E126&lt;&gt;"",VLOOKUP(CONCATENATE(D126,"-",E126),'Three Phase - UG'!$C$8:$T$18,10,FALSE),""),"")</f>
        <v/>
      </c>
      <c r="L126" s="426" t="str">
        <f>IF(D126&lt;&gt;"",IF(E126&lt;&gt;"",VLOOKUP(CONCATENATE(D126,"-",E126),'Three Phase - UG'!$C$8:$T$18,12,FALSE),""),"")</f>
        <v/>
      </c>
      <c r="M126" s="426" t="str">
        <f>IF(D126&lt;&gt;"",IF(E126&lt;&gt;"",VLOOKUP(CONCATENATE(D126,"-",E126),'Three Phase - UG'!$C$8:$T$18,13,FALSE),""),"")</f>
        <v/>
      </c>
      <c r="N126" s="427" t="str">
        <f>IF(D126&lt;&gt;"",IF(E126&lt;&gt;"",VLOOKUP(CONCATENATE(D126,"-",E126),'Three Phase - UG'!$C$8:$T$18,15,FALSE)*1000000,""),"")</f>
        <v/>
      </c>
      <c r="O126" s="426"/>
      <c r="P126" s="427"/>
      <c r="W126" s="429"/>
      <c r="X126"/>
      <c r="Y126"/>
      <c r="Z126"/>
      <c r="AA126"/>
      <c r="AB126"/>
      <c r="AC126"/>
      <c r="AD126"/>
      <c r="AE126"/>
      <c r="AF126" s="4"/>
      <c r="AG126" s="4"/>
      <c r="AH126" s="4"/>
      <c r="AI126" s="4"/>
      <c r="AJ126" s="4"/>
      <c r="AK126" s="4"/>
      <c r="AL126" s="4"/>
      <c r="AM126" s="4"/>
      <c r="AN126"/>
      <c r="AO126"/>
      <c r="AP126"/>
      <c r="AQ126"/>
      <c r="AR126"/>
      <c r="AS126"/>
      <c r="AT126"/>
      <c r="AU126"/>
      <c r="AV126"/>
      <c r="AW126"/>
      <c r="AX126"/>
      <c r="AY126"/>
      <c r="AZ126"/>
      <c r="BA126"/>
    </row>
    <row r="127" spans="1:53" s="428" customFormat="1" x14ac:dyDescent="0.25">
      <c r="A127"/>
      <c r="B127" s="25"/>
      <c r="C127" s="25"/>
      <c r="D127" s="27"/>
      <c r="E127" s="26"/>
      <c r="F127" s="26"/>
      <c r="G127" s="353"/>
      <c r="H127" s="425"/>
      <c r="I127" s="353"/>
      <c r="J127" s="426" t="str">
        <f>IF(D127&lt;&gt;"",IF(E127&lt;&gt;"",VLOOKUP(CONCATENATE(D127,"-",E127),'Three Phase - UG'!$C$8:$T$18,9,FALSE),""),"")</f>
        <v/>
      </c>
      <c r="K127" s="426" t="str">
        <f>IF(D127&lt;&gt;"",IF(E127&lt;&gt;"",VLOOKUP(CONCATENATE(D127,"-",E127),'Three Phase - UG'!$C$8:$T$18,10,FALSE),""),"")</f>
        <v/>
      </c>
      <c r="L127" s="426" t="str">
        <f>IF(D127&lt;&gt;"",IF(E127&lt;&gt;"",VLOOKUP(CONCATENATE(D127,"-",E127),'Three Phase - UG'!$C$8:$T$18,12,FALSE),""),"")</f>
        <v/>
      </c>
      <c r="M127" s="426" t="str">
        <f>IF(D127&lt;&gt;"",IF(E127&lt;&gt;"",VLOOKUP(CONCATENATE(D127,"-",E127),'Three Phase - UG'!$C$8:$T$18,13,FALSE),""),"")</f>
        <v/>
      </c>
      <c r="N127" s="427" t="str">
        <f>IF(D127&lt;&gt;"",IF(E127&lt;&gt;"",VLOOKUP(CONCATENATE(D127,"-",E127),'Three Phase - UG'!$C$8:$T$18,15,FALSE)*1000000,""),"")</f>
        <v/>
      </c>
      <c r="O127" s="426"/>
      <c r="P127" s="427"/>
      <c r="W127" s="429"/>
      <c r="X127"/>
      <c r="Y127"/>
      <c r="Z127"/>
      <c r="AA127"/>
      <c r="AB127"/>
      <c r="AC127"/>
      <c r="AD127"/>
      <c r="AE127"/>
      <c r="AF127" s="4"/>
      <c r="AG127" s="4"/>
      <c r="AH127" s="4"/>
      <c r="AI127" s="4"/>
      <c r="AJ127" s="4"/>
      <c r="AK127" s="4"/>
      <c r="AL127" s="4"/>
      <c r="AM127" s="4"/>
      <c r="AN127"/>
      <c r="AO127"/>
      <c r="AP127"/>
      <c r="AQ127"/>
      <c r="AR127"/>
      <c r="AS127"/>
      <c r="AT127"/>
      <c r="AU127"/>
      <c r="AV127"/>
      <c r="AW127"/>
      <c r="AX127"/>
      <c r="AY127"/>
      <c r="AZ127"/>
      <c r="BA127"/>
    </row>
    <row r="128" spans="1:53" s="428" customFormat="1" x14ac:dyDescent="0.25">
      <c r="A128"/>
      <c r="B128" s="25"/>
      <c r="C128" s="25"/>
      <c r="D128" s="27"/>
      <c r="E128" s="26"/>
      <c r="F128" s="26"/>
      <c r="G128" s="353"/>
      <c r="H128" s="425"/>
      <c r="I128" s="353"/>
      <c r="J128" s="426" t="str">
        <f>IF(D128&lt;&gt;"",IF(E128&lt;&gt;"",VLOOKUP(CONCATENATE(D128,"-",E128),'Three Phase - UG'!$C$8:$T$18,9,FALSE),""),"")</f>
        <v/>
      </c>
      <c r="K128" s="426" t="str">
        <f>IF(D128&lt;&gt;"",IF(E128&lt;&gt;"",VLOOKUP(CONCATENATE(D128,"-",E128),'Three Phase - UG'!$C$8:$T$18,10,FALSE),""),"")</f>
        <v/>
      </c>
      <c r="L128" s="426" t="str">
        <f>IF(D128&lt;&gt;"",IF(E128&lt;&gt;"",VLOOKUP(CONCATENATE(D128,"-",E128),'Three Phase - UG'!$C$8:$T$18,12,FALSE),""),"")</f>
        <v/>
      </c>
      <c r="M128" s="426" t="str">
        <f>IF(D128&lt;&gt;"",IF(E128&lt;&gt;"",VLOOKUP(CONCATENATE(D128,"-",E128),'Three Phase - UG'!$C$8:$T$18,13,FALSE),""),"")</f>
        <v/>
      </c>
      <c r="N128" s="427" t="str">
        <f>IF(D128&lt;&gt;"",IF(E128&lt;&gt;"",VLOOKUP(CONCATENATE(D128,"-",E128),'Three Phase - UG'!$C$8:$T$18,15,FALSE)*1000000,""),"")</f>
        <v/>
      </c>
      <c r="O128" s="426"/>
      <c r="P128" s="427"/>
      <c r="W128" s="429"/>
      <c r="X128"/>
      <c r="Y128"/>
      <c r="Z128"/>
      <c r="AA128"/>
      <c r="AB128"/>
      <c r="AC128"/>
      <c r="AD128"/>
      <c r="AE128"/>
      <c r="AF128" s="4"/>
      <c r="AG128" s="4"/>
      <c r="AH128" s="4"/>
      <c r="AI128" s="4"/>
      <c r="AJ128" s="4"/>
      <c r="AK128" s="4"/>
      <c r="AL128" s="4"/>
      <c r="AM128" s="4"/>
      <c r="AN128"/>
      <c r="AO128"/>
      <c r="AP128"/>
      <c r="AQ128"/>
      <c r="AR128"/>
      <c r="AS128"/>
      <c r="AT128"/>
      <c r="AU128"/>
      <c r="AV128"/>
      <c r="AW128"/>
      <c r="AX128"/>
      <c r="AY128"/>
      <c r="AZ128"/>
      <c r="BA128"/>
    </row>
    <row r="129" spans="1:53" s="428" customFormat="1" x14ac:dyDescent="0.25">
      <c r="A129"/>
      <c r="B129" s="25"/>
      <c r="C129" s="25"/>
      <c r="D129" s="27"/>
      <c r="E129" s="26"/>
      <c r="F129" s="26"/>
      <c r="G129" s="353"/>
      <c r="H129" s="425"/>
      <c r="I129" s="353"/>
      <c r="J129" s="426" t="str">
        <f>IF(D129&lt;&gt;"",IF(E129&lt;&gt;"",VLOOKUP(CONCATENATE(D129,"-",E129),'Three Phase - UG'!$C$8:$T$18,9,FALSE),""),"")</f>
        <v/>
      </c>
      <c r="K129" s="426" t="str">
        <f>IF(D129&lt;&gt;"",IF(E129&lt;&gt;"",VLOOKUP(CONCATENATE(D129,"-",E129),'Three Phase - UG'!$C$8:$T$18,10,FALSE),""),"")</f>
        <v/>
      </c>
      <c r="L129" s="426" t="str">
        <f>IF(D129&lt;&gt;"",IF(E129&lt;&gt;"",VLOOKUP(CONCATENATE(D129,"-",E129),'Three Phase - UG'!$C$8:$T$18,12,FALSE),""),"")</f>
        <v/>
      </c>
      <c r="M129" s="426" t="str">
        <f>IF(D129&lt;&gt;"",IF(E129&lt;&gt;"",VLOOKUP(CONCATENATE(D129,"-",E129),'Three Phase - UG'!$C$8:$T$18,13,FALSE),""),"")</f>
        <v/>
      </c>
      <c r="N129" s="427" t="str">
        <f>IF(D129&lt;&gt;"",IF(E129&lt;&gt;"",VLOOKUP(CONCATENATE(D129,"-",E129),'Three Phase - UG'!$C$8:$T$18,15,FALSE)*1000000,""),"")</f>
        <v/>
      </c>
      <c r="O129" s="426"/>
      <c r="P129" s="427"/>
      <c r="W129" s="429"/>
      <c r="X129"/>
      <c r="Y129"/>
      <c r="Z129"/>
      <c r="AA129"/>
      <c r="AB129"/>
      <c r="AC129"/>
      <c r="AD129"/>
      <c r="AE129"/>
      <c r="AF129" s="4"/>
      <c r="AG129" s="4"/>
      <c r="AH129" s="4"/>
      <c r="AI129" s="4"/>
      <c r="AJ129" s="4"/>
      <c r="AK129" s="4"/>
      <c r="AL129" s="4"/>
      <c r="AM129" s="4"/>
      <c r="AN129"/>
      <c r="AO129"/>
      <c r="AP129"/>
      <c r="AQ129"/>
      <c r="AR129"/>
      <c r="AS129"/>
      <c r="AT129"/>
      <c r="AU129"/>
      <c r="AV129"/>
      <c r="AW129"/>
      <c r="AX129"/>
      <c r="AY129"/>
      <c r="AZ129"/>
      <c r="BA129"/>
    </row>
    <row r="130" spans="1:53" s="428" customFormat="1" x14ac:dyDescent="0.25">
      <c r="A130"/>
      <c r="B130" s="25"/>
      <c r="C130" s="25"/>
      <c r="D130" s="27"/>
      <c r="E130" s="26"/>
      <c r="F130" s="26"/>
      <c r="G130" s="353"/>
      <c r="H130" s="425"/>
      <c r="I130" s="353"/>
      <c r="J130" s="426" t="str">
        <f>IF(D130&lt;&gt;"",IF(E130&lt;&gt;"",VLOOKUP(CONCATENATE(D130,"-",E130),'Three Phase - UG'!$C$8:$T$18,9,FALSE),""),"")</f>
        <v/>
      </c>
      <c r="K130" s="426" t="str">
        <f>IF(D130&lt;&gt;"",IF(E130&lt;&gt;"",VLOOKUP(CONCATENATE(D130,"-",E130),'Three Phase - UG'!$C$8:$T$18,10,FALSE),""),"")</f>
        <v/>
      </c>
      <c r="L130" s="426" t="str">
        <f>IF(D130&lt;&gt;"",IF(E130&lt;&gt;"",VLOOKUP(CONCATENATE(D130,"-",E130),'Three Phase - UG'!$C$8:$T$18,12,FALSE),""),"")</f>
        <v/>
      </c>
      <c r="M130" s="426" t="str">
        <f>IF(D130&lt;&gt;"",IF(E130&lt;&gt;"",VLOOKUP(CONCATENATE(D130,"-",E130),'Three Phase - UG'!$C$8:$T$18,13,FALSE),""),"")</f>
        <v/>
      </c>
      <c r="N130" s="427" t="str">
        <f>IF(D130&lt;&gt;"",IF(E130&lt;&gt;"",VLOOKUP(CONCATENATE(D130,"-",E130),'Three Phase - UG'!$C$8:$T$18,15,FALSE)*1000000,""),"")</f>
        <v/>
      </c>
      <c r="O130" s="426"/>
      <c r="P130" s="427"/>
      <c r="W130" s="429"/>
      <c r="X130"/>
      <c r="Y130"/>
      <c r="Z130"/>
      <c r="AA130"/>
      <c r="AB130"/>
      <c r="AC130"/>
      <c r="AD130"/>
      <c r="AE130"/>
      <c r="AF130" s="4"/>
      <c r="AG130" s="4"/>
      <c r="AH130" s="4"/>
      <c r="AI130" s="4"/>
      <c r="AJ130" s="4"/>
      <c r="AK130" s="4"/>
      <c r="AL130" s="4"/>
      <c r="AM130" s="4"/>
      <c r="AN130"/>
      <c r="AO130"/>
      <c r="AP130"/>
      <c r="AQ130"/>
      <c r="AR130"/>
      <c r="AS130"/>
      <c r="AT130"/>
      <c r="AU130"/>
      <c r="AV130"/>
      <c r="AW130"/>
      <c r="AX130"/>
      <c r="AY130"/>
      <c r="AZ130"/>
      <c r="BA130"/>
    </row>
    <row r="131" spans="1:53" s="428" customFormat="1" x14ac:dyDescent="0.25">
      <c r="A131"/>
      <c r="B131" s="25"/>
      <c r="C131" s="25"/>
      <c r="D131" s="27"/>
      <c r="E131" s="26"/>
      <c r="F131" s="26"/>
      <c r="G131" s="353"/>
      <c r="H131" s="425"/>
      <c r="I131" s="353"/>
      <c r="J131" s="426" t="str">
        <f>IF(D131&lt;&gt;"",IF(E131&lt;&gt;"",VLOOKUP(CONCATENATE(D131,"-",E131),'Three Phase - UG'!$C$8:$T$18,9,FALSE),""),"")</f>
        <v/>
      </c>
      <c r="K131" s="426" t="str">
        <f>IF(D131&lt;&gt;"",IF(E131&lt;&gt;"",VLOOKUP(CONCATENATE(D131,"-",E131),'Three Phase - UG'!$C$8:$T$18,10,FALSE),""),"")</f>
        <v/>
      </c>
      <c r="L131" s="426" t="str">
        <f>IF(D131&lt;&gt;"",IF(E131&lt;&gt;"",VLOOKUP(CONCATENATE(D131,"-",E131),'Three Phase - UG'!$C$8:$T$18,12,FALSE),""),"")</f>
        <v/>
      </c>
      <c r="M131" s="426" t="str">
        <f>IF(D131&lt;&gt;"",IF(E131&lt;&gt;"",VLOOKUP(CONCATENATE(D131,"-",E131),'Three Phase - UG'!$C$8:$T$18,13,FALSE),""),"")</f>
        <v/>
      </c>
      <c r="N131" s="427" t="str">
        <f>IF(D131&lt;&gt;"",IF(E131&lt;&gt;"",VLOOKUP(CONCATENATE(D131,"-",E131),'Three Phase - UG'!$C$8:$T$18,15,FALSE)*1000000,""),"")</f>
        <v/>
      </c>
      <c r="O131" s="426"/>
      <c r="P131" s="427"/>
      <c r="W131" s="429"/>
      <c r="X131"/>
      <c r="Y131"/>
      <c r="Z131"/>
      <c r="AA131"/>
      <c r="AB131"/>
      <c r="AC131"/>
      <c r="AD131"/>
      <c r="AE131"/>
      <c r="AF131" s="4"/>
      <c r="AG131" s="4"/>
      <c r="AH131" s="4"/>
      <c r="AI131" s="4"/>
      <c r="AJ131" s="4"/>
      <c r="AK131" s="4"/>
      <c r="AL131" s="4"/>
      <c r="AM131" s="4"/>
      <c r="AN131"/>
      <c r="AO131"/>
      <c r="AP131"/>
      <c r="AQ131"/>
      <c r="AR131"/>
      <c r="AS131"/>
      <c r="AT131"/>
      <c r="AU131"/>
      <c r="AV131"/>
      <c r="AW131"/>
      <c r="AX131"/>
      <c r="AY131"/>
      <c r="AZ131"/>
      <c r="BA131"/>
    </row>
    <row r="132" spans="1:53" s="428" customFormat="1" x14ac:dyDescent="0.25">
      <c r="A132"/>
      <c r="B132" s="25"/>
      <c r="C132" s="25"/>
      <c r="D132" s="27"/>
      <c r="E132" s="26"/>
      <c r="F132" s="26"/>
      <c r="G132" s="353"/>
      <c r="H132" s="425"/>
      <c r="I132" s="353"/>
      <c r="J132" s="426" t="str">
        <f>IF(D132&lt;&gt;"",IF(E132&lt;&gt;"",VLOOKUP(CONCATENATE(D132,"-",E132),'Three Phase - UG'!$C$8:$T$18,9,FALSE),""),"")</f>
        <v/>
      </c>
      <c r="K132" s="426" t="str">
        <f>IF(D132&lt;&gt;"",IF(E132&lt;&gt;"",VLOOKUP(CONCATENATE(D132,"-",E132),'Three Phase - UG'!$C$8:$T$18,10,FALSE),""),"")</f>
        <v/>
      </c>
      <c r="L132" s="426" t="str">
        <f>IF(D132&lt;&gt;"",IF(E132&lt;&gt;"",VLOOKUP(CONCATENATE(D132,"-",E132),'Three Phase - UG'!$C$8:$T$18,12,FALSE),""),"")</f>
        <v/>
      </c>
      <c r="M132" s="426" t="str">
        <f>IF(D132&lt;&gt;"",IF(E132&lt;&gt;"",VLOOKUP(CONCATENATE(D132,"-",E132),'Three Phase - UG'!$C$8:$T$18,13,FALSE),""),"")</f>
        <v/>
      </c>
      <c r="N132" s="427" t="str">
        <f>IF(D132&lt;&gt;"",IF(E132&lt;&gt;"",VLOOKUP(CONCATENATE(D132,"-",E132),'Three Phase - UG'!$C$8:$T$18,15,FALSE)*1000000,""),"")</f>
        <v/>
      </c>
      <c r="O132" s="426"/>
      <c r="P132" s="427"/>
      <c r="W132" s="429"/>
      <c r="X132"/>
      <c r="Y132"/>
      <c r="Z132"/>
      <c r="AA132"/>
      <c r="AB132"/>
      <c r="AC132"/>
      <c r="AD132"/>
      <c r="AE132"/>
      <c r="AF132" s="4"/>
      <c r="AG132" s="4"/>
      <c r="AH132" s="4"/>
      <c r="AI132" s="4"/>
      <c r="AJ132" s="4"/>
      <c r="AK132" s="4"/>
      <c r="AL132" s="4"/>
      <c r="AM132" s="4"/>
      <c r="AN132"/>
      <c r="AO132"/>
      <c r="AP132"/>
      <c r="AQ132"/>
      <c r="AR132"/>
      <c r="AS132"/>
      <c r="AT132"/>
      <c r="AU132"/>
      <c r="AV132"/>
      <c r="AW132"/>
      <c r="AX132"/>
      <c r="AY132"/>
      <c r="AZ132"/>
      <c r="BA132"/>
    </row>
    <row r="133" spans="1:53" s="428" customFormat="1" x14ac:dyDescent="0.25">
      <c r="A133"/>
      <c r="B133" s="25"/>
      <c r="C133" s="25"/>
      <c r="D133" s="27"/>
      <c r="E133" s="26"/>
      <c r="F133" s="26"/>
      <c r="G133" s="353"/>
      <c r="H133" s="425"/>
      <c r="I133" s="353"/>
      <c r="J133" s="426" t="str">
        <f>IF(D133&lt;&gt;"",IF(E133&lt;&gt;"",VLOOKUP(CONCATENATE(D133,"-",E133),'Three Phase - UG'!$C$8:$T$18,9,FALSE),""),"")</f>
        <v/>
      </c>
      <c r="K133" s="426" t="str">
        <f>IF(D133&lt;&gt;"",IF(E133&lt;&gt;"",VLOOKUP(CONCATENATE(D133,"-",E133),'Three Phase - UG'!$C$8:$T$18,10,FALSE),""),"")</f>
        <v/>
      </c>
      <c r="L133" s="426" t="str">
        <f>IF(D133&lt;&gt;"",IF(E133&lt;&gt;"",VLOOKUP(CONCATENATE(D133,"-",E133),'Three Phase - UG'!$C$8:$T$18,12,FALSE),""),"")</f>
        <v/>
      </c>
      <c r="M133" s="426" t="str">
        <f>IF(D133&lt;&gt;"",IF(E133&lt;&gt;"",VLOOKUP(CONCATENATE(D133,"-",E133),'Three Phase - UG'!$C$8:$T$18,13,FALSE),""),"")</f>
        <v/>
      </c>
      <c r="N133" s="427" t="str">
        <f>IF(D133&lt;&gt;"",IF(E133&lt;&gt;"",VLOOKUP(CONCATENATE(D133,"-",E133),'Three Phase - UG'!$C$8:$T$18,15,FALSE)*1000000,""),"")</f>
        <v/>
      </c>
      <c r="O133" s="426"/>
      <c r="P133" s="427"/>
      <c r="W133" s="429"/>
      <c r="X133"/>
      <c r="Y133"/>
      <c r="Z133"/>
      <c r="AA133"/>
      <c r="AB133"/>
      <c r="AC133"/>
      <c r="AD133"/>
      <c r="AE133"/>
      <c r="AF133" s="4"/>
      <c r="AG133" s="4"/>
      <c r="AH133" s="4"/>
      <c r="AI133" s="4"/>
      <c r="AJ133" s="4"/>
      <c r="AK133" s="4"/>
      <c r="AL133" s="4"/>
      <c r="AM133" s="4"/>
      <c r="AN133"/>
      <c r="AO133"/>
      <c r="AP133"/>
      <c r="AQ133"/>
      <c r="AR133"/>
      <c r="AS133"/>
      <c r="AT133"/>
      <c r="AU133"/>
      <c r="AV133"/>
      <c r="AW133"/>
      <c r="AX133"/>
      <c r="AY133"/>
      <c r="AZ133"/>
      <c r="BA133"/>
    </row>
    <row r="134" spans="1:53" s="428" customFormat="1" x14ac:dyDescent="0.25">
      <c r="A134"/>
      <c r="B134" s="25"/>
      <c r="C134" s="25"/>
      <c r="D134" s="27"/>
      <c r="E134" s="26"/>
      <c r="F134" s="26"/>
      <c r="G134" s="353"/>
      <c r="H134" s="425"/>
      <c r="I134" s="353"/>
      <c r="J134" s="426" t="str">
        <f>IF(D134&lt;&gt;"",IF(E134&lt;&gt;"",VLOOKUP(CONCATENATE(D134,"-",E134),'Three Phase - UG'!$C$8:$T$18,9,FALSE),""),"")</f>
        <v/>
      </c>
      <c r="K134" s="426" t="str">
        <f>IF(D134&lt;&gt;"",IF(E134&lt;&gt;"",VLOOKUP(CONCATENATE(D134,"-",E134),'Three Phase - UG'!$C$8:$T$18,10,FALSE),""),"")</f>
        <v/>
      </c>
      <c r="L134" s="426" t="str">
        <f>IF(D134&lt;&gt;"",IF(E134&lt;&gt;"",VLOOKUP(CONCATENATE(D134,"-",E134),'Three Phase - UG'!$C$8:$T$18,12,FALSE),""),"")</f>
        <v/>
      </c>
      <c r="M134" s="426" t="str">
        <f>IF(D134&lt;&gt;"",IF(E134&lt;&gt;"",VLOOKUP(CONCATENATE(D134,"-",E134),'Three Phase - UG'!$C$8:$T$18,13,FALSE),""),"")</f>
        <v/>
      </c>
      <c r="N134" s="427" t="str">
        <f>IF(D134&lt;&gt;"",IF(E134&lt;&gt;"",VLOOKUP(CONCATENATE(D134,"-",E134),'Three Phase - UG'!$C$8:$T$18,15,FALSE)*1000000,""),"")</f>
        <v/>
      </c>
      <c r="O134" s="426"/>
      <c r="P134" s="427"/>
      <c r="W134" s="429"/>
      <c r="X134"/>
      <c r="Y134"/>
      <c r="Z134"/>
      <c r="AA134"/>
      <c r="AB134"/>
      <c r="AC134"/>
      <c r="AD134"/>
      <c r="AE134"/>
      <c r="AF134" s="4"/>
      <c r="AG134" s="4"/>
      <c r="AH134" s="4"/>
      <c r="AI134" s="4"/>
      <c r="AJ134" s="4"/>
      <c r="AK134" s="4"/>
      <c r="AL134" s="4"/>
      <c r="AM134" s="4"/>
      <c r="AN134"/>
      <c r="AO134"/>
      <c r="AP134"/>
      <c r="AQ134"/>
      <c r="AR134"/>
      <c r="AS134"/>
      <c r="AT134"/>
      <c r="AU134"/>
      <c r="AV134"/>
      <c r="AW134"/>
      <c r="AX134"/>
      <c r="AY134"/>
      <c r="AZ134"/>
      <c r="BA134"/>
    </row>
    <row r="135" spans="1:53" s="428" customFormat="1" x14ac:dyDescent="0.25">
      <c r="A135"/>
      <c r="B135" s="25"/>
      <c r="C135" s="25"/>
      <c r="D135" s="27"/>
      <c r="E135" s="26"/>
      <c r="F135" s="26"/>
      <c r="G135" s="353"/>
      <c r="H135" s="425"/>
      <c r="I135" s="353"/>
      <c r="J135" s="426" t="str">
        <f>IF(D135&lt;&gt;"",IF(E135&lt;&gt;"",VLOOKUP(CONCATENATE(D135,"-",E135),'Three Phase - UG'!$C$8:$T$18,9,FALSE),""),"")</f>
        <v/>
      </c>
      <c r="K135" s="426" t="str">
        <f>IF(D135&lt;&gt;"",IF(E135&lt;&gt;"",VLOOKUP(CONCATENATE(D135,"-",E135),'Three Phase - UG'!$C$8:$T$18,10,FALSE),""),"")</f>
        <v/>
      </c>
      <c r="L135" s="426" t="str">
        <f>IF(D135&lt;&gt;"",IF(E135&lt;&gt;"",VLOOKUP(CONCATENATE(D135,"-",E135),'Three Phase - UG'!$C$8:$T$18,12,FALSE),""),"")</f>
        <v/>
      </c>
      <c r="M135" s="426" t="str">
        <f>IF(D135&lt;&gt;"",IF(E135&lt;&gt;"",VLOOKUP(CONCATENATE(D135,"-",E135),'Three Phase - UG'!$C$8:$T$18,13,FALSE),""),"")</f>
        <v/>
      </c>
      <c r="N135" s="427" t="str">
        <f>IF(D135&lt;&gt;"",IF(E135&lt;&gt;"",VLOOKUP(CONCATENATE(D135,"-",E135),'Three Phase - UG'!$C$8:$T$18,15,FALSE)*1000000,""),"")</f>
        <v/>
      </c>
      <c r="O135" s="426"/>
      <c r="P135" s="427"/>
      <c r="W135" s="429"/>
      <c r="X135"/>
      <c r="Y135"/>
      <c r="Z135"/>
      <c r="AA135"/>
      <c r="AB135"/>
      <c r="AC135"/>
      <c r="AD135"/>
      <c r="AE135"/>
      <c r="AF135" s="4"/>
      <c r="AG135" s="4"/>
      <c r="AH135" s="4"/>
      <c r="AI135" s="4"/>
      <c r="AJ135" s="4"/>
      <c r="AK135" s="4"/>
      <c r="AL135" s="4"/>
      <c r="AM135" s="4"/>
      <c r="AN135"/>
      <c r="AO135"/>
      <c r="AP135"/>
      <c r="AQ135"/>
      <c r="AR135"/>
      <c r="AS135"/>
      <c r="AT135"/>
      <c r="AU135"/>
      <c r="AV135"/>
      <c r="AW135"/>
      <c r="AX135"/>
      <c r="AY135"/>
      <c r="AZ135"/>
      <c r="BA135"/>
    </row>
    <row r="136" spans="1:53" s="428" customFormat="1" x14ac:dyDescent="0.25">
      <c r="A136"/>
      <c r="B136" s="25"/>
      <c r="C136" s="25"/>
      <c r="D136" s="27"/>
      <c r="E136" s="26"/>
      <c r="F136" s="26"/>
      <c r="G136" s="353"/>
      <c r="H136" s="425"/>
      <c r="I136" s="353"/>
      <c r="J136" s="426" t="str">
        <f>IF(D136&lt;&gt;"",IF(E136&lt;&gt;"",VLOOKUP(CONCATENATE(D136,"-",E136),'Three Phase - UG'!$C$8:$T$18,9,FALSE),""),"")</f>
        <v/>
      </c>
      <c r="K136" s="426" t="str">
        <f>IF(D136&lt;&gt;"",IF(E136&lt;&gt;"",VLOOKUP(CONCATENATE(D136,"-",E136),'Three Phase - UG'!$C$8:$T$18,10,FALSE),""),"")</f>
        <v/>
      </c>
      <c r="L136" s="426" t="str">
        <f>IF(D136&lt;&gt;"",IF(E136&lt;&gt;"",VLOOKUP(CONCATENATE(D136,"-",E136),'Three Phase - UG'!$C$8:$T$18,12,FALSE),""),"")</f>
        <v/>
      </c>
      <c r="M136" s="426" t="str">
        <f>IF(D136&lt;&gt;"",IF(E136&lt;&gt;"",VLOOKUP(CONCATENATE(D136,"-",E136),'Three Phase - UG'!$C$8:$T$18,13,FALSE),""),"")</f>
        <v/>
      </c>
      <c r="N136" s="427" t="str">
        <f>IF(D136&lt;&gt;"",IF(E136&lt;&gt;"",VLOOKUP(CONCATENATE(D136,"-",E136),'Three Phase - UG'!$C$8:$T$18,15,FALSE)*1000000,""),"")</f>
        <v/>
      </c>
      <c r="O136" s="426"/>
      <c r="P136" s="427"/>
      <c r="W136" s="429"/>
      <c r="X136"/>
      <c r="Y136"/>
      <c r="Z136"/>
      <c r="AA136"/>
      <c r="AB136"/>
      <c r="AC136"/>
      <c r="AD136"/>
      <c r="AE136"/>
      <c r="AF136" s="4"/>
      <c r="AG136" s="4"/>
      <c r="AH136" s="4"/>
      <c r="AI136" s="4"/>
      <c r="AJ136" s="4"/>
      <c r="AK136" s="4"/>
      <c r="AL136" s="4"/>
      <c r="AM136" s="4"/>
      <c r="AN136"/>
      <c r="AO136"/>
      <c r="AP136"/>
      <c r="AQ136"/>
      <c r="AR136"/>
      <c r="AS136"/>
      <c r="AT136"/>
      <c r="AU136"/>
      <c r="AV136"/>
      <c r="AW136"/>
      <c r="AX136"/>
      <c r="AY136"/>
      <c r="AZ136"/>
      <c r="BA136"/>
    </row>
    <row r="137" spans="1:53" s="428" customFormat="1" x14ac:dyDescent="0.25">
      <c r="A137"/>
      <c r="B137" s="25"/>
      <c r="C137" s="25"/>
      <c r="D137" s="27"/>
      <c r="E137" s="26"/>
      <c r="F137" s="26"/>
      <c r="G137" s="353"/>
      <c r="H137" s="425"/>
      <c r="I137" s="353"/>
      <c r="J137" s="426" t="str">
        <f>IF(D137&lt;&gt;"",IF(E137&lt;&gt;"",VLOOKUP(CONCATENATE(D137,"-",E137),'Three Phase - UG'!$C$8:$T$18,9,FALSE),""),"")</f>
        <v/>
      </c>
      <c r="K137" s="426" t="str">
        <f>IF(D137&lt;&gt;"",IF(E137&lt;&gt;"",VLOOKUP(CONCATENATE(D137,"-",E137),'Three Phase - UG'!$C$8:$T$18,10,FALSE),""),"")</f>
        <v/>
      </c>
      <c r="L137" s="426" t="str">
        <f>IF(D137&lt;&gt;"",IF(E137&lt;&gt;"",VLOOKUP(CONCATENATE(D137,"-",E137),'Three Phase - UG'!$C$8:$T$18,12,FALSE),""),"")</f>
        <v/>
      </c>
      <c r="M137" s="426" t="str">
        <f>IF(D137&lt;&gt;"",IF(E137&lt;&gt;"",VLOOKUP(CONCATENATE(D137,"-",E137),'Three Phase - UG'!$C$8:$T$18,13,FALSE),""),"")</f>
        <v/>
      </c>
      <c r="N137" s="427" t="str">
        <f>IF(D137&lt;&gt;"",IF(E137&lt;&gt;"",VLOOKUP(CONCATENATE(D137,"-",E137),'Three Phase - UG'!$C$8:$T$18,15,FALSE)*1000000,""),"")</f>
        <v/>
      </c>
      <c r="O137" s="426"/>
      <c r="P137" s="427"/>
      <c r="W137" s="429"/>
      <c r="X137"/>
      <c r="Y137"/>
      <c r="Z137"/>
      <c r="AA137"/>
      <c r="AB137"/>
      <c r="AC137"/>
      <c r="AD137"/>
      <c r="AE137"/>
      <c r="AF137" s="4"/>
      <c r="AG137" s="4"/>
      <c r="AH137" s="4"/>
      <c r="AI137" s="4"/>
      <c r="AJ137" s="4"/>
      <c r="AK137" s="4"/>
      <c r="AL137" s="4"/>
      <c r="AM137" s="4"/>
      <c r="AN137"/>
      <c r="AO137"/>
      <c r="AP137"/>
      <c r="AQ137"/>
      <c r="AR137"/>
      <c r="AS137"/>
      <c r="AT137"/>
      <c r="AU137"/>
      <c r="AV137"/>
      <c r="AW137"/>
      <c r="AX137"/>
      <c r="AY137"/>
      <c r="AZ137"/>
      <c r="BA137"/>
    </row>
    <row r="138" spans="1:53" s="428" customFormat="1" x14ac:dyDescent="0.25">
      <c r="A138"/>
      <c r="B138" s="25"/>
      <c r="C138" s="25"/>
      <c r="D138" s="27"/>
      <c r="E138" s="26"/>
      <c r="F138" s="26"/>
      <c r="G138" s="353"/>
      <c r="H138" s="425"/>
      <c r="I138" s="353"/>
      <c r="J138" s="426" t="str">
        <f>IF(D138&lt;&gt;"",IF(E138&lt;&gt;"",VLOOKUP(CONCATENATE(D138,"-",E138),'Three Phase - UG'!$C$8:$T$18,9,FALSE),""),"")</f>
        <v/>
      </c>
      <c r="K138" s="426" t="str">
        <f>IF(D138&lt;&gt;"",IF(E138&lt;&gt;"",VLOOKUP(CONCATENATE(D138,"-",E138),'Three Phase - UG'!$C$8:$T$18,10,FALSE),""),"")</f>
        <v/>
      </c>
      <c r="L138" s="426" t="str">
        <f>IF(D138&lt;&gt;"",IF(E138&lt;&gt;"",VLOOKUP(CONCATENATE(D138,"-",E138),'Three Phase - UG'!$C$8:$T$18,12,FALSE),""),"")</f>
        <v/>
      </c>
      <c r="M138" s="426" t="str">
        <f>IF(D138&lt;&gt;"",IF(E138&lt;&gt;"",VLOOKUP(CONCATENATE(D138,"-",E138),'Three Phase - UG'!$C$8:$T$18,13,FALSE),""),"")</f>
        <v/>
      </c>
      <c r="N138" s="427" t="str">
        <f>IF(D138&lt;&gt;"",IF(E138&lt;&gt;"",VLOOKUP(CONCATENATE(D138,"-",E138),'Three Phase - UG'!$C$8:$T$18,15,FALSE)*1000000,""),"")</f>
        <v/>
      </c>
      <c r="O138" s="426"/>
      <c r="P138" s="427"/>
      <c r="W138" s="429"/>
      <c r="X138"/>
      <c r="Y138"/>
      <c r="Z138"/>
      <c r="AA138"/>
      <c r="AB138"/>
      <c r="AC138"/>
      <c r="AD138"/>
      <c r="AE138"/>
      <c r="AF138" s="4"/>
      <c r="AG138" s="4"/>
      <c r="AH138" s="4"/>
      <c r="AI138" s="4"/>
      <c r="AJ138" s="4"/>
      <c r="AK138" s="4"/>
      <c r="AL138" s="4"/>
      <c r="AM138" s="4"/>
      <c r="AN138"/>
      <c r="AO138"/>
      <c r="AP138"/>
      <c r="AQ138"/>
      <c r="AR138"/>
      <c r="AS138"/>
      <c r="AT138"/>
      <c r="AU138"/>
      <c r="AV138"/>
      <c r="AW138"/>
      <c r="AX138"/>
      <c r="AY138"/>
      <c r="AZ138"/>
      <c r="BA138"/>
    </row>
    <row r="139" spans="1:53" s="428" customFormat="1" x14ac:dyDescent="0.25">
      <c r="A139"/>
      <c r="B139" s="25"/>
      <c r="C139" s="25"/>
      <c r="D139" s="27"/>
      <c r="E139" s="26"/>
      <c r="F139" s="26"/>
      <c r="G139" s="353"/>
      <c r="H139" s="425"/>
      <c r="I139" s="353"/>
      <c r="J139" s="426" t="str">
        <f>IF(D139&lt;&gt;"",IF(E139&lt;&gt;"",VLOOKUP(CONCATENATE(D139,"-",E139),'Three Phase - UG'!$C$8:$T$18,9,FALSE),""),"")</f>
        <v/>
      </c>
      <c r="K139" s="426" t="str">
        <f>IF(D139&lt;&gt;"",IF(E139&lt;&gt;"",VLOOKUP(CONCATENATE(D139,"-",E139),'Three Phase - UG'!$C$8:$T$18,10,FALSE),""),"")</f>
        <v/>
      </c>
      <c r="L139" s="426" t="str">
        <f>IF(D139&lt;&gt;"",IF(E139&lt;&gt;"",VLOOKUP(CONCATENATE(D139,"-",E139),'Three Phase - UG'!$C$8:$T$18,12,FALSE),""),"")</f>
        <v/>
      </c>
      <c r="M139" s="426" t="str">
        <f>IF(D139&lt;&gt;"",IF(E139&lt;&gt;"",VLOOKUP(CONCATENATE(D139,"-",E139),'Three Phase - UG'!$C$8:$T$18,13,FALSE),""),"")</f>
        <v/>
      </c>
      <c r="N139" s="427" t="str">
        <f>IF(D139&lt;&gt;"",IF(E139&lt;&gt;"",VLOOKUP(CONCATENATE(D139,"-",E139),'Three Phase - UG'!$C$8:$T$18,15,FALSE)*1000000,""),"")</f>
        <v/>
      </c>
      <c r="O139" s="426"/>
      <c r="P139" s="427"/>
      <c r="W139" s="429"/>
      <c r="X139"/>
      <c r="Y139"/>
      <c r="Z139"/>
      <c r="AA139"/>
      <c r="AB139"/>
      <c r="AC139"/>
      <c r="AD139"/>
      <c r="AE139"/>
      <c r="AF139" s="4"/>
      <c r="AG139" s="4"/>
      <c r="AH139" s="4"/>
      <c r="AI139" s="4"/>
      <c r="AJ139" s="4"/>
      <c r="AK139" s="4"/>
      <c r="AL139" s="4"/>
      <c r="AM139" s="4"/>
      <c r="AN139"/>
      <c r="AO139"/>
      <c r="AP139"/>
      <c r="AQ139"/>
      <c r="AR139"/>
      <c r="AS139"/>
      <c r="AT139"/>
      <c r="AU139"/>
      <c r="AV139"/>
      <c r="AW139"/>
      <c r="AX139"/>
      <c r="AY139"/>
      <c r="AZ139"/>
      <c r="BA139"/>
    </row>
    <row r="140" spans="1:53" s="428" customFormat="1" x14ac:dyDescent="0.25">
      <c r="A140"/>
      <c r="B140" s="25"/>
      <c r="C140" s="25"/>
      <c r="D140" s="27"/>
      <c r="E140" s="26"/>
      <c r="F140" s="26"/>
      <c r="G140" s="353"/>
      <c r="H140" s="425"/>
      <c r="I140" s="353"/>
      <c r="J140" s="426" t="str">
        <f>IF(D140&lt;&gt;"",IF(E140&lt;&gt;"",VLOOKUP(CONCATENATE(D140,"-",E140),'Three Phase - UG'!$C$8:$T$18,9,FALSE),""),"")</f>
        <v/>
      </c>
      <c r="K140" s="426" t="str">
        <f>IF(D140&lt;&gt;"",IF(E140&lt;&gt;"",VLOOKUP(CONCATENATE(D140,"-",E140),'Three Phase - UG'!$C$8:$T$18,10,FALSE),""),"")</f>
        <v/>
      </c>
      <c r="L140" s="426" t="str">
        <f>IF(D140&lt;&gt;"",IF(E140&lt;&gt;"",VLOOKUP(CONCATENATE(D140,"-",E140),'Three Phase - UG'!$C$8:$T$18,12,FALSE),""),"")</f>
        <v/>
      </c>
      <c r="M140" s="426" t="str">
        <f>IF(D140&lt;&gt;"",IF(E140&lt;&gt;"",VLOOKUP(CONCATENATE(D140,"-",E140),'Three Phase - UG'!$C$8:$T$18,13,FALSE),""),"")</f>
        <v/>
      </c>
      <c r="N140" s="427" t="str">
        <f>IF(D140&lt;&gt;"",IF(E140&lt;&gt;"",VLOOKUP(CONCATENATE(D140,"-",E140),'Three Phase - UG'!$C$8:$T$18,15,FALSE)*1000000,""),"")</f>
        <v/>
      </c>
      <c r="O140" s="426"/>
      <c r="P140" s="427"/>
      <c r="W140" s="429"/>
      <c r="X140"/>
      <c r="Y140"/>
      <c r="Z140"/>
      <c r="AA140"/>
      <c r="AB140"/>
      <c r="AC140"/>
      <c r="AD140"/>
      <c r="AE140"/>
      <c r="AF140" s="4"/>
      <c r="AG140" s="4"/>
      <c r="AH140" s="4"/>
      <c r="AI140" s="4"/>
      <c r="AJ140" s="4"/>
      <c r="AK140" s="4"/>
      <c r="AL140" s="4"/>
      <c r="AM140" s="4"/>
      <c r="AN140"/>
      <c r="AO140"/>
      <c r="AP140"/>
      <c r="AQ140"/>
      <c r="AR140"/>
      <c r="AS140"/>
      <c r="AT140"/>
      <c r="AU140"/>
      <c r="AV140"/>
      <c r="AW140"/>
      <c r="AX140"/>
      <c r="AY140"/>
      <c r="AZ140"/>
      <c r="BA140"/>
    </row>
    <row r="141" spans="1:53" s="428" customFormat="1" x14ac:dyDescent="0.25">
      <c r="A141"/>
      <c r="B141" s="25"/>
      <c r="C141" s="25"/>
      <c r="D141" s="27"/>
      <c r="E141" s="26"/>
      <c r="F141" s="26"/>
      <c r="G141" s="353"/>
      <c r="H141" s="425"/>
      <c r="I141" s="353"/>
      <c r="J141" s="426" t="str">
        <f>IF(D141&lt;&gt;"",IF(E141&lt;&gt;"",VLOOKUP(CONCATENATE(D141,"-",E141),'Three Phase - UG'!$C$8:$T$18,9,FALSE),""),"")</f>
        <v/>
      </c>
      <c r="K141" s="426" t="str">
        <f>IF(D141&lt;&gt;"",IF(E141&lt;&gt;"",VLOOKUP(CONCATENATE(D141,"-",E141),'Three Phase - UG'!$C$8:$T$18,10,FALSE),""),"")</f>
        <v/>
      </c>
      <c r="L141" s="426" t="str">
        <f>IF(D141&lt;&gt;"",IF(E141&lt;&gt;"",VLOOKUP(CONCATENATE(D141,"-",E141),'Three Phase - UG'!$C$8:$T$18,12,FALSE),""),"")</f>
        <v/>
      </c>
      <c r="M141" s="426" t="str">
        <f>IF(D141&lt;&gt;"",IF(E141&lt;&gt;"",VLOOKUP(CONCATENATE(D141,"-",E141),'Three Phase - UG'!$C$8:$T$18,13,FALSE),""),"")</f>
        <v/>
      </c>
      <c r="N141" s="427" t="str">
        <f>IF(D141&lt;&gt;"",IF(E141&lt;&gt;"",VLOOKUP(CONCATENATE(D141,"-",E141),'Three Phase - UG'!$C$8:$T$18,15,FALSE)*1000000,""),"")</f>
        <v/>
      </c>
      <c r="O141" s="426"/>
      <c r="P141" s="427"/>
      <c r="W141" s="429"/>
      <c r="X141"/>
      <c r="Y141"/>
      <c r="Z141"/>
      <c r="AA141"/>
      <c r="AB141"/>
      <c r="AC141"/>
      <c r="AD141"/>
      <c r="AE141"/>
      <c r="AF141" s="4"/>
      <c r="AG141" s="4"/>
      <c r="AH141" s="4"/>
      <c r="AI141" s="4"/>
      <c r="AJ141" s="4"/>
      <c r="AK141" s="4"/>
      <c r="AL141" s="4"/>
      <c r="AM141" s="4"/>
      <c r="AN141"/>
      <c r="AO141"/>
      <c r="AP141"/>
      <c r="AQ141"/>
      <c r="AR141"/>
      <c r="AS141"/>
      <c r="AT141"/>
      <c r="AU141"/>
      <c r="AV141"/>
      <c r="AW141"/>
      <c r="AX141"/>
      <c r="AY141"/>
      <c r="AZ141"/>
      <c r="BA141"/>
    </row>
    <row r="142" spans="1:53" s="428" customFormat="1" x14ac:dyDescent="0.25">
      <c r="A142"/>
      <c r="B142" s="25"/>
      <c r="C142" s="25"/>
      <c r="D142" s="27"/>
      <c r="E142" s="26"/>
      <c r="F142" s="26"/>
      <c r="G142" s="353"/>
      <c r="H142" s="425"/>
      <c r="I142" s="353"/>
      <c r="J142" s="426" t="str">
        <f>IF(D142&lt;&gt;"",IF(E142&lt;&gt;"",VLOOKUP(CONCATENATE(D142,"-",E142),'Three Phase - UG'!$C$8:$T$18,9,FALSE),""),"")</f>
        <v/>
      </c>
      <c r="K142" s="426" t="str">
        <f>IF(D142&lt;&gt;"",IF(E142&lt;&gt;"",VLOOKUP(CONCATENATE(D142,"-",E142),'Three Phase - UG'!$C$8:$T$18,10,FALSE),""),"")</f>
        <v/>
      </c>
      <c r="L142" s="426" t="str">
        <f>IF(D142&lt;&gt;"",IF(E142&lt;&gt;"",VLOOKUP(CONCATENATE(D142,"-",E142),'Three Phase - UG'!$C$8:$T$18,12,FALSE),""),"")</f>
        <v/>
      </c>
      <c r="M142" s="426" t="str">
        <f>IF(D142&lt;&gt;"",IF(E142&lt;&gt;"",VLOOKUP(CONCATENATE(D142,"-",E142),'Three Phase - UG'!$C$8:$T$18,13,FALSE),""),"")</f>
        <v/>
      </c>
      <c r="N142" s="427" t="str">
        <f>IF(D142&lt;&gt;"",IF(E142&lt;&gt;"",VLOOKUP(CONCATENATE(D142,"-",E142),'Three Phase - UG'!$C$8:$T$18,15,FALSE)*1000000,""),"")</f>
        <v/>
      </c>
      <c r="O142" s="426"/>
      <c r="P142" s="427"/>
      <c r="W142" s="429"/>
      <c r="X142"/>
      <c r="Y142"/>
      <c r="Z142"/>
      <c r="AA142"/>
      <c r="AB142"/>
      <c r="AC142"/>
      <c r="AD142"/>
      <c r="AE142"/>
      <c r="AF142" s="4"/>
      <c r="AG142" s="4"/>
      <c r="AH142" s="4"/>
      <c r="AI142" s="4"/>
      <c r="AJ142" s="4"/>
      <c r="AK142" s="4"/>
      <c r="AL142" s="4"/>
      <c r="AM142" s="4"/>
      <c r="AN142"/>
      <c r="AO142"/>
      <c r="AP142"/>
      <c r="AQ142"/>
      <c r="AR142"/>
      <c r="AS142"/>
      <c r="AT142"/>
      <c r="AU142"/>
      <c r="AV142"/>
      <c r="AW142"/>
      <c r="AX142"/>
      <c r="AY142"/>
      <c r="AZ142"/>
      <c r="BA142"/>
    </row>
    <row r="143" spans="1:53" s="428" customFormat="1" x14ac:dyDescent="0.25">
      <c r="A143"/>
      <c r="B143" s="25"/>
      <c r="C143" s="25"/>
      <c r="D143" s="27"/>
      <c r="E143" s="26"/>
      <c r="F143" s="26"/>
      <c r="G143" s="353"/>
      <c r="H143" s="425"/>
      <c r="I143" s="353"/>
      <c r="J143" s="426" t="str">
        <f>IF(D143&lt;&gt;"",IF(E143&lt;&gt;"",VLOOKUP(CONCATENATE(D143,"-",E143),'Three Phase - UG'!$C$8:$T$18,9,FALSE),""),"")</f>
        <v/>
      </c>
      <c r="K143" s="426" t="str">
        <f>IF(D143&lt;&gt;"",IF(E143&lt;&gt;"",VLOOKUP(CONCATENATE(D143,"-",E143),'Three Phase - UG'!$C$8:$T$18,10,FALSE),""),"")</f>
        <v/>
      </c>
      <c r="L143" s="426" t="str">
        <f>IF(D143&lt;&gt;"",IF(E143&lt;&gt;"",VLOOKUP(CONCATENATE(D143,"-",E143),'Three Phase - UG'!$C$8:$T$18,12,FALSE),""),"")</f>
        <v/>
      </c>
      <c r="M143" s="426" t="str">
        <f>IF(D143&lt;&gt;"",IF(E143&lt;&gt;"",VLOOKUP(CONCATENATE(D143,"-",E143),'Three Phase - UG'!$C$8:$T$18,13,FALSE),""),"")</f>
        <v/>
      </c>
      <c r="N143" s="427" t="str">
        <f>IF(D143&lt;&gt;"",IF(E143&lt;&gt;"",VLOOKUP(CONCATENATE(D143,"-",E143),'Three Phase - UG'!$C$8:$T$18,15,FALSE)*1000000,""),"")</f>
        <v/>
      </c>
      <c r="O143" s="426"/>
      <c r="P143" s="427"/>
      <c r="W143" s="429"/>
      <c r="X143"/>
      <c r="Y143"/>
      <c r="Z143"/>
      <c r="AA143"/>
      <c r="AB143"/>
      <c r="AC143"/>
      <c r="AD143"/>
      <c r="AE143"/>
      <c r="AF143" s="4"/>
      <c r="AG143" s="4"/>
      <c r="AH143" s="4"/>
      <c r="AI143" s="4"/>
      <c r="AJ143" s="4"/>
      <c r="AK143" s="4"/>
      <c r="AL143" s="4"/>
      <c r="AM143" s="4"/>
      <c r="AN143"/>
      <c r="AO143"/>
      <c r="AP143"/>
      <c r="AQ143"/>
      <c r="AR143"/>
      <c r="AS143"/>
      <c r="AT143"/>
      <c r="AU143"/>
      <c r="AV143"/>
      <c r="AW143"/>
      <c r="AX143"/>
      <c r="AY143"/>
      <c r="AZ143"/>
      <c r="BA143"/>
    </row>
    <row r="144" spans="1:53" s="428" customFormat="1" x14ac:dyDescent="0.25">
      <c r="A144"/>
      <c r="B144" s="25"/>
      <c r="C144" s="25"/>
      <c r="D144" s="27"/>
      <c r="E144" s="26"/>
      <c r="F144" s="26"/>
      <c r="G144" s="353"/>
      <c r="H144" s="425"/>
      <c r="I144" s="353"/>
      <c r="J144" s="426" t="str">
        <f>IF(D144&lt;&gt;"",IF(E144&lt;&gt;"",VLOOKUP(CONCATENATE(D144,"-",E144),'Three Phase - UG'!$C$8:$T$18,9,FALSE),""),"")</f>
        <v/>
      </c>
      <c r="K144" s="426" t="str">
        <f>IF(D144&lt;&gt;"",IF(E144&lt;&gt;"",VLOOKUP(CONCATENATE(D144,"-",E144),'Three Phase - UG'!$C$8:$T$18,10,FALSE),""),"")</f>
        <v/>
      </c>
      <c r="L144" s="426" t="str">
        <f>IF(D144&lt;&gt;"",IF(E144&lt;&gt;"",VLOOKUP(CONCATENATE(D144,"-",E144),'Three Phase - UG'!$C$8:$T$18,12,FALSE),""),"")</f>
        <v/>
      </c>
      <c r="M144" s="426" t="str">
        <f>IF(D144&lt;&gt;"",IF(E144&lt;&gt;"",VLOOKUP(CONCATENATE(D144,"-",E144),'Three Phase - UG'!$C$8:$T$18,13,FALSE),""),"")</f>
        <v/>
      </c>
      <c r="N144" s="427" t="str">
        <f>IF(D144&lt;&gt;"",IF(E144&lt;&gt;"",VLOOKUP(CONCATENATE(D144,"-",E144),'Three Phase - UG'!$C$8:$T$18,15,FALSE)*1000000,""),"")</f>
        <v/>
      </c>
      <c r="O144" s="426"/>
      <c r="P144" s="427"/>
      <c r="W144" s="429"/>
      <c r="X144"/>
      <c r="Y144"/>
      <c r="Z144"/>
      <c r="AA144"/>
      <c r="AB144"/>
      <c r="AC144"/>
      <c r="AD144"/>
      <c r="AE144"/>
      <c r="AF144" s="4"/>
      <c r="AG144" s="4"/>
      <c r="AH144" s="4"/>
      <c r="AI144" s="4"/>
      <c r="AJ144" s="4"/>
      <c r="AK144" s="4"/>
      <c r="AL144" s="4"/>
      <c r="AM144" s="4"/>
      <c r="AN144"/>
      <c r="AO144"/>
      <c r="AP144"/>
      <c r="AQ144"/>
      <c r="AR144"/>
      <c r="AS144"/>
      <c r="AT144"/>
      <c r="AU144"/>
      <c r="AV144"/>
      <c r="AW144"/>
      <c r="AX144"/>
      <c r="AY144"/>
      <c r="AZ144"/>
      <c r="BA144"/>
    </row>
    <row r="145" spans="1:53" s="428" customFormat="1" x14ac:dyDescent="0.25">
      <c r="A145"/>
      <c r="B145" s="25"/>
      <c r="C145" s="25"/>
      <c r="D145" s="27"/>
      <c r="E145" s="26"/>
      <c r="F145" s="26"/>
      <c r="G145" s="353"/>
      <c r="H145" s="425"/>
      <c r="I145" s="353"/>
      <c r="J145" s="426" t="str">
        <f>IF(D145&lt;&gt;"",IF(E145&lt;&gt;"",VLOOKUP(CONCATENATE(D145,"-",E145),'Three Phase - UG'!$C$8:$T$18,9,FALSE),""),"")</f>
        <v/>
      </c>
      <c r="K145" s="426" t="str">
        <f>IF(D145&lt;&gt;"",IF(E145&lt;&gt;"",VLOOKUP(CONCATENATE(D145,"-",E145),'Three Phase - UG'!$C$8:$T$18,10,FALSE),""),"")</f>
        <v/>
      </c>
      <c r="L145" s="426" t="str">
        <f>IF(D145&lt;&gt;"",IF(E145&lt;&gt;"",VLOOKUP(CONCATENATE(D145,"-",E145),'Three Phase - UG'!$C$8:$T$18,12,FALSE),""),"")</f>
        <v/>
      </c>
      <c r="M145" s="426" t="str">
        <f>IF(D145&lt;&gt;"",IF(E145&lt;&gt;"",VLOOKUP(CONCATENATE(D145,"-",E145),'Three Phase - UG'!$C$8:$T$18,13,FALSE),""),"")</f>
        <v/>
      </c>
      <c r="N145" s="427" t="str">
        <f>IF(D145&lt;&gt;"",IF(E145&lt;&gt;"",VLOOKUP(CONCATENATE(D145,"-",E145),'Three Phase - UG'!$C$8:$T$18,15,FALSE)*1000000,""),"")</f>
        <v/>
      </c>
      <c r="O145" s="426"/>
      <c r="P145" s="427"/>
      <c r="W145" s="429"/>
      <c r="X145"/>
      <c r="Y145"/>
      <c r="Z145"/>
      <c r="AA145"/>
      <c r="AB145"/>
      <c r="AC145"/>
      <c r="AD145"/>
      <c r="AE145"/>
      <c r="AF145" s="4"/>
      <c r="AG145" s="4"/>
      <c r="AH145" s="4"/>
      <c r="AI145" s="4"/>
      <c r="AJ145" s="4"/>
      <c r="AK145" s="4"/>
      <c r="AL145" s="4"/>
      <c r="AM145" s="4"/>
      <c r="AN145"/>
      <c r="AO145"/>
      <c r="AP145"/>
      <c r="AQ145"/>
      <c r="AR145"/>
      <c r="AS145"/>
      <c r="AT145"/>
      <c r="AU145"/>
      <c r="AV145"/>
      <c r="AW145"/>
      <c r="AX145"/>
      <c r="AY145"/>
      <c r="AZ145"/>
      <c r="BA145"/>
    </row>
    <row r="146" spans="1:53" s="428" customFormat="1" x14ac:dyDescent="0.25">
      <c r="A146"/>
      <c r="B146" s="25"/>
      <c r="C146" s="25"/>
      <c r="D146" s="27"/>
      <c r="E146" s="26"/>
      <c r="F146" s="26"/>
      <c r="G146" s="353"/>
      <c r="H146" s="425"/>
      <c r="I146" s="353"/>
      <c r="J146" s="426" t="str">
        <f>IF(D146&lt;&gt;"",IF(E146&lt;&gt;"",VLOOKUP(CONCATENATE(D146,"-",E146),'Three Phase - UG'!$C$8:$T$18,9,FALSE),""),"")</f>
        <v/>
      </c>
      <c r="K146" s="426" t="str">
        <f>IF(D146&lt;&gt;"",IF(E146&lt;&gt;"",VLOOKUP(CONCATENATE(D146,"-",E146),'Three Phase - UG'!$C$8:$T$18,10,FALSE),""),"")</f>
        <v/>
      </c>
      <c r="L146" s="426" t="str">
        <f>IF(D146&lt;&gt;"",IF(E146&lt;&gt;"",VLOOKUP(CONCATENATE(D146,"-",E146),'Three Phase - UG'!$C$8:$T$18,12,FALSE),""),"")</f>
        <v/>
      </c>
      <c r="M146" s="426" t="str">
        <f>IF(D146&lt;&gt;"",IF(E146&lt;&gt;"",VLOOKUP(CONCATENATE(D146,"-",E146),'Three Phase - UG'!$C$8:$T$18,13,FALSE),""),"")</f>
        <v/>
      </c>
      <c r="N146" s="427" t="str">
        <f>IF(D146&lt;&gt;"",IF(E146&lt;&gt;"",VLOOKUP(CONCATENATE(D146,"-",E146),'Three Phase - UG'!$C$8:$T$18,15,FALSE)*1000000,""),"")</f>
        <v/>
      </c>
      <c r="O146" s="426"/>
      <c r="P146" s="427"/>
      <c r="W146" s="429"/>
      <c r="X146"/>
      <c r="Y146"/>
      <c r="Z146"/>
      <c r="AA146"/>
      <c r="AB146"/>
      <c r="AC146"/>
      <c r="AD146"/>
      <c r="AE146"/>
      <c r="AF146" s="4"/>
      <c r="AG146" s="4"/>
      <c r="AH146" s="4"/>
      <c r="AI146" s="4"/>
      <c r="AJ146" s="4"/>
      <c r="AK146" s="4"/>
      <c r="AL146" s="4"/>
      <c r="AM146" s="4"/>
      <c r="AN146"/>
      <c r="AO146"/>
      <c r="AP146"/>
      <c r="AQ146"/>
      <c r="AR146"/>
      <c r="AS146"/>
      <c r="AT146"/>
      <c r="AU146"/>
      <c r="AV146"/>
      <c r="AW146"/>
      <c r="AX146"/>
      <c r="AY146"/>
      <c r="AZ146"/>
      <c r="BA146"/>
    </row>
    <row r="147" spans="1:53" s="428" customFormat="1" x14ac:dyDescent="0.25">
      <c r="A147"/>
      <c r="B147" s="25"/>
      <c r="C147" s="25"/>
      <c r="D147" s="27"/>
      <c r="E147" s="26"/>
      <c r="F147" s="26"/>
      <c r="G147" s="353"/>
      <c r="H147" s="425"/>
      <c r="I147" s="353"/>
      <c r="J147" s="426" t="str">
        <f>IF(D147&lt;&gt;"",IF(E147&lt;&gt;"",VLOOKUP(CONCATENATE(D147,"-",E147),'Three Phase - UG'!$C$8:$T$18,9,FALSE),""),"")</f>
        <v/>
      </c>
      <c r="K147" s="426" t="str">
        <f>IF(D147&lt;&gt;"",IF(E147&lt;&gt;"",VLOOKUP(CONCATENATE(D147,"-",E147),'Three Phase - UG'!$C$8:$T$18,10,FALSE),""),"")</f>
        <v/>
      </c>
      <c r="L147" s="426" t="str">
        <f>IF(D147&lt;&gt;"",IF(E147&lt;&gt;"",VLOOKUP(CONCATENATE(D147,"-",E147),'Three Phase - UG'!$C$8:$T$18,12,FALSE),""),"")</f>
        <v/>
      </c>
      <c r="M147" s="426" t="str">
        <f>IF(D147&lt;&gt;"",IF(E147&lt;&gt;"",VLOOKUP(CONCATENATE(D147,"-",E147),'Three Phase - UG'!$C$8:$T$18,13,FALSE),""),"")</f>
        <v/>
      </c>
      <c r="N147" s="427" t="str">
        <f>IF(D147&lt;&gt;"",IF(E147&lt;&gt;"",VLOOKUP(CONCATENATE(D147,"-",E147),'Three Phase - UG'!$C$8:$T$18,15,FALSE)*1000000,""),"")</f>
        <v/>
      </c>
      <c r="O147" s="426"/>
      <c r="P147" s="427"/>
      <c r="W147" s="429"/>
      <c r="X147"/>
      <c r="Y147"/>
      <c r="Z147"/>
      <c r="AA147"/>
      <c r="AB147"/>
      <c r="AC147"/>
      <c r="AD147"/>
      <c r="AE147"/>
      <c r="AF147" s="4"/>
      <c r="AG147" s="4"/>
      <c r="AH147" s="4"/>
      <c r="AI147" s="4"/>
      <c r="AJ147" s="4"/>
      <c r="AK147" s="4"/>
      <c r="AL147" s="4"/>
      <c r="AM147" s="4"/>
      <c r="AN147"/>
      <c r="AO147"/>
      <c r="AP147"/>
      <c r="AQ147"/>
      <c r="AR147"/>
      <c r="AS147"/>
      <c r="AT147"/>
      <c r="AU147"/>
      <c r="AV147"/>
      <c r="AW147"/>
      <c r="AX147"/>
      <c r="AY147"/>
      <c r="AZ147"/>
      <c r="BA147"/>
    </row>
    <row r="148" spans="1:53" s="428" customFormat="1" x14ac:dyDescent="0.25">
      <c r="A148"/>
      <c r="B148" s="25"/>
      <c r="C148" s="25"/>
      <c r="D148" s="27"/>
      <c r="E148" s="26"/>
      <c r="F148" s="26"/>
      <c r="G148" s="353"/>
      <c r="H148" s="425"/>
      <c r="I148" s="353"/>
      <c r="J148" s="426" t="str">
        <f>IF(D148&lt;&gt;"",IF(E148&lt;&gt;"",VLOOKUP(CONCATENATE(D148,"-",E148),'Three Phase - UG'!$C$8:$T$18,9,FALSE),""),"")</f>
        <v/>
      </c>
      <c r="K148" s="426" t="str">
        <f>IF(D148&lt;&gt;"",IF(E148&lt;&gt;"",VLOOKUP(CONCATENATE(D148,"-",E148),'Three Phase - UG'!$C$8:$T$18,10,FALSE),""),"")</f>
        <v/>
      </c>
      <c r="L148" s="426" t="str">
        <f>IF(D148&lt;&gt;"",IF(E148&lt;&gt;"",VLOOKUP(CONCATENATE(D148,"-",E148),'Three Phase - UG'!$C$8:$T$18,12,FALSE),""),"")</f>
        <v/>
      </c>
      <c r="M148" s="426" t="str">
        <f>IF(D148&lt;&gt;"",IF(E148&lt;&gt;"",VLOOKUP(CONCATENATE(D148,"-",E148),'Three Phase - UG'!$C$8:$T$18,13,FALSE),""),"")</f>
        <v/>
      </c>
      <c r="N148" s="427" t="str">
        <f>IF(D148&lt;&gt;"",IF(E148&lt;&gt;"",VLOOKUP(CONCATENATE(D148,"-",E148),'Three Phase - UG'!$C$8:$T$18,15,FALSE)*1000000,""),"")</f>
        <v/>
      </c>
      <c r="O148" s="426"/>
      <c r="P148" s="427"/>
      <c r="W148" s="429"/>
      <c r="X148"/>
      <c r="Y148"/>
      <c r="Z148"/>
      <c r="AA148"/>
      <c r="AB148"/>
      <c r="AC148"/>
      <c r="AD148"/>
      <c r="AE148"/>
      <c r="AF148" s="4"/>
      <c r="AG148" s="4"/>
      <c r="AH148" s="4"/>
      <c r="AI148" s="4"/>
      <c r="AJ148" s="4"/>
      <c r="AK148" s="4"/>
      <c r="AL148" s="4"/>
      <c r="AM148" s="4"/>
      <c r="AN148"/>
      <c r="AO148"/>
      <c r="AP148"/>
      <c r="AQ148"/>
      <c r="AR148"/>
      <c r="AS148"/>
      <c r="AT148"/>
      <c r="AU148"/>
      <c r="AV148"/>
      <c r="AW148"/>
      <c r="AX148"/>
      <c r="AY148"/>
      <c r="AZ148"/>
      <c r="BA148"/>
    </row>
    <row r="149" spans="1:53" s="428" customFormat="1" x14ac:dyDescent="0.25">
      <c r="A149"/>
      <c r="B149" s="25"/>
      <c r="C149" s="25"/>
      <c r="D149" s="27"/>
      <c r="E149" s="26"/>
      <c r="F149" s="26"/>
      <c r="G149" s="353"/>
      <c r="H149" s="425"/>
      <c r="I149" s="353"/>
      <c r="J149" s="426" t="str">
        <f>IF(D149&lt;&gt;"",IF(E149&lt;&gt;"",VLOOKUP(CONCATENATE(D149,"-",E149),'Three Phase - UG'!$C$8:$T$18,9,FALSE),""),"")</f>
        <v/>
      </c>
      <c r="K149" s="426" t="str">
        <f>IF(D149&lt;&gt;"",IF(E149&lt;&gt;"",VLOOKUP(CONCATENATE(D149,"-",E149),'Three Phase - UG'!$C$8:$T$18,10,FALSE),""),"")</f>
        <v/>
      </c>
      <c r="L149" s="426" t="str">
        <f>IF(D149&lt;&gt;"",IF(E149&lt;&gt;"",VLOOKUP(CONCATENATE(D149,"-",E149),'Three Phase - UG'!$C$8:$T$18,12,FALSE),""),"")</f>
        <v/>
      </c>
      <c r="M149" s="426" t="str">
        <f>IF(D149&lt;&gt;"",IF(E149&lt;&gt;"",VLOOKUP(CONCATENATE(D149,"-",E149),'Three Phase - UG'!$C$8:$T$18,13,FALSE),""),"")</f>
        <v/>
      </c>
      <c r="N149" s="427" t="str">
        <f>IF(D149&lt;&gt;"",IF(E149&lt;&gt;"",VLOOKUP(CONCATENATE(D149,"-",E149),'Three Phase - UG'!$C$8:$T$18,15,FALSE)*1000000,""),"")</f>
        <v/>
      </c>
      <c r="O149" s="426"/>
      <c r="P149" s="427"/>
      <c r="W149" s="429"/>
      <c r="X149"/>
      <c r="Y149"/>
      <c r="Z149"/>
      <c r="AA149"/>
      <c r="AB149"/>
      <c r="AC149"/>
      <c r="AD149"/>
      <c r="AE149"/>
      <c r="AF149" s="4"/>
      <c r="AG149" s="4"/>
      <c r="AH149" s="4"/>
      <c r="AI149" s="4"/>
      <c r="AJ149" s="4"/>
      <c r="AK149" s="4"/>
      <c r="AL149" s="4"/>
      <c r="AM149" s="4"/>
      <c r="AN149"/>
      <c r="AO149"/>
      <c r="AP149"/>
      <c r="AQ149"/>
      <c r="AR149"/>
      <c r="AS149"/>
      <c r="AT149"/>
      <c r="AU149"/>
      <c r="AV149"/>
      <c r="AW149"/>
      <c r="AX149"/>
      <c r="AY149"/>
      <c r="AZ149"/>
      <c r="BA149"/>
    </row>
    <row r="150" spans="1:53" s="428" customFormat="1" x14ac:dyDescent="0.25">
      <c r="A150"/>
      <c r="B150" s="25"/>
      <c r="C150" s="25"/>
      <c r="D150" s="27"/>
      <c r="E150" s="26"/>
      <c r="F150" s="26"/>
      <c r="G150" s="353"/>
      <c r="H150" s="425"/>
      <c r="I150" s="353"/>
      <c r="J150" s="426" t="str">
        <f>IF(D150&lt;&gt;"",IF(E150&lt;&gt;"",VLOOKUP(CONCATENATE(D150,"-",E150),'Three Phase - UG'!$C$8:$T$18,9,FALSE),""),"")</f>
        <v/>
      </c>
      <c r="K150" s="426" t="str">
        <f>IF(D150&lt;&gt;"",IF(E150&lt;&gt;"",VLOOKUP(CONCATENATE(D150,"-",E150),'Three Phase - UG'!$C$8:$T$18,10,FALSE),""),"")</f>
        <v/>
      </c>
      <c r="L150" s="426" t="str">
        <f>IF(D150&lt;&gt;"",IF(E150&lt;&gt;"",VLOOKUP(CONCATENATE(D150,"-",E150),'Three Phase - UG'!$C$8:$T$18,12,FALSE),""),"")</f>
        <v/>
      </c>
      <c r="M150" s="426" t="str">
        <f>IF(D150&lt;&gt;"",IF(E150&lt;&gt;"",VLOOKUP(CONCATENATE(D150,"-",E150),'Three Phase - UG'!$C$8:$T$18,13,FALSE),""),"")</f>
        <v/>
      </c>
      <c r="N150" s="427" t="str">
        <f>IF(D150&lt;&gt;"",IF(E150&lt;&gt;"",VLOOKUP(CONCATENATE(D150,"-",E150),'Three Phase - UG'!$C$8:$T$18,15,FALSE)*1000000,""),"")</f>
        <v/>
      </c>
      <c r="O150" s="426"/>
      <c r="P150" s="427"/>
      <c r="W150" s="429"/>
      <c r="X150"/>
      <c r="Y150"/>
      <c r="Z150"/>
      <c r="AA150"/>
      <c r="AB150"/>
      <c r="AC150"/>
      <c r="AD150"/>
      <c r="AE150"/>
      <c r="AF150" s="4"/>
      <c r="AG150" s="4"/>
      <c r="AH150" s="4"/>
      <c r="AI150" s="4"/>
      <c r="AJ150" s="4"/>
      <c r="AK150" s="4"/>
      <c r="AL150" s="4"/>
      <c r="AM150" s="4"/>
      <c r="AN150"/>
      <c r="AO150"/>
      <c r="AP150"/>
      <c r="AQ150"/>
      <c r="AR150"/>
      <c r="AS150"/>
      <c r="AT150"/>
      <c r="AU150"/>
      <c r="AV150"/>
      <c r="AW150"/>
      <c r="AX150"/>
      <c r="AY150"/>
      <c r="AZ150"/>
      <c r="BA150"/>
    </row>
    <row r="151" spans="1:53" s="428" customFormat="1" x14ac:dyDescent="0.25">
      <c r="A151"/>
      <c r="B151" s="25"/>
      <c r="C151" s="25"/>
      <c r="D151" s="27"/>
      <c r="E151" s="26"/>
      <c r="F151" s="26"/>
      <c r="G151" s="353"/>
      <c r="H151" s="425"/>
      <c r="I151" s="353"/>
      <c r="J151" s="426" t="str">
        <f>IF(D151&lt;&gt;"",IF(E151&lt;&gt;"",VLOOKUP(CONCATENATE(D151,"-",E151),'Three Phase - UG'!$C$8:$T$18,9,FALSE),""),"")</f>
        <v/>
      </c>
      <c r="K151" s="426" t="str">
        <f>IF(D151&lt;&gt;"",IF(E151&lt;&gt;"",VLOOKUP(CONCATENATE(D151,"-",E151),'Three Phase - UG'!$C$8:$T$18,10,FALSE),""),"")</f>
        <v/>
      </c>
      <c r="L151" s="426" t="str">
        <f>IF(D151&lt;&gt;"",IF(E151&lt;&gt;"",VLOOKUP(CONCATENATE(D151,"-",E151),'Three Phase - UG'!$C$8:$T$18,12,FALSE),""),"")</f>
        <v/>
      </c>
      <c r="M151" s="426" t="str">
        <f>IF(D151&lt;&gt;"",IF(E151&lt;&gt;"",VLOOKUP(CONCATENATE(D151,"-",E151),'Three Phase - UG'!$C$8:$T$18,13,FALSE),""),"")</f>
        <v/>
      </c>
      <c r="N151" s="427" t="str">
        <f>IF(D151&lt;&gt;"",IF(E151&lt;&gt;"",VLOOKUP(CONCATENATE(D151,"-",E151),'Three Phase - UG'!$C$8:$T$18,15,FALSE)*1000000,""),"")</f>
        <v/>
      </c>
      <c r="O151" s="426"/>
      <c r="P151" s="427"/>
      <c r="W151" s="429"/>
      <c r="X151"/>
      <c r="Y151"/>
      <c r="Z151"/>
      <c r="AA151"/>
      <c r="AB151"/>
      <c r="AC151"/>
      <c r="AD151"/>
      <c r="AE151"/>
      <c r="AF151" s="4"/>
      <c r="AG151" s="4"/>
      <c r="AH151" s="4"/>
      <c r="AI151" s="4"/>
      <c r="AJ151" s="4"/>
      <c r="AK151" s="4"/>
      <c r="AL151" s="4"/>
      <c r="AM151" s="4"/>
      <c r="AN151"/>
      <c r="AO151"/>
      <c r="AP151"/>
      <c r="AQ151"/>
      <c r="AR151"/>
      <c r="AS151"/>
      <c r="AT151"/>
      <c r="AU151"/>
      <c r="AV151"/>
      <c r="AW151"/>
      <c r="AX151"/>
      <c r="AY151"/>
      <c r="AZ151"/>
      <c r="BA151"/>
    </row>
    <row r="152" spans="1:53" s="428" customFormat="1" x14ac:dyDescent="0.25">
      <c r="A152"/>
      <c r="B152" s="25"/>
      <c r="C152" s="25"/>
      <c r="D152" s="27"/>
      <c r="E152" s="26"/>
      <c r="F152" s="26"/>
      <c r="G152" s="353"/>
      <c r="H152" s="425"/>
      <c r="I152" s="353"/>
      <c r="J152" s="426" t="str">
        <f>IF(D152&lt;&gt;"",IF(E152&lt;&gt;"",VLOOKUP(CONCATENATE(D152,"-",E152),'Three Phase - UG'!$C$8:$T$18,9,FALSE),""),"")</f>
        <v/>
      </c>
      <c r="K152" s="426" t="str">
        <f>IF(D152&lt;&gt;"",IF(E152&lt;&gt;"",VLOOKUP(CONCATENATE(D152,"-",E152),'Three Phase - UG'!$C$8:$T$18,10,FALSE),""),"")</f>
        <v/>
      </c>
      <c r="L152" s="426" t="str">
        <f>IF(D152&lt;&gt;"",IF(E152&lt;&gt;"",VLOOKUP(CONCATENATE(D152,"-",E152),'Three Phase - UG'!$C$8:$T$18,12,FALSE),""),"")</f>
        <v/>
      </c>
      <c r="M152" s="426" t="str">
        <f>IF(D152&lt;&gt;"",IF(E152&lt;&gt;"",VLOOKUP(CONCATENATE(D152,"-",E152),'Three Phase - UG'!$C$8:$T$18,13,FALSE),""),"")</f>
        <v/>
      </c>
      <c r="N152" s="427" t="str">
        <f>IF(D152&lt;&gt;"",IF(E152&lt;&gt;"",VLOOKUP(CONCATENATE(D152,"-",E152),'Three Phase - UG'!$C$8:$T$18,15,FALSE)*1000000,""),"")</f>
        <v/>
      </c>
      <c r="O152" s="426"/>
      <c r="P152" s="427"/>
      <c r="W152" s="429"/>
      <c r="X152"/>
      <c r="Y152"/>
      <c r="Z152"/>
      <c r="AA152"/>
      <c r="AB152"/>
      <c r="AC152"/>
      <c r="AD152"/>
      <c r="AE152"/>
      <c r="AF152" s="4"/>
      <c r="AG152" s="4"/>
      <c r="AH152" s="4"/>
      <c r="AI152" s="4"/>
      <c r="AJ152" s="4"/>
      <c r="AK152" s="4"/>
      <c r="AL152" s="4"/>
      <c r="AM152" s="4"/>
      <c r="AN152"/>
      <c r="AO152"/>
      <c r="AP152"/>
      <c r="AQ152"/>
      <c r="AR152"/>
      <c r="AS152"/>
      <c r="AT152"/>
      <c r="AU152"/>
      <c r="AV152"/>
      <c r="AW152"/>
      <c r="AX152"/>
      <c r="AY152"/>
      <c r="AZ152"/>
      <c r="BA152"/>
    </row>
    <row r="153" spans="1:53" s="428" customFormat="1" x14ac:dyDescent="0.25">
      <c r="A153"/>
      <c r="B153" s="25"/>
      <c r="C153" s="25"/>
      <c r="D153" s="27"/>
      <c r="E153" s="26"/>
      <c r="F153" s="26"/>
      <c r="G153" s="353"/>
      <c r="H153" s="425"/>
      <c r="I153" s="353"/>
      <c r="J153" s="426" t="str">
        <f>IF(D153&lt;&gt;"",IF(E153&lt;&gt;"",VLOOKUP(CONCATENATE(D153,"-",E153),'Three Phase - UG'!$C$8:$T$18,9,FALSE),""),"")</f>
        <v/>
      </c>
      <c r="K153" s="426" t="str">
        <f>IF(D153&lt;&gt;"",IF(E153&lt;&gt;"",VLOOKUP(CONCATENATE(D153,"-",E153),'Three Phase - UG'!$C$8:$T$18,10,FALSE),""),"")</f>
        <v/>
      </c>
      <c r="L153" s="426" t="str">
        <f>IF(D153&lt;&gt;"",IF(E153&lt;&gt;"",VLOOKUP(CONCATENATE(D153,"-",E153),'Three Phase - UG'!$C$8:$T$18,12,FALSE),""),"")</f>
        <v/>
      </c>
      <c r="M153" s="426" t="str">
        <f>IF(D153&lt;&gt;"",IF(E153&lt;&gt;"",VLOOKUP(CONCATENATE(D153,"-",E153),'Three Phase - UG'!$C$8:$T$18,13,FALSE),""),"")</f>
        <v/>
      </c>
      <c r="N153" s="427" t="str">
        <f>IF(D153&lt;&gt;"",IF(E153&lt;&gt;"",VLOOKUP(CONCATENATE(D153,"-",E153),'Three Phase - UG'!$C$8:$T$18,15,FALSE)*1000000,""),"")</f>
        <v/>
      </c>
      <c r="O153" s="426"/>
      <c r="P153" s="427"/>
      <c r="W153" s="429"/>
      <c r="X153"/>
      <c r="Y153"/>
      <c r="Z153"/>
      <c r="AA153"/>
      <c r="AB153"/>
      <c r="AC153"/>
      <c r="AD153"/>
      <c r="AE153"/>
      <c r="AF153" s="4"/>
      <c r="AG153" s="4"/>
      <c r="AH153" s="4"/>
      <c r="AI153" s="4"/>
      <c r="AJ153" s="4"/>
      <c r="AK153" s="4"/>
      <c r="AL153" s="4"/>
      <c r="AM153" s="4"/>
      <c r="AN153"/>
      <c r="AO153"/>
      <c r="AP153"/>
      <c r="AQ153"/>
      <c r="AR153"/>
      <c r="AS153"/>
      <c r="AT153"/>
      <c r="AU153"/>
      <c r="AV153"/>
      <c r="AW153"/>
      <c r="AX153"/>
      <c r="AY153"/>
      <c r="AZ153"/>
      <c r="BA153"/>
    </row>
    <row r="154" spans="1:53" s="428" customFormat="1" x14ac:dyDescent="0.25">
      <c r="A154"/>
      <c r="B154" s="25"/>
      <c r="C154" s="25"/>
      <c r="D154" s="27"/>
      <c r="E154" s="26"/>
      <c r="F154" s="26"/>
      <c r="G154" s="353"/>
      <c r="H154" s="425"/>
      <c r="I154" s="353"/>
      <c r="J154" s="426" t="str">
        <f>IF(D154&lt;&gt;"",IF(E154&lt;&gt;"",VLOOKUP(CONCATENATE(D154,"-",E154),'Three Phase - UG'!$C$8:$T$18,9,FALSE),""),"")</f>
        <v/>
      </c>
      <c r="K154" s="426" t="str">
        <f>IF(D154&lt;&gt;"",IF(E154&lt;&gt;"",VLOOKUP(CONCATENATE(D154,"-",E154),'Three Phase - UG'!$C$8:$T$18,10,FALSE),""),"")</f>
        <v/>
      </c>
      <c r="L154" s="426" t="str">
        <f>IF(D154&lt;&gt;"",IF(E154&lt;&gt;"",VLOOKUP(CONCATENATE(D154,"-",E154),'Three Phase - UG'!$C$8:$T$18,12,FALSE),""),"")</f>
        <v/>
      </c>
      <c r="M154" s="426" t="str">
        <f>IF(D154&lt;&gt;"",IF(E154&lt;&gt;"",VLOOKUP(CONCATENATE(D154,"-",E154),'Three Phase - UG'!$C$8:$T$18,13,FALSE),""),"")</f>
        <v/>
      </c>
      <c r="N154" s="427" t="str">
        <f>IF(D154&lt;&gt;"",IF(E154&lt;&gt;"",VLOOKUP(CONCATENATE(D154,"-",E154),'Three Phase - UG'!$C$8:$T$18,15,FALSE)*1000000,""),"")</f>
        <v/>
      </c>
      <c r="O154" s="426"/>
      <c r="P154" s="427"/>
      <c r="W154" s="429"/>
      <c r="X154"/>
      <c r="Y154"/>
      <c r="Z154"/>
      <c r="AA154"/>
      <c r="AB154"/>
      <c r="AC154"/>
      <c r="AD154"/>
      <c r="AE154"/>
      <c r="AF154" s="4"/>
      <c r="AG154" s="4"/>
      <c r="AH154" s="4"/>
      <c r="AI154" s="4"/>
      <c r="AJ154" s="4"/>
      <c r="AK154" s="4"/>
      <c r="AL154" s="4"/>
      <c r="AM154" s="4"/>
      <c r="AN154"/>
      <c r="AO154"/>
      <c r="AP154"/>
      <c r="AQ154"/>
      <c r="AR154"/>
      <c r="AS154"/>
      <c r="AT154"/>
      <c r="AU154"/>
      <c r="AV154"/>
      <c r="AW154"/>
      <c r="AX154"/>
      <c r="AY154"/>
      <c r="AZ154"/>
      <c r="BA154"/>
    </row>
    <row r="155" spans="1:53" s="428" customFormat="1" x14ac:dyDescent="0.25">
      <c r="A155"/>
      <c r="B155" s="25"/>
      <c r="C155" s="25"/>
      <c r="D155" s="27"/>
      <c r="E155" s="26"/>
      <c r="F155" s="26"/>
      <c r="G155" s="353"/>
      <c r="H155" s="425"/>
      <c r="I155" s="353"/>
      <c r="J155" s="426" t="str">
        <f>IF(D155&lt;&gt;"",IF(E155&lt;&gt;"",VLOOKUP(CONCATENATE(D155,"-",E155),'Three Phase - UG'!$C$8:$T$18,9,FALSE),""),"")</f>
        <v/>
      </c>
      <c r="K155" s="426" t="str">
        <f>IF(D155&lt;&gt;"",IF(E155&lt;&gt;"",VLOOKUP(CONCATENATE(D155,"-",E155),'Three Phase - UG'!$C$8:$T$18,10,FALSE),""),"")</f>
        <v/>
      </c>
      <c r="L155" s="426" t="str">
        <f>IF(D155&lt;&gt;"",IF(E155&lt;&gt;"",VLOOKUP(CONCATENATE(D155,"-",E155),'Three Phase - UG'!$C$8:$T$18,12,FALSE),""),"")</f>
        <v/>
      </c>
      <c r="M155" s="426" t="str">
        <f>IF(D155&lt;&gt;"",IF(E155&lt;&gt;"",VLOOKUP(CONCATENATE(D155,"-",E155),'Three Phase - UG'!$C$8:$T$18,13,FALSE),""),"")</f>
        <v/>
      </c>
      <c r="N155" s="427" t="str">
        <f>IF(D155&lt;&gt;"",IF(E155&lt;&gt;"",VLOOKUP(CONCATENATE(D155,"-",E155),'Three Phase - UG'!$C$8:$T$18,15,FALSE)*1000000,""),"")</f>
        <v/>
      </c>
      <c r="O155" s="426"/>
      <c r="P155" s="427"/>
      <c r="W155" s="429"/>
      <c r="X155"/>
      <c r="Y155"/>
      <c r="Z155"/>
      <c r="AA155"/>
      <c r="AB155"/>
      <c r="AC155"/>
      <c r="AD155"/>
      <c r="AE155"/>
      <c r="AF155" s="4"/>
      <c r="AG155" s="4"/>
      <c r="AH155" s="4"/>
      <c r="AI155" s="4"/>
      <c r="AJ155" s="4"/>
      <c r="AK155" s="4"/>
      <c r="AL155" s="4"/>
      <c r="AM155" s="4"/>
      <c r="AN155"/>
      <c r="AO155"/>
      <c r="AP155"/>
      <c r="AQ155"/>
      <c r="AR155"/>
      <c r="AS155"/>
      <c r="AT155"/>
      <c r="AU155"/>
      <c r="AV155"/>
      <c r="AW155"/>
      <c r="AX155"/>
      <c r="AY155"/>
      <c r="AZ155"/>
      <c r="BA155"/>
    </row>
    <row r="156" spans="1:53" s="428" customFormat="1" x14ac:dyDescent="0.25">
      <c r="A156"/>
      <c r="B156" s="25"/>
      <c r="C156" s="25"/>
      <c r="D156" s="27"/>
      <c r="E156" s="26"/>
      <c r="F156" s="26"/>
      <c r="G156" s="353"/>
      <c r="H156" s="425"/>
      <c r="I156" s="353"/>
      <c r="J156" s="426" t="str">
        <f>IF(D156&lt;&gt;"",IF(E156&lt;&gt;"",VLOOKUP(CONCATENATE(D156,"-",E156),'Three Phase - UG'!$C$8:$T$18,9,FALSE),""),"")</f>
        <v/>
      </c>
      <c r="K156" s="426" t="str">
        <f>IF(D156&lt;&gt;"",IF(E156&lt;&gt;"",VLOOKUP(CONCATENATE(D156,"-",E156),'Three Phase - UG'!$C$8:$T$18,10,FALSE),""),"")</f>
        <v/>
      </c>
      <c r="L156" s="426" t="str">
        <f>IF(D156&lt;&gt;"",IF(E156&lt;&gt;"",VLOOKUP(CONCATENATE(D156,"-",E156),'Three Phase - UG'!$C$8:$T$18,12,FALSE),""),"")</f>
        <v/>
      </c>
      <c r="M156" s="426" t="str">
        <f>IF(D156&lt;&gt;"",IF(E156&lt;&gt;"",VLOOKUP(CONCATENATE(D156,"-",E156),'Three Phase - UG'!$C$8:$T$18,13,FALSE),""),"")</f>
        <v/>
      </c>
      <c r="N156" s="427" t="str">
        <f>IF(D156&lt;&gt;"",IF(E156&lt;&gt;"",VLOOKUP(CONCATENATE(D156,"-",E156),'Three Phase - UG'!$C$8:$T$18,15,FALSE)*1000000,""),"")</f>
        <v/>
      </c>
      <c r="O156" s="426"/>
      <c r="P156" s="427"/>
      <c r="W156" s="429"/>
      <c r="X156"/>
      <c r="Y156"/>
      <c r="Z156"/>
      <c r="AA156"/>
      <c r="AB156"/>
      <c r="AC156"/>
      <c r="AD156"/>
      <c r="AE156"/>
      <c r="AF156" s="4"/>
      <c r="AG156" s="4"/>
      <c r="AH156" s="4"/>
      <c r="AI156" s="4"/>
      <c r="AJ156" s="4"/>
      <c r="AK156" s="4"/>
      <c r="AL156" s="4"/>
      <c r="AM156" s="4"/>
      <c r="AN156"/>
      <c r="AO156"/>
      <c r="AP156"/>
      <c r="AQ156"/>
      <c r="AR156"/>
      <c r="AS156"/>
      <c r="AT156"/>
      <c r="AU156"/>
      <c r="AV156"/>
      <c r="AW156"/>
      <c r="AX156"/>
      <c r="AY156"/>
      <c r="AZ156"/>
      <c r="BA156"/>
    </row>
    <row r="157" spans="1:53" s="428" customFormat="1" x14ac:dyDescent="0.25">
      <c r="A157"/>
      <c r="B157" s="25"/>
      <c r="C157" s="25"/>
      <c r="D157" s="27"/>
      <c r="E157" s="26"/>
      <c r="F157" s="26"/>
      <c r="G157" s="353"/>
      <c r="H157" s="425"/>
      <c r="I157" s="353"/>
      <c r="J157" s="426" t="str">
        <f>IF(D157&lt;&gt;"",IF(E157&lt;&gt;"",VLOOKUP(CONCATENATE(D157,"-",E157),'Three Phase - UG'!$C$8:$T$18,9,FALSE),""),"")</f>
        <v/>
      </c>
      <c r="K157" s="426" t="str">
        <f>IF(D157&lt;&gt;"",IF(E157&lt;&gt;"",VLOOKUP(CONCATENATE(D157,"-",E157),'Three Phase - UG'!$C$8:$T$18,10,FALSE),""),"")</f>
        <v/>
      </c>
      <c r="L157" s="426" t="str">
        <f>IF(D157&lt;&gt;"",IF(E157&lt;&gt;"",VLOOKUP(CONCATENATE(D157,"-",E157),'Three Phase - UG'!$C$8:$T$18,12,FALSE),""),"")</f>
        <v/>
      </c>
      <c r="M157" s="426" t="str">
        <f>IF(D157&lt;&gt;"",IF(E157&lt;&gt;"",VLOOKUP(CONCATENATE(D157,"-",E157),'Three Phase - UG'!$C$8:$T$18,13,FALSE),""),"")</f>
        <v/>
      </c>
      <c r="N157" s="427" t="str">
        <f>IF(D157&lt;&gt;"",IF(E157&lt;&gt;"",VLOOKUP(CONCATENATE(D157,"-",E157),'Three Phase - UG'!$C$8:$T$18,15,FALSE)*1000000,""),"")</f>
        <v/>
      </c>
      <c r="O157" s="426"/>
      <c r="P157" s="427"/>
      <c r="W157" s="429"/>
      <c r="X157"/>
      <c r="Y157"/>
      <c r="Z157"/>
      <c r="AA157"/>
      <c r="AB157"/>
      <c r="AC157"/>
      <c r="AD157"/>
      <c r="AE157"/>
      <c r="AF157" s="4"/>
      <c r="AG157" s="4"/>
      <c r="AH157" s="4"/>
      <c r="AI157" s="4"/>
      <c r="AJ157" s="4"/>
      <c r="AK157" s="4"/>
      <c r="AL157" s="4"/>
      <c r="AM157" s="4"/>
      <c r="AN157"/>
      <c r="AO157"/>
      <c r="AP157"/>
      <c r="AQ157"/>
      <c r="AR157"/>
      <c r="AS157"/>
      <c r="AT157"/>
      <c r="AU157"/>
      <c r="AV157"/>
      <c r="AW157"/>
      <c r="AX157"/>
      <c r="AY157"/>
      <c r="AZ157"/>
      <c r="BA157"/>
    </row>
    <row r="158" spans="1:53" s="428" customFormat="1" x14ac:dyDescent="0.25">
      <c r="A158"/>
      <c r="B158" s="25"/>
      <c r="C158" s="25"/>
      <c r="D158" s="27"/>
      <c r="E158" s="26"/>
      <c r="F158" s="26"/>
      <c r="G158" s="353"/>
      <c r="H158" s="425"/>
      <c r="I158" s="353"/>
      <c r="J158" s="426" t="str">
        <f>IF(D158&lt;&gt;"",IF(E158&lt;&gt;"",VLOOKUP(CONCATENATE(D158,"-",E158),'Three Phase - UG'!$C$8:$T$18,9,FALSE),""),"")</f>
        <v/>
      </c>
      <c r="K158" s="426" t="str">
        <f>IF(D158&lt;&gt;"",IF(E158&lt;&gt;"",VLOOKUP(CONCATENATE(D158,"-",E158),'Three Phase - UG'!$C$8:$T$18,10,FALSE),""),"")</f>
        <v/>
      </c>
      <c r="L158" s="426" t="str">
        <f>IF(D158&lt;&gt;"",IF(E158&lt;&gt;"",VLOOKUP(CONCATENATE(D158,"-",E158),'Three Phase - UG'!$C$8:$T$18,12,FALSE),""),"")</f>
        <v/>
      </c>
      <c r="M158" s="426" t="str">
        <f>IF(D158&lt;&gt;"",IF(E158&lt;&gt;"",VLOOKUP(CONCATENATE(D158,"-",E158),'Three Phase - UG'!$C$8:$T$18,13,FALSE),""),"")</f>
        <v/>
      </c>
      <c r="N158" s="427" t="str">
        <f>IF(D158&lt;&gt;"",IF(E158&lt;&gt;"",VLOOKUP(CONCATENATE(D158,"-",E158),'Three Phase - UG'!$C$8:$T$18,15,FALSE)*1000000,""),"")</f>
        <v/>
      </c>
      <c r="O158" s="426"/>
      <c r="P158" s="427"/>
      <c r="W158" s="429"/>
      <c r="X158"/>
      <c r="Y158"/>
      <c r="Z158"/>
      <c r="AA158"/>
      <c r="AB158"/>
      <c r="AC158"/>
      <c r="AD158"/>
      <c r="AE158"/>
      <c r="AF158" s="4"/>
      <c r="AG158" s="4"/>
      <c r="AH158" s="4"/>
      <c r="AI158" s="4"/>
      <c r="AJ158" s="4"/>
      <c r="AK158" s="4"/>
      <c r="AL158" s="4"/>
      <c r="AM158" s="4"/>
      <c r="AN158"/>
      <c r="AO158"/>
      <c r="AP158"/>
      <c r="AQ158"/>
      <c r="AR158"/>
      <c r="AS158"/>
      <c r="AT158"/>
      <c r="AU158"/>
      <c r="AV158"/>
      <c r="AW158"/>
      <c r="AX158"/>
      <c r="AY158"/>
      <c r="AZ158"/>
      <c r="BA158"/>
    </row>
    <row r="159" spans="1:53" s="428" customFormat="1" x14ac:dyDescent="0.25">
      <c r="A159"/>
      <c r="B159" s="25"/>
      <c r="C159" s="25"/>
      <c r="D159" s="27"/>
      <c r="E159" s="26"/>
      <c r="F159" s="26"/>
      <c r="G159" s="353"/>
      <c r="H159" s="425"/>
      <c r="I159" s="353"/>
      <c r="J159" s="426" t="str">
        <f>IF(D159&lt;&gt;"",IF(E159&lt;&gt;"",VLOOKUP(CONCATENATE(D159,"-",E159),'Three Phase - UG'!$C$8:$T$18,9,FALSE),""),"")</f>
        <v/>
      </c>
      <c r="K159" s="426" t="str">
        <f>IF(D159&lt;&gt;"",IF(E159&lt;&gt;"",VLOOKUP(CONCATENATE(D159,"-",E159),'Three Phase - UG'!$C$8:$T$18,10,FALSE),""),"")</f>
        <v/>
      </c>
      <c r="L159" s="426" t="str">
        <f>IF(D159&lt;&gt;"",IF(E159&lt;&gt;"",VLOOKUP(CONCATENATE(D159,"-",E159),'Three Phase - UG'!$C$8:$T$18,12,FALSE),""),"")</f>
        <v/>
      </c>
      <c r="M159" s="426" t="str">
        <f>IF(D159&lt;&gt;"",IF(E159&lt;&gt;"",VLOOKUP(CONCATENATE(D159,"-",E159),'Three Phase - UG'!$C$8:$T$18,13,FALSE),""),"")</f>
        <v/>
      </c>
      <c r="N159" s="427" t="str">
        <f>IF(D159&lt;&gt;"",IF(E159&lt;&gt;"",VLOOKUP(CONCATENATE(D159,"-",E159),'Three Phase - UG'!$C$8:$T$18,15,FALSE)*1000000,""),"")</f>
        <v/>
      </c>
      <c r="O159" s="426"/>
      <c r="P159" s="427"/>
      <c r="W159" s="429"/>
      <c r="X159"/>
      <c r="Y159"/>
      <c r="Z159"/>
      <c r="AA159"/>
      <c r="AB159"/>
      <c r="AC159"/>
      <c r="AD159"/>
      <c r="AE159"/>
      <c r="AF159" s="4"/>
      <c r="AG159" s="4"/>
      <c r="AH159" s="4"/>
      <c r="AI159" s="4"/>
      <c r="AJ159" s="4"/>
      <c r="AK159" s="4"/>
      <c r="AL159" s="4"/>
      <c r="AM159" s="4"/>
      <c r="AN159"/>
      <c r="AO159"/>
      <c r="AP159"/>
      <c r="AQ159"/>
      <c r="AR159"/>
      <c r="AS159"/>
      <c r="AT159"/>
      <c r="AU159"/>
      <c r="AV159"/>
      <c r="AW159"/>
      <c r="AX159"/>
      <c r="AY159"/>
      <c r="AZ159"/>
      <c r="BA159"/>
    </row>
    <row r="160" spans="1:53" s="428" customFormat="1" x14ac:dyDescent="0.25">
      <c r="A160"/>
      <c r="B160" s="25"/>
      <c r="C160" s="25"/>
      <c r="D160" s="27"/>
      <c r="E160" s="26"/>
      <c r="F160" s="26"/>
      <c r="G160" s="353"/>
      <c r="H160" s="425"/>
      <c r="I160" s="353"/>
      <c r="J160" s="426" t="str">
        <f>IF(D160&lt;&gt;"",IF(E160&lt;&gt;"",VLOOKUP(CONCATENATE(D160,"-",E160),'Three Phase - UG'!$C$8:$T$18,9,FALSE),""),"")</f>
        <v/>
      </c>
      <c r="K160" s="426" t="str">
        <f>IF(D160&lt;&gt;"",IF(E160&lt;&gt;"",VLOOKUP(CONCATENATE(D160,"-",E160),'Three Phase - UG'!$C$8:$T$18,10,FALSE),""),"")</f>
        <v/>
      </c>
      <c r="L160" s="426" t="str">
        <f>IF(D160&lt;&gt;"",IF(E160&lt;&gt;"",VLOOKUP(CONCATENATE(D160,"-",E160),'Three Phase - UG'!$C$8:$T$18,12,FALSE),""),"")</f>
        <v/>
      </c>
      <c r="M160" s="426" t="str">
        <f>IF(D160&lt;&gt;"",IF(E160&lt;&gt;"",VLOOKUP(CONCATENATE(D160,"-",E160),'Three Phase - UG'!$C$8:$T$18,13,FALSE),""),"")</f>
        <v/>
      </c>
      <c r="N160" s="427" t="str">
        <f>IF(D160&lt;&gt;"",IF(E160&lt;&gt;"",VLOOKUP(CONCATENATE(D160,"-",E160),'Three Phase - UG'!$C$8:$T$18,15,FALSE)*1000000,""),"")</f>
        <v/>
      </c>
      <c r="O160" s="426"/>
      <c r="P160" s="427"/>
      <c r="W160" s="429"/>
      <c r="X160"/>
      <c r="Y160"/>
      <c r="Z160"/>
      <c r="AA160"/>
      <c r="AB160"/>
      <c r="AC160"/>
      <c r="AD160"/>
      <c r="AE160"/>
      <c r="AF160" s="4"/>
      <c r="AG160" s="4"/>
      <c r="AH160" s="4"/>
      <c r="AI160" s="4"/>
      <c r="AJ160" s="4"/>
      <c r="AK160" s="4"/>
      <c r="AL160" s="4"/>
      <c r="AM160" s="4"/>
      <c r="AN160"/>
      <c r="AO160"/>
      <c r="AP160"/>
      <c r="AQ160"/>
      <c r="AR160"/>
      <c r="AS160"/>
      <c r="AT160"/>
      <c r="AU160"/>
      <c r="AV160"/>
      <c r="AW160"/>
      <c r="AX160"/>
      <c r="AY160"/>
      <c r="AZ160"/>
      <c r="BA160"/>
    </row>
    <row r="161" spans="1:53" s="428" customFormat="1" x14ac:dyDescent="0.25">
      <c r="A161"/>
      <c r="B161" s="25"/>
      <c r="C161" s="25"/>
      <c r="D161" s="27"/>
      <c r="E161" s="26"/>
      <c r="F161" s="26"/>
      <c r="G161" s="353"/>
      <c r="H161" s="425"/>
      <c r="I161" s="353"/>
      <c r="J161" s="426" t="str">
        <f>IF(D161&lt;&gt;"",IF(E161&lt;&gt;"",VLOOKUP(CONCATENATE(D161,"-",E161),'Three Phase - UG'!$C$8:$T$18,9,FALSE),""),"")</f>
        <v/>
      </c>
      <c r="K161" s="426" t="str">
        <f>IF(D161&lt;&gt;"",IF(E161&lt;&gt;"",VLOOKUP(CONCATENATE(D161,"-",E161),'Three Phase - UG'!$C$8:$T$18,10,FALSE),""),"")</f>
        <v/>
      </c>
      <c r="L161" s="426" t="str">
        <f>IF(D161&lt;&gt;"",IF(E161&lt;&gt;"",VLOOKUP(CONCATENATE(D161,"-",E161),'Three Phase - UG'!$C$8:$T$18,12,FALSE),""),"")</f>
        <v/>
      </c>
      <c r="M161" s="426" t="str">
        <f>IF(D161&lt;&gt;"",IF(E161&lt;&gt;"",VLOOKUP(CONCATENATE(D161,"-",E161),'Three Phase - UG'!$C$8:$T$18,13,FALSE),""),"")</f>
        <v/>
      </c>
      <c r="N161" s="427" t="str">
        <f>IF(D161&lt;&gt;"",IF(E161&lt;&gt;"",VLOOKUP(CONCATENATE(D161,"-",E161),'Three Phase - UG'!$C$8:$T$18,15,FALSE)*1000000,""),"")</f>
        <v/>
      </c>
      <c r="O161" s="426"/>
      <c r="P161" s="427"/>
      <c r="W161" s="429"/>
      <c r="X161"/>
      <c r="Y161"/>
      <c r="Z161"/>
      <c r="AA161"/>
      <c r="AB161"/>
      <c r="AC161"/>
      <c r="AD161"/>
      <c r="AE161"/>
      <c r="AF161" s="4"/>
      <c r="AG161" s="4"/>
      <c r="AH161" s="4"/>
      <c r="AI161" s="4"/>
      <c r="AJ161" s="4"/>
      <c r="AK161" s="4"/>
      <c r="AL161" s="4"/>
      <c r="AM161" s="4"/>
      <c r="AN161"/>
      <c r="AO161"/>
      <c r="AP161"/>
      <c r="AQ161"/>
      <c r="AR161"/>
      <c r="AS161"/>
      <c r="AT161"/>
      <c r="AU161"/>
      <c r="AV161"/>
      <c r="AW161"/>
      <c r="AX161"/>
      <c r="AY161"/>
      <c r="AZ161"/>
      <c r="BA161"/>
    </row>
    <row r="162" spans="1:53" s="428" customFormat="1" x14ac:dyDescent="0.25">
      <c r="A162"/>
      <c r="B162" s="25"/>
      <c r="C162" s="25"/>
      <c r="D162" s="27"/>
      <c r="E162" s="26"/>
      <c r="F162" s="26"/>
      <c r="G162" s="353"/>
      <c r="H162" s="425"/>
      <c r="I162" s="353"/>
      <c r="J162" s="426" t="str">
        <f>IF(D162&lt;&gt;"",IF(E162&lt;&gt;"",VLOOKUP(CONCATENATE(D162,"-",E162),'Three Phase - UG'!$C$8:$T$18,9,FALSE),""),"")</f>
        <v/>
      </c>
      <c r="K162" s="426" t="str">
        <f>IF(D162&lt;&gt;"",IF(E162&lt;&gt;"",VLOOKUP(CONCATENATE(D162,"-",E162),'Three Phase - UG'!$C$8:$T$18,10,FALSE),""),"")</f>
        <v/>
      </c>
      <c r="L162" s="426" t="str">
        <f>IF(D162&lt;&gt;"",IF(E162&lt;&gt;"",VLOOKUP(CONCATENATE(D162,"-",E162),'Three Phase - UG'!$C$8:$T$18,12,FALSE),""),"")</f>
        <v/>
      </c>
      <c r="M162" s="426" t="str">
        <f>IF(D162&lt;&gt;"",IF(E162&lt;&gt;"",VLOOKUP(CONCATENATE(D162,"-",E162),'Three Phase - UG'!$C$8:$T$18,13,FALSE),""),"")</f>
        <v/>
      </c>
      <c r="N162" s="427" t="str">
        <f>IF(D162&lt;&gt;"",IF(E162&lt;&gt;"",VLOOKUP(CONCATENATE(D162,"-",E162),'Three Phase - UG'!$C$8:$T$18,15,FALSE)*1000000,""),"")</f>
        <v/>
      </c>
      <c r="O162" s="426"/>
      <c r="P162" s="427"/>
      <c r="W162" s="429"/>
      <c r="X162"/>
      <c r="Y162"/>
      <c r="Z162"/>
      <c r="AA162"/>
      <c r="AB162"/>
      <c r="AC162"/>
      <c r="AD162"/>
      <c r="AE162"/>
      <c r="AF162" s="4"/>
      <c r="AG162" s="4"/>
      <c r="AH162" s="4"/>
      <c r="AI162" s="4"/>
      <c r="AJ162" s="4"/>
      <c r="AK162" s="4"/>
      <c r="AL162" s="4"/>
      <c r="AM162" s="4"/>
      <c r="AN162"/>
      <c r="AO162"/>
      <c r="AP162"/>
      <c r="AQ162"/>
      <c r="AR162"/>
      <c r="AS162"/>
      <c r="AT162"/>
      <c r="AU162"/>
      <c r="AV162"/>
      <c r="AW162"/>
      <c r="AX162"/>
      <c r="AY162"/>
      <c r="AZ162"/>
      <c r="BA162"/>
    </row>
    <row r="163" spans="1:53" s="428" customFormat="1" x14ac:dyDescent="0.25">
      <c r="A163"/>
      <c r="B163" s="25"/>
      <c r="C163" s="25"/>
      <c r="D163" s="27"/>
      <c r="E163" s="26"/>
      <c r="F163" s="26"/>
      <c r="G163" s="353"/>
      <c r="H163" s="425"/>
      <c r="I163" s="353"/>
      <c r="J163" s="426" t="str">
        <f>IF(D163&lt;&gt;"",IF(E163&lt;&gt;"",VLOOKUP(CONCATENATE(D163,"-",E163),'Three Phase - UG'!$C$8:$T$18,9,FALSE),""),"")</f>
        <v/>
      </c>
      <c r="K163" s="426" t="str">
        <f>IF(D163&lt;&gt;"",IF(E163&lt;&gt;"",VLOOKUP(CONCATENATE(D163,"-",E163),'Three Phase - UG'!$C$8:$T$18,10,FALSE),""),"")</f>
        <v/>
      </c>
      <c r="L163" s="426" t="str">
        <f>IF(D163&lt;&gt;"",IF(E163&lt;&gt;"",VLOOKUP(CONCATENATE(D163,"-",E163),'Three Phase - UG'!$C$8:$T$18,12,FALSE),""),"")</f>
        <v/>
      </c>
      <c r="M163" s="426" t="str">
        <f>IF(D163&lt;&gt;"",IF(E163&lt;&gt;"",VLOOKUP(CONCATENATE(D163,"-",E163),'Three Phase - UG'!$C$8:$T$18,13,FALSE),""),"")</f>
        <v/>
      </c>
      <c r="N163" s="427" t="str">
        <f>IF(D163&lt;&gt;"",IF(E163&lt;&gt;"",VLOOKUP(CONCATENATE(D163,"-",E163),'Three Phase - UG'!$C$8:$T$18,15,FALSE)*1000000,""),"")</f>
        <v/>
      </c>
      <c r="O163" s="426"/>
      <c r="P163" s="427"/>
      <c r="W163" s="429"/>
      <c r="X163"/>
      <c r="Y163"/>
      <c r="Z163"/>
      <c r="AA163"/>
      <c r="AB163"/>
      <c r="AC163"/>
      <c r="AD163"/>
      <c r="AE163"/>
      <c r="AF163" s="4"/>
      <c r="AG163" s="4"/>
      <c r="AH163" s="4"/>
      <c r="AI163" s="4"/>
      <c r="AJ163" s="4"/>
      <c r="AK163" s="4"/>
      <c r="AL163" s="4"/>
      <c r="AM163" s="4"/>
      <c r="AN163"/>
      <c r="AO163"/>
      <c r="AP163"/>
      <c r="AQ163"/>
      <c r="AR163"/>
      <c r="AS163"/>
      <c r="AT163"/>
      <c r="AU163"/>
      <c r="AV163"/>
      <c r="AW163"/>
      <c r="AX163"/>
      <c r="AY163"/>
      <c r="AZ163"/>
      <c r="BA163"/>
    </row>
    <row r="164" spans="1:53" s="428" customFormat="1" x14ac:dyDescent="0.25">
      <c r="A164"/>
      <c r="B164" s="25"/>
      <c r="C164" s="25"/>
      <c r="D164" s="27"/>
      <c r="E164" s="26"/>
      <c r="F164" s="26"/>
      <c r="G164" s="353"/>
      <c r="H164" s="425"/>
      <c r="I164" s="353"/>
      <c r="J164" s="426" t="str">
        <f>IF(D164&lt;&gt;"",IF(E164&lt;&gt;"",VLOOKUP(CONCATENATE(D164,"-",E164),'Three Phase - UG'!$C$8:$T$18,9,FALSE),""),"")</f>
        <v/>
      </c>
      <c r="K164" s="426" t="str">
        <f>IF(D164&lt;&gt;"",IF(E164&lt;&gt;"",VLOOKUP(CONCATENATE(D164,"-",E164),'Three Phase - UG'!$C$8:$T$18,10,FALSE),""),"")</f>
        <v/>
      </c>
      <c r="L164" s="426" t="str">
        <f>IF(D164&lt;&gt;"",IF(E164&lt;&gt;"",VLOOKUP(CONCATENATE(D164,"-",E164),'Three Phase - UG'!$C$8:$T$18,12,FALSE),""),"")</f>
        <v/>
      </c>
      <c r="M164" s="426" t="str">
        <f>IF(D164&lt;&gt;"",IF(E164&lt;&gt;"",VLOOKUP(CONCATENATE(D164,"-",E164),'Three Phase - UG'!$C$8:$T$18,13,FALSE),""),"")</f>
        <v/>
      </c>
      <c r="N164" s="427" t="str">
        <f>IF(D164&lt;&gt;"",IF(E164&lt;&gt;"",VLOOKUP(CONCATENATE(D164,"-",E164),'Three Phase - UG'!$C$8:$T$18,15,FALSE)*1000000,""),"")</f>
        <v/>
      </c>
      <c r="O164" s="426"/>
      <c r="P164" s="427"/>
      <c r="W164" s="429"/>
      <c r="X164"/>
      <c r="Y164"/>
      <c r="Z164"/>
      <c r="AA164"/>
      <c r="AB164"/>
      <c r="AC164"/>
      <c r="AD164"/>
      <c r="AE164"/>
      <c r="AF164" s="4"/>
      <c r="AG164" s="4"/>
      <c r="AH164" s="4"/>
      <c r="AI164" s="4"/>
      <c r="AJ164" s="4"/>
      <c r="AK164" s="4"/>
      <c r="AL164" s="4"/>
      <c r="AM164" s="4"/>
      <c r="AN164"/>
      <c r="AO164"/>
      <c r="AP164"/>
      <c r="AQ164"/>
      <c r="AR164"/>
      <c r="AS164"/>
      <c r="AT164"/>
      <c r="AU164"/>
      <c r="AV164"/>
      <c r="AW164"/>
      <c r="AX164"/>
      <c r="AY164"/>
      <c r="AZ164"/>
      <c r="BA164"/>
    </row>
    <row r="165" spans="1:53" s="428" customFormat="1" x14ac:dyDescent="0.25">
      <c r="A165"/>
      <c r="B165" s="25"/>
      <c r="C165" s="25"/>
      <c r="D165" s="27"/>
      <c r="E165" s="26"/>
      <c r="F165" s="26"/>
      <c r="G165" s="353"/>
      <c r="H165" s="425"/>
      <c r="I165" s="353"/>
      <c r="J165" s="426" t="str">
        <f>IF(D165&lt;&gt;"",IF(E165&lt;&gt;"",VLOOKUP(CONCATENATE(D165,"-",E165),'Three Phase - UG'!$C$8:$T$18,9,FALSE),""),"")</f>
        <v/>
      </c>
      <c r="K165" s="426" t="str">
        <f>IF(D165&lt;&gt;"",IF(E165&lt;&gt;"",VLOOKUP(CONCATENATE(D165,"-",E165),'Three Phase - UG'!$C$8:$T$18,10,FALSE),""),"")</f>
        <v/>
      </c>
      <c r="L165" s="426" t="str">
        <f>IF(D165&lt;&gt;"",IF(E165&lt;&gt;"",VLOOKUP(CONCATENATE(D165,"-",E165),'Three Phase - UG'!$C$8:$T$18,12,FALSE),""),"")</f>
        <v/>
      </c>
      <c r="M165" s="426" t="str">
        <f>IF(D165&lt;&gt;"",IF(E165&lt;&gt;"",VLOOKUP(CONCATENATE(D165,"-",E165),'Three Phase - UG'!$C$8:$T$18,13,FALSE),""),"")</f>
        <v/>
      </c>
      <c r="N165" s="427" t="str">
        <f>IF(D165&lt;&gt;"",IF(E165&lt;&gt;"",VLOOKUP(CONCATENATE(D165,"-",E165),'Three Phase - UG'!$C$8:$T$18,15,FALSE)*1000000,""),"")</f>
        <v/>
      </c>
      <c r="O165" s="426"/>
      <c r="P165" s="427"/>
      <c r="W165" s="429"/>
      <c r="X165"/>
      <c r="Y165"/>
      <c r="Z165"/>
      <c r="AA165"/>
      <c r="AB165"/>
      <c r="AC165"/>
      <c r="AD165"/>
      <c r="AE165"/>
      <c r="AF165" s="4"/>
      <c r="AG165" s="4"/>
      <c r="AH165" s="4"/>
      <c r="AI165" s="4"/>
      <c r="AJ165" s="4"/>
      <c r="AK165" s="4"/>
      <c r="AL165" s="4"/>
      <c r="AM165" s="4"/>
      <c r="AN165"/>
      <c r="AO165"/>
      <c r="AP165"/>
      <c r="AQ165"/>
      <c r="AR165"/>
      <c r="AS165"/>
      <c r="AT165"/>
      <c r="AU165"/>
      <c r="AV165"/>
      <c r="AW165"/>
      <c r="AX165"/>
      <c r="AY165"/>
      <c r="AZ165"/>
      <c r="BA165"/>
    </row>
    <row r="166" spans="1:53" s="428" customFormat="1" x14ac:dyDescent="0.25">
      <c r="A166"/>
      <c r="B166" s="25"/>
      <c r="C166" s="25"/>
      <c r="D166" s="27"/>
      <c r="E166" s="26"/>
      <c r="F166" s="26"/>
      <c r="G166" s="353"/>
      <c r="H166" s="425"/>
      <c r="I166" s="353"/>
      <c r="J166" s="426" t="str">
        <f>IF(D166&lt;&gt;"",IF(E166&lt;&gt;"",VLOOKUP(CONCATENATE(D166,"-",E166),'Three Phase - UG'!$C$8:$T$18,9,FALSE),""),"")</f>
        <v/>
      </c>
      <c r="K166" s="426" t="str">
        <f>IF(D166&lt;&gt;"",IF(E166&lt;&gt;"",VLOOKUP(CONCATENATE(D166,"-",E166),'Three Phase - UG'!$C$8:$T$18,10,FALSE),""),"")</f>
        <v/>
      </c>
      <c r="L166" s="426" t="str">
        <f>IF(D166&lt;&gt;"",IF(E166&lt;&gt;"",VLOOKUP(CONCATENATE(D166,"-",E166),'Three Phase - UG'!$C$8:$T$18,12,FALSE),""),"")</f>
        <v/>
      </c>
      <c r="M166" s="426" t="str">
        <f>IF(D166&lt;&gt;"",IF(E166&lt;&gt;"",VLOOKUP(CONCATENATE(D166,"-",E166),'Three Phase - UG'!$C$8:$T$18,13,FALSE),""),"")</f>
        <v/>
      </c>
      <c r="N166" s="427" t="str">
        <f>IF(D166&lt;&gt;"",IF(E166&lt;&gt;"",VLOOKUP(CONCATENATE(D166,"-",E166),'Three Phase - UG'!$C$8:$T$18,15,FALSE)*1000000,""),"")</f>
        <v/>
      </c>
      <c r="O166" s="426"/>
      <c r="P166" s="427"/>
      <c r="W166" s="429"/>
      <c r="X166"/>
      <c r="Y166"/>
      <c r="Z166"/>
      <c r="AA166"/>
      <c r="AB166"/>
      <c r="AC166"/>
      <c r="AD166"/>
      <c r="AE166"/>
      <c r="AF166" s="4"/>
      <c r="AG166" s="4"/>
      <c r="AH166" s="4"/>
      <c r="AI166" s="4"/>
      <c r="AJ166" s="4"/>
      <c r="AK166" s="4"/>
      <c r="AL166" s="4"/>
      <c r="AM166" s="4"/>
      <c r="AN166"/>
      <c r="AO166"/>
      <c r="AP166"/>
      <c r="AQ166"/>
      <c r="AR166"/>
      <c r="AS166"/>
      <c r="AT166"/>
      <c r="AU166"/>
      <c r="AV166"/>
      <c r="AW166"/>
      <c r="AX166"/>
      <c r="AY166"/>
      <c r="AZ166"/>
      <c r="BA166"/>
    </row>
    <row r="167" spans="1:53" s="428" customFormat="1" x14ac:dyDescent="0.25">
      <c r="A167"/>
      <c r="B167" s="25"/>
      <c r="C167" s="25"/>
      <c r="D167" s="27"/>
      <c r="E167" s="26"/>
      <c r="F167" s="26"/>
      <c r="G167" s="353"/>
      <c r="H167" s="425"/>
      <c r="I167" s="353"/>
      <c r="J167" s="426" t="str">
        <f>IF(D167&lt;&gt;"",IF(E167&lt;&gt;"",VLOOKUP(CONCATENATE(D167,"-",E167),'Three Phase - UG'!$C$8:$T$18,9,FALSE),""),"")</f>
        <v/>
      </c>
      <c r="K167" s="426" t="str">
        <f>IF(D167&lt;&gt;"",IF(E167&lt;&gt;"",VLOOKUP(CONCATENATE(D167,"-",E167),'Three Phase - UG'!$C$8:$T$18,10,FALSE),""),"")</f>
        <v/>
      </c>
      <c r="L167" s="426" t="str">
        <f>IF(D167&lt;&gt;"",IF(E167&lt;&gt;"",VLOOKUP(CONCATENATE(D167,"-",E167),'Three Phase - UG'!$C$8:$T$18,12,FALSE),""),"")</f>
        <v/>
      </c>
      <c r="M167" s="426" t="str">
        <f>IF(D167&lt;&gt;"",IF(E167&lt;&gt;"",VLOOKUP(CONCATENATE(D167,"-",E167),'Three Phase - UG'!$C$8:$T$18,13,FALSE),""),"")</f>
        <v/>
      </c>
      <c r="N167" s="427" t="str">
        <f>IF(D167&lt;&gt;"",IF(E167&lt;&gt;"",VLOOKUP(CONCATENATE(D167,"-",E167),'Three Phase - UG'!$C$8:$T$18,15,FALSE)*1000000,""),"")</f>
        <v/>
      </c>
      <c r="O167" s="426"/>
      <c r="P167" s="427"/>
      <c r="W167" s="429"/>
      <c r="X167"/>
      <c r="Y167"/>
      <c r="Z167"/>
      <c r="AA167"/>
      <c r="AB167"/>
      <c r="AC167"/>
      <c r="AD167"/>
      <c r="AE167"/>
      <c r="AF167" s="4"/>
      <c r="AG167" s="4"/>
      <c r="AH167" s="4"/>
      <c r="AI167" s="4"/>
      <c r="AJ167" s="4"/>
      <c r="AK167" s="4"/>
      <c r="AL167" s="4"/>
      <c r="AM167" s="4"/>
      <c r="AN167"/>
      <c r="AO167"/>
      <c r="AP167"/>
      <c r="AQ167"/>
      <c r="AR167"/>
      <c r="AS167"/>
      <c r="AT167"/>
      <c r="AU167"/>
      <c r="AV167"/>
      <c r="AW167"/>
      <c r="AX167"/>
      <c r="AY167"/>
      <c r="AZ167"/>
      <c r="BA167"/>
    </row>
    <row r="168" spans="1:53" s="428" customFormat="1" x14ac:dyDescent="0.25">
      <c r="A168"/>
      <c r="B168" s="25"/>
      <c r="C168" s="25"/>
      <c r="D168" s="27"/>
      <c r="E168" s="26"/>
      <c r="F168" s="26"/>
      <c r="G168" s="353"/>
      <c r="H168" s="425"/>
      <c r="I168" s="353"/>
      <c r="J168" s="426" t="str">
        <f>IF(D168&lt;&gt;"",IF(E168&lt;&gt;"",VLOOKUP(CONCATENATE(D168,"-",E168),'Three Phase - UG'!$C$8:$T$18,9,FALSE),""),"")</f>
        <v/>
      </c>
      <c r="K168" s="426" t="str">
        <f>IF(D168&lt;&gt;"",IF(E168&lt;&gt;"",VLOOKUP(CONCATENATE(D168,"-",E168),'Three Phase - UG'!$C$8:$T$18,10,FALSE),""),"")</f>
        <v/>
      </c>
      <c r="L168" s="426" t="str">
        <f>IF(D168&lt;&gt;"",IF(E168&lt;&gt;"",VLOOKUP(CONCATENATE(D168,"-",E168),'Three Phase - UG'!$C$8:$T$18,12,FALSE),""),"")</f>
        <v/>
      </c>
      <c r="M168" s="426" t="str">
        <f>IF(D168&lt;&gt;"",IF(E168&lt;&gt;"",VLOOKUP(CONCATENATE(D168,"-",E168),'Three Phase - UG'!$C$8:$T$18,13,FALSE),""),"")</f>
        <v/>
      </c>
      <c r="N168" s="427" t="str">
        <f>IF(D168&lt;&gt;"",IF(E168&lt;&gt;"",VLOOKUP(CONCATENATE(D168,"-",E168),'Three Phase - UG'!$C$8:$T$18,15,FALSE)*1000000,""),"")</f>
        <v/>
      </c>
      <c r="O168" s="426"/>
      <c r="P168" s="427"/>
      <c r="W168" s="429"/>
      <c r="X168"/>
      <c r="Y168"/>
      <c r="Z168"/>
      <c r="AA168"/>
      <c r="AB168"/>
      <c r="AC168"/>
      <c r="AD168"/>
      <c r="AE168"/>
      <c r="AF168" s="4"/>
      <c r="AG168" s="4"/>
      <c r="AH168" s="4"/>
      <c r="AI168" s="4"/>
      <c r="AJ168" s="4"/>
      <c r="AK168" s="4"/>
      <c r="AL168" s="4"/>
      <c r="AM168" s="4"/>
      <c r="AN168"/>
      <c r="AO168"/>
      <c r="AP168"/>
      <c r="AQ168"/>
      <c r="AR168"/>
      <c r="AS168"/>
      <c r="AT168"/>
      <c r="AU168"/>
      <c r="AV168"/>
      <c r="AW168"/>
      <c r="AX168"/>
      <c r="AY168"/>
      <c r="AZ168"/>
      <c r="BA168"/>
    </row>
    <row r="169" spans="1:53" s="428" customFormat="1" x14ac:dyDescent="0.25">
      <c r="A169"/>
      <c r="B169" s="25"/>
      <c r="C169" s="25"/>
      <c r="D169" s="27"/>
      <c r="E169" s="26"/>
      <c r="F169" s="26"/>
      <c r="G169" s="353"/>
      <c r="H169" s="425"/>
      <c r="I169" s="353"/>
      <c r="J169" s="426" t="str">
        <f>IF(D169&lt;&gt;"",IF(E169&lt;&gt;"",VLOOKUP(CONCATENATE(D169,"-",E169),'Three Phase - UG'!$C$8:$T$18,9,FALSE),""),"")</f>
        <v/>
      </c>
      <c r="K169" s="426" t="str">
        <f>IF(D169&lt;&gt;"",IF(E169&lt;&gt;"",VLOOKUP(CONCATENATE(D169,"-",E169),'Three Phase - UG'!$C$8:$T$18,10,FALSE),""),"")</f>
        <v/>
      </c>
      <c r="L169" s="426" t="str">
        <f>IF(D169&lt;&gt;"",IF(E169&lt;&gt;"",VLOOKUP(CONCATENATE(D169,"-",E169),'Three Phase - UG'!$C$8:$T$18,12,FALSE),""),"")</f>
        <v/>
      </c>
      <c r="M169" s="426" t="str">
        <f>IF(D169&lt;&gt;"",IF(E169&lt;&gt;"",VLOOKUP(CONCATENATE(D169,"-",E169),'Three Phase - UG'!$C$8:$T$18,13,FALSE),""),"")</f>
        <v/>
      </c>
      <c r="N169" s="427" t="str">
        <f>IF(D169&lt;&gt;"",IF(E169&lt;&gt;"",VLOOKUP(CONCATENATE(D169,"-",E169),'Three Phase - UG'!$C$8:$T$18,15,FALSE)*1000000,""),"")</f>
        <v/>
      </c>
      <c r="O169" s="426"/>
      <c r="P169" s="427"/>
      <c r="W169" s="429"/>
      <c r="X169"/>
      <c r="Y169"/>
      <c r="Z169"/>
      <c r="AA169"/>
      <c r="AB169"/>
      <c r="AC169"/>
      <c r="AD169"/>
      <c r="AE169"/>
      <c r="AF169" s="4"/>
      <c r="AG169" s="4"/>
      <c r="AH169" s="4"/>
      <c r="AI169" s="4"/>
      <c r="AJ169" s="4"/>
      <c r="AK169" s="4"/>
      <c r="AL169" s="4"/>
      <c r="AM169" s="4"/>
      <c r="AN169"/>
      <c r="AO169"/>
      <c r="AP169"/>
      <c r="AQ169"/>
      <c r="AR169"/>
      <c r="AS169"/>
      <c r="AT169"/>
      <c r="AU169"/>
      <c r="AV169"/>
      <c r="AW169"/>
      <c r="AX169"/>
      <c r="AY169"/>
      <c r="AZ169"/>
      <c r="BA169"/>
    </row>
    <row r="170" spans="1:53" s="428" customFormat="1" x14ac:dyDescent="0.25">
      <c r="A170"/>
      <c r="B170" s="25"/>
      <c r="C170" s="25"/>
      <c r="D170" s="27"/>
      <c r="E170" s="26"/>
      <c r="F170" s="26"/>
      <c r="G170" s="353"/>
      <c r="H170" s="425"/>
      <c r="I170" s="353"/>
      <c r="J170" s="426" t="str">
        <f>IF(D170&lt;&gt;"",IF(E170&lt;&gt;"",VLOOKUP(CONCATENATE(D170,"-",E170),'Three Phase - UG'!$C$8:$T$18,9,FALSE),""),"")</f>
        <v/>
      </c>
      <c r="K170" s="426" t="str">
        <f>IF(D170&lt;&gt;"",IF(E170&lt;&gt;"",VLOOKUP(CONCATENATE(D170,"-",E170),'Three Phase - UG'!$C$8:$T$18,10,FALSE),""),"")</f>
        <v/>
      </c>
      <c r="L170" s="426" t="str">
        <f>IF(D170&lt;&gt;"",IF(E170&lt;&gt;"",VLOOKUP(CONCATENATE(D170,"-",E170),'Three Phase - UG'!$C$8:$T$18,12,FALSE),""),"")</f>
        <v/>
      </c>
      <c r="M170" s="426" t="str">
        <f>IF(D170&lt;&gt;"",IF(E170&lt;&gt;"",VLOOKUP(CONCATENATE(D170,"-",E170),'Three Phase - UG'!$C$8:$T$18,13,FALSE),""),"")</f>
        <v/>
      </c>
      <c r="N170" s="427" t="str">
        <f>IF(D170&lt;&gt;"",IF(E170&lt;&gt;"",VLOOKUP(CONCATENATE(D170,"-",E170),'Three Phase - UG'!$C$8:$T$18,15,FALSE)*1000000,""),"")</f>
        <v/>
      </c>
      <c r="O170" s="426"/>
      <c r="P170" s="427"/>
      <c r="W170" s="429"/>
      <c r="X170"/>
      <c r="Y170"/>
      <c r="Z170"/>
      <c r="AA170"/>
      <c r="AB170"/>
      <c r="AC170"/>
      <c r="AD170"/>
      <c r="AE170"/>
      <c r="AF170" s="4"/>
      <c r="AG170" s="4"/>
      <c r="AH170" s="4"/>
      <c r="AI170" s="4"/>
      <c r="AJ170" s="4"/>
      <c r="AK170" s="4"/>
      <c r="AL170" s="4"/>
      <c r="AM170" s="4"/>
      <c r="AN170"/>
      <c r="AO170"/>
      <c r="AP170"/>
      <c r="AQ170"/>
      <c r="AR170"/>
      <c r="AS170"/>
      <c r="AT170"/>
      <c r="AU170"/>
      <c r="AV170"/>
      <c r="AW170"/>
      <c r="AX170"/>
      <c r="AY170"/>
      <c r="AZ170"/>
      <c r="BA170"/>
    </row>
    <row r="171" spans="1:53" s="428" customFormat="1" x14ac:dyDescent="0.25">
      <c r="A171"/>
      <c r="B171" s="25"/>
      <c r="C171" s="25"/>
      <c r="D171" s="27"/>
      <c r="E171" s="26"/>
      <c r="F171" s="26"/>
      <c r="G171" s="353"/>
      <c r="H171" s="425"/>
      <c r="I171" s="353"/>
      <c r="J171" s="426" t="str">
        <f>IF(D171&lt;&gt;"",IF(E171&lt;&gt;"",VLOOKUP(CONCATENATE(D171,"-",E171),'Three Phase - UG'!$C$8:$T$18,9,FALSE),""),"")</f>
        <v/>
      </c>
      <c r="K171" s="426" t="str">
        <f>IF(D171&lt;&gt;"",IF(E171&lt;&gt;"",VLOOKUP(CONCATENATE(D171,"-",E171),'Three Phase - UG'!$C$8:$T$18,10,FALSE),""),"")</f>
        <v/>
      </c>
      <c r="L171" s="426" t="str">
        <f>IF(D171&lt;&gt;"",IF(E171&lt;&gt;"",VLOOKUP(CONCATENATE(D171,"-",E171),'Three Phase - UG'!$C$8:$T$18,12,FALSE),""),"")</f>
        <v/>
      </c>
      <c r="M171" s="426" t="str">
        <f>IF(D171&lt;&gt;"",IF(E171&lt;&gt;"",VLOOKUP(CONCATENATE(D171,"-",E171),'Three Phase - UG'!$C$8:$T$18,13,FALSE),""),"")</f>
        <v/>
      </c>
      <c r="N171" s="427" t="str">
        <f>IF(D171&lt;&gt;"",IF(E171&lt;&gt;"",VLOOKUP(CONCATENATE(D171,"-",E171),'Three Phase - UG'!$C$8:$T$18,15,FALSE)*1000000,""),"")</f>
        <v/>
      </c>
      <c r="O171" s="426"/>
      <c r="P171" s="427"/>
      <c r="W171" s="429"/>
      <c r="X171"/>
      <c r="Y171"/>
      <c r="Z171"/>
      <c r="AA171"/>
      <c r="AB171"/>
      <c r="AC171"/>
      <c r="AD171"/>
      <c r="AE171"/>
      <c r="AF171" s="4"/>
      <c r="AG171" s="4"/>
      <c r="AH171" s="4"/>
      <c r="AI171" s="4"/>
      <c r="AJ171" s="4"/>
      <c r="AK171" s="4"/>
      <c r="AL171" s="4"/>
      <c r="AM171" s="4"/>
      <c r="AN171"/>
      <c r="AO171"/>
      <c r="AP171"/>
      <c r="AQ171"/>
      <c r="AR171"/>
      <c r="AS171"/>
      <c r="AT171"/>
      <c r="AU171"/>
      <c r="AV171"/>
      <c r="AW171"/>
      <c r="AX171"/>
      <c r="AY171"/>
      <c r="AZ171"/>
      <c r="BA171"/>
    </row>
    <row r="172" spans="1:53" s="428" customFormat="1" x14ac:dyDescent="0.25">
      <c r="A172"/>
      <c r="B172" s="25"/>
      <c r="C172" s="25"/>
      <c r="D172" s="27"/>
      <c r="E172" s="26"/>
      <c r="F172" s="26"/>
      <c r="G172" s="353"/>
      <c r="H172" s="425"/>
      <c r="I172" s="353"/>
      <c r="J172" s="426" t="str">
        <f>IF(D172&lt;&gt;"",IF(E172&lt;&gt;"",VLOOKUP(CONCATENATE(D172,"-",E172),'Three Phase - UG'!$C$8:$T$18,9,FALSE),""),"")</f>
        <v/>
      </c>
      <c r="K172" s="426" t="str">
        <f>IF(D172&lt;&gt;"",IF(E172&lt;&gt;"",VLOOKUP(CONCATENATE(D172,"-",E172),'Three Phase - UG'!$C$8:$T$18,10,FALSE),""),"")</f>
        <v/>
      </c>
      <c r="L172" s="426" t="str">
        <f>IF(D172&lt;&gt;"",IF(E172&lt;&gt;"",VLOOKUP(CONCATENATE(D172,"-",E172),'Three Phase - UG'!$C$8:$T$18,12,FALSE),""),"")</f>
        <v/>
      </c>
      <c r="M172" s="426" t="str">
        <f>IF(D172&lt;&gt;"",IF(E172&lt;&gt;"",VLOOKUP(CONCATENATE(D172,"-",E172),'Three Phase - UG'!$C$8:$T$18,13,FALSE),""),"")</f>
        <v/>
      </c>
      <c r="N172" s="427" t="str">
        <f>IF(D172&lt;&gt;"",IF(E172&lt;&gt;"",VLOOKUP(CONCATENATE(D172,"-",E172),'Three Phase - UG'!$C$8:$T$18,15,FALSE)*1000000,""),"")</f>
        <v/>
      </c>
      <c r="O172" s="426"/>
      <c r="P172" s="427"/>
      <c r="W172" s="429"/>
      <c r="X172"/>
      <c r="Y172"/>
      <c r="Z172"/>
      <c r="AA172"/>
      <c r="AB172"/>
      <c r="AC172"/>
      <c r="AD172"/>
      <c r="AE172"/>
      <c r="AF172" s="4"/>
      <c r="AG172" s="4"/>
      <c r="AH172" s="4"/>
      <c r="AI172" s="4"/>
      <c r="AJ172" s="4"/>
      <c r="AK172" s="4"/>
      <c r="AL172" s="4"/>
      <c r="AM172" s="4"/>
      <c r="AN172"/>
      <c r="AO172"/>
      <c r="AP172"/>
      <c r="AQ172"/>
      <c r="AR172"/>
      <c r="AS172"/>
      <c r="AT172"/>
      <c r="AU172"/>
      <c r="AV172"/>
      <c r="AW172"/>
      <c r="AX172"/>
      <c r="AY172"/>
      <c r="AZ172"/>
      <c r="BA172"/>
    </row>
    <row r="173" spans="1:53" s="428" customFormat="1" x14ac:dyDescent="0.25">
      <c r="A173"/>
      <c r="B173" s="25"/>
      <c r="C173" s="25"/>
      <c r="D173" s="27"/>
      <c r="E173" s="26"/>
      <c r="F173" s="26"/>
      <c r="G173" s="353"/>
      <c r="H173" s="425"/>
      <c r="I173" s="353"/>
      <c r="J173" s="426" t="str">
        <f>IF(D173&lt;&gt;"",IF(E173&lt;&gt;"",VLOOKUP(CONCATENATE(D173,"-",E173),'Three Phase - UG'!$C$8:$T$18,9,FALSE),""),"")</f>
        <v/>
      </c>
      <c r="K173" s="426" t="str">
        <f>IF(D173&lt;&gt;"",IF(E173&lt;&gt;"",VLOOKUP(CONCATENATE(D173,"-",E173),'Three Phase - UG'!$C$8:$T$18,10,FALSE),""),"")</f>
        <v/>
      </c>
      <c r="L173" s="426" t="str">
        <f>IF(D173&lt;&gt;"",IF(E173&lt;&gt;"",VLOOKUP(CONCATENATE(D173,"-",E173),'Three Phase - UG'!$C$8:$T$18,12,FALSE),""),"")</f>
        <v/>
      </c>
      <c r="M173" s="426" t="str">
        <f>IF(D173&lt;&gt;"",IF(E173&lt;&gt;"",VLOOKUP(CONCATENATE(D173,"-",E173),'Three Phase - UG'!$C$8:$T$18,13,FALSE),""),"")</f>
        <v/>
      </c>
      <c r="N173" s="427" t="str">
        <f>IF(D173&lt;&gt;"",IF(E173&lt;&gt;"",VLOOKUP(CONCATENATE(D173,"-",E173),'Three Phase - UG'!$C$8:$T$18,15,FALSE)*1000000,""),"")</f>
        <v/>
      </c>
      <c r="O173" s="426"/>
      <c r="P173" s="427"/>
      <c r="W173" s="429"/>
      <c r="X173"/>
      <c r="Y173"/>
      <c r="Z173"/>
      <c r="AA173"/>
      <c r="AB173"/>
      <c r="AC173"/>
      <c r="AD173"/>
      <c r="AE173"/>
      <c r="AF173" s="4"/>
      <c r="AG173" s="4"/>
      <c r="AH173" s="4"/>
      <c r="AI173" s="4"/>
      <c r="AJ173" s="4"/>
      <c r="AK173" s="4"/>
      <c r="AL173" s="4"/>
      <c r="AM173" s="4"/>
      <c r="AN173"/>
      <c r="AO173"/>
      <c r="AP173"/>
      <c r="AQ173"/>
      <c r="AR173"/>
      <c r="AS173"/>
      <c r="AT173"/>
      <c r="AU173"/>
      <c r="AV173"/>
      <c r="AW173"/>
      <c r="AX173"/>
      <c r="AY173"/>
      <c r="AZ173"/>
      <c r="BA173"/>
    </row>
    <row r="174" spans="1:53" s="428" customFormat="1" x14ac:dyDescent="0.25">
      <c r="A174"/>
      <c r="B174" s="25"/>
      <c r="C174" s="25"/>
      <c r="D174" s="27"/>
      <c r="E174" s="26"/>
      <c r="F174" s="26"/>
      <c r="G174" s="353"/>
      <c r="H174" s="425"/>
      <c r="I174" s="353"/>
      <c r="J174" s="426" t="str">
        <f>IF(D174&lt;&gt;"",IF(E174&lt;&gt;"",VLOOKUP(CONCATENATE(D174,"-",E174),'Three Phase - UG'!$C$8:$T$18,9,FALSE),""),"")</f>
        <v/>
      </c>
      <c r="K174" s="426" t="str">
        <f>IF(D174&lt;&gt;"",IF(E174&lt;&gt;"",VLOOKUP(CONCATENATE(D174,"-",E174),'Three Phase - UG'!$C$8:$T$18,10,FALSE),""),"")</f>
        <v/>
      </c>
      <c r="L174" s="426" t="str">
        <f>IF(D174&lt;&gt;"",IF(E174&lt;&gt;"",VLOOKUP(CONCATENATE(D174,"-",E174),'Three Phase - UG'!$C$8:$T$18,12,FALSE),""),"")</f>
        <v/>
      </c>
      <c r="M174" s="426" t="str">
        <f>IF(D174&lt;&gt;"",IF(E174&lt;&gt;"",VLOOKUP(CONCATENATE(D174,"-",E174),'Three Phase - UG'!$C$8:$T$18,13,FALSE),""),"")</f>
        <v/>
      </c>
      <c r="N174" s="427" t="str">
        <f>IF(D174&lt;&gt;"",IF(E174&lt;&gt;"",VLOOKUP(CONCATENATE(D174,"-",E174),'Three Phase - UG'!$C$8:$T$18,15,FALSE)*1000000,""),"")</f>
        <v/>
      </c>
      <c r="O174" s="426"/>
      <c r="P174" s="427"/>
      <c r="W174" s="429"/>
      <c r="X174"/>
      <c r="Y174"/>
      <c r="Z174"/>
      <c r="AA174"/>
      <c r="AB174"/>
      <c r="AC174"/>
      <c r="AD174"/>
      <c r="AE174"/>
      <c r="AF174" s="4"/>
      <c r="AG174" s="4"/>
      <c r="AH174" s="4"/>
      <c r="AI174" s="4"/>
      <c r="AJ174" s="4"/>
      <c r="AK174" s="4"/>
      <c r="AL174" s="4"/>
      <c r="AM174" s="4"/>
      <c r="AN174"/>
      <c r="AO174"/>
      <c r="AP174"/>
      <c r="AQ174"/>
      <c r="AR174"/>
      <c r="AS174"/>
      <c r="AT174"/>
      <c r="AU174"/>
      <c r="AV174"/>
      <c r="AW174"/>
      <c r="AX174"/>
      <c r="AY174"/>
      <c r="AZ174"/>
      <c r="BA174"/>
    </row>
    <row r="175" spans="1:53" s="428" customFormat="1" x14ac:dyDescent="0.25">
      <c r="A175"/>
      <c r="B175" s="25"/>
      <c r="C175" s="25"/>
      <c r="D175" s="27"/>
      <c r="E175" s="26"/>
      <c r="F175" s="26"/>
      <c r="G175" s="353"/>
      <c r="H175" s="425"/>
      <c r="I175" s="353"/>
      <c r="J175" s="426" t="str">
        <f>IF(D175&lt;&gt;"",IF(E175&lt;&gt;"",VLOOKUP(CONCATENATE(D175,"-",E175),'Three Phase - UG'!$C$8:$T$18,9,FALSE),""),"")</f>
        <v/>
      </c>
      <c r="K175" s="426" t="str">
        <f>IF(D175&lt;&gt;"",IF(E175&lt;&gt;"",VLOOKUP(CONCATENATE(D175,"-",E175),'Three Phase - UG'!$C$8:$T$18,10,FALSE),""),"")</f>
        <v/>
      </c>
      <c r="L175" s="426" t="str">
        <f>IF(D175&lt;&gt;"",IF(E175&lt;&gt;"",VLOOKUP(CONCATENATE(D175,"-",E175),'Three Phase - UG'!$C$8:$T$18,12,FALSE),""),"")</f>
        <v/>
      </c>
      <c r="M175" s="426" t="str">
        <f>IF(D175&lt;&gt;"",IF(E175&lt;&gt;"",VLOOKUP(CONCATENATE(D175,"-",E175),'Three Phase - UG'!$C$8:$T$18,13,FALSE),""),"")</f>
        <v/>
      </c>
      <c r="N175" s="427" t="str">
        <f>IF(D175&lt;&gt;"",IF(E175&lt;&gt;"",VLOOKUP(CONCATENATE(D175,"-",E175),'Three Phase - UG'!$C$8:$T$18,15,FALSE)*1000000,""),"")</f>
        <v/>
      </c>
      <c r="O175" s="426"/>
      <c r="P175" s="427"/>
      <c r="W175" s="429"/>
      <c r="X175"/>
      <c r="Y175"/>
      <c r="Z175"/>
      <c r="AA175"/>
      <c r="AB175"/>
      <c r="AC175"/>
      <c r="AD175"/>
      <c r="AE175"/>
      <c r="AF175" s="4"/>
      <c r="AG175" s="4"/>
      <c r="AH175" s="4"/>
      <c r="AI175" s="4"/>
      <c r="AJ175" s="4"/>
      <c r="AK175" s="4"/>
      <c r="AL175" s="4"/>
      <c r="AM175" s="4"/>
      <c r="AN175"/>
      <c r="AO175"/>
      <c r="AP175"/>
      <c r="AQ175"/>
      <c r="AR175"/>
      <c r="AS175"/>
      <c r="AT175"/>
      <c r="AU175"/>
      <c r="AV175"/>
      <c r="AW175"/>
      <c r="AX175"/>
      <c r="AY175"/>
      <c r="AZ175"/>
      <c r="BA175"/>
    </row>
    <row r="176" spans="1:53" s="428" customFormat="1" x14ac:dyDescent="0.25">
      <c r="A176"/>
      <c r="B176" s="25"/>
      <c r="C176" s="25"/>
      <c r="D176" s="27"/>
      <c r="E176" s="26"/>
      <c r="F176" s="26"/>
      <c r="G176" s="353"/>
      <c r="H176" s="425"/>
      <c r="I176" s="353"/>
      <c r="J176" s="426" t="str">
        <f>IF(D176&lt;&gt;"",IF(E176&lt;&gt;"",VLOOKUP(CONCATENATE(D176,"-",E176),'Three Phase - UG'!$C$8:$T$18,9,FALSE),""),"")</f>
        <v/>
      </c>
      <c r="K176" s="426" t="str">
        <f>IF(D176&lt;&gt;"",IF(E176&lt;&gt;"",VLOOKUP(CONCATENATE(D176,"-",E176),'Three Phase - UG'!$C$8:$T$18,10,FALSE),""),"")</f>
        <v/>
      </c>
      <c r="L176" s="426" t="str">
        <f>IF(D176&lt;&gt;"",IF(E176&lt;&gt;"",VLOOKUP(CONCATENATE(D176,"-",E176),'Three Phase - UG'!$C$8:$T$18,12,FALSE),""),"")</f>
        <v/>
      </c>
      <c r="M176" s="426" t="str">
        <f>IF(D176&lt;&gt;"",IF(E176&lt;&gt;"",VLOOKUP(CONCATENATE(D176,"-",E176),'Three Phase - UG'!$C$8:$T$18,13,FALSE),""),"")</f>
        <v/>
      </c>
      <c r="N176" s="427" t="str">
        <f>IF(D176&lt;&gt;"",IF(E176&lt;&gt;"",VLOOKUP(CONCATENATE(D176,"-",E176),'Three Phase - UG'!$C$8:$T$18,15,FALSE)*1000000,""),"")</f>
        <v/>
      </c>
      <c r="O176" s="426"/>
      <c r="P176" s="427"/>
      <c r="W176" s="429"/>
      <c r="X176"/>
      <c r="Y176"/>
      <c r="Z176"/>
      <c r="AA176"/>
      <c r="AB176"/>
      <c r="AC176"/>
      <c r="AD176"/>
      <c r="AE176"/>
      <c r="AF176" s="4"/>
      <c r="AG176" s="4"/>
      <c r="AH176" s="4"/>
      <c r="AI176" s="4"/>
      <c r="AJ176" s="4"/>
      <c r="AK176" s="4"/>
      <c r="AL176" s="4"/>
      <c r="AM176" s="4"/>
      <c r="AN176"/>
      <c r="AO176"/>
      <c r="AP176"/>
      <c r="AQ176"/>
      <c r="AR176"/>
      <c r="AS176"/>
      <c r="AT176"/>
      <c r="AU176"/>
      <c r="AV176"/>
      <c r="AW176"/>
      <c r="AX176"/>
      <c r="AY176"/>
      <c r="AZ176"/>
      <c r="BA176"/>
    </row>
    <row r="177" spans="1:53" s="428" customFormat="1" x14ac:dyDescent="0.25">
      <c r="A177"/>
      <c r="B177" s="25"/>
      <c r="C177" s="25"/>
      <c r="D177" s="27"/>
      <c r="E177" s="26"/>
      <c r="F177" s="26"/>
      <c r="G177" s="353"/>
      <c r="H177" s="425"/>
      <c r="I177" s="353"/>
      <c r="J177" s="426" t="str">
        <f>IF(D177&lt;&gt;"",IF(E177&lt;&gt;"",VLOOKUP(CONCATENATE(D177,"-",E177),'Three Phase - UG'!$C$8:$T$18,9,FALSE),""),"")</f>
        <v/>
      </c>
      <c r="K177" s="426" t="str">
        <f>IF(D177&lt;&gt;"",IF(E177&lt;&gt;"",VLOOKUP(CONCATENATE(D177,"-",E177),'Three Phase - UG'!$C$8:$T$18,10,FALSE),""),"")</f>
        <v/>
      </c>
      <c r="L177" s="426" t="str">
        <f>IF(D177&lt;&gt;"",IF(E177&lt;&gt;"",VLOOKUP(CONCATENATE(D177,"-",E177),'Three Phase - UG'!$C$8:$T$18,12,FALSE),""),"")</f>
        <v/>
      </c>
      <c r="M177" s="426" t="str">
        <f>IF(D177&lt;&gt;"",IF(E177&lt;&gt;"",VLOOKUP(CONCATENATE(D177,"-",E177),'Three Phase - UG'!$C$8:$T$18,13,FALSE),""),"")</f>
        <v/>
      </c>
      <c r="N177" s="427" t="str">
        <f>IF(D177&lt;&gt;"",IF(E177&lt;&gt;"",VLOOKUP(CONCATENATE(D177,"-",E177),'Three Phase - UG'!$C$8:$T$18,15,FALSE)*1000000,""),"")</f>
        <v/>
      </c>
      <c r="O177" s="426"/>
      <c r="P177" s="427"/>
      <c r="W177" s="429"/>
      <c r="X177"/>
      <c r="Y177"/>
      <c r="Z177"/>
      <c r="AA177"/>
      <c r="AB177"/>
      <c r="AC177"/>
      <c r="AD177"/>
      <c r="AE177"/>
      <c r="AF177" s="4"/>
      <c r="AG177" s="4"/>
      <c r="AH177" s="4"/>
      <c r="AI177" s="4"/>
      <c r="AJ177" s="4"/>
      <c r="AK177" s="4"/>
      <c r="AL177" s="4"/>
      <c r="AM177" s="4"/>
      <c r="AN177"/>
      <c r="AO177"/>
      <c r="AP177"/>
      <c r="AQ177"/>
      <c r="AR177"/>
      <c r="AS177"/>
      <c r="AT177"/>
      <c r="AU177"/>
      <c r="AV177"/>
      <c r="AW177"/>
      <c r="AX177"/>
      <c r="AY177"/>
      <c r="AZ177"/>
      <c r="BA177"/>
    </row>
    <row r="178" spans="1:53" s="428" customFormat="1" x14ac:dyDescent="0.25">
      <c r="A178"/>
      <c r="B178" s="25"/>
      <c r="C178" s="25"/>
      <c r="D178" s="27"/>
      <c r="E178" s="26"/>
      <c r="F178" s="26"/>
      <c r="G178" s="353"/>
      <c r="H178" s="425"/>
      <c r="I178" s="353"/>
      <c r="J178" s="426" t="str">
        <f>IF(D178&lt;&gt;"",IF(E178&lt;&gt;"",VLOOKUP(CONCATENATE(D178,"-",E178),'Three Phase - UG'!$C$8:$T$18,9,FALSE),""),"")</f>
        <v/>
      </c>
      <c r="K178" s="426" t="str">
        <f>IF(D178&lt;&gt;"",IF(E178&lt;&gt;"",VLOOKUP(CONCATENATE(D178,"-",E178),'Three Phase - UG'!$C$8:$T$18,10,FALSE),""),"")</f>
        <v/>
      </c>
      <c r="L178" s="426" t="str">
        <f>IF(D178&lt;&gt;"",IF(E178&lt;&gt;"",VLOOKUP(CONCATENATE(D178,"-",E178),'Three Phase - UG'!$C$8:$T$18,12,FALSE),""),"")</f>
        <v/>
      </c>
      <c r="M178" s="426" t="str">
        <f>IF(D178&lt;&gt;"",IF(E178&lt;&gt;"",VLOOKUP(CONCATENATE(D178,"-",E178),'Three Phase - UG'!$C$8:$T$18,13,FALSE),""),"")</f>
        <v/>
      </c>
      <c r="N178" s="427" t="str">
        <f>IF(D178&lt;&gt;"",IF(E178&lt;&gt;"",VLOOKUP(CONCATENATE(D178,"-",E178),'Three Phase - UG'!$C$8:$T$18,15,FALSE)*1000000,""),"")</f>
        <v/>
      </c>
      <c r="O178" s="426"/>
      <c r="P178" s="427"/>
      <c r="W178" s="429"/>
      <c r="X178"/>
      <c r="Y178"/>
      <c r="Z178"/>
      <c r="AA178"/>
      <c r="AB178"/>
      <c r="AC178"/>
      <c r="AD178"/>
      <c r="AE178"/>
      <c r="AF178" s="4"/>
      <c r="AG178" s="4"/>
      <c r="AH178" s="4"/>
      <c r="AI178" s="4"/>
      <c r="AJ178" s="4"/>
      <c r="AK178" s="4"/>
      <c r="AL178" s="4"/>
      <c r="AM178" s="4"/>
      <c r="AN178"/>
      <c r="AO178"/>
      <c r="AP178"/>
      <c r="AQ178"/>
      <c r="AR178"/>
      <c r="AS178"/>
      <c r="AT178"/>
      <c r="AU178"/>
      <c r="AV178"/>
      <c r="AW178"/>
      <c r="AX178"/>
      <c r="AY178"/>
      <c r="AZ178"/>
      <c r="BA178"/>
    </row>
    <row r="179" spans="1:53" s="428" customFormat="1" x14ac:dyDescent="0.25">
      <c r="A179"/>
      <c r="B179" s="25"/>
      <c r="C179" s="25"/>
      <c r="D179" s="27"/>
      <c r="E179" s="26"/>
      <c r="F179" s="26"/>
      <c r="G179" s="353"/>
      <c r="H179" s="425"/>
      <c r="I179" s="353"/>
      <c r="J179" s="426" t="str">
        <f>IF(D179&lt;&gt;"",IF(E179&lt;&gt;"",VLOOKUP(CONCATENATE(D179,"-",E179),'Three Phase - UG'!$C$8:$T$18,9,FALSE),""),"")</f>
        <v/>
      </c>
      <c r="K179" s="426" t="str">
        <f>IF(D179&lt;&gt;"",IF(E179&lt;&gt;"",VLOOKUP(CONCATENATE(D179,"-",E179),'Three Phase - UG'!$C$8:$T$18,10,FALSE),""),"")</f>
        <v/>
      </c>
      <c r="L179" s="426" t="str">
        <f>IF(D179&lt;&gt;"",IF(E179&lt;&gt;"",VLOOKUP(CONCATENATE(D179,"-",E179),'Three Phase - UG'!$C$8:$T$18,12,FALSE),""),"")</f>
        <v/>
      </c>
      <c r="M179" s="426" t="str">
        <f>IF(D179&lt;&gt;"",IF(E179&lt;&gt;"",VLOOKUP(CONCATENATE(D179,"-",E179),'Three Phase - UG'!$C$8:$T$18,13,FALSE),""),"")</f>
        <v/>
      </c>
      <c r="N179" s="427" t="str">
        <f>IF(D179&lt;&gt;"",IF(E179&lt;&gt;"",VLOOKUP(CONCATENATE(D179,"-",E179),'Three Phase - UG'!$C$8:$T$18,15,FALSE)*1000000,""),"")</f>
        <v/>
      </c>
      <c r="O179" s="426"/>
      <c r="P179" s="427"/>
      <c r="W179" s="429"/>
      <c r="X179"/>
      <c r="Y179"/>
      <c r="Z179"/>
      <c r="AA179"/>
      <c r="AB179"/>
      <c r="AC179"/>
      <c r="AD179"/>
      <c r="AE179"/>
      <c r="AF179" s="4"/>
      <c r="AG179" s="4"/>
      <c r="AH179" s="4"/>
      <c r="AI179" s="4"/>
      <c r="AJ179" s="4"/>
      <c r="AK179" s="4"/>
      <c r="AL179" s="4"/>
      <c r="AM179" s="4"/>
      <c r="AN179"/>
      <c r="AO179"/>
      <c r="AP179"/>
      <c r="AQ179"/>
      <c r="AR179"/>
      <c r="AS179"/>
      <c r="AT179"/>
      <c r="AU179"/>
      <c r="AV179"/>
      <c r="AW179"/>
      <c r="AX179"/>
      <c r="AY179"/>
      <c r="AZ179"/>
      <c r="BA179"/>
    </row>
    <row r="180" spans="1:53" s="428" customFormat="1" x14ac:dyDescent="0.25">
      <c r="A180"/>
      <c r="B180" s="25"/>
      <c r="C180" s="25"/>
      <c r="D180" s="27"/>
      <c r="E180" s="26"/>
      <c r="F180" s="26"/>
      <c r="G180" s="353"/>
      <c r="H180" s="425"/>
      <c r="I180" s="353"/>
      <c r="J180" s="426" t="str">
        <f>IF(D180&lt;&gt;"",IF(E180&lt;&gt;"",VLOOKUP(CONCATENATE(D180,"-",E180),'Three Phase - UG'!$C$8:$T$18,9,FALSE),""),"")</f>
        <v/>
      </c>
      <c r="K180" s="426" t="str">
        <f>IF(D180&lt;&gt;"",IF(E180&lt;&gt;"",VLOOKUP(CONCATENATE(D180,"-",E180),'Three Phase - UG'!$C$8:$T$18,10,FALSE),""),"")</f>
        <v/>
      </c>
      <c r="L180" s="426" t="str">
        <f>IF(D180&lt;&gt;"",IF(E180&lt;&gt;"",VLOOKUP(CONCATENATE(D180,"-",E180),'Three Phase - UG'!$C$8:$T$18,12,FALSE),""),"")</f>
        <v/>
      </c>
      <c r="M180" s="426" t="str">
        <f>IF(D180&lt;&gt;"",IF(E180&lt;&gt;"",VLOOKUP(CONCATENATE(D180,"-",E180),'Three Phase - UG'!$C$8:$T$18,13,FALSE),""),"")</f>
        <v/>
      </c>
      <c r="N180" s="427" t="str">
        <f>IF(D180&lt;&gt;"",IF(E180&lt;&gt;"",VLOOKUP(CONCATENATE(D180,"-",E180),'Three Phase - UG'!$C$8:$T$18,15,FALSE)*1000000,""),"")</f>
        <v/>
      </c>
      <c r="O180" s="426"/>
      <c r="P180" s="427"/>
      <c r="W180" s="429"/>
      <c r="X180"/>
      <c r="Y180"/>
      <c r="Z180"/>
      <c r="AA180"/>
      <c r="AB180"/>
      <c r="AC180"/>
      <c r="AD180"/>
      <c r="AE180"/>
      <c r="AF180" s="4"/>
      <c r="AG180" s="4"/>
      <c r="AH180" s="4"/>
      <c r="AI180" s="4"/>
      <c r="AJ180" s="4"/>
      <c r="AK180" s="4"/>
      <c r="AL180" s="4"/>
      <c r="AM180" s="4"/>
      <c r="AN180"/>
      <c r="AO180"/>
      <c r="AP180"/>
      <c r="AQ180"/>
      <c r="AR180"/>
      <c r="AS180"/>
      <c r="AT180"/>
      <c r="AU180"/>
      <c r="AV180"/>
      <c r="AW180"/>
      <c r="AX180"/>
      <c r="AY180"/>
      <c r="AZ180"/>
      <c r="BA180"/>
    </row>
    <row r="181" spans="1:53" s="428" customFormat="1" x14ac:dyDescent="0.25">
      <c r="A181"/>
      <c r="B181" s="25"/>
      <c r="C181" s="25"/>
      <c r="D181" s="27"/>
      <c r="E181" s="26"/>
      <c r="F181" s="26"/>
      <c r="G181" s="353"/>
      <c r="H181" s="425"/>
      <c r="I181" s="353"/>
      <c r="J181" s="426" t="str">
        <f>IF(D181&lt;&gt;"",IF(E181&lt;&gt;"",VLOOKUP(CONCATENATE(D181,"-",E181),'Three Phase - UG'!$C$8:$T$18,9,FALSE),""),"")</f>
        <v/>
      </c>
      <c r="K181" s="426" t="str">
        <f>IF(D181&lt;&gt;"",IF(E181&lt;&gt;"",VLOOKUP(CONCATENATE(D181,"-",E181),'Three Phase - UG'!$C$8:$T$18,10,FALSE),""),"")</f>
        <v/>
      </c>
      <c r="L181" s="426" t="str">
        <f>IF(D181&lt;&gt;"",IF(E181&lt;&gt;"",VLOOKUP(CONCATENATE(D181,"-",E181),'Three Phase - UG'!$C$8:$T$18,12,FALSE),""),"")</f>
        <v/>
      </c>
      <c r="M181" s="426" t="str">
        <f>IF(D181&lt;&gt;"",IF(E181&lt;&gt;"",VLOOKUP(CONCATENATE(D181,"-",E181),'Three Phase - UG'!$C$8:$T$18,13,FALSE),""),"")</f>
        <v/>
      </c>
      <c r="N181" s="427" t="str">
        <f>IF(D181&lt;&gt;"",IF(E181&lt;&gt;"",VLOOKUP(CONCATENATE(D181,"-",E181),'Three Phase - UG'!$C$8:$T$18,15,FALSE)*1000000,""),"")</f>
        <v/>
      </c>
      <c r="O181" s="426"/>
      <c r="P181" s="427"/>
      <c r="W181" s="429"/>
      <c r="X181"/>
      <c r="Y181"/>
      <c r="Z181"/>
      <c r="AA181"/>
      <c r="AB181"/>
      <c r="AC181"/>
      <c r="AD181"/>
      <c r="AE181"/>
      <c r="AF181" s="4"/>
      <c r="AG181" s="4"/>
      <c r="AH181" s="4"/>
      <c r="AI181" s="4"/>
      <c r="AJ181" s="4"/>
      <c r="AK181" s="4"/>
      <c r="AL181" s="4"/>
      <c r="AM181" s="4"/>
      <c r="AN181"/>
      <c r="AO181"/>
      <c r="AP181"/>
      <c r="AQ181"/>
      <c r="AR181"/>
      <c r="AS181"/>
      <c r="AT181"/>
      <c r="AU181"/>
      <c r="AV181"/>
      <c r="AW181"/>
      <c r="AX181"/>
      <c r="AY181"/>
      <c r="AZ181"/>
      <c r="BA181"/>
    </row>
    <row r="182" spans="1:53" s="428" customFormat="1" x14ac:dyDescent="0.25">
      <c r="A182"/>
      <c r="B182" s="25"/>
      <c r="C182" s="25"/>
      <c r="D182" s="27"/>
      <c r="E182" s="26"/>
      <c r="F182" s="26"/>
      <c r="G182" s="353"/>
      <c r="H182" s="425"/>
      <c r="I182" s="353"/>
      <c r="J182" s="426" t="str">
        <f>IF(D182&lt;&gt;"",IF(E182&lt;&gt;"",VLOOKUP(CONCATENATE(D182,"-",E182),'Three Phase - UG'!$C$8:$T$18,9,FALSE),""),"")</f>
        <v/>
      </c>
      <c r="K182" s="426" t="str">
        <f>IF(D182&lt;&gt;"",IF(E182&lt;&gt;"",VLOOKUP(CONCATENATE(D182,"-",E182),'Three Phase - UG'!$C$8:$T$18,10,FALSE),""),"")</f>
        <v/>
      </c>
      <c r="L182" s="426" t="str">
        <f>IF(D182&lt;&gt;"",IF(E182&lt;&gt;"",VLOOKUP(CONCATENATE(D182,"-",E182),'Three Phase - UG'!$C$8:$T$18,12,FALSE),""),"")</f>
        <v/>
      </c>
      <c r="M182" s="426" t="str">
        <f>IF(D182&lt;&gt;"",IF(E182&lt;&gt;"",VLOOKUP(CONCATENATE(D182,"-",E182),'Three Phase - UG'!$C$8:$T$18,13,FALSE),""),"")</f>
        <v/>
      </c>
      <c r="N182" s="427" t="str">
        <f>IF(D182&lt;&gt;"",IF(E182&lt;&gt;"",VLOOKUP(CONCATENATE(D182,"-",E182),'Three Phase - UG'!$C$8:$T$18,15,FALSE)*1000000,""),"")</f>
        <v/>
      </c>
      <c r="O182" s="426"/>
      <c r="P182" s="427"/>
      <c r="W182" s="429"/>
      <c r="X182"/>
      <c r="Y182"/>
      <c r="Z182"/>
      <c r="AA182"/>
      <c r="AB182"/>
      <c r="AC182"/>
      <c r="AD182"/>
      <c r="AE182"/>
      <c r="AF182" s="4"/>
      <c r="AG182" s="4"/>
      <c r="AH182" s="4"/>
      <c r="AI182" s="4"/>
      <c r="AJ182" s="4"/>
      <c r="AK182" s="4"/>
      <c r="AL182" s="4"/>
      <c r="AM182" s="4"/>
      <c r="AN182"/>
      <c r="AO182"/>
      <c r="AP182"/>
      <c r="AQ182"/>
      <c r="AR182"/>
      <c r="AS182"/>
      <c r="AT182"/>
      <c r="AU182"/>
      <c r="AV182"/>
      <c r="AW182"/>
      <c r="AX182"/>
      <c r="AY182"/>
      <c r="AZ182"/>
      <c r="BA182"/>
    </row>
    <row r="183" spans="1:53" s="428" customFormat="1" x14ac:dyDescent="0.25">
      <c r="A183"/>
      <c r="B183" s="25"/>
      <c r="C183" s="25"/>
      <c r="D183" s="27"/>
      <c r="E183" s="26"/>
      <c r="F183" s="26"/>
      <c r="G183" s="353"/>
      <c r="H183" s="425"/>
      <c r="I183" s="353"/>
      <c r="J183" s="426" t="str">
        <f>IF(D183&lt;&gt;"",IF(E183&lt;&gt;"",VLOOKUP(CONCATENATE(D183,"-",E183),'Three Phase - UG'!$C$8:$T$18,9,FALSE),""),"")</f>
        <v/>
      </c>
      <c r="K183" s="426" t="str">
        <f>IF(D183&lt;&gt;"",IF(E183&lt;&gt;"",VLOOKUP(CONCATENATE(D183,"-",E183),'Three Phase - UG'!$C$8:$T$18,10,FALSE),""),"")</f>
        <v/>
      </c>
      <c r="L183" s="426" t="str">
        <f>IF(D183&lt;&gt;"",IF(E183&lt;&gt;"",VLOOKUP(CONCATENATE(D183,"-",E183),'Three Phase - UG'!$C$8:$T$18,12,FALSE),""),"")</f>
        <v/>
      </c>
      <c r="M183" s="426" t="str">
        <f>IF(D183&lt;&gt;"",IF(E183&lt;&gt;"",VLOOKUP(CONCATENATE(D183,"-",E183),'Three Phase - UG'!$C$8:$T$18,13,FALSE),""),"")</f>
        <v/>
      </c>
      <c r="N183" s="427" t="str">
        <f>IF(D183&lt;&gt;"",IF(E183&lt;&gt;"",VLOOKUP(CONCATENATE(D183,"-",E183),'Three Phase - UG'!$C$8:$T$18,15,FALSE)*1000000,""),"")</f>
        <v/>
      </c>
      <c r="O183" s="426"/>
      <c r="P183" s="427"/>
      <c r="W183" s="429"/>
      <c r="X183"/>
      <c r="Y183"/>
      <c r="Z183"/>
      <c r="AA183"/>
      <c r="AB183"/>
      <c r="AC183"/>
      <c r="AD183"/>
      <c r="AE183"/>
      <c r="AF183" s="4"/>
      <c r="AG183" s="4"/>
      <c r="AH183" s="4"/>
      <c r="AI183" s="4"/>
      <c r="AJ183" s="4"/>
      <c r="AK183" s="4"/>
      <c r="AL183" s="4"/>
      <c r="AM183" s="4"/>
      <c r="AN183"/>
      <c r="AO183"/>
      <c r="AP183"/>
      <c r="AQ183"/>
      <c r="AR183"/>
      <c r="AS183"/>
      <c r="AT183"/>
      <c r="AU183"/>
      <c r="AV183"/>
      <c r="AW183"/>
      <c r="AX183"/>
      <c r="AY183"/>
      <c r="AZ183"/>
      <c r="BA183"/>
    </row>
    <row r="184" spans="1:53" s="428" customFormat="1" x14ac:dyDescent="0.25">
      <c r="A184"/>
      <c r="B184" s="25"/>
      <c r="C184" s="25"/>
      <c r="D184" s="27"/>
      <c r="E184" s="26"/>
      <c r="F184" s="26"/>
      <c r="G184" s="353"/>
      <c r="H184" s="425"/>
      <c r="I184" s="353"/>
      <c r="J184" s="426" t="str">
        <f>IF(D184&lt;&gt;"",IF(E184&lt;&gt;"",VLOOKUP(CONCATENATE(D184,"-",E184),'Three Phase - UG'!$C$8:$T$18,9,FALSE),""),"")</f>
        <v/>
      </c>
      <c r="K184" s="426" t="str">
        <f>IF(D184&lt;&gt;"",IF(E184&lt;&gt;"",VLOOKUP(CONCATENATE(D184,"-",E184),'Three Phase - UG'!$C$8:$T$18,10,FALSE),""),"")</f>
        <v/>
      </c>
      <c r="L184" s="426" t="str">
        <f>IF(D184&lt;&gt;"",IF(E184&lt;&gt;"",VLOOKUP(CONCATENATE(D184,"-",E184),'Three Phase - UG'!$C$8:$T$18,12,FALSE),""),"")</f>
        <v/>
      </c>
      <c r="M184" s="426" t="str">
        <f>IF(D184&lt;&gt;"",IF(E184&lt;&gt;"",VLOOKUP(CONCATENATE(D184,"-",E184),'Three Phase - UG'!$C$8:$T$18,13,FALSE),""),"")</f>
        <v/>
      </c>
      <c r="N184" s="427" t="str">
        <f>IF(D184&lt;&gt;"",IF(E184&lt;&gt;"",VLOOKUP(CONCATENATE(D184,"-",E184),'Three Phase - UG'!$C$8:$T$18,15,FALSE)*1000000,""),"")</f>
        <v/>
      </c>
      <c r="O184" s="426"/>
      <c r="P184" s="427"/>
      <c r="W184" s="429"/>
      <c r="X184"/>
      <c r="Y184"/>
      <c r="Z184"/>
      <c r="AA184"/>
      <c r="AB184"/>
      <c r="AC184"/>
      <c r="AD184"/>
      <c r="AE184"/>
      <c r="AF184" s="4"/>
      <c r="AG184" s="4"/>
      <c r="AH184" s="4"/>
      <c r="AI184" s="4"/>
      <c r="AJ184" s="4"/>
      <c r="AK184" s="4"/>
      <c r="AL184" s="4"/>
      <c r="AM184" s="4"/>
      <c r="AN184"/>
      <c r="AO184"/>
      <c r="AP184"/>
      <c r="AQ184"/>
      <c r="AR184"/>
      <c r="AS184"/>
      <c r="AT184"/>
      <c r="AU184"/>
      <c r="AV184"/>
      <c r="AW184"/>
      <c r="AX184"/>
      <c r="AY184"/>
      <c r="AZ184"/>
      <c r="BA184"/>
    </row>
    <row r="185" spans="1:53" s="428" customFormat="1" x14ac:dyDescent="0.25">
      <c r="A185"/>
      <c r="B185" s="25"/>
      <c r="C185" s="25"/>
      <c r="D185" s="27"/>
      <c r="E185" s="26"/>
      <c r="F185" s="26"/>
      <c r="G185" s="353"/>
      <c r="H185" s="425"/>
      <c r="I185" s="353"/>
      <c r="J185" s="426" t="str">
        <f>IF(D185&lt;&gt;"",IF(E185&lt;&gt;"",VLOOKUP(CONCATENATE(D185,"-",E185),'Three Phase - UG'!$C$8:$T$18,9,FALSE),""),"")</f>
        <v/>
      </c>
      <c r="K185" s="426" t="str">
        <f>IF(D185&lt;&gt;"",IF(E185&lt;&gt;"",VLOOKUP(CONCATENATE(D185,"-",E185),'Three Phase - UG'!$C$8:$T$18,10,FALSE),""),"")</f>
        <v/>
      </c>
      <c r="L185" s="426" t="str">
        <f>IF(D185&lt;&gt;"",IF(E185&lt;&gt;"",VLOOKUP(CONCATENATE(D185,"-",E185),'Three Phase - UG'!$C$8:$T$18,12,FALSE),""),"")</f>
        <v/>
      </c>
      <c r="M185" s="426" t="str">
        <f>IF(D185&lt;&gt;"",IF(E185&lt;&gt;"",VLOOKUP(CONCATENATE(D185,"-",E185),'Three Phase - UG'!$C$8:$T$18,13,FALSE),""),"")</f>
        <v/>
      </c>
      <c r="N185" s="427" t="str">
        <f>IF(D185&lt;&gt;"",IF(E185&lt;&gt;"",VLOOKUP(CONCATENATE(D185,"-",E185),'Three Phase - UG'!$C$8:$T$18,15,FALSE)*1000000,""),"")</f>
        <v/>
      </c>
      <c r="O185" s="426"/>
      <c r="P185" s="427"/>
      <c r="W185" s="429"/>
      <c r="X185"/>
      <c r="Y185"/>
      <c r="Z185"/>
      <c r="AA185"/>
      <c r="AB185"/>
      <c r="AC185"/>
      <c r="AD185"/>
      <c r="AE185"/>
      <c r="AF185" s="4"/>
      <c r="AG185" s="4"/>
      <c r="AH185" s="4"/>
      <c r="AI185" s="4"/>
      <c r="AJ185" s="4"/>
      <c r="AK185" s="4"/>
      <c r="AL185" s="4"/>
      <c r="AM185" s="4"/>
      <c r="AN185"/>
      <c r="AO185"/>
      <c r="AP185"/>
      <c r="AQ185"/>
      <c r="AR185"/>
      <c r="AS185"/>
      <c r="AT185"/>
      <c r="AU185"/>
      <c r="AV185"/>
      <c r="AW185"/>
      <c r="AX185"/>
      <c r="AY185"/>
      <c r="AZ185"/>
      <c r="BA185"/>
    </row>
    <row r="186" spans="1:53" s="428" customFormat="1" x14ac:dyDescent="0.25">
      <c r="A186"/>
      <c r="B186" s="25"/>
      <c r="C186" s="25"/>
      <c r="D186" s="27"/>
      <c r="E186" s="26"/>
      <c r="F186" s="26"/>
      <c r="G186" s="353"/>
      <c r="H186" s="425"/>
      <c r="I186" s="353"/>
      <c r="J186" s="426" t="str">
        <f>IF(D186&lt;&gt;"",IF(E186&lt;&gt;"",VLOOKUP(CONCATENATE(D186,"-",E186),'Three Phase - UG'!$C$8:$T$18,9,FALSE),""),"")</f>
        <v/>
      </c>
      <c r="K186" s="426" t="str">
        <f>IF(D186&lt;&gt;"",IF(E186&lt;&gt;"",VLOOKUP(CONCATENATE(D186,"-",E186),'Three Phase - UG'!$C$8:$T$18,10,FALSE),""),"")</f>
        <v/>
      </c>
      <c r="L186" s="426" t="str">
        <f>IF(D186&lt;&gt;"",IF(E186&lt;&gt;"",VLOOKUP(CONCATENATE(D186,"-",E186),'Three Phase - UG'!$C$8:$T$18,12,FALSE),""),"")</f>
        <v/>
      </c>
      <c r="M186" s="426" t="str">
        <f>IF(D186&lt;&gt;"",IF(E186&lt;&gt;"",VLOOKUP(CONCATENATE(D186,"-",E186),'Three Phase - UG'!$C$8:$T$18,13,FALSE),""),"")</f>
        <v/>
      </c>
      <c r="N186" s="427" t="str">
        <f>IF(D186&lt;&gt;"",IF(E186&lt;&gt;"",VLOOKUP(CONCATENATE(D186,"-",E186),'Three Phase - UG'!$C$8:$T$18,15,FALSE)*1000000,""),"")</f>
        <v/>
      </c>
      <c r="O186" s="426"/>
      <c r="P186" s="427"/>
      <c r="W186" s="429"/>
      <c r="X186"/>
      <c r="Y186"/>
      <c r="Z186"/>
      <c r="AA186"/>
      <c r="AB186"/>
      <c r="AC186"/>
      <c r="AD186"/>
      <c r="AE186"/>
      <c r="AF186" s="4"/>
      <c r="AG186" s="4"/>
      <c r="AH186" s="4"/>
      <c r="AI186" s="4"/>
      <c r="AJ186" s="4"/>
      <c r="AK186" s="4"/>
      <c r="AL186" s="4"/>
      <c r="AM186" s="4"/>
      <c r="AN186"/>
      <c r="AO186"/>
      <c r="AP186"/>
      <c r="AQ186"/>
      <c r="AR186"/>
      <c r="AS186"/>
      <c r="AT186"/>
      <c r="AU186"/>
      <c r="AV186"/>
      <c r="AW186"/>
      <c r="AX186"/>
      <c r="AY186"/>
      <c r="AZ186"/>
      <c r="BA186"/>
    </row>
    <row r="187" spans="1:53" s="428" customFormat="1" x14ac:dyDescent="0.25">
      <c r="A187"/>
      <c r="B187" s="25"/>
      <c r="C187" s="25"/>
      <c r="D187" s="27"/>
      <c r="E187" s="26"/>
      <c r="F187" s="26"/>
      <c r="G187" s="353"/>
      <c r="H187" s="425"/>
      <c r="I187" s="353"/>
      <c r="J187" s="426" t="str">
        <f>IF(D187&lt;&gt;"",IF(E187&lt;&gt;"",VLOOKUP(CONCATENATE(D187,"-",E187),'Three Phase - UG'!$C$8:$T$18,9,FALSE),""),"")</f>
        <v/>
      </c>
      <c r="K187" s="426" t="str">
        <f>IF(D187&lt;&gt;"",IF(E187&lt;&gt;"",VLOOKUP(CONCATENATE(D187,"-",E187),'Three Phase - UG'!$C$8:$T$18,10,FALSE),""),"")</f>
        <v/>
      </c>
      <c r="L187" s="426" t="str">
        <f>IF(D187&lt;&gt;"",IF(E187&lt;&gt;"",VLOOKUP(CONCATENATE(D187,"-",E187),'Three Phase - UG'!$C$8:$T$18,12,FALSE),""),"")</f>
        <v/>
      </c>
      <c r="M187" s="426" t="str">
        <f>IF(D187&lt;&gt;"",IF(E187&lt;&gt;"",VLOOKUP(CONCATENATE(D187,"-",E187),'Three Phase - UG'!$C$8:$T$18,13,FALSE),""),"")</f>
        <v/>
      </c>
      <c r="N187" s="427" t="str">
        <f>IF(D187&lt;&gt;"",IF(E187&lt;&gt;"",VLOOKUP(CONCATENATE(D187,"-",E187),'Three Phase - UG'!$C$8:$T$18,15,FALSE)*1000000,""),"")</f>
        <v/>
      </c>
      <c r="O187" s="426"/>
      <c r="P187" s="427"/>
      <c r="W187" s="429"/>
      <c r="X187"/>
      <c r="Y187"/>
      <c r="Z187"/>
      <c r="AA187"/>
      <c r="AB187"/>
      <c r="AC187"/>
      <c r="AD187"/>
      <c r="AE187"/>
      <c r="AF187" s="4"/>
      <c r="AG187" s="4"/>
      <c r="AH187" s="4"/>
      <c r="AI187" s="4"/>
      <c r="AJ187" s="4"/>
      <c r="AK187" s="4"/>
      <c r="AL187" s="4"/>
      <c r="AM187" s="4"/>
      <c r="AN187"/>
      <c r="AO187"/>
      <c r="AP187"/>
      <c r="AQ187"/>
      <c r="AR187"/>
      <c r="AS187"/>
      <c r="AT187"/>
      <c r="AU187"/>
      <c r="AV187"/>
      <c r="AW187"/>
      <c r="AX187"/>
      <c r="AY187"/>
      <c r="AZ187"/>
      <c r="BA187"/>
    </row>
    <row r="188" spans="1:53" s="428" customFormat="1" x14ac:dyDescent="0.25">
      <c r="A188"/>
      <c r="B188" s="25"/>
      <c r="C188" s="25"/>
      <c r="D188" s="27"/>
      <c r="E188" s="26"/>
      <c r="F188" s="26"/>
      <c r="G188" s="353"/>
      <c r="H188" s="425"/>
      <c r="I188" s="353"/>
      <c r="J188" s="426" t="str">
        <f>IF(D188&lt;&gt;"",IF(E188&lt;&gt;"",VLOOKUP(CONCATENATE(D188,"-",E188),'Three Phase - UG'!$C$8:$T$18,9,FALSE),""),"")</f>
        <v/>
      </c>
      <c r="K188" s="426" t="str">
        <f>IF(D188&lt;&gt;"",IF(E188&lt;&gt;"",VLOOKUP(CONCATENATE(D188,"-",E188),'Three Phase - UG'!$C$8:$T$18,10,FALSE),""),"")</f>
        <v/>
      </c>
      <c r="L188" s="426" t="str">
        <f>IF(D188&lt;&gt;"",IF(E188&lt;&gt;"",VLOOKUP(CONCATENATE(D188,"-",E188),'Three Phase - UG'!$C$8:$T$18,12,FALSE),""),"")</f>
        <v/>
      </c>
      <c r="M188" s="426" t="str">
        <f>IF(D188&lt;&gt;"",IF(E188&lt;&gt;"",VLOOKUP(CONCATENATE(D188,"-",E188),'Three Phase - UG'!$C$8:$T$18,13,FALSE),""),"")</f>
        <v/>
      </c>
      <c r="N188" s="427" t="str">
        <f>IF(D188&lt;&gt;"",IF(E188&lt;&gt;"",VLOOKUP(CONCATENATE(D188,"-",E188),'Three Phase - UG'!$C$8:$T$18,15,FALSE)*1000000,""),"")</f>
        <v/>
      </c>
      <c r="O188" s="426"/>
      <c r="P188" s="427"/>
      <c r="W188" s="429"/>
      <c r="X188"/>
      <c r="Y188"/>
      <c r="Z188"/>
      <c r="AA188"/>
      <c r="AB188"/>
      <c r="AC188"/>
      <c r="AD188"/>
      <c r="AE188"/>
      <c r="AF188" s="4"/>
      <c r="AG188" s="4"/>
      <c r="AH188" s="4"/>
      <c r="AI188" s="4"/>
      <c r="AJ188" s="4"/>
      <c r="AK188" s="4"/>
      <c r="AL188" s="4"/>
      <c r="AM188" s="4"/>
      <c r="AN188"/>
      <c r="AO188"/>
      <c r="AP188"/>
      <c r="AQ188"/>
      <c r="AR188"/>
      <c r="AS188"/>
      <c r="AT188"/>
      <c r="AU188"/>
      <c r="AV188"/>
      <c r="AW188"/>
      <c r="AX188"/>
      <c r="AY188"/>
      <c r="AZ188"/>
      <c r="BA188"/>
    </row>
    <row r="189" spans="1:53" s="428" customFormat="1" x14ac:dyDescent="0.25">
      <c r="A189"/>
      <c r="B189" s="25"/>
      <c r="C189" s="25"/>
      <c r="D189" s="27"/>
      <c r="E189" s="26"/>
      <c r="F189" s="26"/>
      <c r="G189" s="353"/>
      <c r="H189" s="425"/>
      <c r="I189" s="353"/>
      <c r="J189" s="426" t="str">
        <f>IF(D189&lt;&gt;"",IF(E189&lt;&gt;"",VLOOKUP(CONCATENATE(D189,"-",E189),'Three Phase - UG'!$C$8:$T$18,9,FALSE),""),"")</f>
        <v/>
      </c>
      <c r="K189" s="426" t="str">
        <f>IF(D189&lt;&gt;"",IF(E189&lt;&gt;"",VLOOKUP(CONCATENATE(D189,"-",E189),'Three Phase - UG'!$C$8:$T$18,10,FALSE),""),"")</f>
        <v/>
      </c>
      <c r="L189" s="426" t="str">
        <f>IF(D189&lt;&gt;"",IF(E189&lt;&gt;"",VLOOKUP(CONCATENATE(D189,"-",E189),'Three Phase - UG'!$C$8:$T$18,12,FALSE),""),"")</f>
        <v/>
      </c>
      <c r="M189" s="426" t="str">
        <f>IF(D189&lt;&gt;"",IF(E189&lt;&gt;"",VLOOKUP(CONCATENATE(D189,"-",E189),'Three Phase - UG'!$C$8:$T$18,13,FALSE),""),"")</f>
        <v/>
      </c>
      <c r="N189" s="427" t="str">
        <f>IF(D189&lt;&gt;"",IF(E189&lt;&gt;"",VLOOKUP(CONCATENATE(D189,"-",E189),'Three Phase - UG'!$C$8:$T$18,15,FALSE)*1000000,""),"")</f>
        <v/>
      </c>
      <c r="O189" s="426"/>
      <c r="P189" s="427"/>
      <c r="W189" s="429"/>
      <c r="X189"/>
      <c r="Y189"/>
      <c r="Z189"/>
      <c r="AA189"/>
      <c r="AB189"/>
      <c r="AC189"/>
      <c r="AD189"/>
      <c r="AE189"/>
      <c r="AF189" s="4"/>
      <c r="AG189" s="4"/>
      <c r="AH189" s="4"/>
      <c r="AI189" s="4"/>
      <c r="AJ189" s="4"/>
      <c r="AK189" s="4"/>
      <c r="AL189" s="4"/>
      <c r="AM189" s="4"/>
      <c r="AN189"/>
      <c r="AO189"/>
      <c r="AP189"/>
      <c r="AQ189"/>
      <c r="AR189"/>
      <c r="AS189"/>
      <c r="AT189"/>
      <c r="AU189"/>
      <c r="AV189"/>
      <c r="AW189"/>
      <c r="AX189"/>
      <c r="AY189"/>
      <c r="AZ189"/>
      <c r="BA189"/>
    </row>
    <row r="190" spans="1:53" s="428" customFormat="1" x14ac:dyDescent="0.25">
      <c r="A190"/>
      <c r="B190" s="25"/>
      <c r="C190" s="25"/>
      <c r="D190" s="27"/>
      <c r="E190" s="26"/>
      <c r="F190" s="26"/>
      <c r="G190" s="353"/>
      <c r="H190" s="425"/>
      <c r="I190" s="353"/>
      <c r="J190" s="426" t="str">
        <f>IF(D190&lt;&gt;"",IF(E190&lt;&gt;"",VLOOKUP(CONCATENATE(D190,"-",E190),'Three Phase - UG'!$C$8:$T$18,9,FALSE),""),"")</f>
        <v/>
      </c>
      <c r="K190" s="426" t="str">
        <f>IF(D190&lt;&gt;"",IF(E190&lt;&gt;"",VLOOKUP(CONCATENATE(D190,"-",E190),'Three Phase - UG'!$C$8:$T$18,10,FALSE),""),"")</f>
        <v/>
      </c>
      <c r="L190" s="426" t="str">
        <f>IF(D190&lt;&gt;"",IF(E190&lt;&gt;"",VLOOKUP(CONCATENATE(D190,"-",E190),'Three Phase - UG'!$C$8:$T$18,12,FALSE),""),"")</f>
        <v/>
      </c>
      <c r="M190" s="426" t="str">
        <f>IF(D190&lt;&gt;"",IF(E190&lt;&gt;"",VLOOKUP(CONCATENATE(D190,"-",E190),'Three Phase - UG'!$C$8:$T$18,13,FALSE),""),"")</f>
        <v/>
      </c>
      <c r="N190" s="427" t="str">
        <f>IF(D190&lt;&gt;"",IF(E190&lt;&gt;"",VLOOKUP(CONCATENATE(D190,"-",E190),'Three Phase - UG'!$C$8:$T$18,15,FALSE)*1000000,""),"")</f>
        <v/>
      </c>
      <c r="O190" s="426"/>
      <c r="P190" s="427"/>
      <c r="W190" s="429"/>
      <c r="X190"/>
      <c r="Y190"/>
      <c r="Z190"/>
      <c r="AA190"/>
      <c r="AB190"/>
      <c r="AC190"/>
      <c r="AD190"/>
      <c r="AE190"/>
      <c r="AF190" s="4"/>
      <c r="AG190" s="4"/>
      <c r="AH190" s="4"/>
      <c r="AI190" s="4"/>
      <c r="AJ190" s="4"/>
      <c r="AK190" s="4"/>
      <c r="AL190" s="4"/>
      <c r="AM190" s="4"/>
      <c r="AN190"/>
      <c r="AO190"/>
      <c r="AP190"/>
      <c r="AQ190"/>
      <c r="AR190"/>
      <c r="AS190"/>
      <c r="AT190"/>
      <c r="AU190"/>
      <c r="AV190"/>
      <c r="AW190"/>
      <c r="AX190"/>
      <c r="AY190"/>
      <c r="AZ190"/>
      <c r="BA190"/>
    </row>
    <row r="191" spans="1:53" s="428" customFormat="1" x14ac:dyDescent="0.25">
      <c r="A191"/>
      <c r="B191" s="25"/>
      <c r="C191" s="25"/>
      <c r="D191" s="27"/>
      <c r="E191" s="26"/>
      <c r="F191" s="26"/>
      <c r="G191" s="353"/>
      <c r="H191" s="425"/>
      <c r="I191" s="353"/>
      <c r="J191" s="426" t="str">
        <f>IF(D191&lt;&gt;"",IF(E191&lt;&gt;"",VLOOKUP(CONCATENATE(D191,"-",E191),'Three Phase - UG'!$C$8:$T$18,9,FALSE),""),"")</f>
        <v/>
      </c>
      <c r="K191" s="426" t="str">
        <f>IF(D191&lt;&gt;"",IF(E191&lt;&gt;"",VLOOKUP(CONCATENATE(D191,"-",E191),'Three Phase - UG'!$C$8:$T$18,10,FALSE),""),"")</f>
        <v/>
      </c>
      <c r="L191" s="426" t="str">
        <f>IF(D191&lt;&gt;"",IF(E191&lt;&gt;"",VLOOKUP(CONCATENATE(D191,"-",E191),'Three Phase - UG'!$C$8:$T$18,12,FALSE),""),"")</f>
        <v/>
      </c>
      <c r="M191" s="426" t="str">
        <f>IF(D191&lt;&gt;"",IF(E191&lt;&gt;"",VLOOKUP(CONCATENATE(D191,"-",E191),'Three Phase - UG'!$C$8:$T$18,13,FALSE),""),"")</f>
        <v/>
      </c>
      <c r="N191" s="427" t="str">
        <f>IF(D191&lt;&gt;"",IF(E191&lt;&gt;"",VLOOKUP(CONCATENATE(D191,"-",E191),'Three Phase - UG'!$C$8:$T$18,15,FALSE)*1000000,""),"")</f>
        <v/>
      </c>
      <c r="O191" s="426"/>
      <c r="P191" s="427"/>
      <c r="W191" s="429"/>
      <c r="X191"/>
      <c r="Y191"/>
      <c r="Z191"/>
      <c r="AA191"/>
      <c r="AB191"/>
      <c r="AC191"/>
      <c r="AD191"/>
      <c r="AE191"/>
      <c r="AF191" s="4"/>
      <c r="AG191" s="4"/>
      <c r="AH191" s="4"/>
      <c r="AI191" s="4"/>
      <c r="AJ191" s="4"/>
      <c r="AK191" s="4"/>
      <c r="AL191" s="4"/>
      <c r="AM191" s="4"/>
      <c r="AN191"/>
      <c r="AO191"/>
      <c r="AP191"/>
      <c r="AQ191"/>
      <c r="AR191"/>
      <c r="AS191"/>
      <c r="AT191"/>
      <c r="AU191"/>
      <c r="AV191"/>
      <c r="AW191"/>
      <c r="AX191"/>
      <c r="AY191"/>
      <c r="AZ191"/>
      <c r="BA191"/>
    </row>
    <row r="192" spans="1:53" s="428" customFormat="1" x14ac:dyDescent="0.25">
      <c r="A192"/>
      <c r="B192" s="25"/>
      <c r="C192" s="25"/>
      <c r="D192" s="27"/>
      <c r="E192" s="26"/>
      <c r="F192" s="26"/>
      <c r="G192" s="353"/>
      <c r="H192" s="425"/>
      <c r="I192" s="353"/>
      <c r="J192" s="426" t="str">
        <f>IF(D192&lt;&gt;"",IF(E192&lt;&gt;"",VLOOKUP(CONCATENATE(D192,"-",E192),'Three Phase - UG'!$C$8:$T$18,9,FALSE),""),"")</f>
        <v/>
      </c>
      <c r="K192" s="426" t="str">
        <f>IF(D192&lt;&gt;"",IF(E192&lt;&gt;"",VLOOKUP(CONCATENATE(D192,"-",E192),'Three Phase - UG'!$C$8:$T$18,10,FALSE),""),"")</f>
        <v/>
      </c>
      <c r="L192" s="426" t="str">
        <f>IF(D192&lt;&gt;"",IF(E192&lt;&gt;"",VLOOKUP(CONCATENATE(D192,"-",E192),'Three Phase - UG'!$C$8:$T$18,12,FALSE),""),"")</f>
        <v/>
      </c>
      <c r="M192" s="426" t="str">
        <f>IF(D192&lt;&gt;"",IF(E192&lt;&gt;"",VLOOKUP(CONCATENATE(D192,"-",E192),'Three Phase - UG'!$C$8:$T$18,13,FALSE),""),"")</f>
        <v/>
      </c>
      <c r="N192" s="427" t="str">
        <f>IF(D192&lt;&gt;"",IF(E192&lt;&gt;"",VLOOKUP(CONCATENATE(D192,"-",E192),'Three Phase - UG'!$C$8:$T$18,15,FALSE)*1000000,""),"")</f>
        <v/>
      </c>
      <c r="O192" s="426"/>
      <c r="P192" s="427"/>
      <c r="W192" s="429"/>
      <c r="X192"/>
      <c r="Y192"/>
      <c r="Z192"/>
      <c r="AA192"/>
      <c r="AB192"/>
      <c r="AC192"/>
      <c r="AD192"/>
      <c r="AE192"/>
      <c r="AF192" s="4"/>
      <c r="AG192" s="4"/>
      <c r="AH192" s="4"/>
      <c r="AI192" s="4"/>
      <c r="AJ192" s="4"/>
      <c r="AK192" s="4"/>
      <c r="AL192" s="4"/>
      <c r="AM192" s="4"/>
      <c r="AN192"/>
      <c r="AO192"/>
      <c r="AP192"/>
      <c r="AQ192"/>
      <c r="AR192"/>
      <c r="AS192"/>
      <c r="AT192"/>
      <c r="AU192"/>
      <c r="AV192"/>
      <c r="AW192"/>
      <c r="AX192"/>
      <c r="AY192"/>
      <c r="AZ192"/>
      <c r="BA192"/>
    </row>
    <row r="193" spans="1:53" s="428" customFormat="1" x14ac:dyDescent="0.25">
      <c r="A193"/>
      <c r="B193" s="25"/>
      <c r="C193" s="25"/>
      <c r="D193" s="27"/>
      <c r="E193" s="26"/>
      <c r="F193" s="26"/>
      <c r="G193" s="353"/>
      <c r="H193" s="425"/>
      <c r="I193" s="353"/>
      <c r="J193" s="426" t="str">
        <f>IF(D193&lt;&gt;"",IF(E193&lt;&gt;"",VLOOKUP(CONCATENATE(D193,"-",E193),'Three Phase - UG'!$C$8:$T$18,9,FALSE),""),"")</f>
        <v/>
      </c>
      <c r="K193" s="426" t="str">
        <f>IF(D193&lt;&gt;"",IF(E193&lt;&gt;"",VLOOKUP(CONCATENATE(D193,"-",E193),'Three Phase - UG'!$C$8:$T$18,10,FALSE),""),"")</f>
        <v/>
      </c>
      <c r="L193" s="426" t="str">
        <f>IF(D193&lt;&gt;"",IF(E193&lt;&gt;"",VLOOKUP(CONCATENATE(D193,"-",E193),'Three Phase - UG'!$C$8:$T$18,12,FALSE),""),"")</f>
        <v/>
      </c>
      <c r="M193" s="426" t="str">
        <f>IF(D193&lt;&gt;"",IF(E193&lt;&gt;"",VLOOKUP(CONCATENATE(D193,"-",E193),'Three Phase - UG'!$C$8:$T$18,13,FALSE),""),"")</f>
        <v/>
      </c>
      <c r="N193" s="427" t="str">
        <f>IF(D193&lt;&gt;"",IF(E193&lt;&gt;"",VLOOKUP(CONCATENATE(D193,"-",E193),'Three Phase - UG'!$C$8:$T$18,15,FALSE)*1000000,""),"")</f>
        <v/>
      </c>
      <c r="O193" s="426"/>
      <c r="P193" s="427"/>
      <c r="W193" s="429"/>
      <c r="X193"/>
      <c r="Y193"/>
      <c r="Z193"/>
      <c r="AA193"/>
      <c r="AB193"/>
      <c r="AC193"/>
      <c r="AD193"/>
      <c r="AE193"/>
      <c r="AF193" s="4"/>
      <c r="AG193" s="4"/>
      <c r="AH193" s="4"/>
      <c r="AI193" s="4"/>
      <c r="AJ193" s="4"/>
      <c r="AK193" s="4"/>
      <c r="AL193" s="4"/>
      <c r="AM193" s="4"/>
      <c r="AN193"/>
      <c r="AO193"/>
      <c r="AP193"/>
      <c r="AQ193"/>
      <c r="AR193"/>
      <c r="AS193"/>
      <c r="AT193"/>
      <c r="AU193"/>
      <c r="AV193"/>
      <c r="AW193"/>
      <c r="AX193"/>
      <c r="AY193"/>
      <c r="AZ193"/>
      <c r="BA193"/>
    </row>
    <row r="194" spans="1:53" s="428" customFormat="1" x14ac:dyDescent="0.25">
      <c r="A194"/>
      <c r="B194" s="25"/>
      <c r="C194" s="25"/>
      <c r="D194" s="27"/>
      <c r="E194" s="26"/>
      <c r="F194" s="26"/>
      <c r="G194" s="353"/>
      <c r="H194" s="425"/>
      <c r="I194" s="353"/>
      <c r="J194" s="426" t="str">
        <f>IF(D194&lt;&gt;"",IF(E194&lt;&gt;"",VLOOKUP(CONCATENATE(D194,"-",E194),'Three Phase - UG'!$C$8:$T$18,9,FALSE),""),"")</f>
        <v/>
      </c>
      <c r="K194" s="426" t="str">
        <f>IF(D194&lt;&gt;"",IF(E194&lt;&gt;"",VLOOKUP(CONCATENATE(D194,"-",E194),'Three Phase - UG'!$C$8:$T$18,10,FALSE),""),"")</f>
        <v/>
      </c>
      <c r="L194" s="426" t="str">
        <f>IF(D194&lt;&gt;"",IF(E194&lt;&gt;"",VLOOKUP(CONCATENATE(D194,"-",E194),'Three Phase - UG'!$C$8:$T$18,12,FALSE),""),"")</f>
        <v/>
      </c>
      <c r="M194" s="426" t="str">
        <f>IF(D194&lt;&gt;"",IF(E194&lt;&gt;"",VLOOKUP(CONCATENATE(D194,"-",E194),'Three Phase - UG'!$C$8:$T$18,13,FALSE),""),"")</f>
        <v/>
      </c>
      <c r="N194" s="427" t="str">
        <f>IF(D194&lt;&gt;"",IF(E194&lt;&gt;"",VLOOKUP(CONCATENATE(D194,"-",E194),'Three Phase - UG'!$C$8:$T$18,15,FALSE)*1000000,""),"")</f>
        <v/>
      </c>
      <c r="O194" s="426"/>
      <c r="P194" s="427"/>
      <c r="W194" s="429"/>
      <c r="X194"/>
      <c r="Y194"/>
      <c r="Z194"/>
      <c r="AA194"/>
      <c r="AB194"/>
      <c r="AC194"/>
      <c r="AD194"/>
      <c r="AE194"/>
      <c r="AF194" s="4"/>
      <c r="AG194" s="4"/>
      <c r="AH194" s="4"/>
      <c r="AI194" s="4"/>
      <c r="AJ194" s="4"/>
      <c r="AK194" s="4"/>
      <c r="AL194" s="4"/>
      <c r="AM194" s="4"/>
      <c r="AN194"/>
      <c r="AO194"/>
      <c r="AP194"/>
      <c r="AQ194"/>
      <c r="AR194"/>
      <c r="AS194"/>
      <c r="AT194"/>
      <c r="AU194"/>
      <c r="AV194"/>
      <c r="AW194"/>
      <c r="AX194"/>
      <c r="AY194"/>
      <c r="AZ194"/>
      <c r="BA194"/>
    </row>
    <row r="195" spans="1:53" s="428" customFormat="1" x14ac:dyDescent="0.25">
      <c r="A195"/>
      <c r="B195" s="25"/>
      <c r="C195" s="25"/>
      <c r="D195" s="27"/>
      <c r="E195" s="26"/>
      <c r="F195" s="26"/>
      <c r="G195" s="353"/>
      <c r="H195" s="425"/>
      <c r="I195" s="353"/>
      <c r="J195" s="426" t="str">
        <f>IF(D195&lt;&gt;"",IF(E195&lt;&gt;"",VLOOKUP(CONCATENATE(D195,"-",E195),'Three Phase - UG'!$C$8:$T$18,9,FALSE),""),"")</f>
        <v/>
      </c>
      <c r="K195" s="426" t="str">
        <f>IF(D195&lt;&gt;"",IF(E195&lt;&gt;"",VLOOKUP(CONCATENATE(D195,"-",E195),'Three Phase - UG'!$C$8:$T$18,10,FALSE),""),"")</f>
        <v/>
      </c>
      <c r="L195" s="426" t="str">
        <f>IF(D195&lt;&gt;"",IF(E195&lt;&gt;"",VLOOKUP(CONCATENATE(D195,"-",E195),'Three Phase - UG'!$C$8:$T$18,12,FALSE),""),"")</f>
        <v/>
      </c>
      <c r="M195" s="426" t="str">
        <f>IF(D195&lt;&gt;"",IF(E195&lt;&gt;"",VLOOKUP(CONCATENATE(D195,"-",E195),'Three Phase - UG'!$C$8:$T$18,13,FALSE),""),"")</f>
        <v/>
      </c>
      <c r="N195" s="427" t="str">
        <f>IF(D195&lt;&gt;"",IF(E195&lt;&gt;"",VLOOKUP(CONCATENATE(D195,"-",E195),'Three Phase - UG'!$C$8:$T$18,15,FALSE)*1000000,""),"")</f>
        <v/>
      </c>
      <c r="O195" s="426"/>
      <c r="P195" s="427"/>
      <c r="W195" s="429"/>
      <c r="X195"/>
      <c r="Y195"/>
      <c r="Z195"/>
      <c r="AA195"/>
      <c r="AB195"/>
      <c r="AC195"/>
      <c r="AD195"/>
      <c r="AE195"/>
      <c r="AF195" s="4"/>
      <c r="AG195" s="4"/>
      <c r="AH195" s="4"/>
      <c r="AI195" s="4"/>
      <c r="AJ195" s="4"/>
      <c r="AK195" s="4"/>
      <c r="AL195" s="4"/>
      <c r="AM195" s="4"/>
      <c r="AN195"/>
      <c r="AO195"/>
      <c r="AP195"/>
      <c r="AQ195"/>
      <c r="AR195"/>
      <c r="AS195"/>
      <c r="AT195"/>
      <c r="AU195"/>
      <c r="AV195"/>
      <c r="AW195"/>
      <c r="AX195"/>
      <c r="AY195"/>
      <c r="AZ195"/>
      <c r="BA195"/>
    </row>
    <row r="196" spans="1:53" s="428" customFormat="1" x14ac:dyDescent="0.25">
      <c r="A196"/>
      <c r="B196" s="25"/>
      <c r="C196" s="25"/>
      <c r="D196" s="27"/>
      <c r="E196" s="26"/>
      <c r="F196" s="26"/>
      <c r="G196" s="353"/>
      <c r="H196" s="425"/>
      <c r="I196" s="353"/>
      <c r="J196" s="426" t="str">
        <f>IF(D196&lt;&gt;"",IF(E196&lt;&gt;"",VLOOKUP(CONCATENATE(D196,"-",E196),'Three Phase - UG'!$C$8:$T$18,9,FALSE),""),"")</f>
        <v/>
      </c>
      <c r="K196" s="426" t="str">
        <f>IF(D196&lt;&gt;"",IF(E196&lt;&gt;"",VLOOKUP(CONCATENATE(D196,"-",E196),'Three Phase - UG'!$C$8:$T$18,10,FALSE),""),"")</f>
        <v/>
      </c>
      <c r="L196" s="426" t="str">
        <f>IF(D196&lt;&gt;"",IF(E196&lt;&gt;"",VLOOKUP(CONCATENATE(D196,"-",E196),'Three Phase - UG'!$C$8:$T$18,12,FALSE),""),"")</f>
        <v/>
      </c>
      <c r="M196" s="426" t="str">
        <f>IF(D196&lt;&gt;"",IF(E196&lt;&gt;"",VLOOKUP(CONCATENATE(D196,"-",E196),'Three Phase - UG'!$C$8:$T$18,13,FALSE),""),"")</f>
        <v/>
      </c>
      <c r="N196" s="427" t="str">
        <f>IF(D196&lt;&gt;"",IF(E196&lt;&gt;"",VLOOKUP(CONCATENATE(D196,"-",E196),'Three Phase - UG'!$C$8:$T$18,15,FALSE)*1000000,""),"")</f>
        <v/>
      </c>
      <c r="O196" s="426"/>
      <c r="P196" s="427"/>
      <c r="W196" s="429"/>
      <c r="X196"/>
      <c r="Y196"/>
      <c r="Z196"/>
      <c r="AA196"/>
      <c r="AB196"/>
      <c r="AC196"/>
      <c r="AD196"/>
      <c r="AE196"/>
      <c r="AF196" s="4"/>
      <c r="AG196" s="4"/>
      <c r="AH196" s="4"/>
      <c r="AI196" s="4"/>
      <c r="AJ196" s="4"/>
      <c r="AK196" s="4"/>
      <c r="AL196" s="4"/>
      <c r="AM196" s="4"/>
      <c r="AN196"/>
      <c r="AO196"/>
      <c r="AP196"/>
      <c r="AQ196"/>
      <c r="AR196"/>
      <c r="AS196"/>
      <c r="AT196"/>
      <c r="AU196"/>
      <c r="AV196"/>
      <c r="AW196"/>
      <c r="AX196"/>
      <c r="AY196"/>
      <c r="AZ196"/>
      <c r="BA196"/>
    </row>
    <row r="197" spans="1:53" s="428" customFormat="1" x14ac:dyDescent="0.25">
      <c r="A197"/>
      <c r="B197" s="25"/>
      <c r="C197" s="25"/>
      <c r="D197" s="27"/>
      <c r="E197" s="26"/>
      <c r="F197" s="26"/>
      <c r="G197" s="353"/>
      <c r="H197" s="425"/>
      <c r="I197" s="353"/>
      <c r="J197" s="426" t="str">
        <f>IF(D197&lt;&gt;"",IF(E197&lt;&gt;"",VLOOKUP(CONCATENATE(D197,"-",E197),'Three Phase - UG'!$C$8:$T$18,9,FALSE),""),"")</f>
        <v/>
      </c>
      <c r="K197" s="426" t="str">
        <f>IF(D197&lt;&gt;"",IF(E197&lt;&gt;"",VLOOKUP(CONCATENATE(D197,"-",E197),'Three Phase - UG'!$C$8:$T$18,10,FALSE),""),"")</f>
        <v/>
      </c>
      <c r="L197" s="426" t="str">
        <f>IF(D197&lt;&gt;"",IF(E197&lt;&gt;"",VLOOKUP(CONCATENATE(D197,"-",E197),'Three Phase - UG'!$C$8:$T$18,12,FALSE),""),"")</f>
        <v/>
      </c>
      <c r="M197" s="426" t="str">
        <f>IF(D197&lt;&gt;"",IF(E197&lt;&gt;"",VLOOKUP(CONCATENATE(D197,"-",E197),'Three Phase - UG'!$C$8:$T$18,13,FALSE),""),"")</f>
        <v/>
      </c>
      <c r="N197" s="427" t="str">
        <f>IF(D197&lt;&gt;"",IF(E197&lt;&gt;"",VLOOKUP(CONCATENATE(D197,"-",E197),'Three Phase - UG'!$C$8:$T$18,15,FALSE)*1000000,""),"")</f>
        <v/>
      </c>
      <c r="O197" s="426"/>
      <c r="P197" s="427"/>
      <c r="W197" s="429"/>
      <c r="X197"/>
      <c r="Y197"/>
      <c r="Z197"/>
      <c r="AA197"/>
      <c r="AB197"/>
      <c r="AC197"/>
      <c r="AD197"/>
      <c r="AE197"/>
      <c r="AF197" s="4"/>
      <c r="AG197" s="4"/>
      <c r="AH197" s="4"/>
      <c r="AI197" s="4"/>
      <c r="AJ197" s="4"/>
      <c r="AK197" s="4"/>
      <c r="AL197" s="4"/>
      <c r="AM197" s="4"/>
      <c r="AN197"/>
      <c r="AO197"/>
      <c r="AP197"/>
      <c r="AQ197"/>
      <c r="AR197"/>
      <c r="AS197"/>
      <c r="AT197"/>
      <c r="AU197"/>
      <c r="AV197"/>
      <c r="AW197"/>
      <c r="AX197"/>
      <c r="AY197"/>
      <c r="AZ197"/>
      <c r="BA197"/>
    </row>
    <row r="198" spans="1:53" s="428" customFormat="1" x14ac:dyDescent="0.25">
      <c r="A198"/>
      <c r="B198" s="25"/>
      <c r="C198" s="25"/>
      <c r="D198" s="27"/>
      <c r="E198" s="26"/>
      <c r="F198" s="26"/>
      <c r="G198" s="353"/>
      <c r="H198" s="425"/>
      <c r="I198" s="353"/>
      <c r="J198" s="426" t="str">
        <f>IF(D198&lt;&gt;"",IF(E198&lt;&gt;"",VLOOKUP(CONCATENATE(D198,"-",E198),'Three Phase - UG'!$C$8:$T$18,9,FALSE),""),"")</f>
        <v/>
      </c>
      <c r="K198" s="426" t="str">
        <f>IF(D198&lt;&gt;"",IF(E198&lt;&gt;"",VLOOKUP(CONCATENATE(D198,"-",E198),'Three Phase - UG'!$C$8:$T$18,10,FALSE),""),"")</f>
        <v/>
      </c>
      <c r="L198" s="426" t="str">
        <f>IF(D198&lt;&gt;"",IF(E198&lt;&gt;"",VLOOKUP(CONCATENATE(D198,"-",E198),'Three Phase - UG'!$C$8:$T$18,12,FALSE),""),"")</f>
        <v/>
      </c>
      <c r="M198" s="426" t="str">
        <f>IF(D198&lt;&gt;"",IF(E198&lt;&gt;"",VLOOKUP(CONCATENATE(D198,"-",E198),'Three Phase - UG'!$C$8:$T$18,13,FALSE),""),"")</f>
        <v/>
      </c>
      <c r="N198" s="427" t="str">
        <f>IF(D198&lt;&gt;"",IF(E198&lt;&gt;"",VLOOKUP(CONCATENATE(D198,"-",E198),'Three Phase - UG'!$C$8:$T$18,15,FALSE)*1000000,""),"")</f>
        <v/>
      </c>
      <c r="O198" s="426"/>
      <c r="P198" s="427"/>
      <c r="W198" s="429"/>
      <c r="X198"/>
      <c r="Y198"/>
      <c r="Z198"/>
      <c r="AA198"/>
      <c r="AB198"/>
      <c r="AC198"/>
      <c r="AD198"/>
      <c r="AE198"/>
      <c r="AF198" s="4"/>
      <c r="AG198" s="4"/>
      <c r="AH198" s="4"/>
      <c r="AI198" s="4"/>
      <c r="AJ198" s="4"/>
      <c r="AK198" s="4"/>
      <c r="AL198" s="4"/>
      <c r="AM198" s="4"/>
      <c r="AN198"/>
      <c r="AO198"/>
      <c r="AP198"/>
      <c r="AQ198"/>
      <c r="AR198"/>
      <c r="AS198"/>
      <c r="AT198"/>
      <c r="AU198"/>
      <c r="AV198"/>
      <c r="AW198"/>
      <c r="AX198"/>
      <c r="AY198"/>
      <c r="AZ198"/>
      <c r="BA198"/>
    </row>
    <row r="199" spans="1:53" s="428" customFormat="1" x14ac:dyDescent="0.25">
      <c r="A199"/>
      <c r="B199" s="25"/>
      <c r="C199" s="25"/>
      <c r="D199" s="27"/>
      <c r="E199" s="26"/>
      <c r="F199" s="26"/>
      <c r="G199" s="353"/>
      <c r="H199" s="425"/>
      <c r="I199" s="353"/>
      <c r="J199" s="426" t="str">
        <f>IF(D199&lt;&gt;"",IF(E199&lt;&gt;"",VLOOKUP(CONCATENATE(D199,"-",E199),'Three Phase - UG'!$C$8:$T$18,9,FALSE),""),"")</f>
        <v/>
      </c>
      <c r="K199" s="426" t="str">
        <f>IF(D199&lt;&gt;"",IF(E199&lt;&gt;"",VLOOKUP(CONCATENATE(D199,"-",E199),'Three Phase - UG'!$C$8:$T$18,10,FALSE),""),"")</f>
        <v/>
      </c>
      <c r="L199" s="426" t="str">
        <f>IF(D199&lt;&gt;"",IF(E199&lt;&gt;"",VLOOKUP(CONCATENATE(D199,"-",E199),'Three Phase - UG'!$C$8:$T$18,12,FALSE),""),"")</f>
        <v/>
      </c>
      <c r="M199" s="426" t="str">
        <f>IF(D199&lt;&gt;"",IF(E199&lt;&gt;"",VLOOKUP(CONCATENATE(D199,"-",E199),'Three Phase - UG'!$C$8:$T$18,13,FALSE),""),"")</f>
        <v/>
      </c>
      <c r="N199" s="427" t="str">
        <f>IF(D199&lt;&gt;"",IF(E199&lt;&gt;"",VLOOKUP(CONCATENATE(D199,"-",E199),'Three Phase - UG'!$C$8:$T$18,15,FALSE)*1000000,""),"")</f>
        <v/>
      </c>
      <c r="O199" s="426"/>
      <c r="P199" s="427"/>
      <c r="W199" s="429"/>
      <c r="X199"/>
      <c r="Y199"/>
      <c r="Z199"/>
      <c r="AA199"/>
      <c r="AB199"/>
      <c r="AC199"/>
      <c r="AD199"/>
      <c r="AE199"/>
      <c r="AF199" s="4"/>
      <c r="AG199" s="4"/>
      <c r="AH199" s="4"/>
      <c r="AI199" s="4"/>
      <c r="AJ199" s="4"/>
      <c r="AK199" s="4"/>
      <c r="AL199" s="4"/>
      <c r="AM199" s="4"/>
      <c r="AN199"/>
      <c r="AO199"/>
      <c r="AP199"/>
      <c r="AQ199"/>
      <c r="AR199"/>
      <c r="AS199"/>
      <c r="AT199"/>
      <c r="AU199"/>
      <c r="AV199"/>
      <c r="AW199"/>
      <c r="AX199"/>
      <c r="AY199"/>
      <c r="AZ199"/>
      <c r="BA199"/>
    </row>
    <row r="200" spans="1:53" s="428" customFormat="1" x14ac:dyDescent="0.25">
      <c r="A200"/>
      <c r="B200" s="25"/>
      <c r="C200" s="25"/>
      <c r="D200" s="27"/>
      <c r="E200" s="26"/>
      <c r="F200" s="26"/>
      <c r="G200" s="353"/>
      <c r="H200" s="425"/>
      <c r="I200" s="353"/>
      <c r="J200" s="426" t="str">
        <f>IF(D200&lt;&gt;"",IF(E200&lt;&gt;"",VLOOKUP(CONCATENATE(D200,"-",E200),'Three Phase - UG'!$C$8:$T$18,9,FALSE),""),"")</f>
        <v/>
      </c>
      <c r="K200" s="426" t="str">
        <f>IF(D200&lt;&gt;"",IF(E200&lt;&gt;"",VLOOKUP(CONCATENATE(D200,"-",E200),'Three Phase - UG'!$C$8:$T$18,10,FALSE),""),"")</f>
        <v/>
      </c>
      <c r="L200" s="426" t="str">
        <f>IF(D200&lt;&gt;"",IF(E200&lt;&gt;"",VLOOKUP(CONCATENATE(D200,"-",E200),'Three Phase - UG'!$C$8:$T$18,12,FALSE),""),"")</f>
        <v/>
      </c>
      <c r="M200" s="426" t="str">
        <f>IF(D200&lt;&gt;"",IF(E200&lt;&gt;"",VLOOKUP(CONCATENATE(D200,"-",E200),'Three Phase - UG'!$C$8:$T$18,13,FALSE),""),"")</f>
        <v/>
      </c>
      <c r="N200" s="427" t="str">
        <f>IF(D200&lt;&gt;"",IF(E200&lt;&gt;"",VLOOKUP(CONCATENATE(D200,"-",E200),'Three Phase - UG'!$C$8:$T$18,15,FALSE)*1000000,""),"")</f>
        <v/>
      </c>
      <c r="O200" s="426"/>
      <c r="P200" s="427"/>
      <c r="W200" s="429"/>
      <c r="X200"/>
      <c r="Y200"/>
      <c r="Z200"/>
      <c r="AA200"/>
      <c r="AB200"/>
      <c r="AC200"/>
      <c r="AD200"/>
      <c r="AE200"/>
      <c r="AF200" s="4"/>
      <c r="AG200" s="4"/>
      <c r="AH200" s="4"/>
      <c r="AI200" s="4"/>
      <c r="AJ200" s="4"/>
      <c r="AK200" s="4"/>
      <c r="AL200" s="4"/>
      <c r="AM200" s="4"/>
      <c r="AN200"/>
      <c r="AO200"/>
      <c r="AP200"/>
      <c r="AQ200"/>
      <c r="AR200"/>
      <c r="AS200"/>
      <c r="AT200"/>
      <c r="AU200"/>
      <c r="AV200"/>
      <c r="AW200"/>
      <c r="AX200"/>
      <c r="AY200"/>
      <c r="AZ200"/>
      <c r="BA200"/>
    </row>
    <row r="201" spans="1:53" s="428" customFormat="1" x14ac:dyDescent="0.25">
      <c r="A201"/>
      <c r="B201" s="25"/>
      <c r="C201" s="25"/>
      <c r="D201" s="27"/>
      <c r="E201" s="26"/>
      <c r="F201" s="26"/>
      <c r="G201" s="353"/>
      <c r="H201" s="425"/>
      <c r="I201" s="353"/>
      <c r="J201" s="426" t="str">
        <f>IF(D201&lt;&gt;"",IF(E201&lt;&gt;"",VLOOKUP(CONCATENATE(D201,"-",E201),'Three Phase - UG'!$C$8:$T$18,9,FALSE),""),"")</f>
        <v/>
      </c>
      <c r="K201" s="426" t="str">
        <f>IF(D201&lt;&gt;"",IF(E201&lt;&gt;"",VLOOKUP(CONCATENATE(D201,"-",E201),'Three Phase - UG'!$C$8:$T$18,10,FALSE),""),"")</f>
        <v/>
      </c>
      <c r="L201" s="426" t="str">
        <f>IF(D201&lt;&gt;"",IF(E201&lt;&gt;"",VLOOKUP(CONCATENATE(D201,"-",E201),'Three Phase - UG'!$C$8:$T$18,12,FALSE),""),"")</f>
        <v/>
      </c>
      <c r="M201" s="426" t="str">
        <f>IF(D201&lt;&gt;"",IF(E201&lt;&gt;"",VLOOKUP(CONCATENATE(D201,"-",E201),'Three Phase - UG'!$C$8:$T$18,13,FALSE),""),"")</f>
        <v/>
      </c>
      <c r="N201" s="427" t="str">
        <f>IF(D201&lt;&gt;"",IF(E201&lt;&gt;"",VLOOKUP(CONCATENATE(D201,"-",E201),'Three Phase - UG'!$C$8:$T$18,15,FALSE)*1000000,""),"")</f>
        <v/>
      </c>
      <c r="O201" s="426"/>
      <c r="P201" s="427"/>
      <c r="W201" s="429"/>
      <c r="X201"/>
      <c r="Y201"/>
      <c r="Z201"/>
      <c r="AA201"/>
      <c r="AB201"/>
      <c r="AC201"/>
      <c r="AD201"/>
      <c r="AE201"/>
      <c r="AF201" s="4"/>
      <c r="AG201" s="4"/>
      <c r="AH201" s="4"/>
      <c r="AI201" s="4"/>
      <c r="AJ201" s="4"/>
      <c r="AK201" s="4"/>
      <c r="AL201" s="4"/>
      <c r="AM201" s="4"/>
      <c r="AN201"/>
      <c r="AO201"/>
      <c r="AP201"/>
      <c r="AQ201"/>
      <c r="AR201"/>
      <c r="AS201"/>
      <c r="AT201"/>
      <c r="AU201"/>
      <c r="AV201"/>
      <c r="AW201"/>
      <c r="AX201"/>
      <c r="AY201"/>
      <c r="AZ201"/>
      <c r="BA201"/>
    </row>
    <row r="202" spans="1:53" s="428" customFormat="1" x14ac:dyDescent="0.25">
      <c r="A202"/>
      <c r="B202" s="25"/>
      <c r="C202" s="25"/>
      <c r="D202" s="27"/>
      <c r="E202" s="26"/>
      <c r="F202" s="26"/>
      <c r="G202" s="353"/>
      <c r="H202" s="425"/>
      <c r="I202" s="353"/>
      <c r="J202" s="426" t="str">
        <f>IF(D202&lt;&gt;"",IF(E202&lt;&gt;"",VLOOKUP(CONCATENATE(D202,"-",E202),'Three Phase - UG'!$C$8:$T$18,9,FALSE),""),"")</f>
        <v/>
      </c>
      <c r="K202" s="426" t="str">
        <f>IF(D202&lt;&gt;"",IF(E202&lt;&gt;"",VLOOKUP(CONCATENATE(D202,"-",E202),'Three Phase - UG'!$C$8:$T$18,10,FALSE),""),"")</f>
        <v/>
      </c>
      <c r="L202" s="426" t="str">
        <f>IF(D202&lt;&gt;"",IF(E202&lt;&gt;"",VLOOKUP(CONCATENATE(D202,"-",E202),'Three Phase - UG'!$C$8:$T$18,12,FALSE),""),"")</f>
        <v/>
      </c>
      <c r="M202" s="426" t="str">
        <f>IF(D202&lt;&gt;"",IF(E202&lt;&gt;"",VLOOKUP(CONCATENATE(D202,"-",E202),'Three Phase - UG'!$C$8:$T$18,13,FALSE),""),"")</f>
        <v/>
      </c>
      <c r="N202" s="427" t="str">
        <f>IF(D202&lt;&gt;"",IF(E202&lt;&gt;"",VLOOKUP(CONCATENATE(D202,"-",E202),'Three Phase - UG'!$C$8:$T$18,15,FALSE)*1000000,""),"")</f>
        <v/>
      </c>
      <c r="O202" s="426"/>
      <c r="P202" s="427"/>
      <c r="W202" s="429"/>
      <c r="X202"/>
      <c r="Y202"/>
      <c r="Z202"/>
      <c r="AA202"/>
      <c r="AB202"/>
      <c r="AC202"/>
      <c r="AD202"/>
      <c r="AE202"/>
      <c r="AF202" s="4"/>
      <c r="AG202" s="4"/>
      <c r="AH202" s="4"/>
      <c r="AI202" s="4"/>
      <c r="AJ202" s="4"/>
      <c r="AK202" s="4"/>
      <c r="AL202" s="4"/>
      <c r="AM202" s="4"/>
      <c r="AN202"/>
      <c r="AO202"/>
      <c r="AP202"/>
      <c r="AQ202"/>
      <c r="AR202"/>
      <c r="AS202"/>
      <c r="AT202"/>
      <c r="AU202"/>
      <c r="AV202"/>
      <c r="AW202"/>
      <c r="AX202"/>
      <c r="AY202"/>
      <c r="AZ202"/>
      <c r="BA202"/>
    </row>
    <row r="203" spans="1:53" s="428" customFormat="1" x14ac:dyDescent="0.25">
      <c r="A203"/>
      <c r="B203" s="25"/>
      <c r="C203" s="25"/>
      <c r="D203" s="27"/>
      <c r="E203" s="26"/>
      <c r="F203" s="26"/>
      <c r="G203" s="353"/>
      <c r="H203" s="425"/>
      <c r="I203" s="353"/>
      <c r="J203" s="426" t="str">
        <f>IF(D203&lt;&gt;"",IF(E203&lt;&gt;"",VLOOKUP(CONCATENATE(D203,"-",E203),'Three Phase - UG'!$C$8:$T$18,9,FALSE),""),"")</f>
        <v/>
      </c>
      <c r="K203" s="426" t="str">
        <f>IF(D203&lt;&gt;"",IF(E203&lt;&gt;"",VLOOKUP(CONCATENATE(D203,"-",E203),'Three Phase - UG'!$C$8:$T$18,10,FALSE),""),"")</f>
        <v/>
      </c>
      <c r="L203" s="426" t="str">
        <f>IF(D203&lt;&gt;"",IF(E203&lt;&gt;"",VLOOKUP(CONCATENATE(D203,"-",E203),'Three Phase - UG'!$C$8:$T$18,12,FALSE),""),"")</f>
        <v/>
      </c>
      <c r="M203" s="426" t="str">
        <f>IF(D203&lt;&gt;"",IF(E203&lt;&gt;"",VLOOKUP(CONCATENATE(D203,"-",E203),'Three Phase - UG'!$C$8:$T$18,13,FALSE),""),"")</f>
        <v/>
      </c>
      <c r="N203" s="427" t="str">
        <f>IF(D203&lt;&gt;"",IF(E203&lt;&gt;"",VLOOKUP(CONCATENATE(D203,"-",E203),'Three Phase - UG'!$C$8:$T$18,15,FALSE)*1000000,""),"")</f>
        <v/>
      </c>
      <c r="O203" s="426"/>
      <c r="P203" s="427"/>
      <c r="W203" s="429"/>
      <c r="X203"/>
      <c r="Y203"/>
      <c r="Z203"/>
      <c r="AA203"/>
      <c r="AB203"/>
      <c r="AC203"/>
      <c r="AD203"/>
      <c r="AE203"/>
      <c r="AF203" s="4"/>
      <c r="AG203" s="4"/>
      <c r="AH203" s="4"/>
      <c r="AI203" s="4"/>
      <c r="AJ203" s="4"/>
      <c r="AK203" s="4"/>
      <c r="AL203" s="4"/>
      <c r="AM203" s="4"/>
      <c r="AN203"/>
      <c r="AO203"/>
      <c r="AP203"/>
      <c r="AQ203"/>
      <c r="AR203"/>
      <c r="AS203"/>
      <c r="AT203"/>
      <c r="AU203"/>
      <c r="AV203"/>
      <c r="AW203"/>
      <c r="AX203"/>
      <c r="AY203"/>
      <c r="AZ203"/>
      <c r="BA203"/>
    </row>
    <row r="204" spans="1:53" s="428" customFormat="1" x14ac:dyDescent="0.25">
      <c r="A204"/>
      <c r="B204" s="25"/>
      <c r="C204" s="25"/>
      <c r="D204" s="27"/>
      <c r="E204" s="26"/>
      <c r="F204" s="26"/>
      <c r="G204" s="353"/>
      <c r="H204" s="425"/>
      <c r="I204" s="353"/>
      <c r="J204" s="426" t="str">
        <f>IF(D204&lt;&gt;"",IF(E204&lt;&gt;"",VLOOKUP(CONCATENATE(D204,"-",E204),'Three Phase - UG'!$C$8:$T$18,9,FALSE),""),"")</f>
        <v/>
      </c>
      <c r="K204" s="426" t="str">
        <f>IF(D204&lt;&gt;"",IF(E204&lt;&gt;"",VLOOKUP(CONCATENATE(D204,"-",E204),'Three Phase - UG'!$C$8:$T$18,10,FALSE),""),"")</f>
        <v/>
      </c>
      <c r="L204" s="426" t="str">
        <f>IF(D204&lt;&gt;"",IF(E204&lt;&gt;"",VLOOKUP(CONCATENATE(D204,"-",E204),'Three Phase - UG'!$C$8:$T$18,12,FALSE),""),"")</f>
        <v/>
      </c>
      <c r="M204" s="426" t="str">
        <f>IF(D204&lt;&gt;"",IF(E204&lt;&gt;"",VLOOKUP(CONCATENATE(D204,"-",E204),'Three Phase - UG'!$C$8:$T$18,13,FALSE),""),"")</f>
        <v/>
      </c>
      <c r="N204" s="427" t="str">
        <f>IF(D204&lt;&gt;"",IF(E204&lt;&gt;"",VLOOKUP(CONCATENATE(D204,"-",E204),'Three Phase - UG'!$C$8:$T$18,15,FALSE)*1000000,""),"")</f>
        <v/>
      </c>
      <c r="O204" s="426"/>
      <c r="P204" s="427"/>
      <c r="W204" s="429"/>
      <c r="X204"/>
      <c r="Y204"/>
      <c r="Z204"/>
      <c r="AA204"/>
      <c r="AB204"/>
      <c r="AC204"/>
      <c r="AD204"/>
      <c r="AE204"/>
      <c r="AF204" s="4"/>
      <c r="AG204" s="4"/>
      <c r="AH204" s="4"/>
      <c r="AI204" s="4"/>
      <c r="AJ204" s="4"/>
      <c r="AK204" s="4"/>
      <c r="AL204" s="4"/>
      <c r="AM204" s="4"/>
      <c r="AN204"/>
      <c r="AO204"/>
      <c r="AP204"/>
      <c r="AQ204"/>
      <c r="AR204"/>
      <c r="AS204"/>
      <c r="AT204"/>
      <c r="AU204"/>
      <c r="AV204"/>
      <c r="AW204"/>
      <c r="AX204"/>
      <c r="AY204"/>
      <c r="AZ204"/>
      <c r="BA204"/>
    </row>
    <row r="205" spans="1:53" s="428" customFormat="1" x14ac:dyDescent="0.25">
      <c r="A205"/>
      <c r="B205" s="25"/>
      <c r="C205" s="25"/>
      <c r="D205" s="27"/>
      <c r="E205" s="26"/>
      <c r="F205" s="26"/>
      <c r="G205" s="353"/>
      <c r="H205" s="425"/>
      <c r="I205" s="353"/>
      <c r="J205" s="426" t="str">
        <f>IF(D205&lt;&gt;"",IF(E205&lt;&gt;"",VLOOKUP(CONCATENATE(D205,"-",E205),'Three Phase - UG'!$C$8:$T$18,9,FALSE),""),"")</f>
        <v/>
      </c>
      <c r="K205" s="426" t="str">
        <f>IF(D205&lt;&gt;"",IF(E205&lt;&gt;"",VLOOKUP(CONCATENATE(D205,"-",E205),'Three Phase - UG'!$C$8:$T$18,10,FALSE),""),"")</f>
        <v/>
      </c>
      <c r="L205" s="426" t="str">
        <f>IF(D205&lt;&gt;"",IF(E205&lt;&gt;"",VLOOKUP(CONCATENATE(D205,"-",E205),'Three Phase - UG'!$C$8:$T$18,12,FALSE),""),"")</f>
        <v/>
      </c>
      <c r="M205" s="426" t="str">
        <f>IF(D205&lt;&gt;"",IF(E205&lt;&gt;"",VLOOKUP(CONCATENATE(D205,"-",E205),'Three Phase - UG'!$C$8:$T$18,13,FALSE),""),"")</f>
        <v/>
      </c>
      <c r="N205" s="427" t="str">
        <f>IF(D205&lt;&gt;"",IF(E205&lt;&gt;"",VLOOKUP(CONCATENATE(D205,"-",E205),'Three Phase - UG'!$C$8:$T$18,15,FALSE)*1000000,""),"")</f>
        <v/>
      </c>
      <c r="O205" s="426"/>
      <c r="P205" s="427"/>
      <c r="W205" s="429"/>
      <c r="X205"/>
      <c r="Y205"/>
      <c r="Z205"/>
      <c r="AA205"/>
      <c r="AB205"/>
      <c r="AC205"/>
      <c r="AD205"/>
      <c r="AE205"/>
      <c r="AF205" s="4"/>
      <c r="AG205" s="4"/>
      <c r="AH205" s="4"/>
      <c r="AI205" s="4"/>
      <c r="AJ205" s="4"/>
      <c r="AK205" s="4"/>
      <c r="AL205" s="4"/>
      <c r="AM205" s="4"/>
      <c r="AN205"/>
      <c r="AO205"/>
      <c r="AP205"/>
      <c r="AQ205"/>
      <c r="AR205"/>
      <c r="AS205"/>
      <c r="AT205"/>
      <c r="AU205"/>
      <c r="AV205"/>
      <c r="AW205"/>
      <c r="AX205"/>
      <c r="AY205"/>
      <c r="AZ205"/>
      <c r="BA205"/>
    </row>
    <row r="206" spans="1:53" s="428" customFormat="1" x14ac:dyDescent="0.25">
      <c r="A206"/>
      <c r="B206" s="25"/>
      <c r="C206" s="25"/>
      <c r="D206" s="27"/>
      <c r="E206" s="26"/>
      <c r="F206" s="26"/>
      <c r="G206" s="353"/>
      <c r="H206" s="425"/>
      <c r="I206" s="353"/>
      <c r="J206" s="426" t="str">
        <f>IF(D206&lt;&gt;"",IF(E206&lt;&gt;"",VLOOKUP(CONCATENATE(D206,"-",E206),'Three Phase - UG'!$C$8:$T$18,9,FALSE),""),"")</f>
        <v/>
      </c>
      <c r="K206" s="426" t="str">
        <f>IF(D206&lt;&gt;"",IF(E206&lt;&gt;"",VLOOKUP(CONCATENATE(D206,"-",E206),'Three Phase - UG'!$C$8:$T$18,10,FALSE),""),"")</f>
        <v/>
      </c>
      <c r="L206" s="426" t="str">
        <f>IF(D206&lt;&gt;"",IF(E206&lt;&gt;"",VLOOKUP(CONCATENATE(D206,"-",E206),'Three Phase - UG'!$C$8:$T$18,12,FALSE),""),"")</f>
        <v/>
      </c>
      <c r="M206" s="426" t="str">
        <f>IF(D206&lt;&gt;"",IF(E206&lt;&gt;"",VLOOKUP(CONCATENATE(D206,"-",E206),'Three Phase - UG'!$C$8:$T$18,13,FALSE),""),"")</f>
        <v/>
      </c>
      <c r="N206" s="427" t="str">
        <f>IF(D206&lt;&gt;"",IF(E206&lt;&gt;"",VLOOKUP(CONCATENATE(D206,"-",E206),'Three Phase - UG'!$C$8:$T$18,15,FALSE)*1000000,""),"")</f>
        <v/>
      </c>
      <c r="O206" s="426"/>
      <c r="P206" s="427"/>
      <c r="W206" s="429"/>
      <c r="X206"/>
      <c r="Y206"/>
      <c r="Z206"/>
      <c r="AA206"/>
      <c r="AB206"/>
      <c r="AC206"/>
      <c r="AD206"/>
      <c r="AE206"/>
      <c r="AF206" s="4"/>
      <c r="AG206" s="4"/>
      <c r="AH206" s="4"/>
      <c r="AI206" s="4"/>
      <c r="AJ206" s="4"/>
      <c r="AK206" s="4"/>
      <c r="AL206" s="4"/>
      <c r="AM206" s="4"/>
      <c r="AN206"/>
      <c r="AO206"/>
      <c r="AP206"/>
      <c r="AQ206"/>
      <c r="AR206"/>
      <c r="AS206"/>
      <c r="AT206"/>
      <c r="AU206"/>
      <c r="AV206"/>
      <c r="AW206"/>
      <c r="AX206"/>
      <c r="AY206"/>
      <c r="AZ206"/>
      <c r="BA206"/>
    </row>
    <row r="207" spans="1:53" s="428" customFormat="1" x14ac:dyDescent="0.25">
      <c r="A207"/>
      <c r="B207" s="25"/>
      <c r="C207" s="25"/>
      <c r="D207" s="27"/>
      <c r="E207" s="26"/>
      <c r="F207" s="26"/>
      <c r="G207" s="353"/>
      <c r="H207" s="425"/>
      <c r="I207" s="353"/>
      <c r="J207" s="426" t="str">
        <f>IF(D207&lt;&gt;"",IF(E207&lt;&gt;"",VLOOKUP(CONCATENATE(D207,"-",E207),'Three Phase - UG'!$C$8:$T$18,9,FALSE),""),"")</f>
        <v/>
      </c>
      <c r="K207" s="426" t="str">
        <f>IF(D207&lt;&gt;"",IF(E207&lt;&gt;"",VLOOKUP(CONCATENATE(D207,"-",E207),'Three Phase - UG'!$C$8:$T$18,10,FALSE),""),"")</f>
        <v/>
      </c>
      <c r="L207" s="426" t="str">
        <f>IF(D207&lt;&gt;"",IF(E207&lt;&gt;"",VLOOKUP(CONCATENATE(D207,"-",E207),'Three Phase - UG'!$C$8:$T$18,12,FALSE),""),"")</f>
        <v/>
      </c>
      <c r="M207" s="426" t="str">
        <f>IF(D207&lt;&gt;"",IF(E207&lt;&gt;"",VLOOKUP(CONCATENATE(D207,"-",E207),'Three Phase - UG'!$C$8:$T$18,13,FALSE),""),"")</f>
        <v/>
      </c>
      <c r="N207" s="427" t="str">
        <f>IF(D207&lt;&gt;"",IF(E207&lt;&gt;"",VLOOKUP(CONCATENATE(D207,"-",E207),'Three Phase - UG'!$C$8:$T$18,15,FALSE)*1000000,""),"")</f>
        <v/>
      </c>
      <c r="O207" s="426"/>
      <c r="P207" s="427"/>
      <c r="W207" s="429"/>
      <c r="X207"/>
      <c r="Y207"/>
      <c r="Z207"/>
      <c r="AA207"/>
      <c r="AB207"/>
      <c r="AC207"/>
      <c r="AD207"/>
      <c r="AE207"/>
      <c r="AF207" s="4"/>
      <c r="AG207" s="4"/>
      <c r="AH207" s="4"/>
      <c r="AI207" s="4"/>
      <c r="AJ207" s="4"/>
      <c r="AK207" s="4"/>
      <c r="AL207" s="4"/>
      <c r="AM207" s="4"/>
      <c r="AN207"/>
      <c r="AO207"/>
      <c r="AP207"/>
      <c r="AQ207"/>
      <c r="AR207"/>
      <c r="AS207"/>
      <c r="AT207"/>
      <c r="AU207"/>
      <c r="AV207"/>
      <c r="AW207"/>
      <c r="AX207"/>
      <c r="AY207"/>
      <c r="AZ207"/>
      <c r="BA207"/>
    </row>
    <row r="208" spans="1:53" s="428" customFormat="1" x14ac:dyDescent="0.25">
      <c r="A208"/>
      <c r="B208" s="25"/>
      <c r="C208" s="25"/>
      <c r="D208" s="27"/>
      <c r="E208" s="26"/>
      <c r="F208" s="26"/>
      <c r="G208" s="353"/>
      <c r="H208" s="425"/>
      <c r="I208" s="353"/>
      <c r="J208" s="426" t="str">
        <f>IF(D208&lt;&gt;"",IF(E208&lt;&gt;"",VLOOKUP(CONCATENATE(D208,"-",E208),'Three Phase - UG'!$C$8:$T$18,9,FALSE),""),"")</f>
        <v/>
      </c>
      <c r="K208" s="426" t="str">
        <f>IF(D208&lt;&gt;"",IF(E208&lt;&gt;"",VLOOKUP(CONCATENATE(D208,"-",E208),'Three Phase - UG'!$C$8:$T$18,10,FALSE),""),"")</f>
        <v/>
      </c>
      <c r="L208" s="426" t="str">
        <f>IF(D208&lt;&gt;"",IF(E208&lt;&gt;"",VLOOKUP(CONCATENATE(D208,"-",E208),'Three Phase - UG'!$C$8:$T$18,12,FALSE),""),"")</f>
        <v/>
      </c>
      <c r="M208" s="426" t="str">
        <f>IF(D208&lt;&gt;"",IF(E208&lt;&gt;"",VLOOKUP(CONCATENATE(D208,"-",E208),'Three Phase - UG'!$C$8:$T$18,13,FALSE),""),"")</f>
        <v/>
      </c>
      <c r="N208" s="427" t="str">
        <f>IF(D208&lt;&gt;"",IF(E208&lt;&gt;"",VLOOKUP(CONCATENATE(D208,"-",E208),'Three Phase - UG'!$C$8:$T$18,15,FALSE)*1000000,""),"")</f>
        <v/>
      </c>
      <c r="O208" s="426"/>
      <c r="P208" s="427"/>
      <c r="W208" s="429"/>
      <c r="X208"/>
      <c r="Y208"/>
      <c r="Z208"/>
      <c r="AA208"/>
      <c r="AB208"/>
      <c r="AC208"/>
      <c r="AD208"/>
      <c r="AE208"/>
      <c r="AF208" s="4"/>
      <c r="AG208" s="4"/>
      <c r="AH208" s="4"/>
      <c r="AI208" s="4"/>
      <c r="AJ208" s="4"/>
      <c r="AK208" s="4"/>
      <c r="AL208" s="4"/>
      <c r="AM208" s="4"/>
      <c r="AN208"/>
      <c r="AO208"/>
      <c r="AP208"/>
      <c r="AQ208"/>
      <c r="AR208"/>
      <c r="AS208"/>
      <c r="AT208"/>
      <c r="AU208"/>
      <c r="AV208"/>
      <c r="AW208"/>
      <c r="AX208"/>
      <c r="AY208"/>
      <c r="AZ208"/>
      <c r="BA208"/>
    </row>
    <row r="209" spans="1:53" s="428" customFormat="1" x14ac:dyDescent="0.25">
      <c r="A209"/>
      <c r="B209" s="25"/>
      <c r="C209" s="25"/>
      <c r="D209" s="27"/>
      <c r="E209" s="26"/>
      <c r="F209" s="26"/>
      <c r="G209" s="353"/>
      <c r="H209" s="425"/>
      <c r="I209" s="353"/>
      <c r="J209" s="426" t="str">
        <f>IF(D209&lt;&gt;"",IF(E209&lt;&gt;"",VLOOKUP(CONCATENATE(D209,"-",E209),'Three Phase - UG'!$C$8:$T$18,9,FALSE),""),"")</f>
        <v/>
      </c>
      <c r="K209" s="426" t="str">
        <f>IF(D209&lt;&gt;"",IF(E209&lt;&gt;"",VLOOKUP(CONCATENATE(D209,"-",E209),'Three Phase - UG'!$C$8:$T$18,10,FALSE),""),"")</f>
        <v/>
      </c>
      <c r="L209" s="426" t="str">
        <f>IF(D209&lt;&gt;"",IF(E209&lt;&gt;"",VLOOKUP(CONCATENATE(D209,"-",E209),'Three Phase - UG'!$C$8:$T$18,12,FALSE),""),"")</f>
        <v/>
      </c>
      <c r="M209" s="426" t="str">
        <f>IF(D209&lt;&gt;"",IF(E209&lt;&gt;"",VLOOKUP(CONCATENATE(D209,"-",E209),'Three Phase - UG'!$C$8:$T$18,13,FALSE),""),"")</f>
        <v/>
      </c>
      <c r="N209" s="427" t="str">
        <f>IF(D209&lt;&gt;"",IF(E209&lt;&gt;"",VLOOKUP(CONCATENATE(D209,"-",E209),'Three Phase - UG'!$C$8:$T$18,15,FALSE)*1000000,""),"")</f>
        <v/>
      </c>
      <c r="O209" s="426"/>
      <c r="P209" s="427"/>
      <c r="W209" s="429"/>
      <c r="X209"/>
      <c r="Y209"/>
      <c r="Z209"/>
      <c r="AA209"/>
      <c r="AB209"/>
      <c r="AC209"/>
      <c r="AD209"/>
      <c r="AE209"/>
      <c r="AF209" s="4"/>
      <c r="AG209" s="4"/>
      <c r="AH209" s="4"/>
      <c r="AI209" s="4"/>
      <c r="AJ209" s="4"/>
      <c r="AK209" s="4"/>
      <c r="AL209" s="4"/>
      <c r="AM209" s="4"/>
      <c r="AN209"/>
      <c r="AO209"/>
      <c r="AP209"/>
      <c r="AQ209"/>
      <c r="AR209"/>
      <c r="AS209"/>
      <c r="AT209"/>
      <c r="AU209"/>
      <c r="AV209"/>
      <c r="AW209"/>
      <c r="AX209"/>
      <c r="AY209"/>
      <c r="AZ209"/>
      <c r="BA209"/>
    </row>
    <row r="210" spans="1:53" s="428" customFormat="1" x14ac:dyDescent="0.25">
      <c r="A210"/>
      <c r="B210" s="25"/>
      <c r="C210" s="25"/>
      <c r="D210" s="27"/>
      <c r="E210" s="26"/>
      <c r="F210" s="26"/>
      <c r="G210" s="353"/>
      <c r="H210" s="425"/>
      <c r="I210" s="353"/>
      <c r="J210" s="426" t="str">
        <f>IF(D210&lt;&gt;"",IF(E210&lt;&gt;"",VLOOKUP(CONCATENATE(D210,"-",E210),'Three Phase - UG'!$C$8:$T$18,9,FALSE),""),"")</f>
        <v/>
      </c>
      <c r="K210" s="426" t="str">
        <f>IF(D210&lt;&gt;"",IF(E210&lt;&gt;"",VLOOKUP(CONCATENATE(D210,"-",E210),'Three Phase - UG'!$C$8:$T$18,10,FALSE),""),"")</f>
        <v/>
      </c>
      <c r="L210" s="426" t="str">
        <f>IF(D210&lt;&gt;"",IF(E210&lt;&gt;"",VLOOKUP(CONCATENATE(D210,"-",E210),'Three Phase - UG'!$C$8:$T$18,12,FALSE),""),"")</f>
        <v/>
      </c>
      <c r="M210" s="426" t="str">
        <f>IF(D210&lt;&gt;"",IF(E210&lt;&gt;"",VLOOKUP(CONCATENATE(D210,"-",E210),'Three Phase - UG'!$C$8:$T$18,13,FALSE),""),"")</f>
        <v/>
      </c>
      <c r="N210" s="427" t="str">
        <f>IF(D210&lt;&gt;"",IF(E210&lt;&gt;"",VLOOKUP(CONCATENATE(D210,"-",E210),'Three Phase - UG'!$C$8:$T$18,15,FALSE)*1000000,""),"")</f>
        <v/>
      </c>
      <c r="O210" s="426"/>
      <c r="P210" s="427"/>
      <c r="W210" s="429"/>
      <c r="X210"/>
      <c r="Y210"/>
      <c r="Z210"/>
      <c r="AA210"/>
      <c r="AB210"/>
      <c r="AC210"/>
      <c r="AD210"/>
      <c r="AE210"/>
      <c r="AF210" s="4"/>
      <c r="AG210" s="4"/>
      <c r="AH210" s="4"/>
      <c r="AI210" s="4"/>
      <c r="AJ210" s="4"/>
      <c r="AK210" s="4"/>
      <c r="AL210" s="4"/>
      <c r="AM210" s="4"/>
      <c r="AN210"/>
      <c r="AO210"/>
      <c r="AP210"/>
      <c r="AQ210"/>
      <c r="AR210"/>
      <c r="AS210"/>
      <c r="AT210"/>
      <c r="AU210"/>
      <c r="AV210"/>
      <c r="AW210"/>
      <c r="AX210"/>
      <c r="AY210"/>
      <c r="AZ210"/>
      <c r="BA210"/>
    </row>
    <row r="211" spans="1:53" s="428" customFormat="1" x14ac:dyDescent="0.25">
      <c r="A211"/>
      <c r="B211" s="25"/>
      <c r="C211" s="25"/>
      <c r="D211" s="27"/>
      <c r="E211" s="26"/>
      <c r="F211" s="26"/>
      <c r="G211" s="353"/>
      <c r="H211" s="425"/>
      <c r="I211" s="353"/>
      <c r="J211" s="426" t="str">
        <f>IF(D211&lt;&gt;"",IF(E211&lt;&gt;"",VLOOKUP(CONCATENATE(D211,"-",E211),'Three Phase - UG'!$C$8:$T$18,9,FALSE),""),"")</f>
        <v/>
      </c>
      <c r="K211" s="426" t="str">
        <f>IF(D211&lt;&gt;"",IF(E211&lt;&gt;"",VLOOKUP(CONCATENATE(D211,"-",E211),'Three Phase - UG'!$C$8:$T$18,10,FALSE),""),"")</f>
        <v/>
      </c>
      <c r="L211" s="426" t="str">
        <f>IF(D211&lt;&gt;"",IF(E211&lt;&gt;"",VLOOKUP(CONCATENATE(D211,"-",E211),'Three Phase - UG'!$C$8:$T$18,12,FALSE),""),"")</f>
        <v/>
      </c>
      <c r="M211" s="426" t="str">
        <f>IF(D211&lt;&gt;"",IF(E211&lt;&gt;"",VLOOKUP(CONCATENATE(D211,"-",E211),'Three Phase - UG'!$C$8:$T$18,13,FALSE),""),"")</f>
        <v/>
      </c>
      <c r="N211" s="427" t="str">
        <f>IF(D211&lt;&gt;"",IF(E211&lt;&gt;"",VLOOKUP(CONCATENATE(D211,"-",E211),'Three Phase - UG'!$C$8:$T$18,15,FALSE)*1000000,""),"")</f>
        <v/>
      </c>
      <c r="O211" s="426"/>
      <c r="P211" s="427"/>
      <c r="W211" s="429"/>
      <c r="X211"/>
      <c r="Y211"/>
      <c r="Z211"/>
      <c r="AA211"/>
      <c r="AB211"/>
      <c r="AC211"/>
      <c r="AD211"/>
      <c r="AE211"/>
      <c r="AF211" s="4"/>
      <c r="AG211" s="4"/>
      <c r="AH211" s="4"/>
      <c r="AI211" s="4"/>
      <c r="AJ211" s="4"/>
      <c r="AK211" s="4"/>
      <c r="AL211" s="4"/>
      <c r="AM211" s="4"/>
      <c r="AN211"/>
      <c r="AO211"/>
      <c r="AP211"/>
      <c r="AQ211"/>
      <c r="AR211"/>
      <c r="AS211"/>
      <c r="AT211"/>
      <c r="AU211"/>
      <c r="AV211"/>
      <c r="AW211"/>
      <c r="AX211"/>
      <c r="AY211"/>
      <c r="AZ211"/>
      <c r="BA211"/>
    </row>
    <row r="212" spans="1:53" s="428" customFormat="1" x14ac:dyDescent="0.25">
      <c r="A212"/>
      <c r="B212" s="25"/>
      <c r="C212" s="25"/>
      <c r="D212" s="27"/>
      <c r="E212" s="26"/>
      <c r="F212" s="26"/>
      <c r="G212" s="353"/>
      <c r="H212" s="425"/>
      <c r="I212" s="353"/>
      <c r="J212" s="426" t="str">
        <f>IF(D212&lt;&gt;"",IF(E212&lt;&gt;"",VLOOKUP(CONCATENATE(D212,"-",E212),'Three Phase - UG'!$C$8:$T$18,9,FALSE),""),"")</f>
        <v/>
      </c>
      <c r="K212" s="426" t="str">
        <f>IF(D212&lt;&gt;"",IF(E212&lt;&gt;"",VLOOKUP(CONCATENATE(D212,"-",E212),'Three Phase - UG'!$C$8:$T$18,10,FALSE),""),"")</f>
        <v/>
      </c>
      <c r="L212" s="426" t="str">
        <f>IF(D212&lt;&gt;"",IF(E212&lt;&gt;"",VLOOKUP(CONCATENATE(D212,"-",E212),'Three Phase - UG'!$C$8:$T$18,12,FALSE),""),"")</f>
        <v/>
      </c>
      <c r="M212" s="426" t="str">
        <f>IF(D212&lt;&gt;"",IF(E212&lt;&gt;"",VLOOKUP(CONCATENATE(D212,"-",E212),'Three Phase - UG'!$C$8:$T$18,13,FALSE),""),"")</f>
        <v/>
      </c>
      <c r="N212" s="427" t="str">
        <f>IF(D212&lt;&gt;"",IF(E212&lt;&gt;"",VLOOKUP(CONCATENATE(D212,"-",E212),'Three Phase - UG'!$C$8:$T$18,15,FALSE)*1000000,""),"")</f>
        <v/>
      </c>
      <c r="O212" s="426"/>
      <c r="P212" s="427"/>
      <c r="W212" s="429"/>
      <c r="X212"/>
      <c r="Y212"/>
      <c r="Z212"/>
      <c r="AA212"/>
      <c r="AB212"/>
      <c r="AC212"/>
      <c r="AD212"/>
      <c r="AE212"/>
      <c r="AF212" s="4"/>
      <c r="AG212" s="4"/>
      <c r="AH212" s="4"/>
      <c r="AI212" s="4"/>
      <c r="AJ212" s="4"/>
      <c r="AK212" s="4"/>
      <c r="AL212" s="4"/>
      <c r="AM212" s="4"/>
      <c r="AN212"/>
      <c r="AO212"/>
      <c r="AP212"/>
      <c r="AQ212"/>
      <c r="AR212"/>
      <c r="AS212"/>
      <c r="AT212"/>
      <c r="AU212"/>
      <c r="AV212"/>
      <c r="AW212"/>
      <c r="AX212"/>
      <c r="AY212"/>
      <c r="AZ212"/>
      <c r="BA212"/>
    </row>
    <row r="213" spans="1:53" s="428" customFormat="1" x14ac:dyDescent="0.25">
      <c r="A213"/>
      <c r="B213" s="25"/>
      <c r="C213" s="25"/>
      <c r="D213" s="27"/>
      <c r="E213" s="26"/>
      <c r="F213" s="26"/>
      <c r="G213" s="353"/>
      <c r="H213" s="425"/>
      <c r="I213" s="353"/>
      <c r="J213" s="426" t="str">
        <f>IF(D213&lt;&gt;"",IF(E213&lt;&gt;"",VLOOKUP(CONCATENATE(D213,"-",E213),'Three Phase - UG'!$C$8:$T$18,9,FALSE),""),"")</f>
        <v/>
      </c>
      <c r="K213" s="426" t="str">
        <f>IF(D213&lt;&gt;"",IF(E213&lt;&gt;"",VLOOKUP(CONCATENATE(D213,"-",E213),'Three Phase - UG'!$C$8:$T$18,10,FALSE),""),"")</f>
        <v/>
      </c>
      <c r="L213" s="426" t="str">
        <f>IF(D213&lt;&gt;"",IF(E213&lt;&gt;"",VLOOKUP(CONCATENATE(D213,"-",E213),'Three Phase - UG'!$C$8:$T$18,12,FALSE),""),"")</f>
        <v/>
      </c>
      <c r="M213" s="426" t="str">
        <f>IF(D213&lt;&gt;"",IF(E213&lt;&gt;"",VLOOKUP(CONCATENATE(D213,"-",E213),'Three Phase - UG'!$C$8:$T$18,13,FALSE),""),"")</f>
        <v/>
      </c>
      <c r="N213" s="427" t="str">
        <f>IF(D213&lt;&gt;"",IF(E213&lt;&gt;"",VLOOKUP(CONCATENATE(D213,"-",E213),'Three Phase - UG'!$C$8:$T$18,15,FALSE)*1000000,""),"")</f>
        <v/>
      </c>
      <c r="O213" s="426"/>
      <c r="P213" s="427"/>
      <c r="W213" s="429"/>
      <c r="X213"/>
      <c r="Y213"/>
      <c r="Z213"/>
      <c r="AA213"/>
      <c r="AB213"/>
      <c r="AC213"/>
      <c r="AD213"/>
      <c r="AE213"/>
      <c r="AF213" s="4"/>
      <c r="AG213" s="4"/>
      <c r="AH213" s="4"/>
      <c r="AI213" s="4"/>
      <c r="AJ213" s="4"/>
      <c r="AK213" s="4"/>
      <c r="AL213" s="4"/>
      <c r="AM213" s="4"/>
      <c r="AN213"/>
      <c r="AO213"/>
      <c r="AP213"/>
      <c r="AQ213"/>
      <c r="AR213"/>
      <c r="AS213"/>
      <c r="AT213"/>
      <c r="AU213"/>
      <c r="AV213"/>
      <c r="AW213"/>
      <c r="AX213"/>
      <c r="AY213"/>
      <c r="AZ213"/>
      <c r="BA213"/>
    </row>
    <row r="214" spans="1:53" s="428" customFormat="1" x14ac:dyDescent="0.25">
      <c r="A214"/>
      <c r="B214" s="25"/>
      <c r="C214" s="25"/>
      <c r="D214" s="27"/>
      <c r="E214" s="26"/>
      <c r="F214" s="26"/>
      <c r="G214" s="353"/>
      <c r="H214" s="425"/>
      <c r="I214" s="353"/>
      <c r="J214" s="426" t="str">
        <f>IF(D214&lt;&gt;"",IF(E214&lt;&gt;"",VLOOKUP(CONCATENATE(D214,"-",E214),'Three Phase - UG'!$C$8:$T$18,9,FALSE),""),"")</f>
        <v/>
      </c>
      <c r="K214" s="426" t="str">
        <f>IF(D214&lt;&gt;"",IF(E214&lt;&gt;"",VLOOKUP(CONCATENATE(D214,"-",E214),'Three Phase - UG'!$C$8:$T$18,10,FALSE),""),"")</f>
        <v/>
      </c>
      <c r="L214" s="426" t="str">
        <f>IF(D214&lt;&gt;"",IF(E214&lt;&gt;"",VLOOKUP(CONCATENATE(D214,"-",E214),'Three Phase - UG'!$C$8:$T$18,12,FALSE),""),"")</f>
        <v/>
      </c>
      <c r="M214" s="426" t="str">
        <f>IF(D214&lt;&gt;"",IF(E214&lt;&gt;"",VLOOKUP(CONCATENATE(D214,"-",E214),'Three Phase - UG'!$C$8:$T$18,13,FALSE),""),"")</f>
        <v/>
      </c>
      <c r="N214" s="427" t="str">
        <f>IF(D214&lt;&gt;"",IF(E214&lt;&gt;"",VLOOKUP(CONCATENATE(D214,"-",E214),'Three Phase - UG'!$C$8:$T$18,15,FALSE)*1000000,""),"")</f>
        <v/>
      </c>
      <c r="O214" s="426"/>
      <c r="P214" s="427"/>
      <c r="W214" s="429"/>
      <c r="X214"/>
      <c r="Y214"/>
      <c r="Z214"/>
      <c r="AA214"/>
      <c r="AB214"/>
      <c r="AC214"/>
      <c r="AD214"/>
      <c r="AE214"/>
      <c r="AF214" s="4"/>
      <c r="AG214" s="4"/>
      <c r="AH214" s="4"/>
      <c r="AI214" s="4"/>
      <c r="AJ214" s="4"/>
      <c r="AK214" s="4"/>
      <c r="AL214" s="4"/>
      <c r="AM214" s="4"/>
      <c r="AN214"/>
      <c r="AO214"/>
      <c r="AP214"/>
      <c r="AQ214"/>
      <c r="AR214"/>
      <c r="AS214"/>
      <c r="AT214"/>
      <c r="AU214"/>
      <c r="AV214"/>
      <c r="AW214"/>
      <c r="AX214"/>
      <c r="AY214"/>
      <c r="AZ214"/>
      <c r="BA214"/>
    </row>
    <row r="215" spans="1:53" s="428" customFormat="1" x14ac:dyDescent="0.25">
      <c r="A215"/>
      <c r="B215" s="25"/>
      <c r="C215" s="25"/>
      <c r="D215" s="27"/>
      <c r="E215" s="26"/>
      <c r="F215" s="26"/>
      <c r="G215" s="353"/>
      <c r="H215" s="425"/>
      <c r="I215" s="353"/>
      <c r="J215" s="426" t="str">
        <f>IF(D215&lt;&gt;"",IF(E215&lt;&gt;"",VLOOKUP(CONCATENATE(D215,"-",E215),'Three Phase - UG'!$C$8:$T$18,9,FALSE),""),"")</f>
        <v/>
      </c>
      <c r="K215" s="426" t="str">
        <f>IF(D215&lt;&gt;"",IF(E215&lt;&gt;"",VLOOKUP(CONCATENATE(D215,"-",E215),'Three Phase - UG'!$C$8:$T$18,10,FALSE),""),"")</f>
        <v/>
      </c>
      <c r="L215" s="426" t="str">
        <f>IF(D215&lt;&gt;"",IF(E215&lt;&gt;"",VLOOKUP(CONCATENATE(D215,"-",E215),'Three Phase - UG'!$C$8:$T$18,12,FALSE),""),"")</f>
        <v/>
      </c>
      <c r="M215" s="426" t="str">
        <f>IF(D215&lt;&gt;"",IF(E215&lt;&gt;"",VLOOKUP(CONCATENATE(D215,"-",E215),'Three Phase - UG'!$C$8:$T$18,13,FALSE),""),"")</f>
        <v/>
      </c>
      <c r="N215" s="427" t="str">
        <f>IF(D215&lt;&gt;"",IF(E215&lt;&gt;"",VLOOKUP(CONCATENATE(D215,"-",E215),'Three Phase - UG'!$C$8:$T$18,15,FALSE)*1000000,""),"")</f>
        <v/>
      </c>
      <c r="O215" s="426"/>
      <c r="P215" s="427"/>
      <c r="W215" s="429"/>
      <c r="X215"/>
      <c r="Y215"/>
      <c r="Z215"/>
      <c r="AA215"/>
      <c r="AB215"/>
      <c r="AC215"/>
      <c r="AD215"/>
      <c r="AE215"/>
      <c r="AF215" s="4"/>
      <c r="AG215" s="4"/>
      <c r="AH215" s="4"/>
      <c r="AI215" s="4"/>
      <c r="AJ215" s="4"/>
      <c r="AK215" s="4"/>
      <c r="AL215" s="4"/>
      <c r="AM215" s="4"/>
      <c r="AN215"/>
      <c r="AO215"/>
      <c r="AP215"/>
      <c r="AQ215"/>
      <c r="AR215"/>
      <c r="AS215"/>
      <c r="AT215"/>
      <c r="AU215"/>
      <c r="AV215"/>
      <c r="AW215"/>
      <c r="AX215"/>
      <c r="AY215"/>
      <c r="AZ215"/>
      <c r="BA215"/>
    </row>
    <row r="216" spans="1:53" s="428" customFormat="1" x14ac:dyDescent="0.25">
      <c r="A216"/>
      <c r="B216" s="25"/>
      <c r="C216" s="25"/>
      <c r="D216" s="27"/>
      <c r="E216" s="26"/>
      <c r="F216" s="26"/>
      <c r="G216" s="353"/>
      <c r="H216" s="425"/>
      <c r="I216" s="353"/>
      <c r="J216" s="426" t="str">
        <f>IF(D216&lt;&gt;"",IF(E216&lt;&gt;"",VLOOKUP(CONCATENATE(D216,"-",E216),'Three Phase - UG'!$C$8:$T$18,9,FALSE),""),"")</f>
        <v/>
      </c>
      <c r="K216" s="426" t="str">
        <f>IF(D216&lt;&gt;"",IF(E216&lt;&gt;"",VLOOKUP(CONCATENATE(D216,"-",E216),'Three Phase - UG'!$C$8:$T$18,10,FALSE),""),"")</f>
        <v/>
      </c>
      <c r="L216" s="426" t="str">
        <f>IF(D216&lt;&gt;"",IF(E216&lt;&gt;"",VLOOKUP(CONCATENATE(D216,"-",E216),'Three Phase - UG'!$C$8:$T$18,12,FALSE),""),"")</f>
        <v/>
      </c>
      <c r="M216" s="426" t="str">
        <f>IF(D216&lt;&gt;"",IF(E216&lt;&gt;"",VLOOKUP(CONCATENATE(D216,"-",E216),'Three Phase - UG'!$C$8:$T$18,13,FALSE),""),"")</f>
        <v/>
      </c>
      <c r="N216" s="427" t="str">
        <f>IF(D216&lt;&gt;"",IF(E216&lt;&gt;"",VLOOKUP(CONCATENATE(D216,"-",E216),'Three Phase - UG'!$C$8:$T$18,15,FALSE)*1000000,""),"")</f>
        <v/>
      </c>
      <c r="O216" s="426"/>
      <c r="P216" s="427"/>
      <c r="W216" s="429"/>
      <c r="X216"/>
      <c r="Y216"/>
      <c r="Z216"/>
      <c r="AA216"/>
      <c r="AB216"/>
      <c r="AC216"/>
      <c r="AD216"/>
      <c r="AE216"/>
      <c r="AF216" s="4"/>
      <c r="AG216" s="4"/>
      <c r="AH216" s="4"/>
      <c r="AI216" s="4"/>
      <c r="AJ216" s="4"/>
      <c r="AK216" s="4"/>
      <c r="AL216" s="4"/>
      <c r="AM216" s="4"/>
      <c r="AN216"/>
      <c r="AO216"/>
      <c r="AP216"/>
      <c r="AQ216"/>
      <c r="AR216"/>
      <c r="AS216"/>
      <c r="AT216"/>
      <c r="AU216"/>
      <c r="AV216"/>
      <c r="AW216"/>
      <c r="AX216"/>
      <c r="AY216"/>
      <c r="AZ216"/>
      <c r="BA216"/>
    </row>
    <row r="217" spans="1:53" s="428" customFormat="1" x14ac:dyDescent="0.25">
      <c r="A217"/>
      <c r="B217" s="25"/>
      <c r="C217" s="25"/>
      <c r="D217" s="27"/>
      <c r="E217" s="26"/>
      <c r="F217" s="26"/>
      <c r="G217" s="353"/>
      <c r="H217" s="425"/>
      <c r="I217" s="353"/>
      <c r="J217" s="426" t="str">
        <f>IF(D217&lt;&gt;"",IF(E217&lt;&gt;"",VLOOKUP(CONCATENATE(D217,"-",E217),'Three Phase - UG'!$C$8:$T$18,9,FALSE),""),"")</f>
        <v/>
      </c>
      <c r="K217" s="426" t="str">
        <f>IF(D217&lt;&gt;"",IF(E217&lt;&gt;"",VLOOKUP(CONCATENATE(D217,"-",E217),'Three Phase - UG'!$C$8:$T$18,10,FALSE),""),"")</f>
        <v/>
      </c>
      <c r="L217" s="426" t="str">
        <f>IF(D217&lt;&gt;"",IF(E217&lt;&gt;"",VLOOKUP(CONCATENATE(D217,"-",E217),'Three Phase - UG'!$C$8:$T$18,12,FALSE),""),"")</f>
        <v/>
      </c>
      <c r="M217" s="426" t="str">
        <f>IF(D217&lt;&gt;"",IF(E217&lt;&gt;"",VLOOKUP(CONCATENATE(D217,"-",E217),'Three Phase - UG'!$C$8:$T$18,13,FALSE),""),"")</f>
        <v/>
      </c>
      <c r="N217" s="427" t="str">
        <f>IF(D217&lt;&gt;"",IF(E217&lt;&gt;"",VLOOKUP(CONCATENATE(D217,"-",E217),'Three Phase - UG'!$C$8:$T$18,15,FALSE)*1000000,""),"")</f>
        <v/>
      </c>
      <c r="O217" s="426"/>
      <c r="P217" s="427"/>
      <c r="W217" s="429"/>
      <c r="X217"/>
      <c r="Y217"/>
      <c r="Z217"/>
      <c r="AA217"/>
      <c r="AB217"/>
      <c r="AC217"/>
      <c r="AD217"/>
      <c r="AE217"/>
      <c r="AF217" s="4"/>
      <c r="AG217" s="4"/>
      <c r="AH217" s="4"/>
      <c r="AI217" s="4"/>
      <c r="AJ217" s="4"/>
      <c r="AK217" s="4"/>
      <c r="AL217" s="4"/>
      <c r="AM217" s="4"/>
      <c r="AN217"/>
      <c r="AO217"/>
      <c r="AP217"/>
      <c r="AQ217"/>
      <c r="AR217"/>
      <c r="AS217"/>
      <c r="AT217"/>
      <c r="AU217"/>
      <c r="AV217"/>
      <c r="AW217"/>
      <c r="AX217"/>
      <c r="AY217"/>
      <c r="AZ217"/>
      <c r="BA217"/>
    </row>
    <row r="218" spans="1:53" s="428" customFormat="1" x14ac:dyDescent="0.25">
      <c r="A218"/>
      <c r="B218" s="25"/>
      <c r="C218" s="25"/>
      <c r="D218" s="27"/>
      <c r="E218" s="26"/>
      <c r="F218" s="26"/>
      <c r="G218" s="353"/>
      <c r="H218" s="425"/>
      <c r="I218" s="353"/>
      <c r="J218" s="426" t="str">
        <f>IF(D218&lt;&gt;"",IF(E218&lt;&gt;"",VLOOKUP(CONCATENATE(D218,"-",E218),'Three Phase - UG'!$C$8:$T$18,9,FALSE),""),"")</f>
        <v/>
      </c>
      <c r="K218" s="426" t="str">
        <f>IF(D218&lt;&gt;"",IF(E218&lt;&gt;"",VLOOKUP(CONCATENATE(D218,"-",E218),'Three Phase - UG'!$C$8:$T$18,10,FALSE),""),"")</f>
        <v/>
      </c>
      <c r="L218" s="426" t="str">
        <f>IF(D218&lt;&gt;"",IF(E218&lt;&gt;"",VLOOKUP(CONCATENATE(D218,"-",E218),'Three Phase - UG'!$C$8:$T$18,12,FALSE),""),"")</f>
        <v/>
      </c>
      <c r="M218" s="426" t="str">
        <f>IF(D218&lt;&gt;"",IF(E218&lt;&gt;"",VLOOKUP(CONCATENATE(D218,"-",E218),'Three Phase - UG'!$C$8:$T$18,13,FALSE),""),"")</f>
        <v/>
      </c>
      <c r="N218" s="427" t="str">
        <f>IF(D218&lt;&gt;"",IF(E218&lt;&gt;"",VLOOKUP(CONCATENATE(D218,"-",E218),'Three Phase - UG'!$C$8:$T$18,15,FALSE)*1000000,""),"")</f>
        <v/>
      </c>
      <c r="O218" s="426"/>
      <c r="P218" s="427"/>
      <c r="W218" s="429"/>
      <c r="X218"/>
      <c r="Y218"/>
      <c r="Z218"/>
      <c r="AA218"/>
      <c r="AB218"/>
      <c r="AC218"/>
      <c r="AD218"/>
      <c r="AE218"/>
      <c r="AF218" s="4"/>
      <c r="AG218" s="4"/>
      <c r="AH218" s="4"/>
      <c r="AI218" s="4"/>
      <c r="AJ218" s="4"/>
      <c r="AK218" s="4"/>
      <c r="AL218" s="4"/>
      <c r="AM218" s="4"/>
      <c r="AN218"/>
      <c r="AO218"/>
      <c r="AP218"/>
      <c r="AQ218"/>
      <c r="AR218"/>
      <c r="AS218"/>
      <c r="AT218"/>
      <c r="AU218"/>
      <c r="AV218"/>
      <c r="AW218"/>
      <c r="AX218"/>
      <c r="AY218"/>
      <c r="AZ218"/>
      <c r="BA218"/>
    </row>
    <row r="219" spans="1:53" s="428" customFormat="1" x14ac:dyDescent="0.25">
      <c r="A219"/>
      <c r="B219" s="25"/>
      <c r="C219" s="25"/>
      <c r="D219" s="27"/>
      <c r="E219" s="26"/>
      <c r="F219" s="26"/>
      <c r="G219" s="353"/>
      <c r="H219" s="425"/>
      <c r="I219" s="353"/>
      <c r="J219" s="426" t="str">
        <f>IF(D219&lt;&gt;"",IF(E219&lt;&gt;"",VLOOKUP(CONCATENATE(D219,"-",E219),'Three Phase - UG'!$C$8:$T$18,9,FALSE),""),"")</f>
        <v/>
      </c>
      <c r="K219" s="426" t="str">
        <f>IF(D219&lt;&gt;"",IF(E219&lt;&gt;"",VLOOKUP(CONCATENATE(D219,"-",E219),'Three Phase - UG'!$C$8:$T$18,10,FALSE),""),"")</f>
        <v/>
      </c>
      <c r="L219" s="426" t="str">
        <f>IF(D219&lt;&gt;"",IF(E219&lt;&gt;"",VLOOKUP(CONCATENATE(D219,"-",E219),'Three Phase - UG'!$C$8:$T$18,12,FALSE),""),"")</f>
        <v/>
      </c>
      <c r="M219" s="426" t="str">
        <f>IF(D219&lt;&gt;"",IF(E219&lt;&gt;"",VLOOKUP(CONCATENATE(D219,"-",E219),'Three Phase - UG'!$C$8:$T$18,13,FALSE),""),"")</f>
        <v/>
      </c>
      <c r="N219" s="427" t="str">
        <f>IF(D219&lt;&gt;"",IF(E219&lt;&gt;"",VLOOKUP(CONCATENATE(D219,"-",E219),'Three Phase - UG'!$C$8:$T$18,15,FALSE)*1000000,""),"")</f>
        <v/>
      </c>
      <c r="O219" s="426"/>
      <c r="P219" s="427"/>
      <c r="W219" s="429"/>
      <c r="X219"/>
      <c r="Y219"/>
      <c r="Z219"/>
      <c r="AA219"/>
      <c r="AB219"/>
      <c r="AC219"/>
      <c r="AD219"/>
      <c r="AE219"/>
      <c r="AF219" s="4"/>
      <c r="AG219" s="4"/>
      <c r="AH219" s="4"/>
      <c r="AI219" s="4"/>
      <c r="AJ219" s="4"/>
      <c r="AK219" s="4"/>
      <c r="AL219" s="4"/>
      <c r="AM219" s="4"/>
      <c r="AN219"/>
      <c r="AO219"/>
      <c r="AP219"/>
      <c r="AQ219"/>
      <c r="AR219"/>
      <c r="AS219"/>
      <c r="AT219"/>
      <c r="AU219"/>
      <c r="AV219"/>
      <c r="AW219"/>
      <c r="AX219"/>
      <c r="AY219"/>
      <c r="AZ219"/>
      <c r="BA219"/>
    </row>
    <row r="220" spans="1:53" s="428" customFormat="1" x14ac:dyDescent="0.25">
      <c r="A220"/>
      <c r="B220" s="25"/>
      <c r="C220" s="25"/>
      <c r="D220" s="27"/>
      <c r="E220" s="26"/>
      <c r="F220" s="26"/>
      <c r="G220" s="353"/>
      <c r="H220" s="425"/>
      <c r="I220" s="353"/>
      <c r="J220" s="426" t="str">
        <f>IF(D220&lt;&gt;"",IF(E220&lt;&gt;"",VLOOKUP(CONCATENATE(D220,"-",E220),'Three Phase - UG'!$C$8:$T$18,9,FALSE),""),"")</f>
        <v/>
      </c>
      <c r="K220" s="426" t="str">
        <f>IF(D220&lt;&gt;"",IF(E220&lt;&gt;"",VLOOKUP(CONCATENATE(D220,"-",E220),'Three Phase - UG'!$C$8:$T$18,10,FALSE),""),"")</f>
        <v/>
      </c>
      <c r="L220" s="426" t="str">
        <f>IF(D220&lt;&gt;"",IF(E220&lt;&gt;"",VLOOKUP(CONCATENATE(D220,"-",E220),'Three Phase - UG'!$C$8:$T$18,12,FALSE),""),"")</f>
        <v/>
      </c>
      <c r="M220" s="426" t="str">
        <f>IF(D220&lt;&gt;"",IF(E220&lt;&gt;"",VLOOKUP(CONCATENATE(D220,"-",E220),'Three Phase - UG'!$C$8:$T$18,13,FALSE),""),"")</f>
        <v/>
      </c>
      <c r="N220" s="427" t="str">
        <f>IF(D220&lt;&gt;"",IF(E220&lt;&gt;"",VLOOKUP(CONCATENATE(D220,"-",E220),'Three Phase - UG'!$C$8:$T$18,15,FALSE)*1000000,""),"")</f>
        <v/>
      </c>
      <c r="O220" s="426"/>
      <c r="P220" s="427"/>
      <c r="W220" s="429"/>
      <c r="X220"/>
      <c r="Y220"/>
      <c r="Z220"/>
      <c r="AA220"/>
      <c r="AB220"/>
      <c r="AC220"/>
      <c r="AD220"/>
      <c r="AE220"/>
      <c r="AF220" s="4"/>
      <c r="AG220" s="4"/>
      <c r="AH220" s="4"/>
      <c r="AI220" s="4"/>
      <c r="AJ220" s="4"/>
      <c r="AK220" s="4"/>
      <c r="AL220" s="4"/>
      <c r="AM220" s="4"/>
      <c r="AN220"/>
      <c r="AO220"/>
      <c r="AP220"/>
      <c r="AQ220"/>
      <c r="AR220"/>
      <c r="AS220"/>
      <c r="AT220"/>
      <c r="AU220"/>
      <c r="AV220"/>
      <c r="AW220"/>
      <c r="AX220"/>
      <c r="AY220"/>
      <c r="AZ220"/>
      <c r="BA220"/>
    </row>
    <row r="221" spans="1:53" s="428" customFormat="1" x14ac:dyDescent="0.25">
      <c r="A221"/>
      <c r="B221" s="25"/>
      <c r="C221" s="25"/>
      <c r="D221" s="27"/>
      <c r="E221" s="26"/>
      <c r="F221" s="26"/>
      <c r="G221" s="353"/>
      <c r="H221" s="425"/>
      <c r="I221" s="353"/>
      <c r="J221" s="426" t="str">
        <f>IF(D221&lt;&gt;"",IF(E221&lt;&gt;"",VLOOKUP(CONCATENATE(D221,"-",E221),'Three Phase - UG'!$C$8:$T$18,9,FALSE),""),"")</f>
        <v/>
      </c>
      <c r="K221" s="426" t="str">
        <f>IF(D221&lt;&gt;"",IF(E221&lt;&gt;"",VLOOKUP(CONCATENATE(D221,"-",E221),'Three Phase - UG'!$C$8:$T$18,10,FALSE),""),"")</f>
        <v/>
      </c>
      <c r="L221" s="426" t="str">
        <f>IF(D221&lt;&gt;"",IF(E221&lt;&gt;"",VLOOKUP(CONCATENATE(D221,"-",E221),'Three Phase - UG'!$C$8:$T$18,12,FALSE),""),"")</f>
        <v/>
      </c>
      <c r="M221" s="426" t="str">
        <f>IF(D221&lt;&gt;"",IF(E221&lt;&gt;"",VLOOKUP(CONCATENATE(D221,"-",E221),'Three Phase - UG'!$C$8:$T$18,13,FALSE),""),"")</f>
        <v/>
      </c>
      <c r="N221" s="427" t="str">
        <f>IF(D221&lt;&gt;"",IF(E221&lt;&gt;"",VLOOKUP(CONCATENATE(D221,"-",E221),'Three Phase - UG'!$C$8:$T$18,15,FALSE)*1000000,""),"")</f>
        <v/>
      </c>
      <c r="O221" s="426"/>
      <c r="P221" s="427"/>
      <c r="W221" s="429"/>
      <c r="X221"/>
      <c r="Y221"/>
      <c r="Z221"/>
      <c r="AA221"/>
      <c r="AB221"/>
      <c r="AC221"/>
      <c r="AD221"/>
      <c r="AE221"/>
      <c r="AF221" s="4"/>
      <c r="AG221" s="4"/>
      <c r="AH221" s="4"/>
      <c r="AI221" s="4"/>
      <c r="AJ221" s="4"/>
      <c r="AK221" s="4"/>
      <c r="AL221" s="4"/>
      <c r="AM221" s="4"/>
      <c r="AN221"/>
      <c r="AO221"/>
      <c r="AP221"/>
      <c r="AQ221"/>
      <c r="AR221"/>
      <c r="AS221"/>
      <c r="AT221"/>
      <c r="AU221"/>
      <c r="AV221"/>
      <c r="AW221"/>
      <c r="AX221"/>
      <c r="AY221"/>
      <c r="AZ221"/>
      <c r="BA221"/>
    </row>
    <row r="222" spans="1:53" s="428" customFormat="1" x14ac:dyDescent="0.25">
      <c r="A222"/>
      <c r="B222" s="25"/>
      <c r="C222" s="25"/>
      <c r="D222" s="27"/>
      <c r="E222" s="26"/>
      <c r="F222" s="26"/>
      <c r="G222" s="353"/>
      <c r="H222" s="425"/>
      <c r="I222" s="353"/>
      <c r="J222" s="426" t="str">
        <f>IF(D222&lt;&gt;"",IF(E222&lt;&gt;"",VLOOKUP(CONCATENATE(D222,"-",E222),'Three Phase - UG'!$C$8:$T$18,9,FALSE),""),"")</f>
        <v/>
      </c>
      <c r="K222" s="426" t="str">
        <f>IF(D222&lt;&gt;"",IF(E222&lt;&gt;"",VLOOKUP(CONCATENATE(D222,"-",E222),'Three Phase - UG'!$C$8:$T$18,10,FALSE),""),"")</f>
        <v/>
      </c>
      <c r="L222" s="426" t="str">
        <f>IF(D222&lt;&gt;"",IF(E222&lt;&gt;"",VLOOKUP(CONCATENATE(D222,"-",E222),'Three Phase - UG'!$C$8:$T$18,12,FALSE),""),"")</f>
        <v/>
      </c>
      <c r="M222" s="426" t="str">
        <f>IF(D222&lt;&gt;"",IF(E222&lt;&gt;"",VLOOKUP(CONCATENATE(D222,"-",E222),'Three Phase - UG'!$C$8:$T$18,13,FALSE),""),"")</f>
        <v/>
      </c>
      <c r="N222" s="427" t="str">
        <f>IF(D222&lt;&gt;"",IF(E222&lt;&gt;"",VLOOKUP(CONCATENATE(D222,"-",E222),'Three Phase - UG'!$C$8:$T$18,15,FALSE)*1000000,""),"")</f>
        <v/>
      </c>
      <c r="O222" s="426"/>
      <c r="P222" s="427"/>
      <c r="W222" s="429"/>
      <c r="X222"/>
      <c r="Y222"/>
      <c r="Z222"/>
      <c r="AA222"/>
      <c r="AB222"/>
      <c r="AC222"/>
      <c r="AD222"/>
      <c r="AE222"/>
      <c r="AF222" s="4"/>
      <c r="AG222" s="4"/>
      <c r="AH222" s="4"/>
      <c r="AI222" s="4"/>
      <c r="AJ222" s="4"/>
      <c r="AK222" s="4"/>
      <c r="AL222" s="4"/>
      <c r="AM222" s="4"/>
      <c r="AN222"/>
      <c r="AO222"/>
      <c r="AP222"/>
      <c r="AQ222"/>
      <c r="AR222"/>
      <c r="AS222"/>
      <c r="AT222"/>
      <c r="AU222"/>
      <c r="AV222"/>
      <c r="AW222"/>
      <c r="AX222"/>
      <c r="AY222"/>
      <c r="AZ222"/>
      <c r="BA222"/>
    </row>
    <row r="223" spans="1:53" s="428" customFormat="1" x14ac:dyDescent="0.25">
      <c r="A223"/>
      <c r="B223" s="25"/>
      <c r="C223" s="25"/>
      <c r="D223" s="27"/>
      <c r="E223" s="26"/>
      <c r="F223" s="26"/>
      <c r="G223" s="353"/>
      <c r="H223" s="425"/>
      <c r="I223" s="353"/>
      <c r="J223" s="426" t="str">
        <f>IF(D223&lt;&gt;"",IF(E223&lt;&gt;"",VLOOKUP(CONCATENATE(D223,"-",E223),'Three Phase - UG'!$C$8:$T$18,9,FALSE),""),"")</f>
        <v/>
      </c>
      <c r="K223" s="426" t="str">
        <f>IF(D223&lt;&gt;"",IF(E223&lt;&gt;"",VLOOKUP(CONCATENATE(D223,"-",E223),'Three Phase - UG'!$C$8:$T$18,10,FALSE),""),"")</f>
        <v/>
      </c>
      <c r="L223" s="426" t="str">
        <f>IF(D223&lt;&gt;"",IF(E223&lt;&gt;"",VLOOKUP(CONCATENATE(D223,"-",E223),'Three Phase - UG'!$C$8:$T$18,12,FALSE),""),"")</f>
        <v/>
      </c>
      <c r="M223" s="426" t="str">
        <f>IF(D223&lt;&gt;"",IF(E223&lt;&gt;"",VLOOKUP(CONCATENATE(D223,"-",E223),'Three Phase - UG'!$C$8:$T$18,13,FALSE),""),"")</f>
        <v/>
      </c>
      <c r="N223" s="427" t="str">
        <f>IF(D223&lt;&gt;"",IF(E223&lt;&gt;"",VLOOKUP(CONCATENATE(D223,"-",E223),'Three Phase - UG'!$C$8:$T$18,15,FALSE)*1000000,""),"")</f>
        <v/>
      </c>
      <c r="O223" s="426"/>
      <c r="P223" s="427"/>
      <c r="W223" s="429"/>
      <c r="X223"/>
      <c r="Y223"/>
      <c r="Z223"/>
      <c r="AA223"/>
      <c r="AB223"/>
      <c r="AC223"/>
      <c r="AD223"/>
      <c r="AE223"/>
      <c r="AF223" s="4"/>
      <c r="AG223" s="4"/>
      <c r="AH223" s="4"/>
      <c r="AI223" s="4"/>
      <c r="AJ223" s="4"/>
      <c r="AK223" s="4"/>
      <c r="AL223" s="4"/>
      <c r="AM223" s="4"/>
      <c r="AN223"/>
      <c r="AO223"/>
      <c r="AP223"/>
      <c r="AQ223"/>
      <c r="AR223"/>
      <c r="AS223"/>
      <c r="AT223"/>
      <c r="AU223"/>
      <c r="AV223"/>
      <c r="AW223"/>
      <c r="AX223"/>
      <c r="AY223"/>
      <c r="AZ223"/>
      <c r="BA223"/>
    </row>
    <row r="224" spans="1:53" s="428" customFormat="1" x14ac:dyDescent="0.25">
      <c r="A224"/>
      <c r="B224" s="25"/>
      <c r="C224" s="25"/>
      <c r="D224" s="27"/>
      <c r="E224" s="26"/>
      <c r="F224" s="26"/>
      <c r="G224" s="353"/>
      <c r="H224" s="425"/>
      <c r="I224" s="353"/>
      <c r="J224" s="426" t="str">
        <f>IF(D224&lt;&gt;"",IF(E224&lt;&gt;"",VLOOKUP(CONCATENATE(D224,"-",E224),'Three Phase - UG'!$C$8:$T$18,9,FALSE),""),"")</f>
        <v/>
      </c>
      <c r="K224" s="426" t="str">
        <f>IF(D224&lt;&gt;"",IF(E224&lt;&gt;"",VLOOKUP(CONCATENATE(D224,"-",E224),'Three Phase - UG'!$C$8:$T$18,10,FALSE),""),"")</f>
        <v/>
      </c>
      <c r="L224" s="426" t="str">
        <f>IF(D224&lt;&gt;"",IF(E224&lt;&gt;"",VLOOKUP(CONCATENATE(D224,"-",E224),'Three Phase - UG'!$C$8:$T$18,12,FALSE),""),"")</f>
        <v/>
      </c>
      <c r="M224" s="426" t="str">
        <f>IF(D224&lt;&gt;"",IF(E224&lt;&gt;"",VLOOKUP(CONCATENATE(D224,"-",E224),'Three Phase - UG'!$C$8:$T$18,13,FALSE),""),"")</f>
        <v/>
      </c>
      <c r="N224" s="427" t="str">
        <f>IF(D224&lt;&gt;"",IF(E224&lt;&gt;"",VLOOKUP(CONCATENATE(D224,"-",E224),'Three Phase - UG'!$C$8:$T$18,15,FALSE)*1000000,""),"")</f>
        <v/>
      </c>
      <c r="O224" s="426"/>
      <c r="P224" s="427"/>
      <c r="W224" s="429"/>
      <c r="X224"/>
      <c r="Y224"/>
      <c r="Z224"/>
      <c r="AA224"/>
      <c r="AB224"/>
      <c r="AC224"/>
      <c r="AD224"/>
      <c r="AE224"/>
      <c r="AF224" s="4"/>
      <c r="AG224" s="4"/>
      <c r="AH224" s="4"/>
      <c r="AI224" s="4"/>
      <c r="AJ224" s="4"/>
      <c r="AK224" s="4"/>
      <c r="AL224" s="4"/>
      <c r="AM224" s="4"/>
      <c r="AN224"/>
      <c r="AO224"/>
      <c r="AP224"/>
      <c r="AQ224"/>
      <c r="AR224"/>
      <c r="AS224"/>
      <c r="AT224"/>
      <c r="AU224"/>
      <c r="AV224"/>
      <c r="AW224"/>
      <c r="AX224"/>
      <c r="AY224"/>
      <c r="AZ224"/>
      <c r="BA224"/>
    </row>
    <row r="225" spans="1:53" s="428" customFormat="1" x14ac:dyDescent="0.25">
      <c r="A225"/>
      <c r="B225" s="25"/>
      <c r="C225" s="25"/>
      <c r="D225" s="27"/>
      <c r="E225" s="26"/>
      <c r="F225" s="26"/>
      <c r="G225" s="353"/>
      <c r="H225" s="425"/>
      <c r="I225" s="353"/>
      <c r="J225" s="426" t="str">
        <f>IF(D225&lt;&gt;"",IF(E225&lt;&gt;"",VLOOKUP(CONCATENATE(D225,"-",E225),'Three Phase - UG'!$C$8:$T$18,9,FALSE),""),"")</f>
        <v/>
      </c>
      <c r="K225" s="426" t="str">
        <f>IF(D225&lt;&gt;"",IF(E225&lt;&gt;"",VLOOKUP(CONCATENATE(D225,"-",E225),'Three Phase - UG'!$C$8:$T$18,10,FALSE),""),"")</f>
        <v/>
      </c>
      <c r="L225" s="426" t="str">
        <f>IF(D225&lt;&gt;"",IF(E225&lt;&gt;"",VLOOKUP(CONCATENATE(D225,"-",E225),'Three Phase - UG'!$C$8:$T$18,12,FALSE),""),"")</f>
        <v/>
      </c>
      <c r="M225" s="426" t="str">
        <f>IF(D225&lt;&gt;"",IF(E225&lt;&gt;"",VLOOKUP(CONCATENATE(D225,"-",E225),'Three Phase - UG'!$C$8:$T$18,13,FALSE),""),"")</f>
        <v/>
      </c>
      <c r="N225" s="427" t="str">
        <f>IF(D225&lt;&gt;"",IF(E225&lt;&gt;"",VLOOKUP(CONCATENATE(D225,"-",E225),'Three Phase - UG'!$C$8:$T$18,15,FALSE)*1000000,""),"")</f>
        <v/>
      </c>
      <c r="O225" s="426"/>
      <c r="P225" s="427"/>
      <c r="W225" s="429"/>
      <c r="X225"/>
      <c r="Y225"/>
      <c r="Z225"/>
      <c r="AA225"/>
      <c r="AB225"/>
      <c r="AC225"/>
      <c r="AD225"/>
      <c r="AE225"/>
      <c r="AF225" s="4"/>
      <c r="AG225" s="4"/>
      <c r="AH225" s="4"/>
      <c r="AI225" s="4"/>
      <c r="AJ225" s="4"/>
      <c r="AK225" s="4"/>
      <c r="AL225" s="4"/>
      <c r="AM225" s="4"/>
      <c r="AN225"/>
      <c r="AO225"/>
      <c r="AP225"/>
      <c r="AQ225"/>
      <c r="AR225"/>
      <c r="AS225"/>
      <c r="AT225"/>
      <c r="AU225"/>
      <c r="AV225"/>
      <c r="AW225"/>
      <c r="AX225"/>
      <c r="AY225"/>
      <c r="AZ225"/>
      <c r="BA225"/>
    </row>
    <row r="226" spans="1:53" s="428" customFormat="1" x14ac:dyDescent="0.25">
      <c r="A226"/>
      <c r="B226" s="25"/>
      <c r="C226" s="25"/>
      <c r="D226" s="27"/>
      <c r="E226" s="26"/>
      <c r="F226" s="26"/>
      <c r="G226" s="353"/>
      <c r="H226" s="425"/>
      <c r="I226" s="353"/>
      <c r="J226" s="426" t="str">
        <f>IF(D226&lt;&gt;"",IF(E226&lt;&gt;"",VLOOKUP(CONCATENATE(D226,"-",E226),'Three Phase - UG'!$C$8:$T$18,9,FALSE),""),"")</f>
        <v/>
      </c>
      <c r="K226" s="426" t="str">
        <f>IF(D226&lt;&gt;"",IF(E226&lt;&gt;"",VLOOKUP(CONCATENATE(D226,"-",E226),'Three Phase - UG'!$C$8:$T$18,10,FALSE),""),"")</f>
        <v/>
      </c>
      <c r="L226" s="426" t="str">
        <f>IF(D226&lt;&gt;"",IF(E226&lt;&gt;"",VLOOKUP(CONCATENATE(D226,"-",E226),'Three Phase - UG'!$C$8:$T$18,12,FALSE),""),"")</f>
        <v/>
      </c>
      <c r="M226" s="426" t="str">
        <f>IF(D226&lt;&gt;"",IF(E226&lt;&gt;"",VLOOKUP(CONCATENATE(D226,"-",E226),'Three Phase - UG'!$C$8:$T$18,13,FALSE),""),"")</f>
        <v/>
      </c>
      <c r="N226" s="427" t="str">
        <f>IF(D226&lt;&gt;"",IF(E226&lt;&gt;"",VLOOKUP(CONCATENATE(D226,"-",E226),'Three Phase - UG'!$C$8:$T$18,15,FALSE)*1000000,""),"")</f>
        <v/>
      </c>
      <c r="O226" s="426"/>
      <c r="P226" s="427"/>
      <c r="W226" s="429"/>
      <c r="X226"/>
      <c r="Y226"/>
      <c r="Z226"/>
      <c r="AA226"/>
      <c r="AB226"/>
      <c r="AC226"/>
      <c r="AD226"/>
      <c r="AE226"/>
      <c r="AF226" s="4"/>
      <c r="AG226" s="4"/>
      <c r="AH226" s="4"/>
      <c r="AI226" s="4"/>
      <c r="AJ226" s="4"/>
      <c r="AK226" s="4"/>
      <c r="AL226" s="4"/>
      <c r="AM226" s="4"/>
      <c r="AN226"/>
      <c r="AO226"/>
      <c r="AP226"/>
      <c r="AQ226"/>
      <c r="AR226"/>
      <c r="AS226"/>
      <c r="AT226"/>
      <c r="AU226"/>
      <c r="AV226"/>
      <c r="AW226"/>
      <c r="AX226"/>
      <c r="AY226"/>
      <c r="AZ226"/>
      <c r="BA226"/>
    </row>
    <row r="227" spans="1:53" s="428" customFormat="1" x14ac:dyDescent="0.25">
      <c r="A227"/>
      <c r="B227" s="25"/>
      <c r="C227" s="25"/>
      <c r="D227" s="27"/>
      <c r="E227" s="26"/>
      <c r="F227" s="26"/>
      <c r="G227" s="353"/>
      <c r="H227" s="425"/>
      <c r="I227" s="353"/>
      <c r="J227" s="426" t="str">
        <f>IF(D227&lt;&gt;"",IF(E227&lt;&gt;"",VLOOKUP(CONCATENATE(D227,"-",E227),'Three Phase - UG'!$C$8:$T$18,9,FALSE),""),"")</f>
        <v/>
      </c>
      <c r="K227" s="426" t="str">
        <f>IF(D227&lt;&gt;"",IF(E227&lt;&gt;"",VLOOKUP(CONCATENATE(D227,"-",E227),'Three Phase - UG'!$C$8:$T$18,10,FALSE),""),"")</f>
        <v/>
      </c>
      <c r="L227" s="426" t="str">
        <f>IF(D227&lt;&gt;"",IF(E227&lt;&gt;"",VLOOKUP(CONCATENATE(D227,"-",E227),'Three Phase - UG'!$C$8:$T$18,12,FALSE),""),"")</f>
        <v/>
      </c>
      <c r="M227" s="426" t="str">
        <f>IF(D227&lt;&gt;"",IF(E227&lt;&gt;"",VLOOKUP(CONCATENATE(D227,"-",E227),'Three Phase - UG'!$C$8:$T$18,13,FALSE),""),"")</f>
        <v/>
      </c>
      <c r="N227" s="427" t="str">
        <f>IF(D227&lt;&gt;"",IF(E227&lt;&gt;"",VLOOKUP(CONCATENATE(D227,"-",E227),'Three Phase - UG'!$C$8:$T$18,15,FALSE)*1000000,""),"")</f>
        <v/>
      </c>
      <c r="O227" s="426"/>
      <c r="P227" s="427"/>
      <c r="W227" s="429"/>
      <c r="X227"/>
      <c r="Y227"/>
      <c r="Z227"/>
      <c r="AA227"/>
      <c r="AB227"/>
      <c r="AC227"/>
      <c r="AD227"/>
      <c r="AE227"/>
      <c r="AF227" s="4"/>
      <c r="AG227" s="4"/>
      <c r="AH227" s="4"/>
      <c r="AI227" s="4"/>
      <c r="AJ227" s="4"/>
      <c r="AK227" s="4"/>
      <c r="AL227" s="4"/>
      <c r="AM227" s="4"/>
      <c r="AN227"/>
      <c r="AO227"/>
      <c r="AP227"/>
      <c r="AQ227"/>
      <c r="AR227"/>
      <c r="AS227"/>
      <c r="AT227"/>
      <c r="AU227"/>
      <c r="AV227"/>
      <c r="AW227"/>
      <c r="AX227"/>
      <c r="AY227"/>
      <c r="AZ227"/>
      <c r="BA227"/>
    </row>
    <row r="228" spans="1:53" s="428" customFormat="1" x14ac:dyDescent="0.25">
      <c r="A228"/>
      <c r="B228" s="25"/>
      <c r="C228" s="25"/>
      <c r="D228" s="27"/>
      <c r="E228" s="26"/>
      <c r="F228" s="26"/>
      <c r="G228" s="353"/>
      <c r="H228" s="425"/>
      <c r="I228" s="353"/>
      <c r="J228" s="426" t="str">
        <f>IF(D228&lt;&gt;"",IF(E228&lt;&gt;"",VLOOKUP(CONCATENATE(D228,"-",E228),'Three Phase - UG'!$C$8:$T$18,9,FALSE),""),"")</f>
        <v/>
      </c>
      <c r="K228" s="426" t="str">
        <f>IF(D228&lt;&gt;"",IF(E228&lt;&gt;"",VLOOKUP(CONCATENATE(D228,"-",E228),'Three Phase - UG'!$C$8:$T$18,10,FALSE),""),"")</f>
        <v/>
      </c>
      <c r="L228" s="426" t="str">
        <f>IF(D228&lt;&gt;"",IF(E228&lt;&gt;"",VLOOKUP(CONCATENATE(D228,"-",E228),'Three Phase - UG'!$C$8:$T$18,12,FALSE),""),"")</f>
        <v/>
      </c>
      <c r="M228" s="426" t="str">
        <f>IF(D228&lt;&gt;"",IF(E228&lt;&gt;"",VLOOKUP(CONCATENATE(D228,"-",E228),'Three Phase - UG'!$C$8:$T$18,13,FALSE),""),"")</f>
        <v/>
      </c>
      <c r="N228" s="427" t="str">
        <f>IF(D228&lt;&gt;"",IF(E228&lt;&gt;"",VLOOKUP(CONCATENATE(D228,"-",E228),'Three Phase - UG'!$C$8:$T$18,15,FALSE)*1000000,""),"")</f>
        <v/>
      </c>
      <c r="O228" s="426"/>
      <c r="P228" s="427"/>
      <c r="W228" s="429"/>
      <c r="X228"/>
      <c r="Y228"/>
      <c r="Z228"/>
      <c r="AA228"/>
      <c r="AB228"/>
      <c r="AC228"/>
      <c r="AD228"/>
      <c r="AE228"/>
      <c r="AF228" s="4"/>
      <c r="AG228" s="4"/>
      <c r="AH228" s="4"/>
      <c r="AI228" s="4"/>
      <c r="AJ228" s="4"/>
      <c r="AK228" s="4"/>
      <c r="AL228" s="4"/>
      <c r="AM228" s="4"/>
      <c r="AN228"/>
      <c r="AO228"/>
      <c r="AP228"/>
      <c r="AQ228"/>
      <c r="AR228"/>
      <c r="AS228"/>
      <c r="AT228"/>
      <c r="AU228"/>
      <c r="AV228"/>
      <c r="AW228"/>
      <c r="AX228"/>
      <c r="AY228"/>
      <c r="AZ228"/>
      <c r="BA228"/>
    </row>
    <row r="229" spans="1:53" s="428" customFormat="1" x14ac:dyDescent="0.25">
      <c r="A229"/>
      <c r="B229" s="25"/>
      <c r="C229" s="25"/>
      <c r="D229" s="27"/>
      <c r="E229" s="26"/>
      <c r="F229" s="26"/>
      <c r="G229" s="353"/>
      <c r="H229" s="425"/>
      <c r="I229" s="353"/>
      <c r="J229" s="426" t="str">
        <f>IF(D229&lt;&gt;"",IF(E229&lt;&gt;"",VLOOKUP(CONCATENATE(D229,"-",E229),'Three Phase - UG'!$C$8:$T$18,9,FALSE),""),"")</f>
        <v/>
      </c>
      <c r="K229" s="426" t="str">
        <f>IF(D229&lt;&gt;"",IF(E229&lt;&gt;"",VLOOKUP(CONCATENATE(D229,"-",E229),'Three Phase - UG'!$C$8:$T$18,10,FALSE),""),"")</f>
        <v/>
      </c>
      <c r="L229" s="426" t="str">
        <f>IF(D229&lt;&gt;"",IF(E229&lt;&gt;"",VLOOKUP(CONCATENATE(D229,"-",E229),'Three Phase - UG'!$C$8:$T$18,12,FALSE),""),"")</f>
        <v/>
      </c>
      <c r="M229" s="426" t="str">
        <f>IF(D229&lt;&gt;"",IF(E229&lt;&gt;"",VLOOKUP(CONCATENATE(D229,"-",E229),'Three Phase - UG'!$C$8:$T$18,13,FALSE),""),"")</f>
        <v/>
      </c>
      <c r="N229" s="427" t="str">
        <f>IF(D229&lt;&gt;"",IF(E229&lt;&gt;"",VLOOKUP(CONCATENATE(D229,"-",E229),'Three Phase - UG'!$C$8:$T$18,15,FALSE)*1000000,""),"")</f>
        <v/>
      </c>
      <c r="O229" s="426"/>
      <c r="P229" s="427"/>
      <c r="W229" s="429"/>
      <c r="X229"/>
      <c r="Y229"/>
      <c r="Z229"/>
      <c r="AA229"/>
      <c r="AB229"/>
      <c r="AC229"/>
      <c r="AD229"/>
      <c r="AE229"/>
      <c r="AF229" s="4"/>
      <c r="AG229" s="4"/>
      <c r="AH229" s="4"/>
      <c r="AI229" s="4"/>
      <c r="AJ229" s="4"/>
      <c r="AK229" s="4"/>
      <c r="AL229" s="4"/>
      <c r="AM229" s="4"/>
      <c r="AN229"/>
      <c r="AO229"/>
      <c r="AP229"/>
      <c r="AQ229"/>
      <c r="AR229"/>
      <c r="AS229"/>
      <c r="AT229"/>
      <c r="AU229"/>
      <c r="AV229"/>
      <c r="AW229"/>
      <c r="AX229"/>
      <c r="AY229"/>
      <c r="AZ229"/>
      <c r="BA229"/>
    </row>
    <row r="230" spans="1:53" s="428" customFormat="1" x14ac:dyDescent="0.25">
      <c r="A230"/>
      <c r="B230" s="25"/>
      <c r="C230" s="25"/>
      <c r="D230" s="27"/>
      <c r="E230" s="26"/>
      <c r="F230" s="26"/>
      <c r="G230" s="353"/>
      <c r="H230" s="425"/>
      <c r="I230" s="353"/>
      <c r="J230" s="426" t="str">
        <f>IF(D230&lt;&gt;"",IF(E230&lt;&gt;"",VLOOKUP(CONCATENATE(D230,"-",E230),'Three Phase - UG'!$C$8:$T$18,9,FALSE),""),"")</f>
        <v/>
      </c>
      <c r="K230" s="426" t="str">
        <f>IF(D230&lt;&gt;"",IF(E230&lt;&gt;"",VLOOKUP(CONCATENATE(D230,"-",E230),'Three Phase - UG'!$C$8:$T$18,10,FALSE),""),"")</f>
        <v/>
      </c>
      <c r="L230" s="426" t="str">
        <f>IF(D230&lt;&gt;"",IF(E230&lt;&gt;"",VLOOKUP(CONCATENATE(D230,"-",E230),'Three Phase - UG'!$C$8:$T$18,12,FALSE),""),"")</f>
        <v/>
      </c>
      <c r="M230" s="426" t="str">
        <f>IF(D230&lt;&gt;"",IF(E230&lt;&gt;"",VLOOKUP(CONCATENATE(D230,"-",E230),'Three Phase - UG'!$C$8:$T$18,13,FALSE),""),"")</f>
        <v/>
      </c>
      <c r="N230" s="427" t="str">
        <f>IF(D230&lt;&gt;"",IF(E230&lt;&gt;"",VLOOKUP(CONCATENATE(D230,"-",E230),'Three Phase - UG'!$C$8:$T$18,15,FALSE)*1000000,""),"")</f>
        <v/>
      </c>
      <c r="O230" s="426"/>
      <c r="P230" s="427"/>
      <c r="W230" s="429"/>
      <c r="X230"/>
      <c r="Y230"/>
      <c r="Z230"/>
      <c r="AA230"/>
      <c r="AB230"/>
      <c r="AC230"/>
      <c r="AD230"/>
      <c r="AE230"/>
      <c r="AF230" s="4"/>
      <c r="AG230" s="4"/>
      <c r="AH230" s="4"/>
      <c r="AI230" s="4"/>
      <c r="AJ230" s="4"/>
      <c r="AK230" s="4"/>
      <c r="AL230" s="4"/>
      <c r="AM230" s="4"/>
      <c r="AN230"/>
      <c r="AO230"/>
      <c r="AP230"/>
      <c r="AQ230"/>
      <c r="AR230"/>
      <c r="AS230"/>
      <c r="AT230"/>
      <c r="AU230"/>
      <c r="AV230"/>
      <c r="AW230"/>
      <c r="AX230"/>
      <c r="AY230"/>
      <c r="AZ230"/>
      <c r="BA230"/>
    </row>
    <row r="231" spans="1:53" s="428" customFormat="1" x14ac:dyDescent="0.25">
      <c r="A231"/>
      <c r="B231" s="25"/>
      <c r="C231" s="25"/>
      <c r="D231" s="27"/>
      <c r="E231" s="26"/>
      <c r="F231" s="26"/>
      <c r="G231" s="353"/>
      <c r="H231" s="425"/>
      <c r="I231" s="353"/>
      <c r="J231" s="426" t="str">
        <f>IF(D231&lt;&gt;"",IF(E231&lt;&gt;"",VLOOKUP(CONCATENATE(D231,"-",E231),'Three Phase - UG'!$C$8:$T$18,9,FALSE),""),"")</f>
        <v/>
      </c>
      <c r="K231" s="426" t="str">
        <f>IF(D231&lt;&gt;"",IF(E231&lt;&gt;"",VLOOKUP(CONCATENATE(D231,"-",E231),'Three Phase - UG'!$C$8:$T$18,10,FALSE),""),"")</f>
        <v/>
      </c>
      <c r="L231" s="426" t="str">
        <f>IF(D231&lt;&gt;"",IF(E231&lt;&gt;"",VLOOKUP(CONCATENATE(D231,"-",E231),'Three Phase - UG'!$C$8:$T$18,12,FALSE),""),"")</f>
        <v/>
      </c>
      <c r="M231" s="426" t="str">
        <f>IF(D231&lt;&gt;"",IF(E231&lt;&gt;"",VLOOKUP(CONCATENATE(D231,"-",E231),'Three Phase - UG'!$C$8:$T$18,13,FALSE),""),"")</f>
        <v/>
      </c>
      <c r="N231" s="427" t="str">
        <f>IF(D231&lt;&gt;"",IF(E231&lt;&gt;"",VLOOKUP(CONCATENATE(D231,"-",E231),'Three Phase - UG'!$C$8:$T$18,15,FALSE)*1000000,""),"")</f>
        <v/>
      </c>
      <c r="O231" s="426"/>
      <c r="P231" s="427"/>
      <c r="W231" s="429"/>
      <c r="X231"/>
      <c r="Y231"/>
      <c r="Z231"/>
      <c r="AA231"/>
      <c r="AB231"/>
      <c r="AC231"/>
      <c r="AD231"/>
      <c r="AE231"/>
      <c r="AF231" s="4"/>
      <c r="AG231" s="4"/>
      <c r="AH231" s="4"/>
      <c r="AI231" s="4"/>
      <c r="AJ231" s="4"/>
      <c r="AK231" s="4"/>
      <c r="AL231" s="4"/>
      <c r="AM231" s="4"/>
      <c r="AN231"/>
      <c r="AO231"/>
      <c r="AP231"/>
      <c r="AQ231"/>
      <c r="AR231"/>
      <c r="AS231"/>
      <c r="AT231"/>
      <c r="AU231"/>
      <c r="AV231"/>
      <c r="AW231"/>
      <c r="AX231"/>
      <c r="AY231"/>
      <c r="AZ231"/>
      <c r="BA231"/>
    </row>
    <row r="232" spans="1:53" s="428" customFormat="1" x14ac:dyDescent="0.25">
      <c r="A232"/>
      <c r="B232" s="25"/>
      <c r="C232" s="25"/>
      <c r="D232" s="27"/>
      <c r="E232" s="26"/>
      <c r="F232" s="26"/>
      <c r="G232" s="353"/>
      <c r="H232" s="425"/>
      <c r="I232" s="353"/>
      <c r="J232" s="426" t="str">
        <f>IF(D232&lt;&gt;"",IF(E232&lt;&gt;"",VLOOKUP(CONCATENATE(D232,"-",E232),'Three Phase - UG'!$C$8:$T$18,9,FALSE),""),"")</f>
        <v/>
      </c>
      <c r="K232" s="426" t="str">
        <f>IF(D232&lt;&gt;"",IF(E232&lt;&gt;"",VLOOKUP(CONCATENATE(D232,"-",E232),'Three Phase - UG'!$C$8:$T$18,10,FALSE),""),"")</f>
        <v/>
      </c>
      <c r="L232" s="426" t="str">
        <f>IF(D232&lt;&gt;"",IF(E232&lt;&gt;"",VLOOKUP(CONCATENATE(D232,"-",E232),'Three Phase - UG'!$C$8:$T$18,12,FALSE),""),"")</f>
        <v/>
      </c>
      <c r="M232" s="426" t="str">
        <f>IF(D232&lt;&gt;"",IF(E232&lt;&gt;"",VLOOKUP(CONCATENATE(D232,"-",E232),'Three Phase - UG'!$C$8:$T$18,13,FALSE),""),"")</f>
        <v/>
      </c>
      <c r="N232" s="427" t="str">
        <f>IF(D232&lt;&gt;"",IF(E232&lt;&gt;"",VLOOKUP(CONCATENATE(D232,"-",E232),'Three Phase - UG'!$C$8:$T$18,15,FALSE)*1000000,""),"")</f>
        <v/>
      </c>
      <c r="O232" s="426"/>
      <c r="P232" s="427"/>
      <c r="W232" s="429"/>
      <c r="X232"/>
      <c r="Y232"/>
      <c r="Z232"/>
      <c r="AA232"/>
      <c r="AB232"/>
      <c r="AC232"/>
      <c r="AD232"/>
      <c r="AE232"/>
      <c r="AF232" s="4"/>
      <c r="AG232" s="4"/>
      <c r="AH232" s="4"/>
      <c r="AI232" s="4"/>
      <c r="AJ232" s="4"/>
      <c r="AK232" s="4"/>
      <c r="AL232" s="4"/>
      <c r="AM232" s="4"/>
      <c r="AN232"/>
      <c r="AO232"/>
      <c r="AP232"/>
      <c r="AQ232"/>
      <c r="AR232"/>
      <c r="AS232"/>
      <c r="AT232"/>
      <c r="AU232"/>
      <c r="AV232"/>
      <c r="AW232"/>
      <c r="AX232"/>
      <c r="AY232"/>
      <c r="AZ232"/>
      <c r="BA232"/>
    </row>
    <row r="233" spans="1:53" s="428" customFormat="1" x14ac:dyDescent="0.25">
      <c r="A233"/>
      <c r="B233" s="25"/>
      <c r="C233" s="25"/>
      <c r="D233" s="27"/>
      <c r="E233" s="26"/>
      <c r="F233" s="26"/>
      <c r="G233" s="353"/>
      <c r="H233" s="425"/>
      <c r="I233" s="353"/>
      <c r="J233" s="426" t="str">
        <f>IF(D233&lt;&gt;"",IF(E233&lt;&gt;"",VLOOKUP(CONCATENATE(D233,"-",E233),'Three Phase - UG'!$C$8:$T$18,9,FALSE),""),"")</f>
        <v/>
      </c>
      <c r="K233" s="426" t="str">
        <f>IF(D233&lt;&gt;"",IF(E233&lt;&gt;"",VLOOKUP(CONCATENATE(D233,"-",E233),'Three Phase - UG'!$C$8:$T$18,10,FALSE),""),"")</f>
        <v/>
      </c>
      <c r="L233" s="426" t="str">
        <f>IF(D233&lt;&gt;"",IF(E233&lt;&gt;"",VLOOKUP(CONCATENATE(D233,"-",E233),'Three Phase - UG'!$C$8:$T$18,12,FALSE),""),"")</f>
        <v/>
      </c>
      <c r="M233" s="426" t="str">
        <f>IF(D233&lt;&gt;"",IF(E233&lt;&gt;"",VLOOKUP(CONCATENATE(D233,"-",E233),'Three Phase - UG'!$C$8:$T$18,13,FALSE),""),"")</f>
        <v/>
      </c>
      <c r="N233" s="427" t="str">
        <f>IF(D233&lt;&gt;"",IF(E233&lt;&gt;"",VLOOKUP(CONCATENATE(D233,"-",E233),'Three Phase - UG'!$C$8:$T$18,15,FALSE)*1000000,""),"")</f>
        <v/>
      </c>
      <c r="O233" s="426"/>
      <c r="P233" s="427"/>
      <c r="W233" s="429"/>
      <c r="X233"/>
      <c r="Y233"/>
      <c r="Z233"/>
      <c r="AA233"/>
      <c r="AB233"/>
      <c r="AC233"/>
      <c r="AD233"/>
      <c r="AE233"/>
      <c r="AF233" s="4"/>
      <c r="AG233" s="4"/>
      <c r="AH233" s="4"/>
      <c r="AI233" s="4"/>
      <c r="AJ233" s="4"/>
      <c r="AK233" s="4"/>
      <c r="AL233" s="4"/>
      <c r="AM233" s="4"/>
      <c r="AN233"/>
      <c r="AO233"/>
      <c r="AP233"/>
      <c r="AQ233"/>
      <c r="AR233"/>
      <c r="AS233"/>
      <c r="AT233"/>
      <c r="AU233"/>
      <c r="AV233"/>
      <c r="AW233"/>
      <c r="AX233"/>
      <c r="AY233"/>
      <c r="AZ233"/>
      <c r="BA233"/>
    </row>
    <row r="234" spans="1:53" s="428" customFormat="1" x14ac:dyDescent="0.25">
      <c r="A234"/>
      <c r="B234" s="25"/>
      <c r="C234" s="25"/>
      <c r="D234" s="27"/>
      <c r="E234" s="26"/>
      <c r="F234" s="26"/>
      <c r="G234" s="353"/>
      <c r="H234" s="425"/>
      <c r="I234" s="353"/>
      <c r="J234" s="426" t="str">
        <f>IF(D234&lt;&gt;"",IF(E234&lt;&gt;"",VLOOKUP(CONCATENATE(D234,"-",E234),'Three Phase - UG'!$C$8:$T$18,9,FALSE),""),"")</f>
        <v/>
      </c>
      <c r="K234" s="426" t="str">
        <f>IF(D234&lt;&gt;"",IF(E234&lt;&gt;"",VLOOKUP(CONCATENATE(D234,"-",E234),'Three Phase - UG'!$C$8:$T$18,10,FALSE),""),"")</f>
        <v/>
      </c>
      <c r="L234" s="426" t="str">
        <f>IF(D234&lt;&gt;"",IF(E234&lt;&gt;"",VLOOKUP(CONCATENATE(D234,"-",E234),'Three Phase - UG'!$C$8:$T$18,12,FALSE),""),"")</f>
        <v/>
      </c>
      <c r="M234" s="426" t="str">
        <f>IF(D234&lt;&gt;"",IF(E234&lt;&gt;"",VLOOKUP(CONCATENATE(D234,"-",E234),'Three Phase - UG'!$C$8:$T$18,13,FALSE),""),"")</f>
        <v/>
      </c>
      <c r="N234" s="427" t="str">
        <f>IF(D234&lt;&gt;"",IF(E234&lt;&gt;"",VLOOKUP(CONCATENATE(D234,"-",E234),'Three Phase - UG'!$C$8:$T$18,15,FALSE)*1000000,""),"")</f>
        <v/>
      </c>
      <c r="O234" s="426"/>
      <c r="P234" s="427"/>
      <c r="W234" s="429"/>
      <c r="X234"/>
      <c r="Y234"/>
      <c r="Z234"/>
      <c r="AA234"/>
      <c r="AB234"/>
      <c r="AC234"/>
      <c r="AD234"/>
      <c r="AE234"/>
      <c r="AF234" s="4"/>
      <c r="AG234" s="4"/>
      <c r="AH234" s="4"/>
      <c r="AI234" s="4"/>
      <c r="AJ234" s="4"/>
      <c r="AK234" s="4"/>
      <c r="AL234" s="4"/>
      <c r="AM234" s="4"/>
      <c r="AN234"/>
      <c r="AO234"/>
      <c r="AP234"/>
      <c r="AQ234"/>
      <c r="AR234"/>
      <c r="AS234"/>
      <c r="AT234"/>
      <c r="AU234"/>
      <c r="AV234"/>
      <c r="AW234"/>
      <c r="AX234"/>
      <c r="AY234"/>
      <c r="AZ234"/>
      <c r="BA234"/>
    </row>
    <row r="235" spans="1:53" s="428" customFormat="1" x14ac:dyDescent="0.25">
      <c r="A235"/>
      <c r="B235" s="25"/>
      <c r="C235" s="25"/>
      <c r="D235" s="27"/>
      <c r="E235" s="26"/>
      <c r="F235" s="26"/>
      <c r="G235" s="353"/>
      <c r="H235" s="425"/>
      <c r="I235" s="353"/>
      <c r="J235" s="426" t="str">
        <f>IF(D235&lt;&gt;"",IF(E235&lt;&gt;"",VLOOKUP(CONCATENATE(D235,"-",E235),'Three Phase - UG'!$C$8:$T$18,9,FALSE),""),"")</f>
        <v/>
      </c>
      <c r="K235" s="426" t="str">
        <f>IF(D235&lt;&gt;"",IF(E235&lt;&gt;"",VLOOKUP(CONCATENATE(D235,"-",E235),'Three Phase - UG'!$C$8:$T$18,10,FALSE),""),"")</f>
        <v/>
      </c>
      <c r="L235" s="426" t="str">
        <f>IF(D235&lt;&gt;"",IF(E235&lt;&gt;"",VLOOKUP(CONCATENATE(D235,"-",E235),'Three Phase - UG'!$C$8:$T$18,12,FALSE),""),"")</f>
        <v/>
      </c>
      <c r="M235" s="426" t="str">
        <f>IF(D235&lt;&gt;"",IF(E235&lt;&gt;"",VLOOKUP(CONCATENATE(D235,"-",E235),'Three Phase - UG'!$C$8:$T$18,13,FALSE),""),"")</f>
        <v/>
      </c>
      <c r="N235" s="427" t="str">
        <f>IF(D235&lt;&gt;"",IF(E235&lt;&gt;"",VLOOKUP(CONCATENATE(D235,"-",E235),'Three Phase - UG'!$C$8:$T$18,15,FALSE)*1000000,""),"")</f>
        <v/>
      </c>
      <c r="O235" s="426"/>
      <c r="P235" s="427"/>
      <c r="W235" s="429"/>
      <c r="X235"/>
      <c r="Y235"/>
      <c r="Z235"/>
      <c r="AA235"/>
      <c r="AB235"/>
      <c r="AC235"/>
      <c r="AD235"/>
      <c r="AE235"/>
      <c r="AF235" s="4"/>
      <c r="AG235" s="4"/>
      <c r="AH235" s="4"/>
      <c r="AI235" s="4"/>
      <c r="AJ235" s="4"/>
      <c r="AK235" s="4"/>
      <c r="AL235" s="4"/>
      <c r="AM235" s="4"/>
      <c r="AN235"/>
      <c r="AO235"/>
      <c r="AP235"/>
      <c r="AQ235"/>
      <c r="AR235"/>
      <c r="AS235"/>
      <c r="AT235"/>
      <c r="AU235"/>
      <c r="AV235"/>
      <c r="AW235"/>
      <c r="AX235"/>
      <c r="AY235"/>
      <c r="AZ235"/>
      <c r="BA235"/>
    </row>
    <row r="236" spans="1:53" s="428" customFormat="1" x14ac:dyDescent="0.25">
      <c r="A236"/>
      <c r="B236" s="25"/>
      <c r="C236" s="25"/>
      <c r="D236" s="27"/>
      <c r="E236" s="26"/>
      <c r="F236" s="26"/>
      <c r="G236" s="353"/>
      <c r="H236" s="425"/>
      <c r="I236" s="353"/>
      <c r="J236" s="426" t="str">
        <f>IF(D236&lt;&gt;"",IF(E236&lt;&gt;"",VLOOKUP(CONCATENATE(D236,"-",E236),'Three Phase - UG'!$C$8:$T$18,9,FALSE),""),"")</f>
        <v/>
      </c>
      <c r="K236" s="426" t="str">
        <f>IF(D236&lt;&gt;"",IF(E236&lt;&gt;"",VLOOKUP(CONCATENATE(D236,"-",E236),'Three Phase - UG'!$C$8:$T$18,10,FALSE),""),"")</f>
        <v/>
      </c>
      <c r="L236" s="426" t="str">
        <f>IF(D236&lt;&gt;"",IF(E236&lt;&gt;"",VLOOKUP(CONCATENATE(D236,"-",E236),'Three Phase - UG'!$C$8:$T$18,12,FALSE),""),"")</f>
        <v/>
      </c>
      <c r="M236" s="426" t="str">
        <f>IF(D236&lt;&gt;"",IF(E236&lt;&gt;"",VLOOKUP(CONCATENATE(D236,"-",E236),'Three Phase - UG'!$C$8:$T$18,13,FALSE),""),"")</f>
        <v/>
      </c>
      <c r="N236" s="427" t="str">
        <f>IF(D236&lt;&gt;"",IF(E236&lt;&gt;"",VLOOKUP(CONCATENATE(D236,"-",E236),'Three Phase - UG'!$C$8:$T$18,15,FALSE)*1000000,""),"")</f>
        <v/>
      </c>
      <c r="O236" s="426"/>
      <c r="P236" s="427"/>
      <c r="W236" s="429"/>
      <c r="X236"/>
      <c r="Y236"/>
      <c r="Z236"/>
      <c r="AA236"/>
      <c r="AB236"/>
      <c r="AC236"/>
      <c r="AD236"/>
      <c r="AE236"/>
      <c r="AF236" s="4"/>
      <c r="AG236" s="4"/>
      <c r="AH236" s="4"/>
      <c r="AI236" s="4"/>
      <c r="AJ236" s="4"/>
      <c r="AK236" s="4"/>
      <c r="AL236" s="4"/>
      <c r="AM236" s="4"/>
      <c r="AN236"/>
      <c r="AO236"/>
      <c r="AP236"/>
      <c r="AQ236"/>
      <c r="AR236"/>
      <c r="AS236"/>
      <c r="AT236"/>
      <c r="AU236"/>
      <c r="AV236"/>
      <c r="AW236"/>
      <c r="AX236"/>
      <c r="AY236"/>
      <c r="AZ236"/>
      <c r="BA236"/>
    </row>
    <row r="237" spans="1:53" s="428" customFormat="1" x14ac:dyDescent="0.25">
      <c r="A237"/>
      <c r="B237" s="25"/>
      <c r="C237" s="25"/>
      <c r="D237" s="27"/>
      <c r="E237" s="26"/>
      <c r="F237" s="26"/>
      <c r="G237" s="353"/>
      <c r="H237" s="425"/>
      <c r="I237" s="353"/>
      <c r="J237" s="426" t="str">
        <f>IF(D237&lt;&gt;"",IF(E237&lt;&gt;"",VLOOKUP(CONCATENATE(D237,"-",E237),'Three Phase - UG'!$C$8:$T$18,9,FALSE),""),"")</f>
        <v/>
      </c>
      <c r="K237" s="426" t="str">
        <f>IF(D237&lt;&gt;"",IF(E237&lt;&gt;"",VLOOKUP(CONCATENATE(D237,"-",E237),'Three Phase - UG'!$C$8:$T$18,10,FALSE),""),"")</f>
        <v/>
      </c>
      <c r="L237" s="426" t="str">
        <f>IF(D237&lt;&gt;"",IF(E237&lt;&gt;"",VLOOKUP(CONCATENATE(D237,"-",E237),'Three Phase - UG'!$C$8:$T$18,12,FALSE),""),"")</f>
        <v/>
      </c>
      <c r="M237" s="426" t="str">
        <f>IF(D237&lt;&gt;"",IF(E237&lt;&gt;"",VLOOKUP(CONCATENATE(D237,"-",E237),'Three Phase - UG'!$C$8:$T$18,13,FALSE),""),"")</f>
        <v/>
      </c>
      <c r="N237" s="427" t="str">
        <f>IF(D237&lt;&gt;"",IF(E237&lt;&gt;"",VLOOKUP(CONCATENATE(D237,"-",E237),'Three Phase - UG'!$C$8:$T$18,15,FALSE)*1000000,""),"")</f>
        <v/>
      </c>
      <c r="O237" s="426"/>
      <c r="P237" s="427"/>
      <c r="W237" s="429"/>
      <c r="X237"/>
      <c r="Y237"/>
      <c r="Z237"/>
      <c r="AA237"/>
      <c r="AB237"/>
      <c r="AC237"/>
      <c r="AD237"/>
      <c r="AE237"/>
      <c r="AF237" s="4"/>
      <c r="AG237" s="4"/>
      <c r="AH237" s="4"/>
      <c r="AI237" s="4"/>
      <c r="AJ237" s="4"/>
      <c r="AK237" s="4"/>
      <c r="AL237" s="4"/>
      <c r="AM237" s="4"/>
      <c r="AN237"/>
      <c r="AO237"/>
      <c r="AP237"/>
      <c r="AQ237"/>
      <c r="AR237"/>
      <c r="AS237"/>
      <c r="AT237"/>
      <c r="AU237"/>
      <c r="AV237"/>
      <c r="AW237"/>
      <c r="AX237"/>
      <c r="AY237"/>
      <c r="AZ237"/>
      <c r="BA237"/>
    </row>
    <row r="238" spans="1:53" s="428" customFormat="1" x14ac:dyDescent="0.25">
      <c r="A238"/>
      <c r="B238" s="25"/>
      <c r="C238" s="25"/>
      <c r="D238" s="27"/>
      <c r="E238" s="26"/>
      <c r="F238" s="26"/>
      <c r="G238" s="353"/>
      <c r="H238" s="425"/>
      <c r="I238" s="353"/>
      <c r="J238" s="426" t="str">
        <f>IF(D238&lt;&gt;"",IF(E238&lt;&gt;"",VLOOKUP(CONCATENATE(D238,"-",E238),'Three Phase - UG'!$C$8:$T$18,9,FALSE),""),"")</f>
        <v/>
      </c>
      <c r="K238" s="426" t="str">
        <f>IF(D238&lt;&gt;"",IF(E238&lt;&gt;"",VLOOKUP(CONCATENATE(D238,"-",E238),'Three Phase - UG'!$C$8:$T$18,10,FALSE),""),"")</f>
        <v/>
      </c>
      <c r="L238" s="426" t="str">
        <f>IF(D238&lt;&gt;"",IF(E238&lt;&gt;"",VLOOKUP(CONCATENATE(D238,"-",E238),'Three Phase - UG'!$C$8:$T$18,12,FALSE),""),"")</f>
        <v/>
      </c>
      <c r="M238" s="426" t="str">
        <f>IF(D238&lt;&gt;"",IF(E238&lt;&gt;"",VLOOKUP(CONCATENATE(D238,"-",E238),'Three Phase - UG'!$C$8:$T$18,13,FALSE),""),"")</f>
        <v/>
      </c>
      <c r="N238" s="427" t="str">
        <f>IF(D238&lt;&gt;"",IF(E238&lt;&gt;"",VLOOKUP(CONCATENATE(D238,"-",E238),'Three Phase - UG'!$C$8:$T$18,15,FALSE)*1000000,""),"")</f>
        <v/>
      </c>
      <c r="O238" s="426"/>
      <c r="P238" s="427"/>
      <c r="W238" s="429"/>
      <c r="X238"/>
      <c r="Y238"/>
      <c r="Z238"/>
      <c r="AA238"/>
      <c r="AB238"/>
      <c r="AC238"/>
      <c r="AD238"/>
      <c r="AE238"/>
      <c r="AF238" s="4"/>
      <c r="AG238" s="4"/>
      <c r="AH238" s="4"/>
      <c r="AI238" s="4"/>
      <c r="AJ238" s="4"/>
      <c r="AK238" s="4"/>
      <c r="AL238" s="4"/>
      <c r="AM238" s="4"/>
      <c r="AN238"/>
      <c r="AO238"/>
      <c r="AP238"/>
      <c r="AQ238"/>
      <c r="AR238"/>
      <c r="AS238"/>
      <c r="AT238"/>
      <c r="AU238"/>
      <c r="AV238"/>
      <c r="AW238"/>
      <c r="AX238"/>
      <c r="AY238"/>
      <c r="AZ238"/>
      <c r="BA238"/>
    </row>
    <row r="239" spans="1:53" s="428" customFormat="1" x14ac:dyDescent="0.25">
      <c r="A239"/>
      <c r="B239" s="25"/>
      <c r="C239" s="25"/>
      <c r="D239" s="27"/>
      <c r="E239" s="26"/>
      <c r="F239" s="26"/>
      <c r="G239" s="353"/>
      <c r="H239" s="425"/>
      <c r="I239" s="353"/>
      <c r="J239" s="426" t="str">
        <f>IF(D239&lt;&gt;"",IF(E239&lt;&gt;"",VLOOKUP(CONCATENATE(D239,"-",E239),'Three Phase - UG'!$C$8:$T$18,9,FALSE),""),"")</f>
        <v/>
      </c>
      <c r="K239" s="426" t="str">
        <f>IF(D239&lt;&gt;"",IF(E239&lt;&gt;"",VLOOKUP(CONCATENATE(D239,"-",E239),'Three Phase - UG'!$C$8:$T$18,10,FALSE),""),"")</f>
        <v/>
      </c>
      <c r="L239" s="426" t="str">
        <f>IF(D239&lt;&gt;"",IF(E239&lt;&gt;"",VLOOKUP(CONCATENATE(D239,"-",E239),'Three Phase - UG'!$C$8:$T$18,12,FALSE),""),"")</f>
        <v/>
      </c>
      <c r="M239" s="426" t="str">
        <f>IF(D239&lt;&gt;"",IF(E239&lt;&gt;"",VLOOKUP(CONCATENATE(D239,"-",E239),'Three Phase - UG'!$C$8:$T$18,13,FALSE),""),"")</f>
        <v/>
      </c>
      <c r="N239" s="427" t="str">
        <f>IF(D239&lt;&gt;"",IF(E239&lt;&gt;"",VLOOKUP(CONCATENATE(D239,"-",E239),'Three Phase - UG'!$C$8:$T$18,15,FALSE)*1000000,""),"")</f>
        <v/>
      </c>
      <c r="O239" s="426"/>
      <c r="P239" s="427"/>
      <c r="W239" s="429"/>
      <c r="X239"/>
      <c r="Y239"/>
      <c r="Z239"/>
      <c r="AA239"/>
      <c r="AB239"/>
      <c r="AC239"/>
      <c r="AD239"/>
      <c r="AE239"/>
      <c r="AF239" s="4"/>
      <c r="AG239" s="4"/>
      <c r="AH239" s="4"/>
      <c r="AI239" s="4"/>
      <c r="AJ239" s="4"/>
      <c r="AK239" s="4"/>
      <c r="AL239" s="4"/>
      <c r="AM239" s="4"/>
      <c r="AN239"/>
      <c r="AO239"/>
      <c r="AP239"/>
      <c r="AQ239"/>
      <c r="AR239"/>
      <c r="AS239"/>
      <c r="AT239"/>
      <c r="AU239"/>
      <c r="AV239"/>
      <c r="AW239"/>
      <c r="AX239"/>
      <c r="AY239"/>
      <c r="AZ239"/>
      <c r="BA239"/>
    </row>
    <row r="240" spans="1:53" s="428" customFormat="1" x14ac:dyDescent="0.25">
      <c r="A240"/>
      <c r="B240" s="25"/>
      <c r="C240" s="25"/>
      <c r="D240" s="27"/>
      <c r="E240" s="26"/>
      <c r="F240" s="26"/>
      <c r="G240" s="353"/>
      <c r="H240" s="425"/>
      <c r="I240" s="353"/>
      <c r="J240" s="426" t="str">
        <f>IF(D240&lt;&gt;"",IF(E240&lt;&gt;"",VLOOKUP(CONCATENATE(D240,"-",E240),'Three Phase - UG'!$C$8:$T$18,9,FALSE),""),"")</f>
        <v/>
      </c>
      <c r="K240" s="426" t="str">
        <f>IF(D240&lt;&gt;"",IF(E240&lt;&gt;"",VLOOKUP(CONCATENATE(D240,"-",E240),'Three Phase - UG'!$C$8:$T$18,10,FALSE),""),"")</f>
        <v/>
      </c>
      <c r="L240" s="426" t="str">
        <f>IF(D240&lt;&gt;"",IF(E240&lt;&gt;"",VLOOKUP(CONCATENATE(D240,"-",E240),'Three Phase - UG'!$C$8:$T$18,12,FALSE),""),"")</f>
        <v/>
      </c>
      <c r="M240" s="426" t="str">
        <f>IF(D240&lt;&gt;"",IF(E240&lt;&gt;"",VLOOKUP(CONCATENATE(D240,"-",E240),'Three Phase - UG'!$C$8:$T$18,13,FALSE),""),"")</f>
        <v/>
      </c>
      <c r="N240" s="427" t="str">
        <f>IF(D240&lt;&gt;"",IF(E240&lt;&gt;"",VLOOKUP(CONCATENATE(D240,"-",E240),'Three Phase - UG'!$C$8:$T$18,15,FALSE)*1000000,""),"")</f>
        <v/>
      </c>
      <c r="O240" s="426"/>
      <c r="P240" s="427"/>
      <c r="W240" s="429"/>
      <c r="X240"/>
      <c r="Y240"/>
      <c r="Z240"/>
      <c r="AA240"/>
      <c r="AB240"/>
      <c r="AC240"/>
      <c r="AD240"/>
      <c r="AE240"/>
      <c r="AF240" s="4"/>
      <c r="AG240" s="4"/>
      <c r="AH240" s="4"/>
      <c r="AI240" s="4"/>
      <c r="AJ240" s="4"/>
      <c r="AK240" s="4"/>
      <c r="AL240" s="4"/>
      <c r="AM240" s="4"/>
      <c r="AN240"/>
      <c r="AO240"/>
      <c r="AP240"/>
      <c r="AQ240"/>
      <c r="AR240"/>
      <c r="AS240"/>
      <c r="AT240"/>
      <c r="AU240"/>
      <c r="AV240"/>
      <c r="AW240"/>
      <c r="AX240"/>
      <c r="AY240"/>
      <c r="AZ240"/>
      <c r="BA240"/>
    </row>
    <row r="241" spans="1:53" s="428" customFormat="1" x14ac:dyDescent="0.25">
      <c r="A241"/>
      <c r="B241" s="25"/>
      <c r="C241" s="25"/>
      <c r="D241" s="27"/>
      <c r="E241" s="26"/>
      <c r="F241" s="26"/>
      <c r="G241" s="353"/>
      <c r="H241" s="425"/>
      <c r="I241" s="353"/>
      <c r="J241" s="426" t="str">
        <f>IF(D241&lt;&gt;"",IF(E241&lt;&gt;"",VLOOKUP(CONCATENATE(D241,"-",E241),'Three Phase - UG'!$C$8:$T$18,9,FALSE),""),"")</f>
        <v/>
      </c>
      <c r="K241" s="426" t="str">
        <f>IF(D241&lt;&gt;"",IF(E241&lt;&gt;"",VLOOKUP(CONCATENATE(D241,"-",E241),'Three Phase - UG'!$C$8:$T$18,10,FALSE),""),"")</f>
        <v/>
      </c>
      <c r="L241" s="426" t="str">
        <f>IF(D241&lt;&gt;"",IF(E241&lt;&gt;"",VLOOKUP(CONCATENATE(D241,"-",E241),'Three Phase - UG'!$C$8:$T$18,12,FALSE),""),"")</f>
        <v/>
      </c>
      <c r="M241" s="426" t="str">
        <f>IF(D241&lt;&gt;"",IF(E241&lt;&gt;"",VLOOKUP(CONCATENATE(D241,"-",E241),'Three Phase - UG'!$C$8:$T$18,13,FALSE),""),"")</f>
        <v/>
      </c>
      <c r="N241" s="427" t="str">
        <f>IF(D241&lt;&gt;"",IF(E241&lt;&gt;"",VLOOKUP(CONCATENATE(D241,"-",E241),'Three Phase - UG'!$C$8:$T$18,15,FALSE)*1000000,""),"")</f>
        <v/>
      </c>
      <c r="O241" s="426"/>
      <c r="P241" s="427"/>
      <c r="W241" s="429"/>
      <c r="X241"/>
      <c r="Y241"/>
      <c r="Z241"/>
      <c r="AA241"/>
      <c r="AB241"/>
      <c r="AC241"/>
      <c r="AD241"/>
      <c r="AE241"/>
      <c r="AF241" s="4"/>
      <c r="AG241" s="4"/>
      <c r="AH241" s="4"/>
      <c r="AI241" s="4"/>
      <c r="AJ241" s="4"/>
      <c r="AK241" s="4"/>
      <c r="AL241" s="4"/>
      <c r="AM241" s="4"/>
      <c r="AN241"/>
      <c r="AO241"/>
      <c r="AP241"/>
      <c r="AQ241"/>
      <c r="AR241"/>
      <c r="AS241"/>
      <c r="AT241"/>
      <c r="AU241"/>
      <c r="AV241"/>
      <c r="AW241"/>
      <c r="AX241"/>
      <c r="AY241"/>
      <c r="AZ241"/>
      <c r="BA241"/>
    </row>
    <row r="242" spans="1:53" s="428" customFormat="1" x14ac:dyDescent="0.25">
      <c r="A242"/>
      <c r="B242" s="25"/>
      <c r="C242" s="25"/>
      <c r="D242" s="27"/>
      <c r="E242" s="26"/>
      <c r="F242" s="26"/>
      <c r="G242" s="353"/>
      <c r="H242" s="425"/>
      <c r="I242" s="353"/>
      <c r="J242" s="426" t="str">
        <f>IF(D242&lt;&gt;"",IF(E242&lt;&gt;"",VLOOKUP(CONCATENATE(D242,"-",E242),'Three Phase - UG'!$C$8:$T$18,9,FALSE),""),"")</f>
        <v/>
      </c>
      <c r="K242" s="426" t="str">
        <f>IF(D242&lt;&gt;"",IF(E242&lt;&gt;"",VLOOKUP(CONCATENATE(D242,"-",E242),'Three Phase - UG'!$C$8:$T$18,10,FALSE),""),"")</f>
        <v/>
      </c>
      <c r="L242" s="426" t="str">
        <f>IF(D242&lt;&gt;"",IF(E242&lt;&gt;"",VLOOKUP(CONCATENATE(D242,"-",E242),'Three Phase - UG'!$C$8:$T$18,12,FALSE),""),"")</f>
        <v/>
      </c>
      <c r="M242" s="426" t="str">
        <f>IF(D242&lt;&gt;"",IF(E242&lt;&gt;"",VLOOKUP(CONCATENATE(D242,"-",E242),'Three Phase - UG'!$C$8:$T$18,13,FALSE),""),"")</f>
        <v/>
      </c>
      <c r="N242" s="427" t="str">
        <f>IF(D242&lt;&gt;"",IF(E242&lt;&gt;"",VLOOKUP(CONCATENATE(D242,"-",E242),'Three Phase - UG'!$C$8:$T$18,15,FALSE)*1000000,""),"")</f>
        <v/>
      </c>
      <c r="O242" s="426"/>
      <c r="P242" s="427"/>
      <c r="W242" s="429"/>
      <c r="X242"/>
      <c r="Y242"/>
      <c r="Z242"/>
      <c r="AA242"/>
      <c r="AB242"/>
      <c r="AC242"/>
      <c r="AD242"/>
      <c r="AE242"/>
      <c r="AF242" s="4"/>
      <c r="AG242" s="4"/>
      <c r="AH242" s="4"/>
      <c r="AI242" s="4"/>
      <c r="AJ242" s="4"/>
      <c r="AK242" s="4"/>
      <c r="AL242" s="4"/>
      <c r="AM242" s="4"/>
      <c r="AN242"/>
      <c r="AO242"/>
      <c r="AP242"/>
      <c r="AQ242"/>
      <c r="AR242"/>
      <c r="AS242"/>
      <c r="AT242"/>
      <c r="AU242"/>
      <c r="AV242"/>
      <c r="AW242"/>
      <c r="AX242"/>
      <c r="AY242"/>
      <c r="AZ242"/>
      <c r="BA242"/>
    </row>
    <row r="243" spans="1:53" s="428" customFormat="1" x14ac:dyDescent="0.25">
      <c r="A243"/>
      <c r="B243" s="25"/>
      <c r="C243" s="25"/>
      <c r="D243" s="27"/>
      <c r="E243" s="26"/>
      <c r="F243" s="26"/>
      <c r="G243" s="353"/>
      <c r="H243" s="425"/>
      <c r="I243" s="353"/>
      <c r="J243" s="426" t="str">
        <f>IF(D243&lt;&gt;"",IF(E243&lt;&gt;"",VLOOKUP(CONCATENATE(D243,"-",E243),'Three Phase - UG'!$C$8:$T$18,9,FALSE),""),"")</f>
        <v/>
      </c>
      <c r="K243" s="426" t="str">
        <f>IF(D243&lt;&gt;"",IF(E243&lt;&gt;"",VLOOKUP(CONCATENATE(D243,"-",E243),'Three Phase - UG'!$C$8:$T$18,10,FALSE),""),"")</f>
        <v/>
      </c>
      <c r="L243" s="426" t="str">
        <f>IF(D243&lt;&gt;"",IF(E243&lt;&gt;"",VLOOKUP(CONCATENATE(D243,"-",E243),'Three Phase - UG'!$C$8:$T$18,12,FALSE),""),"")</f>
        <v/>
      </c>
      <c r="M243" s="426" t="str">
        <f>IF(D243&lt;&gt;"",IF(E243&lt;&gt;"",VLOOKUP(CONCATENATE(D243,"-",E243),'Three Phase - UG'!$C$8:$T$18,13,FALSE),""),"")</f>
        <v/>
      </c>
      <c r="N243" s="427" t="str">
        <f>IF(D243&lt;&gt;"",IF(E243&lt;&gt;"",VLOOKUP(CONCATENATE(D243,"-",E243),'Three Phase - UG'!$C$8:$T$18,15,FALSE)*1000000,""),"")</f>
        <v/>
      </c>
      <c r="O243" s="426"/>
      <c r="P243" s="427"/>
      <c r="W243" s="429"/>
      <c r="X243"/>
      <c r="Y243"/>
      <c r="Z243"/>
      <c r="AA243"/>
      <c r="AB243"/>
      <c r="AC243"/>
      <c r="AD243"/>
      <c r="AE243"/>
      <c r="AF243" s="4"/>
      <c r="AG243" s="4"/>
      <c r="AH243" s="4"/>
      <c r="AI243" s="4"/>
      <c r="AJ243" s="4"/>
      <c r="AK243" s="4"/>
      <c r="AL243" s="4"/>
      <c r="AM243" s="4"/>
      <c r="AN243"/>
      <c r="AO243"/>
      <c r="AP243"/>
      <c r="AQ243"/>
      <c r="AR243"/>
      <c r="AS243"/>
      <c r="AT243"/>
      <c r="AU243"/>
      <c r="AV243"/>
      <c r="AW243"/>
      <c r="AX243"/>
      <c r="AY243"/>
      <c r="AZ243"/>
      <c r="BA243"/>
    </row>
    <row r="244" spans="1:53" s="428" customFormat="1" x14ac:dyDescent="0.25">
      <c r="A244"/>
      <c r="B244" s="25"/>
      <c r="C244" s="25"/>
      <c r="D244" s="27"/>
      <c r="E244" s="26"/>
      <c r="F244" s="26"/>
      <c r="G244" s="353"/>
      <c r="H244" s="425"/>
      <c r="I244" s="353"/>
      <c r="J244" s="426" t="str">
        <f>IF(D244&lt;&gt;"",IF(E244&lt;&gt;"",VLOOKUP(CONCATENATE(D244,"-",E244),'Three Phase - UG'!$C$8:$T$18,9,FALSE),""),"")</f>
        <v/>
      </c>
      <c r="K244" s="426" t="str">
        <f>IF(D244&lt;&gt;"",IF(E244&lt;&gt;"",VLOOKUP(CONCATENATE(D244,"-",E244),'Three Phase - UG'!$C$8:$T$18,10,FALSE),""),"")</f>
        <v/>
      </c>
      <c r="L244" s="426" t="str">
        <f>IF(D244&lt;&gt;"",IF(E244&lt;&gt;"",VLOOKUP(CONCATENATE(D244,"-",E244),'Three Phase - UG'!$C$8:$T$18,12,FALSE),""),"")</f>
        <v/>
      </c>
      <c r="M244" s="426" t="str">
        <f>IF(D244&lt;&gt;"",IF(E244&lt;&gt;"",VLOOKUP(CONCATENATE(D244,"-",E244),'Three Phase - UG'!$C$8:$T$18,13,FALSE),""),"")</f>
        <v/>
      </c>
      <c r="N244" s="427" t="str">
        <f>IF(D244&lt;&gt;"",IF(E244&lt;&gt;"",VLOOKUP(CONCATENATE(D244,"-",E244),'Three Phase - UG'!$C$8:$T$18,15,FALSE)*1000000,""),"")</f>
        <v/>
      </c>
      <c r="O244" s="426"/>
      <c r="P244" s="427"/>
      <c r="W244" s="429"/>
      <c r="X244"/>
      <c r="Y244"/>
      <c r="Z244"/>
      <c r="AA244"/>
      <c r="AB244"/>
      <c r="AC244"/>
      <c r="AD244"/>
      <c r="AE244"/>
      <c r="AF244" s="4"/>
      <c r="AG244" s="4"/>
      <c r="AH244" s="4"/>
      <c r="AI244" s="4"/>
      <c r="AJ244" s="4"/>
      <c r="AK244" s="4"/>
      <c r="AL244" s="4"/>
      <c r="AM244" s="4"/>
      <c r="AN244"/>
      <c r="AO244"/>
      <c r="AP244"/>
      <c r="AQ244"/>
      <c r="AR244"/>
      <c r="AS244"/>
      <c r="AT244"/>
      <c r="AU244"/>
      <c r="AV244"/>
      <c r="AW244"/>
      <c r="AX244"/>
      <c r="AY244"/>
      <c r="AZ244"/>
      <c r="BA244"/>
    </row>
    <row r="245" spans="1:53" s="428" customFormat="1" x14ac:dyDescent="0.25">
      <c r="A245"/>
      <c r="B245" s="25"/>
      <c r="C245" s="25"/>
      <c r="D245" s="27"/>
      <c r="E245" s="26"/>
      <c r="F245" s="26"/>
      <c r="G245" s="353"/>
      <c r="H245" s="425"/>
      <c r="I245" s="353"/>
      <c r="J245" s="426" t="str">
        <f>IF(D245&lt;&gt;"",IF(E245&lt;&gt;"",VLOOKUP(CONCATENATE(D245,"-",E245),'Three Phase - UG'!$C$8:$T$18,9,FALSE),""),"")</f>
        <v/>
      </c>
      <c r="K245" s="426" t="str">
        <f>IF(D245&lt;&gt;"",IF(E245&lt;&gt;"",VLOOKUP(CONCATENATE(D245,"-",E245),'Three Phase - UG'!$C$8:$T$18,10,FALSE),""),"")</f>
        <v/>
      </c>
      <c r="L245" s="426" t="str">
        <f>IF(D245&lt;&gt;"",IF(E245&lt;&gt;"",VLOOKUP(CONCATENATE(D245,"-",E245),'Three Phase - UG'!$C$8:$T$18,12,FALSE),""),"")</f>
        <v/>
      </c>
      <c r="M245" s="426" t="str">
        <f>IF(D245&lt;&gt;"",IF(E245&lt;&gt;"",VLOOKUP(CONCATENATE(D245,"-",E245),'Three Phase - UG'!$C$8:$T$18,13,FALSE),""),"")</f>
        <v/>
      </c>
      <c r="N245" s="427" t="str">
        <f>IF(D245&lt;&gt;"",IF(E245&lt;&gt;"",VLOOKUP(CONCATENATE(D245,"-",E245),'Three Phase - UG'!$C$8:$T$18,15,FALSE)*1000000,""),"")</f>
        <v/>
      </c>
      <c r="O245" s="426"/>
      <c r="P245" s="427"/>
      <c r="W245" s="429"/>
      <c r="X245"/>
      <c r="Y245"/>
      <c r="Z245"/>
      <c r="AA245"/>
      <c r="AB245"/>
      <c r="AC245"/>
      <c r="AD245"/>
      <c r="AE245"/>
      <c r="AF245" s="4"/>
      <c r="AG245" s="4"/>
      <c r="AH245" s="4"/>
      <c r="AI245" s="4"/>
      <c r="AJ245" s="4"/>
      <c r="AK245" s="4"/>
      <c r="AL245" s="4"/>
      <c r="AM245" s="4"/>
      <c r="AN245"/>
      <c r="AO245"/>
      <c r="AP245"/>
      <c r="AQ245"/>
      <c r="AR245"/>
      <c r="AS245"/>
      <c r="AT245"/>
      <c r="AU245"/>
      <c r="AV245"/>
      <c r="AW245"/>
      <c r="AX245"/>
      <c r="AY245"/>
      <c r="AZ245"/>
      <c r="BA245"/>
    </row>
    <row r="246" spans="1:53" s="428" customFormat="1" x14ac:dyDescent="0.25">
      <c r="A246"/>
      <c r="B246" s="25"/>
      <c r="C246" s="25"/>
      <c r="D246" s="27"/>
      <c r="E246" s="26"/>
      <c r="F246" s="26"/>
      <c r="G246" s="353"/>
      <c r="H246" s="425"/>
      <c r="I246" s="353"/>
      <c r="J246" s="426" t="str">
        <f>IF(D246&lt;&gt;"",IF(E246&lt;&gt;"",VLOOKUP(CONCATENATE(D246,"-",E246),'Three Phase - UG'!$C$8:$T$18,9,FALSE),""),"")</f>
        <v/>
      </c>
      <c r="K246" s="426" t="str">
        <f>IF(D246&lt;&gt;"",IF(E246&lt;&gt;"",VLOOKUP(CONCATENATE(D246,"-",E246),'Three Phase - UG'!$C$8:$T$18,10,FALSE),""),"")</f>
        <v/>
      </c>
      <c r="L246" s="426" t="str">
        <f>IF(D246&lt;&gt;"",IF(E246&lt;&gt;"",VLOOKUP(CONCATENATE(D246,"-",E246),'Three Phase - UG'!$C$8:$T$18,12,FALSE),""),"")</f>
        <v/>
      </c>
      <c r="M246" s="426" t="str">
        <f>IF(D246&lt;&gt;"",IF(E246&lt;&gt;"",VLOOKUP(CONCATENATE(D246,"-",E246),'Three Phase - UG'!$C$8:$T$18,13,FALSE),""),"")</f>
        <v/>
      </c>
      <c r="N246" s="427" t="str">
        <f>IF(D246&lt;&gt;"",IF(E246&lt;&gt;"",VLOOKUP(CONCATENATE(D246,"-",E246),'Three Phase - UG'!$C$8:$T$18,15,FALSE)*1000000,""),"")</f>
        <v/>
      </c>
      <c r="O246" s="426"/>
      <c r="P246" s="427"/>
      <c r="W246" s="429"/>
      <c r="X246"/>
      <c r="Y246"/>
      <c r="Z246"/>
      <c r="AA246"/>
      <c r="AB246"/>
      <c r="AC246"/>
      <c r="AD246"/>
      <c r="AE246"/>
      <c r="AF246" s="4"/>
      <c r="AG246" s="4"/>
      <c r="AH246" s="4"/>
      <c r="AI246" s="4"/>
      <c r="AJ246" s="4"/>
      <c r="AK246" s="4"/>
      <c r="AL246" s="4"/>
      <c r="AM246" s="4"/>
      <c r="AN246"/>
      <c r="AO246"/>
      <c r="AP246"/>
      <c r="AQ246"/>
      <c r="AR246"/>
      <c r="AS246"/>
      <c r="AT246"/>
      <c r="AU246"/>
      <c r="AV246"/>
      <c r="AW246"/>
      <c r="AX246"/>
      <c r="AY246"/>
      <c r="AZ246"/>
      <c r="BA246"/>
    </row>
    <row r="247" spans="1:53" s="428" customFormat="1" x14ac:dyDescent="0.25">
      <c r="A247"/>
      <c r="B247" s="25"/>
      <c r="C247" s="25"/>
      <c r="D247" s="27"/>
      <c r="E247" s="26"/>
      <c r="F247" s="26"/>
      <c r="G247" s="353"/>
      <c r="H247" s="425"/>
      <c r="I247" s="353"/>
      <c r="J247" s="426" t="str">
        <f>IF(D247&lt;&gt;"",IF(E247&lt;&gt;"",VLOOKUP(CONCATENATE(D247,"-",E247),'Three Phase - UG'!$C$8:$T$18,9,FALSE),""),"")</f>
        <v/>
      </c>
      <c r="K247" s="426" t="str">
        <f>IF(D247&lt;&gt;"",IF(E247&lt;&gt;"",VLOOKUP(CONCATENATE(D247,"-",E247),'Three Phase - UG'!$C$8:$T$18,10,FALSE),""),"")</f>
        <v/>
      </c>
      <c r="L247" s="426" t="str">
        <f>IF(D247&lt;&gt;"",IF(E247&lt;&gt;"",VLOOKUP(CONCATENATE(D247,"-",E247),'Three Phase - UG'!$C$8:$T$18,12,FALSE),""),"")</f>
        <v/>
      </c>
      <c r="M247" s="426" t="str">
        <f>IF(D247&lt;&gt;"",IF(E247&lt;&gt;"",VLOOKUP(CONCATENATE(D247,"-",E247),'Three Phase - UG'!$C$8:$T$18,13,FALSE),""),"")</f>
        <v/>
      </c>
      <c r="N247" s="427" t="str">
        <f>IF(D247&lt;&gt;"",IF(E247&lt;&gt;"",VLOOKUP(CONCATENATE(D247,"-",E247),'Three Phase - UG'!$C$8:$T$18,15,FALSE)*1000000,""),"")</f>
        <v/>
      </c>
      <c r="O247" s="426"/>
      <c r="P247" s="427"/>
      <c r="W247" s="429"/>
      <c r="X247"/>
      <c r="Y247"/>
      <c r="Z247"/>
      <c r="AA247"/>
      <c r="AB247"/>
      <c r="AC247"/>
      <c r="AD247"/>
      <c r="AE247"/>
      <c r="AF247" s="4"/>
      <c r="AG247" s="4"/>
      <c r="AH247" s="4"/>
      <c r="AI247" s="4"/>
      <c r="AJ247" s="4"/>
      <c r="AK247" s="4"/>
      <c r="AL247" s="4"/>
      <c r="AM247" s="4"/>
      <c r="AN247"/>
      <c r="AO247"/>
      <c r="AP247"/>
      <c r="AQ247"/>
      <c r="AR247"/>
      <c r="AS247"/>
      <c r="AT247"/>
      <c r="AU247"/>
      <c r="AV247"/>
      <c r="AW247"/>
      <c r="AX247"/>
      <c r="AY247"/>
      <c r="AZ247"/>
      <c r="BA247"/>
    </row>
    <row r="248" spans="1:53" s="428" customFormat="1" x14ac:dyDescent="0.25">
      <c r="A248"/>
      <c r="B248" s="25"/>
      <c r="C248" s="25"/>
      <c r="D248" s="27"/>
      <c r="E248" s="26"/>
      <c r="F248" s="26"/>
      <c r="G248" s="353"/>
      <c r="H248" s="425"/>
      <c r="I248" s="353"/>
      <c r="J248" s="426" t="str">
        <f>IF(D248&lt;&gt;"",IF(E248&lt;&gt;"",VLOOKUP(CONCATENATE(D248,"-",E248),'Three Phase - UG'!$C$8:$T$18,9,FALSE),""),"")</f>
        <v/>
      </c>
      <c r="K248" s="426" t="str">
        <f>IF(D248&lt;&gt;"",IF(E248&lt;&gt;"",VLOOKUP(CONCATENATE(D248,"-",E248),'Three Phase - UG'!$C$8:$T$18,10,FALSE),""),"")</f>
        <v/>
      </c>
      <c r="L248" s="426" t="str">
        <f>IF(D248&lt;&gt;"",IF(E248&lt;&gt;"",VLOOKUP(CONCATENATE(D248,"-",E248),'Three Phase - UG'!$C$8:$T$18,12,FALSE),""),"")</f>
        <v/>
      </c>
      <c r="M248" s="426" t="str">
        <f>IF(D248&lt;&gt;"",IF(E248&lt;&gt;"",VLOOKUP(CONCATENATE(D248,"-",E248),'Three Phase - UG'!$C$8:$T$18,13,FALSE),""),"")</f>
        <v/>
      </c>
      <c r="N248" s="427" t="str">
        <f>IF(D248&lt;&gt;"",IF(E248&lt;&gt;"",VLOOKUP(CONCATENATE(D248,"-",E248),'Three Phase - UG'!$C$8:$T$18,15,FALSE)*1000000,""),"")</f>
        <v/>
      </c>
      <c r="O248" s="426"/>
      <c r="P248" s="427"/>
      <c r="W248" s="429"/>
      <c r="X248"/>
      <c r="Y248"/>
      <c r="Z248"/>
      <c r="AA248"/>
      <c r="AB248"/>
      <c r="AC248"/>
      <c r="AD248"/>
      <c r="AE248"/>
      <c r="AF248" s="4"/>
      <c r="AG248" s="4"/>
      <c r="AH248" s="4"/>
      <c r="AI248" s="4"/>
      <c r="AJ248" s="4"/>
      <c r="AK248" s="4"/>
      <c r="AL248" s="4"/>
      <c r="AM248" s="4"/>
      <c r="AN248"/>
      <c r="AO248"/>
      <c r="AP248"/>
      <c r="AQ248"/>
      <c r="AR248"/>
      <c r="AS248"/>
      <c r="AT248"/>
      <c r="AU248"/>
      <c r="AV248"/>
      <c r="AW248"/>
      <c r="AX248"/>
      <c r="AY248"/>
      <c r="AZ248"/>
      <c r="BA248"/>
    </row>
    <row r="249" spans="1:53" s="428" customFormat="1" x14ac:dyDescent="0.25">
      <c r="A249"/>
      <c r="B249" s="25"/>
      <c r="C249" s="25"/>
      <c r="D249" s="27"/>
      <c r="E249" s="26"/>
      <c r="F249" s="26"/>
      <c r="G249" s="353"/>
      <c r="H249" s="425"/>
      <c r="I249" s="353"/>
      <c r="J249" s="426" t="str">
        <f>IF(D249&lt;&gt;"",IF(E249&lt;&gt;"",VLOOKUP(CONCATENATE(D249,"-",E249),'Three Phase - UG'!$C$8:$T$18,9,FALSE),""),"")</f>
        <v/>
      </c>
      <c r="K249" s="426" t="str">
        <f>IF(D249&lt;&gt;"",IF(E249&lt;&gt;"",VLOOKUP(CONCATENATE(D249,"-",E249),'Three Phase - UG'!$C$8:$T$18,10,FALSE),""),"")</f>
        <v/>
      </c>
      <c r="L249" s="426" t="str">
        <f>IF(D249&lt;&gt;"",IF(E249&lt;&gt;"",VLOOKUP(CONCATENATE(D249,"-",E249),'Three Phase - UG'!$C$8:$T$18,12,FALSE),""),"")</f>
        <v/>
      </c>
      <c r="M249" s="426" t="str">
        <f>IF(D249&lt;&gt;"",IF(E249&lt;&gt;"",VLOOKUP(CONCATENATE(D249,"-",E249),'Three Phase - UG'!$C$8:$T$18,13,FALSE),""),"")</f>
        <v/>
      </c>
      <c r="N249" s="427" t="str">
        <f>IF(D249&lt;&gt;"",IF(E249&lt;&gt;"",VLOOKUP(CONCATENATE(D249,"-",E249),'Three Phase - UG'!$C$8:$T$18,15,FALSE)*1000000,""),"")</f>
        <v/>
      </c>
      <c r="O249" s="426"/>
      <c r="P249" s="427"/>
      <c r="W249" s="429"/>
      <c r="X249"/>
      <c r="Y249"/>
      <c r="Z249"/>
      <c r="AA249"/>
      <c r="AB249"/>
      <c r="AC249"/>
      <c r="AD249"/>
      <c r="AE249"/>
      <c r="AF249" s="4"/>
      <c r="AG249" s="4"/>
      <c r="AH249" s="4"/>
      <c r="AI249" s="4"/>
      <c r="AJ249" s="4"/>
      <c r="AK249" s="4"/>
      <c r="AL249" s="4"/>
      <c r="AM249" s="4"/>
      <c r="AN249"/>
      <c r="AO249"/>
      <c r="AP249"/>
      <c r="AQ249"/>
      <c r="AR249"/>
      <c r="AS249"/>
      <c r="AT249"/>
      <c r="AU249"/>
      <c r="AV249"/>
      <c r="AW249"/>
      <c r="AX249"/>
      <c r="AY249"/>
      <c r="AZ249"/>
      <c r="BA249"/>
    </row>
    <row r="250" spans="1:53" s="428" customFormat="1" x14ac:dyDescent="0.25">
      <c r="A250"/>
      <c r="B250" s="25"/>
      <c r="C250" s="25"/>
      <c r="D250" s="27"/>
      <c r="E250" s="26"/>
      <c r="F250" s="26"/>
      <c r="G250" s="353"/>
      <c r="H250" s="425"/>
      <c r="I250" s="353"/>
      <c r="J250" s="426" t="str">
        <f>IF(D250&lt;&gt;"",IF(E250&lt;&gt;"",VLOOKUP(CONCATENATE(D250,"-",E250),'Three Phase - UG'!$C$8:$T$18,9,FALSE),""),"")</f>
        <v/>
      </c>
      <c r="K250" s="426" t="str">
        <f>IF(D250&lt;&gt;"",IF(E250&lt;&gt;"",VLOOKUP(CONCATENATE(D250,"-",E250),'Three Phase - UG'!$C$8:$T$18,10,FALSE),""),"")</f>
        <v/>
      </c>
      <c r="L250" s="426" t="str">
        <f>IF(D250&lt;&gt;"",IF(E250&lt;&gt;"",VLOOKUP(CONCATENATE(D250,"-",E250),'Three Phase - UG'!$C$8:$T$18,12,FALSE),""),"")</f>
        <v/>
      </c>
      <c r="M250" s="426" t="str">
        <f>IF(D250&lt;&gt;"",IF(E250&lt;&gt;"",VLOOKUP(CONCATENATE(D250,"-",E250),'Three Phase - UG'!$C$8:$T$18,13,FALSE),""),"")</f>
        <v/>
      </c>
      <c r="N250" s="427" t="str">
        <f>IF(D250&lt;&gt;"",IF(E250&lt;&gt;"",VLOOKUP(CONCATENATE(D250,"-",E250),'Three Phase - UG'!$C$8:$T$18,15,FALSE)*1000000,""),"")</f>
        <v/>
      </c>
      <c r="O250" s="426"/>
      <c r="P250" s="427"/>
      <c r="W250" s="429"/>
      <c r="X250"/>
      <c r="Y250"/>
      <c r="Z250"/>
      <c r="AA250"/>
      <c r="AB250"/>
      <c r="AC250"/>
      <c r="AD250"/>
      <c r="AE250"/>
      <c r="AF250" s="4"/>
      <c r="AG250" s="4"/>
      <c r="AH250" s="4"/>
      <c r="AI250" s="4"/>
      <c r="AJ250" s="4"/>
      <c r="AK250" s="4"/>
      <c r="AL250" s="4"/>
      <c r="AM250" s="4"/>
      <c r="AN250"/>
      <c r="AO250"/>
      <c r="AP250"/>
      <c r="AQ250"/>
      <c r="AR250"/>
      <c r="AS250"/>
      <c r="AT250"/>
      <c r="AU250"/>
      <c r="AV250"/>
      <c r="AW250"/>
      <c r="AX250"/>
      <c r="AY250"/>
      <c r="AZ250"/>
      <c r="BA250"/>
    </row>
    <row r="251" spans="1:53" s="428" customFormat="1" x14ac:dyDescent="0.25">
      <c r="A251"/>
      <c r="B251" s="25"/>
      <c r="C251" s="25"/>
      <c r="D251" s="27"/>
      <c r="E251" s="26"/>
      <c r="F251" s="26"/>
      <c r="G251" s="353"/>
      <c r="H251" s="425"/>
      <c r="I251" s="353"/>
      <c r="J251" s="426" t="str">
        <f>IF(D251&lt;&gt;"",IF(E251&lt;&gt;"",VLOOKUP(CONCATENATE(D251,"-",E251),'Three Phase - UG'!$C$8:$T$18,9,FALSE),""),"")</f>
        <v/>
      </c>
      <c r="K251" s="426" t="str">
        <f>IF(D251&lt;&gt;"",IF(E251&lt;&gt;"",VLOOKUP(CONCATENATE(D251,"-",E251),'Three Phase - UG'!$C$8:$T$18,10,FALSE),""),"")</f>
        <v/>
      </c>
      <c r="L251" s="426" t="str">
        <f>IF(D251&lt;&gt;"",IF(E251&lt;&gt;"",VLOOKUP(CONCATENATE(D251,"-",E251),'Three Phase - UG'!$C$8:$T$18,12,FALSE),""),"")</f>
        <v/>
      </c>
      <c r="M251" s="426" t="str">
        <f>IF(D251&lt;&gt;"",IF(E251&lt;&gt;"",VLOOKUP(CONCATENATE(D251,"-",E251),'Three Phase - UG'!$C$8:$T$18,13,FALSE),""),"")</f>
        <v/>
      </c>
      <c r="N251" s="427" t="str">
        <f>IF(D251&lt;&gt;"",IF(E251&lt;&gt;"",VLOOKUP(CONCATENATE(D251,"-",E251),'Three Phase - UG'!$C$8:$T$18,15,FALSE)*1000000,""),"")</f>
        <v/>
      </c>
      <c r="O251" s="426"/>
      <c r="P251" s="427"/>
      <c r="W251" s="429"/>
      <c r="X251"/>
      <c r="Y251"/>
      <c r="Z251"/>
      <c r="AA251"/>
      <c r="AB251"/>
      <c r="AC251"/>
      <c r="AD251"/>
      <c r="AE251"/>
      <c r="AF251" s="4"/>
      <c r="AG251" s="4"/>
      <c r="AH251" s="4"/>
      <c r="AI251" s="4"/>
      <c r="AJ251" s="4"/>
      <c r="AK251" s="4"/>
      <c r="AL251" s="4"/>
      <c r="AM251" s="4"/>
      <c r="AN251"/>
      <c r="AO251"/>
      <c r="AP251"/>
      <c r="AQ251"/>
      <c r="AR251"/>
      <c r="AS251"/>
      <c r="AT251"/>
      <c r="AU251"/>
      <c r="AV251"/>
      <c r="AW251"/>
      <c r="AX251"/>
      <c r="AY251"/>
      <c r="AZ251"/>
      <c r="BA251"/>
    </row>
    <row r="252" spans="1:53" s="428" customFormat="1" x14ac:dyDescent="0.25">
      <c r="A252"/>
      <c r="B252" s="25"/>
      <c r="C252" s="25"/>
      <c r="D252" s="27"/>
      <c r="E252" s="26"/>
      <c r="F252" s="26"/>
      <c r="G252" s="353"/>
      <c r="H252" s="425"/>
      <c r="I252" s="353"/>
      <c r="J252" s="426" t="str">
        <f>IF(D252&lt;&gt;"",IF(E252&lt;&gt;"",VLOOKUP(CONCATENATE(D252,"-",E252),'Three Phase - UG'!$C$8:$T$18,9,FALSE),""),"")</f>
        <v/>
      </c>
      <c r="K252" s="426" t="str">
        <f>IF(D252&lt;&gt;"",IF(E252&lt;&gt;"",VLOOKUP(CONCATENATE(D252,"-",E252),'Three Phase - UG'!$C$8:$T$18,10,FALSE),""),"")</f>
        <v/>
      </c>
      <c r="L252" s="426" t="str">
        <f>IF(D252&lt;&gt;"",IF(E252&lt;&gt;"",VLOOKUP(CONCATENATE(D252,"-",E252),'Three Phase - UG'!$C$8:$T$18,12,FALSE),""),"")</f>
        <v/>
      </c>
      <c r="M252" s="426" t="str">
        <f>IF(D252&lt;&gt;"",IF(E252&lt;&gt;"",VLOOKUP(CONCATENATE(D252,"-",E252),'Three Phase - UG'!$C$8:$T$18,13,FALSE),""),"")</f>
        <v/>
      </c>
      <c r="N252" s="427" t="str">
        <f>IF(D252&lt;&gt;"",IF(E252&lt;&gt;"",VLOOKUP(CONCATENATE(D252,"-",E252),'Three Phase - UG'!$C$8:$T$18,15,FALSE)*1000000,""),"")</f>
        <v/>
      </c>
      <c r="O252" s="426"/>
      <c r="P252" s="427"/>
      <c r="W252" s="429"/>
      <c r="X252"/>
      <c r="Y252"/>
      <c r="Z252"/>
      <c r="AA252"/>
      <c r="AB252"/>
      <c r="AC252"/>
      <c r="AD252"/>
      <c r="AE252"/>
      <c r="AF252" s="4"/>
      <c r="AG252" s="4"/>
      <c r="AH252" s="4"/>
      <c r="AI252" s="4"/>
      <c r="AJ252" s="4"/>
      <c r="AK252" s="4"/>
      <c r="AL252" s="4"/>
      <c r="AM252" s="4"/>
      <c r="AN252"/>
      <c r="AO252"/>
      <c r="AP252"/>
      <c r="AQ252"/>
      <c r="AR252"/>
      <c r="AS252"/>
      <c r="AT252"/>
      <c r="AU252"/>
      <c r="AV252"/>
      <c r="AW252"/>
      <c r="AX252"/>
      <c r="AY252"/>
      <c r="AZ252"/>
      <c r="BA252"/>
    </row>
    <row r="253" spans="1:53" s="428" customFormat="1" x14ac:dyDescent="0.25">
      <c r="A253"/>
      <c r="B253" s="25"/>
      <c r="C253" s="25"/>
      <c r="D253" s="27"/>
      <c r="E253" s="26"/>
      <c r="F253" s="26"/>
      <c r="G253" s="353"/>
      <c r="H253" s="425"/>
      <c r="I253" s="353"/>
      <c r="J253" s="426" t="str">
        <f>IF(D253&lt;&gt;"",IF(E253&lt;&gt;"",VLOOKUP(CONCATENATE(D253,"-",E253),'Three Phase - UG'!$C$8:$T$18,9,FALSE),""),"")</f>
        <v/>
      </c>
      <c r="K253" s="426" t="str">
        <f>IF(D253&lt;&gt;"",IF(E253&lt;&gt;"",VLOOKUP(CONCATENATE(D253,"-",E253),'Three Phase - UG'!$C$8:$T$18,10,FALSE),""),"")</f>
        <v/>
      </c>
      <c r="L253" s="426" t="str">
        <f>IF(D253&lt;&gt;"",IF(E253&lt;&gt;"",VLOOKUP(CONCATENATE(D253,"-",E253),'Three Phase - UG'!$C$8:$T$18,12,FALSE),""),"")</f>
        <v/>
      </c>
      <c r="M253" s="426" t="str">
        <f>IF(D253&lt;&gt;"",IF(E253&lt;&gt;"",VLOOKUP(CONCATENATE(D253,"-",E253),'Three Phase - UG'!$C$8:$T$18,13,FALSE),""),"")</f>
        <v/>
      </c>
      <c r="N253" s="427" t="str">
        <f>IF(D253&lt;&gt;"",IF(E253&lt;&gt;"",VLOOKUP(CONCATENATE(D253,"-",E253),'Three Phase - UG'!$C$8:$T$18,15,FALSE)*1000000,""),"")</f>
        <v/>
      </c>
      <c r="O253" s="426"/>
      <c r="P253" s="427"/>
      <c r="W253" s="429"/>
      <c r="X253"/>
      <c r="Y253"/>
      <c r="Z253"/>
      <c r="AA253"/>
      <c r="AB253"/>
      <c r="AC253"/>
      <c r="AD253"/>
      <c r="AE253"/>
      <c r="AF253" s="4"/>
      <c r="AG253" s="4"/>
      <c r="AH253" s="4"/>
      <c r="AI253" s="4"/>
      <c r="AJ253" s="4"/>
      <c r="AK253" s="4"/>
      <c r="AL253" s="4"/>
      <c r="AM253" s="4"/>
      <c r="AN253"/>
      <c r="AO253"/>
      <c r="AP253"/>
      <c r="AQ253"/>
      <c r="AR253"/>
      <c r="AS253"/>
      <c r="AT253"/>
      <c r="AU253"/>
      <c r="AV253"/>
      <c r="AW253"/>
      <c r="AX253"/>
      <c r="AY253"/>
      <c r="AZ253"/>
      <c r="BA253"/>
    </row>
    <row r="254" spans="1:53" s="428" customFormat="1" x14ac:dyDescent="0.25">
      <c r="A254"/>
      <c r="B254" s="25"/>
      <c r="C254" s="25"/>
      <c r="D254" s="27"/>
      <c r="E254" s="26"/>
      <c r="F254" s="26"/>
      <c r="G254" s="353"/>
      <c r="H254" s="425"/>
      <c r="I254" s="353"/>
      <c r="J254" s="426" t="str">
        <f>IF(D254&lt;&gt;"",IF(E254&lt;&gt;"",VLOOKUP(CONCATENATE(D254,"-",E254),'Three Phase - UG'!$C$8:$T$18,9,FALSE),""),"")</f>
        <v/>
      </c>
      <c r="K254" s="426" t="str">
        <f>IF(D254&lt;&gt;"",IF(E254&lt;&gt;"",VLOOKUP(CONCATENATE(D254,"-",E254),'Three Phase - UG'!$C$8:$T$18,10,FALSE),""),"")</f>
        <v/>
      </c>
      <c r="L254" s="426" t="str">
        <f>IF(D254&lt;&gt;"",IF(E254&lt;&gt;"",VLOOKUP(CONCATENATE(D254,"-",E254),'Three Phase - UG'!$C$8:$T$18,12,FALSE),""),"")</f>
        <v/>
      </c>
      <c r="M254" s="426" t="str">
        <f>IF(D254&lt;&gt;"",IF(E254&lt;&gt;"",VLOOKUP(CONCATENATE(D254,"-",E254),'Three Phase - UG'!$C$8:$T$18,13,FALSE),""),"")</f>
        <v/>
      </c>
      <c r="N254" s="427" t="str">
        <f>IF(D254&lt;&gt;"",IF(E254&lt;&gt;"",VLOOKUP(CONCATENATE(D254,"-",E254),'Three Phase - UG'!$C$8:$T$18,15,FALSE)*1000000,""),"")</f>
        <v/>
      </c>
      <c r="O254" s="426"/>
      <c r="P254" s="427"/>
      <c r="W254" s="429"/>
      <c r="X254"/>
      <c r="Y254"/>
      <c r="Z254"/>
      <c r="AA254"/>
      <c r="AB254"/>
      <c r="AC254"/>
      <c r="AD254"/>
      <c r="AE254"/>
      <c r="AF254" s="4"/>
      <c r="AG254" s="4"/>
      <c r="AH254" s="4"/>
      <c r="AI254" s="4"/>
      <c r="AJ254" s="4"/>
      <c r="AK254" s="4"/>
      <c r="AL254" s="4"/>
      <c r="AM254" s="4"/>
      <c r="AN254"/>
      <c r="AO254"/>
      <c r="AP254"/>
      <c r="AQ254"/>
      <c r="AR254"/>
      <c r="AS254"/>
      <c r="AT254"/>
      <c r="AU254"/>
      <c r="AV254"/>
      <c r="AW254"/>
      <c r="AX254"/>
      <c r="AY254"/>
      <c r="AZ254"/>
      <c r="BA254"/>
    </row>
    <row r="255" spans="1:53" s="428" customFormat="1" x14ac:dyDescent="0.25">
      <c r="A255"/>
      <c r="B255" s="25"/>
      <c r="C255" s="25"/>
      <c r="D255" s="27"/>
      <c r="E255" s="26"/>
      <c r="F255" s="26"/>
      <c r="G255" s="353"/>
      <c r="H255" s="425"/>
      <c r="I255" s="353"/>
      <c r="J255" s="426" t="str">
        <f>IF(D255&lt;&gt;"",IF(E255&lt;&gt;"",VLOOKUP(CONCATENATE(D255,"-",E255),'Three Phase - UG'!$C$8:$T$18,9,FALSE),""),"")</f>
        <v/>
      </c>
      <c r="K255" s="426" t="str">
        <f>IF(D255&lt;&gt;"",IF(E255&lt;&gt;"",VLOOKUP(CONCATENATE(D255,"-",E255),'Three Phase - UG'!$C$8:$T$18,10,FALSE),""),"")</f>
        <v/>
      </c>
      <c r="L255" s="426" t="str">
        <f>IF(D255&lt;&gt;"",IF(E255&lt;&gt;"",VLOOKUP(CONCATENATE(D255,"-",E255),'Three Phase - UG'!$C$8:$T$18,12,FALSE),""),"")</f>
        <v/>
      </c>
      <c r="M255" s="426" t="str">
        <f>IF(D255&lt;&gt;"",IF(E255&lt;&gt;"",VLOOKUP(CONCATENATE(D255,"-",E255),'Three Phase - UG'!$C$8:$T$18,13,FALSE),""),"")</f>
        <v/>
      </c>
      <c r="N255" s="427" t="str">
        <f>IF(D255&lt;&gt;"",IF(E255&lt;&gt;"",VLOOKUP(CONCATENATE(D255,"-",E255),'Three Phase - UG'!$C$8:$T$18,15,FALSE)*1000000,""),"")</f>
        <v/>
      </c>
      <c r="O255" s="426"/>
      <c r="P255" s="427"/>
      <c r="W255" s="429"/>
      <c r="X255"/>
      <c r="Y255"/>
      <c r="Z255"/>
      <c r="AA255"/>
      <c r="AB255"/>
      <c r="AC255"/>
      <c r="AD255"/>
      <c r="AE255"/>
      <c r="AF255" s="4"/>
      <c r="AG255" s="4"/>
      <c r="AH255" s="4"/>
      <c r="AI255" s="4"/>
      <c r="AJ255" s="4"/>
      <c r="AK255" s="4"/>
      <c r="AL255" s="4"/>
      <c r="AM255" s="4"/>
      <c r="AN255"/>
      <c r="AO255"/>
      <c r="AP255"/>
      <c r="AQ255"/>
      <c r="AR255"/>
      <c r="AS255"/>
      <c r="AT255"/>
      <c r="AU255"/>
      <c r="AV255"/>
      <c r="AW255"/>
      <c r="AX255"/>
      <c r="AY255"/>
      <c r="AZ255"/>
      <c r="BA255"/>
    </row>
    <row r="256" spans="1:53" s="428" customFormat="1" x14ac:dyDescent="0.25">
      <c r="A256"/>
      <c r="B256" s="25"/>
      <c r="C256" s="25"/>
      <c r="D256" s="27"/>
      <c r="E256" s="26"/>
      <c r="F256" s="26"/>
      <c r="G256" s="353"/>
      <c r="H256" s="425"/>
      <c r="I256" s="353"/>
      <c r="J256" s="426" t="str">
        <f>IF(D256&lt;&gt;"",IF(E256&lt;&gt;"",VLOOKUP(CONCATENATE(D256,"-",E256),'Three Phase - UG'!$C$8:$T$18,9,FALSE),""),"")</f>
        <v/>
      </c>
      <c r="K256" s="426" t="str">
        <f>IF(D256&lt;&gt;"",IF(E256&lt;&gt;"",VLOOKUP(CONCATENATE(D256,"-",E256),'Three Phase - UG'!$C$8:$T$18,10,FALSE),""),"")</f>
        <v/>
      </c>
      <c r="L256" s="426" t="str">
        <f>IF(D256&lt;&gt;"",IF(E256&lt;&gt;"",VLOOKUP(CONCATENATE(D256,"-",E256),'Three Phase - UG'!$C$8:$T$18,12,FALSE),""),"")</f>
        <v/>
      </c>
      <c r="M256" s="426" t="str">
        <f>IF(D256&lt;&gt;"",IF(E256&lt;&gt;"",VLOOKUP(CONCATENATE(D256,"-",E256),'Three Phase - UG'!$C$8:$T$18,13,FALSE),""),"")</f>
        <v/>
      </c>
      <c r="N256" s="427" t="str">
        <f>IF(D256&lt;&gt;"",IF(E256&lt;&gt;"",VLOOKUP(CONCATENATE(D256,"-",E256),'Three Phase - UG'!$C$8:$T$18,15,FALSE)*1000000,""),"")</f>
        <v/>
      </c>
      <c r="O256" s="426"/>
      <c r="P256" s="427"/>
      <c r="W256" s="429"/>
      <c r="X256"/>
      <c r="Y256"/>
      <c r="Z256"/>
      <c r="AA256"/>
      <c r="AB256"/>
      <c r="AC256"/>
      <c r="AD256"/>
      <c r="AE256"/>
      <c r="AF256" s="4"/>
      <c r="AG256" s="4"/>
      <c r="AH256" s="4"/>
      <c r="AI256" s="4"/>
      <c r="AJ256" s="4"/>
      <c r="AK256" s="4"/>
      <c r="AL256" s="4"/>
      <c r="AM256" s="4"/>
      <c r="AN256"/>
      <c r="AO256"/>
      <c r="AP256"/>
      <c r="AQ256"/>
      <c r="AR256"/>
      <c r="AS256"/>
      <c r="AT256"/>
      <c r="AU256"/>
      <c r="AV256"/>
      <c r="AW256"/>
      <c r="AX256"/>
      <c r="AY256"/>
      <c r="AZ256"/>
      <c r="BA256"/>
    </row>
    <row r="257" spans="1:53" s="428" customFormat="1" x14ac:dyDescent="0.25">
      <c r="A257"/>
      <c r="B257" s="25"/>
      <c r="C257" s="25"/>
      <c r="D257" s="27"/>
      <c r="E257" s="26"/>
      <c r="F257" s="26"/>
      <c r="G257" s="353"/>
      <c r="H257" s="425"/>
      <c r="I257" s="353"/>
      <c r="J257" s="426" t="str">
        <f>IF(D257&lt;&gt;"",IF(E257&lt;&gt;"",VLOOKUP(CONCATENATE(D257,"-",E257),'Three Phase - UG'!$C$8:$T$18,9,FALSE),""),"")</f>
        <v/>
      </c>
      <c r="K257" s="426" t="str">
        <f>IF(D257&lt;&gt;"",IF(E257&lt;&gt;"",VLOOKUP(CONCATENATE(D257,"-",E257),'Three Phase - UG'!$C$8:$T$18,10,FALSE),""),"")</f>
        <v/>
      </c>
      <c r="L257" s="426" t="str">
        <f>IF(D257&lt;&gt;"",IF(E257&lt;&gt;"",VLOOKUP(CONCATENATE(D257,"-",E257),'Three Phase - UG'!$C$8:$T$18,12,FALSE),""),"")</f>
        <v/>
      </c>
      <c r="M257" s="426" t="str">
        <f>IF(D257&lt;&gt;"",IF(E257&lt;&gt;"",VLOOKUP(CONCATENATE(D257,"-",E257),'Three Phase - UG'!$C$8:$T$18,13,FALSE),""),"")</f>
        <v/>
      </c>
      <c r="N257" s="427" t="str">
        <f>IF(D257&lt;&gt;"",IF(E257&lt;&gt;"",VLOOKUP(CONCATENATE(D257,"-",E257),'Three Phase - UG'!$C$8:$T$18,15,FALSE)*1000000,""),"")</f>
        <v/>
      </c>
      <c r="O257" s="426"/>
      <c r="P257" s="427"/>
      <c r="W257" s="429"/>
      <c r="X257"/>
      <c r="Y257"/>
      <c r="Z257"/>
      <c r="AA257"/>
      <c r="AB257"/>
      <c r="AC257"/>
      <c r="AD257"/>
      <c r="AE257"/>
      <c r="AF257" s="4"/>
      <c r="AG257" s="4"/>
      <c r="AH257" s="4"/>
      <c r="AI257" s="4"/>
      <c r="AJ257" s="4"/>
      <c r="AK257" s="4"/>
      <c r="AL257" s="4"/>
      <c r="AM257" s="4"/>
      <c r="AN257"/>
      <c r="AO257"/>
      <c r="AP257"/>
      <c r="AQ257"/>
      <c r="AR257"/>
      <c r="AS257"/>
      <c r="AT257"/>
      <c r="AU257"/>
      <c r="AV257"/>
      <c r="AW257"/>
      <c r="AX257"/>
      <c r="AY257"/>
      <c r="AZ257"/>
      <c r="BA257"/>
    </row>
    <row r="258" spans="1:53" s="428" customFormat="1" x14ac:dyDescent="0.25">
      <c r="A258"/>
      <c r="B258" s="25"/>
      <c r="C258" s="25"/>
      <c r="D258" s="27"/>
      <c r="E258" s="26"/>
      <c r="F258" s="26"/>
      <c r="G258" s="353"/>
      <c r="H258" s="425"/>
      <c r="I258" s="353"/>
      <c r="J258" s="426" t="str">
        <f>IF(D258&lt;&gt;"",IF(E258&lt;&gt;"",VLOOKUP(CONCATENATE(D258,"-",E258),'Three Phase - UG'!$C$8:$T$18,9,FALSE),""),"")</f>
        <v/>
      </c>
      <c r="K258" s="426" t="str">
        <f>IF(D258&lt;&gt;"",IF(E258&lt;&gt;"",VLOOKUP(CONCATENATE(D258,"-",E258),'Three Phase - UG'!$C$8:$T$18,10,FALSE),""),"")</f>
        <v/>
      </c>
      <c r="L258" s="426" t="str">
        <f>IF(D258&lt;&gt;"",IF(E258&lt;&gt;"",VLOOKUP(CONCATENATE(D258,"-",E258),'Three Phase - UG'!$C$8:$T$18,12,FALSE),""),"")</f>
        <v/>
      </c>
      <c r="M258" s="426" t="str">
        <f>IF(D258&lt;&gt;"",IF(E258&lt;&gt;"",VLOOKUP(CONCATENATE(D258,"-",E258),'Three Phase - UG'!$C$8:$T$18,13,FALSE),""),"")</f>
        <v/>
      </c>
      <c r="N258" s="427" t="str">
        <f>IF(D258&lt;&gt;"",IF(E258&lt;&gt;"",VLOOKUP(CONCATENATE(D258,"-",E258),'Three Phase - UG'!$C$8:$T$18,15,FALSE)*1000000,""),"")</f>
        <v/>
      </c>
      <c r="O258" s="426"/>
      <c r="P258" s="427"/>
      <c r="W258" s="429"/>
      <c r="X258"/>
      <c r="Y258"/>
      <c r="Z258"/>
      <c r="AA258"/>
      <c r="AB258"/>
      <c r="AC258"/>
      <c r="AD258"/>
      <c r="AE258"/>
      <c r="AF258" s="4"/>
      <c r="AG258" s="4"/>
      <c r="AH258" s="4"/>
      <c r="AI258" s="4"/>
      <c r="AJ258" s="4"/>
      <c r="AK258" s="4"/>
      <c r="AL258" s="4"/>
      <c r="AM258" s="4"/>
      <c r="AN258"/>
      <c r="AO258"/>
      <c r="AP258"/>
      <c r="AQ258"/>
      <c r="AR258"/>
      <c r="AS258"/>
      <c r="AT258"/>
      <c r="AU258"/>
      <c r="AV258"/>
      <c r="AW258"/>
      <c r="AX258"/>
      <c r="AY258"/>
      <c r="AZ258"/>
      <c r="BA258"/>
    </row>
    <row r="259" spans="1:53" s="428" customFormat="1" x14ac:dyDescent="0.25">
      <c r="A259"/>
      <c r="B259" s="25"/>
      <c r="C259" s="25"/>
      <c r="D259" s="27"/>
      <c r="E259" s="26"/>
      <c r="F259" s="26"/>
      <c r="G259" s="353"/>
      <c r="H259" s="425"/>
      <c r="I259" s="353"/>
      <c r="J259" s="426" t="str">
        <f>IF(D259&lt;&gt;"",IF(E259&lt;&gt;"",VLOOKUP(CONCATENATE(D259,"-",E259),'Three Phase - UG'!$C$8:$T$18,9,FALSE),""),"")</f>
        <v/>
      </c>
      <c r="K259" s="426" t="str">
        <f>IF(D259&lt;&gt;"",IF(E259&lt;&gt;"",VLOOKUP(CONCATENATE(D259,"-",E259),'Three Phase - UG'!$C$8:$T$18,10,FALSE),""),"")</f>
        <v/>
      </c>
      <c r="L259" s="426" t="str">
        <f>IF(D259&lt;&gt;"",IF(E259&lt;&gt;"",VLOOKUP(CONCATENATE(D259,"-",E259),'Three Phase - UG'!$C$8:$T$18,12,FALSE),""),"")</f>
        <v/>
      </c>
      <c r="M259" s="426" t="str">
        <f>IF(D259&lt;&gt;"",IF(E259&lt;&gt;"",VLOOKUP(CONCATENATE(D259,"-",E259),'Three Phase - UG'!$C$8:$T$18,13,FALSE),""),"")</f>
        <v/>
      </c>
      <c r="N259" s="427" t="str">
        <f>IF(D259&lt;&gt;"",IF(E259&lt;&gt;"",VLOOKUP(CONCATENATE(D259,"-",E259),'Three Phase - UG'!$C$8:$T$18,15,FALSE)*1000000,""),"")</f>
        <v/>
      </c>
      <c r="O259" s="426"/>
      <c r="P259" s="427"/>
      <c r="W259" s="429"/>
      <c r="X259"/>
      <c r="Y259"/>
      <c r="Z259"/>
      <c r="AA259"/>
      <c r="AB259"/>
      <c r="AC259"/>
      <c r="AD259"/>
      <c r="AE259"/>
      <c r="AF259" s="4"/>
      <c r="AG259" s="4"/>
      <c r="AH259" s="4"/>
      <c r="AI259" s="4"/>
      <c r="AJ259" s="4"/>
      <c r="AK259" s="4"/>
      <c r="AL259" s="4"/>
      <c r="AM259" s="4"/>
      <c r="AN259"/>
      <c r="AO259"/>
      <c r="AP259"/>
      <c r="AQ259"/>
      <c r="AR259"/>
      <c r="AS259"/>
      <c r="AT259"/>
      <c r="AU259"/>
      <c r="AV259"/>
      <c r="AW259"/>
      <c r="AX259"/>
      <c r="AY259"/>
      <c r="AZ259"/>
      <c r="BA259"/>
    </row>
    <row r="260" spans="1:53" s="428" customFormat="1" x14ac:dyDescent="0.25">
      <c r="A260"/>
      <c r="B260" s="25"/>
      <c r="C260" s="25"/>
      <c r="D260" s="27"/>
      <c r="E260" s="26"/>
      <c r="F260" s="26"/>
      <c r="G260" s="353"/>
      <c r="H260" s="425"/>
      <c r="I260" s="353"/>
      <c r="J260" s="426" t="str">
        <f>IF(D260&lt;&gt;"",IF(E260&lt;&gt;"",VLOOKUP(CONCATENATE(D260,"-",E260),'Three Phase - UG'!$C$8:$T$18,9,FALSE),""),"")</f>
        <v/>
      </c>
      <c r="K260" s="426" t="str">
        <f>IF(D260&lt;&gt;"",IF(E260&lt;&gt;"",VLOOKUP(CONCATENATE(D260,"-",E260),'Three Phase - UG'!$C$8:$T$18,10,FALSE),""),"")</f>
        <v/>
      </c>
      <c r="L260" s="426" t="str">
        <f>IF(D260&lt;&gt;"",IF(E260&lt;&gt;"",VLOOKUP(CONCATENATE(D260,"-",E260),'Three Phase - UG'!$C$8:$T$18,12,FALSE),""),"")</f>
        <v/>
      </c>
      <c r="M260" s="426" t="str">
        <f>IF(D260&lt;&gt;"",IF(E260&lt;&gt;"",VLOOKUP(CONCATENATE(D260,"-",E260),'Three Phase - UG'!$C$8:$T$18,13,FALSE),""),"")</f>
        <v/>
      </c>
      <c r="N260" s="427" t="str">
        <f>IF(D260&lt;&gt;"",IF(E260&lt;&gt;"",VLOOKUP(CONCATENATE(D260,"-",E260),'Three Phase - UG'!$C$8:$T$18,15,FALSE)*1000000,""),"")</f>
        <v/>
      </c>
      <c r="O260" s="426"/>
      <c r="P260" s="427"/>
      <c r="W260" s="429"/>
      <c r="X260"/>
      <c r="Y260"/>
      <c r="Z260"/>
      <c r="AA260"/>
      <c r="AB260"/>
      <c r="AC260"/>
      <c r="AD260"/>
      <c r="AE260"/>
      <c r="AF260" s="4"/>
      <c r="AG260" s="4"/>
      <c r="AH260" s="4"/>
      <c r="AI260" s="4"/>
      <c r="AJ260" s="4"/>
      <c r="AK260" s="4"/>
      <c r="AL260" s="4"/>
      <c r="AM260" s="4"/>
      <c r="AN260"/>
      <c r="AO260"/>
      <c r="AP260"/>
      <c r="AQ260"/>
      <c r="AR260"/>
      <c r="AS260"/>
      <c r="AT260"/>
      <c r="AU260"/>
      <c r="AV260"/>
      <c r="AW260"/>
      <c r="AX260"/>
      <c r="AY260"/>
      <c r="AZ260"/>
      <c r="BA260"/>
    </row>
    <row r="261" spans="1:53" s="428" customFormat="1" x14ac:dyDescent="0.25">
      <c r="A261"/>
      <c r="B261" s="25"/>
      <c r="C261" s="25"/>
      <c r="D261" s="27"/>
      <c r="E261" s="26"/>
      <c r="F261" s="26"/>
      <c r="G261" s="353"/>
      <c r="H261" s="425"/>
      <c r="I261" s="353"/>
      <c r="J261" s="426" t="str">
        <f>IF(D261&lt;&gt;"",IF(E261&lt;&gt;"",VLOOKUP(CONCATENATE(D261,"-",E261),'Three Phase - UG'!$C$8:$T$18,9,FALSE),""),"")</f>
        <v/>
      </c>
      <c r="K261" s="426" t="str">
        <f>IF(D261&lt;&gt;"",IF(E261&lt;&gt;"",VLOOKUP(CONCATENATE(D261,"-",E261),'Three Phase - UG'!$C$8:$T$18,10,FALSE),""),"")</f>
        <v/>
      </c>
      <c r="L261" s="426" t="str">
        <f>IF(D261&lt;&gt;"",IF(E261&lt;&gt;"",VLOOKUP(CONCATENATE(D261,"-",E261),'Three Phase - UG'!$C$8:$T$18,12,FALSE),""),"")</f>
        <v/>
      </c>
      <c r="M261" s="426" t="str">
        <f>IF(D261&lt;&gt;"",IF(E261&lt;&gt;"",VLOOKUP(CONCATENATE(D261,"-",E261),'Three Phase - UG'!$C$8:$T$18,13,FALSE),""),"")</f>
        <v/>
      </c>
      <c r="N261" s="427" t="str">
        <f>IF(D261&lt;&gt;"",IF(E261&lt;&gt;"",VLOOKUP(CONCATENATE(D261,"-",E261),'Three Phase - UG'!$C$8:$T$18,15,FALSE)*1000000,""),"")</f>
        <v/>
      </c>
      <c r="O261" s="426"/>
      <c r="P261" s="427"/>
      <c r="W261" s="429"/>
      <c r="X261"/>
      <c r="Y261"/>
      <c r="Z261"/>
      <c r="AA261"/>
      <c r="AB261"/>
      <c r="AC261"/>
      <c r="AD261"/>
      <c r="AE261"/>
      <c r="AF261" s="4"/>
      <c r="AG261" s="4"/>
      <c r="AH261" s="4"/>
      <c r="AI261" s="4"/>
      <c r="AJ261" s="4"/>
      <c r="AK261" s="4"/>
      <c r="AL261" s="4"/>
      <c r="AM261" s="4"/>
      <c r="AN261"/>
      <c r="AO261"/>
      <c r="AP261"/>
      <c r="AQ261"/>
      <c r="AR261"/>
      <c r="AS261"/>
      <c r="AT261"/>
      <c r="AU261"/>
      <c r="AV261"/>
      <c r="AW261"/>
      <c r="AX261"/>
      <c r="AY261"/>
      <c r="AZ261"/>
      <c r="BA261"/>
    </row>
    <row r="262" spans="1:53" s="428" customFormat="1" x14ac:dyDescent="0.25">
      <c r="A262"/>
      <c r="B262" s="25"/>
      <c r="C262" s="25"/>
      <c r="D262" s="27"/>
      <c r="E262" s="26"/>
      <c r="F262" s="26"/>
      <c r="G262" s="353"/>
      <c r="H262" s="425"/>
      <c r="I262" s="353"/>
      <c r="J262" s="426" t="str">
        <f>IF(D262&lt;&gt;"",IF(E262&lt;&gt;"",VLOOKUP(CONCATENATE(D262,"-",E262),'Three Phase - UG'!$C$8:$T$18,9,FALSE),""),"")</f>
        <v/>
      </c>
      <c r="K262" s="426" t="str">
        <f>IF(D262&lt;&gt;"",IF(E262&lt;&gt;"",VLOOKUP(CONCATENATE(D262,"-",E262),'Three Phase - UG'!$C$8:$T$18,10,FALSE),""),"")</f>
        <v/>
      </c>
      <c r="L262" s="426" t="str">
        <f>IF(D262&lt;&gt;"",IF(E262&lt;&gt;"",VLOOKUP(CONCATENATE(D262,"-",E262),'Three Phase - UG'!$C$8:$T$18,12,FALSE),""),"")</f>
        <v/>
      </c>
      <c r="M262" s="426" t="str">
        <f>IF(D262&lt;&gt;"",IF(E262&lt;&gt;"",VLOOKUP(CONCATENATE(D262,"-",E262),'Three Phase - UG'!$C$8:$T$18,13,FALSE),""),"")</f>
        <v/>
      </c>
      <c r="N262" s="427" t="str">
        <f>IF(D262&lt;&gt;"",IF(E262&lt;&gt;"",VLOOKUP(CONCATENATE(D262,"-",E262),'Three Phase - UG'!$C$8:$T$18,15,FALSE)*1000000,""),"")</f>
        <v/>
      </c>
      <c r="O262" s="426"/>
      <c r="P262" s="427"/>
      <c r="W262" s="429"/>
      <c r="X262"/>
      <c r="Y262"/>
      <c r="Z262"/>
      <c r="AA262"/>
      <c r="AB262"/>
      <c r="AC262"/>
      <c r="AD262"/>
      <c r="AE262"/>
      <c r="AF262" s="4"/>
      <c r="AG262" s="4"/>
      <c r="AH262" s="4"/>
      <c r="AI262" s="4"/>
      <c r="AJ262" s="4"/>
      <c r="AK262" s="4"/>
      <c r="AL262" s="4"/>
      <c r="AM262" s="4"/>
      <c r="AN262"/>
      <c r="AO262"/>
      <c r="AP262"/>
      <c r="AQ262"/>
      <c r="AR262"/>
      <c r="AS262"/>
      <c r="AT262"/>
      <c r="AU262"/>
      <c r="AV262"/>
      <c r="AW262"/>
      <c r="AX262"/>
      <c r="AY262"/>
      <c r="AZ262"/>
      <c r="BA262"/>
    </row>
    <row r="263" spans="1:53" s="428" customFormat="1" x14ac:dyDescent="0.25">
      <c r="A263"/>
      <c r="B263" s="25"/>
      <c r="C263" s="25"/>
      <c r="D263" s="27"/>
      <c r="E263" s="26"/>
      <c r="F263" s="26"/>
      <c r="G263" s="353"/>
      <c r="H263" s="425"/>
      <c r="I263" s="353"/>
      <c r="J263" s="426" t="str">
        <f>IF(D263&lt;&gt;"",IF(E263&lt;&gt;"",VLOOKUP(CONCATENATE(D263,"-",E263),'Three Phase - UG'!$C$8:$T$18,9,FALSE),""),"")</f>
        <v/>
      </c>
      <c r="K263" s="426" t="str">
        <f>IF(D263&lt;&gt;"",IF(E263&lt;&gt;"",VLOOKUP(CONCATENATE(D263,"-",E263),'Three Phase - UG'!$C$8:$T$18,10,FALSE),""),"")</f>
        <v/>
      </c>
      <c r="L263" s="426" t="str">
        <f>IF(D263&lt;&gt;"",IF(E263&lt;&gt;"",VLOOKUP(CONCATENATE(D263,"-",E263),'Three Phase - UG'!$C$8:$T$18,12,FALSE),""),"")</f>
        <v/>
      </c>
      <c r="M263" s="426" t="str">
        <f>IF(D263&lt;&gt;"",IF(E263&lt;&gt;"",VLOOKUP(CONCATENATE(D263,"-",E263),'Three Phase - UG'!$C$8:$T$18,13,FALSE),""),"")</f>
        <v/>
      </c>
      <c r="N263" s="427" t="str">
        <f>IF(D263&lt;&gt;"",IF(E263&lt;&gt;"",VLOOKUP(CONCATENATE(D263,"-",E263),'Three Phase - UG'!$C$8:$T$18,15,FALSE)*1000000,""),"")</f>
        <v/>
      </c>
      <c r="O263" s="426"/>
      <c r="P263" s="427"/>
      <c r="W263" s="429"/>
      <c r="X263"/>
      <c r="Y263"/>
      <c r="Z263"/>
      <c r="AA263"/>
      <c r="AB263"/>
      <c r="AC263"/>
      <c r="AD263"/>
      <c r="AE263"/>
      <c r="AF263" s="4"/>
      <c r="AG263" s="4"/>
      <c r="AH263" s="4"/>
      <c r="AI263" s="4"/>
      <c r="AJ263" s="4"/>
      <c r="AK263" s="4"/>
      <c r="AL263" s="4"/>
      <c r="AM263" s="4"/>
      <c r="AN263"/>
      <c r="AO263"/>
      <c r="AP263"/>
      <c r="AQ263"/>
      <c r="AR263"/>
      <c r="AS263"/>
      <c r="AT263"/>
      <c r="AU263"/>
      <c r="AV263"/>
      <c r="AW263"/>
      <c r="AX263"/>
      <c r="AY263"/>
      <c r="AZ263"/>
      <c r="BA263"/>
    </row>
    <row r="264" spans="1:53" s="428" customFormat="1" x14ac:dyDescent="0.25">
      <c r="A264"/>
      <c r="B264" s="25"/>
      <c r="C264" s="25"/>
      <c r="D264" s="27"/>
      <c r="E264" s="26"/>
      <c r="F264" s="26"/>
      <c r="G264" s="353"/>
      <c r="H264" s="425"/>
      <c r="I264" s="353"/>
      <c r="J264" s="426" t="str">
        <f>IF(D264&lt;&gt;"",IF(E264&lt;&gt;"",VLOOKUP(CONCATENATE(D264,"-",E264),'Three Phase - UG'!$C$8:$T$18,9,FALSE),""),"")</f>
        <v/>
      </c>
      <c r="K264" s="426" t="str">
        <f>IF(D264&lt;&gt;"",IF(E264&lt;&gt;"",VLOOKUP(CONCATENATE(D264,"-",E264),'Three Phase - UG'!$C$8:$T$18,10,FALSE),""),"")</f>
        <v/>
      </c>
      <c r="L264" s="426" t="str">
        <f>IF(D264&lt;&gt;"",IF(E264&lt;&gt;"",VLOOKUP(CONCATENATE(D264,"-",E264),'Three Phase - UG'!$C$8:$T$18,12,FALSE),""),"")</f>
        <v/>
      </c>
      <c r="M264" s="426" t="str">
        <f>IF(D264&lt;&gt;"",IF(E264&lt;&gt;"",VLOOKUP(CONCATENATE(D264,"-",E264),'Three Phase - UG'!$C$8:$T$18,13,FALSE),""),"")</f>
        <v/>
      </c>
      <c r="N264" s="427" t="str">
        <f>IF(D264&lt;&gt;"",IF(E264&lt;&gt;"",VLOOKUP(CONCATENATE(D264,"-",E264),'Three Phase - UG'!$C$8:$T$18,15,FALSE)*1000000,""),"")</f>
        <v/>
      </c>
      <c r="O264" s="426"/>
      <c r="P264" s="427"/>
      <c r="W264" s="429"/>
      <c r="X264"/>
      <c r="Y264"/>
      <c r="Z264"/>
      <c r="AA264"/>
      <c r="AB264"/>
      <c r="AC264"/>
      <c r="AD264"/>
      <c r="AE264"/>
      <c r="AF264" s="4"/>
      <c r="AG264" s="4"/>
      <c r="AH264" s="4"/>
      <c r="AI264" s="4"/>
      <c r="AJ264" s="4"/>
      <c r="AK264" s="4"/>
      <c r="AL264" s="4"/>
      <c r="AM264" s="4"/>
      <c r="AN264"/>
      <c r="AO264"/>
      <c r="AP264"/>
      <c r="AQ264"/>
      <c r="AR264"/>
      <c r="AS264"/>
      <c r="AT264"/>
      <c r="AU264"/>
      <c r="AV264"/>
      <c r="AW264"/>
      <c r="AX264"/>
      <c r="AY264"/>
      <c r="AZ264"/>
      <c r="BA264"/>
    </row>
    <row r="265" spans="1:53" s="428" customFormat="1" x14ac:dyDescent="0.25">
      <c r="A265"/>
      <c r="B265" s="25"/>
      <c r="C265" s="25"/>
      <c r="D265" s="27"/>
      <c r="E265" s="26"/>
      <c r="F265" s="26"/>
      <c r="G265" s="353"/>
      <c r="H265" s="425"/>
      <c r="I265" s="353"/>
      <c r="J265" s="426" t="str">
        <f>IF(D265&lt;&gt;"",IF(E265&lt;&gt;"",VLOOKUP(CONCATENATE(D265,"-",E265),'Three Phase - UG'!$C$8:$T$18,9,FALSE),""),"")</f>
        <v/>
      </c>
      <c r="K265" s="426" t="str">
        <f>IF(D265&lt;&gt;"",IF(E265&lt;&gt;"",VLOOKUP(CONCATENATE(D265,"-",E265),'Three Phase - UG'!$C$8:$T$18,10,FALSE),""),"")</f>
        <v/>
      </c>
      <c r="L265" s="426" t="str">
        <f>IF(D265&lt;&gt;"",IF(E265&lt;&gt;"",VLOOKUP(CONCATENATE(D265,"-",E265),'Three Phase - UG'!$C$8:$T$18,12,FALSE),""),"")</f>
        <v/>
      </c>
      <c r="M265" s="426" t="str">
        <f>IF(D265&lt;&gt;"",IF(E265&lt;&gt;"",VLOOKUP(CONCATENATE(D265,"-",E265),'Three Phase - UG'!$C$8:$T$18,13,FALSE),""),"")</f>
        <v/>
      </c>
      <c r="N265" s="427" t="str">
        <f>IF(D265&lt;&gt;"",IF(E265&lt;&gt;"",VLOOKUP(CONCATENATE(D265,"-",E265),'Three Phase - UG'!$C$8:$T$18,15,FALSE)*1000000,""),"")</f>
        <v/>
      </c>
      <c r="O265" s="426"/>
      <c r="P265" s="427"/>
      <c r="W265" s="429"/>
      <c r="X265"/>
      <c r="Y265"/>
      <c r="Z265"/>
      <c r="AA265"/>
      <c r="AB265"/>
      <c r="AC265"/>
      <c r="AD265"/>
      <c r="AE265"/>
      <c r="AF265" s="4"/>
      <c r="AG265" s="4"/>
      <c r="AH265" s="4"/>
      <c r="AI265" s="4"/>
      <c r="AJ265" s="4"/>
      <c r="AK265" s="4"/>
      <c r="AL265" s="4"/>
      <c r="AM265" s="4"/>
      <c r="AN265"/>
      <c r="AO265"/>
      <c r="AP265"/>
      <c r="AQ265"/>
      <c r="AR265"/>
      <c r="AS265"/>
      <c r="AT265"/>
      <c r="AU265"/>
      <c r="AV265"/>
      <c r="AW265"/>
      <c r="AX265"/>
      <c r="AY265"/>
      <c r="AZ265"/>
      <c r="BA265"/>
    </row>
    <row r="266" spans="1:53" s="428" customFormat="1" x14ac:dyDescent="0.25">
      <c r="A266"/>
      <c r="B266" s="25"/>
      <c r="C266" s="25"/>
      <c r="D266" s="27"/>
      <c r="E266" s="26"/>
      <c r="F266" s="26"/>
      <c r="G266" s="353"/>
      <c r="H266" s="425"/>
      <c r="I266" s="353"/>
      <c r="J266" s="426" t="str">
        <f>IF(D266&lt;&gt;"",IF(E266&lt;&gt;"",VLOOKUP(CONCATENATE(D266,"-",E266),'Three Phase - UG'!$C$8:$T$18,9,FALSE),""),"")</f>
        <v/>
      </c>
      <c r="K266" s="426" t="str">
        <f>IF(D266&lt;&gt;"",IF(E266&lt;&gt;"",VLOOKUP(CONCATENATE(D266,"-",E266),'Three Phase - UG'!$C$8:$T$18,10,FALSE),""),"")</f>
        <v/>
      </c>
      <c r="L266" s="426" t="str">
        <f>IF(D266&lt;&gt;"",IF(E266&lt;&gt;"",VLOOKUP(CONCATENATE(D266,"-",E266),'Three Phase - UG'!$C$8:$T$18,12,FALSE),""),"")</f>
        <v/>
      </c>
      <c r="M266" s="426" t="str">
        <f>IF(D266&lt;&gt;"",IF(E266&lt;&gt;"",VLOOKUP(CONCATENATE(D266,"-",E266),'Three Phase - UG'!$C$8:$T$18,13,FALSE),""),"")</f>
        <v/>
      </c>
      <c r="N266" s="427" t="str">
        <f>IF(D266&lt;&gt;"",IF(E266&lt;&gt;"",VLOOKUP(CONCATENATE(D266,"-",E266),'Three Phase - UG'!$C$8:$T$18,15,FALSE)*1000000,""),"")</f>
        <v/>
      </c>
      <c r="O266" s="426"/>
      <c r="P266" s="427"/>
      <c r="W266" s="429"/>
      <c r="X266"/>
      <c r="Y266"/>
      <c r="Z266"/>
      <c r="AA266"/>
      <c r="AB266"/>
      <c r="AC266"/>
      <c r="AD266"/>
      <c r="AE266"/>
      <c r="AF266" s="4"/>
      <c r="AG266" s="4"/>
      <c r="AH266" s="4"/>
      <c r="AI266" s="4"/>
      <c r="AJ266" s="4"/>
      <c r="AK266" s="4"/>
      <c r="AL266" s="4"/>
      <c r="AM266" s="4"/>
      <c r="AN266"/>
      <c r="AO266"/>
      <c r="AP266"/>
      <c r="AQ266"/>
      <c r="AR266"/>
      <c r="AS266"/>
      <c r="AT266"/>
      <c r="AU266"/>
      <c r="AV266"/>
      <c r="AW266"/>
      <c r="AX266"/>
      <c r="AY266"/>
      <c r="AZ266"/>
      <c r="BA266"/>
    </row>
    <row r="267" spans="1:53" s="428" customFormat="1" x14ac:dyDescent="0.25">
      <c r="A267"/>
      <c r="B267" s="25"/>
      <c r="C267" s="25"/>
      <c r="D267" s="27"/>
      <c r="E267" s="26"/>
      <c r="F267" s="26"/>
      <c r="G267" s="353"/>
      <c r="H267" s="425"/>
      <c r="I267" s="353"/>
      <c r="J267" s="426" t="str">
        <f>IF(D267&lt;&gt;"",IF(E267&lt;&gt;"",VLOOKUP(CONCATENATE(D267,"-",E267),'Three Phase - UG'!$C$8:$T$18,9,FALSE),""),"")</f>
        <v/>
      </c>
      <c r="K267" s="426" t="str">
        <f>IF(D267&lt;&gt;"",IF(E267&lt;&gt;"",VLOOKUP(CONCATENATE(D267,"-",E267),'Three Phase - UG'!$C$8:$T$18,10,FALSE),""),"")</f>
        <v/>
      </c>
      <c r="L267" s="426" t="str">
        <f>IF(D267&lt;&gt;"",IF(E267&lt;&gt;"",VLOOKUP(CONCATENATE(D267,"-",E267),'Three Phase - UG'!$C$8:$T$18,12,FALSE),""),"")</f>
        <v/>
      </c>
      <c r="M267" s="426" t="str">
        <f>IF(D267&lt;&gt;"",IF(E267&lt;&gt;"",VLOOKUP(CONCATENATE(D267,"-",E267),'Three Phase - UG'!$C$8:$T$18,13,FALSE),""),"")</f>
        <v/>
      </c>
      <c r="N267" s="427" t="str">
        <f>IF(D267&lt;&gt;"",IF(E267&lt;&gt;"",VLOOKUP(CONCATENATE(D267,"-",E267),'Three Phase - UG'!$C$8:$T$18,15,FALSE)*1000000,""),"")</f>
        <v/>
      </c>
      <c r="O267" s="426"/>
      <c r="P267" s="427"/>
      <c r="W267" s="429"/>
      <c r="X267"/>
      <c r="Y267"/>
      <c r="Z267"/>
      <c r="AA267"/>
      <c r="AB267"/>
      <c r="AC267"/>
      <c r="AD267"/>
      <c r="AE267"/>
      <c r="AF267" s="4"/>
      <c r="AG267" s="4"/>
      <c r="AH267" s="4"/>
      <c r="AI267" s="4"/>
      <c r="AJ267" s="4"/>
      <c r="AK267" s="4"/>
      <c r="AL267" s="4"/>
      <c r="AM267" s="4"/>
      <c r="AN267"/>
      <c r="AO267"/>
      <c r="AP267"/>
      <c r="AQ267"/>
      <c r="AR267"/>
      <c r="AS267"/>
      <c r="AT267"/>
      <c r="AU267"/>
      <c r="AV267"/>
      <c r="AW267"/>
      <c r="AX267"/>
      <c r="AY267"/>
      <c r="AZ267"/>
      <c r="BA267"/>
    </row>
    <row r="268" spans="1:53" s="428" customFormat="1" x14ac:dyDescent="0.25">
      <c r="A268"/>
      <c r="B268" s="25"/>
      <c r="C268" s="25"/>
      <c r="D268" s="27"/>
      <c r="E268" s="26"/>
      <c r="F268" s="26"/>
      <c r="G268" s="353"/>
      <c r="H268" s="425"/>
      <c r="I268" s="353"/>
      <c r="J268" s="426" t="str">
        <f>IF(D268&lt;&gt;"",IF(E268&lt;&gt;"",VLOOKUP(CONCATENATE(D268,"-",E268),'Three Phase - UG'!$C$8:$T$18,9,FALSE),""),"")</f>
        <v/>
      </c>
      <c r="K268" s="426" t="str">
        <f>IF(D268&lt;&gt;"",IF(E268&lt;&gt;"",VLOOKUP(CONCATENATE(D268,"-",E268),'Three Phase - UG'!$C$8:$T$18,10,FALSE),""),"")</f>
        <v/>
      </c>
      <c r="L268" s="426" t="str">
        <f>IF(D268&lt;&gt;"",IF(E268&lt;&gt;"",VLOOKUP(CONCATENATE(D268,"-",E268),'Three Phase - UG'!$C$8:$T$18,12,FALSE),""),"")</f>
        <v/>
      </c>
      <c r="M268" s="426" t="str">
        <f>IF(D268&lt;&gt;"",IF(E268&lt;&gt;"",VLOOKUP(CONCATENATE(D268,"-",E268),'Three Phase - UG'!$C$8:$T$18,13,FALSE),""),"")</f>
        <v/>
      </c>
      <c r="N268" s="427" t="str">
        <f>IF(D268&lt;&gt;"",IF(E268&lt;&gt;"",VLOOKUP(CONCATENATE(D268,"-",E268),'Three Phase - UG'!$C$8:$T$18,15,FALSE)*1000000,""),"")</f>
        <v/>
      </c>
      <c r="O268" s="426"/>
      <c r="P268" s="427"/>
      <c r="W268" s="429"/>
      <c r="X268"/>
      <c r="Y268"/>
      <c r="Z268"/>
      <c r="AA268"/>
      <c r="AB268"/>
      <c r="AC268"/>
      <c r="AD268"/>
      <c r="AE268"/>
      <c r="AF268" s="4"/>
      <c r="AG268" s="4"/>
      <c r="AH268" s="4"/>
      <c r="AI268" s="4"/>
      <c r="AJ268" s="4"/>
      <c r="AK268" s="4"/>
      <c r="AL268" s="4"/>
      <c r="AM268" s="4"/>
      <c r="AN268"/>
      <c r="AO268"/>
      <c r="AP268"/>
      <c r="AQ268"/>
      <c r="AR268"/>
      <c r="AS268"/>
      <c r="AT268"/>
      <c r="AU268"/>
      <c r="AV268"/>
      <c r="AW268"/>
      <c r="AX268"/>
      <c r="AY268"/>
      <c r="AZ268"/>
      <c r="BA268"/>
    </row>
    <row r="269" spans="1:53" s="428" customFormat="1" x14ac:dyDescent="0.25">
      <c r="A269"/>
      <c r="B269" s="25"/>
      <c r="C269" s="25"/>
      <c r="D269" s="27"/>
      <c r="E269" s="26"/>
      <c r="F269" s="26"/>
      <c r="G269" s="353"/>
      <c r="H269" s="425"/>
      <c r="I269" s="353"/>
      <c r="J269" s="426" t="str">
        <f>IF(D269&lt;&gt;"",IF(E269&lt;&gt;"",VLOOKUP(CONCATENATE(D269,"-",E269),'Three Phase - UG'!$C$8:$T$18,9,FALSE),""),"")</f>
        <v/>
      </c>
      <c r="K269" s="426" t="str">
        <f>IF(D269&lt;&gt;"",IF(E269&lt;&gt;"",VLOOKUP(CONCATENATE(D269,"-",E269),'Three Phase - UG'!$C$8:$T$18,10,FALSE),""),"")</f>
        <v/>
      </c>
      <c r="L269" s="426" t="str">
        <f>IF(D269&lt;&gt;"",IF(E269&lt;&gt;"",VLOOKUP(CONCATENATE(D269,"-",E269),'Three Phase - UG'!$C$8:$T$18,12,FALSE),""),"")</f>
        <v/>
      </c>
      <c r="M269" s="426" t="str">
        <f>IF(D269&lt;&gt;"",IF(E269&lt;&gt;"",VLOOKUP(CONCATENATE(D269,"-",E269),'Three Phase - UG'!$C$8:$T$18,13,FALSE),""),"")</f>
        <v/>
      </c>
      <c r="N269" s="427" t="str">
        <f>IF(D269&lt;&gt;"",IF(E269&lt;&gt;"",VLOOKUP(CONCATENATE(D269,"-",E269),'Three Phase - UG'!$C$8:$T$18,15,FALSE)*1000000,""),"")</f>
        <v/>
      </c>
      <c r="O269" s="426"/>
      <c r="P269" s="427"/>
      <c r="W269" s="429"/>
      <c r="X269"/>
      <c r="Y269"/>
      <c r="Z269"/>
      <c r="AA269"/>
      <c r="AB269"/>
      <c r="AC269"/>
      <c r="AD269"/>
      <c r="AE269"/>
      <c r="AF269" s="4"/>
      <c r="AG269" s="4"/>
      <c r="AH269" s="4"/>
      <c r="AI269" s="4"/>
      <c r="AJ269" s="4"/>
      <c r="AK269" s="4"/>
      <c r="AL269" s="4"/>
      <c r="AM269" s="4"/>
      <c r="AN269"/>
      <c r="AO269"/>
      <c r="AP269"/>
      <c r="AQ269"/>
      <c r="AR269"/>
      <c r="AS269"/>
      <c r="AT269"/>
      <c r="AU269"/>
      <c r="AV269"/>
      <c r="AW269"/>
      <c r="AX269"/>
      <c r="AY269"/>
      <c r="AZ269"/>
      <c r="BA269"/>
    </row>
    <row r="270" spans="1:53" s="428" customFormat="1" x14ac:dyDescent="0.25">
      <c r="A270"/>
      <c r="B270" s="25"/>
      <c r="C270" s="25"/>
      <c r="D270" s="27"/>
      <c r="E270" s="26"/>
      <c r="F270" s="26"/>
      <c r="G270" s="353"/>
      <c r="H270" s="425"/>
      <c r="I270" s="353"/>
      <c r="J270" s="426" t="str">
        <f>IF(D270&lt;&gt;"",IF(E270&lt;&gt;"",VLOOKUP(CONCATENATE(D270,"-",E270),'Three Phase - UG'!$C$8:$T$18,9,FALSE),""),"")</f>
        <v/>
      </c>
      <c r="K270" s="426" t="str">
        <f>IF(D270&lt;&gt;"",IF(E270&lt;&gt;"",VLOOKUP(CONCATENATE(D270,"-",E270),'Three Phase - UG'!$C$8:$T$18,10,FALSE),""),"")</f>
        <v/>
      </c>
      <c r="L270" s="426" t="str">
        <f>IF(D270&lt;&gt;"",IF(E270&lt;&gt;"",VLOOKUP(CONCATENATE(D270,"-",E270),'Three Phase - UG'!$C$8:$T$18,12,FALSE),""),"")</f>
        <v/>
      </c>
      <c r="M270" s="426" t="str">
        <f>IF(D270&lt;&gt;"",IF(E270&lt;&gt;"",VLOOKUP(CONCATENATE(D270,"-",E270),'Three Phase - UG'!$C$8:$T$18,13,FALSE),""),"")</f>
        <v/>
      </c>
      <c r="N270" s="427" t="str">
        <f>IF(D270&lt;&gt;"",IF(E270&lt;&gt;"",VLOOKUP(CONCATENATE(D270,"-",E270),'Three Phase - UG'!$C$8:$T$18,15,FALSE)*1000000,""),"")</f>
        <v/>
      </c>
      <c r="O270" s="426"/>
      <c r="P270" s="427"/>
      <c r="W270" s="429"/>
      <c r="X270"/>
      <c r="Y270"/>
      <c r="Z270"/>
      <c r="AA270"/>
      <c r="AB270"/>
      <c r="AC270"/>
      <c r="AD270"/>
      <c r="AE270"/>
      <c r="AF270" s="4"/>
      <c r="AG270" s="4"/>
      <c r="AH270" s="4"/>
      <c r="AI270" s="4"/>
      <c r="AJ270" s="4"/>
      <c r="AK270" s="4"/>
      <c r="AL270" s="4"/>
      <c r="AM270" s="4"/>
      <c r="AN270"/>
      <c r="AO270"/>
      <c r="AP270"/>
      <c r="AQ270"/>
      <c r="AR270"/>
      <c r="AS270"/>
      <c r="AT270"/>
      <c r="AU270"/>
      <c r="AV270"/>
      <c r="AW270"/>
      <c r="AX270"/>
      <c r="AY270"/>
      <c r="AZ270"/>
      <c r="BA270"/>
    </row>
    <row r="271" spans="1:53" s="428" customFormat="1" x14ac:dyDescent="0.25">
      <c r="A271"/>
      <c r="B271" s="25"/>
      <c r="C271" s="25"/>
      <c r="D271" s="27"/>
      <c r="E271" s="26"/>
      <c r="F271" s="26"/>
      <c r="G271" s="353"/>
      <c r="H271" s="425"/>
      <c r="I271" s="353"/>
      <c r="J271" s="426" t="str">
        <f>IF(D271&lt;&gt;"",IF(E271&lt;&gt;"",VLOOKUP(CONCATENATE(D271,"-",E271),'Three Phase - UG'!$C$8:$T$18,9,FALSE),""),"")</f>
        <v/>
      </c>
      <c r="K271" s="426" t="str">
        <f>IF(D271&lt;&gt;"",IF(E271&lt;&gt;"",VLOOKUP(CONCATENATE(D271,"-",E271),'Three Phase - UG'!$C$8:$T$18,10,FALSE),""),"")</f>
        <v/>
      </c>
      <c r="L271" s="426" t="str">
        <f>IF(D271&lt;&gt;"",IF(E271&lt;&gt;"",VLOOKUP(CONCATENATE(D271,"-",E271),'Three Phase - UG'!$C$8:$T$18,12,FALSE),""),"")</f>
        <v/>
      </c>
      <c r="M271" s="426" t="str">
        <f>IF(D271&lt;&gt;"",IF(E271&lt;&gt;"",VLOOKUP(CONCATENATE(D271,"-",E271),'Three Phase - UG'!$C$8:$T$18,13,FALSE),""),"")</f>
        <v/>
      </c>
      <c r="N271" s="427" t="str">
        <f>IF(D271&lt;&gt;"",IF(E271&lt;&gt;"",VLOOKUP(CONCATENATE(D271,"-",E271),'Three Phase - UG'!$C$8:$T$18,15,FALSE)*1000000,""),"")</f>
        <v/>
      </c>
      <c r="O271" s="426"/>
      <c r="P271" s="427"/>
      <c r="W271" s="429"/>
      <c r="X271"/>
      <c r="Y271"/>
      <c r="Z271"/>
      <c r="AA271"/>
      <c r="AB271"/>
      <c r="AC271"/>
      <c r="AD271"/>
      <c r="AE271"/>
      <c r="AF271" s="4"/>
      <c r="AG271" s="4"/>
      <c r="AH271" s="4"/>
      <c r="AI271" s="4"/>
      <c r="AJ271" s="4"/>
      <c r="AK271" s="4"/>
      <c r="AL271" s="4"/>
      <c r="AM271" s="4"/>
      <c r="AN271"/>
      <c r="AO271"/>
      <c r="AP271"/>
      <c r="AQ271"/>
      <c r="AR271"/>
      <c r="AS271"/>
      <c r="AT271"/>
      <c r="AU271"/>
      <c r="AV271"/>
      <c r="AW271"/>
      <c r="AX271"/>
      <c r="AY271"/>
      <c r="AZ271"/>
      <c r="BA271"/>
    </row>
    <row r="272" spans="1:53" s="428" customFormat="1" x14ac:dyDescent="0.25">
      <c r="A272"/>
      <c r="B272" s="25"/>
      <c r="C272" s="25"/>
      <c r="D272" s="27"/>
      <c r="E272" s="26"/>
      <c r="F272" s="26"/>
      <c r="G272" s="353"/>
      <c r="H272" s="425"/>
      <c r="I272" s="353"/>
      <c r="J272" s="426" t="str">
        <f>IF(D272&lt;&gt;"",IF(E272&lt;&gt;"",VLOOKUP(CONCATENATE(D272,"-",E272),'Three Phase - UG'!$C$8:$T$18,9,FALSE),""),"")</f>
        <v/>
      </c>
      <c r="K272" s="426" t="str">
        <f>IF(D272&lt;&gt;"",IF(E272&lt;&gt;"",VLOOKUP(CONCATENATE(D272,"-",E272),'Three Phase - UG'!$C$8:$T$18,10,FALSE),""),"")</f>
        <v/>
      </c>
      <c r="L272" s="426" t="str">
        <f>IF(D272&lt;&gt;"",IF(E272&lt;&gt;"",VLOOKUP(CONCATENATE(D272,"-",E272),'Three Phase - UG'!$C$8:$T$18,12,FALSE),""),"")</f>
        <v/>
      </c>
      <c r="M272" s="426" t="str">
        <f>IF(D272&lt;&gt;"",IF(E272&lt;&gt;"",VLOOKUP(CONCATENATE(D272,"-",E272),'Three Phase - UG'!$C$8:$T$18,13,FALSE),""),"")</f>
        <v/>
      </c>
      <c r="N272" s="427" t="str">
        <f>IF(D272&lt;&gt;"",IF(E272&lt;&gt;"",VLOOKUP(CONCATENATE(D272,"-",E272),'Three Phase - UG'!$C$8:$T$18,15,FALSE)*1000000,""),"")</f>
        <v/>
      </c>
      <c r="O272" s="426"/>
      <c r="P272" s="427"/>
      <c r="W272" s="429"/>
      <c r="X272"/>
      <c r="Y272"/>
      <c r="Z272"/>
      <c r="AA272"/>
      <c r="AB272"/>
      <c r="AC272"/>
      <c r="AD272"/>
      <c r="AE272"/>
      <c r="AF272" s="4"/>
      <c r="AG272" s="4"/>
      <c r="AH272" s="4"/>
      <c r="AI272" s="4"/>
      <c r="AJ272" s="4"/>
      <c r="AK272" s="4"/>
      <c r="AL272" s="4"/>
      <c r="AM272" s="4"/>
      <c r="AN272"/>
      <c r="AO272"/>
      <c r="AP272"/>
      <c r="AQ272"/>
      <c r="AR272"/>
      <c r="AS272"/>
      <c r="AT272"/>
      <c r="AU272"/>
      <c r="AV272"/>
      <c r="AW272"/>
      <c r="AX272"/>
      <c r="AY272"/>
      <c r="AZ272"/>
      <c r="BA272"/>
    </row>
    <row r="273" spans="1:53" s="428" customFormat="1" x14ac:dyDescent="0.25">
      <c r="A273"/>
      <c r="B273" s="25"/>
      <c r="C273" s="25"/>
      <c r="D273" s="27"/>
      <c r="E273" s="26"/>
      <c r="F273" s="26"/>
      <c r="G273" s="353"/>
      <c r="H273" s="425"/>
      <c r="I273" s="353"/>
      <c r="J273" s="426" t="str">
        <f>IF(D273&lt;&gt;"",IF(E273&lt;&gt;"",VLOOKUP(CONCATENATE(D273,"-",E273),'Three Phase - UG'!$C$8:$T$18,9,FALSE),""),"")</f>
        <v/>
      </c>
      <c r="K273" s="426" t="str">
        <f>IF(D273&lt;&gt;"",IF(E273&lt;&gt;"",VLOOKUP(CONCATENATE(D273,"-",E273),'Three Phase - UG'!$C$8:$T$18,10,FALSE),""),"")</f>
        <v/>
      </c>
      <c r="L273" s="426" t="str">
        <f>IF(D273&lt;&gt;"",IF(E273&lt;&gt;"",VLOOKUP(CONCATENATE(D273,"-",E273),'Three Phase - UG'!$C$8:$T$18,12,FALSE),""),"")</f>
        <v/>
      </c>
      <c r="M273" s="426" t="str">
        <f>IF(D273&lt;&gt;"",IF(E273&lt;&gt;"",VLOOKUP(CONCATENATE(D273,"-",E273),'Three Phase - UG'!$C$8:$T$18,13,FALSE),""),"")</f>
        <v/>
      </c>
      <c r="N273" s="427" t="str">
        <f>IF(D273&lt;&gt;"",IF(E273&lt;&gt;"",VLOOKUP(CONCATENATE(D273,"-",E273),'Three Phase - UG'!$C$8:$T$18,15,FALSE)*1000000,""),"")</f>
        <v/>
      </c>
      <c r="O273" s="426"/>
      <c r="P273" s="427"/>
      <c r="W273" s="429"/>
      <c r="X273"/>
      <c r="Y273"/>
      <c r="Z273"/>
      <c r="AA273"/>
      <c r="AB273"/>
      <c r="AC273"/>
      <c r="AD273"/>
      <c r="AE273"/>
      <c r="AF273" s="4"/>
      <c r="AG273" s="4"/>
      <c r="AH273" s="4"/>
      <c r="AI273" s="4"/>
      <c r="AJ273" s="4"/>
      <c r="AK273" s="4"/>
      <c r="AL273" s="4"/>
      <c r="AM273" s="4"/>
      <c r="AN273"/>
      <c r="AO273"/>
      <c r="AP273"/>
      <c r="AQ273"/>
      <c r="AR273"/>
      <c r="AS273"/>
      <c r="AT273"/>
      <c r="AU273"/>
      <c r="AV273"/>
      <c r="AW273"/>
      <c r="AX273"/>
      <c r="AY273"/>
      <c r="AZ273"/>
      <c r="BA273"/>
    </row>
    <row r="274" spans="1:53" s="428" customFormat="1" x14ac:dyDescent="0.25">
      <c r="A274"/>
      <c r="B274" s="25"/>
      <c r="C274" s="25"/>
      <c r="D274" s="27"/>
      <c r="E274" s="26"/>
      <c r="F274" s="26"/>
      <c r="G274" s="353"/>
      <c r="H274" s="425"/>
      <c r="I274" s="353"/>
      <c r="J274" s="426" t="str">
        <f>IF(D274&lt;&gt;"",IF(E274&lt;&gt;"",VLOOKUP(CONCATENATE(D274,"-",E274),'Three Phase - UG'!$C$8:$T$18,9,FALSE),""),"")</f>
        <v/>
      </c>
      <c r="K274" s="426" t="str">
        <f>IF(D274&lt;&gt;"",IF(E274&lt;&gt;"",VLOOKUP(CONCATENATE(D274,"-",E274),'Three Phase - UG'!$C$8:$T$18,10,FALSE),""),"")</f>
        <v/>
      </c>
      <c r="L274" s="426" t="str">
        <f>IF(D274&lt;&gt;"",IF(E274&lt;&gt;"",VLOOKUP(CONCATENATE(D274,"-",E274),'Three Phase - UG'!$C$8:$T$18,12,FALSE),""),"")</f>
        <v/>
      </c>
      <c r="M274" s="426" t="str">
        <f>IF(D274&lt;&gt;"",IF(E274&lt;&gt;"",VLOOKUP(CONCATENATE(D274,"-",E274),'Three Phase - UG'!$C$8:$T$18,13,FALSE),""),"")</f>
        <v/>
      </c>
      <c r="N274" s="427" t="str">
        <f>IF(D274&lt;&gt;"",IF(E274&lt;&gt;"",VLOOKUP(CONCATENATE(D274,"-",E274),'Three Phase - UG'!$C$8:$T$18,15,FALSE)*1000000,""),"")</f>
        <v/>
      </c>
      <c r="O274" s="426"/>
      <c r="P274" s="427"/>
      <c r="W274" s="429"/>
      <c r="X274"/>
      <c r="Y274"/>
      <c r="Z274"/>
      <c r="AA274"/>
      <c r="AB274"/>
      <c r="AC274"/>
      <c r="AD274"/>
      <c r="AE274"/>
      <c r="AF274" s="4"/>
      <c r="AG274" s="4"/>
      <c r="AH274" s="4"/>
      <c r="AI274" s="4"/>
      <c r="AJ274" s="4"/>
      <c r="AK274" s="4"/>
      <c r="AL274" s="4"/>
      <c r="AM274" s="4"/>
      <c r="AN274"/>
      <c r="AO274"/>
      <c r="AP274"/>
      <c r="AQ274"/>
      <c r="AR274"/>
      <c r="AS274"/>
      <c r="AT274"/>
      <c r="AU274"/>
      <c r="AV274"/>
      <c r="AW274"/>
      <c r="AX274"/>
      <c r="AY274"/>
      <c r="AZ274"/>
      <c r="BA274"/>
    </row>
    <row r="275" spans="1:53" s="428" customFormat="1" x14ac:dyDescent="0.25">
      <c r="A275"/>
      <c r="B275" s="25"/>
      <c r="C275" s="25"/>
      <c r="D275" s="27"/>
      <c r="E275" s="26"/>
      <c r="F275" s="26"/>
      <c r="G275" s="353"/>
      <c r="H275" s="425"/>
      <c r="I275" s="353"/>
      <c r="J275" s="426" t="str">
        <f>IF(D275&lt;&gt;"",IF(E275&lt;&gt;"",VLOOKUP(CONCATENATE(D275,"-",E275),'Three Phase - UG'!$C$8:$T$18,9,FALSE),""),"")</f>
        <v/>
      </c>
      <c r="K275" s="426" t="str">
        <f>IF(D275&lt;&gt;"",IF(E275&lt;&gt;"",VLOOKUP(CONCATENATE(D275,"-",E275),'Three Phase - UG'!$C$8:$T$18,10,FALSE),""),"")</f>
        <v/>
      </c>
      <c r="L275" s="426" t="str">
        <f>IF(D275&lt;&gt;"",IF(E275&lt;&gt;"",VLOOKUP(CONCATENATE(D275,"-",E275),'Three Phase - UG'!$C$8:$T$18,12,FALSE),""),"")</f>
        <v/>
      </c>
      <c r="M275" s="426" t="str">
        <f>IF(D275&lt;&gt;"",IF(E275&lt;&gt;"",VLOOKUP(CONCATENATE(D275,"-",E275),'Three Phase - UG'!$C$8:$T$18,13,FALSE),""),"")</f>
        <v/>
      </c>
      <c r="N275" s="427" t="str">
        <f>IF(D275&lt;&gt;"",IF(E275&lt;&gt;"",VLOOKUP(CONCATENATE(D275,"-",E275),'Three Phase - UG'!$C$8:$T$18,15,FALSE)*1000000,""),"")</f>
        <v/>
      </c>
      <c r="O275" s="426"/>
      <c r="P275" s="427"/>
      <c r="W275" s="429"/>
      <c r="X275"/>
      <c r="Y275"/>
      <c r="Z275"/>
      <c r="AA275"/>
      <c r="AB275"/>
      <c r="AC275"/>
      <c r="AD275"/>
      <c r="AE275"/>
      <c r="AF275" s="4"/>
      <c r="AG275" s="4"/>
      <c r="AH275" s="4"/>
      <c r="AI275" s="4"/>
      <c r="AJ275" s="4"/>
      <c r="AK275" s="4"/>
      <c r="AL275" s="4"/>
      <c r="AM275" s="4"/>
      <c r="AN275"/>
      <c r="AO275"/>
      <c r="AP275"/>
      <c r="AQ275"/>
      <c r="AR275"/>
      <c r="AS275"/>
      <c r="AT275"/>
      <c r="AU275"/>
      <c r="AV275"/>
      <c r="AW275"/>
      <c r="AX275"/>
      <c r="AY275"/>
      <c r="AZ275"/>
      <c r="BA275"/>
    </row>
    <row r="276" spans="1:53" s="428" customFormat="1" x14ac:dyDescent="0.25">
      <c r="A276"/>
      <c r="B276" s="25"/>
      <c r="C276" s="25"/>
      <c r="D276" s="27"/>
      <c r="E276" s="26"/>
      <c r="F276" s="26"/>
      <c r="G276" s="353"/>
      <c r="H276" s="425"/>
      <c r="I276" s="353"/>
      <c r="J276" s="426" t="str">
        <f>IF(D276&lt;&gt;"",IF(E276&lt;&gt;"",VLOOKUP(CONCATENATE(D276,"-",E276),'Three Phase - UG'!$C$8:$T$18,9,FALSE),""),"")</f>
        <v/>
      </c>
      <c r="K276" s="426" t="str">
        <f>IF(D276&lt;&gt;"",IF(E276&lt;&gt;"",VLOOKUP(CONCATENATE(D276,"-",E276),'Three Phase - UG'!$C$8:$T$18,10,FALSE),""),"")</f>
        <v/>
      </c>
      <c r="L276" s="426" t="str">
        <f>IF(D276&lt;&gt;"",IF(E276&lt;&gt;"",VLOOKUP(CONCATENATE(D276,"-",E276),'Three Phase - UG'!$C$8:$T$18,12,FALSE),""),"")</f>
        <v/>
      </c>
      <c r="M276" s="426" t="str">
        <f>IF(D276&lt;&gt;"",IF(E276&lt;&gt;"",VLOOKUP(CONCATENATE(D276,"-",E276),'Three Phase - UG'!$C$8:$T$18,13,FALSE),""),"")</f>
        <v/>
      </c>
      <c r="N276" s="427" t="str">
        <f>IF(D276&lt;&gt;"",IF(E276&lt;&gt;"",VLOOKUP(CONCATENATE(D276,"-",E276),'Three Phase - UG'!$C$8:$T$18,15,FALSE)*1000000,""),"")</f>
        <v/>
      </c>
      <c r="O276" s="426"/>
      <c r="P276" s="427"/>
      <c r="W276" s="429"/>
      <c r="X276"/>
      <c r="Y276"/>
      <c r="Z276"/>
      <c r="AA276"/>
      <c r="AB276"/>
      <c r="AC276"/>
      <c r="AD276"/>
      <c r="AE276"/>
      <c r="AF276" s="4"/>
      <c r="AG276" s="4"/>
      <c r="AH276" s="4"/>
      <c r="AI276" s="4"/>
      <c r="AJ276" s="4"/>
      <c r="AK276" s="4"/>
      <c r="AL276" s="4"/>
      <c r="AM276" s="4"/>
      <c r="AN276"/>
      <c r="AO276"/>
      <c r="AP276"/>
      <c r="AQ276"/>
      <c r="AR276"/>
      <c r="AS276"/>
      <c r="AT276"/>
      <c r="AU276"/>
      <c r="AV276"/>
      <c r="AW276"/>
      <c r="AX276"/>
      <c r="AY276"/>
      <c r="AZ276"/>
      <c r="BA276"/>
    </row>
    <row r="277" spans="1:53" s="428" customFormat="1" x14ac:dyDescent="0.25">
      <c r="A277"/>
      <c r="B277" s="25"/>
      <c r="C277" s="25"/>
      <c r="D277" s="27"/>
      <c r="E277" s="26"/>
      <c r="F277" s="26"/>
      <c r="G277" s="353"/>
      <c r="H277" s="425"/>
      <c r="I277" s="353"/>
      <c r="J277" s="426" t="str">
        <f>IF(D277&lt;&gt;"",IF(E277&lt;&gt;"",VLOOKUP(CONCATENATE(D277,"-",E277),'Three Phase - UG'!$C$8:$T$18,9,FALSE),""),"")</f>
        <v/>
      </c>
      <c r="K277" s="426" t="str">
        <f>IF(D277&lt;&gt;"",IF(E277&lt;&gt;"",VLOOKUP(CONCATENATE(D277,"-",E277),'Three Phase - UG'!$C$8:$T$18,10,FALSE),""),"")</f>
        <v/>
      </c>
      <c r="L277" s="426" t="str">
        <f>IF(D277&lt;&gt;"",IF(E277&lt;&gt;"",VLOOKUP(CONCATENATE(D277,"-",E277),'Three Phase - UG'!$C$8:$T$18,12,FALSE),""),"")</f>
        <v/>
      </c>
      <c r="M277" s="426" t="str">
        <f>IF(D277&lt;&gt;"",IF(E277&lt;&gt;"",VLOOKUP(CONCATENATE(D277,"-",E277),'Three Phase - UG'!$C$8:$T$18,13,FALSE),""),"")</f>
        <v/>
      </c>
      <c r="N277" s="427" t="str">
        <f>IF(D277&lt;&gt;"",IF(E277&lt;&gt;"",VLOOKUP(CONCATENATE(D277,"-",E277),'Three Phase - UG'!$C$8:$T$18,15,FALSE)*1000000,""),"")</f>
        <v/>
      </c>
      <c r="O277" s="426"/>
      <c r="P277" s="427"/>
      <c r="W277" s="429"/>
      <c r="X277"/>
      <c r="Y277"/>
      <c r="Z277"/>
      <c r="AA277"/>
      <c r="AB277"/>
      <c r="AC277"/>
      <c r="AD277"/>
      <c r="AE277"/>
      <c r="AF277" s="4"/>
      <c r="AG277" s="4"/>
      <c r="AH277" s="4"/>
      <c r="AI277" s="4"/>
      <c r="AJ277" s="4"/>
      <c r="AK277" s="4"/>
      <c r="AL277" s="4"/>
      <c r="AM277" s="4"/>
      <c r="AN277"/>
      <c r="AO277"/>
      <c r="AP277"/>
      <c r="AQ277"/>
      <c r="AR277"/>
      <c r="AS277"/>
      <c r="AT277"/>
      <c r="AU277"/>
      <c r="AV277"/>
      <c r="AW277"/>
      <c r="AX277"/>
      <c r="AY277"/>
      <c r="AZ277"/>
      <c r="BA277"/>
    </row>
    <row r="278" spans="1:53" s="428" customFormat="1" x14ac:dyDescent="0.25">
      <c r="A278"/>
      <c r="B278" s="25"/>
      <c r="C278" s="25"/>
      <c r="D278" s="27"/>
      <c r="E278" s="26"/>
      <c r="F278" s="26"/>
      <c r="G278" s="353"/>
      <c r="H278" s="425"/>
      <c r="I278" s="353"/>
      <c r="J278" s="426" t="str">
        <f>IF(D278&lt;&gt;"",IF(E278&lt;&gt;"",VLOOKUP(CONCATENATE(D278,"-",E278),'Three Phase - UG'!$C$8:$T$18,9,FALSE),""),"")</f>
        <v/>
      </c>
      <c r="K278" s="426" t="str">
        <f>IF(D278&lt;&gt;"",IF(E278&lt;&gt;"",VLOOKUP(CONCATENATE(D278,"-",E278),'Three Phase - UG'!$C$8:$T$18,10,FALSE),""),"")</f>
        <v/>
      </c>
      <c r="L278" s="426" t="str">
        <f>IF(D278&lt;&gt;"",IF(E278&lt;&gt;"",VLOOKUP(CONCATENATE(D278,"-",E278),'Three Phase - UG'!$C$8:$T$18,12,FALSE),""),"")</f>
        <v/>
      </c>
      <c r="M278" s="426" t="str">
        <f>IF(D278&lt;&gt;"",IF(E278&lt;&gt;"",VLOOKUP(CONCATENATE(D278,"-",E278),'Three Phase - UG'!$C$8:$T$18,13,FALSE),""),"")</f>
        <v/>
      </c>
      <c r="N278" s="427" t="str">
        <f>IF(D278&lt;&gt;"",IF(E278&lt;&gt;"",VLOOKUP(CONCATENATE(D278,"-",E278),'Three Phase - UG'!$C$8:$T$18,15,FALSE)*1000000,""),"")</f>
        <v/>
      </c>
      <c r="O278" s="426"/>
      <c r="P278" s="427"/>
      <c r="W278" s="429"/>
      <c r="X278"/>
      <c r="Y278"/>
      <c r="Z278"/>
      <c r="AA278"/>
      <c r="AB278"/>
      <c r="AC278"/>
      <c r="AD278"/>
      <c r="AE278"/>
      <c r="AF278" s="4"/>
      <c r="AG278" s="4"/>
      <c r="AH278" s="4"/>
      <c r="AI278" s="4"/>
      <c r="AJ278" s="4"/>
      <c r="AK278" s="4"/>
      <c r="AL278" s="4"/>
      <c r="AM278" s="4"/>
      <c r="AN278"/>
      <c r="AO278"/>
      <c r="AP278"/>
      <c r="AQ278"/>
      <c r="AR278"/>
      <c r="AS278"/>
      <c r="AT278"/>
      <c r="AU278"/>
      <c r="AV278"/>
      <c r="AW278"/>
      <c r="AX278"/>
      <c r="AY278"/>
      <c r="AZ278"/>
      <c r="BA278"/>
    </row>
    <row r="279" spans="1:53" s="428" customFormat="1" x14ac:dyDescent="0.25">
      <c r="A279"/>
      <c r="B279" s="25"/>
      <c r="C279" s="25"/>
      <c r="D279" s="27"/>
      <c r="E279" s="26"/>
      <c r="F279" s="26"/>
      <c r="G279" s="353"/>
      <c r="H279" s="425"/>
      <c r="I279" s="353"/>
      <c r="J279" s="426" t="str">
        <f>IF(D279&lt;&gt;"",IF(E279&lt;&gt;"",VLOOKUP(CONCATENATE(D279,"-",E279),'Three Phase - UG'!$C$8:$T$18,9,FALSE),""),"")</f>
        <v/>
      </c>
      <c r="K279" s="426" t="str">
        <f>IF(D279&lt;&gt;"",IF(E279&lt;&gt;"",VLOOKUP(CONCATENATE(D279,"-",E279),'Three Phase - UG'!$C$8:$T$18,10,FALSE),""),"")</f>
        <v/>
      </c>
      <c r="L279" s="426" t="str">
        <f>IF(D279&lt;&gt;"",IF(E279&lt;&gt;"",VLOOKUP(CONCATENATE(D279,"-",E279),'Three Phase - UG'!$C$8:$T$18,12,FALSE),""),"")</f>
        <v/>
      </c>
      <c r="M279" s="426" t="str">
        <f>IF(D279&lt;&gt;"",IF(E279&lt;&gt;"",VLOOKUP(CONCATENATE(D279,"-",E279),'Three Phase - UG'!$C$8:$T$18,13,FALSE),""),"")</f>
        <v/>
      </c>
      <c r="N279" s="427" t="str">
        <f>IF(D279&lt;&gt;"",IF(E279&lt;&gt;"",VLOOKUP(CONCATENATE(D279,"-",E279),'Three Phase - UG'!$C$8:$T$18,15,FALSE)*1000000,""),"")</f>
        <v/>
      </c>
      <c r="O279" s="426"/>
      <c r="P279" s="427"/>
      <c r="W279" s="429"/>
      <c r="X279"/>
      <c r="Y279"/>
      <c r="Z279"/>
      <c r="AA279"/>
      <c r="AB279"/>
      <c r="AC279"/>
      <c r="AD279"/>
      <c r="AE279"/>
      <c r="AF279" s="4"/>
      <c r="AG279" s="4"/>
      <c r="AH279" s="4"/>
      <c r="AI279" s="4"/>
      <c r="AJ279" s="4"/>
      <c r="AK279" s="4"/>
      <c r="AL279" s="4"/>
      <c r="AM279" s="4"/>
      <c r="AN279"/>
      <c r="AO279"/>
      <c r="AP279"/>
      <c r="AQ279"/>
      <c r="AR279"/>
      <c r="AS279"/>
      <c r="AT279"/>
      <c r="AU279"/>
      <c r="AV279"/>
      <c r="AW279"/>
      <c r="AX279"/>
      <c r="AY279"/>
      <c r="AZ279"/>
      <c r="BA279"/>
    </row>
    <row r="280" spans="1:53" s="428" customFormat="1" x14ac:dyDescent="0.25">
      <c r="A280"/>
      <c r="B280" s="25"/>
      <c r="C280" s="25"/>
      <c r="D280" s="27"/>
      <c r="E280" s="26"/>
      <c r="F280" s="26"/>
      <c r="G280" s="353"/>
      <c r="H280" s="425"/>
      <c r="I280" s="353"/>
      <c r="J280" s="426" t="str">
        <f>IF(D280&lt;&gt;"",IF(E280&lt;&gt;"",VLOOKUP(CONCATENATE(D280,"-",E280),'Three Phase - UG'!$C$8:$T$18,9,FALSE),""),"")</f>
        <v/>
      </c>
      <c r="K280" s="426" t="str">
        <f>IF(D280&lt;&gt;"",IF(E280&lt;&gt;"",VLOOKUP(CONCATENATE(D280,"-",E280),'Three Phase - UG'!$C$8:$T$18,10,FALSE),""),"")</f>
        <v/>
      </c>
      <c r="L280" s="426" t="str">
        <f>IF(D280&lt;&gt;"",IF(E280&lt;&gt;"",VLOOKUP(CONCATENATE(D280,"-",E280),'Three Phase - UG'!$C$8:$T$18,12,FALSE),""),"")</f>
        <v/>
      </c>
      <c r="M280" s="426" t="str">
        <f>IF(D280&lt;&gt;"",IF(E280&lt;&gt;"",VLOOKUP(CONCATENATE(D280,"-",E280),'Three Phase - UG'!$C$8:$T$18,13,FALSE),""),"")</f>
        <v/>
      </c>
      <c r="N280" s="427" t="str">
        <f>IF(D280&lt;&gt;"",IF(E280&lt;&gt;"",VLOOKUP(CONCATENATE(D280,"-",E280),'Three Phase - UG'!$C$8:$T$18,15,FALSE)*1000000,""),"")</f>
        <v/>
      </c>
      <c r="O280" s="426"/>
      <c r="P280" s="427"/>
      <c r="W280" s="429"/>
      <c r="X280"/>
      <c r="Y280"/>
      <c r="Z280"/>
      <c r="AA280"/>
      <c r="AB280"/>
      <c r="AC280"/>
      <c r="AD280"/>
      <c r="AE280"/>
      <c r="AF280" s="4"/>
      <c r="AG280" s="4"/>
      <c r="AH280" s="4"/>
      <c r="AI280" s="4"/>
      <c r="AJ280" s="4"/>
      <c r="AK280" s="4"/>
      <c r="AL280" s="4"/>
      <c r="AM280" s="4"/>
      <c r="AN280"/>
      <c r="AO280"/>
      <c r="AP280"/>
      <c r="AQ280"/>
      <c r="AR280"/>
      <c r="AS280"/>
      <c r="AT280"/>
      <c r="AU280"/>
      <c r="AV280"/>
      <c r="AW280"/>
      <c r="AX280"/>
      <c r="AY280"/>
      <c r="AZ280"/>
      <c r="BA280"/>
    </row>
    <row r="281" spans="1:53" s="428" customFormat="1" x14ac:dyDescent="0.25">
      <c r="A281"/>
      <c r="B281" s="25"/>
      <c r="C281" s="25"/>
      <c r="D281" s="27"/>
      <c r="E281" s="26"/>
      <c r="F281" s="26"/>
      <c r="G281" s="353"/>
      <c r="H281" s="425"/>
      <c r="I281" s="353"/>
      <c r="J281" s="426" t="str">
        <f>IF(D281&lt;&gt;"",IF(E281&lt;&gt;"",VLOOKUP(CONCATENATE(D281,"-",E281),'Three Phase - UG'!$C$8:$T$18,9,FALSE),""),"")</f>
        <v/>
      </c>
      <c r="K281" s="426" t="str">
        <f>IF(D281&lt;&gt;"",IF(E281&lt;&gt;"",VLOOKUP(CONCATENATE(D281,"-",E281),'Three Phase - UG'!$C$8:$T$18,10,FALSE),""),"")</f>
        <v/>
      </c>
      <c r="L281" s="426" t="str">
        <f>IF(D281&lt;&gt;"",IF(E281&lt;&gt;"",VLOOKUP(CONCATENATE(D281,"-",E281),'Three Phase - UG'!$C$8:$T$18,12,FALSE),""),"")</f>
        <v/>
      </c>
      <c r="M281" s="426" t="str">
        <f>IF(D281&lt;&gt;"",IF(E281&lt;&gt;"",VLOOKUP(CONCATENATE(D281,"-",E281),'Three Phase - UG'!$C$8:$T$18,13,FALSE),""),"")</f>
        <v/>
      </c>
      <c r="N281" s="427" t="str">
        <f>IF(D281&lt;&gt;"",IF(E281&lt;&gt;"",VLOOKUP(CONCATENATE(D281,"-",E281),'Three Phase - UG'!$C$8:$T$18,15,FALSE)*1000000,""),"")</f>
        <v/>
      </c>
      <c r="O281" s="426"/>
      <c r="P281" s="427"/>
      <c r="W281" s="429"/>
      <c r="X281"/>
      <c r="Y281"/>
      <c r="Z281"/>
      <c r="AA281"/>
      <c r="AB281"/>
      <c r="AC281"/>
      <c r="AD281"/>
      <c r="AE281"/>
      <c r="AF281" s="4"/>
      <c r="AG281" s="4"/>
      <c r="AH281" s="4"/>
      <c r="AI281" s="4"/>
      <c r="AJ281" s="4"/>
      <c r="AK281" s="4"/>
      <c r="AL281" s="4"/>
      <c r="AM281" s="4"/>
      <c r="AN281"/>
      <c r="AO281"/>
      <c r="AP281"/>
      <c r="AQ281"/>
      <c r="AR281"/>
      <c r="AS281"/>
      <c r="AT281"/>
      <c r="AU281"/>
      <c r="AV281"/>
      <c r="AW281"/>
      <c r="AX281"/>
      <c r="AY281"/>
      <c r="AZ281"/>
      <c r="BA281"/>
    </row>
    <row r="282" spans="1:53" s="428" customFormat="1" x14ac:dyDescent="0.25">
      <c r="A282"/>
      <c r="B282" s="25"/>
      <c r="C282" s="25"/>
      <c r="D282" s="27"/>
      <c r="E282" s="26"/>
      <c r="F282" s="26"/>
      <c r="G282" s="353"/>
      <c r="H282" s="425"/>
      <c r="I282" s="353"/>
      <c r="J282" s="426" t="str">
        <f>IF(D282&lt;&gt;"",IF(E282&lt;&gt;"",VLOOKUP(CONCATENATE(D282,"-",E282),'Three Phase - UG'!$C$8:$T$18,9,FALSE),""),"")</f>
        <v/>
      </c>
      <c r="K282" s="426" t="str">
        <f>IF(D282&lt;&gt;"",IF(E282&lt;&gt;"",VLOOKUP(CONCATENATE(D282,"-",E282),'Three Phase - UG'!$C$8:$T$18,10,FALSE),""),"")</f>
        <v/>
      </c>
      <c r="L282" s="426" t="str">
        <f>IF(D282&lt;&gt;"",IF(E282&lt;&gt;"",VLOOKUP(CONCATENATE(D282,"-",E282),'Three Phase - UG'!$C$8:$T$18,12,FALSE),""),"")</f>
        <v/>
      </c>
      <c r="M282" s="426" t="str">
        <f>IF(D282&lt;&gt;"",IF(E282&lt;&gt;"",VLOOKUP(CONCATENATE(D282,"-",E282),'Three Phase - UG'!$C$8:$T$18,13,FALSE),""),"")</f>
        <v/>
      </c>
      <c r="N282" s="427" t="str">
        <f>IF(D282&lt;&gt;"",IF(E282&lt;&gt;"",VLOOKUP(CONCATENATE(D282,"-",E282),'Three Phase - UG'!$C$8:$T$18,15,FALSE)*1000000,""),"")</f>
        <v/>
      </c>
      <c r="O282" s="426"/>
      <c r="P282" s="427"/>
      <c r="W282" s="429"/>
      <c r="X282"/>
      <c r="Y282"/>
      <c r="Z282"/>
      <c r="AA282"/>
      <c r="AB282"/>
      <c r="AC282"/>
      <c r="AD282"/>
      <c r="AE282"/>
      <c r="AF282" s="4"/>
      <c r="AG282" s="4"/>
      <c r="AH282" s="4"/>
      <c r="AI282" s="4"/>
      <c r="AJ282" s="4"/>
      <c r="AK282" s="4"/>
      <c r="AL282" s="4"/>
      <c r="AM282" s="4"/>
      <c r="AN282"/>
      <c r="AO282"/>
      <c r="AP282"/>
      <c r="AQ282"/>
      <c r="AR282"/>
      <c r="AS282"/>
      <c r="AT282"/>
      <c r="AU282"/>
      <c r="AV282"/>
      <c r="AW282"/>
      <c r="AX282"/>
      <c r="AY282"/>
      <c r="AZ282"/>
      <c r="BA282"/>
    </row>
    <row r="283" spans="1:53" s="428" customFormat="1" x14ac:dyDescent="0.25">
      <c r="A283"/>
      <c r="B283" s="25"/>
      <c r="C283" s="25"/>
      <c r="D283" s="27"/>
      <c r="E283" s="26"/>
      <c r="F283" s="26"/>
      <c r="G283" s="353"/>
      <c r="H283" s="425"/>
      <c r="I283" s="353"/>
      <c r="J283" s="426" t="str">
        <f>IF(D283&lt;&gt;"",IF(E283&lt;&gt;"",VLOOKUP(CONCATENATE(D283,"-",E283),'Three Phase - UG'!$C$8:$T$18,9,FALSE),""),"")</f>
        <v/>
      </c>
      <c r="K283" s="426" t="str">
        <f>IF(D283&lt;&gt;"",IF(E283&lt;&gt;"",VLOOKUP(CONCATENATE(D283,"-",E283),'Three Phase - UG'!$C$8:$T$18,10,FALSE),""),"")</f>
        <v/>
      </c>
      <c r="L283" s="426" t="str">
        <f>IF(D283&lt;&gt;"",IF(E283&lt;&gt;"",VLOOKUP(CONCATENATE(D283,"-",E283),'Three Phase - UG'!$C$8:$T$18,12,FALSE),""),"")</f>
        <v/>
      </c>
      <c r="M283" s="426" t="str">
        <f>IF(D283&lt;&gt;"",IF(E283&lt;&gt;"",VLOOKUP(CONCATENATE(D283,"-",E283),'Three Phase - UG'!$C$8:$T$18,13,FALSE),""),"")</f>
        <v/>
      </c>
      <c r="N283" s="427" t="str">
        <f>IF(D283&lt;&gt;"",IF(E283&lt;&gt;"",VLOOKUP(CONCATENATE(D283,"-",E283),'Three Phase - UG'!$C$8:$T$18,15,FALSE)*1000000,""),"")</f>
        <v/>
      </c>
      <c r="O283" s="426"/>
      <c r="P283" s="427"/>
      <c r="W283" s="429"/>
      <c r="X283"/>
      <c r="Y283"/>
      <c r="Z283"/>
      <c r="AA283"/>
      <c r="AB283"/>
      <c r="AC283"/>
      <c r="AD283"/>
      <c r="AE283"/>
      <c r="AF283" s="4"/>
      <c r="AG283" s="4"/>
      <c r="AH283" s="4"/>
      <c r="AI283" s="4"/>
      <c r="AJ283" s="4"/>
      <c r="AK283" s="4"/>
      <c r="AL283" s="4"/>
      <c r="AM283" s="4"/>
      <c r="AN283"/>
      <c r="AO283"/>
      <c r="AP283"/>
      <c r="AQ283"/>
      <c r="AR283"/>
      <c r="AS283"/>
      <c r="AT283"/>
      <c r="AU283"/>
      <c r="AV283"/>
      <c r="AW283"/>
      <c r="AX283"/>
      <c r="AY283"/>
      <c r="AZ283"/>
      <c r="BA283"/>
    </row>
    <row r="284" spans="1:53" s="428" customFormat="1" x14ac:dyDescent="0.25">
      <c r="A284"/>
      <c r="B284" s="25"/>
      <c r="C284" s="25"/>
      <c r="D284" s="27"/>
      <c r="E284" s="26"/>
      <c r="F284" s="26"/>
      <c r="G284" s="353"/>
      <c r="H284" s="425"/>
      <c r="I284" s="353"/>
      <c r="J284" s="426" t="str">
        <f>IF(D284&lt;&gt;"",IF(E284&lt;&gt;"",VLOOKUP(CONCATENATE(D284,"-",E284),'Three Phase - UG'!$C$8:$T$18,9,FALSE),""),"")</f>
        <v/>
      </c>
      <c r="K284" s="426" t="str">
        <f>IF(D284&lt;&gt;"",IF(E284&lt;&gt;"",VLOOKUP(CONCATENATE(D284,"-",E284),'Three Phase - UG'!$C$8:$T$18,10,FALSE),""),"")</f>
        <v/>
      </c>
      <c r="L284" s="426" t="str">
        <f>IF(D284&lt;&gt;"",IF(E284&lt;&gt;"",VLOOKUP(CONCATENATE(D284,"-",E284),'Three Phase - UG'!$C$8:$T$18,12,FALSE),""),"")</f>
        <v/>
      </c>
      <c r="M284" s="426" t="str">
        <f>IF(D284&lt;&gt;"",IF(E284&lt;&gt;"",VLOOKUP(CONCATENATE(D284,"-",E284),'Three Phase - UG'!$C$8:$T$18,13,FALSE),""),"")</f>
        <v/>
      </c>
      <c r="N284" s="427" t="str">
        <f>IF(D284&lt;&gt;"",IF(E284&lt;&gt;"",VLOOKUP(CONCATENATE(D284,"-",E284),'Three Phase - UG'!$C$8:$T$18,15,FALSE)*1000000,""),"")</f>
        <v/>
      </c>
      <c r="O284" s="426"/>
      <c r="P284" s="427"/>
      <c r="W284" s="429"/>
      <c r="X284"/>
      <c r="Y284"/>
      <c r="Z284"/>
      <c r="AA284"/>
      <c r="AB284"/>
      <c r="AC284"/>
      <c r="AD284"/>
      <c r="AE284"/>
      <c r="AF284" s="4"/>
      <c r="AG284" s="4"/>
      <c r="AH284" s="4"/>
      <c r="AI284" s="4"/>
      <c r="AJ284" s="4"/>
      <c r="AK284" s="4"/>
      <c r="AL284" s="4"/>
      <c r="AM284" s="4"/>
      <c r="AN284"/>
      <c r="AO284"/>
      <c r="AP284"/>
      <c r="AQ284"/>
      <c r="AR284"/>
      <c r="AS284"/>
      <c r="AT284"/>
      <c r="AU284"/>
      <c r="AV284"/>
      <c r="AW284"/>
      <c r="AX284"/>
      <c r="AY284"/>
      <c r="AZ284"/>
      <c r="BA284"/>
    </row>
    <row r="285" spans="1:53" s="428" customFormat="1" x14ac:dyDescent="0.25">
      <c r="A285"/>
      <c r="B285" s="25"/>
      <c r="C285" s="25"/>
      <c r="D285" s="27"/>
      <c r="E285" s="26"/>
      <c r="F285" s="26"/>
      <c r="G285" s="353"/>
      <c r="H285" s="425"/>
      <c r="I285" s="353"/>
      <c r="J285" s="426" t="str">
        <f>IF(D285&lt;&gt;"",IF(E285&lt;&gt;"",VLOOKUP(CONCATENATE(D285,"-",E285),'Three Phase - UG'!$C$8:$T$18,9,FALSE),""),"")</f>
        <v/>
      </c>
      <c r="K285" s="426" t="str">
        <f>IF(D285&lt;&gt;"",IF(E285&lt;&gt;"",VLOOKUP(CONCATENATE(D285,"-",E285),'Three Phase - UG'!$C$8:$T$18,10,FALSE),""),"")</f>
        <v/>
      </c>
      <c r="L285" s="426" t="str">
        <f>IF(D285&lt;&gt;"",IF(E285&lt;&gt;"",VLOOKUP(CONCATENATE(D285,"-",E285),'Three Phase - UG'!$C$8:$T$18,12,FALSE),""),"")</f>
        <v/>
      </c>
      <c r="M285" s="426" t="str">
        <f>IF(D285&lt;&gt;"",IF(E285&lt;&gt;"",VLOOKUP(CONCATENATE(D285,"-",E285),'Three Phase - UG'!$C$8:$T$18,13,FALSE),""),"")</f>
        <v/>
      </c>
      <c r="N285" s="427" t="str">
        <f>IF(D285&lt;&gt;"",IF(E285&lt;&gt;"",VLOOKUP(CONCATENATE(D285,"-",E285),'Three Phase - UG'!$C$8:$T$18,15,FALSE)*1000000,""),"")</f>
        <v/>
      </c>
      <c r="O285" s="426"/>
      <c r="P285" s="427"/>
      <c r="W285" s="429"/>
      <c r="X285"/>
      <c r="Y285"/>
      <c r="Z285"/>
      <c r="AA285"/>
      <c r="AB285"/>
      <c r="AC285"/>
      <c r="AD285"/>
      <c r="AE285"/>
      <c r="AF285" s="4"/>
      <c r="AG285" s="4"/>
      <c r="AH285" s="4"/>
      <c r="AI285" s="4"/>
      <c r="AJ285" s="4"/>
      <c r="AK285" s="4"/>
      <c r="AL285" s="4"/>
      <c r="AM285" s="4"/>
      <c r="AN285"/>
      <c r="AO285"/>
      <c r="AP285"/>
      <c r="AQ285"/>
      <c r="AR285"/>
      <c r="AS285"/>
      <c r="AT285"/>
      <c r="AU285"/>
      <c r="AV285"/>
      <c r="AW285"/>
      <c r="AX285"/>
      <c r="AY285"/>
      <c r="AZ285"/>
      <c r="BA285"/>
    </row>
    <row r="286" spans="1:53" s="428" customFormat="1" x14ac:dyDescent="0.25">
      <c r="A286"/>
      <c r="B286" s="25"/>
      <c r="C286" s="25"/>
      <c r="D286" s="27"/>
      <c r="E286" s="26"/>
      <c r="F286" s="26"/>
      <c r="G286" s="353"/>
      <c r="H286" s="425"/>
      <c r="I286" s="353"/>
      <c r="J286" s="426" t="str">
        <f>IF(D286&lt;&gt;"",IF(E286&lt;&gt;"",VLOOKUP(CONCATENATE(D286,"-",E286),'Three Phase - UG'!$C$8:$T$18,9,FALSE),""),"")</f>
        <v/>
      </c>
      <c r="K286" s="426" t="str">
        <f>IF(D286&lt;&gt;"",IF(E286&lt;&gt;"",VLOOKUP(CONCATENATE(D286,"-",E286),'Three Phase - UG'!$C$8:$T$18,10,FALSE),""),"")</f>
        <v/>
      </c>
      <c r="L286" s="426" t="str">
        <f>IF(D286&lt;&gt;"",IF(E286&lt;&gt;"",VLOOKUP(CONCATENATE(D286,"-",E286),'Three Phase - UG'!$C$8:$T$18,12,FALSE),""),"")</f>
        <v/>
      </c>
      <c r="M286" s="426" t="str">
        <f>IF(D286&lt;&gt;"",IF(E286&lt;&gt;"",VLOOKUP(CONCATENATE(D286,"-",E286),'Three Phase - UG'!$C$8:$T$18,13,FALSE),""),"")</f>
        <v/>
      </c>
      <c r="N286" s="427" t="str">
        <f>IF(D286&lt;&gt;"",IF(E286&lt;&gt;"",VLOOKUP(CONCATENATE(D286,"-",E286),'Three Phase - UG'!$C$8:$T$18,15,FALSE)*1000000,""),"")</f>
        <v/>
      </c>
      <c r="O286" s="426"/>
      <c r="P286" s="427"/>
      <c r="W286" s="429"/>
      <c r="X286"/>
      <c r="Y286"/>
      <c r="Z286"/>
      <c r="AA286"/>
      <c r="AB286"/>
      <c r="AC286"/>
      <c r="AD286"/>
      <c r="AE286"/>
      <c r="AF286" s="4"/>
      <c r="AG286" s="4"/>
      <c r="AH286" s="4"/>
      <c r="AI286" s="4"/>
      <c r="AJ286" s="4"/>
      <c r="AK286" s="4"/>
      <c r="AL286" s="4"/>
      <c r="AM286" s="4"/>
      <c r="AN286"/>
      <c r="AO286"/>
      <c r="AP286"/>
      <c r="AQ286"/>
      <c r="AR286"/>
      <c r="AS286"/>
      <c r="AT286"/>
      <c r="AU286"/>
      <c r="AV286"/>
      <c r="AW286"/>
      <c r="AX286"/>
      <c r="AY286"/>
      <c r="AZ286"/>
      <c r="BA286"/>
    </row>
    <row r="287" spans="1:53" s="428" customFormat="1" x14ac:dyDescent="0.25">
      <c r="A287"/>
      <c r="B287" s="25"/>
      <c r="C287" s="25"/>
      <c r="D287" s="27"/>
      <c r="E287" s="26"/>
      <c r="F287" s="26"/>
      <c r="G287" s="353"/>
      <c r="H287" s="425"/>
      <c r="I287" s="353"/>
      <c r="J287" s="426" t="str">
        <f>IF(D287&lt;&gt;"",IF(E287&lt;&gt;"",VLOOKUP(CONCATENATE(D287,"-",E287),'Three Phase - UG'!$C$8:$T$18,9,FALSE),""),"")</f>
        <v/>
      </c>
      <c r="K287" s="426" t="str">
        <f>IF(D287&lt;&gt;"",IF(E287&lt;&gt;"",VLOOKUP(CONCATENATE(D287,"-",E287),'Three Phase - UG'!$C$8:$T$18,10,FALSE),""),"")</f>
        <v/>
      </c>
      <c r="L287" s="426" t="str">
        <f>IF(D287&lt;&gt;"",IF(E287&lt;&gt;"",VLOOKUP(CONCATENATE(D287,"-",E287),'Three Phase - UG'!$C$8:$T$18,12,FALSE),""),"")</f>
        <v/>
      </c>
      <c r="M287" s="426" t="str">
        <f>IF(D287&lt;&gt;"",IF(E287&lt;&gt;"",VLOOKUP(CONCATENATE(D287,"-",E287),'Three Phase - UG'!$C$8:$T$18,13,FALSE),""),"")</f>
        <v/>
      </c>
      <c r="N287" s="427" t="str">
        <f>IF(D287&lt;&gt;"",IF(E287&lt;&gt;"",VLOOKUP(CONCATENATE(D287,"-",E287),'Three Phase - UG'!$C$8:$T$18,15,FALSE)*1000000,""),"")</f>
        <v/>
      </c>
      <c r="O287" s="426"/>
      <c r="P287" s="427"/>
      <c r="W287" s="429"/>
      <c r="X287"/>
      <c r="Y287"/>
      <c r="Z287"/>
      <c r="AA287"/>
      <c r="AB287"/>
      <c r="AC287"/>
      <c r="AD287"/>
      <c r="AE287"/>
      <c r="AF287" s="4"/>
      <c r="AG287" s="4"/>
      <c r="AH287" s="4"/>
      <c r="AI287" s="4"/>
      <c r="AJ287" s="4"/>
      <c r="AK287" s="4"/>
      <c r="AL287" s="4"/>
      <c r="AM287" s="4"/>
      <c r="AN287"/>
      <c r="AO287"/>
      <c r="AP287"/>
      <c r="AQ287"/>
      <c r="AR287"/>
      <c r="AS287"/>
      <c r="AT287"/>
      <c r="AU287"/>
      <c r="AV287"/>
      <c r="AW287"/>
      <c r="AX287"/>
      <c r="AY287"/>
      <c r="AZ287"/>
      <c r="BA287"/>
    </row>
    <row r="288" spans="1:53" s="428" customFormat="1" x14ac:dyDescent="0.25">
      <c r="A288"/>
      <c r="B288" s="25"/>
      <c r="C288" s="25"/>
      <c r="D288" s="27"/>
      <c r="E288" s="26"/>
      <c r="F288" s="26"/>
      <c r="G288" s="353"/>
      <c r="H288" s="425"/>
      <c r="I288" s="353"/>
      <c r="J288" s="426" t="str">
        <f>IF(D288&lt;&gt;"",IF(E288&lt;&gt;"",VLOOKUP(CONCATENATE(D288,"-",E288),'Three Phase - UG'!$C$8:$T$18,9,FALSE),""),"")</f>
        <v/>
      </c>
      <c r="K288" s="426" t="str">
        <f>IF(D288&lt;&gt;"",IF(E288&lt;&gt;"",VLOOKUP(CONCATENATE(D288,"-",E288),'Three Phase - UG'!$C$8:$T$18,10,FALSE),""),"")</f>
        <v/>
      </c>
      <c r="L288" s="426" t="str">
        <f>IF(D288&lt;&gt;"",IF(E288&lt;&gt;"",VLOOKUP(CONCATENATE(D288,"-",E288),'Three Phase - UG'!$C$8:$T$18,12,FALSE),""),"")</f>
        <v/>
      </c>
      <c r="M288" s="426" t="str">
        <f>IF(D288&lt;&gt;"",IF(E288&lt;&gt;"",VLOOKUP(CONCATENATE(D288,"-",E288),'Three Phase - UG'!$C$8:$T$18,13,FALSE),""),"")</f>
        <v/>
      </c>
      <c r="N288" s="427" t="str">
        <f>IF(D288&lt;&gt;"",IF(E288&lt;&gt;"",VLOOKUP(CONCATENATE(D288,"-",E288),'Three Phase - UG'!$C$8:$T$18,15,FALSE)*1000000,""),"")</f>
        <v/>
      </c>
      <c r="O288" s="426"/>
      <c r="P288" s="427"/>
      <c r="W288" s="429"/>
      <c r="X288"/>
      <c r="Y288"/>
      <c r="Z288"/>
      <c r="AA288"/>
      <c r="AB288"/>
      <c r="AC288"/>
      <c r="AD288"/>
      <c r="AE288"/>
      <c r="AF288" s="4"/>
      <c r="AG288" s="4"/>
      <c r="AH288" s="4"/>
      <c r="AI288" s="4"/>
      <c r="AJ288" s="4"/>
      <c r="AK288" s="4"/>
      <c r="AL288" s="4"/>
      <c r="AM288" s="4"/>
      <c r="AN288"/>
      <c r="AO288"/>
      <c r="AP288"/>
      <c r="AQ288"/>
      <c r="AR288"/>
      <c r="AS288"/>
      <c r="AT288"/>
      <c r="AU288"/>
      <c r="AV288"/>
      <c r="AW288"/>
      <c r="AX288"/>
      <c r="AY288"/>
      <c r="AZ288"/>
      <c r="BA288"/>
    </row>
    <row r="289" spans="1:53" s="428" customFormat="1" x14ac:dyDescent="0.25">
      <c r="A289"/>
      <c r="B289" s="25"/>
      <c r="C289" s="25"/>
      <c r="D289" s="27"/>
      <c r="E289" s="26"/>
      <c r="F289" s="26"/>
      <c r="G289" s="353"/>
      <c r="H289" s="425"/>
      <c r="I289" s="353"/>
      <c r="J289" s="426" t="str">
        <f>IF(D289&lt;&gt;"",IF(E289&lt;&gt;"",VLOOKUP(CONCATENATE(D289,"-",E289),'Three Phase - UG'!$C$8:$T$18,9,FALSE),""),"")</f>
        <v/>
      </c>
      <c r="K289" s="426" t="str">
        <f>IF(D289&lt;&gt;"",IF(E289&lt;&gt;"",VLOOKUP(CONCATENATE(D289,"-",E289),'Three Phase - UG'!$C$8:$T$18,10,FALSE),""),"")</f>
        <v/>
      </c>
      <c r="L289" s="426" t="str">
        <f>IF(D289&lt;&gt;"",IF(E289&lt;&gt;"",VLOOKUP(CONCATENATE(D289,"-",E289),'Three Phase - UG'!$C$8:$T$18,12,FALSE),""),"")</f>
        <v/>
      </c>
      <c r="M289" s="426" t="str">
        <f>IF(D289&lt;&gt;"",IF(E289&lt;&gt;"",VLOOKUP(CONCATENATE(D289,"-",E289),'Three Phase - UG'!$C$8:$T$18,13,FALSE),""),"")</f>
        <v/>
      </c>
      <c r="N289" s="427" t="str">
        <f>IF(D289&lt;&gt;"",IF(E289&lt;&gt;"",VLOOKUP(CONCATENATE(D289,"-",E289),'Three Phase - UG'!$C$8:$T$18,15,FALSE)*1000000,""),"")</f>
        <v/>
      </c>
      <c r="O289" s="426"/>
      <c r="P289" s="427"/>
      <c r="W289" s="429"/>
      <c r="X289"/>
      <c r="Y289"/>
      <c r="Z289"/>
      <c r="AA289"/>
      <c r="AB289"/>
      <c r="AC289"/>
      <c r="AD289"/>
      <c r="AE289"/>
      <c r="AF289" s="4"/>
      <c r="AG289" s="4"/>
      <c r="AH289" s="4"/>
      <c r="AI289" s="4"/>
      <c r="AJ289" s="4"/>
      <c r="AK289" s="4"/>
      <c r="AL289" s="4"/>
      <c r="AM289" s="4"/>
      <c r="AN289"/>
      <c r="AO289"/>
      <c r="AP289"/>
      <c r="AQ289"/>
      <c r="AR289"/>
      <c r="AS289"/>
      <c r="AT289"/>
      <c r="AU289"/>
      <c r="AV289"/>
      <c r="AW289"/>
      <c r="AX289"/>
      <c r="AY289"/>
      <c r="AZ289"/>
      <c r="BA289"/>
    </row>
    <row r="290" spans="1:53" s="428" customFormat="1" x14ac:dyDescent="0.25">
      <c r="A290"/>
      <c r="B290" s="25"/>
      <c r="C290" s="25"/>
      <c r="D290" s="27"/>
      <c r="E290" s="26"/>
      <c r="F290" s="26"/>
      <c r="G290" s="353"/>
      <c r="H290" s="425"/>
      <c r="I290" s="353"/>
      <c r="J290" s="426" t="str">
        <f>IF(D290&lt;&gt;"",IF(E290&lt;&gt;"",VLOOKUP(CONCATENATE(D290,"-",E290),'Three Phase - UG'!$C$8:$T$18,9,FALSE),""),"")</f>
        <v/>
      </c>
      <c r="K290" s="426" t="str">
        <f>IF(D290&lt;&gt;"",IF(E290&lt;&gt;"",VLOOKUP(CONCATENATE(D290,"-",E290),'Three Phase - UG'!$C$8:$T$18,10,FALSE),""),"")</f>
        <v/>
      </c>
      <c r="L290" s="426" t="str">
        <f>IF(D290&lt;&gt;"",IF(E290&lt;&gt;"",VLOOKUP(CONCATENATE(D290,"-",E290),'Three Phase - UG'!$C$8:$T$18,12,FALSE),""),"")</f>
        <v/>
      </c>
      <c r="M290" s="426" t="str">
        <f>IF(D290&lt;&gt;"",IF(E290&lt;&gt;"",VLOOKUP(CONCATENATE(D290,"-",E290),'Three Phase - UG'!$C$8:$T$18,13,FALSE),""),"")</f>
        <v/>
      </c>
      <c r="N290" s="427" t="str">
        <f>IF(D290&lt;&gt;"",IF(E290&lt;&gt;"",VLOOKUP(CONCATENATE(D290,"-",E290),'Three Phase - UG'!$C$8:$T$18,15,FALSE)*1000000,""),"")</f>
        <v/>
      </c>
      <c r="O290" s="426"/>
      <c r="P290" s="427"/>
      <c r="W290" s="429"/>
      <c r="X290"/>
      <c r="Y290"/>
      <c r="Z290"/>
      <c r="AA290"/>
      <c r="AB290"/>
      <c r="AC290"/>
      <c r="AD290"/>
      <c r="AE290"/>
      <c r="AF290" s="4"/>
      <c r="AG290" s="4"/>
      <c r="AH290" s="4"/>
      <c r="AI290" s="4"/>
      <c r="AJ290" s="4"/>
      <c r="AK290" s="4"/>
      <c r="AL290" s="4"/>
      <c r="AM290" s="4"/>
      <c r="AN290"/>
      <c r="AO290"/>
      <c r="AP290"/>
      <c r="AQ290"/>
      <c r="AR290"/>
      <c r="AS290"/>
      <c r="AT290"/>
      <c r="AU290"/>
      <c r="AV290"/>
      <c r="AW290"/>
      <c r="AX290"/>
      <c r="AY290"/>
      <c r="AZ290"/>
      <c r="BA290"/>
    </row>
    <row r="291" spans="1:53" s="428" customFormat="1" x14ac:dyDescent="0.25">
      <c r="A291"/>
      <c r="B291" s="25"/>
      <c r="C291" s="25"/>
      <c r="D291" s="27"/>
      <c r="E291" s="26"/>
      <c r="F291" s="26"/>
      <c r="G291" s="353"/>
      <c r="H291" s="425"/>
      <c r="I291" s="353"/>
      <c r="J291" s="426" t="str">
        <f>IF(D291&lt;&gt;"",IF(E291&lt;&gt;"",VLOOKUP(CONCATENATE(D291,"-",E291),'Three Phase - UG'!$C$8:$T$18,9,FALSE),""),"")</f>
        <v/>
      </c>
      <c r="K291" s="426" t="str">
        <f>IF(D291&lt;&gt;"",IF(E291&lt;&gt;"",VLOOKUP(CONCATENATE(D291,"-",E291),'Three Phase - UG'!$C$8:$T$18,10,FALSE),""),"")</f>
        <v/>
      </c>
      <c r="L291" s="426" t="str">
        <f>IF(D291&lt;&gt;"",IF(E291&lt;&gt;"",VLOOKUP(CONCATENATE(D291,"-",E291),'Three Phase - UG'!$C$8:$T$18,12,FALSE),""),"")</f>
        <v/>
      </c>
      <c r="M291" s="426" t="str">
        <f>IF(D291&lt;&gt;"",IF(E291&lt;&gt;"",VLOOKUP(CONCATENATE(D291,"-",E291),'Three Phase - UG'!$C$8:$T$18,13,FALSE),""),"")</f>
        <v/>
      </c>
      <c r="N291" s="427" t="str">
        <f>IF(D291&lt;&gt;"",IF(E291&lt;&gt;"",VLOOKUP(CONCATENATE(D291,"-",E291),'Three Phase - UG'!$C$8:$T$18,15,FALSE)*1000000,""),"")</f>
        <v/>
      </c>
      <c r="O291" s="426"/>
      <c r="P291" s="427"/>
      <c r="W291" s="429"/>
      <c r="X291"/>
      <c r="Y291"/>
      <c r="Z291"/>
      <c r="AA291"/>
      <c r="AB291"/>
      <c r="AC291"/>
      <c r="AD291"/>
      <c r="AE291"/>
      <c r="AF291" s="4"/>
      <c r="AG291" s="4"/>
      <c r="AH291" s="4"/>
      <c r="AI291" s="4"/>
      <c r="AJ291" s="4"/>
      <c r="AK291" s="4"/>
      <c r="AL291" s="4"/>
      <c r="AM291" s="4"/>
      <c r="AN291"/>
      <c r="AO291"/>
      <c r="AP291"/>
      <c r="AQ291"/>
      <c r="AR291"/>
      <c r="AS291"/>
      <c r="AT291"/>
      <c r="AU291"/>
      <c r="AV291"/>
      <c r="AW291"/>
      <c r="AX291"/>
      <c r="AY291"/>
      <c r="AZ291"/>
      <c r="BA291"/>
    </row>
    <row r="292" spans="1:53" s="428" customFormat="1" x14ac:dyDescent="0.25">
      <c r="A292"/>
      <c r="B292" s="25"/>
      <c r="C292" s="25"/>
      <c r="D292" s="27"/>
      <c r="E292" s="26"/>
      <c r="F292" s="26"/>
      <c r="G292" s="353"/>
      <c r="H292" s="425"/>
      <c r="I292" s="353"/>
      <c r="J292" s="426" t="str">
        <f>IF(D292&lt;&gt;"",IF(E292&lt;&gt;"",VLOOKUP(CONCATENATE(D292,"-",E292),'Three Phase - UG'!$C$8:$T$18,9,FALSE),""),"")</f>
        <v/>
      </c>
      <c r="K292" s="426" t="str">
        <f>IF(D292&lt;&gt;"",IF(E292&lt;&gt;"",VLOOKUP(CONCATENATE(D292,"-",E292),'Three Phase - UG'!$C$8:$T$18,10,FALSE),""),"")</f>
        <v/>
      </c>
      <c r="L292" s="426" t="str">
        <f>IF(D292&lt;&gt;"",IF(E292&lt;&gt;"",VLOOKUP(CONCATENATE(D292,"-",E292),'Three Phase - UG'!$C$8:$T$18,12,FALSE),""),"")</f>
        <v/>
      </c>
      <c r="M292" s="426" t="str">
        <f>IF(D292&lt;&gt;"",IF(E292&lt;&gt;"",VLOOKUP(CONCATENATE(D292,"-",E292),'Three Phase - UG'!$C$8:$T$18,13,FALSE),""),"")</f>
        <v/>
      </c>
      <c r="N292" s="427" t="str">
        <f>IF(D292&lt;&gt;"",IF(E292&lt;&gt;"",VLOOKUP(CONCATENATE(D292,"-",E292),'Three Phase - UG'!$C$8:$T$18,15,FALSE)*1000000,""),"")</f>
        <v/>
      </c>
      <c r="O292" s="426"/>
      <c r="P292" s="427"/>
      <c r="W292" s="429"/>
      <c r="X292"/>
      <c r="Y292"/>
      <c r="Z292"/>
      <c r="AA292"/>
      <c r="AB292"/>
      <c r="AC292"/>
      <c r="AD292"/>
      <c r="AE292"/>
      <c r="AF292" s="4"/>
      <c r="AG292" s="4"/>
      <c r="AH292" s="4"/>
      <c r="AI292" s="4"/>
      <c r="AJ292" s="4"/>
      <c r="AK292" s="4"/>
      <c r="AL292" s="4"/>
      <c r="AM292" s="4"/>
      <c r="AN292"/>
      <c r="AO292"/>
      <c r="AP292"/>
      <c r="AQ292"/>
      <c r="AR292"/>
      <c r="AS292"/>
      <c r="AT292"/>
      <c r="AU292"/>
      <c r="AV292"/>
      <c r="AW292"/>
      <c r="AX292"/>
      <c r="AY292"/>
      <c r="AZ292"/>
      <c r="BA292"/>
    </row>
    <row r="293" spans="1:53" s="428" customFormat="1" x14ac:dyDescent="0.25">
      <c r="A293"/>
      <c r="B293" s="25"/>
      <c r="C293" s="25"/>
      <c r="D293" s="27"/>
      <c r="E293" s="26"/>
      <c r="F293" s="26"/>
      <c r="G293" s="353"/>
      <c r="H293" s="425"/>
      <c r="I293" s="353"/>
      <c r="J293" s="426" t="str">
        <f>IF(D293&lt;&gt;"",IF(E293&lt;&gt;"",VLOOKUP(CONCATENATE(D293,"-",E293),'Three Phase - UG'!$C$8:$T$18,9,FALSE),""),"")</f>
        <v/>
      </c>
      <c r="K293" s="426" t="str">
        <f>IF(D293&lt;&gt;"",IF(E293&lt;&gt;"",VLOOKUP(CONCATENATE(D293,"-",E293),'Three Phase - UG'!$C$8:$T$18,10,FALSE),""),"")</f>
        <v/>
      </c>
      <c r="L293" s="426" t="str">
        <f>IF(D293&lt;&gt;"",IF(E293&lt;&gt;"",VLOOKUP(CONCATENATE(D293,"-",E293),'Three Phase - UG'!$C$8:$T$18,12,FALSE),""),"")</f>
        <v/>
      </c>
      <c r="M293" s="426" t="str">
        <f>IF(D293&lt;&gt;"",IF(E293&lt;&gt;"",VLOOKUP(CONCATENATE(D293,"-",E293),'Three Phase - UG'!$C$8:$T$18,13,FALSE),""),"")</f>
        <v/>
      </c>
      <c r="N293" s="427" t="str">
        <f>IF(D293&lt;&gt;"",IF(E293&lt;&gt;"",VLOOKUP(CONCATENATE(D293,"-",E293),'Three Phase - UG'!$C$8:$T$18,15,FALSE)*1000000,""),"")</f>
        <v/>
      </c>
      <c r="O293" s="426"/>
      <c r="P293" s="427"/>
      <c r="W293" s="429"/>
      <c r="X293"/>
      <c r="Y293"/>
      <c r="Z293"/>
      <c r="AA293"/>
      <c r="AB293"/>
      <c r="AC293"/>
      <c r="AD293"/>
      <c r="AE293"/>
      <c r="AF293" s="4"/>
      <c r="AG293" s="4"/>
      <c r="AH293" s="4"/>
      <c r="AI293" s="4"/>
      <c r="AJ293" s="4"/>
      <c r="AK293" s="4"/>
      <c r="AL293" s="4"/>
      <c r="AM293" s="4"/>
      <c r="AN293"/>
      <c r="AO293"/>
      <c r="AP293"/>
      <c r="AQ293"/>
      <c r="AR293"/>
      <c r="AS293"/>
      <c r="AT293"/>
      <c r="AU293"/>
      <c r="AV293"/>
      <c r="AW293"/>
      <c r="AX293"/>
      <c r="AY293"/>
      <c r="AZ293"/>
      <c r="BA293"/>
    </row>
    <row r="294" spans="1:53" s="428" customFormat="1" x14ac:dyDescent="0.25">
      <c r="A294"/>
      <c r="B294" s="25"/>
      <c r="C294" s="25"/>
      <c r="D294" s="27"/>
      <c r="E294" s="26"/>
      <c r="F294" s="26"/>
      <c r="G294" s="353"/>
      <c r="H294" s="425"/>
      <c r="I294" s="353"/>
      <c r="J294" s="426" t="str">
        <f>IF(D294&lt;&gt;"",IF(E294&lt;&gt;"",VLOOKUP(CONCATENATE(D294,"-",E294),'Three Phase - UG'!$C$8:$T$18,9,FALSE),""),"")</f>
        <v/>
      </c>
      <c r="K294" s="426" t="str">
        <f>IF(D294&lt;&gt;"",IF(E294&lt;&gt;"",VLOOKUP(CONCATENATE(D294,"-",E294),'Three Phase - UG'!$C$8:$T$18,10,FALSE),""),"")</f>
        <v/>
      </c>
      <c r="L294" s="426" t="str">
        <f>IF(D294&lt;&gt;"",IF(E294&lt;&gt;"",VLOOKUP(CONCATENATE(D294,"-",E294),'Three Phase - UG'!$C$8:$T$18,12,FALSE),""),"")</f>
        <v/>
      </c>
      <c r="M294" s="426" t="str">
        <f>IF(D294&lt;&gt;"",IF(E294&lt;&gt;"",VLOOKUP(CONCATENATE(D294,"-",E294),'Three Phase - UG'!$C$8:$T$18,13,FALSE),""),"")</f>
        <v/>
      </c>
      <c r="N294" s="427" t="str">
        <f>IF(D294&lt;&gt;"",IF(E294&lt;&gt;"",VLOOKUP(CONCATENATE(D294,"-",E294),'Three Phase - UG'!$C$8:$T$18,15,FALSE)*1000000,""),"")</f>
        <v/>
      </c>
      <c r="O294" s="426"/>
      <c r="P294" s="427"/>
      <c r="W294" s="429"/>
      <c r="X294"/>
      <c r="Y294"/>
      <c r="Z294"/>
      <c r="AA294"/>
      <c r="AB294"/>
      <c r="AC294"/>
      <c r="AD294"/>
      <c r="AE294"/>
      <c r="AF294" s="4"/>
      <c r="AG294" s="4"/>
      <c r="AH294" s="4"/>
      <c r="AI294" s="4"/>
      <c r="AJ294" s="4"/>
      <c r="AK294" s="4"/>
      <c r="AL294" s="4"/>
      <c r="AM294" s="4"/>
      <c r="AN294"/>
      <c r="AO294"/>
      <c r="AP294"/>
      <c r="AQ294"/>
      <c r="AR294"/>
      <c r="AS294"/>
      <c r="AT294"/>
      <c r="AU294"/>
      <c r="AV294"/>
      <c r="AW294"/>
      <c r="AX294"/>
      <c r="AY294"/>
      <c r="AZ294"/>
      <c r="BA294"/>
    </row>
    <row r="295" spans="1:53" s="428" customFormat="1" x14ac:dyDescent="0.25">
      <c r="A295"/>
      <c r="B295" s="25"/>
      <c r="C295" s="25"/>
      <c r="D295" s="27"/>
      <c r="E295" s="26"/>
      <c r="F295" s="26"/>
      <c r="G295" s="353"/>
      <c r="H295" s="425"/>
      <c r="I295" s="353"/>
      <c r="J295" s="426" t="str">
        <f>IF(D295&lt;&gt;"",IF(E295&lt;&gt;"",VLOOKUP(CONCATENATE(D295,"-",E295),'Three Phase - UG'!$C$8:$T$18,9,FALSE),""),"")</f>
        <v/>
      </c>
      <c r="K295" s="426" t="str">
        <f>IF(D295&lt;&gt;"",IF(E295&lt;&gt;"",VLOOKUP(CONCATENATE(D295,"-",E295),'Three Phase - UG'!$C$8:$T$18,10,FALSE),""),"")</f>
        <v/>
      </c>
      <c r="L295" s="426" t="str">
        <f>IF(D295&lt;&gt;"",IF(E295&lt;&gt;"",VLOOKUP(CONCATENATE(D295,"-",E295),'Three Phase - UG'!$C$8:$T$18,12,FALSE),""),"")</f>
        <v/>
      </c>
      <c r="M295" s="426" t="str">
        <f>IF(D295&lt;&gt;"",IF(E295&lt;&gt;"",VLOOKUP(CONCATENATE(D295,"-",E295),'Three Phase - UG'!$C$8:$T$18,13,FALSE),""),"")</f>
        <v/>
      </c>
      <c r="N295" s="427" t="str">
        <f>IF(D295&lt;&gt;"",IF(E295&lt;&gt;"",VLOOKUP(CONCATENATE(D295,"-",E295),'Three Phase - UG'!$C$8:$T$18,15,FALSE)*1000000,""),"")</f>
        <v/>
      </c>
      <c r="O295" s="426"/>
      <c r="P295" s="427"/>
      <c r="W295" s="429"/>
      <c r="X295"/>
      <c r="Y295"/>
      <c r="Z295"/>
      <c r="AA295"/>
      <c r="AB295"/>
      <c r="AC295"/>
      <c r="AD295"/>
      <c r="AE295"/>
      <c r="AF295" s="4"/>
      <c r="AG295" s="4"/>
      <c r="AH295" s="4"/>
      <c r="AI295" s="4"/>
      <c r="AJ295" s="4"/>
      <c r="AK295" s="4"/>
      <c r="AL295" s="4"/>
      <c r="AM295" s="4"/>
      <c r="AN295"/>
      <c r="AO295"/>
      <c r="AP295"/>
      <c r="AQ295"/>
      <c r="AR295"/>
      <c r="AS295"/>
      <c r="AT295"/>
      <c r="AU295"/>
      <c r="AV295"/>
      <c r="AW295"/>
      <c r="AX295"/>
      <c r="AY295"/>
      <c r="AZ295"/>
      <c r="BA295"/>
    </row>
    <row r="296" spans="1:53" s="428" customFormat="1" x14ac:dyDescent="0.25">
      <c r="A296"/>
      <c r="B296" s="25"/>
      <c r="C296" s="25"/>
      <c r="D296" s="27"/>
      <c r="E296" s="26"/>
      <c r="F296" s="26"/>
      <c r="G296" s="353"/>
      <c r="H296" s="425"/>
      <c r="I296" s="353"/>
      <c r="J296" s="426" t="str">
        <f>IF(D296&lt;&gt;"",IF(E296&lt;&gt;"",VLOOKUP(CONCATENATE(D296,"-",E296),'Three Phase - UG'!$C$8:$T$18,9,FALSE),""),"")</f>
        <v/>
      </c>
      <c r="K296" s="426" t="str">
        <f>IF(D296&lt;&gt;"",IF(E296&lt;&gt;"",VLOOKUP(CONCATENATE(D296,"-",E296),'Three Phase - UG'!$C$8:$T$18,10,FALSE),""),"")</f>
        <v/>
      </c>
      <c r="L296" s="426" t="str">
        <f>IF(D296&lt;&gt;"",IF(E296&lt;&gt;"",VLOOKUP(CONCATENATE(D296,"-",E296),'Three Phase - UG'!$C$8:$T$18,12,FALSE),""),"")</f>
        <v/>
      </c>
      <c r="M296" s="426" t="str">
        <f>IF(D296&lt;&gt;"",IF(E296&lt;&gt;"",VLOOKUP(CONCATENATE(D296,"-",E296),'Three Phase - UG'!$C$8:$T$18,13,FALSE),""),"")</f>
        <v/>
      </c>
      <c r="N296" s="427" t="str">
        <f>IF(D296&lt;&gt;"",IF(E296&lt;&gt;"",VLOOKUP(CONCATENATE(D296,"-",E296),'Three Phase - UG'!$C$8:$T$18,15,FALSE)*1000000,""),"")</f>
        <v/>
      </c>
      <c r="O296" s="426"/>
      <c r="P296" s="427"/>
      <c r="W296" s="429"/>
      <c r="X296"/>
      <c r="Y296"/>
      <c r="Z296"/>
      <c r="AA296"/>
      <c r="AB296"/>
      <c r="AC296"/>
      <c r="AD296"/>
      <c r="AE296"/>
      <c r="AF296" s="4"/>
      <c r="AG296" s="4"/>
      <c r="AH296" s="4"/>
      <c r="AI296" s="4"/>
      <c r="AJ296" s="4"/>
      <c r="AK296" s="4"/>
      <c r="AL296" s="4"/>
      <c r="AM296" s="4"/>
      <c r="AN296"/>
      <c r="AO296"/>
      <c r="AP296"/>
      <c r="AQ296"/>
      <c r="AR296"/>
      <c r="AS296"/>
      <c r="AT296"/>
      <c r="AU296"/>
      <c r="AV296"/>
      <c r="AW296"/>
      <c r="AX296"/>
      <c r="AY296"/>
      <c r="AZ296"/>
      <c r="BA296"/>
    </row>
    <row r="297" spans="1:53" s="428" customFormat="1" x14ac:dyDescent="0.25">
      <c r="A297"/>
      <c r="B297" s="25"/>
      <c r="C297" s="25"/>
      <c r="D297" s="27"/>
      <c r="E297" s="26"/>
      <c r="F297" s="26"/>
      <c r="G297" s="353"/>
      <c r="H297" s="425"/>
      <c r="I297" s="353"/>
      <c r="J297" s="426" t="str">
        <f>IF(D297&lt;&gt;"",IF(E297&lt;&gt;"",VLOOKUP(CONCATENATE(D297,"-",E297),'Three Phase - UG'!$C$8:$T$18,9,FALSE),""),"")</f>
        <v/>
      </c>
      <c r="K297" s="426" t="str">
        <f>IF(D297&lt;&gt;"",IF(E297&lt;&gt;"",VLOOKUP(CONCATENATE(D297,"-",E297),'Three Phase - UG'!$C$8:$T$18,10,FALSE),""),"")</f>
        <v/>
      </c>
      <c r="L297" s="426" t="str">
        <f>IF(D297&lt;&gt;"",IF(E297&lt;&gt;"",VLOOKUP(CONCATENATE(D297,"-",E297),'Three Phase - UG'!$C$8:$T$18,12,FALSE),""),"")</f>
        <v/>
      </c>
      <c r="M297" s="426" t="str">
        <f>IF(D297&lt;&gt;"",IF(E297&lt;&gt;"",VLOOKUP(CONCATENATE(D297,"-",E297),'Three Phase - UG'!$C$8:$T$18,13,FALSE),""),"")</f>
        <v/>
      </c>
      <c r="N297" s="427" t="str">
        <f>IF(D297&lt;&gt;"",IF(E297&lt;&gt;"",VLOOKUP(CONCATENATE(D297,"-",E297),'Three Phase - UG'!$C$8:$T$18,15,FALSE)*1000000,""),"")</f>
        <v/>
      </c>
      <c r="O297" s="426"/>
      <c r="P297" s="427"/>
      <c r="W297" s="429"/>
      <c r="X297"/>
      <c r="Y297"/>
      <c r="Z297"/>
      <c r="AA297"/>
      <c r="AB297"/>
      <c r="AC297"/>
      <c r="AD297"/>
      <c r="AE297"/>
      <c r="AF297" s="4"/>
      <c r="AG297" s="4"/>
      <c r="AH297" s="4"/>
      <c r="AI297" s="4"/>
      <c r="AJ297" s="4"/>
      <c r="AK297" s="4"/>
      <c r="AL297" s="4"/>
      <c r="AM297" s="4"/>
      <c r="AN297"/>
      <c r="AO297"/>
      <c r="AP297"/>
      <c r="AQ297"/>
      <c r="AR297"/>
      <c r="AS297"/>
      <c r="AT297"/>
      <c r="AU297"/>
      <c r="AV297"/>
      <c r="AW297"/>
      <c r="AX297"/>
      <c r="AY297"/>
      <c r="AZ297"/>
      <c r="BA297"/>
    </row>
    <row r="298" spans="1:53" s="428" customFormat="1" x14ac:dyDescent="0.25">
      <c r="A298"/>
      <c r="B298" s="25"/>
      <c r="C298" s="25"/>
      <c r="D298" s="27"/>
      <c r="E298" s="26"/>
      <c r="F298" s="26"/>
      <c r="G298" s="353"/>
      <c r="H298" s="425"/>
      <c r="I298" s="353"/>
      <c r="J298" s="426" t="str">
        <f>IF(D298&lt;&gt;"",IF(E298&lt;&gt;"",VLOOKUP(CONCATENATE(D298,"-",E298),'Three Phase - UG'!$C$8:$T$18,9,FALSE),""),"")</f>
        <v/>
      </c>
      <c r="K298" s="426" t="str">
        <f>IF(D298&lt;&gt;"",IF(E298&lt;&gt;"",VLOOKUP(CONCATENATE(D298,"-",E298),'Three Phase - UG'!$C$8:$T$18,10,FALSE),""),"")</f>
        <v/>
      </c>
      <c r="L298" s="426" t="str">
        <f>IF(D298&lt;&gt;"",IF(E298&lt;&gt;"",VLOOKUP(CONCATENATE(D298,"-",E298),'Three Phase - UG'!$C$8:$T$18,12,FALSE),""),"")</f>
        <v/>
      </c>
      <c r="M298" s="426" t="str">
        <f>IF(D298&lt;&gt;"",IF(E298&lt;&gt;"",VLOOKUP(CONCATENATE(D298,"-",E298),'Three Phase - UG'!$C$8:$T$18,13,FALSE),""),"")</f>
        <v/>
      </c>
      <c r="N298" s="427" t="str">
        <f>IF(D298&lt;&gt;"",IF(E298&lt;&gt;"",VLOOKUP(CONCATENATE(D298,"-",E298),'Three Phase - UG'!$C$8:$T$18,15,FALSE)*1000000,""),"")</f>
        <v/>
      </c>
      <c r="O298" s="426"/>
      <c r="P298" s="427"/>
      <c r="W298" s="429"/>
      <c r="X298"/>
      <c r="Y298"/>
      <c r="Z298"/>
      <c r="AA298"/>
      <c r="AB298"/>
      <c r="AC298"/>
      <c r="AD298"/>
      <c r="AE298"/>
      <c r="AF298" s="4"/>
      <c r="AG298" s="4"/>
      <c r="AH298" s="4"/>
      <c r="AI298" s="4"/>
      <c r="AJ298" s="4"/>
      <c r="AK298" s="4"/>
      <c r="AL298" s="4"/>
      <c r="AM298" s="4"/>
      <c r="AN298"/>
      <c r="AO298"/>
      <c r="AP298"/>
      <c r="AQ298"/>
      <c r="AR298"/>
      <c r="AS298"/>
      <c r="AT298"/>
      <c r="AU298"/>
      <c r="AV298"/>
      <c r="AW298"/>
      <c r="AX298"/>
      <c r="AY298"/>
      <c r="AZ298"/>
      <c r="BA298"/>
    </row>
    <row r="299" spans="1:53" s="428" customFormat="1" x14ac:dyDescent="0.25">
      <c r="A299"/>
      <c r="B299" s="25"/>
      <c r="C299" s="25"/>
      <c r="D299" s="27"/>
      <c r="E299" s="26"/>
      <c r="F299" s="26"/>
      <c r="G299" s="353"/>
      <c r="H299" s="425"/>
      <c r="I299" s="353"/>
      <c r="J299" s="426" t="str">
        <f>IF(D299&lt;&gt;"",IF(E299&lt;&gt;"",VLOOKUP(CONCATENATE(D299,"-",E299),'Three Phase - UG'!$C$8:$T$18,9,FALSE),""),"")</f>
        <v/>
      </c>
      <c r="K299" s="426" t="str">
        <f>IF(D299&lt;&gt;"",IF(E299&lt;&gt;"",VLOOKUP(CONCATENATE(D299,"-",E299),'Three Phase - UG'!$C$8:$T$18,10,FALSE),""),"")</f>
        <v/>
      </c>
      <c r="L299" s="426" t="str">
        <f>IF(D299&lt;&gt;"",IF(E299&lt;&gt;"",VLOOKUP(CONCATENATE(D299,"-",E299),'Three Phase - UG'!$C$8:$T$18,12,FALSE),""),"")</f>
        <v/>
      </c>
      <c r="M299" s="426" t="str">
        <f>IF(D299&lt;&gt;"",IF(E299&lt;&gt;"",VLOOKUP(CONCATENATE(D299,"-",E299),'Three Phase - UG'!$C$8:$T$18,13,FALSE),""),"")</f>
        <v/>
      </c>
      <c r="N299" s="427" t="str">
        <f>IF(D299&lt;&gt;"",IF(E299&lt;&gt;"",VLOOKUP(CONCATENATE(D299,"-",E299),'Three Phase - UG'!$C$8:$T$18,15,FALSE)*1000000,""),"")</f>
        <v/>
      </c>
      <c r="O299" s="426"/>
      <c r="P299" s="427"/>
      <c r="W299" s="429"/>
      <c r="X299"/>
      <c r="Y299"/>
      <c r="Z299"/>
      <c r="AA299"/>
      <c r="AB299"/>
      <c r="AC299"/>
      <c r="AD299"/>
      <c r="AE299"/>
      <c r="AF299" s="4"/>
      <c r="AG299" s="4"/>
      <c r="AH299" s="4"/>
      <c r="AI299" s="4"/>
      <c r="AJ299" s="4"/>
      <c r="AK299" s="4"/>
      <c r="AL299" s="4"/>
      <c r="AM299" s="4"/>
      <c r="AN299"/>
      <c r="AO299"/>
      <c r="AP299"/>
      <c r="AQ299"/>
      <c r="AR299"/>
      <c r="AS299"/>
      <c r="AT299"/>
      <c r="AU299"/>
      <c r="AV299"/>
      <c r="AW299"/>
      <c r="AX299"/>
      <c r="AY299"/>
      <c r="AZ299"/>
      <c r="BA299"/>
    </row>
    <row r="300" spans="1:53" s="428" customFormat="1" x14ac:dyDescent="0.25">
      <c r="A300"/>
      <c r="B300" s="25"/>
      <c r="C300" s="25"/>
      <c r="D300" s="27"/>
      <c r="E300" s="26"/>
      <c r="F300" s="26"/>
      <c r="G300" s="353"/>
      <c r="H300" s="425"/>
      <c r="I300" s="353"/>
      <c r="J300" s="426" t="str">
        <f>IF(D300&lt;&gt;"",IF(E300&lt;&gt;"",VLOOKUP(CONCATENATE(D300,"-",E300),'Three Phase - UG'!$C$8:$T$18,9,FALSE),""),"")</f>
        <v/>
      </c>
      <c r="K300" s="426" t="str">
        <f>IF(D300&lt;&gt;"",IF(E300&lt;&gt;"",VLOOKUP(CONCATENATE(D300,"-",E300),'Three Phase - UG'!$C$8:$T$18,10,FALSE),""),"")</f>
        <v/>
      </c>
      <c r="L300" s="426" t="str">
        <f>IF(D300&lt;&gt;"",IF(E300&lt;&gt;"",VLOOKUP(CONCATENATE(D300,"-",E300),'Three Phase - UG'!$C$8:$T$18,12,FALSE),""),"")</f>
        <v/>
      </c>
      <c r="M300" s="426" t="str">
        <f>IF(D300&lt;&gt;"",IF(E300&lt;&gt;"",VLOOKUP(CONCATENATE(D300,"-",E300),'Three Phase - UG'!$C$8:$T$18,13,FALSE),""),"")</f>
        <v/>
      </c>
      <c r="N300" s="427" t="str">
        <f>IF(D300&lt;&gt;"",IF(E300&lt;&gt;"",VLOOKUP(CONCATENATE(D300,"-",E300),'Three Phase - UG'!$C$8:$T$18,15,FALSE)*1000000,""),"")</f>
        <v/>
      </c>
      <c r="O300" s="426"/>
      <c r="P300" s="427"/>
      <c r="W300" s="429"/>
      <c r="X300"/>
      <c r="Y300"/>
      <c r="Z300"/>
      <c r="AA300"/>
      <c r="AB300"/>
      <c r="AC300"/>
      <c r="AD300"/>
      <c r="AE300"/>
      <c r="AF300" s="4"/>
      <c r="AG300" s="4"/>
      <c r="AH300" s="4"/>
      <c r="AI300" s="4"/>
      <c r="AJ300" s="4"/>
      <c r="AK300" s="4"/>
      <c r="AL300" s="4"/>
      <c r="AM300" s="4"/>
      <c r="AN300"/>
      <c r="AO300"/>
      <c r="AP300"/>
      <c r="AQ300"/>
      <c r="AR300"/>
      <c r="AS300"/>
      <c r="AT300"/>
      <c r="AU300"/>
      <c r="AV300"/>
      <c r="AW300"/>
      <c r="AX300"/>
      <c r="AY300"/>
      <c r="AZ300"/>
      <c r="BA300"/>
    </row>
    <row r="301" spans="1:53" s="428" customFormat="1" x14ac:dyDescent="0.25">
      <c r="A301"/>
      <c r="B301" s="25"/>
      <c r="C301" s="25"/>
      <c r="D301" s="27"/>
      <c r="E301" s="26"/>
      <c r="F301" s="26"/>
      <c r="G301" s="353"/>
      <c r="H301" s="425"/>
      <c r="I301" s="353"/>
      <c r="J301" s="426" t="str">
        <f>IF(D301&lt;&gt;"",IF(E301&lt;&gt;"",VLOOKUP(CONCATENATE(D301,"-",E301),'Three Phase - UG'!$C$8:$T$18,9,FALSE),""),"")</f>
        <v/>
      </c>
      <c r="K301" s="426" t="str">
        <f>IF(D301&lt;&gt;"",IF(E301&lt;&gt;"",VLOOKUP(CONCATENATE(D301,"-",E301),'Three Phase - UG'!$C$8:$T$18,10,FALSE),""),"")</f>
        <v/>
      </c>
      <c r="L301" s="426" t="str">
        <f>IF(D301&lt;&gt;"",IF(E301&lt;&gt;"",VLOOKUP(CONCATENATE(D301,"-",E301),'Three Phase - UG'!$C$8:$T$18,12,FALSE),""),"")</f>
        <v/>
      </c>
      <c r="M301" s="426" t="str">
        <f>IF(D301&lt;&gt;"",IF(E301&lt;&gt;"",VLOOKUP(CONCATENATE(D301,"-",E301),'Three Phase - UG'!$C$8:$T$18,13,FALSE),""),"")</f>
        <v/>
      </c>
      <c r="N301" s="427" t="str">
        <f>IF(D301&lt;&gt;"",IF(E301&lt;&gt;"",VLOOKUP(CONCATENATE(D301,"-",E301),'Three Phase - UG'!$C$8:$T$18,15,FALSE)*1000000,""),"")</f>
        <v/>
      </c>
      <c r="O301" s="426"/>
      <c r="P301" s="427"/>
      <c r="W301" s="429"/>
      <c r="X301"/>
      <c r="Y301"/>
      <c r="Z301"/>
      <c r="AA301"/>
      <c r="AB301"/>
      <c r="AC301"/>
      <c r="AD301"/>
      <c r="AE301"/>
      <c r="AF301" s="4"/>
      <c r="AG301" s="4"/>
      <c r="AH301" s="4"/>
      <c r="AI301" s="4"/>
      <c r="AJ301" s="4"/>
      <c r="AK301" s="4"/>
      <c r="AL301" s="4"/>
      <c r="AM301" s="4"/>
      <c r="AN301"/>
      <c r="AO301"/>
      <c r="AP301"/>
      <c r="AQ301"/>
      <c r="AR301"/>
      <c r="AS301"/>
      <c r="AT301"/>
      <c r="AU301"/>
      <c r="AV301"/>
      <c r="AW301"/>
      <c r="AX301"/>
      <c r="AY301"/>
      <c r="AZ301"/>
      <c r="BA301"/>
    </row>
    <row r="302" spans="1:53" s="428" customFormat="1" x14ac:dyDescent="0.25">
      <c r="A302"/>
      <c r="B302" s="25"/>
      <c r="C302" s="25"/>
      <c r="D302" s="27"/>
      <c r="E302" s="26"/>
      <c r="F302" s="26"/>
      <c r="G302" s="353"/>
      <c r="H302" s="425"/>
      <c r="I302" s="353"/>
      <c r="J302" s="426" t="str">
        <f>IF(D302&lt;&gt;"",IF(E302&lt;&gt;"",VLOOKUP(CONCATENATE(D302,"-",E302),'Three Phase - UG'!$C$8:$T$18,9,FALSE),""),"")</f>
        <v/>
      </c>
      <c r="K302" s="426" t="str">
        <f>IF(D302&lt;&gt;"",IF(E302&lt;&gt;"",VLOOKUP(CONCATENATE(D302,"-",E302),'Three Phase - UG'!$C$8:$T$18,10,FALSE),""),"")</f>
        <v/>
      </c>
      <c r="L302" s="426" t="str">
        <f>IF(D302&lt;&gt;"",IF(E302&lt;&gt;"",VLOOKUP(CONCATENATE(D302,"-",E302),'Three Phase - UG'!$C$8:$T$18,12,FALSE),""),"")</f>
        <v/>
      </c>
      <c r="M302" s="426" t="str">
        <f>IF(D302&lt;&gt;"",IF(E302&lt;&gt;"",VLOOKUP(CONCATENATE(D302,"-",E302),'Three Phase - UG'!$C$8:$T$18,13,FALSE),""),"")</f>
        <v/>
      </c>
      <c r="N302" s="427" t="str">
        <f>IF(D302&lt;&gt;"",IF(E302&lt;&gt;"",VLOOKUP(CONCATENATE(D302,"-",E302),'Three Phase - UG'!$C$8:$T$18,15,FALSE)*1000000,""),"")</f>
        <v/>
      </c>
      <c r="O302" s="426"/>
      <c r="P302" s="427"/>
      <c r="W302" s="429"/>
      <c r="X302"/>
      <c r="Y302"/>
      <c r="Z302"/>
      <c r="AA302"/>
      <c r="AB302"/>
      <c r="AC302"/>
      <c r="AD302"/>
      <c r="AE302"/>
      <c r="AF302" s="4"/>
      <c r="AG302" s="4"/>
      <c r="AH302" s="4"/>
      <c r="AI302" s="4"/>
      <c r="AJ302" s="4"/>
      <c r="AK302" s="4"/>
      <c r="AL302" s="4"/>
      <c r="AM302" s="4"/>
      <c r="AN302"/>
      <c r="AO302"/>
      <c r="AP302"/>
      <c r="AQ302"/>
      <c r="AR302"/>
      <c r="AS302"/>
      <c r="AT302"/>
      <c r="AU302"/>
      <c r="AV302"/>
      <c r="AW302"/>
      <c r="AX302"/>
      <c r="AY302"/>
      <c r="AZ302"/>
      <c r="BA302"/>
    </row>
    <row r="303" spans="1:53" s="428" customFormat="1" x14ac:dyDescent="0.25">
      <c r="A303"/>
      <c r="B303" s="25"/>
      <c r="C303" s="25"/>
      <c r="D303" s="27"/>
      <c r="E303" s="26"/>
      <c r="F303" s="26"/>
      <c r="G303" s="353"/>
      <c r="H303" s="425"/>
      <c r="I303" s="353"/>
      <c r="J303" s="426" t="str">
        <f>IF(D303&lt;&gt;"",IF(E303&lt;&gt;"",VLOOKUP(CONCATENATE(D303,"-",E303),'Three Phase - UG'!$C$8:$T$18,9,FALSE),""),"")</f>
        <v/>
      </c>
      <c r="K303" s="426" t="str">
        <f>IF(D303&lt;&gt;"",IF(E303&lt;&gt;"",VLOOKUP(CONCATENATE(D303,"-",E303),'Three Phase - UG'!$C$8:$T$18,10,FALSE),""),"")</f>
        <v/>
      </c>
      <c r="L303" s="426" t="str">
        <f>IF(D303&lt;&gt;"",IF(E303&lt;&gt;"",VLOOKUP(CONCATENATE(D303,"-",E303),'Three Phase - UG'!$C$8:$T$18,12,FALSE),""),"")</f>
        <v/>
      </c>
      <c r="M303" s="426" t="str">
        <f>IF(D303&lt;&gt;"",IF(E303&lt;&gt;"",VLOOKUP(CONCATENATE(D303,"-",E303),'Three Phase - UG'!$C$8:$T$18,13,FALSE),""),"")</f>
        <v/>
      </c>
      <c r="N303" s="427" t="str">
        <f>IF(D303&lt;&gt;"",IF(E303&lt;&gt;"",VLOOKUP(CONCATENATE(D303,"-",E303),'Three Phase - UG'!$C$8:$T$18,15,FALSE)*1000000,""),"")</f>
        <v/>
      </c>
      <c r="O303" s="426"/>
      <c r="P303" s="427"/>
      <c r="W303" s="429"/>
      <c r="X303"/>
      <c r="Y303"/>
      <c r="Z303"/>
      <c r="AA303"/>
      <c r="AB303"/>
      <c r="AC303"/>
      <c r="AD303"/>
      <c r="AE303"/>
      <c r="AF303" s="4"/>
      <c r="AG303" s="4"/>
      <c r="AH303" s="4"/>
      <c r="AI303" s="4"/>
      <c r="AJ303" s="4"/>
      <c r="AK303" s="4"/>
      <c r="AL303" s="4"/>
      <c r="AM303" s="4"/>
      <c r="AN303"/>
      <c r="AO303"/>
      <c r="AP303"/>
      <c r="AQ303"/>
      <c r="AR303"/>
      <c r="AS303"/>
      <c r="AT303"/>
      <c r="AU303"/>
      <c r="AV303"/>
      <c r="AW303"/>
      <c r="AX303"/>
      <c r="AY303"/>
      <c r="AZ303"/>
      <c r="BA303"/>
    </row>
    <row r="304" spans="1:53" s="428" customFormat="1" x14ac:dyDescent="0.25">
      <c r="A304"/>
      <c r="B304" s="25"/>
      <c r="C304" s="25"/>
      <c r="D304" s="27"/>
      <c r="E304" s="26"/>
      <c r="F304" s="26"/>
      <c r="G304" s="353"/>
      <c r="H304" s="425"/>
      <c r="I304" s="353"/>
      <c r="J304" s="426" t="str">
        <f>IF(D304&lt;&gt;"",IF(E304&lt;&gt;"",VLOOKUP(CONCATENATE(D304,"-",E304),'Three Phase - UG'!$C$8:$T$18,9,FALSE),""),"")</f>
        <v/>
      </c>
      <c r="K304" s="426" t="str">
        <f>IF(D304&lt;&gt;"",IF(E304&lt;&gt;"",VLOOKUP(CONCATENATE(D304,"-",E304),'Three Phase - UG'!$C$8:$T$18,10,FALSE),""),"")</f>
        <v/>
      </c>
      <c r="L304" s="426" t="str">
        <f>IF(D304&lt;&gt;"",IF(E304&lt;&gt;"",VLOOKUP(CONCATENATE(D304,"-",E304),'Three Phase - UG'!$C$8:$T$18,12,FALSE),""),"")</f>
        <v/>
      </c>
      <c r="M304" s="426" t="str">
        <f>IF(D304&lt;&gt;"",IF(E304&lt;&gt;"",VLOOKUP(CONCATENATE(D304,"-",E304),'Three Phase - UG'!$C$8:$T$18,13,FALSE),""),"")</f>
        <v/>
      </c>
      <c r="N304" s="427" t="str">
        <f>IF(D304&lt;&gt;"",IF(E304&lt;&gt;"",VLOOKUP(CONCATENATE(D304,"-",E304),'Three Phase - UG'!$C$8:$T$18,15,FALSE)*1000000,""),"")</f>
        <v/>
      </c>
      <c r="O304" s="426"/>
      <c r="P304" s="427"/>
      <c r="W304" s="429"/>
      <c r="X304"/>
      <c r="Y304"/>
      <c r="Z304"/>
      <c r="AA304"/>
      <c r="AB304"/>
      <c r="AC304"/>
      <c r="AD304"/>
      <c r="AE304"/>
      <c r="AF304" s="4"/>
      <c r="AG304" s="4"/>
      <c r="AH304" s="4"/>
      <c r="AI304" s="4"/>
      <c r="AJ304" s="4"/>
      <c r="AK304" s="4"/>
      <c r="AL304" s="4"/>
      <c r="AM304" s="4"/>
      <c r="AN304"/>
      <c r="AO304"/>
      <c r="AP304"/>
      <c r="AQ304"/>
      <c r="AR304"/>
      <c r="AS304"/>
      <c r="AT304"/>
      <c r="AU304"/>
      <c r="AV304"/>
      <c r="AW304"/>
      <c r="AX304"/>
      <c r="AY304"/>
      <c r="AZ304"/>
      <c r="BA304"/>
    </row>
    <row r="305" spans="1:53" s="428" customFormat="1" x14ac:dyDescent="0.25">
      <c r="A305"/>
      <c r="B305" s="25"/>
      <c r="C305" s="25"/>
      <c r="D305" s="27"/>
      <c r="E305" s="26"/>
      <c r="F305" s="26"/>
      <c r="G305" s="353"/>
      <c r="H305" s="425"/>
      <c r="I305" s="353"/>
      <c r="J305" s="426" t="str">
        <f>IF(D305&lt;&gt;"",IF(E305&lt;&gt;"",VLOOKUP(CONCATENATE(D305,"-",E305),'Three Phase - UG'!$C$8:$T$18,9,FALSE),""),"")</f>
        <v/>
      </c>
      <c r="K305" s="426" t="str">
        <f>IF(D305&lt;&gt;"",IF(E305&lt;&gt;"",VLOOKUP(CONCATENATE(D305,"-",E305),'Three Phase - UG'!$C$8:$T$18,10,FALSE),""),"")</f>
        <v/>
      </c>
      <c r="L305" s="426" t="str">
        <f>IF(D305&lt;&gt;"",IF(E305&lt;&gt;"",VLOOKUP(CONCATENATE(D305,"-",E305),'Three Phase - UG'!$C$8:$T$18,12,FALSE),""),"")</f>
        <v/>
      </c>
      <c r="M305" s="426" t="str">
        <f>IF(D305&lt;&gt;"",IF(E305&lt;&gt;"",VLOOKUP(CONCATENATE(D305,"-",E305),'Three Phase - UG'!$C$8:$T$18,13,FALSE),""),"")</f>
        <v/>
      </c>
      <c r="N305" s="427" t="str">
        <f>IF(D305&lt;&gt;"",IF(E305&lt;&gt;"",VLOOKUP(CONCATENATE(D305,"-",E305),'Three Phase - UG'!$C$8:$T$18,15,FALSE)*1000000,""),"")</f>
        <v/>
      </c>
      <c r="O305" s="426"/>
      <c r="P305" s="427"/>
      <c r="W305" s="429"/>
      <c r="X305"/>
      <c r="Y305"/>
      <c r="Z305"/>
      <c r="AA305"/>
      <c r="AB305"/>
      <c r="AC305"/>
      <c r="AD305"/>
      <c r="AE305"/>
      <c r="AF305" s="4"/>
      <c r="AG305" s="4"/>
      <c r="AH305" s="4"/>
      <c r="AI305" s="4"/>
      <c r="AJ305" s="4"/>
      <c r="AK305" s="4"/>
      <c r="AL305" s="4"/>
      <c r="AM305" s="4"/>
      <c r="AN305"/>
      <c r="AO305"/>
      <c r="AP305"/>
      <c r="AQ305"/>
      <c r="AR305"/>
      <c r="AS305"/>
      <c r="AT305"/>
      <c r="AU305"/>
      <c r="AV305"/>
      <c r="AW305"/>
      <c r="AX305"/>
      <c r="AY305"/>
      <c r="AZ305"/>
      <c r="BA305"/>
    </row>
    <row r="306" spans="1:53" s="428" customFormat="1" x14ac:dyDescent="0.25">
      <c r="A306"/>
      <c r="B306" s="25"/>
      <c r="C306" s="25"/>
      <c r="D306" s="27"/>
      <c r="E306" s="26"/>
      <c r="F306" s="26"/>
      <c r="G306" s="353"/>
      <c r="H306" s="425"/>
      <c r="I306" s="353"/>
      <c r="J306" s="426" t="str">
        <f>IF(D306&lt;&gt;"",IF(E306&lt;&gt;"",VLOOKUP(CONCATENATE(D306,"-",E306),'Three Phase - UG'!$C$8:$T$18,9,FALSE),""),"")</f>
        <v/>
      </c>
      <c r="K306" s="426" t="str">
        <f>IF(D306&lt;&gt;"",IF(E306&lt;&gt;"",VLOOKUP(CONCATENATE(D306,"-",E306),'Three Phase - UG'!$C$8:$T$18,10,FALSE),""),"")</f>
        <v/>
      </c>
      <c r="L306" s="426" t="str">
        <f>IF(D306&lt;&gt;"",IF(E306&lt;&gt;"",VLOOKUP(CONCATENATE(D306,"-",E306),'Three Phase - UG'!$C$8:$T$18,12,FALSE),""),"")</f>
        <v/>
      </c>
      <c r="M306" s="426" t="str">
        <f>IF(D306&lt;&gt;"",IF(E306&lt;&gt;"",VLOOKUP(CONCATENATE(D306,"-",E306),'Three Phase - UG'!$C$8:$T$18,13,FALSE),""),"")</f>
        <v/>
      </c>
      <c r="N306" s="427" t="str">
        <f>IF(D306&lt;&gt;"",IF(E306&lt;&gt;"",VLOOKUP(CONCATENATE(D306,"-",E306),'Three Phase - UG'!$C$8:$T$18,15,FALSE)*1000000,""),"")</f>
        <v/>
      </c>
      <c r="O306" s="426"/>
      <c r="P306" s="427"/>
      <c r="W306" s="429"/>
      <c r="X306"/>
      <c r="Y306"/>
      <c r="Z306"/>
      <c r="AA306"/>
      <c r="AB306"/>
      <c r="AC306"/>
      <c r="AD306"/>
      <c r="AE306"/>
      <c r="AF306" s="4"/>
      <c r="AG306" s="4"/>
      <c r="AH306" s="4"/>
      <c r="AI306" s="4"/>
      <c r="AJ306" s="4"/>
      <c r="AK306" s="4"/>
      <c r="AL306" s="4"/>
      <c r="AM306" s="4"/>
      <c r="AN306"/>
      <c r="AO306"/>
      <c r="AP306"/>
      <c r="AQ306"/>
      <c r="AR306"/>
      <c r="AS306"/>
      <c r="AT306"/>
      <c r="AU306"/>
      <c r="AV306"/>
      <c r="AW306"/>
      <c r="AX306"/>
      <c r="AY306"/>
      <c r="AZ306"/>
      <c r="BA306"/>
    </row>
    <row r="307" spans="1:53" s="428" customFormat="1" x14ac:dyDescent="0.25">
      <c r="A307"/>
      <c r="B307" s="25"/>
      <c r="C307" s="25"/>
      <c r="D307" s="27"/>
      <c r="E307" s="26"/>
      <c r="F307" s="26"/>
      <c r="G307" s="353"/>
      <c r="H307" s="425"/>
      <c r="I307" s="353"/>
      <c r="J307" s="426" t="str">
        <f>IF(D307&lt;&gt;"",IF(E307&lt;&gt;"",VLOOKUP(CONCATENATE(D307,"-",E307),'Three Phase - UG'!$C$8:$T$18,9,FALSE),""),"")</f>
        <v/>
      </c>
      <c r="K307" s="426" t="str">
        <f>IF(D307&lt;&gt;"",IF(E307&lt;&gt;"",VLOOKUP(CONCATENATE(D307,"-",E307),'Three Phase - UG'!$C$8:$T$18,10,FALSE),""),"")</f>
        <v/>
      </c>
      <c r="L307" s="426" t="str">
        <f>IF(D307&lt;&gt;"",IF(E307&lt;&gt;"",VLOOKUP(CONCATENATE(D307,"-",E307),'Three Phase - UG'!$C$8:$T$18,12,FALSE),""),"")</f>
        <v/>
      </c>
      <c r="M307" s="426" t="str">
        <f>IF(D307&lt;&gt;"",IF(E307&lt;&gt;"",VLOOKUP(CONCATENATE(D307,"-",E307),'Three Phase - UG'!$C$8:$T$18,13,FALSE),""),"")</f>
        <v/>
      </c>
      <c r="N307" s="427" t="str">
        <f>IF(D307&lt;&gt;"",IF(E307&lt;&gt;"",VLOOKUP(CONCATENATE(D307,"-",E307),'Three Phase - UG'!$C$8:$T$18,15,FALSE)*1000000,""),"")</f>
        <v/>
      </c>
      <c r="O307" s="426"/>
      <c r="P307" s="427"/>
      <c r="W307" s="429"/>
      <c r="X307"/>
      <c r="Y307"/>
      <c r="Z307"/>
      <c r="AA307"/>
      <c r="AB307"/>
      <c r="AC307"/>
      <c r="AD307"/>
      <c r="AE307"/>
      <c r="AF307" s="4"/>
      <c r="AG307" s="4"/>
      <c r="AH307" s="4"/>
      <c r="AI307" s="4"/>
      <c r="AJ307" s="4"/>
      <c r="AK307" s="4"/>
      <c r="AL307" s="4"/>
      <c r="AM307" s="4"/>
      <c r="AN307"/>
      <c r="AO307"/>
      <c r="AP307"/>
      <c r="AQ307"/>
      <c r="AR307"/>
      <c r="AS307"/>
      <c r="AT307"/>
      <c r="AU307"/>
      <c r="AV307"/>
      <c r="AW307"/>
      <c r="AX307"/>
      <c r="AY307"/>
      <c r="AZ307"/>
      <c r="BA307"/>
    </row>
    <row r="308" spans="1:53" s="428" customFormat="1" x14ac:dyDescent="0.25">
      <c r="A308"/>
      <c r="B308" s="25"/>
      <c r="C308" s="25"/>
      <c r="D308" s="27"/>
      <c r="E308" s="26"/>
      <c r="F308" s="26"/>
      <c r="G308" s="353"/>
      <c r="H308" s="425"/>
      <c r="I308" s="353"/>
      <c r="J308" s="426" t="str">
        <f>IF(D308&lt;&gt;"",IF(E308&lt;&gt;"",VLOOKUP(CONCATENATE(D308,"-",E308),'Three Phase - UG'!$C$8:$T$18,9,FALSE),""),"")</f>
        <v/>
      </c>
      <c r="K308" s="426" t="str">
        <f>IF(D308&lt;&gt;"",IF(E308&lt;&gt;"",VLOOKUP(CONCATENATE(D308,"-",E308),'Three Phase - UG'!$C$8:$T$18,10,FALSE),""),"")</f>
        <v/>
      </c>
      <c r="L308" s="426" t="str">
        <f>IF(D308&lt;&gt;"",IF(E308&lt;&gt;"",VLOOKUP(CONCATENATE(D308,"-",E308),'Three Phase - UG'!$C$8:$T$18,12,FALSE),""),"")</f>
        <v/>
      </c>
      <c r="M308" s="426" t="str">
        <f>IF(D308&lt;&gt;"",IF(E308&lt;&gt;"",VLOOKUP(CONCATENATE(D308,"-",E308),'Three Phase - UG'!$C$8:$T$18,13,FALSE),""),"")</f>
        <v/>
      </c>
      <c r="N308" s="427" t="str">
        <f>IF(D308&lt;&gt;"",IF(E308&lt;&gt;"",VLOOKUP(CONCATENATE(D308,"-",E308),'Three Phase - UG'!$C$8:$T$18,15,FALSE)*1000000,""),"")</f>
        <v/>
      </c>
      <c r="O308" s="426"/>
      <c r="P308" s="427"/>
      <c r="W308" s="429"/>
      <c r="X308"/>
      <c r="Y308"/>
      <c r="Z308"/>
      <c r="AA308"/>
      <c r="AB308"/>
      <c r="AC308"/>
      <c r="AD308"/>
      <c r="AE308"/>
      <c r="AF308" s="4"/>
      <c r="AG308" s="4"/>
      <c r="AH308" s="4"/>
      <c r="AI308" s="4"/>
      <c r="AJ308" s="4"/>
      <c r="AK308" s="4"/>
      <c r="AL308" s="4"/>
      <c r="AM308" s="4"/>
      <c r="AN308"/>
      <c r="AO308"/>
      <c r="AP308"/>
      <c r="AQ308"/>
      <c r="AR308"/>
      <c r="AS308"/>
      <c r="AT308"/>
      <c r="AU308"/>
      <c r="AV308"/>
      <c r="AW308"/>
      <c r="AX308"/>
      <c r="AY308"/>
      <c r="AZ308"/>
      <c r="BA308"/>
    </row>
    <row r="309" spans="1:53" s="428" customFormat="1" x14ac:dyDescent="0.25">
      <c r="A309"/>
      <c r="B309" s="25"/>
      <c r="C309" s="25"/>
      <c r="D309" s="27"/>
      <c r="E309" s="26"/>
      <c r="F309" s="26"/>
      <c r="G309" s="353"/>
      <c r="H309" s="425"/>
      <c r="I309" s="353"/>
      <c r="J309" s="426" t="str">
        <f>IF(D309&lt;&gt;"",IF(E309&lt;&gt;"",VLOOKUP(CONCATENATE(D309,"-",E309),'Three Phase - UG'!$C$8:$T$18,9,FALSE),""),"")</f>
        <v/>
      </c>
      <c r="K309" s="426" t="str">
        <f>IF(D309&lt;&gt;"",IF(E309&lt;&gt;"",VLOOKUP(CONCATENATE(D309,"-",E309),'Three Phase - UG'!$C$8:$T$18,10,FALSE),""),"")</f>
        <v/>
      </c>
      <c r="L309" s="426" t="str">
        <f>IF(D309&lt;&gt;"",IF(E309&lt;&gt;"",VLOOKUP(CONCATENATE(D309,"-",E309),'Three Phase - UG'!$C$8:$T$18,12,FALSE),""),"")</f>
        <v/>
      </c>
      <c r="M309" s="426" t="str">
        <f>IF(D309&lt;&gt;"",IF(E309&lt;&gt;"",VLOOKUP(CONCATENATE(D309,"-",E309),'Three Phase - UG'!$C$8:$T$18,13,FALSE),""),"")</f>
        <v/>
      </c>
      <c r="N309" s="427" t="str">
        <f>IF(D309&lt;&gt;"",IF(E309&lt;&gt;"",VLOOKUP(CONCATENATE(D309,"-",E309),'Three Phase - UG'!$C$8:$T$18,15,FALSE)*1000000,""),"")</f>
        <v/>
      </c>
      <c r="O309" s="426"/>
      <c r="P309" s="427"/>
      <c r="W309" s="429"/>
      <c r="X309"/>
      <c r="Y309"/>
      <c r="Z309"/>
      <c r="AA309"/>
      <c r="AB309"/>
      <c r="AC309"/>
      <c r="AD309"/>
      <c r="AE309"/>
      <c r="AF309" s="4"/>
      <c r="AG309" s="4"/>
      <c r="AH309" s="4"/>
      <c r="AI309" s="4"/>
      <c r="AJ309" s="4"/>
      <c r="AK309" s="4"/>
      <c r="AL309" s="4"/>
      <c r="AM309" s="4"/>
      <c r="AN309"/>
      <c r="AO309"/>
      <c r="AP309"/>
      <c r="AQ309"/>
      <c r="AR309"/>
      <c r="AS309"/>
      <c r="AT309"/>
      <c r="AU309"/>
      <c r="AV309"/>
      <c r="AW309"/>
      <c r="AX309"/>
      <c r="AY309"/>
      <c r="AZ309"/>
      <c r="BA309"/>
    </row>
    <row r="310" spans="1:53" s="428" customFormat="1" x14ac:dyDescent="0.25">
      <c r="A310"/>
      <c r="B310" s="25"/>
      <c r="C310" s="25"/>
      <c r="D310" s="27"/>
      <c r="E310" s="26"/>
      <c r="F310" s="26"/>
      <c r="G310" s="353"/>
      <c r="H310" s="425"/>
      <c r="I310" s="353"/>
      <c r="J310" s="426" t="str">
        <f>IF(D310&lt;&gt;"",IF(E310&lt;&gt;"",VLOOKUP(CONCATENATE(D310,"-",E310),'Three Phase - UG'!$C$8:$T$18,9,FALSE),""),"")</f>
        <v/>
      </c>
      <c r="K310" s="426" t="str">
        <f>IF(D310&lt;&gt;"",IF(E310&lt;&gt;"",VLOOKUP(CONCATENATE(D310,"-",E310),'Three Phase - UG'!$C$8:$T$18,10,FALSE),""),"")</f>
        <v/>
      </c>
      <c r="L310" s="426" t="str">
        <f>IF(D310&lt;&gt;"",IF(E310&lt;&gt;"",VLOOKUP(CONCATENATE(D310,"-",E310),'Three Phase - UG'!$C$8:$T$18,12,FALSE),""),"")</f>
        <v/>
      </c>
      <c r="M310" s="426" t="str">
        <f>IF(D310&lt;&gt;"",IF(E310&lt;&gt;"",VLOOKUP(CONCATENATE(D310,"-",E310),'Three Phase - UG'!$C$8:$T$18,13,FALSE),""),"")</f>
        <v/>
      </c>
      <c r="N310" s="427" t="str">
        <f>IF(D310&lt;&gt;"",IF(E310&lt;&gt;"",VLOOKUP(CONCATENATE(D310,"-",E310),'Three Phase - UG'!$C$8:$T$18,15,FALSE)*1000000,""),"")</f>
        <v/>
      </c>
      <c r="O310" s="426"/>
      <c r="P310" s="427"/>
      <c r="W310" s="429"/>
      <c r="X310"/>
      <c r="Y310"/>
      <c r="Z310"/>
      <c r="AA310"/>
      <c r="AB310"/>
      <c r="AC310"/>
      <c r="AD310"/>
      <c r="AE310"/>
      <c r="AF310" s="4"/>
      <c r="AG310" s="4"/>
      <c r="AH310" s="4"/>
      <c r="AI310" s="4"/>
      <c r="AJ310" s="4"/>
      <c r="AK310" s="4"/>
      <c r="AL310" s="4"/>
      <c r="AM310" s="4"/>
      <c r="AN310"/>
      <c r="AO310"/>
      <c r="AP310"/>
      <c r="AQ310"/>
      <c r="AR310"/>
      <c r="AS310"/>
      <c r="AT310"/>
      <c r="AU310"/>
      <c r="AV310"/>
      <c r="AW310"/>
      <c r="AX310"/>
      <c r="AY310"/>
      <c r="AZ310"/>
      <c r="BA310"/>
    </row>
    <row r="311" spans="1:53" s="428" customFormat="1" x14ac:dyDescent="0.25">
      <c r="A311"/>
      <c r="B311" s="25"/>
      <c r="C311" s="25"/>
      <c r="D311" s="27"/>
      <c r="E311" s="26"/>
      <c r="F311" s="26"/>
      <c r="G311" s="353"/>
      <c r="H311" s="425"/>
      <c r="I311" s="353"/>
      <c r="J311" s="426" t="str">
        <f>IF(D311&lt;&gt;"",IF(E311&lt;&gt;"",VLOOKUP(CONCATENATE(D311,"-",E311),'Three Phase - UG'!$C$8:$T$18,9,FALSE),""),"")</f>
        <v/>
      </c>
      <c r="K311" s="426" t="str">
        <f>IF(D311&lt;&gt;"",IF(E311&lt;&gt;"",VLOOKUP(CONCATENATE(D311,"-",E311),'Three Phase - UG'!$C$8:$T$18,10,FALSE),""),"")</f>
        <v/>
      </c>
      <c r="L311" s="426" t="str">
        <f>IF(D311&lt;&gt;"",IF(E311&lt;&gt;"",VLOOKUP(CONCATENATE(D311,"-",E311),'Three Phase - UG'!$C$8:$T$18,12,FALSE),""),"")</f>
        <v/>
      </c>
      <c r="M311" s="426" t="str">
        <f>IF(D311&lt;&gt;"",IF(E311&lt;&gt;"",VLOOKUP(CONCATENATE(D311,"-",E311),'Three Phase - UG'!$C$8:$T$18,13,FALSE),""),"")</f>
        <v/>
      </c>
      <c r="N311" s="427" t="str">
        <f>IF(D311&lt;&gt;"",IF(E311&lt;&gt;"",VLOOKUP(CONCATENATE(D311,"-",E311),'Three Phase - UG'!$C$8:$T$18,15,FALSE)*1000000,""),"")</f>
        <v/>
      </c>
      <c r="O311" s="426"/>
      <c r="P311" s="427"/>
      <c r="W311" s="429"/>
      <c r="X311"/>
      <c r="Y311"/>
      <c r="Z311"/>
      <c r="AA311"/>
      <c r="AB311"/>
      <c r="AC311"/>
      <c r="AD311"/>
      <c r="AE311"/>
      <c r="AF311" s="4"/>
      <c r="AG311" s="4"/>
      <c r="AH311" s="4"/>
      <c r="AI311" s="4"/>
      <c r="AJ311" s="4"/>
      <c r="AK311" s="4"/>
      <c r="AL311" s="4"/>
      <c r="AM311" s="4"/>
      <c r="AN311"/>
      <c r="AO311"/>
      <c r="AP311"/>
      <c r="AQ311"/>
      <c r="AR311"/>
      <c r="AS311"/>
      <c r="AT311"/>
      <c r="AU311"/>
      <c r="AV311"/>
      <c r="AW311"/>
      <c r="AX311"/>
      <c r="AY311"/>
      <c r="AZ311"/>
      <c r="BA311"/>
    </row>
    <row r="312" spans="1:53" s="428" customFormat="1" x14ac:dyDescent="0.25">
      <c r="A312"/>
      <c r="B312" s="25"/>
      <c r="C312" s="25"/>
      <c r="D312" s="27"/>
      <c r="E312" s="26"/>
      <c r="F312" s="26"/>
      <c r="G312" s="353"/>
      <c r="H312" s="425"/>
      <c r="I312" s="353"/>
      <c r="J312" s="426" t="str">
        <f>IF(D312&lt;&gt;"",IF(E312&lt;&gt;"",VLOOKUP(CONCATENATE(D312,"-",E312),'Three Phase - UG'!$C$8:$T$18,9,FALSE),""),"")</f>
        <v/>
      </c>
      <c r="K312" s="426" t="str">
        <f>IF(D312&lt;&gt;"",IF(E312&lt;&gt;"",VLOOKUP(CONCATENATE(D312,"-",E312),'Three Phase - UG'!$C$8:$T$18,10,FALSE),""),"")</f>
        <v/>
      </c>
      <c r="L312" s="426" t="str">
        <f>IF(D312&lt;&gt;"",IF(E312&lt;&gt;"",VLOOKUP(CONCATENATE(D312,"-",E312),'Three Phase - UG'!$C$8:$T$18,12,FALSE),""),"")</f>
        <v/>
      </c>
      <c r="M312" s="426" t="str">
        <f>IF(D312&lt;&gt;"",IF(E312&lt;&gt;"",VLOOKUP(CONCATENATE(D312,"-",E312),'Three Phase - UG'!$C$8:$T$18,13,FALSE),""),"")</f>
        <v/>
      </c>
      <c r="N312" s="427" t="str">
        <f>IF(D312&lt;&gt;"",IF(E312&lt;&gt;"",VLOOKUP(CONCATENATE(D312,"-",E312),'Three Phase - UG'!$C$8:$T$18,15,FALSE)*1000000,""),"")</f>
        <v/>
      </c>
      <c r="O312" s="426"/>
      <c r="P312" s="427"/>
      <c r="W312" s="429"/>
      <c r="X312"/>
      <c r="Y312"/>
      <c r="Z312"/>
      <c r="AA312"/>
      <c r="AB312"/>
      <c r="AC312"/>
      <c r="AD312"/>
      <c r="AE312"/>
      <c r="AF312" s="4"/>
      <c r="AG312" s="4"/>
      <c r="AH312" s="4"/>
      <c r="AI312" s="4"/>
      <c r="AJ312" s="4"/>
      <c r="AK312" s="4"/>
      <c r="AL312" s="4"/>
      <c r="AM312" s="4"/>
      <c r="AN312"/>
      <c r="AO312"/>
      <c r="AP312"/>
      <c r="AQ312"/>
      <c r="AR312"/>
      <c r="AS312"/>
      <c r="AT312"/>
      <c r="AU312"/>
      <c r="AV312"/>
      <c r="AW312"/>
      <c r="AX312"/>
      <c r="AY312"/>
      <c r="AZ312"/>
      <c r="BA312"/>
    </row>
    <row r="313" spans="1:53" s="428" customFormat="1" x14ac:dyDescent="0.25">
      <c r="A313"/>
      <c r="B313" s="25"/>
      <c r="C313" s="25"/>
      <c r="D313" s="27"/>
      <c r="E313" s="26"/>
      <c r="F313" s="26"/>
      <c r="G313" s="353"/>
      <c r="H313" s="425"/>
      <c r="I313" s="353"/>
      <c r="J313" s="426" t="str">
        <f>IF(D313&lt;&gt;"",IF(E313&lt;&gt;"",VLOOKUP(CONCATENATE(D313,"-",E313),'Three Phase - UG'!$C$8:$T$18,9,FALSE),""),"")</f>
        <v/>
      </c>
      <c r="K313" s="426" t="str">
        <f>IF(D313&lt;&gt;"",IF(E313&lt;&gt;"",VLOOKUP(CONCATENATE(D313,"-",E313),'Three Phase - UG'!$C$8:$T$18,10,FALSE),""),"")</f>
        <v/>
      </c>
      <c r="L313" s="426" t="str">
        <f>IF(D313&lt;&gt;"",IF(E313&lt;&gt;"",VLOOKUP(CONCATENATE(D313,"-",E313),'Three Phase - UG'!$C$8:$T$18,12,FALSE),""),"")</f>
        <v/>
      </c>
      <c r="M313" s="426" t="str">
        <f>IF(D313&lt;&gt;"",IF(E313&lt;&gt;"",VLOOKUP(CONCATENATE(D313,"-",E313),'Three Phase - UG'!$C$8:$T$18,13,FALSE),""),"")</f>
        <v/>
      </c>
      <c r="N313" s="427" t="str">
        <f>IF(D313&lt;&gt;"",IF(E313&lt;&gt;"",VLOOKUP(CONCATENATE(D313,"-",E313),'Three Phase - UG'!$C$8:$T$18,15,FALSE)*1000000,""),"")</f>
        <v/>
      </c>
      <c r="O313" s="426"/>
      <c r="P313" s="427"/>
      <c r="W313" s="429"/>
      <c r="X313"/>
      <c r="Y313"/>
      <c r="Z313"/>
      <c r="AA313"/>
      <c r="AB313"/>
      <c r="AC313"/>
      <c r="AD313"/>
      <c r="AE313"/>
      <c r="AF313" s="4"/>
      <c r="AG313" s="4"/>
      <c r="AH313" s="4"/>
      <c r="AI313" s="4"/>
      <c r="AJ313" s="4"/>
      <c r="AK313" s="4"/>
      <c r="AL313" s="4"/>
      <c r="AM313" s="4"/>
      <c r="AN313"/>
      <c r="AO313"/>
      <c r="AP313"/>
      <c r="AQ313"/>
      <c r="AR313"/>
      <c r="AS313"/>
      <c r="AT313"/>
      <c r="AU313"/>
      <c r="AV313"/>
      <c r="AW313"/>
      <c r="AX313"/>
      <c r="AY313"/>
      <c r="AZ313"/>
      <c r="BA313"/>
    </row>
    <row r="314" spans="1:53" s="428" customFormat="1" x14ac:dyDescent="0.25">
      <c r="A314"/>
      <c r="B314" s="25"/>
      <c r="C314" s="25"/>
      <c r="D314" s="27"/>
      <c r="E314" s="26"/>
      <c r="F314" s="26"/>
      <c r="G314" s="353"/>
      <c r="H314" s="425"/>
      <c r="I314" s="353"/>
      <c r="J314" s="426" t="str">
        <f>IF(D314&lt;&gt;"",IF(E314&lt;&gt;"",VLOOKUP(CONCATENATE(D314,"-",E314),'Three Phase - UG'!$C$8:$T$18,9,FALSE),""),"")</f>
        <v/>
      </c>
      <c r="K314" s="426" t="str">
        <f>IF(D314&lt;&gt;"",IF(E314&lt;&gt;"",VLOOKUP(CONCATENATE(D314,"-",E314),'Three Phase - UG'!$C$8:$T$18,10,FALSE),""),"")</f>
        <v/>
      </c>
      <c r="L314" s="426" t="str">
        <f>IF(D314&lt;&gt;"",IF(E314&lt;&gt;"",VLOOKUP(CONCATENATE(D314,"-",E314),'Three Phase - UG'!$C$8:$T$18,12,FALSE),""),"")</f>
        <v/>
      </c>
      <c r="M314" s="426" t="str">
        <f>IF(D314&lt;&gt;"",IF(E314&lt;&gt;"",VLOOKUP(CONCATENATE(D314,"-",E314),'Three Phase - UG'!$C$8:$T$18,13,FALSE),""),"")</f>
        <v/>
      </c>
      <c r="N314" s="427" t="str">
        <f>IF(D314&lt;&gt;"",IF(E314&lt;&gt;"",VLOOKUP(CONCATENATE(D314,"-",E314),'Three Phase - UG'!$C$8:$T$18,15,FALSE)*1000000,""),"")</f>
        <v/>
      </c>
      <c r="O314" s="426"/>
      <c r="P314" s="427"/>
      <c r="W314" s="429"/>
      <c r="X314"/>
      <c r="Y314"/>
      <c r="Z314"/>
      <c r="AA314"/>
      <c r="AB314"/>
      <c r="AC314"/>
      <c r="AD314"/>
      <c r="AE314"/>
      <c r="AF314" s="4"/>
      <c r="AG314" s="4"/>
      <c r="AH314" s="4"/>
      <c r="AI314" s="4"/>
      <c r="AJ314" s="4"/>
      <c r="AK314" s="4"/>
      <c r="AL314" s="4"/>
      <c r="AM314" s="4"/>
      <c r="AN314"/>
      <c r="AO314"/>
      <c r="AP314"/>
      <c r="AQ314"/>
      <c r="AR314"/>
      <c r="AS314"/>
      <c r="AT314"/>
      <c r="AU314"/>
      <c r="AV314"/>
      <c r="AW314"/>
      <c r="AX314"/>
      <c r="AY314"/>
      <c r="AZ314"/>
      <c r="BA314"/>
    </row>
    <row r="315" spans="1:53" s="428" customFormat="1" x14ac:dyDescent="0.25">
      <c r="A315"/>
      <c r="B315" s="25"/>
      <c r="C315" s="25"/>
      <c r="D315" s="27"/>
      <c r="E315" s="26"/>
      <c r="F315" s="26"/>
      <c r="G315" s="353"/>
      <c r="H315" s="425"/>
      <c r="I315" s="353"/>
      <c r="J315" s="426" t="str">
        <f>IF(D315&lt;&gt;"",IF(E315&lt;&gt;"",VLOOKUP(CONCATENATE(D315,"-",E315),'Three Phase - UG'!$C$8:$T$18,9,FALSE),""),"")</f>
        <v/>
      </c>
      <c r="K315" s="426" t="str">
        <f>IF(D315&lt;&gt;"",IF(E315&lt;&gt;"",VLOOKUP(CONCATENATE(D315,"-",E315),'Three Phase - UG'!$C$8:$T$18,10,FALSE),""),"")</f>
        <v/>
      </c>
      <c r="L315" s="426" t="str">
        <f>IF(D315&lt;&gt;"",IF(E315&lt;&gt;"",VLOOKUP(CONCATENATE(D315,"-",E315),'Three Phase - UG'!$C$8:$T$18,12,FALSE),""),"")</f>
        <v/>
      </c>
      <c r="M315" s="426" t="str">
        <f>IF(D315&lt;&gt;"",IF(E315&lt;&gt;"",VLOOKUP(CONCATENATE(D315,"-",E315),'Three Phase - UG'!$C$8:$T$18,13,FALSE),""),"")</f>
        <v/>
      </c>
      <c r="N315" s="427" t="str">
        <f>IF(D315&lt;&gt;"",IF(E315&lt;&gt;"",VLOOKUP(CONCATENATE(D315,"-",E315),'Three Phase - UG'!$C$8:$T$18,15,FALSE)*1000000,""),"")</f>
        <v/>
      </c>
      <c r="O315" s="426"/>
      <c r="P315" s="427"/>
      <c r="W315" s="429"/>
      <c r="X315"/>
      <c r="Y315"/>
      <c r="Z315"/>
      <c r="AA315"/>
      <c r="AB315"/>
      <c r="AC315"/>
      <c r="AD315"/>
      <c r="AE315"/>
      <c r="AF315" s="4"/>
      <c r="AG315" s="4"/>
      <c r="AH315" s="4"/>
      <c r="AI315" s="4"/>
      <c r="AJ315" s="4"/>
      <c r="AK315" s="4"/>
      <c r="AL315" s="4"/>
      <c r="AM315" s="4"/>
      <c r="AN315"/>
      <c r="AO315"/>
      <c r="AP315"/>
      <c r="AQ315"/>
      <c r="AR315"/>
      <c r="AS315"/>
      <c r="AT315"/>
      <c r="AU315"/>
      <c r="AV315"/>
      <c r="AW315"/>
      <c r="AX315"/>
      <c r="AY315"/>
      <c r="AZ315"/>
      <c r="BA315"/>
    </row>
    <row r="316" spans="1:53" s="428" customFormat="1" x14ac:dyDescent="0.25">
      <c r="A316"/>
      <c r="B316" s="25"/>
      <c r="C316" s="25"/>
      <c r="D316" s="27"/>
      <c r="E316" s="26"/>
      <c r="F316" s="26"/>
      <c r="G316" s="353"/>
      <c r="H316" s="425"/>
      <c r="I316" s="353"/>
      <c r="J316" s="426" t="str">
        <f>IF(D316&lt;&gt;"",IF(E316&lt;&gt;"",VLOOKUP(CONCATENATE(D316,"-",E316),'Three Phase - UG'!$C$8:$T$18,9,FALSE),""),"")</f>
        <v/>
      </c>
      <c r="K316" s="426" t="str">
        <f>IF(D316&lt;&gt;"",IF(E316&lt;&gt;"",VLOOKUP(CONCATENATE(D316,"-",E316),'Three Phase - UG'!$C$8:$T$18,10,FALSE),""),"")</f>
        <v/>
      </c>
      <c r="L316" s="426" t="str">
        <f>IF(D316&lt;&gt;"",IF(E316&lt;&gt;"",VLOOKUP(CONCATENATE(D316,"-",E316),'Three Phase - UG'!$C$8:$T$18,12,FALSE),""),"")</f>
        <v/>
      </c>
      <c r="M316" s="426" t="str">
        <f>IF(D316&lt;&gt;"",IF(E316&lt;&gt;"",VLOOKUP(CONCATENATE(D316,"-",E316),'Three Phase - UG'!$C$8:$T$18,13,FALSE),""),"")</f>
        <v/>
      </c>
      <c r="N316" s="427" t="str">
        <f>IF(D316&lt;&gt;"",IF(E316&lt;&gt;"",VLOOKUP(CONCATENATE(D316,"-",E316),'Three Phase - UG'!$C$8:$T$18,15,FALSE)*1000000,""),"")</f>
        <v/>
      </c>
      <c r="O316" s="426"/>
      <c r="P316" s="427"/>
      <c r="W316" s="429"/>
      <c r="X316"/>
      <c r="Y316"/>
      <c r="Z316"/>
      <c r="AA316"/>
      <c r="AB316"/>
      <c r="AC316"/>
      <c r="AD316"/>
      <c r="AE316"/>
      <c r="AF316" s="4"/>
      <c r="AG316" s="4"/>
      <c r="AH316" s="4"/>
      <c r="AI316" s="4"/>
      <c r="AJ316" s="4"/>
      <c r="AK316" s="4"/>
      <c r="AL316" s="4"/>
      <c r="AM316" s="4"/>
      <c r="AN316"/>
      <c r="AO316"/>
      <c r="AP316"/>
      <c r="AQ316"/>
      <c r="AR316"/>
      <c r="AS316"/>
      <c r="AT316"/>
      <c r="AU316"/>
      <c r="AV316"/>
      <c r="AW316"/>
      <c r="AX316"/>
      <c r="AY316"/>
      <c r="AZ316"/>
      <c r="BA316"/>
    </row>
    <row r="317" spans="1:53" s="428" customFormat="1" x14ac:dyDescent="0.25">
      <c r="A317"/>
      <c r="B317" s="25"/>
      <c r="C317" s="25"/>
      <c r="D317" s="27"/>
      <c r="E317" s="26"/>
      <c r="F317" s="26"/>
      <c r="G317" s="353"/>
      <c r="H317" s="425"/>
      <c r="I317" s="353"/>
      <c r="J317" s="426" t="str">
        <f>IF(D317&lt;&gt;"",IF(E317&lt;&gt;"",VLOOKUP(CONCATENATE(D317,"-",E317),'Three Phase - UG'!$C$8:$T$18,9,FALSE),""),"")</f>
        <v/>
      </c>
      <c r="K317" s="426" t="str">
        <f>IF(D317&lt;&gt;"",IF(E317&lt;&gt;"",VLOOKUP(CONCATENATE(D317,"-",E317),'Three Phase - UG'!$C$8:$T$18,10,FALSE),""),"")</f>
        <v/>
      </c>
      <c r="L317" s="426" t="str">
        <f>IF(D317&lt;&gt;"",IF(E317&lt;&gt;"",VLOOKUP(CONCATENATE(D317,"-",E317),'Three Phase - UG'!$C$8:$T$18,12,FALSE),""),"")</f>
        <v/>
      </c>
      <c r="M317" s="426" t="str">
        <f>IF(D317&lt;&gt;"",IF(E317&lt;&gt;"",VLOOKUP(CONCATENATE(D317,"-",E317),'Three Phase - UG'!$C$8:$T$18,13,FALSE),""),"")</f>
        <v/>
      </c>
      <c r="N317" s="427" t="str">
        <f>IF(D317&lt;&gt;"",IF(E317&lt;&gt;"",VLOOKUP(CONCATENATE(D317,"-",E317),'Three Phase - UG'!$C$8:$T$18,15,FALSE)*1000000,""),"")</f>
        <v/>
      </c>
      <c r="O317" s="426"/>
      <c r="P317" s="427"/>
      <c r="W317" s="429"/>
      <c r="X317"/>
      <c r="Y317"/>
      <c r="Z317"/>
      <c r="AA317"/>
      <c r="AB317"/>
      <c r="AC317"/>
      <c r="AD317"/>
      <c r="AE317"/>
      <c r="AF317" s="4"/>
      <c r="AG317" s="4"/>
      <c r="AH317" s="4"/>
      <c r="AI317" s="4"/>
      <c r="AJ317" s="4"/>
      <c r="AK317" s="4"/>
      <c r="AL317" s="4"/>
      <c r="AM317" s="4"/>
      <c r="AN317"/>
      <c r="AO317"/>
      <c r="AP317"/>
      <c r="AQ317"/>
      <c r="AR317"/>
      <c r="AS317"/>
      <c r="AT317"/>
      <c r="AU317"/>
      <c r="AV317"/>
      <c r="AW317"/>
      <c r="AX317"/>
      <c r="AY317"/>
      <c r="AZ317"/>
      <c r="BA317"/>
    </row>
    <row r="318" spans="1:53" s="428" customFormat="1" x14ac:dyDescent="0.25">
      <c r="A318"/>
      <c r="B318" s="25"/>
      <c r="C318" s="25"/>
      <c r="D318" s="27"/>
      <c r="E318" s="26"/>
      <c r="F318" s="26"/>
      <c r="G318" s="353"/>
      <c r="H318" s="425"/>
      <c r="I318" s="353"/>
      <c r="J318" s="426" t="str">
        <f>IF(D318&lt;&gt;"",IF(E318&lt;&gt;"",VLOOKUP(CONCATENATE(D318,"-",E318),'Three Phase - UG'!$C$8:$T$18,9,FALSE),""),"")</f>
        <v/>
      </c>
      <c r="K318" s="426" t="str">
        <f>IF(D318&lt;&gt;"",IF(E318&lt;&gt;"",VLOOKUP(CONCATENATE(D318,"-",E318),'Three Phase - UG'!$C$8:$T$18,10,FALSE),""),"")</f>
        <v/>
      </c>
      <c r="L318" s="426" t="str">
        <f>IF(D318&lt;&gt;"",IF(E318&lt;&gt;"",VLOOKUP(CONCATENATE(D318,"-",E318),'Three Phase - UG'!$C$8:$T$18,12,FALSE),""),"")</f>
        <v/>
      </c>
      <c r="M318" s="426" t="str">
        <f>IF(D318&lt;&gt;"",IF(E318&lt;&gt;"",VLOOKUP(CONCATENATE(D318,"-",E318),'Three Phase - UG'!$C$8:$T$18,13,FALSE),""),"")</f>
        <v/>
      </c>
      <c r="N318" s="427" t="str">
        <f>IF(D318&lt;&gt;"",IF(E318&lt;&gt;"",VLOOKUP(CONCATENATE(D318,"-",E318),'Three Phase - UG'!$C$8:$T$18,15,FALSE)*1000000,""),"")</f>
        <v/>
      </c>
      <c r="O318" s="426"/>
      <c r="P318" s="427"/>
      <c r="W318" s="429"/>
      <c r="X318"/>
      <c r="Y318"/>
      <c r="Z318"/>
      <c r="AA318"/>
      <c r="AB318"/>
      <c r="AC318"/>
      <c r="AD318"/>
      <c r="AE318"/>
      <c r="AF318" s="4"/>
      <c r="AG318" s="4"/>
      <c r="AH318" s="4"/>
      <c r="AI318" s="4"/>
      <c r="AJ318" s="4"/>
      <c r="AK318" s="4"/>
      <c r="AL318" s="4"/>
      <c r="AM318" s="4"/>
      <c r="AN318"/>
      <c r="AO318"/>
      <c r="AP318"/>
      <c r="AQ318"/>
      <c r="AR318"/>
      <c r="AS318"/>
      <c r="AT318"/>
      <c r="AU318"/>
      <c r="AV318"/>
      <c r="AW318"/>
      <c r="AX318"/>
      <c r="AY318"/>
      <c r="AZ318"/>
      <c r="BA318"/>
    </row>
    <row r="319" spans="1:53" s="428" customFormat="1" x14ac:dyDescent="0.25">
      <c r="A319"/>
      <c r="B319" s="25"/>
      <c r="C319" s="25"/>
      <c r="D319" s="27"/>
      <c r="E319" s="26"/>
      <c r="F319" s="26"/>
      <c r="G319" s="353"/>
      <c r="H319" s="425"/>
      <c r="I319" s="353"/>
      <c r="J319" s="426" t="str">
        <f>IF(D319&lt;&gt;"",IF(E319&lt;&gt;"",VLOOKUP(CONCATENATE(D319,"-",E319),'Three Phase - UG'!$C$8:$T$18,9,FALSE),""),"")</f>
        <v/>
      </c>
      <c r="K319" s="426" t="str">
        <f>IF(D319&lt;&gt;"",IF(E319&lt;&gt;"",VLOOKUP(CONCATENATE(D319,"-",E319),'Three Phase - UG'!$C$8:$T$18,10,FALSE),""),"")</f>
        <v/>
      </c>
      <c r="L319" s="426" t="str">
        <f>IF(D319&lt;&gt;"",IF(E319&lt;&gt;"",VLOOKUP(CONCATENATE(D319,"-",E319),'Three Phase - UG'!$C$8:$T$18,12,FALSE),""),"")</f>
        <v/>
      </c>
      <c r="M319" s="426" t="str">
        <f>IF(D319&lt;&gt;"",IF(E319&lt;&gt;"",VLOOKUP(CONCATENATE(D319,"-",E319),'Three Phase - UG'!$C$8:$T$18,13,FALSE),""),"")</f>
        <v/>
      </c>
      <c r="N319" s="427" t="str">
        <f>IF(D319&lt;&gt;"",IF(E319&lt;&gt;"",VLOOKUP(CONCATENATE(D319,"-",E319),'Three Phase - UG'!$C$8:$T$18,15,FALSE)*1000000,""),"")</f>
        <v/>
      </c>
      <c r="O319" s="426"/>
      <c r="P319" s="427"/>
      <c r="W319" s="429"/>
      <c r="X319"/>
      <c r="Y319"/>
      <c r="Z319"/>
      <c r="AA319"/>
      <c r="AB319"/>
      <c r="AC319"/>
      <c r="AD319"/>
      <c r="AE319"/>
      <c r="AF319" s="4"/>
      <c r="AG319" s="4"/>
      <c r="AH319" s="4"/>
      <c r="AI319" s="4"/>
      <c r="AJ319" s="4"/>
      <c r="AK319" s="4"/>
      <c r="AL319" s="4"/>
      <c r="AM319" s="4"/>
      <c r="AN319"/>
      <c r="AO319"/>
      <c r="AP319"/>
      <c r="AQ319"/>
      <c r="AR319"/>
      <c r="AS319"/>
      <c r="AT319"/>
      <c r="AU319"/>
      <c r="AV319"/>
      <c r="AW319"/>
      <c r="AX319"/>
      <c r="AY319"/>
      <c r="AZ319"/>
      <c r="BA319"/>
    </row>
    <row r="320" spans="1:53" s="428" customFormat="1" x14ac:dyDescent="0.25">
      <c r="A320"/>
      <c r="B320" s="25"/>
      <c r="C320" s="25"/>
      <c r="D320" s="27"/>
      <c r="E320" s="26"/>
      <c r="F320" s="26"/>
      <c r="G320" s="353"/>
      <c r="H320" s="425"/>
      <c r="I320" s="353"/>
      <c r="J320" s="426" t="str">
        <f>IF(D320&lt;&gt;"",IF(E320&lt;&gt;"",VLOOKUP(CONCATENATE(D320,"-",E320),'Three Phase - UG'!$C$8:$T$18,9,FALSE),""),"")</f>
        <v/>
      </c>
      <c r="K320" s="426" t="str">
        <f>IF(D320&lt;&gt;"",IF(E320&lt;&gt;"",VLOOKUP(CONCATENATE(D320,"-",E320),'Three Phase - UG'!$C$8:$T$18,10,FALSE),""),"")</f>
        <v/>
      </c>
      <c r="L320" s="426" t="str">
        <f>IF(D320&lt;&gt;"",IF(E320&lt;&gt;"",VLOOKUP(CONCATENATE(D320,"-",E320),'Three Phase - UG'!$C$8:$T$18,12,FALSE),""),"")</f>
        <v/>
      </c>
      <c r="M320" s="426" t="str">
        <f>IF(D320&lt;&gt;"",IF(E320&lt;&gt;"",VLOOKUP(CONCATENATE(D320,"-",E320),'Three Phase - UG'!$C$8:$T$18,13,FALSE),""),"")</f>
        <v/>
      </c>
      <c r="N320" s="427" t="str">
        <f>IF(D320&lt;&gt;"",IF(E320&lt;&gt;"",VLOOKUP(CONCATENATE(D320,"-",E320),'Three Phase - UG'!$C$8:$T$18,15,FALSE)*1000000,""),"")</f>
        <v/>
      </c>
      <c r="O320" s="426"/>
      <c r="P320" s="427"/>
      <c r="W320" s="429"/>
      <c r="X320"/>
      <c r="Y320"/>
      <c r="Z320"/>
      <c r="AA320"/>
      <c r="AB320"/>
      <c r="AC320"/>
      <c r="AD320"/>
      <c r="AE320"/>
      <c r="AF320" s="4"/>
      <c r="AG320" s="4"/>
      <c r="AH320" s="4"/>
      <c r="AI320" s="4"/>
      <c r="AJ320" s="4"/>
      <c r="AK320" s="4"/>
      <c r="AL320" s="4"/>
      <c r="AM320" s="4"/>
      <c r="AN320"/>
      <c r="AO320"/>
      <c r="AP320"/>
      <c r="AQ320"/>
      <c r="AR320"/>
      <c r="AS320"/>
      <c r="AT320"/>
      <c r="AU320"/>
      <c r="AV320"/>
      <c r="AW320"/>
      <c r="AX320"/>
      <c r="AY320"/>
      <c r="AZ320"/>
      <c r="BA320"/>
    </row>
    <row r="321" spans="1:53" s="428" customFormat="1" x14ac:dyDescent="0.25">
      <c r="A321"/>
      <c r="B321" s="25"/>
      <c r="C321" s="25"/>
      <c r="D321" s="27"/>
      <c r="E321" s="26"/>
      <c r="F321" s="26"/>
      <c r="G321" s="353"/>
      <c r="H321" s="425"/>
      <c r="I321" s="353"/>
      <c r="J321" s="426" t="str">
        <f>IF(D321&lt;&gt;"",IF(E321&lt;&gt;"",VLOOKUP(CONCATENATE(D321,"-",E321),'Three Phase - UG'!$C$8:$T$18,9,FALSE),""),"")</f>
        <v/>
      </c>
      <c r="K321" s="426" t="str">
        <f>IF(D321&lt;&gt;"",IF(E321&lt;&gt;"",VLOOKUP(CONCATENATE(D321,"-",E321),'Three Phase - UG'!$C$8:$T$18,10,FALSE),""),"")</f>
        <v/>
      </c>
      <c r="L321" s="426" t="str">
        <f>IF(D321&lt;&gt;"",IF(E321&lt;&gt;"",VLOOKUP(CONCATENATE(D321,"-",E321),'Three Phase - UG'!$C$8:$T$18,12,FALSE),""),"")</f>
        <v/>
      </c>
      <c r="M321" s="426" t="str">
        <f>IF(D321&lt;&gt;"",IF(E321&lt;&gt;"",VLOOKUP(CONCATENATE(D321,"-",E321),'Three Phase - UG'!$C$8:$T$18,13,FALSE),""),"")</f>
        <v/>
      </c>
      <c r="N321" s="427" t="str">
        <f>IF(D321&lt;&gt;"",IF(E321&lt;&gt;"",VLOOKUP(CONCATENATE(D321,"-",E321),'Three Phase - UG'!$C$8:$T$18,15,FALSE)*1000000,""),"")</f>
        <v/>
      </c>
      <c r="O321" s="426"/>
      <c r="P321" s="427"/>
      <c r="W321" s="429"/>
      <c r="X321"/>
      <c r="Y321"/>
      <c r="Z321"/>
      <c r="AA321"/>
      <c r="AB321"/>
      <c r="AC321"/>
      <c r="AD321"/>
      <c r="AE321"/>
      <c r="AF321" s="4"/>
      <c r="AG321" s="4"/>
      <c r="AH321" s="4"/>
      <c r="AI321" s="4"/>
      <c r="AJ321" s="4"/>
      <c r="AK321" s="4"/>
      <c r="AL321" s="4"/>
      <c r="AM321" s="4"/>
      <c r="AN321"/>
      <c r="AO321"/>
      <c r="AP321"/>
      <c r="AQ321"/>
      <c r="AR321"/>
      <c r="AS321"/>
      <c r="AT321"/>
      <c r="AU321"/>
      <c r="AV321"/>
      <c r="AW321"/>
      <c r="AX321"/>
      <c r="AY321"/>
      <c r="AZ321"/>
      <c r="BA321"/>
    </row>
    <row r="322" spans="1:53" s="428" customFormat="1" x14ac:dyDescent="0.25">
      <c r="A322"/>
      <c r="B322" s="25"/>
      <c r="C322" s="25"/>
      <c r="D322" s="27"/>
      <c r="E322" s="26"/>
      <c r="F322" s="26"/>
      <c r="G322" s="353"/>
      <c r="H322" s="425"/>
      <c r="I322" s="353"/>
      <c r="J322" s="426" t="str">
        <f>IF(D322&lt;&gt;"",IF(E322&lt;&gt;"",VLOOKUP(CONCATENATE(D322,"-",E322),'Three Phase - UG'!$C$8:$T$18,9,FALSE),""),"")</f>
        <v/>
      </c>
      <c r="K322" s="426" t="str">
        <f>IF(D322&lt;&gt;"",IF(E322&lt;&gt;"",VLOOKUP(CONCATENATE(D322,"-",E322),'Three Phase - UG'!$C$8:$T$18,10,FALSE),""),"")</f>
        <v/>
      </c>
      <c r="L322" s="426" t="str">
        <f>IF(D322&lt;&gt;"",IF(E322&lt;&gt;"",VLOOKUP(CONCATENATE(D322,"-",E322),'Three Phase - UG'!$C$8:$T$18,12,FALSE),""),"")</f>
        <v/>
      </c>
      <c r="M322" s="426" t="str">
        <f>IF(D322&lt;&gt;"",IF(E322&lt;&gt;"",VLOOKUP(CONCATENATE(D322,"-",E322),'Three Phase - UG'!$C$8:$T$18,13,FALSE),""),"")</f>
        <v/>
      </c>
      <c r="N322" s="427" t="str">
        <f>IF(D322&lt;&gt;"",IF(E322&lt;&gt;"",VLOOKUP(CONCATENATE(D322,"-",E322),'Three Phase - UG'!$C$8:$T$18,15,FALSE)*1000000,""),"")</f>
        <v/>
      </c>
      <c r="O322" s="426"/>
      <c r="P322" s="427"/>
      <c r="W322" s="429"/>
      <c r="X322"/>
      <c r="Y322"/>
      <c r="Z322"/>
      <c r="AA322"/>
      <c r="AB322"/>
      <c r="AC322"/>
      <c r="AD322"/>
      <c r="AE322"/>
      <c r="AF322" s="4"/>
      <c r="AG322" s="4"/>
      <c r="AH322" s="4"/>
      <c r="AI322" s="4"/>
      <c r="AJ322" s="4"/>
      <c r="AK322" s="4"/>
      <c r="AL322" s="4"/>
      <c r="AM322" s="4"/>
      <c r="AN322"/>
      <c r="AO322"/>
      <c r="AP322"/>
      <c r="AQ322"/>
      <c r="AR322"/>
      <c r="AS322"/>
      <c r="AT322"/>
      <c r="AU322"/>
      <c r="AV322"/>
      <c r="AW322"/>
      <c r="AX322"/>
      <c r="AY322"/>
      <c r="AZ322"/>
      <c r="BA322"/>
    </row>
    <row r="323" spans="1:53" s="428" customFormat="1" x14ac:dyDescent="0.25">
      <c r="A323"/>
      <c r="B323" s="25"/>
      <c r="C323" s="25"/>
      <c r="D323" s="27"/>
      <c r="E323" s="26"/>
      <c r="F323" s="26"/>
      <c r="G323" s="353"/>
      <c r="H323" s="425"/>
      <c r="I323" s="353"/>
      <c r="J323" s="426" t="str">
        <f>IF(D323&lt;&gt;"",IF(E323&lt;&gt;"",VLOOKUP(CONCATENATE(D323,"-",E323),'Three Phase - UG'!$C$8:$T$18,9,FALSE),""),"")</f>
        <v/>
      </c>
      <c r="K323" s="426" t="str">
        <f>IF(D323&lt;&gt;"",IF(E323&lt;&gt;"",VLOOKUP(CONCATENATE(D323,"-",E323),'Three Phase - UG'!$C$8:$T$18,10,FALSE),""),"")</f>
        <v/>
      </c>
      <c r="L323" s="426" t="str">
        <f>IF(D323&lt;&gt;"",IF(E323&lt;&gt;"",VLOOKUP(CONCATENATE(D323,"-",E323),'Three Phase - UG'!$C$8:$T$18,12,FALSE),""),"")</f>
        <v/>
      </c>
      <c r="M323" s="426" t="str">
        <f>IF(D323&lt;&gt;"",IF(E323&lt;&gt;"",VLOOKUP(CONCATENATE(D323,"-",E323),'Three Phase - UG'!$C$8:$T$18,13,FALSE),""),"")</f>
        <v/>
      </c>
      <c r="N323" s="427" t="str">
        <f>IF(D323&lt;&gt;"",IF(E323&lt;&gt;"",VLOOKUP(CONCATENATE(D323,"-",E323),'Three Phase - UG'!$C$8:$T$18,15,FALSE)*1000000,""),"")</f>
        <v/>
      </c>
      <c r="O323" s="426"/>
      <c r="P323" s="427"/>
      <c r="W323" s="429"/>
      <c r="X323"/>
      <c r="Y323"/>
      <c r="Z323"/>
      <c r="AA323"/>
      <c r="AB323"/>
      <c r="AC323"/>
      <c r="AD323"/>
      <c r="AE323"/>
      <c r="AF323" s="4"/>
      <c r="AG323" s="4"/>
      <c r="AH323" s="4"/>
      <c r="AI323" s="4"/>
      <c r="AJ323" s="4"/>
      <c r="AK323" s="4"/>
      <c r="AL323" s="4"/>
      <c r="AM323" s="4"/>
      <c r="AN323"/>
      <c r="AO323"/>
      <c r="AP323"/>
      <c r="AQ323"/>
      <c r="AR323"/>
      <c r="AS323"/>
      <c r="AT323"/>
      <c r="AU323"/>
      <c r="AV323"/>
      <c r="AW323"/>
      <c r="AX323"/>
      <c r="AY323"/>
      <c r="AZ323"/>
      <c r="BA323"/>
    </row>
    <row r="324" spans="1:53" s="428" customFormat="1" x14ac:dyDescent="0.25">
      <c r="A324"/>
      <c r="B324" s="25"/>
      <c r="C324" s="25"/>
      <c r="D324" s="27"/>
      <c r="E324" s="26"/>
      <c r="F324" s="26"/>
      <c r="G324" s="353"/>
      <c r="H324" s="425"/>
      <c r="I324" s="353"/>
      <c r="J324" s="426" t="str">
        <f>IF(D324&lt;&gt;"",IF(E324&lt;&gt;"",VLOOKUP(CONCATENATE(D324,"-",E324),'Three Phase - UG'!$C$8:$T$18,9,FALSE),""),"")</f>
        <v/>
      </c>
      <c r="K324" s="426" t="str">
        <f>IF(D324&lt;&gt;"",IF(E324&lt;&gt;"",VLOOKUP(CONCATENATE(D324,"-",E324),'Three Phase - UG'!$C$8:$T$18,10,FALSE),""),"")</f>
        <v/>
      </c>
      <c r="L324" s="426" t="str">
        <f>IF(D324&lt;&gt;"",IF(E324&lt;&gt;"",VLOOKUP(CONCATENATE(D324,"-",E324),'Three Phase - UG'!$C$8:$T$18,12,FALSE),""),"")</f>
        <v/>
      </c>
      <c r="M324" s="426" t="str">
        <f>IF(D324&lt;&gt;"",IF(E324&lt;&gt;"",VLOOKUP(CONCATENATE(D324,"-",E324),'Three Phase - UG'!$C$8:$T$18,13,FALSE),""),"")</f>
        <v/>
      </c>
      <c r="N324" s="427" t="str">
        <f>IF(D324&lt;&gt;"",IF(E324&lt;&gt;"",VLOOKUP(CONCATENATE(D324,"-",E324),'Three Phase - UG'!$C$8:$T$18,15,FALSE)*1000000,""),"")</f>
        <v/>
      </c>
      <c r="O324" s="426"/>
      <c r="P324" s="427"/>
      <c r="W324" s="429"/>
      <c r="X324"/>
      <c r="Y324"/>
      <c r="Z324"/>
      <c r="AA324"/>
      <c r="AB324"/>
      <c r="AC324"/>
      <c r="AD324"/>
      <c r="AE324"/>
      <c r="AF324" s="4"/>
      <c r="AG324" s="4"/>
      <c r="AH324" s="4"/>
      <c r="AI324" s="4"/>
      <c r="AJ324" s="4"/>
      <c r="AK324" s="4"/>
      <c r="AL324" s="4"/>
      <c r="AM324" s="4"/>
      <c r="AN324"/>
      <c r="AO324"/>
      <c r="AP324"/>
      <c r="AQ324"/>
      <c r="AR324"/>
      <c r="AS324"/>
      <c r="AT324"/>
      <c r="AU324"/>
      <c r="AV324"/>
      <c r="AW324"/>
      <c r="AX324"/>
      <c r="AY324"/>
      <c r="AZ324"/>
      <c r="BA324"/>
    </row>
    <row r="325" spans="1:53" s="428" customFormat="1" x14ac:dyDescent="0.25">
      <c r="A325"/>
      <c r="B325" s="25"/>
      <c r="C325" s="25"/>
      <c r="D325" s="27"/>
      <c r="E325" s="26"/>
      <c r="F325" s="26"/>
      <c r="G325" s="353"/>
      <c r="H325" s="425"/>
      <c r="I325" s="353"/>
      <c r="J325" s="426" t="str">
        <f>IF(D325&lt;&gt;"",IF(E325&lt;&gt;"",VLOOKUP(CONCATENATE(D325,"-",E325),'Three Phase - UG'!$C$8:$T$18,9,FALSE),""),"")</f>
        <v/>
      </c>
      <c r="K325" s="426" t="str">
        <f>IF(D325&lt;&gt;"",IF(E325&lt;&gt;"",VLOOKUP(CONCATENATE(D325,"-",E325),'Three Phase - UG'!$C$8:$T$18,10,FALSE),""),"")</f>
        <v/>
      </c>
      <c r="L325" s="426" t="str">
        <f>IF(D325&lt;&gt;"",IF(E325&lt;&gt;"",VLOOKUP(CONCATENATE(D325,"-",E325),'Three Phase - UG'!$C$8:$T$18,12,FALSE),""),"")</f>
        <v/>
      </c>
      <c r="M325" s="426" t="str">
        <f>IF(D325&lt;&gt;"",IF(E325&lt;&gt;"",VLOOKUP(CONCATENATE(D325,"-",E325),'Three Phase - UG'!$C$8:$T$18,13,FALSE),""),"")</f>
        <v/>
      </c>
      <c r="N325" s="427" t="str">
        <f>IF(D325&lt;&gt;"",IF(E325&lt;&gt;"",VLOOKUP(CONCATENATE(D325,"-",E325),'Three Phase - UG'!$C$8:$T$18,15,FALSE)*1000000,""),"")</f>
        <v/>
      </c>
      <c r="O325" s="426"/>
      <c r="P325" s="427"/>
      <c r="W325" s="429"/>
      <c r="X325"/>
      <c r="Y325"/>
      <c r="Z325"/>
      <c r="AA325"/>
      <c r="AB325"/>
      <c r="AC325"/>
      <c r="AD325"/>
      <c r="AE325"/>
      <c r="AF325" s="4"/>
      <c r="AG325" s="4"/>
      <c r="AH325" s="4"/>
      <c r="AI325" s="4"/>
      <c r="AJ325" s="4"/>
      <c r="AK325" s="4"/>
      <c r="AL325" s="4"/>
      <c r="AM325" s="4"/>
      <c r="AN325"/>
      <c r="AO325"/>
      <c r="AP325"/>
      <c r="AQ325"/>
      <c r="AR325"/>
      <c r="AS325"/>
      <c r="AT325"/>
      <c r="AU325"/>
      <c r="AV325"/>
      <c r="AW325"/>
      <c r="AX325"/>
      <c r="AY325"/>
      <c r="AZ325"/>
      <c r="BA325"/>
    </row>
    <row r="326" spans="1:53" s="428" customFormat="1" x14ac:dyDescent="0.25">
      <c r="A326"/>
      <c r="B326" s="25"/>
      <c r="C326" s="25"/>
      <c r="D326" s="27"/>
      <c r="E326" s="26"/>
      <c r="F326" s="26"/>
      <c r="G326" s="353"/>
      <c r="H326" s="425"/>
      <c r="I326" s="353"/>
      <c r="J326" s="426" t="str">
        <f>IF(D326&lt;&gt;"",IF(E326&lt;&gt;"",VLOOKUP(CONCATENATE(D326,"-",E326),'Three Phase - UG'!$C$8:$T$18,9,FALSE),""),"")</f>
        <v/>
      </c>
      <c r="K326" s="426" t="str">
        <f>IF(D326&lt;&gt;"",IF(E326&lt;&gt;"",VLOOKUP(CONCATENATE(D326,"-",E326),'Three Phase - UG'!$C$8:$T$18,10,FALSE),""),"")</f>
        <v/>
      </c>
      <c r="L326" s="426" t="str">
        <f>IF(D326&lt;&gt;"",IF(E326&lt;&gt;"",VLOOKUP(CONCATENATE(D326,"-",E326),'Three Phase - UG'!$C$8:$T$18,12,FALSE),""),"")</f>
        <v/>
      </c>
      <c r="M326" s="426" t="str">
        <f>IF(D326&lt;&gt;"",IF(E326&lt;&gt;"",VLOOKUP(CONCATENATE(D326,"-",E326),'Three Phase - UG'!$C$8:$T$18,13,FALSE),""),"")</f>
        <v/>
      </c>
      <c r="N326" s="427" t="str">
        <f>IF(D326&lt;&gt;"",IF(E326&lt;&gt;"",VLOOKUP(CONCATENATE(D326,"-",E326),'Three Phase - UG'!$C$8:$T$18,15,FALSE)*1000000,""),"")</f>
        <v/>
      </c>
      <c r="O326" s="426"/>
      <c r="P326" s="427"/>
      <c r="W326" s="429"/>
      <c r="X326"/>
      <c r="Y326"/>
      <c r="Z326"/>
      <c r="AA326"/>
      <c r="AB326"/>
      <c r="AC326"/>
      <c r="AD326"/>
      <c r="AE326"/>
      <c r="AF326" s="4"/>
      <c r="AG326" s="4"/>
      <c r="AH326" s="4"/>
      <c r="AI326" s="4"/>
      <c r="AJ326" s="4"/>
      <c r="AK326" s="4"/>
      <c r="AL326" s="4"/>
      <c r="AM326" s="4"/>
      <c r="AN326"/>
      <c r="AO326"/>
      <c r="AP326"/>
      <c r="AQ326"/>
      <c r="AR326"/>
      <c r="AS326"/>
      <c r="AT326"/>
      <c r="AU326"/>
      <c r="AV326"/>
      <c r="AW326"/>
      <c r="AX326"/>
      <c r="AY326"/>
      <c r="AZ326"/>
      <c r="BA326"/>
    </row>
    <row r="327" spans="1:53" s="428" customFormat="1" x14ac:dyDescent="0.25">
      <c r="A327"/>
      <c r="B327" s="25"/>
      <c r="C327" s="25"/>
      <c r="D327" s="27"/>
      <c r="E327" s="26"/>
      <c r="F327" s="26"/>
      <c r="G327" s="353"/>
      <c r="H327" s="425"/>
      <c r="I327" s="353"/>
      <c r="J327" s="426" t="str">
        <f>IF(D327&lt;&gt;"",IF(E327&lt;&gt;"",VLOOKUP(CONCATENATE(D327,"-",E327),'Three Phase - UG'!$C$8:$T$18,9,FALSE),""),"")</f>
        <v/>
      </c>
      <c r="K327" s="426" t="str">
        <f>IF(D327&lt;&gt;"",IF(E327&lt;&gt;"",VLOOKUP(CONCATENATE(D327,"-",E327),'Three Phase - UG'!$C$8:$T$18,10,FALSE),""),"")</f>
        <v/>
      </c>
      <c r="L327" s="426" t="str">
        <f>IF(D327&lt;&gt;"",IF(E327&lt;&gt;"",VLOOKUP(CONCATENATE(D327,"-",E327),'Three Phase - UG'!$C$8:$T$18,12,FALSE),""),"")</f>
        <v/>
      </c>
      <c r="M327" s="426" t="str">
        <f>IF(D327&lt;&gt;"",IF(E327&lt;&gt;"",VLOOKUP(CONCATENATE(D327,"-",E327),'Three Phase - UG'!$C$8:$T$18,13,FALSE),""),"")</f>
        <v/>
      </c>
      <c r="N327" s="427" t="str">
        <f>IF(D327&lt;&gt;"",IF(E327&lt;&gt;"",VLOOKUP(CONCATENATE(D327,"-",E327),'Three Phase - UG'!$C$8:$T$18,15,FALSE)*1000000,""),"")</f>
        <v/>
      </c>
      <c r="O327" s="426"/>
      <c r="P327" s="427"/>
      <c r="W327" s="429"/>
      <c r="X327"/>
      <c r="Y327"/>
      <c r="Z327"/>
      <c r="AA327"/>
      <c r="AB327"/>
      <c r="AC327"/>
      <c r="AD327"/>
      <c r="AE327"/>
      <c r="AF327" s="4"/>
      <c r="AG327" s="4"/>
      <c r="AH327" s="4"/>
      <c r="AI327" s="4"/>
      <c r="AJ327" s="4"/>
      <c r="AK327" s="4"/>
      <c r="AL327" s="4"/>
      <c r="AM327" s="4"/>
      <c r="AN327"/>
      <c r="AO327"/>
      <c r="AP327"/>
      <c r="AQ327"/>
      <c r="AR327"/>
      <c r="AS327"/>
      <c r="AT327"/>
      <c r="AU327"/>
      <c r="AV327"/>
      <c r="AW327"/>
      <c r="AX327"/>
      <c r="AY327"/>
      <c r="AZ327"/>
      <c r="BA327"/>
    </row>
    <row r="328" spans="1:53" s="428" customFormat="1" x14ac:dyDescent="0.25">
      <c r="A328"/>
      <c r="B328" s="25"/>
      <c r="C328" s="25"/>
      <c r="D328" s="27"/>
      <c r="E328" s="26"/>
      <c r="F328" s="26"/>
      <c r="G328" s="353"/>
      <c r="H328" s="425"/>
      <c r="I328" s="353"/>
      <c r="J328" s="426" t="str">
        <f>IF(D328&lt;&gt;"",IF(E328&lt;&gt;"",VLOOKUP(CONCATENATE(D328,"-",E328),'Three Phase - UG'!$C$8:$T$18,9,FALSE),""),"")</f>
        <v/>
      </c>
      <c r="K328" s="426" t="str">
        <f>IF(D328&lt;&gt;"",IF(E328&lt;&gt;"",VLOOKUP(CONCATENATE(D328,"-",E328),'Three Phase - UG'!$C$8:$T$18,10,FALSE),""),"")</f>
        <v/>
      </c>
      <c r="L328" s="426" t="str">
        <f>IF(D328&lt;&gt;"",IF(E328&lt;&gt;"",VLOOKUP(CONCATENATE(D328,"-",E328),'Three Phase - UG'!$C$8:$T$18,12,FALSE),""),"")</f>
        <v/>
      </c>
      <c r="M328" s="426" t="str">
        <f>IF(D328&lt;&gt;"",IF(E328&lt;&gt;"",VLOOKUP(CONCATENATE(D328,"-",E328),'Three Phase - UG'!$C$8:$T$18,13,FALSE),""),"")</f>
        <v/>
      </c>
      <c r="N328" s="427" t="str">
        <f>IF(D328&lt;&gt;"",IF(E328&lt;&gt;"",VLOOKUP(CONCATENATE(D328,"-",E328),'Three Phase - UG'!$C$8:$T$18,15,FALSE)*1000000,""),"")</f>
        <v/>
      </c>
      <c r="O328" s="426"/>
      <c r="P328" s="427"/>
      <c r="W328" s="429"/>
      <c r="X328"/>
      <c r="Y328"/>
      <c r="Z328"/>
      <c r="AA328"/>
      <c r="AB328"/>
      <c r="AC328"/>
      <c r="AD328"/>
      <c r="AE328"/>
      <c r="AF328" s="4"/>
      <c r="AG328" s="4"/>
      <c r="AH328" s="4"/>
      <c r="AI328" s="4"/>
      <c r="AJ328" s="4"/>
      <c r="AK328" s="4"/>
      <c r="AL328" s="4"/>
      <c r="AM328" s="4"/>
      <c r="AN328"/>
      <c r="AO328"/>
      <c r="AP328"/>
      <c r="AQ328"/>
      <c r="AR328"/>
      <c r="AS328"/>
      <c r="AT328"/>
      <c r="AU328"/>
      <c r="AV328"/>
      <c r="AW328"/>
      <c r="AX328"/>
      <c r="AY328"/>
      <c r="AZ328"/>
      <c r="BA328"/>
    </row>
    <row r="329" spans="1:53" s="428" customFormat="1" x14ac:dyDescent="0.25">
      <c r="A329"/>
      <c r="B329" s="25"/>
      <c r="C329" s="25"/>
      <c r="D329" s="27"/>
      <c r="E329" s="26"/>
      <c r="F329" s="26"/>
      <c r="G329" s="353"/>
      <c r="H329" s="425"/>
      <c r="I329" s="353"/>
      <c r="J329" s="426" t="str">
        <f>IF(D329&lt;&gt;"",IF(E329&lt;&gt;"",VLOOKUP(CONCATENATE(D329,"-",E329),'Three Phase - UG'!$C$8:$T$18,9,FALSE),""),"")</f>
        <v/>
      </c>
      <c r="K329" s="426" t="str">
        <f>IF(D329&lt;&gt;"",IF(E329&lt;&gt;"",VLOOKUP(CONCATENATE(D329,"-",E329),'Three Phase - UG'!$C$8:$T$18,10,FALSE),""),"")</f>
        <v/>
      </c>
      <c r="L329" s="426" t="str">
        <f>IF(D329&lt;&gt;"",IF(E329&lt;&gt;"",VLOOKUP(CONCATENATE(D329,"-",E329),'Three Phase - UG'!$C$8:$T$18,12,FALSE),""),"")</f>
        <v/>
      </c>
      <c r="M329" s="426" t="str">
        <f>IF(D329&lt;&gt;"",IF(E329&lt;&gt;"",VLOOKUP(CONCATENATE(D329,"-",E329),'Three Phase - UG'!$C$8:$T$18,13,FALSE),""),"")</f>
        <v/>
      </c>
      <c r="N329" s="427" t="str">
        <f>IF(D329&lt;&gt;"",IF(E329&lt;&gt;"",VLOOKUP(CONCATENATE(D329,"-",E329),'Three Phase - UG'!$C$8:$T$18,15,FALSE)*1000000,""),"")</f>
        <v/>
      </c>
      <c r="O329" s="426"/>
      <c r="P329" s="427"/>
      <c r="W329" s="429"/>
      <c r="X329"/>
      <c r="Y329"/>
      <c r="Z329"/>
      <c r="AA329"/>
      <c r="AB329"/>
      <c r="AC329"/>
      <c r="AD329"/>
      <c r="AE329"/>
      <c r="AF329" s="4"/>
      <c r="AG329" s="4"/>
      <c r="AH329" s="4"/>
      <c r="AI329" s="4"/>
      <c r="AJ329" s="4"/>
      <c r="AK329" s="4"/>
      <c r="AL329" s="4"/>
      <c r="AM329" s="4"/>
      <c r="AN329"/>
      <c r="AO329"/>
      <c r="AP329"/>
      <c r="AQ329"/>
      <c r="AR329"/>
      <c r="AS329"/>
      <c r="AT329"/>
      <c r="AU329"/>
      <c r="AV329"/>
      <c r="AW329"/>
      <c r="AX329"/>
      <c r="AY329"/>
      <c r="AZ329"/>
      <c r="BA329"/>
    </row>
    <row r="330" spans="1:53" s="428" customFormat="1" x14ac:dyDescent="0.25">
      <c r="A330"/>
      <c r="B330" s="25"/>
      <c r="C330" s="25"/>
      <c r="D330" s="27"/>
      <c r="E330" s="26"/>
      <c r="F330" s="26"/>
      <c r="G330" s="353"/>
      <c r="H330" s="425"/>
      <c r="I330" s="353"/>
      <c r="J330" s="426" t="str">
        <f>IF(D330&lt;&gt;"",IF(E330&lt;&gt;"",VLOOKUP(CONCATENATE(D330,"-",E330),'Three Phase - UG'!$C$8:$T$18,9,FALSE),""),"")</f>
        <v/>
      </c>
      <c r="K330" s="426" t="str">
        <f>IF(D330&lt;&gt;"",IF(E330&lt;&gt;"",VLOOKUP(CONCATENATE(D330,"-",E330),'Three Phase - UG'!$C$8:$T$18,10,FALSE),""),"")</f>
        <v/>
      </c>
      <c r="L330" s="426" t="str">
        <f>IF(D330&lt;&gt;"",IF(E330&lt;&gt;"",VLOOKUP(CONCATENATE(D330,"-",E330),'Three Phase - UG'!$C$8:$T$18,12,FALSE),""),"")</f>
        <v/>
      </c>
      <c r="M330" s="426" t="str">
        <f>IF(D330&lt;&gt;"",IF(E330&lt;&gt;"",VLOOKUP(CONCATENATE(D330,"-",E330),'Three Phase - UG'!$C$8:$T$18,13,FALSE),""),"")</f>
        <v/>
      </c>
      <c r="N330" s="427" t="str">
        <f>IF(D330&lt;&gt;"",IF(E330&lt;&gt;"",VLOOKUP(CONCATENATE(D330,"-",E330),'Three Phase - UG'!$C$8:$T$18,15,FALSE)*1000000,""),"")</f>
        <v/>
      </c>
      <c r="O330" s="426"/>
      <c r="P330" s="427"/>
      <c r="W330" s="429"/>
      <c r="X330"/>
      <c r="Y330"/>
      <c r="Z330"/>
      <c r="AA330"/>
      <c r="AB330"/>
      <c r="AC330"/>
      <c r="AD330"/>
      <c r="AE330"/>
      <c r="AF330" s="4"/>
      <c r="AG330" s="4"/>
      <c r="AH330" s="4"/>
      <c r="AI330" s="4"/>
      <c r="AJ330" s="4"/>
      <c r="AK330" s="4"/>
      <c r="AL330" s="4"/>
      <c r="AM330" s="4"/>
      <c r="AN330"/>
      <c r="AO330"/>
      <c r="AP330"/>
      <c r="AQ330"/>
      <c r="AR330"/>
      <c r="AS330"/>
      <c r="AT330"/>
      <c r="AU330"/>
      <c r="AV330"/>
      <c r="AW330"/>
      <c r="AX330"/>
      <c r="AY330"/>
      <c r="AZ330"/>
      <c r="BA330"/>
    </row>
    <row r="331" spans="1:53" s="428" customFormat="1" x14ac:dyDescent="0.25">
      <c r="A331"/>
      <c r="B331" s="25"/>
      <c r="C331" s="25"/>
      <c r="D331" s="27"/>
      <c r="E331" s="26"/>
      <c r="F331" s="26"/>
      <c r="G331" s="353"/>
      <c r="H331" s="425"/>
      <c r="I331" s="353"/>
      <c r="J331" s="426" t="str">
        <f>IF(D331&lt;&gt;"",IF(E331&lt;&gt;"",VLOOKUP(CONCATENATE(D331,"-",E331),'Three Phase - UG'!$C$8:$T$18,9,FALSE),""),"")</f>
        <v/>
      </c>
      <c r="K331" s="426" t="str">
        <f>IF(D331&lt;&gt;"",IF(E331&lt;&gt;"",VLOOKUP(CONCATENATE(D331,"-",E331),'Three Phase - UG'!$C$8:$T$18,10,FALSE),""),"")</f>
        <v/>
      </c>
      <c r="L331" s="426" t="str">
        <f>IF(D331&lt;&gt;"",IF(E331&lt;&gt;"",VLOOKUP(CONCATENATE(D331,"-",E331),'Three Phase - UG'!$C$8:$T$18,12,FALSE),""),"")</f>
        <v/>
      </c>
      <c r="M331" s="426" t="str">
        <f>IF(D331&lt;&gt;"",IF(E331&lt;&gt;"",VLOOKUP(CONCATENATE(D331,"-",E331),'Three Phase - UG'!$C$8:$T$18,13,FALSE),""),"")</f>
        <v/>
      </c>
      <c r="N331" s="427" t="str">
        <f>IF(D331&lt;&gt;"",IF(E331&lt;&gt;"",VLOOKUP(CONCATENATE(D331,"-",E331),'Three Phase - UG'!$C$8:$T$18,15,FALSE)*1000000,""),"")</f>
        <v/>
      </c>
      <c r="O331" s="426"/>
      <c r="P331" s="427"/>
      <c r="W331" s="429"/>
      <c r="X331"/>
      <c r="Y331"/>
      <c r="Z331"/>
      <c r="AA331"/>
      <c r="AB331"/>
      <c r="AC331"/>
      <c r="AD331"/>
      <c r="AE331"/>
      <c r="AF331" s="4"/>
      <c r="AG331" s="4"/>
      <c r="AH331" s="4"/>
      <c r="AI331" s="4"/>
      <c r="AJ331" s="4"/>
      <c r="AK331" s="4"/>
      <c r="AL331" s="4"/>
      <c r="AM331" s="4"/>
      <c r="AN331"/>
      <c r="AO331"/>
      <c r="AP331"/>
      <c r="AQ331"/>
      <c r="AR331"/>
      <c r="AS331"/>
      <c r="AT331"/>
      <c r="AU331"/>
      <c r="AV331"/>
      <c r="AW331"/>
      <c r="AX331"/>
      <c r="AY331"/>
      <c r="AZ331"/>
      <c r="BA331"/>
    </row>
    <row r="332" spans="1:53" s="428" customFormat="1" x14ac:dyDescent="0.25">
      <c r="A332"/>
      <c r="B332" s="25"/>
      <c r="C332" s="25"/>
      <c r="D332" s="27"/>
      <c r="E332" s="26"/>
      <c r="F332" s="26"/>
      <c r="G332" s="353"/>
      <c r="H332" s="425"/>
      <c r="I332" s="353"/>
      <c r="J332" s="426" t="str">
        <f>IF(D332&lt;&gt;"",IF(E332&lt;&gt;"",VLOOKUP(CONCATENATE(D332,"-",E332),'Three Phase - UG'!$C$8:$T$18,9,FALSE),""),"")</f>
        <v/>
      </c>
      <c r="K332" s="426" t="str">
        <f>IF(D332&lt;&gt;"",IF(E332&lt;&gt;"",VLOOKUP(CONCATENATE(D332,"-",E332),'Three Phase - UG'!$C$8:$T$18,10,FALSE),""),"")</f>
        <v/>
      </c>
      <c r="L332" s="426" t="str">
        <f>IF(D332&lt;&gt;"",IF(E332&lt;&gt;"",VLOOKUP(CONCATENATE(D332,"-",E332),'Three Phase - UG'!$C$8:$T$18,12,FALSE),""),"")</f>
        <v/>
      </c>
      <c r="M332" s="426" t="str">
        <f>IF(D332&lt;&gt;"",IF(E332&lt;&gt;"",VLOOKUP(CONCATENATE(D332,"-",E332),'Three Phase - UG'!$C$8:$T$18,13,FALSE),""),"")</f>
        <v/>
      </c>
      <c r="N332" s="427" t="str">
        <f>IF(D332&lt;&gt;"",IF(E332&lt;&gt;"",VLOOKUP(CONCATENATE(D332,"-",E332),'Three Phase - UG'!$C$8:$T$18,15,FALSE)*1000000,""),"")</f>
        <v/>
      </c>
      <c r="O332" s="426"/>
      <c r="P332" s="427"/>
      <c r="W332" s="429"/>
      <c r="X332"/>
      <c r="Y332"/>
      <c r="Z332"/>
      <c r="AA332"/>
      <c r="AB332"/>
      <c r="AC332"/>
      <c r="AD332"/>
      <c r="AE332"/>
      <c r="AF332" s="4"/>
      <c r="AG332" s="4"/>
      <c r="AH332" s="4"/>
      <c r="AI332" s="4"/>
      <c r="AJ332" s="4"/>
      <c r="AK332" s="4"/>
      <c r="AL332" s="4"/>
      <c r="AM332" s="4"/>
      <c r="AN332"/>
      <c r="AO332"/>
      <c r="AP332"/>
      <c r="AQ332"/>
      <c r="AR332"/>
      <c r="AS332"/>
      <c r="AT332"/>
      <c r="AU332"/>
      <c r="AV332"/>
      <c r="AW332"/>
      <c r="AX332"/>
      <c r="AY332"/>
      <c r="AZ332"/>
      <c r="BA332"/>
    </row>
    <row r="333" spans="1:53" s="428" customFormat="1" x14ac:dyDescent="0.25">
      <c r="A333"/>
      <c r="B333" s="25"/>
      <c r="C333" s="25"/>
      <c r="D333" s="27"/>
      <c r="E333" s="26"/>
      <c r="F333" s="26"/>
      <c r="G333" s="353"/>
      <c r="H333" s="425"/>
      <c r="I333" s="353"/>
      <c r="J333" s="426" t="str">
        <f>IF(D333&lt;&gt;"",IF(E333&lt;&gt;"",VLOOKUP(CONCATENATE(D333,"-",E333),'Three Phase - UG'!$C$8:$T$18,9,FALSE),""),"")</f>
        <v/>
      </c>
      <c r="K333" s="426" t="str">
        <f>IF(D333&lt;&gt;"",IF(E333&lt;&gt;"",VLOOKUP(CONCATENATE(D333,"-",E333),'Three Phase - UG'!$C$8:$T$18,10,FALSE),""),"")</f>
        <v/>
      </c>
      <c r="L333" s="426" t="str">
        <f>IF(D333&lt;&gt;"",IF(E333&lt;&gt;"",VLOOKUP(CONCATENATE(D333,"-",E333),'Three Phase - UG'!$C$8:$T$18,12,FALSE),""),"")</f>
        <v/>
      </c>
      <c r="M333" s="426" t="str">
        <f>IF(D333&lt;&gt;"",IF(E333&lt;&gt;"",VLOOKUP(CONCATENATE(D333,"-",E333),'Three Phase - UG'!$C$8:$T$18,13,FALSE),""),"")</f>
        <v/>
      </c>
      <c r="N333" s="427" t="str">
        <f>IF(D333&lt;&gt;"",IF(E333&lt;&gt;"",VLOOKUP(CONCATENATE(D333,"-",E333),'Three Phase - UG'!$C$8:$T$18,15,FALSE)*1000000,""),"")</f>
        <v/>
      </c>
      <c r="O333" s="426"/>
      <c r="P333" s="427"/>
      <c r="W333" s="429"/>
      <c r="X333"/>
      <c r="Y333"/>
      <c r="Z333"/>
      <c r="AA333"/>
      <c r="AB333"/>
      <c r="AC333"/>
      <c r="AD333"/>
      <c r="AE333"/>
      <c r="AF333" s="4"/>
      <c r="AG333" s="4"/>
      <c r="AH333" s="4"/>
      <c r="AI333" s="4"/>
      <c r="AJ333" s="4"/>
      <c r="AK333" s="4"/>
      <c r="AL333" s="4"/>
      <c r="AM333" s="4"/>
      <c r="AN333"/>
      <c r="AO333"/>
      <c r="AP333"/>
      <c r="AQ333"/>
      <c r="AR333"/>
      <c r="AS333"/>
      <c r="AT333"/>
      <c r="AU333"/>
      <c r="AV333"/>
      <c r="AW333"/>
      <c r="AX333"/>
      <c r="AY333"/>
      <c r="AZ333"/>
      <c r="BA333"/>
    </row>
    <row r="334" spans="1:53" s="428" customFormat="1" x14ac:dyDescent="0.25">
      <c r="A334"/>
      <c r="B334" s="25"/>
      <c r="C334" s="25"/>
      <c r="D334" s="27"/>
      <c r="E334" s="26"/>
      <c r="F334" s="26"/>
      <c r="G334" s="353"/>
      <c r="H334" s="425"/>
      <c r="I334" s="353"/>
      <c r="J334" s="426" t="str">
        <f>IF(D334&lt;&gt;"",IF(E334&lt;&gt;"",VLOOKUP(CONCATENATE(D334,"-",E334),'Three Phase - UG'!$C$8:$T$18,9,FALSE),""),"")</f>
        <v/>
      </c>
      <c r="K334" s="426" t="str">
        <f>IF(D334&lt;&gt;"",IF(E334&lt;&gt;"",VLOOKUP(CONCATENATE(D334,"-",E334),'Three Phase - UG'!$C$8:$T$18,10,FALSE),""),"")</f>
        <v/>
      </c>
      <c r="L334" s="426" t="str">
        <f>IF(D334&lt;&gt;"",IF(E334&lt;&gt;"",VLOOKUP(CONCATENATE(D334,"-",E334),'Three Phase - UG'!$C$8:$T$18,12,FALSE),""),"")</f>
        <v/>
      </c>
      <c r="M334" s="426" t="str">
        <f>IF(D334&lt;&gt;"",IF(E334&lt;&gt;"",VLOOKUP(CONCATENATE(D334,"-",E334),'Three Phase - UG'!$C$8:$T$18,13,FALSE),""),"")</f>
        <v/>
      </c>
      <c r="N334" s="427" t="str">
        <f>IF(D334&lt;&gt;"",IF(E334&lt;&gt;"",VLOOKUP(CONCATENATE(D334,"-",E334),'Three Phase - UG'!$C$8:$T$18,15,FALSE)*1000000,""),"")</f>
        <v/>
      </c>
      <c r="O334" s="426"/>
      <c r="P334" s="427"/>
      <c r="W334" s="429"/>
      <c r="X334"/>
      <c r="Y334"/>
      <c r="Z334"/>
      <c r="AA334"/>
      <c r="AB334"/>
      <c r="AC334"/>
      <c r="AD334"/>
      <c r="AE334"/>
      <c r="AF334" s="4"/>
      <c r="AG334" s="4"/>
      <c r="AH334" s="4"/>
      <c r="AI334" s="4"/>
      <c r="AJ334" s="4"/>
      <c r="AK334" s="4"/>
      <c r="AL334" s="4"/>
      <c r="AM334" s="4"/>
      <c r="AN334"/>
      <c r="AO334"/>
      <c r="AP334"/>
      <c r="AQ334"/>
      <c r="AR334"/>
      <c r="AS334"/>
      <c r="AT334"/>
      <c r="AU334"/>
      <c r="AV334"/>
      <c r="AW334"/>
      <c r="AX334"/>
      <c r="AY334"/>
      <c r="AZ334"/>
      <c r="BA334"/>
    </row>
    <row r="335" spans="1:53" s="428" customFormat="1" x14ac:dyDescent="0.25">
      <c r="A335"/>
      <c r="B335" s="25"/>
      <c r="C335" s="25"/>
      <c r="D335" s="27"/>
      <c r="E335" s="26"/>
      <c r="F335" s="26"/>
      <c r="G335" s="353"/>
      <c r="H335" s="425"/>
      <c r="I335" s="353"/>
      <c r="J335" s="426" t="str">
        <f>IF(D335&lt;&gt;"",IF(E335&lt;&gt;"",VLOOKUP(CONCATENATE(D335,"-",E335),'Three Phase - UG'!$C$8:$T$18,9,FALSE),""),"")</f>
        <v/>
      </c>
      <c r="K335" s="426" t="str">
        <f>IF(D335&lt;&gt;"",IF(E335&lt;&gt;"",VLOOKUP(CONCATENATE(D335,"-",E335),'Three Phase - UG'!$C$8:$T$18,10,FALSE),""),"")</f>
        <v/>
      </c>
      <c r="L335" s="426" t="str">
        <f>IF(D335&lt;&gt;"",IF(E335&lt;&gt;"",VLOOKUP(CONCATENATE(D335,"-",E335),'Three Phase - UG'!$C$8:$T$18,12,FALSE),""),"")</f>
        <v/>
      </c>
      <c r="M335" s="426" t="str">
        <f>IF(D335&lt;&gt;"",IF(E335&lt;&gt;"",VLOOKUP(CONCATENATE(D335,"-",E335),'Three Phase - UG'!$C$8:$T$18,13,FALSE),""),"")</f>
        <v/>
      </c>
      <c r="N335" s="427" t="str">
        <f>IF(D335&lt;&gt;"",IF(E335&lt;&gt;"",VLOOKUP(CONCATENATE(D335,"-",E335),'Three Phase - UG'!$C$8:$T$18,15,FALSE)*1000000,""),"")</f>
        <v/>
      </c>
      <c r="O335" s="426"/>
      <c r="P335" s="427"/>
      <c r="W335" s="429"/>
      <c r="X335"/>
      <c r="Y335"/>
      <c r="Z335"/>
      <c r="AA335"/>
      <c r="AB335"/>
      <c r="AC335"/>
      <c r="AD335"/>
      <c r="AE335"/>
      <c r="AF335" s="4"/>
      <c r="AG335" s="4"/>
      <c r="AH335" s="4"/>
      <c r="AI335" s="4"/>
      <c r="AJ335" s="4"/>
      <c r="AK335" s="4"/>
      <c r="AL335" s="4"/>
      <c r="AM335" s="4"/>
      <c r="AN335"/>
      <c r="AO335"/>
      <c r="AP335"/>
      <c r="AQ335"/>
      <c r="AR335"/>
      <c r="AS335"/>
      <c r="AT335"/>
      <c r="AU335"/>
      <c r="AV335"/>
      <c r="AW335"/>
      <c r="AX335"/>
      <c r="AY335"/>
      <c r="AZ335"/>
      <c r="BA335"/>
    </row>
    <row r="336" spans="1:53" s="428" customFormat="1" x14ac:dyDescent="0.25">
      <c r="A336"/>
      <c r="B336" s="25"/>
      <c r="C336" s="25"/>
      <c r="D336" s="27"/>
      <c r="E336" s="26"/>
      <c r="F336" s="26"/>
      <c r="G336" s="353"/>
      <c r="H336" s="425"/>
      <c r="I336" s="353"/>
      <c r="J336" s="426" t="str">
        <f>IF(D336&lt;&gt;"",IF(E336&lt;&gt;"",VLOOKUP(CONCATENATE(D336,"-",E336),'Three Phase - UG'!$C$8:$T$18,9,FALSE),""),"")</f>
        <v/>
      </c>
      <c r="K336" s="426" t="str">
        <f>IF(D336&lt;&gt;"",IF(E336&lt;&gt;"",VLOOKUP(CONCATENATE(D336,"-",E336),'Three Phase - UG'!$C$8:$T$18,10,FALSE),""),"")</f>
        <v/>
      </c>
      <c r="L336" s="426" t="str">
        <f>IF(D336&lt;&gt;"",IF(E336&lt;&gt;"",VLOOKUP(CONCATENATE(D336,"-",E336),'Three Phase - UG'!$C$8:$T$18,12,FALSE),""),"")</f>
        <v/>
      </c>
      <c r="M336" s="426" t="str">
        <f>IF(D336&lt;&gt;"",IF(E336&lt;&gt;"",VLOOKUP(CONCATENATE(D336,"-",E336),'Three Phase - UG'!$C$8:$T$18,13,FALSE),""),"")</f>
        <v/>
      </c>
      <c r="N336" s="427" t="str">
        <f>IF(D336&lt;&gt;"",IF(E336&lt;&gt;"",VLOOKUP(CONCATENATE(D336,"-",E336),'Three Phase - UG'!$C$8:$T$18,15,FALSE)*1000000,""),"")</f>
        <v/>
      </c>
      <c r="O336" s="426"/>
      <c r="P336" s="427"/>
      <c r="W336" s="429"/>
      <c r="X336"/>
      <c r="Y336"/>
      <c r="Z336"/>
      <c r="AA336"/>
      <c r="AB336"/>
      <c r="AC336"/>
      <c r="AD336"/>
      <c r="AE336"/>
      <c r="AF336" s="4"/>
      <c r="AG336" s="4"/>
      <c r="AH336" s="4"/>
      <c r="AI336" s="4"/>
      <c r="AJ336" s="4"/>
      <c r="AK336" s="4"/>
      <c r="AL336" s="4"/>
      <c r="AM336" s="4"/>
      <c r="AN336"/>
      <c r="AO336"/>
      <c r="AP336"/>
      <c r="AQ336"/>
      <c r="AR336"/>
      <c r="AS336"/>
      <c r="AT336"/>
      <c r="AU336"/>
      <c r="AV336"/>
      <c r="AW336"/>
      <c r="AX336"/>
      <c r="AY336"/>
      <c r="AZ336"/>
      <c r="BA336"/>
    </row>
    <row r="337" spans="1:53" s="428" customFormat="1" x14ac:dyDescent="0.25">
      <c r="A337"/>
      <c r="B337" s="25"/>
      <c r="C337" s="25"/>
      <c r="D337" s="27"/>
      <c r="E337" s="26"/>
      <c r="F337" s="26"/>
      <c r="G337" s="353"/>
      <c r="H337" s="425"/>
      <c r="I337" s="353"/>
      <c r="J337" s="426" t="str">
        <f>IF(D337&lt;&gt;"",IF(E337&lt;&gt;"",VLOOKUP(CONCATENATE(D337,"-",E337),'Three Phase - UG'!$C$8:$T$18,9,FALSE),""),"")</f>
        <v/>
      </c>
      <c r="K337" s="426" t="str">
        <f>IF(D337&lt;&gt;"",IF(E337&lt;&gt;"",VLOOKUP(CONCATENATE(D337,"-",E337),'Three Phase - UG'!$C$8:$T$18,10,FALSE),""),"")</f>
        <v/>
      </c>
      <c r="L337" s="426" t="str">
        <f>IF(D337&lt;&gt;"",IF(E337&lt;&gt;"",VLOOKUP(CONCATENATE(D337,"-",E337),'Three Phase - UG'!$C$8:$T$18,12,FALSE),""),"")</f>
        <v/>
      </c>
      <c r="M337" s="426" t="str">
        <f>IF(D337&lt;&gt;"",IF(E337&lt;&gt;"",VLOOKUP(CONCATENATE(D337,"-",E337),'Three Phase - UG'!$C$8:$T$18,13,FALSE),""),"")</f>
        <v/>
      </c>
      <c r="N337" s="427" t="str">
        <f>IF(D337&lt;&gt;"",IF(E337&lt;&gt;"",VLOOKUP(CONCATENATE(D337,"-",E337),'Three Phase - UG'!$C$8:$T$18,15,FALSE)*1000000,""),"")</f>
        <v/>
      </c>
      <c r="O337" s="426"/>
      <c r="P337" s="427"/>
      <c r="W337" s="429"/>
      <c r="X337"/>
      <c r="Y337"/>
      <c r="Z337"/>
      <c r="AA337"/>
      <c r="AB337"/>
      <c r="AC337"/>
      <c r="AD337"/>
      <c r="AE337"/>
      <c r="AF337" s="4"/>
      <c r="AG337" s="4"/>
      <c r="AH337" s="4"/>
      <c r="AI337" s="4"/>
      <c r="AJ337" s="4"/>
      <c r="AK337" s="4"/>
      <c r="AL337" s="4"/>
      <c r="AM337" s="4"/>
      <c r="AN337"/>
      <c r="AO337"/>
      <c r="AP337"/>
      <c r="AQ337"/>
      <c r="AR337"/>
      <c r="AS337"/>
      <c r="AT337"/>
      <c r="AU337"/>
      <c r="AV337"/>
      <c r="AW337"/>
      <c r="AX337"/>
      <c r="AY337"/>
      <c r="AZ337"/>
      <c r="BA337"/>
    </row>
    <row r="338" spans="1:53" s="428" customFormat="1" x14ac:dyDescent="0.25">
      <c r="A338"/>
      <c r="B338" s="25"/>
      <c r="C338" s="25"/>
      <c r="D338" s="27"/>
      <c r="E338" s="26"/>
      <c r="F338" s="26"/>
      <c r="G338" s="353"/>
      <c r="H338" s="425"/>
      <c r="I338" s="353"/>
      <c r="J338" s="426" t="str">
        <f>IF(D338&lt;&gt;"",IF(E338&lt;&gt;"",VLOOKUP(CONCATENATE(D338,"-",E338),'Three Phase - UG'!$C$8:$T$18,9,FALSE),""),"")</f>
        <v/>
      </c>
      <c r="K338" s="426" t="str">
        <f>IF(D338&lt;&gt;"",IF(E338&lt;&gt;"",VLOOKUP(CONCATENATE(D338,"-",E338),'Three Phase - UG'!$C$8:$T$18,10,FALSE),""),"")</f>
        <v/>
      </c>
      <c r="L338" s="426" t="str">
        <f>IF(D338&lt;&gt;"",IF(E338&lt;&gt;"",VLOOKUP(CONCATENATE(D338,"-",E338),'Three Phase - UG'!$C$8:$T$18,12,FALSE),""),"")</f>
        <v/>
      </c>
      <c r="M338" s="426" t="str">
        <f>IF(D338&lt;&gt;"",IF(E338&lt;&gt;"",VLOOKUP(CONCATENATE(D338,"-",E338),'Three Phase - UG'!$C$8:$T$18,13,FALSE),""),"")</f>
        <v/>
      </c>
      <c r="N338" s="427" t="str">
        <f>IF(D338&lt;&gt;"",IF(E338&lt;&gt;"",VLOOKUP(CONCATENATE(D338,"-",E338),'Three Phase - UG'!$C$8:$T$18,15,FALSE)*1000000,""),"")</f>
        <v/>
      </c>
      <c r="O338" s="426"/>
      <c r="P338" s="427"/>
      <c r="W338" s="429"/>
      <c r="X338"/>
      <c r="Y338"/>
      <c r="Z338"/>
      <c r="AA338"/>
      <c r="AB338"/>
      <c r="AC338"/>
      <c r="AD338"/>
      <c r="AE338"/>
      <c r="AF338" s="4"/>
      <c r="AG338" s="4"/>
      <c r="AH338" s="4"/>
      <c r="AI338" s="4"/>
      <c r="AJ338" s="4"/>
      <c r="AK338" s="4"/>
      <c r="AL338" s="4"/>
      <c r="AM338" s="4"/>
      <c r="AN338"/>
      <c r="AO338"/>
      <c r="AP338"/>
      <c r="AQ338"/>
      <c r="AR338"/>
      <c r="AS338"/>
      <c r="AT338"/>
      <c r="AU338"/>
      <c r="AV338"/>
      <c r="AW338"/>
      <c r="AX338"/>
      <c r="AY338"/>
      <c r="AZ338"/>
      <c r="BA338"/>
    </row>
    <row r="339" spans="1:53" s="428" customFormat="1" x14ac:dyDescent="0.25">
      <c r="A339"/>
      <c r="B339" s="25"/>
      <c r="C339" s="25"/>
      <c r="D339" s="27"/>
      <c r="E339" s="26"/>
      <c r="F339" s="26"/>
      <c r="G339" s="353"/>
      <c r="H339" s="425"/>
      <c r="I339" s="353"/>
      <c r="J339" s="426" t="str">
        <f>IF(D339&lt;&gt;"",IF(E339&lt;&gt;"",VLOOKUP(CONCATENATE(D339,"-",E339),'Three Phase - UG'!$C$8:$T$18,9,FALSE),""),"")</f>
        <v/>
      </c>
      <c r="K339" s="426" t="str">
        <f>IF(D339&lt;&gt;"",IF(E339&lt;&gt;"",VLOOKUP(CONCATENATE(D339,"-",E339),'Three Phase - UG'!$C$8:$T$18,10,FALSE),""),"")</f>
        <v/>
      </c>
      <c r="L339" s="426" t="str">
        <f>IF(D339&lt;&gt;"",IF(E339&lt;&gt;"",VLOOKUP(CONCATENATE(D339,"-",E339),'Three Phase - UG'!$C$8:$T$18,12,FALSE),""),"")</f>
        <v/>
      </c>
      <c r="M339" s="426" t="str">
        <f>IF(D339&lt;&gt;"",IF(E339&lt;&gt;"",VLOOKUP(CONCATENATE(D339,"-",E339),'Three Phase - UG'!$C$8:$T$18,13,FALSE),""),"")</f>
        <v/>
      </c>
      <c r="N339" s="427" t="str">
        <f>IF(D339&lt;&gt;"",IF(E339&lt;&gt;"",VLOOKUP(CONCATENATE(D339,"-",E339),'Three Phase - UG'!$C$8:$T$18,15,FALSE)*1000000,""),"")</f>
        <v/>
      </c>
      <c r="O339" s="426"/>
      <c r="P339" s="427"/>
      <c r="W339" s="429"/>
      <c r="X339"/>
      <c r="Y339"/>
      <c r="Z339"/>
      <c r="AA339"/>
      <c r="AB339"/>
      <c r="AC339"/>
      <c r="AD339"/>
      <c r="AE339"/>
      <c r="AF339" s="4"/>
      <c r="AG339" s="4"/>
      <c r="AH339" s="4"/>
      <c r="AI339" s="4"/>
      <c r="AJ339" s="4"/>
      <c r="AK339" s="4"/>
      <c r="AL339" s="4"/>
      <c r="AM339" s="4"/>
      <c r="AN339"/>
      <c r="AO339"/>
      <c r="AP339"/>
      <c r="AQ339"/>
      <c r="AR339"/>
      <c r="AS339"/>
      <c r="AT339"/>
      <c r="AU339"/>
      <c r="AV339"/>
      <c r="AW339"/>
      <c r="AX339"/>
      <c r="AY339"/>
      <c r="AZ339"/>
      <c r="BA339"/>
    </row>
    <row r="340" spans="1:53" s="428" customFormat="1" x14ac:dyDescent="0.25">
      <c r="A340"/>
      <c r="B340" s="25"/>
      <c r="C340" s="25"/>
      <c r="D340" s="27"/>
      <c r="E340" s="26"/>
      <c r="F340" s="26"/>
      <c r="G340" s="353"/>
      <c r="H340" s="425"/>
      <c r="I340" s="353"/>
      <c r="J340" s="426" t="str">
        <f>IF(D340&lt;&gt;"",IF(E340&lt;&gt;"",VLOOKUP(CONCATENATE(D340,"-",E340),'Three Phase - UG'!$C$8:$T$18,9,FALSE),""),"")</f>
        <v/>
      </c>
      <c r="K340" s="426" t="str">
        <f>IF(D340&lt;&gt;"",IF(E340&lt;&gt;"",VLOOKUP(CONCATENATE(D340,"-",E340),'Three Phase - UG'!$C$8:$T$18,10,FALSE),""),"")</f>
        <v/>
      </c>
      <c r="L340" s="426" t="str">
        <f>IF(D340&lt;&gt;"",IF(E340&lt;&gt;"",VLOOKUP(CONCATENATE(D340,"-",E340),'Three Phase - UG'!$C$8:$T$18,12,FALSE),""),"")</f>
        <v/>
      </c>
      <c r="M340" s="426" t="str">
        <f>IF(D340&lt;&gt;"",IF(E340&lt;&gt;"",VLOOKUP(CONCATENATE(D340,"-",E340),'Three Phase - UG'!$C$8:$T$18,13,FALSE),""),"")</f>
        <v/>
      </c>
      <c r="N340" s="427" t="str">
        <f>IF(D340&lt;&gt;"",IF(E340&lt;&gt;"",VLOOKUP(CONCATENATE(D340,"-",E340),'Three Phase - UG'!$C$8:$T$18,15,FALSE)*1000000,""),"")</f>
        <v/>
      </c>
      <c r="O340" s="426"/>
      <c r="P340" s="427"/>
      <c r="W340" s="429"/>
      <c r="X340"/>
      <c r="Y340"/>
      <c r="Z340"/>
      <c r="AA340"/>
      <c r="AB340"/>
      <c r="AC340"/>
      <c r="AD340"/>
      <c r="AE340"/>
      <c r="AF340" s="4"/>
      <c r="AG340" s="4"/>
      <c r="AH340" s="4"/>
      <c r="AI340" s="4"/>
      <c r="AJ340" s="4"/>
      <c r="AK340" s="4"/>
      <c r="AL340" s="4"/>
      <c r="AM340" s="4"/>
      <c r="AN340"/>
      <c r="AO340"/>
      <c r="AP340"/>
      <c r="AQ340"/>
      <c r="AR340"/>
      <c r="AS340"/>
      <c r="AT340"/>
      <c r="AU340"/>
      <c r="AV340"/>
      <c r="AW340"/>
      <c r="AX340"/>
      <c r="AY340"/>
      <c r="AZ340"/>
      <c r="BA340"/>
    </row>
    <row r="341" spans="1:53" s="428" customFormat="1" x14ac:dyDescent="0.25">
      <c r="A341"/>
      <c r="B341" s="25"/>
      <c r="C341" s="25"/>
      <c r="D341" s="27"/>
      <c r="E341" s="26"/>
      <c r="F341" s="26"/>
      <c r="G341" s="353"/>
      <c r="H341" s="425"/>
      <c r="I341" s="353"/>
      <c r="J341" s="426" t="str">
        <f>IF(D341&lt;&gt;"",IF(E341&lt;&gt;"",VLOOKUP(CONCATENATE(D341,"-",E341),'Three Phase - UG'!$C$8:$T$18,9,FALSE),""),"")</f>
        <v/>
      </c>
      <c r="K341" s="426" t="str">
        <f>IF(D341&lt;&gt;"",IF(E341&lt;&gt;"",VLOOKUP(CONCATENATE(D341,"-",E341),'Three Phase - UG'!$C$8:$T$18,10,FALSE),""),"")</f>
        <v/>
      </c>
      <c r="L341" s="426" t="str">
        <f>IF(D341&lt;&gt;"",IF(E341&lt;&gt;"",VLOOKUP(CONCATENATE(D341,"-",E341),'Three Phase - UG'!$C$8:$T$18,12,FALSE),""),"")</f>
        <v/>
      </c>
      <c r="M341" s="426" t="str">
        <f>IF(D341&lt;&gt;"",IF(E341&lt;&gt;"",VLOOKUP(CONCATENATE(D341,"-",E341),'Three Phase - UG'!$C$8:$T$18,13,FALSE),""),"")</f>
        <v/>
      </c>
      <c r="N341" s="427" t="str">
        <f>IF(D341&lt;&gt;"",IF(E341&lt;&gt;"",VLOOKUP(CONCATENATE(D341,"-",E341),'Three Phase - UG'!$C$8:$T$18,15,FALSE)*1000000,""),"")</f>
        <v/>
      </c>
      <c r="O341" s="426"/>
      <c r="P341" s="427"/>
      <c r="W341" s="429"/>
      <c r="X341"/>
      <c r="Y341"/>
      <c r="Z341"/>
      <c r="AA341"/>
      <c r="AB341"/>
      <c r="AC341"/>
      <c r="AD341"/>
      <c r="AE341"/>
      <c r="AF341" s="4"/>
      <c r="AG341" s="4"/>
      <c r="AH341" s="4"/>
      <c r="AI341" s="4"/>
      <c r="AJ341" s="4"/>
      <c r="AK341" s="4"/>
      <c r="AL341" s="4"/>
      <c r="AM341" s="4"/>
      <c r="AN341"/>
      <c r="AO341"/>
      <c r="AP341"/>
      <c r="AQ341"/>
      <c r="AR341"/>
      <c r="AS341"/>
      <c r="AT341"/>
      <c r="AU341"/>
      <c r="AV341"/>
      <c r="AW341"/>
      <c r="AX341"/>
      <c r="AY341"/>
      <c r="AZ341"/>
      <c r="BA341"/>
    </row>
    <row r="342" spans="1:53" s="428" customFormat="1" x14ac:dyDescent="0.25">
      <c r="A342"/>
      <c r="B342" s="25"/>
      <c r="C342" s="25"/>
      <c r="D342" s="27"/>
      <c r="E342" s="26"/>
      <c r="F342" s="26"/>
      <c r="G342" s="353"/>
      <c r="H342" s="425"/>
      <c r="I342" s="353"/>
      <c r="J342" s="426" t="str">
        <f>IF(D342&lt;&gt;"",IF(E342&lt;&gt;"",VLOOKUP(CONCATENATE(D342,"-",E342),'Three Phase - UG'!$C$8:$T$18,9,FALSE),""),"")</f>
        <v/>
      </c>
      <c r="K342" s="426" t="str">
        <f>IF(D342&lt;&gt;"",IF(E342&lt;&gt;"",VLOOKUP(CONCATENATE(D342,"-",E342),'Three Phase - UG'!$C$8:$T$18,10,FALSE),""),"")</f>
        <v/>
      </c>
      <c r="L342" s="426" t="str">
        <f>IF(D342&lt;&gt;"",IF(E342&lt;&gt;"",VLOOKUP(CONCATENATE(D342,"-",E342),'Three Phase - UG'!$C$8:$T$18,12,FALSE),""),"")</f>
        <v/>
      </c>
      <c r="M342" s="426" t="str">
        <f>IF(D342&lt;&gt;"",IF(E342&lt;&gt;"",VLOOKUP(CONCATENATE(D342,"-",E342),'Three Phase - UG'!$C$8:$T$18,13,FALSE),""),"")</f>
        <v/>
      </c>
      <c r="N342" s="427" t="str">
        <f>IF(D342&lt;&gt;"",IF(E342&lt;&gt;"",VLOOKUP(CONCATENATE(D342,"-",E342),'Three Phase - UG'!$C$8:$T$18,15,FALSE)*1000000,""),"")</f>
        <v/>
      </c>
      <c r="O342" s="426"/>
      <c r="P342" s="427"/>
      <c r="W342" s="429"/>
      <c r="X342"/>
      <c r="Y342"/>
      <c r="Z342"/>
      <c r="AA342"/>
      <c r="AB342"/>
      <c r="AC342"/>
      <c r="AD342"/>
      <c r="AE342"/>
      <c r="AF342" s="4"/>
      <c r="AG342" s="4"/>
      <c r="AH342" s="4"/>
      <c r="AI342" s="4"/>
      <c r="AJ342" s="4"/>
      <c r="AK342" s="4"/>
      <c r="AL342" s="4"/>
      <c r="AM342" s="4"/>
      <c r="AN342"/>
      <c r="AO342"/>
      <c r="AP342"/>
      <c r="AQ342"/>
      <c r="AR342"/>
      <c r="AS342"/>
      <c r="AT342"/>
      <c r="AU342"/>
      <c r="AV342"/>
      <c r="AW342"/>
      <c r="AX342"/>
      <c r="AY342"/>
      <c r="AZ342"/>
      <c r="BA342"/>
    </row>
    <row r="343" spans="1:53" s="428" customFormat="1" x14ac:dyDescent="0.25">
      <c r="A343"/>
      <c r="B343" s="25"/>
      <c r="C343" s="25"/>
      <c r="D343" s="27"/>
      <c r="E343" s="26"/>
      <c r="F343" s="26"/>
      <c r="G343" s="353"/>
      <c r="H343" s="425"/>
      <c r="I343" s="353"/>
      <c r="J343" s="426" t="str">
        <f>IF(D343&lt;&gt;"",IF(E343&lt;&gt;"",VLOOKUP(CONCATENATE(D343,"-",E343),'Three Phase - UG'!$C$8:$T$18,9,FALSE),""),"")</f>
        <v/>
      </c>
      <c r="K343" s="426" t="str">
        <f>IF(D343&lt;&gt;"",IF(E343&lt;&gt;"",VLOOKUP(CONCATENATE(D343,"-",E343),'Three Phase - UG'!$C$8:$T$18,10,FALSE),""),"")</f>
        <v/>
      </c>
      <c r="L343" s="426" t="str">
        <f>IF(D343&lt;&gt;"",IF(E343&lt;&gt;"",VLOOKUP(CONCATENATE(D343,"-",E343),'Three Phase - UG'!$C$8:$T$18,12,FALSE),""),"")</f>
        <v/>
      </c>
      <c r="M343" s="426" t="str">
        <f>IF(D343&lt;&gt;"",IF(E343&lt;&gt;"",VLOOKUP(CONCATENATE(D343,"-",E343),'Three Phase - UG'!$C$8:$T$18,13,FALSE),""),"")</f>
        <v/>
      </c>
      <c r="N343" s="427" t="str">
        <f>IF(D343&lt;&gt;"",IF(E343&lt;&gt;"",VLOOKUP(CONCATENATE(D343,"-",E343),'Three Phase - UG'!$C$8:$T$18,15,FALSE)*1000000,""),"")</f>
        <v/>
      </c>
      <c r="O343" s="426"/>
      <c r="P343" s="427"/>
      <c r="W343" s="429"/>
      <c r="X343"/>
      <c r="Y343"/>
      <c r="Z343"/>
      <c r="AA343"/>
      <c r="AB343"/>
      <c r="AC343"/>
      <c r="AD343"/>
      <c r="AE343"/>
      <c r="AF343" s="4"/>
      <c r="AG343" s="4"/>
      <c r="AH343" s="4"/>
      <c r="AI343" s="4"/>
      <c r="AJ343" s="4"/>
      <c r="AK343" s="4"/>
      <c r="AL343" s="4"/>
      <c r="AM343" s="4"/>
      <c r="AN343"/>
      <c r="AO343"/>
      <c r="AP343"/>
      <c r="AQ343"/>
      <c r="AR343"/>
      <c r="AS343"/>
      <c r="AT343"/>
      <c r="AU343"/>
      <c r="AV343"/>
      <c r="AW343"/>
      <c r="AX343"/>
      <c r="AY343"/>
      <c r="AZ343"/>
      <c r="BA343"/>
    </row>
    <row r="344" spans="1:53" s="428" customFormat="1" x14ac:dyDescent="0.25">
      <c r="A344"/>
      <c r="B344" s="25"/>
      <c r="C344" s="25"/>
      <c r="D344" s="27"/>
      <c r="E344" s="26"/>
      <c r="F344" s="26"/>
      <c r="G344" s="353"/>
      <c r="H344" s="425"/>
      <c r="I344" s="353"/>
      <c r="J344" s="426" t="str">
        <f>IF(D344&lt;&gt;"",IF(E344&lt;&gt;"",VLOOKUP(CONCATENATE(D344,"-",E344),'Three Phase - UG'!$C$8:$T$18,9,FALSE),""),"")</f>
        <v/>
      </c>
      <c r="K344" s="426" t="str">
        <f>IF(D344&lt;&gt;"",IF(E344&lt;&gt;"",VLOOKUP(CONCATENATE(D344,"-",E344),'Three Phase - UG'!$C$8:$T$18,10,FALSE),""),"")</f>
        <v/>
      </c>
      <c r="L344" s="426" t="str">
        <f>IF(D344&lt;&gt;"",IF(E344&lt;&gt;"",VLOOKUP(CONCATENATE(D344,"-",E344),'Three Phase - UG'!$C$8:$T$18,12,FALSE),""),"")</f>
        <v/>
      </c>
      <c r="M344" s="426" t="str">
        <f>IF(D344&lt;&gt;"",IF(E344&lt;&gt;"",VLOOKUP(CONCATENATE(D344,"-",E344),'Three Phase - UG'!$C$8:$T$18,13,FALSE),""),"")</f>
        <v/>
      </c>
      <c r="N344" s="427" t="str">
        <f>IF(D344&lt;&gt;"",IF(E344&lt;&gt;"",VLOOKUP(CONCATENATE(D344,"-",E344),'Three Phase - UG'!$C$8:$T$18,15,FALSE)*1000000,""),"")</f>
        <v/>
      </c>
      <c r="O344" s="426"/>
      <c r="P344" s="427"/>
      <c r="W344" s="429"/>
      <c r="X344"/>
      <c r="Y344"/>
      <c r="Z344"/>
      <c r="AA344"/>
      <c r="AB344"/>
      <c r="AC344"/>
      <c r="AD344"/>
      <c r="AE344"/>
      <c r="AF344" s="4"/>
      <c r="AG344" s="4"/>
      <c r="AH344" s="4"/>
      <c r="AI344" s="4"/>
      <c r="AJ344" s="4"/>
      <c r="AK344" s="4"/>
      <c r="AL344" s="4"/>
      <c r="AM344" s="4"/>
      <c r="AN344"/>
      <c r="AO344"/>
      <c r="AP344"/>
      <c r="AQ344"/>
      <c r="AR344"/>
      <c r="AS344"/>
      <c r="AT344"/>
      <c r="AU344"/>
      <c r="AV344"/>
      <c r="AW344"/>
      <c r="AX344"/>
      <c r="AY344"/>
      <c r="AZ344"/>
      <c r="BA344"/>
    </row>
    <row r="345" spans="1:53" s="428" customFormat="1" x14ac:dyDescent="0.25">
      <c r="A345"/>
      <c r="B345" s="25"/>
      <c r="C345" s="25"/>
      <c r="D345" s="27"/>
      <c r="E345" s="26"/>
      <c r="F345" s="26"/>
      <c r="G345" s="353"/>
      <c r="H345" s="425"/>
      <c r="I345" s="353"/>
      <c r="J345" s="426" t="str">
        <f>IF(D345&lt;&gt;"",IF(E345&lt;&gt;"",VLOOKUP(CONCATENATE(D345,"-",E345),'Three Phase - UG'!$C$8:$T$18,9,FALSE),""),"")</f>
        <v/>
      </c>
      <c r="K345" s="426" t="str">
        <f>IF(D345&lt;&gt;"",IF(E345&lt;&gt;"",VLOOKUP(CONCATENATE(D345,"-",E345),'Three Phase - UG'!$C$8:$T$18,10,FALSE),""),"")</f>
        <v/>
      </c>
      <c r="L345" s="426" t="str">
        <f>IF(D345&lt;&gt;"",IF(E345&lt;&gt;"",VLOOKUP(CONCATENATE(D345,"-",E345),'Three Phase - UG'!$C$8:$T$18,12,FALSE),""),"")</f>
        <v/>
      </c>
      <c r="M345" s="426" t="str">
        <f>IF(D345&lt;&gt;"",IF(E345&lt;&gt;"",VLOOKUP(CONCATENATE(D345,"-",E345),'Three Phase - UG'!$C$8:$T$18,13,FALSE),""),"")</f>
        <v/>
      </c>
      <c r="N345" s="427" t="str">
        <f>IF(D345&lt;&gt;"",IF(E345&lt;&gt;"",VLOOKUP(CONCATENATE(D345,"-",E345),'Three Phase - UG'!$C$8:$T$18,15,FALSE)*1000000,""),"")</f>
        <v/>
      </c>
      <c r="O345" s="426"/>
      <c r="P345" s="427"/>
      <c r="W345" s="429"/>
      <c r="X345"/>
      <c r="Y345"/>
      <c r="Z345"/>
      <c r="AA345"/>
      <c r="AB345"/>
      <c r="AC345"/>
      <c r="AD345"/>
      <c r="AE345"/>
      <c r="AF345" s="4"/>
      <c r="AG345" s="4"/>
      <c r="AH345" s="4"/>
      <c r="AI345" s="4"/>
      <c r="AJ345" s="4"/>
      <c r="AK345" s="4"/>
      <c r="AL345" s="4"/>
      <c r="AM345" s="4"/>
      <c r="AN345"/>
      <c r="AO345"/>
      <c r="AP345"/>
      <c r="AQ345"/>
      <c r="AR345"/>
      <c r="AS345"/>
      <c r="AT345"/>
      <c r="AU345"/>
      <c r="AV345"/>
      <c r="AW345"/>
      <c r="AX345"/>
      <c r="AY345"/>
      <c r="AZ345"/>
      <c r="BA345"/>
    </row>
    <row r="346" spans="1:53" s="428" customFormat="1" x14ac:dyDescent="0.25">
      <c r="A346"/>
      <c r="B346" s="25"/>
      <c r="C346" s="25"/>
      <c r="D346" s="27"/>
      <c r="E346" s="26"/>
      <c r="F346" s="26"/>
      <c r="G346" s="353"/>
      <c r="H346" s="425"/>
      <c r="I346" s="353"/>
      <c r="J346" s="426" t="str">
        <f>IF(D346&lt;&gt;"",IF(E346&lt;&gt;"",VLOOKUP(CONCATENATE(D346,"-",E346),'Three Phase - UG'!$C$8:$T$18,9,FALSE),""),"")</f>
        <v/>
      </c>
      <c r="K346" s="426" t="str">
        <f>IF(D346&lt;&gt;"",IF(E346&lt;&gt;"",VLOOKUP(CONCATENATE(D346,"-",E346),'Three Phase - UG'!$C$8:$T$18,10,FALSE),""),"")</f>
        <v/>
      </c>
      <c r="L346" s="426" t="str">
        <f>IF(D346&lt;&gt;"",IF(E346&lt;&gt;"",VLOOKUP(CONCATENATE(D346,"-",E346),'Three Phase - UG'!$C$8:$T$18,12,FALSE),""),"")</f>
        <v/>
      </c>
      <c r="M346" s="426" t="str">
        <f>IF(D346&lt;&gt;"",IF(E346&lt;&gt;"",VLOOKUP(CONCATENATE(D346,"-",E346),'Three Phase - UG'!$C$8:$T$18,13,FALSE),""),"")</f>
        <v/>
      </c>
      <c r="N346" s="427" t="str">
        <f>IF(D346&lt;&gt;"",IF(E346&lt;&gt;"",VLOOKUP(CONCATENATE(D346,"-",E346),'Three Phase - UG'!$C$8:$T$18,15,FALSE)*1000000,""),"")</f>
        <v/>
      </c>
      <c r="O346" s="426"/>
      <c r="P346" s="427"/>
      <c r="W346" s="429"/>
      <c r="X346"/>
      <c r="Y346"/>
      <c r="Z346"/>
      <c r="AA346"/>
      <c r="AB346"/>
      <c r="AC346"/>
      <c r="AD346"/>
      <c r="AE346"/>
      <c r="AF346" s="4"/>
      <c r="AG346" s="4"/>
      <c r="AH346" s="4"/>
      <c r="AI346" s="4"/>
      <c r="AJ346" s="4"/>
      <c r="AK346" s="4"/>
      <c r="AL346" s="4"/>
      <c r="AM346" s="4"/>
      <c r="AN346"/>
      <c r="AO346"/>
      <c r="AP346"/>
      <c r="AQ346"/>
      <c r="AR346"/>
      <c r="AS346"/>
      <c r="AT346"/>
      <c r="AU346"/>
      <c r="AV346"/>
      <c r="AW346"/>
      <c r="AX346"/>
      <c r="AY346"/>
      <c r="AZ346"/>
      <c r="BA346"/>
    </row>
    <row r="347" spans="1:53" s="428" customFormat="1" x14ac:dyDescent="0.25">
      <c r="A347"/>
      <c r="B347" s="25"/>
      <c r="C347" s="25"/>
      <c r="D347" s="27"/>
      <c r="E347" s="26"/>
      <c r="F347" s="26"/>
      <c r="G347" s="353"/>
      <c r="H347" s="425"/>
      <c r="I347" s="353"/>
      <c r="J347" s="426" t="str">
        <f>IF(D347&lt;&gt;"",IF(E347&lt;&gt;"",VLOOKUP(CONCATENATE(D347,"-",E347),'Three Phase - UG'!$C$8:$T$18,9,FALSE),""),"")</f>
        <v/>
      </c>
      <c r="K347" s="426" t="str">
        <f>IF(D347&lt;&gt;"",IF(E347&lt;&gt;"",VLOOKUP(CONCATENATE(D347,"-",E347),'Three Phase - UG'!$C$8:$T$18,10,FALSE),""),"")</f>
        <v/>
      </c>
      <c r="L347" s="426" t="str">
        <f>IF(D347&lt;&gt;"",IF(E347&lt;&gt;"",VLOOKUP(CONCATENATE(D347,"-",E347),'Three Phase - UG'!$C$8:$T$18,12,FALSE),""),"")</f>
        <v/>
      </c>
      <c r="M347" s="426" t="str">
        <f>IF(D347&lt;&gt;"",IF(E347&lt;&gt;"",VLOOKUP(CONCATENATE(D347,"-",E347),'Three Phase - UG'!$C$8:$T$18,13,FALSE),""),"")</f>
        <v/>
      </c>
      <c r="N347" s="427" t="str">
        <f>IF(D347&lt;&gt;"",IF(E347&lt;&gt;"",VLOOKUP(CONCATENATE(D347,"-",E347),'Three Phase - UG'!$C$8:$T$18,15,FALSE)*1000000,""),"")</f>
        <v/>
      </c>
      <c r="O347" s="426"/>
      <c r="P347" s="427"/>
      <c r="W347" s="429"/>
      <c r="X347"/>
      <c r="Y347"/>
      <c r="Z347"/>
      <c r="AA347"/>
      <c r="AB347"/>
      <c r="AC347"/>
      <c r="AD347"/>
      <c r="AE347"/>
      <c r="AF347" s="4"/>
      <c r="AG347" s="4"/>
      <c r="AH347" s="4"/>
      <c r="AI347" s="4"/>
      <c r="AJ347" s="4"/>
      <c r="AK347" s="4"/>
      <c r="AL347" s="4"/>
      <c r="AM347" s="4"/>
      <c r="AN347"/>
      <c r="AO347"/>
      <c r="AP347"/>
      <c r="AQ347"/>
      <c r="AR347"/>
      <c r="AS347"/>
      <c r="AT347"/>
      <c r="AU347"/>
      <c r="AV347"/>
      <c r="AW347"/>
      <c r="AX347"/>
      <c r="AY347"/>
      <c r="AZ347"/>
      <c r="BA347"/>
    </row>
    <row r="348" spans="1:53" s="428" customFormat="1" x14ac:dyDescent="0.25">
      <c r="A348"/>
      <c r="B348" s="25"/>
      <c r="C348" s="25"/>
      <c r="D348" s="27"/>
      <c r="E348" s="26"/>
      <c r="F348" s="26"/>
      <c r="G348" s="353"/>
      <c r="H348" s="425"/>
      <c r="I348" s="353"/>
      <c r="J348" s="426" t="str">
        <f>IF(D348&lt;&gt;"",IF(E348&lt;&gt;"",VLOOKUP(CONCATENATE(D348,"-",E348),'Three Phase - UG'!$C$8:$T$18,9,FALSE),""),"")</f>
        <v/>
      </c>
      <c r="K348" s="426" t="str">
        <f>IF(D348&lt;&gt;"",IF(E348&lt;&gt;"",VLOOKUP(CONCATENATE(D348,"-",E348),'Three Phase - UG'!$C$8:$T$18,10,FALSE),""),"")</f>
        <v/>
      </c>
      <c r="L348" s="426" t="str">
        <f>IF(D348&lt;&gt;"",IF(E348&lt;&gt;"",VLOOKUP(CONCATENATE(D348,"-",E348),'Three Phase - UG'!$C$8:$T$18,12,FALSE),""),"")</f>
        <v/>
      </c>
      <c r="M348" s="426" t="str">
        <f>IF(D348&lt;&gt;"",IF(E348&lt;&gt;"",VLOOKUP(CONCATENATE(D348,"-",E348),'Three Phase - UG'!$C$8:$T$18,13,FALSE),""),"")</f>
        <v/>
      </c>
      <c r="N348" s="427" t="str">
        <f>IF(D348&lt;&gt;"",IF(E348&lt;&gt;"",VLOOKUP(CONCATENATE(D348,"-",E348),'Three Phase - UG'!$C$8:$T$18,15,FALSE)*1000000,""),"")</f>
        <v/>
      </c>
      <c r="O348" s="426"/>
      <c r="P348" s="427"/>
      <c r="W348" s="429"/>
      <c r="X348"/>
      <c r="Y348"/>
      <c r="Z348"/>
      <c r="AA348"/>
      <c r="AB348"/>
      <c r="AC348"/>
      <c r="AD348"/>
      <c r="AE348"/>
      <c r="AF348" s="4"/>
      <c r="AG348" s="4"/>
      <c r="AH348" s="4"/>
      <c r="AI348" s="4"/>
      <c r="AJ348" s="4"/>
      <c r="AK348" s="4"/>
      <c r="AL348" s="4"/>
      <c r="AM348" s="4"/>
      <c r="AN348"/>
      <c r="AO348"/>
      <c r="AP348"/>
      <c r="AQ348"/>
      <c r="AR348"/>
      <c r="AS348"/>
      <c r="AT348"/>
      <c r="AU348"/>
      <c r="AV348"/>
      <c r="AW348"/>
      <c r="AX348"/>
      <c r="AY348"/>
      <c r="AZ348"/>
      <c r="BA348"/>
    </row>
    <row r="349" spans="1:53" s="428" customFormat="1" x14ac:dyDescent="0.25">
      <c r="A349"/>
      <c r="B349" s="25"/>
      <c r="C349" s="25"/>
      <c r="D349" s="27"/>
      <c r="E349" s="26"/>
      <c r="F349" s="26"/>
      <c r="G349" s="353"/>
      <c r="H349" s="425"/>
      <c r="I349" s="353"/>
      <c r="J349" s="426" t="str">
        <f>IF(D349&lt;&gt;"",IF(E349&lt;&gt;"",VLOOKUP(CONCATENATE(D349,"-",E349),'Three Phase - UG'!$C$8:$T$18,9,FALSE),""),"")</f>
        <v/>
      </c>
      <c r="K349" s="426" t="str">
        <f>IF(D349&lt;&gt;"",IF(E349&lt;&gt;"",VLOOKUP(CONCATENATE(D349,"-",E349),'Three Phase - UG'!$C$8:$T$18,10,FALSE),""),"")</f>
        <v/>
      </c>
      <c r="L349" s="426" t="str">
        <f>IF(D349&lt;&gt;"",IF(E349&lt;&gt;"",VLOOKUP(CONCATENATE(D349,"-",E349),'Three Phase - UG'!$C$8:$T$18,12,FALSE),""),"")</f>
        <v/>
      </c>
      <c r="M349" s="426" t="str">
        <f>IF(D349&lt;&gt;"",IF(E349&lt;&gt;"",VLOOKUP(CONCATENATE(D349,"-",E349),'Three Phase - UG'!$C$8:$T$18,13,FALSE),""),"")</f>
        <v/>
      </c>
      <c r="N349" s="427" t="str">
        <f>IF(D349&lt;&gt;"",IF(E349&lt;&gt;"",VLOOKUP(CONCATENATE(D349,"-",E349),'Three Phase - UG'!$C$8:$T$18,15,FALSE)*1000000,""),"")</f>
        <v/>
      </c>
      <c r="O349" s="426"/>
      <c r="P349" s="427"/>
      <c r="W349" s="429"/>
      <c r="X349"/>
      <c r="Y349"/>
      <c r="Z349"/>
      <c r="AA349"/>
      <c r="AB349"/>
      <c r="AC349"/>
      <c r="AD349"/>
      <c r="AE349"/>
      <c r="AF349" s="4"/>
      <c r="AG349" s="4"/>
      <c r="AH349" s="4"/>
      <c r="AI349" s="4"/>
      <c r="AJ349" s="4"/>
      <c r="AK349" s="4"/>
      <c r="AL349" s="4"/>
      <c r="AM349" s="4"/>
      <c r="AN349"/>
      <c r="AO349"/>
      <c r="AP349"/>
      <c r="AQ349"/>
      <c r="AR349"/>
      <c r="AS349"/>
      <c r="AT349"/>
      <c r="AU349"/>
      <c r="AV349"/>
      <c r="AW349"/>
      <c r="AX349"/>
      <c r="AY349"/>
      <c r="AZ349"/>
      <c r="BA349"/>
    </row>
    <row r="350" spans="1:53" s="428" customFormat="1" x14ac:dyDescent="0.25">
      <c r="A350"/>
      <c r="B350" s="25"/>
      <c r="C350" s="25"/>
      <c r="D350" s="27"/>
      <c r="E350" s="26"/>
      <c r="F350" s="26"/>
      <c r="G350" s="353"/>
      <c r="H350" s="425"/>
      <c r="I350" s="353"/>
      <c r="J350" s="426" t="str">
        <f>IF(D350&lt;&gt;"",IF(E350&lt;&gt;"",VLOOKUP(CONCATENATE(D350,"-",E350),'Three Phase - UG'!$C$8:$T$18,9,FALSE),""),"")</f>
        <v/>
      </c>
      <c r="K350" s="426" t="str">
        <f>IF(D350&lt;&gt;"",IF(E350&lt;&gt;"",VLOOKUP(CONCATENATE(D350,"-",E350),'Three Phase - UG'!$C$8:$T$18,10,FALSE),""),"")</f>
        <v/>
      </c>
      <c r="L350" s="426" t="str">
        <f>IF(D350&lt;&gt;"",IF(E350&lt;&gt;"",VLOOKUP(CONCATENATE(D350,"-",E350),'Three Phase - UG'!$C$8:$T$18,12,FALSE),""),"")</f>
        <v/>
      </c>
      <c r="M350" s="426" t="str">
        <f>IF(D350&lt;&gt;"",IF(E350&lt;&gt;"",VLOOKUP(CONCATENATE(D350,"-",E350),'Three Phase - UG'!$C$8:$T$18,13,FALSE),""),"")</f>
        <v/>
      </c>
      <c r="N350" s="427" t="str">
        <f>IF(D350&lt;&gt;"",IF(E350&lt;&gt;"",VLOOKUP(CONCATENATE(D350,"-",E350),'Three Phase - UG'!$C$8:$T$18,15,FALSE)*1000000,""),"")</f>
        <v/>
      </c>
      <c r="O350" s="426"/>
      <c r="P350" s="427"/>
      <c r="W350" s="429"/>
      <c r="X350"/>
      <c r="Y350"/>
      <c r="Z350"/>
      <c r="AA350"/>
      <c r="AB350"/>
      <c r="AC350"/>
      <c r="AD350"/>
      <c r="AE350"/>
      <c r="AF350" s="4"/>
      <c r="AG350" s="4"/>
      <c r="AH350" s="4"/>
      <c r="AI350" s="4"/>
      <c r="AJ350" s="4"/>
      <c r="AK350" s="4"/>
      <c r="AL350" s="4"/>
      <c r="AM350" s="4"/>
      <c r="AN350"/>
      <c r="AO350"/>
      <c r="AP350"/>
      <c r="AQ350"/>
      <c r="AR350"/>
      <c r="AS350"/>
      <c r="AT350"/>
      <c r="AU350"/>
      <c r="AV350"/>
      <c r="AW350"/>
      <c r="AX350"/>
      <c r="AY350"/>
      <c r="AZ350"/>
      <c r="BA350"/>
    </row>
    <row r="351" spans="1:53" s="428" customFormat="1" x14ac:dyDescent="0.25">
      <c r="A351"/>
      <c r="B351" s="25"/>
      <c r="C351" s="25"/>
      <c r="D351" s="27"/>
      <c r="E351" s="26"/>
      <c r="F351" s="26"/>
      <c r="G351" s="353"/>
      <c r="H351" s="425"/>
      <c r="I351" s="353"/>
      <c r="J351" s="426" t="str">
        <f>IF(D351&lt;&gt;"",IF(E351&lt;&gt;"",VLOOKUP(CONCATENATE(D351,"-",E351),'Three Phase - UG'!$C$8:$T$18,9,FALSE),""),"")</f>
        <v/>
      </c>
      <c r="K351" s="426" t="str">
        <f>IF(D351&lt;&gt;"",IF(E351&lt;&gt;"",VLOOKUP(CONCATENATE(D351,"-",E351),'Three Phase - UG'!$C$8:$T$18,10,FALSE),""),"")</f>
        <v/>
      </c>
      <c r="L351" s="426" t="str">
        <f>IF(D351&lt;&gt;"",IF(E351&lt;&gt;"",VLOOKUP(CONCATENATE(D351,"-",E351),'Three Phase - UG'!$C$8:$T$18,12,FALSE),""),"")</f>
        <v/>
      </c>
      <c r="M351" s="426" t="str">
        <f>IF(D351&lt;&gt;"",IF(E351&lt;&gt;"",VLOOKUP(CONCATENATE(D351,"-",E351),'Three Phase - UG'!$C$8:$T$18,13,FALSE),""),"")</f>
        <v/>
      </c>
      <c r="N351" s="427" t="str">
        <f>IF(D351&lt;&gt;"",IF(E351&lt;&gt;"",VLOOKUP(CONCATENATE(D351,"-",E351),'Three Phase - UG'!$C$8:$T$18,15,FALSE)*1000000,""),"")</f>
        <v/>
      </c>
      <c r="O351" s="426"/>
      <c r="P351" s="427"/>
      <c r="W351" s="429"/>
      <c r="X351"/>
      <c r="Y351"/>
      <c r="Z351"/>
      <c r="AA351"/>
      <c r="AB351"/>
      <c r="AC351"/>
      <c r="AD351"/>
      <c r="AE351"/>
      <c r="AF351" s="4"/>
      <c r="AG351" s="4"/>
      <c r="AH351" s="4"/>
      <c r="AI351" s="4"/>
      <c r="AJ351" s="4"/>
      <c r="AK351" s="4"/>
      <c r="AL351" s="4"/>
      <c r="AM351" s="4"/>
      <c r="AN351"/>
      <c r="AO351"/>
      <c r="AP351"/>
      <c r="AQ351"/>
      <c r="AR351"/>
      <c r="AS351"/>
      <c r="AT351"/>
      <c r="AU351"/>
      <c r="AV351"/>
      <c r="AW351"/>
      <c r="AX351"/>
      <c r="AY351"/>
      <c r="AZ351"/>
      <c r="BA351"/>
    </row>
    <row r="352" spans="1:53" s="428" customFormat="1" x14ac:dyDescent="0.25">
      <c r="A352"/>
      <c r="B352" s="25"/>
      <c r="C352" s="25"/>
      <c r="D352" s="27"/>
      <c r="E352" s="26"/>
      <c r="F352" s="26"/>
      <c r="G352" s="353"/>
      <c r="H352" s="425"/>
      <c r="I352" s="353"/>
      <c r="J352" s="426" t="str">
        <f>IF(D352&lt;&gt;"",IF(E352&lt;&gt;"",VLOOKUP(CONCATENATE(D352,"-",E352),'Three Phase - UG'!$C$8:$T$18,9,FALSE),""),"")</f>
        <v/>
      </c>
      <c r="K352" s="426" t="str">
        <f>IF(D352&lt;&gt;"",IF(E352&lt;&gt;"",VLOOKUP(CONCATENATE(D352,"-",E352),'Three Phase - UG'!$C$8:$T$18,10,FALSE),""),"")</f>
        <v/>
      </c>
      <c r="L352" s="426" t="str">
        <f>IF(D352&lt;&gt;"",IF(E352&lt;&gt;"",VLOOKUP(CONCATENATE(D352,"-",E352),'Three Phase - UG'!$C$8:$T$18,12,FALSE),""),"")</f>
        <v/>
      </c>
      <c r="M352" s="426" t="str">
        <f>IF(D352&lt;&gt;"",IF(E352&lt;&gt;"",VLOOKUP(CONCATENATE(D352,"-",E352),'Three Phase - UG'!$C$8:$T$18,13,FALSE),""),"")</f>
        <v/>
      </c>
      <c r="N352" s="427" t="str">
        <f>IF(D352&lt;&gt;"",IF(E352&lt;&gt;"",VLOOKUP(CONCATENATE(D352,"-",E352),'Three Phase - UG'!$C$8:$T$18,15,FALSE)*1000000,""),"")</f>
        <v/>
      </c>
      <c r="O352" s="426"/>
      <c r="P352" s="427"/>
      <c r="W352" s="429"/>
      <c r="X352"/>
      <c r="Y352"/>
      <c r="Z352"/>
      <c r="AA352"/>
      <c r="AB352"/>
      <c r="AC352"/>
      <c r="AD352"/>
      <c r="AE352"/>
      <c r="AF352" s="4"/>
      <c r="AG352" s="4"/>
      <c r="AH352" s="4"/>
      <c r="AI352" s="4"/>
      <c r="AJ352" s="4"/>
      <c r="AK352" s="4"/>
      <c r="AL352" s="4"/>
      <c r="AM352" s="4"/>
      <c r="AN352"/>
      <c r="AO352"/>
      <c r="AP352"/>
      <c r="AQ352"/>
      <c r="AR352"/>
      <c r="AS352"/>
      <c r="AT352"/>
      <c r="AU352"/>
      <c r="AV352"/>
      <c r="AW352"/>
      <c r="AX352"/>
      <c r="AY352"/>
      <c r="AZ352"/>
      <c r="BA352"/>
    </row>
    <row r="353" spans="1:53" s="428" customFormat="1" x14ac:dyDescent="0.25">
      <c r="A353"/>
      <c r="B353" s="25"/>
      <c r="C353" s="25"/>
      <c r="D353" s="27"/>
      <c r="E353" s="26"/>
      <c r="F353" s="26"/>
      <c r="G353" s="353"/>
      <c r="H353" s="425"/>
      <c r="I353" s="353"/>
      <c r="J353" s="426" t="str">
        <f>IF(D353&lt;&gt;"",IF(E353&lt;&gt;"",VLOOKUP(CONCATENATE(D353,"-",E353),'Three Phase - UG'!$C$8:$T$18,9,FALSE),""),"")</f>
        <v/>
      </c>
      <c r="K353" s="426" t="str">
        <f>IF(D353&lt;&gt;"",IF(E353&lt;&gt;"",VLOOKUP(CONCATENATE(D353,"-",E353),'Three Phase - UG'!$C$8:$T$18,10,FALSE),""),"")</f>
        <v/>
      </c>
      <c r="L353" s="426" t="str">
        <f>IF(D353&lt;&gt;"",IF(E353&lt;&gt;"",VLOOKUP(CONCATENATE(D353,"-",E353),'Three Phase - UG'!$C$8:$T$18,12,FALSE),""),"")</f>
        <v/>
      </c>
      <c r="M353" s="426" t="str">
        <f>IF(D353&lt;&gt;"",IF(E353&lt;&gt;"",VLOOKUP(CONCATENATE(D353,"-",E353),'Three Phase - UG'!$C$8:$T$18,13,FALSE),""),"")</f>
        <v/>
      </c>
      <c r="N353" s="427" t="str">
        <f>IF(D353&lt;&gt;"",IF(E353&lt;&gt;"",VLOOKUP(CONCATENATE(D353,"-",E353),'Three Phase - UG'!$C$8:$T$18,15,FALSE)*1000000,""),"")</f>
        <v/>
      </c>
      <c r="O353" s="426"/>
      <c r="P353" s="427"/>
      <c r="W353" s="429"/>
      <c r="X353"/>
      <c r="Y353"/>
      <c r="Z353"/>
      <c r="AA353"/>
      <c r="AB353"/>
      <c r="AC353"/>
      <c r="AD353"/>
      <c r="AE353"/>
      <c r="AF353" s="4"/>
      <c r="AG353" s="4"/>
      <c r="AH353" s="4"/>
      <c r="AI353" s="4"/>
      <c r="AJ353" s="4"/>
      <c r="AK353" s="4"/>
      <c r="AL353" s="4"/>
      <c r="AM353" s="4"/>
      <c r="AN353"/>
      <c r="AO353"/>
      <c r="AP353"/>
      <c r="AQ353"/>
      <c r="AR353"/>
      <c r="AS353"/>
      <c r="AT353"/>
      <c r="AU353"/>
      <c r="AV353"/>
      <c r="AW353"/>
      <c r="AX353"/>
      <c r="AY353"/>
      <c r="AZ353"/>
      <c r="BA353"/>
    </row>
    <row r="354" spans="1:53" s="428" customFormat="1" x14ac:dyDescent="0.25">
      <c r="A354"/>
      <c r="B354" s="25"/>
      <c r="C354" s="25"/>
      <c r="D354" s="27"/>
      <c r="E354" s="26"/>
      <c r="F354" s="26"/>
      <c r="G354" s="353"/>
      <c r="H354" s="425"/>
      <c r="I354" s="353"/>
      <c r="J354" s="426" t="str">
        <f>IF(D354&lt;&gt;"",IF(E354&lt;&gt;"",VLOOKUP(CONCATENATE(D354,"-",E354),'Three Phase - UG'!$C$8:$T$18,9,FALSE),""),"")</f>
        <v/>
      </c>
      <c r="K354" s="426" t="str">
        <f>IF(D354&lt;&gt;"",IF(E354&lt;&gt;"",VLOOKUP(CONCATENATE(D354,"-",E354),'Three Phase - UG'!$C$8:$T$18,10,FALSE),""),"")</f>
        <v/>
      </c>
      <c r="L354" s="426" t="str">
        <f>IF(D354&lt;&gt;"",IF(E354&lt;&gt;"",VLOOKUP(CONCATENATE(D354,"-",E354),'Three Phase - UG'!$C$8:$T$18,12,FALSE),""),"")</f>
        <v/>
      </c>
      <c r="M354" s="426" t="str">
        <f>IF(D354&lt;&gt;"",IF(E354&lt;&gt;"",VLOOKUP(CONCATENATE(D354,"-",E354),'Three Phase - UG'!$C$8:$T$18,13,FALSE),""),"")</f>
        <v/>
      </c>
      <c r="N354" s="427" t="str">
        <f>IF(D354&lt;&gt;"",IF(E354&lt;&gt;"",VLOOKUP(CONCATENATE(D354,"-",E354),'Three Phase - UG'!$C$8:$T$18,15,FALSE)*1000000,""),"")</f>
        <v/>
      </c>
      <c r="O354" s="426"/>
      <c r="P354" s="427"/>
      <c r="W354" s="429"/>
      <c r="X354"/>
      <c r="Y354"/>
      <c r="Z354"/>
      <c r="AA354"/>
      <c r="AB354"/>
      <c r="AC354"/>
      <c r="AD354"/>
      <c r="AE354"/>
      <c r="AF354" s="4"/>
      <c r="AG354" s="4"/>
      <c r="AH354" s="4"/>
      <c r="AI354" s="4"/>
      <c r="AJ354" s="4"/>
      <c r="AK354" s="4"/>
      <c r="AL354" s="4"/>
      <c r="AM354" s="4"/>
      <c r="AN354"/>
      <c r="AO354"/>
      <c r="AP354"/>
      <c r="AQ354"/>
      <c r="AR354"/>
      <c r="AS354"/>
      <c r="AT354"/>
      <c r="AU354"/>
      <c r="AV354"/>
      <c r="AW354"/>
      <c r="AX354"/>
      <c r="AY354"/>
      <c r="AZ354"/>
      <c r="BA354"/>
    </row>
    <row r="355" spans="1:53" s="428" customFormat="1" x14ac:dyDescent="0.25">
      <c r="A355"/>
      <c r="B355" s="25"/>
      <c r="C355" s="25"/>
      <c r="D355" s="27"/>
      <c r="E355" s="26"/>
      <c r="F355" s="26"/>
      <c r="G355" s="353"/>
      <c r="H355" s="425"/>
      <c r="I355" s="353"/>
      <c r="J355" s="426" t="str">
        <f>IF(D355&lt;&gt;"",IF(E355&lt;&gt;"",VLOOKUP(CONCATENATE(D355,"-",E355),'Three Phase - UG'!$C$8:$T$18,9,FALSE),""),"")</f>
        <v/>
      </c>
      <c r="K355" s="426" t="str">
        <f>IF(D355&lt;&gt;"",IF(E355&lt;&gt;"",VLOOKUP(CONCATENATE(D355,"-",E355),'Three Phase - UG'!$C$8:$T$18,10,FALSE),""),"")</f>
        <v/>
      </c>
      <c r="L355" s="426" t="str">
        <f>IF(D355&lt;&gt;"",IF(E355&lt;&gt;"",VLOOKUP(CONCATENATE(D355,"-",E355),'Three Phase - UG'!$C$8:$T$18,12,FALSE),""),"")</f>
        <v/>
      </c>
      <c r="M355" s="426" t="str">
        <f>IF(D355&lt;&gt;"",IF(E355&lt;&gt;"",VLOOKUP(CONCATENATE(D355,"-",E355),'Three Phase - UG'!$C$8:$T$18,13,FALSE),""),"")</f>
        <v/>
      </c>
      <c r="N355" s="427" t="str">
        <f>IF(D355&lt;&gt;"",IF(E355&lt;&gt;"",VLOOKUP(CONCATENATE(D355,"-",E355),'Three Phase - UG'!$C$8:$T$18,15,FALSE)*1000000,""),"")</f>
        <v/>
      </c>
      <c r="O355" s="426"/>
      <c r="P355" s="427"/>
      <c r="W355" s="429"/>
      <c r="X355"/>
      <c r="Y355"/>
      <c r="Z355"/>
      <c r="AA355"/>
      <c r="AB355"/>
      <c r="AC355"/>
      <c r="AD355"/>
      <c r="AE355"/>
      <c r="AF355" s="4"/>
      <c r="AG355" s="4"/>
      <c r="AH355" s="4"/>
      <c r="AI355" s="4"/>
      <c r="AJ355" s="4"/>
      <c r="AK355" s="4"/>
      <c r="AL355" s="4"/>
      <c r="AM355" s="4"/>
      <c r="AN355"/>
      <c r="AO355"/>
      <c r="AP355"/>
      <c r="AQ355"/>
      <c r="AR355"/>
      <c r="AS355"/>
      <c r="AT355"/>
      <c r="AU355"/>
      <c r="AV355"/>
      <c r="AW355"/>
      <c r="AX355"/>
      <c r="AY355"/>
      <c r="AZ355"/>
      <c r="BA355"/>
    </row>
    <row r="356" spans="1:53" s="428" customFormat="1" x14ac:dyDescent="0.25">
      <c r="A356"/>
      <c r="B356" s="25"/>
      <c r="C356" s="25"/>
      <c r="D356" s="27"/>
      <c r="E356" s="26"/>
      <c r="F356" s="26"/>
      <c r="G356" s="353"/>
      <c r="H356" s="425"/>
      <c r="I356" s="353"/>
      <c r="J356" s="426" t="str">
        <f>IF(D356&lt;&gt;"",IF(E356&lt;&gt;"",VLOOKUP(CONCATENATE(D356,"-",E356),'Three Phase - UG'!$C$8:$T$18,9,FALSE),""),"")</f>
        <v/>
      </c>
      <c r="K356" s="426" t="str">
        <f>IF(D356&lt;&gt;"",IF(E356&lt;&gt;"",VLOOKUP(CONCATENATE(D356,"-",E356),'Three Phase - UG'!$C$8:$T$18,10,FALSE),""),"")</f>
        <v/>
      </c>
      <c r="L356" s="426" t="str">
        <f>IF(D356&lt;&gt;"",IF(E356&lt;&gt;"",VLOOKUP(CONCATENATE(D356,"-",E356),'Three Phase - UG'!$C$8:$T$18,12,FALSE),""),"")</f>
        <v/>
      </c>
      <c r="M356" s="426" t="str">
        <f>IF(D356&lt;&gt;"",IF(E356&lt;&gt;"",VLOOKUP(CONCATENATE(D356,"-",E356),'Three Phase - UG'!$C$8:$T$18,13,FALSE),""),"")</f>
        <v/>
      </c>
      <c r="N356" s="427" t="str">
        <f>IF(D356&lt;&gt;"",IF(E356&lt;&gt;"",VLOOKUP(CONCATENATE(D356,"-",E356),'Three Phase - UG'!$C$8:$T$18,15,FALSE)*1000000,""),"")</f>
        <v/>
      </c>
      <c r="O356" s="426"/>
      <c r="P356" s="427"/>
      <c r="W356" s="429"/>
      <c r="X356"/>
      <c r="Y356"/>
      <c r="Z356"/>
      <c r="AA356"/>
      <c r="AB356"/>
      <c r="AC356"/>
      <c r="AD356"/>
      <c r="AE356"/>
      <c r="AF356" s="4"/>
      <c r="AG356" s="4"/>
      <c r="AH356" s="4"/>
      <c r="AI356" s="4"/>
      <c r="AJ356" s="4"/>
      <c r="AK356" s="4"/>
      <c r="AL356" s="4"/>
      <c r="AM356" s="4"/>
      <c r="AN356"/>
      <c r="AO356"/>
      <c r="AP356"/>
      <c r="AQ356"/>
      <c r="AR356"/>
      <c r="AS356"/>
      <c r="AT356"/>
      <c r="AU356"/>
      <c r="AV356"/>
      <c r="AW356"/>
      <c r="AX356"/>
      <c r="AY356"/>
      <c r="AZ356"/>
      <c r="BA356"/>
    </row>
    <row r="357" spans="1:53" s="428" customFormat="1" x14ac:dyDescent="0.25">
      <c r="A357"/>
      <c r="B357" s="25"/>
      <c r="C357" s="25"/>
      <c r="D357" s="27"/>
      <c r="E357" s="26"/>
      <c r="F357" s="26"/>
      <c r="G357" s="353"/>
      <c r="H357" s="425"/>
      <c r="I357" s="353"/>
      <c r="J357" s="426" t="str">
        <f>IF(D357&lt;&gt;"",IF(E357&lt;&gt;"",VLOOKUP(CONCATENATE(D357,"-",E357),'Three Phase - UG'!$C$8:$T$18,9,FALSE),""),"")</f>
        <v/>
      </c>
      <c r="K357" s="426" t="str">
        <f>IF(D357&lt;&gt;"",IF(E357&lt;&gt;"",VLOOKUP(CONCATENATE(D357,"-",E357),'Three Phase - UG'!$C$8:$T$18,10,FALSE),""),"")</f>
        <v/>
      </c>
      <c r="L357" s="426" t="str">
        <f>IF(D357&lt;&gt;"",IF(E357&lt;&gt;"",VLOOKUP(CONCATENATE(D357,"-",E357),'Three Phase - UG'!$C$8:$T$18,12,FALSE),""),"")</f>
        <v/>
      </c>
      <c r="M357" s="426" t="str">
        <f>IF(D357&lt;&gt;"",IF(E357&lt;&gt;"",VLOOKUP(CONCATENATE(D357,"-",E357),'Three Phase - UG'!$C$8:$T$18,13,FALSE),""),"")</f>
        <v/>
      </c>
      <c r="N357" s="427" t="str">
        <f>IF(D357&lt;&gt;"",IF(E357&lt;&gt;"",VLOOKUP(CONCATENATE(D357,"-",E357),'Three Phase - UG'!$C$8:$T$18,15,FALSE)*1000000,""),"")</f>
        <v/>
      </c>
      <c r="O357" s="426"/>
      <c r="P357" s="427"/>
      <c r="W357" s="429"/>
      <c r="X357"/>
      <c r="Y357"/>
      <c r="Z357"/>
      <c r="AA357"/>
      <c r="AB357"/>
      <c r="AC357"/>
      <c r="AD357"/>
      <c r="AE357"/>
      <c r="AF357" s="4"/>
      <c r="AG357" s="4"/>
      <c r="AH357" s="4"/>
      <c r="AI357" s="4"/>
      <c r="AJ357" s="4"/>
      <c r="AK357" s="4"/>
      <c r="AL357" s="4"/>
      <c r="AM357" s="4"/>
      <c r="AN357"/>
      <c r="AO357"/>
      <c r="AP357"/>
      <c r="AQ357"/>
      <c r="AR357"/>
      <c r="AS357"/>
      <c r="AT357"/>
      <c r="AU357"/>
      <c r="AV357"/>
      <c r="AW357"/>
      <c r="AX357"/>
      <c r="AY357"/>
      <c r="AZ357"/>
      <c r="BA357"/>
    </row>
    <row r="358" spans="1:53" s="428" customFormat="1" x14ac:dyDescent="0.25">
      <c r="A358"/>
      <c r="B358" s="25"/>
      <c r="C358" s="25"/>
      <c r="D358" s="27"/>
      <c r="E358" s="26"/>
      <c r="F358" s="26"/>
      <c r="G358" s="353"/>
      <c r="H358" s="425"/>
      <c r="I358" s="353"/>
      <c r="J358" s="426" t="str">
        <f>IF(D358&lt;&gt;"",IF(E358&lt;&gt;"",VLOOKUP(CONCATENATE(D358,"-",E358),'Three Phase - UG'!$C$8:$T$18,9,FALSE),""),"")</f>
        <v/>
      </c>
      <c r="K358" s="426" t="str">
        <f>IF(D358&lt;&gt;"",IF(E358&lt;&gt;"",VLOOKUP(CONCATENATE(D358,"-",E358),'Three Phase - UG'!$C$8:$T$18,10,FALSE),""),"")</f>
        <v/>
      </c>
      <c r="L358" s="426" t="str">
        <f>IF(D358&lt;&gt;"",IF(E358&lt;&gt;"",VLOOKUP(CONCATENATE(D358,"-",E358),'Three Phase - UG'!$C$8:$T$18,12,FALSE),""),"")</f>
        <v/>
      </c>
      <c r="M358" s="426" t="str">
        <f>IF(D358&lt;&gt;"",IF(E358&lt;&gt;"",VLOOKUP(CONCATENATE(D358,"-",E358),'Three Phase - UG'!$C$8:$T$18,13,FALSE),""),"")</f>
        <v/>
      </c>
      <c r="N358" s="427" t="str">
        <f>IF(D358&lt;&gt;"",IF(E358&lt;&gt;"",VLOOKUP(CONCATENATE(D358,"-",E358),'Three Phase - UG'!$C$8:$T$18,15,FALSE)*1000000,""),"")</f>
        <v/>
      </c>
      <c r="O358" s="426"/>
      <c r="P358" s="427"/>
      <c r="W358" s="429"/>
      <c r="X358"/>
      <c r="Y358"/>
      <c r="Z358"/>
      <c r="AA358"/>
      <c r="AB358"/>
      <c r="AC358"/>
      <c r="AD358"/>
      <c r="AE358"/>
      <c r="AF358" s="4"/>
      <c r="AG358" s="4"/>
      <c r="AH358" s="4"/>
      <c r="AI358" s="4"/>
      <c r="AJ358" s="4"/>
      <c r="AK358" s="4"/>
      <c r="AL358" s="4"/>
      <c r="AM358" s="4"/>
      <c r="AN358"/>
      <c r="AO358"/>
      <c r="AP358"/>
      <c r="AQ358"/>
      <c r="AR358"/>
      <c r="AS358"/>
      <c r="AT358"/>
      <c r="AU358"/>
      <c r="AV358"/>
      <c r="AW358"/>
      <c r="AX358"/>
      <c r="AY358"/>
      <c r="AZ358"/>
      <c r="BA358"/>
    </row>
    <row r="359" spans="1:53" s="428" customFormat="1" x14ac:dyDescent="0.25">
      <c r="A359"/>
      <c r="B359" s="25"/>
      <c r="C359" s="25"/>
      <c r="D359" s="27"/>
      <c r="E359" s="26"/>
      <c r="F359" s="26"/>
      <c r="G359" s="353"/>
      <c r="H359" s="425"/>
      <c r="I359" s="353"/>
      <c r="J359" s="426" t="str">
        <f>IF(D359&lt;&gt;"",IF(E359&lt;&gt;"",VLOOKUP(CONCATENATE(D359,"-",E359),'Three Phase - UG'!$C$8:$T$18,9,FALSE),""),"")</f>
        <v/>
      </c>
      <c r="K359" s="426" t="str">
        <f>IF(D359&lt;&gt;"",IF(E359&lt;&gt;"",VLOOKUP(CONCATENATE(D359,"-",E359),'Three Phase - UG'!$C$8:$T$18,10,FALSE),""),"")</f>
        <v/>
      </c>
      <c r="L359" s="426" t="str">
        <f>IF(D359&lt;&gt;"",IF(E359&lt;&gt;"",VLOOKUP(CONCATENATE(D359,"-",E359),'Three Phase - UG'!$C$8:$T$18,12,FALSE),""),"")</f>
        <v/>
      </c>
      <c r="M359" s="426" t="str">
        <f>IF(D359&lt;&gt;"",IF(E359&lt;&gt;"",VLOOKUP(CONCATENATE(D359,"-",E359),'Three Phase - UG'!$C$8:$T$18,13,FALSE),""),"")</f>
        <v/>
      </c>
      <c r="N359" s="427" t="str">
        <f>IF(D359&lt;&gt;"",IF(E359&lt;&gt;"",VLOOKUP(CONCATENATE(D359,"-",E359),'Three Phase - UG'!$C$8:$T$18,15,FALSE)*1000000,""),"")</f>
        <v/>
      </c>
      <c r="O359" s="426"/>
      <c r="P359" s="427"/>
      <c r="W359" s="429"/>
      <c r="X359"/>
      <c r="Y359"/>
      <c r="Z359"/>
      <c r="AA359"/>
      <c r="AB359"/>
      <c r="AC359"/>
      <c r="AD359"/>
      <c r="AE359"/>
      <c r="AF359" s="4"/>
      <c r="AG359" s="4"/>
      <c r="AH359" s="4"/>
      <c r="AI359" s="4"/>
      <c r="AJ359" s="4"/>
      <c r="AK359" s="4"/>
      <c r="AL359" s="4"/>
      <c r="AM359" s="4"/>
      <c r="AN359"/>
      <c r="AO359"/>
      <c r="AP359"/>
      <c r="AQ359"/>
      <c r="AR359"/>
      <c r="AS359"/>
      <c r="AT359"/>
      <c r="AU359"/>
      <c r="AV359"/>
      <c r="AW359"/>
      <c r="AX359"/>
      <c r="AY359"/>
      <c r="AZ359"/>
      <c r="BA359"/>
    </row>
    <row r="360" spans="1:53" s="428" customFormat="1" x14ac:dyDescent="0.25">
      <c r="A360"/>
      <c r="B360" s="25"/>
      <c r="C360" s="25"/>
      <c r="D360" s="27"/>
      <c r="E360" s="26"/>
      <c r="F360" s="26"/>
      <c r="G360" s="353"/>
      <c r="H360" s="425"/>
      <c r="I360" s="353"/>
      <c r="J360" s="426" t="str">
        <f>IF(D360&lt;&gt;"",IF(E360&lt;&gt;"",VLOOKUP(CONCATENATE(D360,"-",E360),'Three Phase - UG'!$C$8:$T$18,9,FALSE),""),"")</f>
        <v/>
      </c>
      <c r="K360" s="426" t="str">
        <f>IF(D360&lt;&gt;"",IF(E360&lt;&gt;"",VLOOKUP(CONCATENATE(D360,"-",E360),'Three Phase - UG'!$C$8:$T$18,10,FALSE),""),"")</f>
        <v/>
      </c>
      <c r="L360" s="426" t="str">
        <f>IF(D360&lt;&gt;"",IF(E360&lt;&gt;"",VLOOKUP(CONCATENATE(D360,"-",E360),'Three Phase - UG'!$C$8:$T$18,12,FALSE),""),"")</f>
        <v/>
      </c>
      <c r="M360" s="426" t="str">
        <f>IF(D360&lt;&gt;"",IF(E360&lt;&gt;"",VLOOKUP(CONCATENATE(D360,"-",E360),'Three Phase - UG'!$C$8:$T$18,13,FALSE),""),"")</f>
        <v/>
      </c>
      <c r="N360" s="427" t="str">
        <f>IF(D360&lt;&gt;"",IF(E360&lt;&gt;"",VLOOKUP(CONCATENATE(D360,"-",E360),'Three Phase - UG'!$C$8:$T$18,15,FALSE)*1000000,""),"")</f>
        <v/>
      </c>
      <c r="O360" s="426"/>
      <c r="P360" s="427"/>
      <c r="W360" s="429"/>
      <c r="X360"/>
      <c r="Y360"/>
      <c r="Z360"/>
      <c r="AA360"/>
      <c r="AB360"/>
      <c r="AC360"/>
      <c r="AD360"/>
      <c r="AE360"/>
      <c r="AF360" s="4"/>
      <c r="AG360" s="4"/>
      <c r="AH360" s="4"/>
      <c r="AI360" s="4"/>
      <c r="AJ360" s="4"/>
      <c r="AK360" s="4"/>
      <c r="AL360" s="4"/>
      <c r="AM360" s="4"/>
      <c r="AN360"/>
      <c r="AO360"/>
      <c r="AP360"/>
      <c r="AQ360"/>
      <c r="AR360"/>
      <c r="AS360"/>
      <c r="AT360"/>
      <c r="AU360"/>
      <c r="AV360"/>
      <c r="AW360"/>
      <c r="AX360"/>
      <c r="AY360"/>
      <c r="AZ360"/>
      <c r="BA360"/>
    </row>
    <row r="361" spans="1:53" s="428" customFormat="1" x14ac:dyDescent="0.25">
      <c r="A361"/>
      <c r="B361" s="25"/>
      <c r="C361" s="25"/>
      <c r="D361" s="27"/>
      <c r="E361" s="26"/>
      <c r="F361" s="26"/>
      <c r="G361" s="353"/>
      <c r="H361" s="425"/>
      <c r="I361" s="353"/>
      <c r="J361" s="426" t="str">
        <f>IF(D361&lt;&gt;"",IF(E361&lt;&gt;"",VLOOKUP(CONCATENATE(D361,"-",E361),'Three Phase - UG'!$C$8:$T$18,9,FALSE),""),"")</f>
        <v/>
      </c>
      <c r="K361" s="426" t="str">
        <f>IF(D361&lt;&gt;"",IF(E361&lt;&gt;"",VLOOKUP(CONCATENATE(D361,"-",E361),'Three Phase - UG'!$C$8:$T$18,10,FALSE),""),"")</f>
        <v/>
      </c>
      <c r="L361" s="426" t="str">
        <f>IF(D361&lt;&gt;"",IF(E361&lt;&gt;"",VLOOKUP(CONCATENATE(D361,"-",E361),'Three Phase - UG'!$C$8:$T$18,12,FALSE),""),"")</f>
        <v/>
      </c>
      <c r="M361" s="426" t="str">
        <f>IF(D361&lt;&gt;"",IF(E361&lt;&gt;"",VLOOKUP(CONCATENATE(D361,"-",E361),'Three Phase - UG'!$C$8:$T$18,13,FALSE),""),"")</f>
        <v/>
      </c>
      <c r="N361" s="427" t="str">
        <f>IF(D361&lt;&gt;"",IF(E361&lt;&gt;"",VLOOKUP(CONCATENATE(D361,"-",E361),'Three Phase - UG'!$C$8:$T$18,15,FALSE)*1000000,""),"")</f>
        <v/>
      </c>
      <c r="O361" s="426"/>
      <c r="P361" s="427"/>
      <c r="W361" s="429"/>
      <c r="X361"/>
      <c r="Y361"/>
      <c r="Z361"/>
      <c r="AA361"/>
      <c r="AB361"/>
      <c r="AC361"/>
      <c r="AD361"/>
      <c r="AE361"/>
      <c r="AF361" s="4"/>
      <c r="AG361" s="4"/>
      <c r="AH361" s="4"/>
      <c r="AI361" s="4"/>
      <c r="AJ361" s="4"/>
      <c r="AK361" s="4"/>
      <c r="AL361" s="4"/>
      <c r="AM361" s="4"/>
      <c r="AN361"/>
      <c r="AO361"/>
      <c r="AP361"/>
      <c r="AQ361"/>
      <c r="AR361"/>
      <c r="AS361"/>
      <c r="AT361"/>
      <c r="AU361"/>
      <c r="AV361"/>
      <c r="AW361"/>
      <c r="AX361"/>
      <c r="AY361"/>
      <c r="AZ361"/>
      <c r="BA361"/>
    </row>
    <row r="362" spans="1:53" s="428" customFormat="1" x14ac:dyDescent="0.25">
      <c r="A362"/>
      <c r="B362" s="25"/>
      <c r="C362" s="25"/>
      <c r="D362" s="27"/>
      <c r="E362" s="26"/>
      <c r="F362" s="26"/>
      <c r="G362" s="353"/>
      <c r="H362" s="425"/>
      <c r="I362" s="353"/>
      <c r="J362" s="426" t="str">
        <f>IF(D362&lt;&gt;"",IF(E362&lt;&gt;"",VLOOKUP(CONCATENATE(D362,"-",E362),'Three Phase - UG'!$C$8:$T$18,9,FALSE),""),"")</f>
        <v/>
      </c>
      <c r="K362" s="426" t="str">
        <f>IF(D362&lt;&gt;"",IF(E362&lt;&gt;"",VLOOKUP(CONCATENATE(D362,"-",E362),'Three Phase - UG'!$C$8:$T$18,10,FALSE),""),"")</f>
        <v/>
      </c>
      <c r="L362" s="426" t="str">
        <f>IF(D362&lt;&gt;"",IF(E362&lt;&gt;"",VLOOKUP(CONCATENATE(D362,"-",E362),'Three Phase - UG'!$C$8:$T$18,12,FALSE),""),"")</f>
        <v/>
      </c>
      <c r="M362" s="426" t="str">
        <f>IF(D362&lt;&gt;"",IF(E362&lt;&gt;"",VLOOKUP(CONCATENATE(D362,"-",E362),'Three Phase - UG'!$C$8:$T$18,13,FALSE),""),"")</f>
        <v/>
      </c>
      <c r="N362" s="427" t="str">
        <f>IF(D362&lt;&gt;"",IF(E362&lt;&gt;"",VLOOKUP(CONCATENATE(D362,"-",E362),'Three Phase - UG'!$C$8:$T$18,15,FALSE)*1000000,""),"")</f>
        <v/>
      </c>
      <c r="O362" s="426"/>
      <c r="P362" s="427"/>
      <c r="W362" s="429"/>
      <c r="X362"/>
      <c r="Y362"/>
      <c r="Z362"/>
      <c r="AA362"/>
      <c r="AB362"/>
      <c r="AC362"/>
      <c r="AD362"/>
      <c r="AE362"/>
      <c r="AF362" s="4"/>
      <c r="AG362" s="4"/>
      <c r="AH362" s="4"/>
      <c r="AI362" s="4"/>
      <c r="AJ362" s="4"/>
      <c r="AK362" s="4"/>
      <c r="AL362" s="4"/>
      <c r="AM362" s="4"/>
      <c r="AN362"/>
      <c r="AO362"/>
      <c r="AP362"/>
      <c r="AQ362"/>
      <c r="AR362"/>
      <c r="AS362"/>
      <c r="AT362"/>
      <c r="AU362"/>
      <c r="AV362"/>
      <c r="AW362"/>
      <c r="AX362"/>
      <c r="AY362"/>
      <c r="AZ362"/>
      <c r="BA362"/>
    </row>
    <row r="363" spans="1:53" s="428" customFormat="1" x14ac:dyDescent="0.25">
      <c r="A363"/>
      <c r="B363" s="25"/>
      <c r="C363" s="25"/>
      <c r="D363" s="27"/>
      <c r="E363" s="26"/>
      <c r="F363" s="26"/>
      <c r="G363" s="353"/>
      <c r="H363" s="425"/>
      <c r="I363" s="353"/>
      <c r="J363" s="426" t="str">
        <f>IF(D363&lt;&gt;"",IF(E363&lt;&gt;"",VLOOKUP(CONCATENATE(D363,"-",E363),'Three Phase - UG'!$C$8:$T$18,9,FALSE),""),"")</f>
        <v/>
      </c>
      <c r="K363" s="426" t="str">
        <f>IF(D363&lt;&gt;"",IF(E363&lt;&gt;"",VLOOKUP(CONCATENATE(D363,"-",E363),'Three Phase - UG'!$C$8:$T$18,10,FALSE),""),"")</f>
        <v/>
      </c>
      <c r="L363" s="426" t="str">
        <f>IF(D363&lt;&gt;"",IF(E363&lt;&gt;"",VLOOKUP(CONCATENATE(D363,"-",E363),'Three Phase - UG'!$C$8:$T$18,12,FALSE),""),"")</f>
        <v/>
      </c>
      <c r="M363" s="426" t="str">
        <f>IF(D363&lt;&gt;"",IF(E363&lt;&gt;"",VLOOKUP(CONCATENATE(D363,"-",E363),'Three Phase - UG'!$C$8:$T$18,13,FALSE),""),"")</f>
        <v/>
      </c>
      <c r="N363" s="427" t="str">
        <f>IF(D363&lt;&gt;"",IF(E363&lt;&gt;"",VLOOKUP(CONCATENATE(D363,"-",E363),'Three Phase - UG'!$C$8:$T$18,15,FALSE)*1000000,""),"")</f>
        <v/>
      </c>
      <c r="O363" s="426"/>
      <c r="P363" s="427"/>
      <c r="W363" s="429"/>
      <c r="X363"/>
      <c r="Y363"/>
      <c r="Z363"/>
      <c r="AA363"/>
      <c r="AB363"/>
      <c r="AC363"/>
      <c r="AD363"/>
      <c r="AE363"/>
      <c r="AF363" s="4"/>
      <c r="AG363" s="4"/>
      <c r="AH363" s="4"/>
      <c r="AI363" s="4"/>
      <c r="AJ363" s="4"/>
      <c r="AK363" s="4"/>
      <c r="AL363" s="4"/>
      <c r="AM363" s="4"/>
      <c r="AN363"/>
      <c r="AO363"/>
      <c r="AP363"/>
      <c r="AQ363"/>
      <c r="AR363"/>
      <c r="AS363"/>
      <c r="AT363"/>
      <c r="AU363"/>
      <c r="AV363"/>
      <c r="AW363"/>
      <c r="AX363"/>
      <c r="AY363"/>
      <c r="AZ363"/>
      <c r="BA363"/>
    </row>
    <row r="364" spans="1:53" s="428" customFormat="1" x14ac:dyDescent="0.25">
      <c r="A364"/>
      <c r="B364" s="25"/>
      <c r="C364" s="25"/>
      <c r="D364" s="27"/>
      <c r="E364" s="26"/>
      <c r="F364" s="26"/>
      <c r="G364" s="353"/>
      <c r="H364" s="425"/>
      <c r="I364" s="353"/>
      <c r="J364" s="426" t="str">
        <f>IF(D364&lt;&gt;"",IF(E364&lt;&gt;"",VLOOKUP(CONCATENATE(D364,"-",E364),'Three Phase - UG'!$C$8:$T$18,9,FALSE),""),"")</f>
        <v/>
      </c>
      <c r="K364" s="426" t="str">
        <f>IF(D364&lt;&gt;"",IF(E364&lt;&gt;"",VLOOKUP(CONCATENATE(D364,"-",E364),'Three Phase - UG'!$C$8:$T$18,10,FALSE),""),"")</f>
        <v/>
      </c>
      <c r="L364" s="426" t="str">
        <f>IF(D364&lt;&gt;"",IF(E364&lt;&gt;"",VLOOKUP(CONCATENATE(D364,"-",E364),'Three Phase - UG'!$C$8:$T$18,12,FALSE),""),"")</f>
        <v/>
      </c>
      <c r="M364" s="426" t="str">
        <f>IF(D364&lt;&gt;"",IF(E364&lt;&gt;"",VLOOKUP(CONCATENATE(D364,"-",E364),'Three Phase - UG'!$C$8:$T$18,13,FALSE),""),"")</f>
        <v/>
      </c>
      <c r="N364" s="427" t="str">
        <f>IF(D364&lt;&gt;"",IF(E364&lt;&gt;"",VLOOKUP(CONCATENATE(D364,"-",E364),'Three Phase - UG'!$C$8:$T$18,15,FALSE)*1000000,""),"")</f>
        <v/>
      </c>
      <c r="O364" s="426"/>
      <c r="P364" s="427"/>
      <c r="W364" s="429"/>
      <c r="X364"/>
      <c r="Y364"/>
      <c r="Z364"/>
      <c r="AA364"/>
      <c r="AB364"/>
      <c r="AC364"/>
      <c r="AD364"/>
      <c r="AE364"/>
      <c r="AF364" s="4"/>
      <c r="AG364" s="4"/>
      <c r="AH364" s="4"/>
      <c r="AI364" s="4"/>
      <c r="AJ364" s="4"/>
      <c r="AK364" s="4"/>
      <c r="AL364" s="4"/>
      <c r="AM364" s="4"/>
      <c r="AN364"/>
      <c r="AO364"/>
      <c r="AP364"/>
      <c r="AQ364"/>
      <c r="AR364"/>
      <c r="AS364"/>
      <c r="AT364"/>
      <c r="AU364"/>
      <c r="AV364"/>
      <c r="AW364"/>
      <c r="AX364"/>
      <c r="AY364"/>
      <c r="AZ364"/>
      <c r="BA364"/>
    </row>
    <row r="365" spans="1:53" s="428" customFormat="1" x14ac:dyDescent="0.25">
      <c r="A365"/>
      <c r="B365" s="25"/>
      <c r="C365" s="25"/>
      <c r="D365" s="27"/>
      <c r="E365" s="26"/>
      <c r="F365" s="26"/>
      <c r="G365" s="353"/>
      <c r="H365" s="425"/>
      <c r="I365" s="353"/>
      <c r="J365" s="426" t="str">
        <f>IF(D365&lt;&gt;"",IF(E365&lt;&gt;"",VLOOKUP(CONCATENATE(D365,"-",E365),'Three Phase - UG'!$C$8:$T$18,9,FALSE),""),"")</f>
        <v/>
      </c>
      <c r="K365" s="426" t="str">
        <f>IF(D365&lt;&gt;"",IF(E365&lt;&gt;"",VLOOKUP(CONCATENATE(D365,"-",E365),'Three Phase - UG'!$C$8:$T$18,10,FALSE),""),"")</f>
        <v/>
      </c>
      <c r="L365" s="426" t="str">
        <f>IF(D365&lt;&gt;"",IF(E365&lt;&gt;"",VLOOKUP(CONCATENATE(D365,"-",E365),'Three Phase - UG'!$C$8:$T$18,12,FALSE),""),"")</f>
        <v/>
      </c>
      <c r="M365" s="426" t="str">
        <f>IF(D365&lt;&gt;"",IF(E365&lt;&gt;"",VLOOKUP(CONCATENATE(D365,"-",E365),'Three Phase - UG'!$C$8:$T$18,13,FALSE),""),"")</f>
        <v/>
      </c>
      <c r="N365" s="427" t="str">
        <f>IF(D365&lt;&gt;"",IF(E365&lt;&gt;"",VLOOKUP(CONCATENATE(D365,"-",E365),'Three Phase - UG'!$C$8:$T$18,15,FALSE)*1000000,""),"")</f>
        <v/>
      </c>
      <c r="O365" s="426"/>
      <c r="P365" s="427"/>
      <c r="W365" s="429"/>
      <c r="X365"/>
      <c r="Y365"/>
      <c r="Z365"/>
      <c r="AA365"/>
      <c r="AB365"/>
      <c r="AC365"/>
      <c r="AD365"/>
      <c r="AE365"/>
      <c r="AF365" s="4"/>
      <c r="AG365" s="4"/>
      <c r="AH365" s="4"/>
      <c r="AI365" s="4"/>
      <c r="AJ365" s="4"/>
      <c r="AK365" s="4"/>
      <c r="AL365" s="4"/>
      <c r="AM365" s="4"/>
      <c r="AN365"/>
      <c r="AO365"/>
      <c r="AP365"/>
      <c r="AQ365"/>
      <c r="AR365"/>
      <c r="AS365"/>
      <c r="AT365"/>
      <c r="AU365"/>
      <c r="AV365"/>
      <c r="AW365"/>
      <c r="AX365"/>
      <c r="AY365"/>
      <c r="AZ365"/>
      <c r="BA365"/>
    </row>
    <row r="366" spans="1:53" s="428" customFormat="1" x14ac:dyDescent="0.25">
      <c r="A366"/>
      <c r="B366" s="25"/>
      <c r="C366" s="25"/>
      <c r="D366" s="27"/>
      <c r="E366" s="26"/>
      <c r="F366" s="26"/>
      <c r="G366" s="353"/>
      <c r="H366" s="425"/>
      <c r="I366" s="353"/>
      <c r="J366" s="426" t="str">
        <f>IF(D366&lt;&gt;"",IF(E366&lt;&gt;"",VLOOKUP(CONCATENATE(D366,"-",E366),'Three Phase - UG'!$C$8:$T$18,9,FALSE),""),"")</f>
        <v/>
      </c>
      <c r="K366" s="426" t="str">
        <f>IF(D366&lt;&gt;"",IF(E366&lt;&gt;"",VLOOKUP(CONCATENATE(D366,"-",E366),'Three Phase - UG'!$C$8:$T$18,10,FALSE),""),"")</f>
        <v/>
      </c>
      <c r="L366" s="426" t="str">
        <f>IF(D366&lt;&gt;"",IF(E366&lt;&gt;"",VLOOKUP(CONCATENATE(D366,"-",E366),'Three Phase - UG'!$C$8:$T$18,12,FALSE),""),"")</f>
        <v/>
      </c>
      <c r="M366" s="426" t="str">
        <f>IF(D366&lt;&gt;"",IF(E366&lt;&gt;"",VLOOKUP(CONCATENATE(D366,"-",E366),'Three Phase - UG'!$C$8:$T$18,13,FALSE),""),"")</f>
        <v/>
      </c>
      <c r="N366" s="427" t="str">
        <f>IF(D366&lt;&gt;"",IF(E366&lt;&gt;"",VLOOKUP(CONCATENATE(D366,"-",E366),'Three Phase - UG'!$C$8:$T$18,15,FALSE)*1000000,""),"")</f>
        <v/>
      </c>
      <c r="O366" s="426"/>
      <c r="P366" s="427"/>
      <c r="W366" s="429"/>
      <c r="X366"/>
      <c r="Y366"/>
      <c r="Z366"/>
      <c r="AA366"/>
      <c r="AB366"/>
      <c r="AC366"/>
      <c r="AD366"/>
      <c r="AE366"/>
      <c r="AF366" s="4"/>
      <c r="AG366" s="4"/>
      <c r="AH366" s="4"/>
      <c r="AI366" s="4"/>
      <c r="AJ366" s="4"/>
      <c r="AK366" s="4"/>
      <c r="AL366" s="4"/>
      <c r="AM366" s="4"/>
      <c r="AN366"/>
      <c r="AO366"/>
      <c r="AP366"/>
      <c r="AQ366"/>
      <c r="AR366"/>
      <c r="AS366"/>
      <c r="AT366"/>
      <c r="AU366"/>
      <c r="AV366"/>
      <c r="AW366"/>
      <c r="AX366"/>
      <c r="AY366"/>
      <c r="AZ366"/>
      <c r="BA366"/>
    </row>
    <row r="367" spans="1:53" s="428" customFormat="1" x14ac:dyDescent="0.25">
      <c r="A367"/>
      <c r="B367" s="25"/>
      <c r="C367" s="25"/>
      <c r="D367" s="27"/>
      <c r="E367" s="26"/>
      <c r="F367" s="26"/>
      <c r="G367" s="353"/>
      <c r="H367" s="425"/>
      <c r="I367" s="353"/>
      <c r="J367" s="426" t="str">
        <f>IF(D367&lt;&gt;"",IF(E367&lt;&gt;"",VLOOKUP(CONCATENATE(D367,"-",E367),'Three Phase - UG'!$C$8:$T$18,9,FALSE),""),"")</f>
        <v/>
      </c>
      <c r="K367" s="426" t="str">
        <f>IF(D367&lt;&gt;"",IF(E367&lt;&gt;"",VLOOKUP(CONCATENATE(D367,"-",E367),'Three Phase - UG'!$C$8:$T$18,10,FALSE),""),"")</f>
        <v/>
      </c>
      <c r="L367" s="426" t="str">
        <f>IF(D367&lt;&gt;"",IF(E367&lt;&gt;"",VLOOKUP(CONCATENATE(D367,"-",E367),'Three Phase - UG'!$C$8:$T$18,12,FALSE),""),"")</f>
        <v/>
      </c>
      <c r="M367" s="426" t="str">
        <f>IF(D367&lt;&gt;"",IF(E367&lt;&gt;"",VLOOKUP(CONCATENATE(D367,"-",E367),'Three Phase - UG'!$C$8:$T$18,13,FALSE),""),"")</f>
        <v/>
      </c>
      <c r="N367" s="427" t="str">
        <f>IF(D367&lt;&gt;"",IF(E367&lt;&gt;"",VLOOKUP(CONCATENATE(D367,"-",E367),'Three Phase - UG'!$C$8:$T$18,15,FALSE)*1000000,""),"")</f>
        <v/>
      </c>
      <c r="O367" s="426"/>
      <c r="P367" s="427"/>
      <c r="W367" s="429"/>
      <c r="X367"/>
      <c r="Y367"/>
      <c r="Z367"/>
      <c r="AA367"/>
      <c r="AB367"/>
      <c r="AC367"/>
      <c r="AD367"/>
      <c r="AE367"/>
      <c r="AF367" s="4"/>
      <c r="AG367" s="4"/>
      <c r="AH367" s="4"/>
      <c r="AI367" s="4"/>
      <c r="AJ367" s="4"/>
      <c r="AK367" s="4"/>
      <c r="AL367" s="4"/>
      <c r="AM367" s="4"/>
      <c r="AN367"/>
      <c r="AO367"/>
      <c r="AP367"/>
      <c r="AQ367"/>
      <c r="AR367"/>
      <c r="AS367"/>
      <c r="AT367"/>
      <c r="AU367"/>
      <c r="AV367"/>
      <c r="AW367"/>
      <c r="AX367"/>
      <c r="AY367"/>
      <c r="AZ367"/>
      <c r="BA367"/>
    </row>
    <row r="368" spans="1:53" s="428" customFormat="1" x14ac:dyDescent="0.25">
      <c r="A368"/>
      <c r="B368" s="25"/>
      <c r="C368" s="25"/>
      <c r="D368" s="27"/>
      <c r="E368" s="26"/>
      <c r="F368" s="26"/>
      <c r="G368" s="353"/>
      <c r="H368" s="425"/>
      <c r="I368" s="353"/>
      <c r="J368" s="426" t="str">
        <f>IF(D368&lt;&gt;"",IF(E368&lt;&gt;"",VLOOKUP(CONCATENATE(D368,"-",E368),'Three Phase - UG'!$C$8:$T$18,9,FALSE),""),"")</f>
        <v/>
      </c>
      <c r="K368" s="426" t="str">
        <f>IF(D368&lt;&gt;"",IF(E368&lt;&gt;"",VLOOKUP(CONCATENATE(D368,"-",E368),'Three Phase - UG'!$C$8:$T$18,10,FALSE),""),"")</f>
        <v/>
      </c>
      <c r="L368" s="426" t="str">
        <f>IF(D368&lt;&gt;"",IF(E368&lt;&gt;"",VLOOKUP(CONCATENATE(D368,"-",E368),'Three Phase - UG'!$C$8:$T$18,12,FALSE),""),"")</f>
        <v/>
      </c>
      <c r="M368" s="426" t="str">
        <f>IF(D368&lt;&gt;"",IF(E368&lt;&gt;"",VLOOKUP(CONCATENATE(D368,"-",E368),'Three Phase - UG'!$C$8:$T$18,13,FALSE),""),"")</f>
        <v/>
      </c>
      <c r="N368" s="427" t="str">
        <f>IF(D368&lt;&gt;"",IF(E368&lt;&gt;"",VLOOKUP(CONCATENATE(D368,"-",E368),'Three Phase - UG'!$C$8:$T$18,15,FALSE)*1000000,""),"")</f>
        <v/>
      </c>
      <c r="O368" s="426"/>
      <c r="P368" s="427"/>
      <c r="W368" s="429"/>
      <c r="X368"/>
      <c r="Y368"/>
      <c r="Z368"/>
      <c r="AA368"/>
      <c r="AB368"/>
      <c r="AC368"/>
      <c r="AD368"/>
      <c r="AE368"/>
      <c r="AF368" s="4"/>
      <c r="AG368" s="4"/>
      <c r="AH368" s="4"/>
      <c r="AI368" s="4"/>
      <c r="AJ368" s="4"/>
      <c r="AK368" s="4"/>
      <c r="AL368" s="4"/>
      <c r="AM368" s="4"/>
      <c r="AN368"/>
      <c r="AO368"/>
      <c r="AP368"/>
      <c r="AQ368"/>
      <c r="AR368"/>
      <c r="AS368"/>
      <c r="AT368"/>
      <c r="AU368"/>
      <c r="AV368"/>
      <c r="AW368"/>
      <c r="AX368"/>
      <c r="AY368"/>
      <c r="AZ368"/>
      <c r="BA368"/>
    </row>
    <row r="369" spans="1:53" s="428" customFormat="1" x14ac:dyDescent="0.25">
      <c r="A369"/>
      <c r="B369" s="25"/>
      <c r="C369" s="25"/>
      <c r="D369" s="27"/>
      <c r="E369" s="26"/>
      <c r="F369" s="26"/>
      <c r="G369" s="353"/>
      <c r="H369" s="425"/>
      <c r="I369" s="353"/>
      <c r="J369" s="426" t="str">
        <f>IF(D369&lt;&gt;"",IF(E369&lt;&gt;"",VLOOKUP(CONCATENATE(D369,"-",E369),'Three Phase - UG'!$C$8:$T$18,9,FALSE),""),"")</f>
        <v/>
      </c>
      <c r="K369" s="426" t="str">
        <f>IF(D369&lt;&gt;"",IF(E369&lt;&gt;"",VLOOKUP(CONCATENATE(D369,"-",E369),'Three Phase - UG'!$C$8:$T$18,10,FALSE),""),"")</f>
        <v/>
      </c>
      <c r="L369" s="426" t="str">
        <f>IF(D369&lt;&gt;"",IF(E369&lt;&gt;"",VLOOKUP(CONCATENATE(D369,"-",E369),'Three Phase - UG'!$C$8:$T$18,12,FALSE),""),"")</f>
        <v/>
      </c>
      <c r="M369" s="426" t="str">
        <f>IF(D369&lt;&gt;"",IF(E369&lt;&gt;"",VLOOKUP(CONCATENATE(D369,"-",E369),'Three Phase - UG'!$C$8:$T$18,13,FALSE),""),"")</f>
        <v/>
      </c>
      <c r="N369" s="427" t="str">
        <f>IF(D369&lt;&gt;"",IF(E369&lt;&gt;"",VLOOKUP(CONCATENATE(D369,"-",E369),'Three Phase - UG'!$C$8:$T$18,15,FALSE)*1000000,""),"")</f>
        <v/>
      </c>
      <c r="O369" s="426"/>
      <c r="P369" s="427"/>
      <c r="W369" s="429"/>
      <c r="X369"/>
      <c r="Y369"/>
      <c r="Z369"/>
      <c r="AA369"/>
      <c r="AB369"/>
      <c r="AC369"/>
      <c r="AD369"/>
      <c r="AE369"/>
      <c r="AF369" s="4"/>
      <c r="AG369" s="4"/>
      <c r="AH369" s="4"/>
      <c r="AI369" s="4"/>
      <c r="AJ369" s="4"/>
      <c r="AK369" s="4"/>
      <c r="AL369" s="4"/>
      <c r="AM369" s="4"/>
      <c r="AN369"/>
      <c r="AO369"/>
      <c r="AP369"/>
      <c r="AQ369"/>
      <c r="AR369"/>
      <c r="AS369"/>
      <c r="AT369"/>
      <c r="AU369"/>
      <c r="AV369"/>
      <c r="AW369"/>
      <c r="AX369"/>
      <c r="AY369"/>
      <c r="AZ369"/>
      <c r="BA369"/>
    </row>
    <row r="370" spans="1:53" s="428" customFormat="1" x14ac:dyDescent="0.25">
      <c r="A370"/>
      <c r="B370" s="25"/>
      <c r="C370" s="25"/>
      <c r="D370" s="27"/>
      <c r="E370" s="26"/>
      <c r="F370" s="26"/>
      <c r="G370" s="353"/>
      <c r="H370" s="425"/>
      <c r="I370" s="353"/>
      <c r="J370" s="426" t="str">
        <f>IF(D370&lt;&gt;"",IF(E370&lt;&gt;"",VLOOKUP(CONCATENATE(D370,"-",E370),'Three Phase - UG'!$C$8:$T$18,9,FALSE),""),"")</f>
        <v/>
      </c>
      <c r="K370" s="426" t="str">
        <f>IF(D370&lt;&gt;"",IF(E370&lt;&gt;"",VLOOKUP(CONCATENATE(D370,"-",E370),'Three Phase - UG'!$C$8:$T$18,10,FALSE),""),"")</f>
        <v/>
      </c>
      <c r="L370" s="426" t="str">
        <f>IF(D370&lt;&gt;"",IF(E370&lt;&gt;"",VLOOKUP(CONCATENATE(D370,"-",E370),'Three Phase - UG'!$C$8:$T$18,12,FALSE),""),"")</f>
        <v/>
      </c>
      <c r="M370" s="426" t="str">
        <f>IF(D370&lt;&gt;"",IF(E370&lt;&gt;"",VLOOKUP(CONCATENATE(D370,"-",E370),'Three Phase - UG'!$C$8:$T$18,13,FALSE),""),"")</f>
        <v/>
      </c>
      <c r="N370" s="427" t="str">
        <f>IF(D370&lt;&gt;"",IF(E370&lt;&gt;"",VLOOKUP(CONCATENATE(D370,"-",E370),'Three Phase - UG'!$C$8:$T$18,15,FALSE)*1000000,""),"")</f>
        <v/>
      </c>
      <c r="O370" s="426"/>
      <c r="P370" s="427"/>
      <c r="W370" s="429"/>
      <c r="X370"/>
      <c r="Y370"/>
      <c r="Z370"/>
      <c r="AA370"/>
      <c r="AB370"/>
      <c r="AC370"/>
      <c r="AD370"/>
      <c r="AE370"/>
      <c r="AF370" s="4"/>
      <c r="AG370" s="4"/>
      <c r="AH370" s="4"/>
      <c r="AI370" s="4"/>
      <c r="AJ370" s="4"/>
      <c r="AK370" s="4"/>
      <c r="AL370" s="4"/>
      <c r="AM370" s="4"/>
      <c r="AN370"/>
      <c r="AO370"/>
      <c r="AP370"/>
      <c r="AQ370"/>
      <c r="AR370"/>
      <c r="AS370"/>
      <c r="AT370"/>
      <c r="AU370"/>
      <c r="AV370"/>
      <c r="AW370"/>
      <c r="AX370"/>
      <c r="AY370"/>
      <c r="AZ370"/>
      <c r="BA370"/>
    </row>
    <row r="371" spans="1:53" s="428" customFormat="1" x14ac:dyDescent="0.25">
      <c r="A371"/>
      <c r="B371" s="25"/>
      <c r="C371" s="25"/>
      <c r="D371" s="27"/>
      <c r="E371" s="26"/>
      <c r="F371" s="26"/>
      <c r="G371" s="353"/>
      <c r="H371" s="425"/>
      <c r="I371" s="353"/>
      <c r="J371" s="426" t="str">
        <f>IF(D371&lt;&gt;"",IF(E371&lt;&gt;"",VLOOKUP(CONCATENATE(D371,"-",E371),'Three Phase - UG'!$C$8:$T$18,9,FALSE),""),"")</f>
        <v/>
      </c>
      <c r="K371" s="426" t="str">
        <f>IF(D371&lt;&gt;"",IF(E371&lt;&gt;"",VLOOKUP(CONCATENATE(D371,"-",E371),'Three Phase - UG'!$C$8:$T$18,10,FALSE),""),"")</f>
        <v/>
      </c>
      <c r="L371" s="426" t="str">
        <f>IF(D371&lt;&gt;"",IF(E371&lt;&gt;"",VLOOKUP(CONCATENATE(D371,"-",E371),'Three Phase - UG'!$C$8:$T$18,12,FALSE),""),"")</f>
        <v/>
      </c>
      <c r="M371" s="426" t="str">
        <f>IF(D371&lt;&gt;"",IF(E371&lt;&gt;"",VLOOKUP(CONCATENATE(D371,"-",E371),'Three Phase - UG'!$C$8:$T$18,13,FALSE),""),"")</f>
        <v/>
      </c>
      <c r="N371" s="427" t="str">
        <f>IF(D371&lt;&gt;"",IF(E371&lt;&gt;"",VLOOKUP(CONCATENATE(D371,"-",E371),'Three Phase - UG'!$C$8:$T$18,15,FALSE)*1000000,""),"")</f>
        <v/>
      </c>
      <c r="O371" s="426"/>
      <c r="P371" s="427"/>
      <c r="W371" s="429"/>
      <c r="X371"/>
      <c r="Y371"/>
      <c r="Z371"/>
      <c r="AA371"/>
      <c r="AB371"/>
      <c r="AC371"/>
      <c r="AD371"/>
      <c r="AE371"/>
      <c r="AF371" s="4"/>
      <c r="AG371" s="4"/>
      <c r="AH371" s="4"/>
      <c r="AI371" s="4"/>
      <c r="AJ371" s="4"/>
      <c r="AK371" s="4"/>
      <c r="AL371" s="4"/>
      <c r="AM371" s="4"/>
      <c r="AN371"/>
      <c r="AO371"/>
      <c r="AP371"/>
      <c r="AQ371"/>
      <c r="AR371"/>
      <c r="AS371"/>
      <c r="AT371"/>
      <c r="AU371"/>
      <c r="AV371"/>
      <c r="AW371"/>
      <c r="AX371"/>
      <c r="AY371"/>
      <c r="AZ371"/>
      <c r="BA371"/>
    </row>
    <row r="372" spans="1:53" s="428" customFormat="1" x14ac:dyDescent="0.25">
      <c r="A372"/>
      <c r="B372" s="25"/>
      <c r="C372" s="25"/>
      <c r="D372" s="27"/>
      <c r="E372" s="26"/>
      <c r="F372" s="26"/>
      <c r="G372" s="353"/>
      <c r="H372" s="425"/>
      <c r="I372" s="353"/>
      <c r="J372" s="426" t="str">
        <f>IF(D372&lt;&gt;"",IF(E372&lt;&gt;"",VLOOKUP(CONCATENATE(D372,"-",E372),'Three Phase - UG'!$C$8:$T$18,9,FALSE),""),"")</f>
        <v/>
      </c>
      <c r="K372" s="426" t="str">
        <f>IF(D372&lt;&gt;"",IF(E372&lt;&gt;"",VLOOKUP(CONCATENATE(D372,"-",E372),'Three Phase - UG'!$C$8:$T$18,10,FALSE),""),"")</f>
        <v/>
      </c>
      <c r="L372" s="426" t="str">
        <f>IF(D372&lt;&gt;"",IF(E372&lt;&gt;"",VLOOKUP(CONCATENATE(D372,"-",E372),'Three Phase - UG'!$C$8:$T$18,12,FALSE),""),"")</f>
        <v/>
      </c>
      <c r="M372" s="426" t="str">
        <f>IF(D372&lt;&gt;"",IF(E372&lt;&gt;"",VLOOKUP(CONCATENATE(D372,"-",E372),'Three Phase - UG'!$C$8:$T$18,13,FALSE),""),"")</f>
        <v/>
      </c>
      <c r="N372" s="427" t="str">
        <f>IF(D372&lt;&gt;"",IF(E372&lt;&gt;"",VLOOKUP(CONCATENATE(D372,"-",E372),'Three Phase - UG'!$C$8:$T$18,15,FALSE)*1000000,""),"")</f>
        <v/>
      </c>
      <c r="O372" s="426"/>
      <c r="P372" s="427"/>
      <c r="W372" s="429"/>
      <c r="X372"/>
      <c r="Y372"/>
      <c r="Z372"/>
      <c r="AA372"/>
      <c r="AB372"/>
      <c r="AC372"/>
      <c r="AD372"/>
      <c r="AE372"/>
      <c r="AF372" s="4"/>
      <c r="AG372" s="4"/>
      <c r="AH372" s="4"/>
      <c r="AI372" s="4"/>
      <c r="AJ372" s="4"/>
      <c r="AK372" s="4"/>
      <c r="AL372" s="4"/>
      <c r="AM372" s="4"/>
      <c r="AN372"/>
      <c r="AO372"/>
      <c r="AP372"/>
      <c r="AQ372"/>
      <c r="AR372"/>
      <c r="AS372"/>
      <c r="AT372"/>
      <c r="AU372"/>
      <c r="AV372"/>
      <c r="AW372"/>
      <c r="AX372"/>
      <c r="AY372"/>
      <c r="AZ372"/>
      <c r="BA372"/>
    </row>
    <row r="373" spans="1:53" s="428" customFormat="1" x14ac:dyDescent="0.25">
      <c r="A373"/>
      <c r="B373" s="25"/>
      <c r="C373" s="25"/>
      <c r="D373" s="27"/>
      <c r="E373" s="26"/>
      <c r="F373" s="26"/>
      <c r="G373" s="353"/>
      <c r="H373" s="425"/>
      <c r="I373" s="353"/>
      <c r="J373" s="426" t="str">
        <f>IF(D373&lt;&gt;"",IF(E373&lt;&gt;"",VLOOKUP(CONCATENATE(D373,"-",E373),'Three Phase - UG'!$C$8:$T$18,9,FALSE),""),"")</f>
        <v/>
      </c>
      <c r="K373" s="426" t="str">
        <f>IF(D373&lt;&gt;"",IF(E373&lt;&gt;"",VLOOKUP(CONCATENATE(D373,"-",E373),'Three Phase - UG'!$C$8:$T$18,10,FALSE),""),"")</f>
        <v/>
      </c>
      <c r="L373" s="426" t="str">
        <f>IF(D373&lt;&gt;"",IF(E373&lt;&gt;"",VLOOKUP(CONCATENATE(D373,"-",E373),'Three Phase - UG'!$C$8:$T$18,12,FALSE),""),"")</f>
        <v/>
      </c>
      <c r="M373" s="426" t="str">
        <f>IF(D373&lt;&gt;"",IF(E373&lt;&gt;"",VLOOKUP(CONCATENATE(D373,"-",E373),'Three Phase - UG'!$C$8:$T$18,13,FALSE),""),"")</f>
        <v/>
      </c>
      <c r="N373" s="427" t="str">
        <f>IF(D373&lt;&gt;"",IF(E373&lt;&gt;"",VLOOKUP(CONCATENATE(D373,"-",E373),'Three Phase - UG'!$C$8:$T$18,15,FALSE)*1000000,""),"")</f>
        <v/>
      </c>
      <c r="O373" s="426"/>
      <c r="P373" s="427"/>
      <c r="W373" s="429"/>
      <c r="X373"/>
      <c r="Y373"/>
      <c r="Z373"/>
      <c r="AA373"/>
      <c r="AB373"/>
      <c r="AC373"/>
      <c r="AD373"/>
      <c r="AE373"/>
      <c r="AF373" s="4"/>
      <c r="AG373" s="4"/>
      <c r="AH373" s="4"/>
      <c r="AI373" s="4"/>
      <c r="AJ373" s="4"/>
      <c r="AK373" s="4"/>
      <c r="AL373" s="4"/>
      <c r="AM373" s="4"/>
      <c r="AN373"/>
      <c r="AO373"/>
      <c r="AP373"/>
      <c r="AQ373"/>
      <c r="AR373"/>
      <c r="AS373"/>
      <c r="AT373"/>
      <c r="AU373"/>
      <c r="AV373"/>
      <c r="AW373"/>
      <c r="AX373"/>
      <c r="AY373"/>
      <c r="AZ373"/>
      <c r="BA373"/>
    </row>
    <row r="374" spans="1:53" s="428" customFormat="1" x14ac:dyDescent="0.25">
      <c r="A374"/>
      <c r="B374" s="25"/>
      <c r="C374" s="25"/>
      <c r="D374" s="27"/>
      <c r="E374" s="26"/>
      <c r="F374" s="26"/>
      <c r="G374" s="353"/>
      <c r="H374" s="425"/>
      <c r="I374" s="353"/>
      <c r="J374" s="426" t="str">
        <f>IF(D374&lt;&gt;"",IF(E374&lt;&gt;"",VLOOKUP(CONCATENATE(D374,"-",E374),'Three Phase - UG'!$C$8:$T$18,9,FALSE),""),"")</f>
        <v/>
      </c>
      <c r="K374" s="426" t="str">
        <f>IF(D374&lt;&gt;"",IF(E374&lt;&gt;"",VLOOKUP(CONCATENATE(D374,"-",E374),'Three Phase - UG'!$C$8:$T$18,10,FALSE),""),"")</f>
        <v/>
      </c>
      <c r="L374" s="426" t="str">
        <f>IF(D374&lt;&gt;"",IF(E374&lt;&gt;"",VLOOKUP(CONCATENATE(D374,"-",E374),'Three Phase - UG'!$C$8:$T$18,12,FALSE),""),"")</f>
        <v/>
      </c>
      <c r="M374" s="426" t="str">
        <f>IF(D374&lt;&gt;"",IF(E374&lt;&gt;"",VLOOKUP(CONCATENATE(D374,"-",E374),'Three Phase - UG'!$C$8:$T$18,13,FALSE),""),"")</f>
        <v/>
      </c>
      <c r="N374" s="427" t="str">
        <f>IF(D374&lt;&gt;"",IF(E374&lt;&gt;"",VLOOKUP(CONCATENATE(D374,"-",E374),'Three Phase - UG'!$C$8:$T$18,15,FALSE)*1000000,""),"")</f>
        <v/>
      </c>
      <c r="O374" s="426"/>
      <c r="P374" s="427"/>
      <c r="W374" s="429"/>
      <c r="X374"/>
      <c r="Y374"/>
      <c r="Z374"/>
      <c r="AA374"/>
      <c r="AB374"/>
      <c r="AC374"/>
      <c r="AD374"/>
      <c r="AE374"/>
      <c r="AF374" s="4"/>
      <c r="AG374" s="4"/>
      <c r="AH374" s="4"/>
      <c r="AI374" s="4"/>
      <c r="AJ374" s="4"/>
      <c r="AK374" s="4"/>
      <c r="AL374" s="4"/>
      <c r="AM374" s="4"/>
      <c r="AN374"/>
      <c r="AO374"/>
      <c r="AP374"/>
      <c r="AQ374"/>
      <c r="AR374"/>
      <c r="AS374"/>
      <c r="AT374"/>
      <c r="AU374"/>
      <c r="AV374"/>
      <c r="AW374"/>
      <c r="AX374"/>
      <c r="AY374"/>
      <c r="AZ374"/>
      <c r="BA374"/>
    </row>
    <row r="375" spans="1:53" s="428" customFormat="1" x14ac:dyDescent="0.25">
      <c r="A375"/>
      <c r="B375" s="25"/>
      <c r="C375" s="25"/>
      <c r="D375" s="27"/>
      <c r="E375" s="26"/>
      <c r="F375" s="26"/>
      <c r="G375" s="353"/>
      <c r="H375" s="425"/>
      <c r="I375" s="353"/>
      <c r="J375" s="426" t="str">
        <f>IF(D375&lt;&gt;"",IF(E375&lt;&gt;"",VLOOKUP(CONCATENATE(D375,"-",E375),'Three Phase - UG'!$C$8:$T$18,9,FALSE),""),"")</f>
        <v/>
      </c>
      <c r="K375" s="426" t="str">
        <f>IF(D375&lt;&gt;"",IF(E375&lt;&gt;"",VLOOKUP(CONCATENATE(D375,"-",E375),'Three Phase - UG'!$C$8:$T$18,10,FALSE),""),"")</f>
        <v/>
      </c>
      <c r="L375" s="426" t="str">
        <f>IF(D375&lt;&gt;"",IF(E375&lt;&gt;"",VLOOKUP(CONCATENATE(D375,"-",E375),'Three Phase - UG'!$C$8:$T$18,12,FALSE),""),"")</f>
        <v/>
      </c>
      <c r="M375" s="426" t="str">
        <f>IF(D375&lt;&gt;"",IF(E375&lt;&gt;"",VLOOKUP(CONCATENATE(D375,"-",E375),'Three Phase - UG'!$C$8:$T$18,13,FALSE),""),"")</f>
        <v/>
      </c>
      <c r="N375" s="427" t="str">
        <f>IF(D375&lt;&gt;"",IF(E375&lt;&gt;"",VLOOKUP(CONCATENATE(D375,"-",E375),'Three Phase - UG'!$C$8:$T$18,15,FALSE)*1000000,""),"")</f>
        <v/>
      </c>
      <c r="O375" s="426"/>
      <c r="P375" s="427"/>
      <c r="W375" s="429"/>
      <c r="X375"/>
      <c r="Y375"/>
      <c r="Z375"/>
      <c r="AA375"/>
      <c r="AB375"/>
      <c r="AC375"/>
      <c r="AD375"/>
      <c r="AE375"/>
      <c r="AF375" s="4"/>
      <c r="AG375" s="4"/>
      <c r="AH375" s="4"/>
      <c r="AI375" s="4"/>
      <c r="AJ375" s="4"/>
      <c r="AK375" s="4"/>
      <c r="AL375" s="4"/>
      <c r="AM375" s="4"/>
      <c r="AN375"/>
      <c r="AO375"/>
      <c r="AP375"/>
      <c r="AQ375"/>
      <c r="AR375"/>
      <c r="AS375"/>
      <c r="AT375"/>
      <c r="AU375"/>
      <c r="AV375"/>
      <c r="AW375"/>
      <c r="AX375"/>
      <c r="AY375"/>
      <c r="AZ375"/>
      <c r="BA375"/>
    </row>
    <row r="376" spans="1:53" s="428" customFormat="1" x14ac:dyDescent="0.25">
      <c r="A376"/>
      <c r="B376" s="25"/>
      <c r="C376" s="25"/>
      <c r="D376" s="27"/>
      <c r="E376" s="26"/>
      <c r="F376" s="26"/>
      <c r="G376" s="353"/>
      <c r="H376" s="425"/>
      <c r="I376" s="353"/>
      <c r="J376" s="426" t="str">
        <f>IF(D376&lt;&gt;"",IF(E376&lt;&gt;"",VLOOKUP(CONCATENATE(D376,"-",E376),'Three Phase - UG'!$C$8:$T$18,9,FALSE),""),"")</f>
        <v/>
      </c>
      <c r="K376" s="426" t="str">
        <f>IF(D376&lt;&gt;"",IF(E376&lt;&gt;"",VLOOKUP(CONCATENATE(D376,"-",E376),'Three Phase - UG'!$C$8:$T$18,10,FALSE),""),"")</f>
        <v/>
      </c>
      <c r="L376" s="426" t="str">
        <f>IF(D376&lt;&gt;"",IF(E376&lt;&gt;"",VLOOKUP(CONCATENATE(D376,"-",E376),'Three Phase - UG'!$C$8:$T$18,12,FALSE),""),"")</f>
        <v/>
      </c>
      <c r="M376" s="426" t="str">
        <f>IF(D376&lt;&gt;"",IF(E376&lt;&gt;"",VLOOKUP(CONCATENATE(D376,"-",E376),'Three Phase - UG'!$C$8:$T$18,13,FALSE),""),"")</f>
        <v/>
      </c>
      <c r="N376" s="427" t="str">
        <f>IF(D376&lt;&gt;"",IF(E376&lt;&gt;"",VLOOKUP(CONCATENATE(D376,"-",E376),'Three Phase - UG'!$C$8:$T$18,15,FALSE)*1000000,""),"")</f>
        <v/>
      </c>
      <c r="O376" s="426"/>
      <c r="P376" s="427"/>
      <c r="W376" s="429"/>
      <c r="X376"/>
      <c r="Y376"/>
      <c r="Z376"/>
      <c r="AA376"/>
      <c r="AB376"/>
      <c r="AC376"/>
      <c r="AD376"/>
      <c r="AE376"/>
      <c r="AF376" s="4"/>
      <c r="AG376" s="4"/>
      <c r="AH376" s="4"/>
      <c r="AI376" s="4"/>
      <c r="AJ376" s="4"/>
      <c r="AK376" s="4"/>
      <c r="AL376" s="4"/>
      <c r="AM376" s="4"/>
      <c r="AN376"/>
      <c r="AO376"/>
      <c r="AP376"/>
      <c r="AQ376"/>
      <c r="AR376"/>
      <c r="AS376"/>
      <c r="AT376"/>
      <c r="AU376"/>
      <c r="AV376"/>
      <c r="AW376"/>
      <c r="AX376"/>
      <c r="AY376"/>
      <c r="AZ376"/>
      <c r="BA376"/>
    </row>
    <row r="377" spans="1:53" s="428" customFormat="1" x14ac:dyDescent="0.25">
      <c r="A377"/>
      <c r="B377" s="25"/>
      <c r="C377" s="25"/>
      <c r="D377" s="27"/>
      <c r="E377" s="26"/>
      <c r="F377" s="26"/>
      <c r="G377" s="353"/>
      <c r="H377" s="425"/>
      <c r="I377" s="353"/>
      <c r="J377" s="426" t="str">
        <f>IF(D377&lt;&gt;"",IF(E377&lt;&gt;"",VLOOKUP(CONCATENATE(D377,"-",E377),'Three Phase - UG'!$C$8:$T$18,9,FALSE),""),"")</f>
        <v/>
      </c>
      <c r="K377" s="426" t="str">
        <f>IF(D377&lt;&gt;"",IF(E377&lt;&gt;"",VLOOKUP(CONCATENATE(D377,"-",E377),'Three Phase - UG'!$C$8:$T$18,10,FALSE),""),"")</f>
        <v/>
      </c>
      <c r="L377" s="426" t="str">
        <f>IF(D377&lt;&gt;"",IF(E377&lt;&gt;"",VLOOKUP(CONCATENATE(D377,"-",E377),'Three Phase - UG'!$C$8:$T$18,12,FALSE),""),"")</f>
        <v/>
      </c>
      <c r="M377" s="426" t="str">
        <f>IF(D377&lt;&gt;"",IF(E377&lt;&gt;"",VLOOKUP(CONCATENATE(D377,"-",E377),'Three Phase - UG'!$C$8:$T$18,13,FALSE),""),"")</f>
        <v/>
      </c>
      <c r="N377" s="427" t="str">
        <f>IF(D377&lt;&gt;"",IF(E377&lt;&gt;"",VLOOKUP(CONCATENATE(D377,"-",E377),'Three Phase - UG'!$C$8:$T$18,15,FALSE)*1000000,""),"")</f>
        <v/>
      </c>
      <c r="O377" s="426"/>
      <c r="P377" s="427"/>
      <c r="W377" s="429"/>
      <c r="X377"/>
      <c r="Y377"/>
      <c r="Z377"/>
      <c r="AA377"/>
      <c r="AB377"/>
      <c r="AC377"/>
      <c r="AD377"/>
      <c r="AE377"/>
      <c r="AF377" s="4"/>
      <c r="AG377" s="4"/>
      <c r="AH377" s="4"/>
      <c r="AI377" s="4"/>
      <c r="AJ377" s="4"/>
      <c r="AK377" s="4"/>
      <c r="AL377" s="4"/>
      <c r="AM377" s="4"/>
      <c r="AN377"/>
      <c r="AO377"/>
      <c r="AP377"/>
      <c r="AQ377"/>
      <c r="AR377"/>
      <c r="AS377"/>
      <c r="AT377"/>
      <c r="AU377"/>
      <c r="AV377"/>
      <c r="AW377"/>
      <c r="AX377"/>
      <c r="AY377"/>
      <c r="AZ377"/>
      <c r="BA377"/>
    </row>
    <row r="378" spans="1:53" s="428" customFormat="1" x14ac:dyDescent="0.25">
      <c r="A378"/>
      <c r="B378" s="25"/>
      <c r="C378" s="25"/>
      <c r="D378" s="27"/>
      <c r="E378" s="26"/>
      <c r="F378" s="26"/>
      <c r="G378" s="353"/>
      <c r="H378" s="425"/>
      <c r="I378" s="353"/>
      <c r="J378" s="426" t="str">
        <f>IF(D378&lt;&gt;"",IF(E378&lt;&gt;"",VLOOKUP(CONCATENATE(D378,"-",E378),'Three Phase - UG'!$C$8:$T$18,9,FALSE),""),"")</f>
        <v/>
      </c>
      <c r="K378" s="426" t="str">
        <f>IF(D378&lt;&gt;"",IF(E378&lt;&gt;"",VLOOKUP(CONCATENATE(D378,"-",E378),'Three Phase - UG'!$C$8:$T$18,10,FALSE),""),"")</f>
        <v/>
      </c>
      <c r="L378" s="426" t="str">
        <f>IF(D378&lt;&gt;"",IF(E378&lt;&gt;"",VLOOKUP(CONCATENATE(D378,"-",E378),'Three Phase - UG'!$C$8:$T$18,12,FALSE),""),"")</f>
        <v/>
      </c>
      <c r="M378" s="426" t="str">
        <f>IF(D378&lt;&gt;"",IF(E378&lt;&gt;"",VLOOKUP(CONCATENATE(D378,"-",E378),'Three Phase - UG'!$C$8:$T$18,13,FALSE),""),"")</f>
        <v/>
      </c>
      <c r="N378" s="427" t="str">
        <f>IF(D378&lt;&gt;"",IF(E378&lt;&gt;"",VLOOKUP(CONCATENATE(D378,"-",E378),'Three Phase - UG'!$C$8:$T$18,15,FALSE)*1000000,""),"")</f>
        <v/>
      </c>
      <c r="O378" s="426"/>
      <c r="P378" s="427"/>
      <c r="W378" s="429"/>
      <c r="X378"/>
      <c r="Y378"/>
      <c r="Z378"/>
      <c r="AA378"/>
      <c r="AB378"/>
      <c r="AC378"/>
      <c r="AD378"/>
      <c r="AE378"/>
      <c r="AF378" s="4"/>
      <c r="AG378" s="4"/>
      <c r="AH378" s="4"/>
      <c r="AI378" s="4"/>
      <c r="AJ378" s="4"/>
      <c r="AK378" s="4"/>
      <c r="AL378" s="4"/>
      <c r="AM378" s="4"/>
      <c r="AN378"/>
      <c r="AO378"/>
      <c r="AP378"/>
      <c r="AQ378"/>
      <c r="AR378"/>
      <c r="AS378"/>
      <c r="AT378"/>
      <c r="AU378"/>
      <c r="AV378"/>
      <c r="AW378"/>
      <c r="AX378"/>
      <c r="AY378"/>
      <c r="AZ378"/>
      <c r="BA378"/>
    </row>
    <row r="379" spans="1:53" s="428" customFormat="1" x14ac:dyDescent="0.25">
      <c r="A379"/>
      <c r="B379" s="25"/>
      <c r="C379" s="25"/>
      <c r="D379" s="27"/>
      <c r="E379" s="26"/>
      <c r="F379" s="26"/>
      <c r="G379" s="353"/>
      <c r="H379" s="425"/>
      <c r="I379" s="353"/>
      <c r="J379" s="426" t="str">
        <f>IF(D379&lt;&gt;"",IF(E379&lt;&gt;"",VLOOKUP(CONCATENATE(D379,"-",E379),'Three Phase - UG'!$C$8:$T$18,9,FALSE),""),"")</f>
        <v/>
      </c>
      <c r="K379" s="426" t="str">
        <f>IF(D379&lt;&gt;"",IF(E379&lt;&gt;"",VLOOKUP(CONCATENATE(D379,"-",E379),'Three Phase - UG'!$C$8:$T$18,10,FALSE),""),"")</f>
        <v/>
      </c>
      <c r="L379" s="426" t="str">
        <f>IF(D379&lt;&gt;"",IF(E379&lt;&gt;"",VLOOKUP(CONCATENATE(D379,"-",E379),'Three Phase - UG'!$C$8:$T$18,12,FALSE),""),"")</f>
        <v/>
      </c>
      <c r="M379" s="426" t="str">
        <f>IF(D379&lt;&gt;"",IF(E379&lt;&gt;"",VLOOKUP(CONCATENATE(D379,"-",E379),'Three Phase - UG'!$C$8:$T$18,13,FALSE),""),"")</f>
        <v/>
      </c>
      <c r="N379" s="427" t="str">
        <f>IF(D379&lt;&gt;"",IF(E379&lt;&gt;"",VLOOKUP(CONCATENATE(D379,"-",E379),'Three Phase - UG'!$C$8:$T$18,15,FALSE)*1000000,""),"")</f>
        <v/>
      </c>
      <c r="O379" s="426"/>
      <c r="P379" s="427"/>
      <c r="W379" s="429"/>
      <c r="X379"/>
      <c r="Y379"/>
      <c r="Z379"/>
      <c r="AA379"/>
      <c r="AB379"/>
      <c r="AC379"/>
      <c r="AD379"/>
      <c r="AE379"/>
      <c r="AF379" s="4"/>
      <c r="AG379" s="4"/>
      <c r="AH379" s="4"/>
      <c r="AI379" s="4"/>
      <c r="AJ379" s="4"/>
      <c r="AK379" s="4"/>
      <c r="AL379" s="4"/>
      <c r="AM379" s="4"/>
      <c r="AN379"/>
      <c r="AO379"/>
      <c r="AP379"/>
      <c r="AQ379"/>
      <c r="AR379"/>
      <c r="AS379"/>
      <c r="AT379"/>
      <c r="AU379"/>
      <c r="AV379"/>
      <c r="AW379"/>
      <c r="AX379"/>
      <c r="AY379"/>
      <c r="AZ379"/>
      <c r="BA379"/>
    </row>
    <row r="380" spans="1:53" s="428" customFormat="1" x14ac:dyDescent="0.25">
      <c r="A380"/>
      <c r="B380" s="25"/>
      <c r="C380" s="25"/>
      <c r="D380" s="27"/>
      <c r="E380" s="26"/>
      <c r="F380" s="26"/>
      <c r="G380" s="353"/>
      <c r="H380" s="425"/>
      <c r="I380" s="353"/>
      <c r="J380" s="426" t="str">
        <f>IF(D380&lt;&gt;"",IF(E380&lt;&gt;"",VLOOKUP(CONCATENATE(D380,"-",E380),'Three Phase - UG'!$C$8:$T$18,9,FALSE),""),"")</f>
        <v/>
      </c>
      <c r="K380" s="426" t="str">
        <f>IF(D380&lt;&gt;"",IF(E380&lt;&gt;"",VLOOKUP(CONCATENATE(D380,"-",E380),'Three Phase - UG'!$C$8:$T$18,10,FALSE),""),"")</f>
        <v/>
      </c>
      <c r="L380" s="426" t="str">
        <f>IF(D380&lt;&gt;"",IF(E380&lt;&gt;"",VLOOKUP(CONCATENATE(D380,"-",E380),'Three Phase - UG'!$C$8:$T$18,12,FALSE),""),"")</f>
        <v/>
      </c>
      <c r="M380" s="426" t="str">
        <f>IF(D380&lt;&gt;"",IF(E380&lt;&gt;"",VLOOKUP(CONCATENATE(D380,"-",E380),'Three Phase - UG'!$C$8:$T$18,13,FALSE),""),"")</f>
        <v/>
      </c>
      <c r="N380" s="427" t="str">
        <f>IF(D380&lt;&gt;"",IF(E380&lt;&gt;"",VLOOKUP(CONCATENATE(D380,"-",E380),'Three Phase - UG'!$C$8:$T$18,15,FALSE)*1000000,""),"")</f>
        <v/>
      </c>
      <c r="O380" s="426"/>
      <c r="P380" s="427"/>
      <c r="W380" s="429"/>
      <c r="X380"/>
      <c r="Y380"/>
      <c r="Z380"/>
      <c r="AA380"/>
      <c r="AB380"/>
      <c r="AC380"/>
      <c r="AD380"/>
      <c r="AE380"/>
      <c r="AF380" s="4"/>
      <c r="AG380" s="4"/>
      <c r="AH380" s="4"/>
      <c r="AI380" s="4"/>
      <c r="AJ380" s="4"/>
      <c r="AK380" s="4"/>
      <c r="AL380" s="4"/>
      <c r="AM380" s="4"/>
      <c r="AN380"/>
      <c r="AO380"/>
      <c r="AP380"/>
      <c r="AQ380"/>
      <c r="AR380"/>
      <c r="AS380"/>
      <c r="AT380"/>
      <c r="AU380"/>
      <c r="AV380"/>
      <c r="AW380"/>
      <c r="AX380"/>
      <c r="AY380"/>
      <c r="AZ380"/>
      <c r="BA380"/>
    </row>
    <row r="381" spans="1:53" s="428" customFormat="1" x14ac:dyDescent="0.25">
      <c r="A381"/>
      <c r="B381" s="25"/>
      <c r="C381" s="25"/>
      <c r="D381" s="27"/>
      <c r="E381" s="26"/>
      <c r="F381" s="26"/>
      <c r="G381" s="353"/>
      <c r="H381" s="425"/>
      <c r="I381" s="353"/>
      <c r="J381" s="426" t="str">
        <f>IF(D381&lt;&gt;"",IF(E381&lt;&gt;"",VLOOKUP(CONCATENATE(D381,"-",E381),'Three Phase - UG'!$C$8:$T$18,9,FALSE),""),"")</f>
        <v/>
      </c>
      <c r="K381" s="426" t="str">
        <f>IF(D381&lt;&gt;"",IF(E381&lt;&gt;"",VLOOKUP(CONCATENATE(D381,"-",E381),'Three Phase - UG'!$C$8:$T$18,10,FALSE),""),"")</f>
        <v/>
      </c>
      <c r="L381" s="426" t="str">
        <f>IF(D381&lt;&gt;"",IF(E381&lt;&gt;"",VLOOKUP(CONCATENATE(D381,"-",E381),'Three Phase - UG'!$C$8:$T$18,12,FALSE),""),"")</f>
        <v/>
      </c>
      <c r="M381" s="426" t="str">
        <f>IF(D381&lt;&gt;"",IF(E381&lt;&gt;"",VLOOKUP(CONCATENATE(D381,"-",E381),'Three Phase - UG'!$C$8:$T$18,13,FALSE),""),"")</f>
        <v/>
      </c>
      <c r="N381" s="427" t="str">
        <f>IF(D381&lt;&gt;"",IF(E381&lt;&gt;"",VLOOKUP(CONCATENATE(D381,"-",E381),'Three Phase - UG'!$C$8:$T$18,15,FALSE)*1000000,""),"")</f>
        <v/>
      </c>
      <c r="O381" s="426"/>
      <c r="P381" s="427"/>
      <c r="W381" s="429"/>
      <c r="X381"/>
      <c r="Y381"/>
      <c r="Z381"/>
      <c r="AA381"/>
      <c r="AB381"/>
      <c r="AC381"/>
      <c r="AD381"/>
      <c r="AE381"/>
      <c r="AF381" s="4"/>
      <c r="AG381" s="4"/>
      <c r="AH381" s="4"/>
      <c r="AI381" s="4"/>
      <c r="AJ381" s="4"/>
      <c r="AK381" s="4"/>
      <c r="AL381" s="4"/>
      <c r="AM381" s="4"/>
      <c r="AN381"/>
      <c r="AO381"/>
      <c r="AP381"/>
      <c r="AQ381"/>
      <c r="AR381"/>
      <c r="AS381"/>
      <c r="AT381"/>
      <c r="AU381"/>
      <c r="AV381"/>
      <c r="AW381"/>
      <c r="AX381"/>
      <c r="AY381"/>
      <c r="AZ381"/>
      <c r="BA381"/>
    </row>
    <row r="382" spans="1:53" s="428" customFormat="1" x14ac:dyDescent="0.25">
      <c r="A382"/>
      <c r="B382" s="25"/>
      <c r="C382" s="25"/>
      <c r="D382" s="27"/>
      <c r="E382" s="26"/>
      <c r="F382" s="26"/>
      <c r="G382" s="353"/>
      <c r="H382" s="425"/>
      <c r="I382" s="353"/>
      <c r="J382" s="426" t="str">
        <f>IF(D382&lt;&gt;"",IF(E382&lt;&gt;"",VLOOKUP(CONCATENATE(D382,"-",E382),'Three Phase - UG'!$C$8:$T$18,9,FALSE),""),"")</f>
        <v/>
      </c>
      <c r="K382" s="426" t="str">
        <f>IF(D382&lt;&gt;"",IF(E382&lt;&gt;"",VLOOKUP(CONCATENATE(D382,"-",E382),'Three Phase - UG'!$C$8:$T$18,10,FALSE),""),"")</f>
        <v/>
      </c>
      <c r="L382" s="426" t="str">
        <f>IF(D382&lt;&gt;"",IF(E382&lt;&gt;"",VLOOKUP(CONCATENATE(D382,"-",E382),'Three Phase - UG'!$C$8:$T$18,12,FALSE),""),"")</f>
        <v/>
      </c>
      <c r="M382" s="426" t="str">
        <f>IF(D382&lt;&gt;"",IF(E382&lt;&gt;"",VLOOKUP(CONCATENATE(D382,"-",E382),'Three Phase - UG'!$C$8:$T$18,13,FALSE),""),"")</f>
        <v/>
      </c>
      <c r="N382" s="427" t="str">
        <f>IF(D382&lt;&gt;"",IF(E382&lt;&gt;"",VLOOKUP(CONCATENATE(D382,"-",E382),'Three Phase - UG'!$C$8:$T$18,15,FALSE)*1000000,""),"")</f>
        <v/>
      </c>
      <c r="O382" s="426"/>
      <c r="P382" s="427"/>
      <c r="W382" s="429"/>
      <c r="X382"/>
      <c r="Y382"/>
      <c r="Z382"/>
      <c r="AA382"/>
      <c r="AB382"/>
      <c r="AC382"/>
      <c r="AD382"/>
      <c r="AE382"/>
      <c r="AF382" s="4"/>
      <c r="AG382" s="4"/>
      <c r="AH382" s="4"/>
      <c r="AI382" s="4"/>
      <c r="AJ382" s="4"/>
      <c r="AK382" s="4"/>
      <c r="AL382" s="4"/>
      <c r="AM382" s="4"/>
      <c r="AN382"/>
      <c r="AO382"/>
      <c r="AP382"/>
      <c r="AQ382"/>
      <c r="AR382"/>
      <c r="AS382"/>
      <c r="AT382"/>
      <c r="AU382"/>
      <c r="AV382"/>
      <c r="AW382"/>
      <c r="AX382"/>
      <c r="AY382"/>
      <c r="AZ382"/>
      <c r="BA382"/>
    </row>
    <row r="383" spans="1:53" s="428" customFormat="1" x14ac:dyDescent="0.25">
      <c r="A383"/>
      <c r="B383" s="25"/>
      <c r="C383" s="25"/>
      <c r="D383" s="27"/>
      <c r="E383" s="26"/>
      <c r="F383" s="26"/>
      <c r="G383" s="353"/>
      <c r="H383" s="425"/>
      <c r="I383" s="353"/>
      <c r="J383" s="426" t="str">
        <f>IF(D383&lt;&gt;"",IF(E383&lt;&gt;"",VLOOKUP(CONCATENATE(D383,"-",E383),'Three Phase - UG'!$C$8:$T$18,9,FALSE),""),"")</f>
        <v/>
      </c>
      <c r="K383" s="426" t="str">
        <f>IF(D383&lt;&gt;"",IF(E383&lt;&gt;"",VLOOKUP(CONCATENATE(D383,"-",E383),'Three Phase - UG'!$C$8:$T$18,10,FALSE),""),"")</f>
        <v/>
      </c>
      <c r="L383" s="426" t="str">
        <f>IF(D383&lt;&gt;"",IF(E383&lt;&gt;"",VLOOKUP(CONCATENATE(D383,"-",E383),'Three Phase - UG'!$C$8:$T$18,12,FALSE),""),"")</f>
        <v/>
      </c>
      <c r="M383" s="426" t="str">
        <f>IF(D383&lt;&gt;"",IF(E383&lt;&gt;"",VLOOKUP(CONCATENATE(D383,"-",E383),'Three Phase - UG'!$C$8:$T$18,13,FALSE),""),"")</f>
        <v/>
      </c>
      <c r="N383" s="427" t="str">
        <f>IF(D383&lt;&gt;"",IF(E383&lt;&gt;"",VLOOKUP(CONCATENATE(D383,"-",E383),'Three Phase - UG'!$C$8:$T$18,15,FALSE)*1000000,""),"")</f>
        <v/>
      </c>
      <c r="O383" s="426"/>
      <c r="P383" s="427"/>
      <c r="W383" s="429"/>
      <c r="X383"/>
      <c r="Y383"/>
      <c r="Z383"/>
      <c r="AA383"/>
      <c r="AB383"/>
      <c r="AC383"/>
      <c r="AD383"/>
      <c r="AE383"/>
      <c r="AF383" s="4"/>
      <c r="AG383" s="4"/>
      <c r="AH383" s="4"/>
      <c r="AI383" s="4"/>
      <c r="AJ383" s="4"/>
      <c r="AK383" s="4"/>
      <c r="AL383" s="4"/>
      <c r="AM383" s="4"/>
      <c r="AN383"/>
      <c r="AO383"/>
      <c r="AP383"/>
      <c r="AQ383"/>
      <c r="AR383"/>
      <c r="AS383"/>
      <c r="AT383"/>
      <c r="AU383"/>
      <c r="AV383"/>
      <c r="AW383"/>
      <c r="AX383"/>
      <c r="AY383"/>
      <c r="AZ383"/>
      <c r="BA383"/>
    </row>
    <row r="384" spans="1:53" s="428" customFormat="1" x14ac:dyDescent="0.25">
      <c r="A384"/>
      <c r="B384" s="25"/>
      <c r="C384" s="25"/>
      <c r="D384" s="27"/>
      <c r="E384" s="26"/>
      <c r="F384" s="26"/>
      <c r="G384" s="353"/>
      <c r="H384" s="425"/>
      <c r="I384" s="353"/>
      <c r="J384" s="426" t="str">
        <f>IF(D384&lt;&gt;"",IF(E384&lt;&gt;"",VLOOKUP(CONCATENATE(D384,"-",E384),'Three Phase - UG'!$C$8:$T$18,9,FALSE),""),"")</f>
        <v/>
      </c>
      <c r="K384" s="426" t="str">
        <f>IF(D384&lt;&gt;"",IF(E384&lt;&gt;"",VLOOKUP(CONCATENATE(D384,"-",E384),'Three Phase - UG'!$C$8:$T$18,10,FALSE),""),"")</f>
        <v/>
      </c>
      <c r="L384" s="426" t="str">
        <f>IF(D384&lt;&gt;"",IF(E384&lt;&gt;"",VLOOKUP(CONCATENATE(D384,"-",E384),'Three Phase - UG'!$C$8:$T$18,12,FALSE),""),"")</f>
        <v/>
      </c>
      <c r="M384" s="426" t="str">
        <f>IF(D384&lt;&gt;"",IF(E384&lt;&gt;"",VLOOKUP(CONCATENATE(D384,"-",E384),'Three Phase - UG'!$C$8:$T$18,13,FALSE),""),"")</f>
        <v/>
      </c>
      <c r="N384" s="427" t="str">
        <f>IF(D384&lt;&gt;"",IF(E384&lt;&gt;"",VLOOKUP(CONCATENATE(D384,"-",E384),'Three Phase - UG'!$C$8:$T$18,15,FALSE)*1000000,""),"")</f>
        <v/>
      </c>
      <c r="O384" s="426"/>
      <c r="P384" s="427"/>
      <c r="W384" s="429"/>
      <c r="X384"/>
      <c r="Y384"/>
      <c r="Z384"/>
      <c r="AA384"/>
      <c r="AB384"/>
      <c r="AC384"/>
      <c r="AD384"/>
      <c r="AE384"/>
      <c r="AF384" s="4"/>
      <c r="AG384" s="4"/>
      <c r="AH384" s="4"/>
      <c r="AI384" s="4"/>
      <c r="AJ384" s="4"/>
      <c r="AK384" s="4"/>
      <c r="AL384" s="4"/>
      <c r="AM384" s="4"/>
      <c r="AN384"/>
      <c r="AO384"/>
      <c r="AP384"/>
      <c r="AQ384"/>
      <c r="AR384"/>
      <c r="AS384"/>
      <c r="AT384"/>
      <c r="AU384"/>
      <c r="AV384"/>
      <c r="AW384"/>
      <c r="AX384"/>
      <c r="AY384"/>
      <c r="AZ384"/>
      <c r="BA384"/>
    </row>
    <row r="385" spans="1:53" s="428" customFormat="1" x14ac:dyDescent="0.25">
      <c r="A385"/>
      <c r="B385" s="25"/>
      <c r="C385" s="25"/>
      <c r="D385" s="27"/>
      <c r="E385" s="26"/>
      <c r="F385" s="26"/>
      <c r="G385" s="353"/>
      <c r="H385" s="425"/>
      <c r="I385" s="353"/>
      <c r="J385" s="426" t="str">
        <f>IF(D385&lt;&gt;"",IF(E385&lt;&gt;"",VLOOKUP(CONCATENATE(D385,"-",E385),'Three Phase - UG'!$C$8:$T$18,9,FALSE),""),"")</f>
        <v/>
      </c>
      <c r="K385" s="426" t="str">
        <f>IF(D385&lt;&gt;"",IF(E385&lt;&gt;"",VLOOKUP(CONCATENATE(D385,"-",E385),'Three Phase - UG'!$C$8:$T$18,10,FALSE),""),"")</f>
        <v/>
      </c>
      <c r="L385" s="426" t="str">
        <f>IF(D385&lt;&gt;"",IF(E385&lt;&gt;"",VLOOKUP(CONCATENATE(D385,"-",E385),'Three Phase - UG'!$C$8:$T$18,12,FALSE),""),"")</f>
        <v/>
      </c>
      <c r="M385" s="426" t="str">
        <f>IF(D385&lt;&gt;"",IF(E385&lt;&gt;"",VLOOKUP(CONCATENATE(D385,"-",E385),'Three Phase - UG'!$C$8:$T$18,13,FALSE),""),"")</f>
        <v/>
      </c>
      <c r="N385" s="427" t="str">
        <f>IF(D385&lt;&gt;"",IF(E385&lt;&gt;"",VLOOKUP(CONCATENATE(D385,"-",E385),'Three Phase - UG'!$C$8:$T$18,15,FALSE)*1000000,""),"")</f>
        <v/>
      </c>
      <c r="O385" s="426"/>
      <c r="P385" s="427"/>
      <c r="W385" s="429"/>
      <c r="X385"/>
      <c r="Y385"/>
      <c r="Z385"/>
      <c r="AA385"/>
      <c r="AB385"/>
      <c r="AC385"/>
      <c r="AD385"/>
      <c r="AE385"/>
      <c r="AF385" s="4"/>
      <c r="AG385" s="4"/>
      <c r="AH385" s="4"/>
      <c r="AI385" s="4"/>
      <c r="AJ385" s="4"/>
      <c r="AK385" s="4"/>
      <c r="AL385" s="4"/>
      <c r="AM385" s="4"/>
      <c r="AN385"/>
      <c r="AO385"/>
      <c r="AP385"/>
      <c r="AQ385"/>
      <c r="AR385"/>
      <c r="AS385"/>
      <c r="AT385"/>
      <c r="AU385"/>
      <c r="AV385"/>
      <c r="AW385"/>
      <c r="AX385"/>
      <c r="AY385"/>
      <c r="AZ385"/>
      <c r="BA385"/>
    </row>
    <row r="386" spans="1:53" s="428" customFormat="1" x14ac:dyDescent="0.25">
      <c r="A386"/>
      <c r="B386" s="25"/>
      <c r="C386" s="25"/>
      <c r="D386" s="27"/>
      <c r="E386" s="26"/>
      <c r="F386" s="26"/>
      <c r="G386" s="353"/>
      <c r="H386" s="425"/>
      <c r="I386" s="353"/>
      <c r="J386" s="426" t="str">
        <f>IF(D386&lt;&gt;"",IF(E386&lt;&gt;"",VLOOKUP(CONCATENATE(D386,"-",E386),'Three Phase - UG'!$C$8:$T$18,9,FALSE),""),"")</f>
        <v/>
      </c>
      <c r="K386" s="426" t="str">
        <f>IF(D386&lt;&gt;"",IF(E386&lt;&gt;"",VLOOKUP(CONCATENATE(D386,"-",E386),'Three Phase - UG'!$C$8:$T$18,10,FALSE),""),"")</f>
        <v/>
      </c>
      <c r="L386" s="426" t="str">
        <f>IF(D386&lt;&gt;"",IF(E386&lt;&gt;"",VLOOKUP(CONCATENATE(D386,"-",E386),'Three Phase - UG'!$C$8:$T$18,12,FALSE),""),"")</f>
        <v/>
      </c>
      <c r="M386" s="426" t="str">
        <f>IF(D386&lt;&gt;"",IF(E386&lt;&gt;"",VLOOKUP(CONCATENATE(D386,"-",E386),'Three Phase - UG'!$C$8:$T$18,13,FALSE),""),"")</f>
        <v/>
      </c>
      <c r="N386" s="427" t="str">
        <f>IF(D386&lt;&gt;"",IF(E386&lt;&gt;"",VLOOKUP(CONCATENATE(D386,"-",E386),'Three Phase - UG'!$C$8:$T$18,15,FALSE)*1000000,""),"")</f>
        <v/>
      </c>
      <c r="O386" s="426"/>
      <c r="P386" s="427"/>
      <c r="W386" s="429"/>
      <c r="X386"/>
      <c r="Y386"/>
      <c r="Z386"/>
      <c r="AA386"/>
      <c r="AB386"/>
      <c r="AC386"/>
      <c r="AD386"/>
      <c r="AE386"/>
      <c r="AF386" s="4"/>
      <c r="AG386" s="4"/>
      <c r="AH386" s="4"/>
      <c r="AI386" s="4"/>
      <c r="AJ386" s="4"/>
      <c r="AK386" s="4"/>
      <c r="AL386" s="4"/>
      <c r="AM386" s="4"/>
      <c r="AN386"/>
      <c r="AO386"/>
      <c r="AP386"/>
      <c r="AQ386"/>
      <c r="AR386"/>
      <c r="AS386"/>
      <c r="AT386"/>
      <c r="AU386"/>
      <c r="AV386"/>
      <c r="AW386"/>
      <c r="AX386"/>
      <c r="AY386"/>
      <c r="AZ386"/>
      <c r="BA386"/>
    </row>
    <row r="387" spans="1:53" s="428" customFormat="1" x14ac:dyDescent="0.25">
      <c r="A387"/>
      <c r="B387" s="25"/>
      <c r="C387" s="25"/>
      <c r="D387" s="27"/>
      <c r="E387" s="26"/>
      <c r="F387" s="26"/>
      <c r="G387" s="353"/>
      <c r="H387" s="425"/>
      <c r="I387" s="353"/>
      <c r="J387" s="426" t="str">
        <f>IF(D387&lt;&gt;"",IF(E387&lt;&gt;"",VLOOKUP(CONCATENATE(D387,"-",E387),'Three Phase - UG'!$C$8:$T$18,9,FALSE),""),"")</f>
        <v/>
      </c>
      <c r="K387" s="426" t="str">
        <f>IF(D387&lt;&gt;"",IF(E387&lt;&gt;"",VLOOKUP(CONCATENATE(D387,"-",E387),'Three Phase - UG'!$C$8:$T$18,10,FALSE),""),"")</f>
        <v/>
      </c>
      <c r="L387" s="426" t="str">
        <f>IF(D387&lt;&gt;"",IF(E387&lt;&gt;"",VLOOKUP(CONCATENATE(D387,"-",E387),'Three Phase - UG'!$C$8:$T$18,12,FALSE),""),"")</f>
        <v/>
      </c>
      <c r="M387" s="426" t="str">
        <f>IF(D387&lt;&gt;"",IF(E387&lt;&gt;"",VLOOKUP(CONCATENATE(D387,"-",E387),'Three Phase - UG'!$C$8:$T$18,13,FALSE),""),"")</f>
        <v/>
      </c>
      <c r="N387" s="427" t="str">
        <f>IF(D387&lt;&gt;"",IF(E387&lt;&gt;"",VLOOKUP(CONCATENATE(D387,"-",E387),'Three Phase - UG'!$C$8:$T$18,15,FALSE)*1000000,""),"")</f>
        <v/>
      </c>
      <c r="O387" s="426"/>
      <c r="P387" s="427"/>
      <c r="W387" s="429"/>
      <c r="X387"/>
      <c r="Y387"/>
      <c r="Z387"/>
      <c r="AA387"/>
      <c r="AB387"/>
      <c r="AC387"/>
      <c r="AD387"/>
      <c r="AE387"/>
      <c r="AF387" s="4"/>
      <c r="AG387" s="4"/>
      <c r="AH387" s="4"/>
      <c r="AI387" s="4"/>
      <c r="AJ387" s="4"/>
      <c r="AK387" s="4"/>
      <c r="AL387" s="4"/>
      <c r="AM387" s="4"/>
      <c r="AN387"/>
      <c r="AO387"/>
      <c r="AP387"/>
      <c r="AQ387"/>
      <c r="AR387"/>
      <c r="AS387"/>
      <c r="AT387"/>
      <c r="AU387"/>
      <c r="AV387"/>
      <c r="AW387"/>
      <c r="AX387"/>
      <c r="AY387"/>
      <c r="AZ387"/>
      <c r="BA387"/>
    </row>
    <row r="388" spans="1:53" s="428" customFormat="1" x14ac:dyDescent="0.25">
      <c r="A388"/>
      <c r="B388" s="25"/>
      <c r="C388" s="25"/>
      <c r="D388" s="27"/>
      <c r="E388" s="26"/>
      <c r="F388" s="26"/>
      <c r="G388" s="353"/>
      <c r="H388" s="425"/>
      <c r="I388" s="353"/>
      <c r="J388" s="426" t="str">
        <f>IF(D388&lt;&gt;"",IF(E388&lt;&gt;"",VLOOKUP(CONCATENATE(D388,"-",E388),'Three Phase - UG'!$C$8:$T$18,9,FALSE),""),"")</f>
        <v/>
      </c>
      <c r="K388" s="426" t="str">
        <f>IF(D388&lt;&gt;"",IF(E388&lt;&gt;"",VLOOKUP(CONCATENATE(D388,"-",E388),'Three Phase - UG'!$C$8:$T$18,10,FALSE),""),"")</f>
        <v/>
      </c>
      <c r="L388" s="426" t="str">
        <f>IF(D388&lt;&gt;"",IF(E388&lt;&gt;"",VLOOKUP(CONCATENATE(D388,"-",E388),'Three Phase - UG'!$C$8:$T$18,12,FALSE),""),"")</f>
        <v/>
      </c>
      <c r="M388" s="426" t="str">
        <f>IF(D388&lt;&gt;"",IF(E388&lt;&gt;"",VLOOKUP(CONCATENATE(D388,"-",E388),'Three Phase - UG'!$C$8:$T$18,13,FALSE),""),"")</f>
        <v/>
      </c>
      <c r="N388" s="427" t="str">
        <f>IF(D388&lt;&gt;"",IF(E388&lt;&gt;"",VLOOKUP(CONCATENATE(D388,"-",E388),'Three Phase - UG'!$C$8:$T$18,15,FALSE)*1000000,""),"")</f>
        <v/>
      </c>
      <c r="O388" s="426"/>
      <c r="P388" s="427"/>
      <c r="W388" s="429"/>
      <c r="X388"/>
      <c r="Y388"/>
      <c r="Z388"/>
      <c r="AA388"/>
      <c r="AB388"/>
      <c r="AC388"/>
      <c r="AD388"/>
      <c r="AE388"/>
      <c r="AF388" s="4"/>
      <c r="AG388" s="4"/>
      <c r="AH388" s="4"/>
      <c r="AI388" s="4"/>
      <c r="AJ388" s="4"/>
      <c r="AK388" s="4"/>
      <c r="AL388" s="4"/>
      <c r="AM388" s="4"/>
      <c r="AN388"/>
      <c r="AO388"/>
      <c r="AP388"/>
      <c r="AQ388"/>
      <c r="AR388"/>
      <c r="AS388"/>
      <c r="AT388"/>
      <c r="AU388"/>
      <c r="AV388"/>
      <c r="AW388"/>
      <c r="AX388"/>
      <c r="AY388"/>
      <c r="AZ388"/>
      <c r="BA388"/>
    </row>
    <row r="389" spans="1:53" s="428" customFormat="1" x14ac:dyDescent="0.25">
      <c r="A389"/>
      <c r="B389" s="25"/>
      <c r="C389" s="25"/>
      <c r="D389" s="27"/>
      <c r="E389" s="26"/>
      <c r="F389" s="26"/>
      <c r="G389" s="353"/>
      <c r="H389" s="425"/>
      <c r="I389" s="353"/>
      <c r="J389" s="426" t="str">
        <f>IF(D389&lt;&gt;"",IF(E389&lt;&gt;"",VLOOKUP(CONCATENATE(D389,"-",E389),'Three Phase - UG'!$C$8:$T$18,9,FALSE),""),"")</f>
        <v/>
      </c>
      <c r="K389" s="426" t="str">
        <f>IF(D389&lt;&gt;"",IF(E389&lt;&gt;"",VLOOKUP(CONCATENATE(D389,"-",E389),'Three Phase - UG'!$C$8:$T$18,10,FALSE),""),"")</f>
        <v/>
      </c>
      <c r="L389" s="426" t="str">
        <f>IF(D389&lt;&gt;"",IF(E389&lt;&gt;"",VLOOKUP(CONCATENATE(D389,"-",E389),'Three Phase - UG'!$C$8:$T$18,12,FALSE),""),"")</f>
        <v/>
      </c>
      <c r="M389" s="426" t="str">
        <f>IF(D389&lt;&gt;"",IF(E389&lt;&gt;"",VLOOKUP(CONCATENATE(D389,"-",E389),'Three Phase - UG'!$C$8:$T$18,13,FALSE),""),"")</f>
        <v/>
      </c>
      <c r="N389" s="427" t="str">
        <f>IF(D389&lt;&gt;"",IF(E389&lt;&gt;"",VLOOKUP(CONCATENATE(D389,"-",E389),'Three Phase - UG'!$C$8:$T$18,15,FALSE)*1000000,""),"")</f>
        <v/>
      </c>
      <c r="O389" s="426"/>
      <c r="P389" s="427"/>
      <c r="W389" s="429"/>
      <c r="X389"/>
      <c r="Y389"/>
      <c r="Z389"/>
      <c r="AA389"/>
      <c r="AB389"/>
      <c r="AC389"/>
      <c r="AD389"/>
      <c r="AE389"/>
      <c r="AF389" s="4"/>
      <c r="AG389" s="4"/>
      <c r="AH389" s="4"/>
      <c r="AI389" s="4"/>
      <c r="AJ389" s="4"/>
      <c r="AK389" s="4"/>
      <c r="AL389" s="4"/>
      <c r="AM389" s="4"/>
      <c r="AN389"/>
      <c r="AO389"/>
      <c r="AP389"/>
      <c r="AQ389"/>
      <c r="AR389"/>
      <c r="AS389"/>
      <c r="AT389"/>
      <c r="AU389"/>
      <c r="AV389"/>
      <c r="AW389"/>
      <c r="AX389"/>
      <c r="AY389"/>
      <c r="AZ389"/>
      <c r="BA389"/>
    </row>
    <row r="390" spans="1:53" s="428" customFormat="1" x14ac:dyDescent="0.25">
      <c r="A390"/>
      <c r="B390" s="25"/>
      <c r="C390" s="25"/>
      <c r="D390" s="27"/>
      <c r="E390" s="26"/>
      <c r="F390" s="26"/>
      <c r="G390" s="353"/>
      <c r="H390" s="425"/>
      <c r="I390" s="353"/>
      <c r="J390" s="426" t="str">
        <f>IF(D390&lt;&gt;"",IF(E390&lt;&gt;"",VLOOKUP(CONCATENATE(D390,"-",E390),'Three Phase - UG'!$C$8:$T$18,9,FALSE),""),"")</f>
        <v/>
      </c>
      <c r="K390" s="426" t="str">
        <f>IF(D390&lt;&gt;"",IF(E390&lt;&gt;"",VLOOKUP(CONCATENATE(D390,"-",E390),'Three Phase - UG'!$C$8:$T$18,10,FALSE),""),"")</f>
        <v/>
      </c>
      <c r="L390" s="426" t="str">
        <f>IF(D390&lt;&gt;"",IF(E390&lt;&gt;"",VLOOKUP(CONCATENATE(D390,"-",E390),'Three Phase - UG'!$C$8:$T$18,12,FALSE),""),"")</f>
        <v/>
      </c>
      <c r="M390" s="426" t="str">
        <f>IF(D390&lt;&gt;"",IF(E390&lt;&gt;"",VLOOKUP(CONCATENATE(D390,"-",E390),'Three Phase - UG'!$C$8:$T$18,13,FALSE),""),"")</f>
        <v/>
      </c>
      <c r="N390" s="427" t="str">
        <f>IF(D390&lt;&gt;"",IF(E390&lt;&gt;"",VLOOKUP(CONCATENATE(D390,"-",E390),'Three Phase - UG'!$C$8:$T$18,15,FALSE)*1000000,""),"")</f>
        <v/>
      </c>
      <c r="O390" s="426"/>
      <c r="P390" s="427"/>
      <c r="W390" s="429"/>
      <c r="X390"/>
      <c r="Y390"/>
      <c r="Z390"/>
      <c r="AA390"/>
      <c r="AB390"/>
      <c r="AC390"/>
      <c r="AD390"/>
      <c r="AE390"/>
      <c r="AF390" s="4"/>
      <c r="AG390" s="4"/>
      <c r="AH390" s="4"/>
      <c r="AI390" s="4"/>
      <c r="AJ390" s="4"/>
      <c r="AK390" s="4"/>
      <c r="AL390" s="4"/>
      <c r="AM390" s="4"/>
      <c r="AN390"/>
      <c r="AO390"/>
      <c r="AP390"/>
      <c r="AQ390"/>
      <c r="AR390"/>
      <c r="AS390"/>
      <c r="AT390"/>
      <c r="AU390"/>
      <c r="AV390"/>
      <c r="AW390"/>
      <c r="AX390"/>
      <c r="AY390"/>
      <c r="AZ390"/>
      <c r="BA390"/>
    </row>
    <row r="391" spans="1:53" s="428" customFormat="1" x14ac:dyDescent="0.25">
      <c r="A391"/>
      <c r="B391" s="25"/>
      <c r="C391" s="25"/>
      <c r="D391" s="27"/>
      <c r="E391" s="26"/>
      <c r="F391" s="26"/>
      <c r="G391" s="353"/>
      <c r="H391" s="425"/>
      <c r="I391" s="353"/>
      <c r="J391" s="426" t="str">
        <f>IF(D391&lt;&gt;"",IF(E391&lt;&gt;"",VLOOKUP(CONCATENATE(D391,"-",E391),'Three Phase - UG'!$C$8:$T$18,9,FALSE),""),"")</f>
        <v/>
      </c>
      <c r="K391" s="426" t="str">
        <f>IF(D391&lt;&gt;"",IF(E391&lt;&gt;"",VLOOKUP(CONCATENATE(D391,"-",E391),'Three Phase - UG'!$C$8:$T$18,10,FALSE),""),"")</f>
        <v/>
      </c>
      <c r="L391" s="426" t="str">
        <f>IF(D391&lt;&gt;"",IF(E391&lt;&gt;"",VLOOKUP(CONCATENATE(D391,"-",E391),'Three Phase - UG'!$C$8:$T$18,12,FALSE),""),"")</f>
        <v/>
      </c>
      <c r="M391" s="426" t="str">
        <f>IF(D391&lt;&gt;"",IF(E391&lt;&gt;"",VLOOKUP(CONCATENATE(D391,"-",E391),'Three Phase - UG'!$C$8:$T$18,13,FALSE),""),"")</f>
        <v/>
      </c>
      <c r="N391" s="427" t="str">
        <f>IF(D391&lt;&gt;"",IF(E391&lt;&gt;"",VLOOKUP(CONCATENATE(D391,"-",E391),'Three Phase - UG'!$C$8:$T$18,15,FALSE)*1000000,""),"")</f>
        <v/>
      </c>
      <c r="O391" s="426"/>
      <c r="P391" s="427"/>
      <c r="W391" s="429"/>
      <c r="X391"/>
      <c r="Y391"/>
      <c r="Z391"/>
      <c r="AA391"/>
      <c r="AB391"/>
      <c r="AC391"/>
      <c r="AD391"/>
      <c r="AE391"/>
      <c r="AF391" s="4"/>
      <c r="AG391" s="4"/>
      <c r="AH391" s="4"/>
      <c r="AI391" s="4"/>
      <c r="AJ391" s="4"/>
      <c r="AK391" s="4"/>
      <c r="AL391" s="4"/>
      <c r="AM391" s="4"/>
      <c r="AN391"/>
      <c r="AO391"/>
      <c r="AP391"/>
      <c r="AQ391"/>
      <c r="AR391"/>
      <c r="AS391"/>
      <c r="AT391"/>
      <c r="AU391"/>
      <c r="AV391"/>
      <c r="AW391"/>
      <c r="AX391"/>
      <c r="AY391"/>
      <c r="AZ391"/>
      <c r="BA391"/>
    </row>
    <row r="392" spans="1:53" s="428" customFormat="1" x14ac:dyDescent="0.25">
      <c r="A392"/>
      <c r="B392" s="25"/>
      <c r="C392" s="25"/>
      <c r="D392" s="27"/>
      <c r="E392" s="26"/>
      <c r="F392" s="26"/>
      <c r="G392" s="353"/>
      <c r="H392" s="425"/>
      <c r="I392" s="353"/>
      <c r="J392" s="426" t="str">
        <f>IF(D392&lt;&gt;"",IF(E392&lt;&gt;"",VLOOKUP(CONCATENATE(D392,"-",E392),'Three Phase - UG'!$C$8:$T$18,9,FALSE),""),"")</f>
        <v/>
      </c>
      <c r="K392" s="426" t="str">
        <f>IF(D392&lt;&gt;"",IF(E392&lt;&gt;"",VLOOKUP(CONCATENATE(D392,"-",E392),'Three Phase - UG'!$C$8:$T$18,10,FALSE),""),"")</f>
        <v/>
      </c>
      <c r="L392" s="426" t="str">
        <f>IF(D392&lt;&gt;"",IF(E392&lt;&gt;"",VLOOKUP(CONCATENATE(D392,"-",E392),'Three Phase - UG'!$C$8:$T$18,12,FALSE),""),"")</f>
        <v/>
      </c>
      <c r="M392" s="426" t="str">
        <f>IF(D392&lt;&gt;"",IF(E392&lt;&gt;"",VLOOKUP(CONCATENATE(D392,"-",E392),'Three Phase - UG'!$C$8:$T$18,13,FALSE),""),"")</f>
        <v/>
      </c>
      <c r="N392" s="427" t="str">
        <f>IF(D392&lt;&gt;"",IF(E392&lt;&gt;"",VLOOKUP(CONCATENATE(D392,"-",E392),'Three Phase - UG'!$C$8:$T$18,15,FALSE)*1000000,""),"")</f>
        <v/>
      </c>
      <c r="O392" s="426"/>
      <c r="P392" s="427"/>
      <c r="W392" s="429"/>
      <c r="X392"/>
      <c r="Y392"/>
      <c r="Z392"/>
      <c r="AA392"/>
      <c r="AB392"/>
      <c r="AC392"/>
      <c r="AD392"/>
      <c r="AE392"/>
      <c r="AF392" s="4"/>
      <c r="AG392" s="4"/>
      <c r="AH392" s="4"/>
      <c r="AI392" s="4"/>
      <c r="AJ392" s="4"/>
      <c r="AK392" s="4"/>
      <c r="AL392" s="4"/>
      <c r="AM392" s="4"/>
      <c r="AN392"/>
      <c r="AO392"/>
      <c r="AP392"/>
      <c r="AQ392"/>
      <c r="AR392"/>
      <c r="AS392"/>
      <c r="AT392"/>
      <c r="AU392"/>
      <c r="AV392"/>
      <c r="AW392"/>
      <c r="AX392"/>
      <c r="AY392"/>
      <c r="AZ392"/>
      <c r="BA392"/>
    </row>
    <row r="393" spans="1:53" s="428" customFormat="1" x14ac:dyDescent="0.25">
      <c r="A393"/>
      <c r="B393" s="25"/>
      <c r="C393" s="25"/>
      <c r="D393" s="27"/>
      <c r="E393" s="26"/>
      <c r="F393" s="26"/>
      <c r="G393" s="353"/>
      <c r="H393" s="425"/>
      <c r="I393" s="353"/>
      <c r="J393" s="426" t="str">
        <f>IF(D393&lt;&gt;"",IF(E393&lt;&gt;"",VLOOKUP(CONCATENATE(D393,"-",E393),'Three Phase - UG'!$C$8:$T$18,9,FALSE),""),"")</f>
        <v/>
      </c>
      <c r="K393" s="426" t="str">
        <f>IF(D393&lt;&gt;"",IF(E393&lt;&gt;"",VLOOKUP(CONCATENATE(D393,"-",E393),'Three Phase - UG'!$C$8:$T$18,10,FALSE),""),"")</f>
        <v/>
      </c>
      <c r="L393" s="426" t="str">
        <f>IF(D393&lt;&gt;"",IF(E393&lt;&gt;"",VLOOKUP(CONCATENATE(D393,"-",E393),'Three Phase - UG'!$C$8:$T$18,12,FALSE),""),"")</f>
        <v/>
      </c>
      <c r="M393" s="426" t="str">
        <f>IF(D393&lt;&gt;"",IF(E393&lt;&gt;"",VLOOKUP(CONCATENATE(D393,"-",E393),'Three Phase - UG'!$C$8:$T$18,13,FALSE),""),"")</f>
        <v/>
      </c>
      <c r="N393" s="427" t="str">
        <f>IF(D393&lt;&gt;"",IF(E393&lt;&gt;"",VLOOKUP(CONCATENATE(D393,"-",E393),'Three Phase - UG'!$C$8:$T$18,15,FALSE)*1000000,""),"")</f>
        <v/>
      </c>
      <c r="O393" s="426"/>
      <c r="P393" s="427"/>
      <c r="W393" s="429"/>
      <c r="X393"/>
      <c r="Y393"/>
      <c r="Z393"/>
      <c r="AA393"/>
      <c r="AB393"/>
      <c r="AC393"/>
      <c r="AD393"/>
      <c r="AE393"/>
      <c r="AF393" s="4"/>
      <c r="AG393" s="4"/>
      <c r="AH393" s="4"/>
      <c r="AI393" s="4"/>
      <c r="AJ393" s="4"/>
      <c r="AK393" s="4"/>
      <c r="AL393" s="4"/>
      <c r="AM393" s="4"/>
      <c r="AN393"/>
      <c r="AO393"/>
      <c r="AP393"/>
      <c r="AQ393"/>
      <c r="AR393"/>
      <c r="AS393"/>
      <c r="AT393"/>
      <c r="AU393"/>
      <c r="AV393"/>
      <c r="AW393"/>
      <c r="AX393"/>
      <c r="AY393"/>
      <c r="AZ393"/>
      <c r="BA393"/>
    </row>
    <row r="394" spans="1:53" s="428" customFormat="1" x14ac:dyDescent="0.25">
      <c r="A394"/>
      <c r="B394" s="25"/>
      <c r="C394" s="25"/>
      <c r="D394" s="27"/>
      <c r="E394" s="26"/>
      <c r="F394" s="26"/>
      <c r="G394" s="353"/>
      <c r="H394" s="425"/>
      <c r="I394" s="353"/>
      <c r="J394" s="426" t="str">
        <f>IF(D394&lt;&gt;"",IF(E394&lt;&gt;"",VLOOKUP(CONCATENATE(D394,"-",E394),'Three Phase - UG'!$C$8:$T$18,9,FALSE),""),"")</f>
        <v/>
      </c>
      <c r="K394" s="426" t="str">
        <f>IF(D394&lt;&gt;"",IF(E394&lt;&gt;"",VLOOKUP(CONCATENATE(D394,"-",E394),'Three Phase - UG'!$C$8:$T$18,10,FALSE),""),"")</f>
        <v/>
      </c>
      <c r="L394" s="426" t="str">
        <f>IF(D394&lt;&gt;"",IF(E394&lt;&gt;"",VLOOKUP(CONCATENATE(D394,"-",E394),'Three Phase - UG'!$C$8:$T$18,12,FALSE),""),"")</f>
        <v/>
      </c>
      <c r="M394" s="426" t="str">
        <f>IF(D394&lt;&gt;"",IF(E394&lt;&gt;"",VLOOKUP(CONCATENATE(D394,"-",E394),'Three Phase - UG'!$C$8:$T$18,13,FALSE),""),"")</f>
        <v/>
      </c>
      <c r="N394" s="427" t="str">
        <f>IF(D394&lt;&gt;"",IF(E394&lt;&gt;"",VLOOKUP(CONCATENATE(D394,"-",E394),'Three Phase - UG'!$C$8:$T$18,15,FALSE)*1000000,""),"")</f>
        <v/>
      </c>
      <c r="O394" s="426"/>
      <c r="P394" s="427"/>
      <c r="W394" s="429"/>
      <c r="X394"/>
      <c r="Y394"/>
      <c r="Z394"/>
      <c r="AA394"/>
      <c r="AB394"/>
      <c r="AC394"/>
      <c r="AD394"/>
      <c r="AE394"/>
      <c r="AF394" s="4"/>
      <c r="AG394" s="4"/>
      <c r="AH394" s="4"/>
      <c r="AI394" s="4"/>
      <c r="AJ394" s="4"/>
      <c r="AK394" s="4"/>
      <c r="AL394" s="4"/>
      <c r="AM394" s="4"/>
      <c r="AN394"/>
      <c r="AO394"/>
      <c r="AP394"/>
      <c r="AQ394"/>
      <c r="AR394"/>
      <c r="AS394"/>
      <c r="AT394"/>
      <c r="AU394"/>
      <c r="AV394"/>
      <c r="AW394"/>
      <c r="AX394"/>
      <c r="AY394"/>
      <c r="AZ394"/>
      <c r="BA394"/>
    </row>
    <row r="395" spans="1:53" s="428" customFormat="1" x14ac:dyDescent="0.25">
      <c r="A395"/>
      <c r="B395" s="25"/>
      <c r="C395" s="25"/>
      <c r="D395" s="27"/>
      <c r="E395" s="26"/>
      <c r="F395" s="26"/>
      <c r="G395" s="353"/>
      <c r="H395" s="425"/>
      <c r="I395" s="353"/>
      <c r="J395" s="426" t="str">
        <f>IF(D395&lt;&gt;"",IF(E395&lt;&gt;"",VLOOKUP(CONCATENATE(D395,"-",E395),'Three Phase - UG'!$C$8:$T$18,9,FALSE),""),"")</f>
        <v/>
      </c>
      <c r="K395" s="426" t="str">
        <f>IF(D395&lt;&gt;"",IF(E395&lt;&gt;"",VLOOKUP(CONCATENATE(D395,"-",E395),'Three Phase - UG'!$C$8:$T$18,10,FALSE),""),"")</f>
        <v/>
      </c>
      <c r="L395" s="426" t="str">
        <f>IF(D395&lt;&gt;"",IF(E395&lt;&gt;"",VLOOKUP(CONCATENATE(D395,"-",E395),'Three Phase - UG'!$C$8:$T$18,12,FALSE),""),"")</f>
        <v/>
      </c>
      <c r="M395" s="426" t="str">
        <f>IF(D395&lt;&gt;"",IF(E395&lt;&gt;"",VLOOKUP(CONCATENATE(D395,"-",E395),'Three Phase - UG'!$C$8:$T$18,13,FALSE),""),"")</f>
        <v/>
      </c>
      <c r="N395" s="427" t="str">
        <f>IF(D395&lt;&gt;"",IF(E395&lt;&gt;"",VLOOKUP(CONCATENATE(D395,"-",E395),'Three Phase - UG'!$C$8:$T$18,15,FALSE)*1000000,""),"")</f>
        <v/>
      </c>
      <c r="O395" s="426"/>
      <c r="P395" s="427"/>
      <c r="W395" s="429"/>
      <c r="X395"/>
      <c r="Y395"/>
      <c r="Z395"/>
      <c r="AA395"/>
      <c r="AB395"/>
      <c r="AC395"/>
      <c r="AD395"/>
      <c r="AE395"/>
      <c r="AF395" s="4"/>
      <c r="AG395" s="4"/>
      <c r="AH395" s="4"/>
      <c r="AI395" s="4"/>
      <c r="AJ395" s="4"/>
      <c r="AK395" s="4"/>
      <c r="AL395" s="4"/>
      <c r="AM395" s="4"/>
      <c r="AN395"/>
      <c r="AO395"/>
      <c r="AP395"/>
      <c r="AQ395"/>
      <c r="AR395"/>
      <c r="AS395"/>
      <c r="AT395"/>
      <c r="AU395"/>
      <c r="AV395"/>
      <c r="AW395"/>
      <c r="AX395"/>
      <c r="AY395"/>
      <c r="AZ395"/>
      <c r="BA395"/>
    </row>
    <row r="396" spans="1:53" s="428" customFormat="1" x14ac:dyDescent="0.25">
      <c r="A396"/>
      <c r="B396" s="25"/>
      <c r="C396" s="25"/>
      <c r="D396" s="27"/>
      <c r="E396" s="26"/>
      <c r="F396" s="26"/>
      <c r="G396" s="353"/>
      <c r="H396" s="425"/>
      <c r="I396" s="353"/>
      <c r="J396" s="426" t="str">
        <f>IF(D396&lt;&gt;"",IF(E396&lt;&gt;"",VLOOKUP(CONCATENATE(D396,"-",E396),'Three Phase - UG'!$C$8:$T$18,9,FALSE),""),"")</f>
        <v/>
      </c>
      <c r="K396" s="426" t="str">
        <f>IF(D396&lt;&gt;"",IF(E396&lt;&gt;"",VLOOKUP(CONCATENATE(D396,"-",E396),'Three Phase - UG'!$C$8:$T$18,10,FALSE),""),"")</f>
        <v/>
      </c>
      <c r="L396" s="426" t="str">
        <f>IF(D396&lt;&gt;"",IF(E396&lt;&gt;"",VLOOKUP(CONCATENATE(D396,"-",E396),'Three Phase - UG'!$C$8:$T$18,12,FALSE),""),"")</f>
        <v/>
      </c>
      <c r="M396" s="426" t="str">
        <f>IF(D396&lt;&gt;"",IF(E396&lt;&gt;"",VLOOKUP(CONCATENATE(D396,"-",E396),'Three Phase - UG'!$C$8:$T$18,13,FALSE),""),"")</f>
        <v/>
      </c>
      <c r="N396" s="427" t="str">
        <f>IF(D396&lt;&gt;"",IF(E396&lt;&gt;"",VLOOKUP(CONCATENATE(D396,"-",E396),'Three Phase - UG'!$C$8:$T$18,15,FALSE)*1000000,""),"")</f>
        <v/>
      </c>
      <c r="O396" s="426"/>
      <c r="P396" s="427"/>
      <c r="W396" s="429"/>
      <c r="X396"/>
      <c r="Y396"/>
      <c r="Z396"/>
      <c r="AA396"/>
      <c r="AB396"/>
      <c r="AC396"/>
      <c r="AD396"/>
      <c r="AE396"/>
      <c r="AF396" s="4"/>
      <c r="AG396" s="4"/>
      <c r="AH396" s="4"/>
      <c r="AI396" s="4"/>
      <c r="AJ396" s="4"/>
      <c r="AK396" s="4"/>
      <c r="AL396" s="4"/>
      <c r="AM396" s="4"/>
      <c r="AN396"/>
      <c r="AO396"/>
      <c r="AP396"/>
      <c r="AQ396"/>
      <c r="AR396"/>
      <c r="AS396"/>
      <c r="AT396"/>
      <c r="AU396"/>
      <c r="AV396"/>
      <c r="AW396"/>
      <c r="AX396"/>
      <c r="AY396"/>
      <c r="AZ396"/>
      <c r="BA396"/>
    </row>
    <row r="397" spans="1:53" s="428" customFormat="1" x14ac:dyDescent="0.25">
      <c r="A397"/>
      <c r="B397" s="25"/>
      <c r="C397" s="25"/>
      <c r="D397" s="27"/>
      <c r="E397" s="26"/>
      <c r="F397" s="26"/>
      <c r="G397" s="353"/>
      <c r="H397" s="425"/>
      <c r="I397" s="353"/>
      <c r="J397" s="426" t="str">
        <f>IF(D397&lt;&gt;"",IF(E397&lt;&gt;"",VLOOKUP(CONCATENATE(D397,"-",E397),'Three Phase - UG'!$C$8:$T$18,9,FALSE),""),"")</f>
        <v/>
      </c>
      <c r="K397" s="426" t="str">
        <f>IF(D397&lt;&gt;"",IF(E397&lt;&gt;"",VLOOKUP(CONCATENATE(D397,"-",E397),'Three Phase - UG'!$C$8:$T$18,10,FALSE),""),"")</f>
        <v/>
      </c>
      <c r="L397" s="426" t="str">
        <f>IF(D397&lt;&gt;"",IF(E397&lt;&gt;"",VLOOKUP(CONCATENATE(D397,"-",E397),'Three Phase - UG'!$C$8:$T$18,12,FALSE),""),"")</f>
        <v/>
      </c>
      <c r="M397" s="426" t="str">
        <f>IF(D397&lt;&gt;"",IF(E397&lt;&gt;"",VLOOKUP(CONCATENATE(D397,"-",E397),'Three Phase - UG'!$C$8:$T$18,13,FALSE),""),"")</f>
        <v/>
      </c>
      <c r="N397" s="427" t="str">
        <f>IF(D397&lt;&gt;"",IF(E397&lt;&gt;"",VLOOKUP(CONCATENATE(D397,"-",E397),'Three Phase - UG'!$C$8:$T$18,15,FALSE)*1000000,""),"")</f>
        <v/>
      </c>
      <c r="O397" s="426"/>
      <c r="P397" s="427"/>
      <c r="W397" s="429"/>
      <c r="X397"/>
      <c r="Y397"/>
      <c r="Z397"/>
      <c r="AA397"/>
      <c r="AB397"/>
      <c r="AC397"/>
      <c r="AD397"/>
      <c r="AE397"/>
      <c r="AF397" s="4"/>
      <c r="AG397" s="4"/>
      <c r="AH397" s="4"/>
      <c r="AI397" s="4"/>
      <c r="AJ397" s="4"/>
      <c r="AK397" s="4"/>
      <c r="AL397" s="4"/>
      <c r="AM397" s="4"/>
      <c r="AN397"/>
      <c r="AO397"/>
      <c r="AP397"/>
      <c r="AQ397"/>
      <c r="AR397"/>
      <c r="AS397"/>
      <c r="AT397"/>
      <c r="AU397"/>
      <c r="AV397"/>
      <c r="AW397"/>
      <c r="AX397"/>
      <c r="AY397"/>
      <c r="AZ397"/>
      <c r="BA397"/>
    </row>
    <row r="398" spans="1:53" s="428" customFormat="1" x14ac:dyDescent="0.25">
      <c r="A398"/>
      <c r="B398" s="25"/>
      <c r="C398" s="25"/>
      <c r="D398" s="27"/>
      <c r="E398" s="26"/>
      <c r="F398" s="26"/>
      <c r="G398" s="353"/>
      <c r="H398" s="425"/>
      <c r="I398" s="353"/>
      <c r="J398" s="426" t="str">
        <f>IF(D398&lt;&gt;"",IF(E398&lt;&gt;"",VLOOKUP(CONCATENATE(D398,"-",E398),'Three Phase - UG'!$C$8:$T$18,9,FALSE),""),"")</f>
        <v/>
      </c>
      <c r="K398" s="426" t="str">
        <f>IF(D398&lt;&gt;"",IF(E398&lt;&gt;"",VLOOKUP(CONCATENATE(D398,"-",E398),'Three Phase - UG'!$C$8:$T$18,10,FALSE),""),"")</f>
        <v/>
      </c>
      <c r="L398" s="426" t="str">
        <f>IF(D398&lt;&gt;"",IF(E398&lt;&gt;"",VLOOKUP(CONCATENATE(D398,"-",E398),'Three Phase - UG'!$C$8:$T$18,12,FALSE),""),"")</f>
        <v/>
      </c>
      <c r="M398" s="426" t="str">
        <f>IF(D398&lt;&gt;"",IF(E398&lt;&gt;"",VLOOKUP(CONCATENATE(D398,"-",E398),'Three Phase - UG'!$C$8:$T$18,13,FALSE),""),"")</f>
        <v/>
      </c>
      <c r="N398" s="427" t="str">
        <f>IF(D398&lt;&gt;"",IF(E398&lt;&gt;"",VLOOKUP(CONCATENATE(D398,"-",E398),'Three Phase - UG'!$C$8:$T$18,15,FALSE)*1000000,""),"")</f>
        <v/>
      </c>
      <c r="O398" s="426"/>
      <c r="P398" s="427"/>
      <c r="W398" s="429"/>
      <c r="X398"/>
      <c r="Y398"/>
      <c r="Z398"/>
      <c r="AA398"/>
      <c r="AB398"/>
      <c r="AC398"/>
      <c r="AD398"/>
      <c r="AE398"/>
      <c r="AF398" s="4"/>
      <c r="AG398" s="4"/>
      <c r="AH398" s="4"/>
      <c r="AI398" s="4"/>
      <c r="AJ398" s="4"/>
      <c r="AK398" s="4"/>
      <c r="AL398" s="4"/>
      <c r="AM398" s="4"/>
      <c r="AN398"/>
      <c r="AO398"/>
      <c r="AP398"/>
      <c r="AQ398"/>
      <c r="AR398"/>
      <c r="AS398"/>
      <c r="AT398"/>
      <c r="AU398"/>
      <c r="AV398"/>
      <c r="AW398"/>
      <c r="AX398"/>
      <c r="AY398"/>
      <c r="AZ398"/>
      <c r="BA398"/>
    </row>
    <row r="399" spans="1:53" s="428" customFormat="1" x14ac:dyDescent="0.25">
      <c r="A399"/>
      <c r="B399" s="25"/>
      <c r="C399" s="25"/>
      <c r="D399" s="27"/>
      <c r="E399" s="26"/>
      <c r="F399" s="26"/>
      <c r="G399" s="353"/>
      <c r="H399" s="425"/>
      <c r="I399" s="353"/>
      <c r="J399" s="426" t="str">
        <f>IF(D399&lt;&gt;"",IF(E399&lt;&gt;"",VLOOKUP(CONCATENATE(D399,"-",E399),'Three Phase - UG'!$C$8:$T$18,9,FALSE),""),"")</f>
        <v/>
      </c>
      <c r="K399" s="426" t="str">
        <f>IF(D399&lt;&gt;"",IF(E399&lt;&gt;"",VLOOKUP(CONCATENATE(D399,"-",E399),'Three Phase - UG'!$C$8:$T$18,10,FALSE),""),"")</f>
        <v/>
      </c>
      <c r="L399" s="426" t="str">
        <f>IF(D399&lt;&gt;"",IF(E399&lt;&gt;"",VLOOKUP(CONCATENATE(D399,"-",E399),'Three Phase - UG'!$C$8:$T$18,12,FALSE),""),"")</f>
        <v/>
      </c>
      <c r="M399" s="426" t="str">
        <f>IF(D399&lt;&gt;"",IF(E399&lt;&gt;"",VLOOKUP(CONCATENATE(D399,"-",E399),'Three Phase - UG'!$C$8:$T$18,13,FALSE),""),"")</f>
        <v/>
      </c>
      <c r="N399" s="427" t="str">
        <f>IF(D399&lt;&gt;"",IF(E399&lt;&gt;"",VLOOKUP(CONCATENATE(D399,"-",E399),'Three Phase - UG'!$C$8:$T$18,15,FALSE)*1000000,""),"")</f>
        <v/>
      </c>
      <c r="O399" s="426"/>
      <c r="P399" s="427"/>
      <c r="W399" s="429"/>
      <c r="X399"/>
      <c r="Y399"/>
      <c r="Z399"/>
      <c r="AA399"/>
      <c r="AB399"/>
      <c r="AC399"/>
      <c r="AD399"/>
      <c r="AE399"/>
      <c r="AF399" s="4"/>
      <c r="AG399" s="4"/>
      <c r="AH399" s="4"/>
      <c r="AI399" s="4"/>
      <c r="AJ399" s="4"/>
      <c r="AK399" s="4"/>
      <c r="AL399" s="4"/>
      <c r="AM399" s="4"/>
      <c r="AN399"/>
      <c r="AO399"/>
      <c r="AP399"/>
      <c r="AQ399"/>
      <c r="AR399"/>
      <c r="AS399"/>
      <c r="AT399"/>
      <c r="AU399"/>
      <c r="AV399"/>
      <c r="AW399"/>
      <c r="AX399"/>
      <c r="AY399"/>
      <c r="AZ399"/>
      <c r="BA399"/>
    </row>
    <row r="400" spans="1:53" s="428" customFormat="1" x14ac:dyDescent="0.25">
      <c r="A400"/>
      <c r="B400" s="25"/>
      <c r="C400" s="25"/>
      <c r="D400" s="27"/>
      <c r="E400" s="26"/>
      <c r="F400" s="26"/>
      <c r="G400" s="353"/>
      <c r="H400" s="425"/>
      <c r="I400" s="353"/>
      <c r="J400" s="426" t="str">
        <f>IF(D400&lt;&gt;"",IF(E400&lt;&gt;"",VLOOKUP(CONCATENATE(D400,"-",E400),'Three Phase - UG'!$C$8:$T$18,9,FALSE),""),"")</f>
        <v/>
      </c>
      <c r="K400" s="426" t="str">
        <f>IF(D400&lt;&gt;"",IF(E400&lt;&gt;"",VLOOKUP(CONCATENATE(D400,"-",E400),'Three Phase - UG'!$C$8:$T$18,10,FALSE),""),"")</f>
        <v/>
      </c>
      <c r="L400" s="426" t="str">
        <f>IF(D400&lt;&gt;"",IF(E400&lt;&gt;"",VLOOKUP(CONCATENATE(D400,"-",E400),'Three Phase - UG'!$C$8:$T$18,12,FALSE),""),"")</f>
        <v/>
      </c>
      <c r="M400" s="426" t="str">
        <f>IF(D400&lt;&gt;"",IF(E400&lt;&gt;"",VLOOKUP(CONCATENATE(D400,"-",E400),'Three Phase - UG'!$C$8:$T$18,13,FALSE),""),"")</f>
        <v/>
      </c>
      <c r="N400" s="427" t="str">
        <f>IF(D400&lt;&gt;"",IF(E400&lt;&gt;"",VLOOKUP(CONCATENATE(D400,"-",E400),'Three Phase - UG'!$C$8:$T$18,15,FALSE)*1000000,""),"")</f>
        <v/>
      </c>
      <c r="O400" s="426"/>
      <c r="P400" s="427"/>
      <c r="W400" s="429"/>
      <c r="X400"/>
      <c r="Y400"/>
      <c r="Z400"/>
      <c r="AA400"/>
      <c r="AB400"/>
      <c r="AC400"/>
      <c r="AD400"/>
      <c r="AE400"/>
      <c r="AF400" s="4"/>
      <c r="AG400" s="4"/>
      <c r="AH400" s="4"/>
      <c r="AI400" s="4"/>
      <c r="AJ400" s="4"/>
      <c r="AK400" s="4"/>
      <c r="AL400" s="4"/>
      <c r="AM400" s="4"/>
      <c r="AN400"/>
      <c r="AO400"/>
      <c r="AP400"/>
      <c r="AQ400"/>
      <c r="AR400"/>
      <c r="AS400"/>
      <c r="AT400"/>
      <c r="AU400"/>
      <c r="AV400"/>
      <c r="AW400"/>
      <c r="AX400"/>
      <c r="AY400"/>
      <c r="AZ400"/>
      <c r="BA400"/>
    </row>
    <row r="401" spans="1:53" s="428" customFormat="1" x14ac:dyDescent="0.25">
      <c r="A401"/>
      <c r="B401" s="25"/>
      <c r="C401" s="25"/>
      <c r="D401" s="27"/>
      <c r="E401" s="26"/>
      <c r="F401" s="26"/>
      <c r="G401" s="353"/>
      <c r="H401" s="425"/>
      <c r="I401" s="353"/>
      <c r="J401" s="426" t="str">
        <f>IF(D401&lt;&gt;"",IF(E401&lt;&gt;"",VLOOKUP(CONCATENATE(D401,"-",E401),'Three Phase - UG'!$C$8:$T$18,9,FALSE),""),"")</f>
        <v/>
      </c>
      <c r="K401" s="426" t="str">
        <f>IF(D401&lt;&gt;"",IF(E401&lt;&gt;"",VLOOKUP(CONCATENATE(D401,"-",E401),'Three Phase - UG'!$C$8:$T$18,10,FALSE),""),"")</f>
        <v/>
      </c>
      <c r="L401" s="426" t="str">
        <f>IF(D401&lt;&gt;"",IF(E401&lt;&gt;"",VLOOKUP(CONCATENATE(D401,"-",E401),'Three Phase - UG'!$C$8:$T$18,12,FALSE),""),"")</f>
        <v/>
      </c>
      <c r="M401" s="426" t="str">
        <f>IF(D401&lt;&gt;"",IF(E401&lt;&gt;"",VLOOKUP(CONCATENATE(D401,"-",E401),'Three Phase - UG'!$C$8:$T$18,13,FALSE),""),"")</f>
        <v/>
      </c>
      <c r="N401" s="427" t="str">
        <f>IF(D401&lt;&gt;"",IF(E401&lt;&gt;"",VLOOKUP(CONCATENATE(D401,"-",E401),'Three Phase - UG'!$C$8:$T$18,15,FALSE)*1000000,""),"")</f>
        <v/>
      </c>
      <c r="O401" s="426"/>
      <c r="P401" s="427"/>
      <c r="W401" s="429"/>
      <c r="X401"/>
      <c r="Y401"/>
      <c r="Z401"/>
      <c r="AA401"/>
      <c r="AB401"/>
      <c r="AC401"/>
      <c r="AD401"/>
      <c r="AE401"/>
      <c r="AF401" s="4"/>
      <c r="AG401" s="4"/>
      <c r="AH401" s="4"/>
      <c r="AI401" s="4"/>
      <c r="AJ401" s="4"/>
      <c r="AK401" s="4"/>
      <c r="AL401" s="4"/>
      <c r="AM401" s="4"/>
      <c r="AN401"/>
      <c r="AO401"/>
      <c r="AP401"/>
      <c r="AQ401"/>
      <c r="AR401"/>
      <c r="AS401"/>
      <c r="AT401"/>
      <c r="AU401"/>
      <c r="AV401"/>
      <c r="AW401"/>
      <c r="AX401"/>
      <c r="AY401"/>
      <c r="AZ401"/>
      <c r="BA401"/>
    </row>
    <row r="402" spans="1:53" s="428" customFormat="1" x14ac:dyDescent="0.25">
      <c r="A402"/>
      <c r="B402" s="25"/>
      <c r="C402" s="25"/>
      <c r="D402" s="27"/>
      <c r="E402" s="26"/>
      <c r="F402" s="26"/>
      <c r="G402" s="353"/>
      <c r="H402" s="425"/>
      <c r="I402" s="353"/>
      <c r="J402" s="426" t="str">
        <f>IF(D402&lt;&gt;"",IF(E402&lt;&gt;"",VLOOKUP(CONCATENATE(D402,"-",E402),'Three Phase - UG'!$C$8:$T$18,9,FALSE),""),"")</f>
        <v/>
      </c>
      <c r="K402" s="426" t="str">
        <f>IF(D402&lt;&gt;"",IF(E402&lt;&gt;"",VLOOKUP(CONCATENATE(D402,"-",E402),'Three Phase - UG'!$C$8:$T$18,10,FALSE),""),"")</f>
        <v/>
      </c>
      <c r="L402" s="426" t="str">
        <f>IF(D402&lt;&gt;"",IF(E402&lt;&gt;"",VLOOKUP(CONCATENATE(D402,"-",E402),'Three Phase - UG'!$C$8:$T$18,12,FALSE),""),"")</f>
        <v/>
      </c>
      <c r="M402" s="426" t="str">
        <f>IF(D402&lt;&gt;"",IF(E402&lt;&gt;"",VLOOKUP(CONCATENATE(D402,"-",E402),'Three Phase - UG'!$C$8:$T$18,13,FALSE),""),"")</f>
        <v/>
      </c>
      <c r="N402" s="427" t="str">
        <f>IF(D402&lt;&gt;"",IF(E402&lt;&gt;"",VLOOKUP(CONCATENATE(D402,"-",E402),'Three Phase - UG'!$C$8:$T$18,15,FALSE)*1000000,""),"")</f>
        <v/>
      </c>
      <c r="O402" s="426"/>
      <c r="P402" s="427"/>
      <c r="W402" s="429"/>
      <c r="X402"/>
      <c r="Y402"/>
      <c r="Z402"/>
      <c r="AA402"/>
      <c r="AB402"/>
      <c r="AC402"/>
      <c r="AD402"/>
      <c r="AE402"/>
      <c r="AF402" s="4"/>
      <c r="AG402" s="4"/>
      <c r="AH402" s="4"/>
      <c r="AI402" s="4"/>
      <c r="AJ402" s="4"/>
      <c r="AK402" s="4"/>
      <c r="AL402" s="4"/>
      <c r="AM402" s="4"/>
      <c r="AN402"/>
      <c r="AO402"/>
      <c r="AP402"/>
      <c r="AQ402"/>
      <c r="AR402"/>
      <c r="AS402"/>
      <c r="AT402"/>
      <c r="AU402"/>
      <c r="AV402"/>
      <c r="AW402"/>
      <c r="AX402"/>
      <c r="AY402"/>
      <c r="AZ402"/>
      <c r="BA402"/>
    </row>
    <row r="403" spans="1:53" s="428" customFormat="1" x14ac:dyDescent="0.25">
      <c r="A403"/>
      <c r="B403" s="25"/>
      <c r="C403" s="25"/>
      <c r="D403" s="27"/>
      <c r="E403" s="26"/>
      <c r="F403" s="26"/>
      <c r="G403" s="353"/>
      <c r="H403" s="425"/>
      <c r="I403" s="353"/>
      <c r="J403" s="426" t="str">
        <f>IF(D403&lt;&gt;"",IF(E403&lt;&gt;"",VLOOKUP(CONCATENATE(D403,"-",E403),'Three Phase - UG'!$C$8:$T$18,9,FALSE),""),"")</f>
        <v/>
      </c>
      <c r="K403" s="426" t="str">
        <f>IF(D403&lt;&gt;"",IF(E403&lt;&gt;"",VLOOKUP(CONCATENATE(D403,"-",E403),'Three Phase - UG'!$C$8:$T$18,10,FALSE),""),"")</f>
        <v/>
      </c>
      <c r="L403" s="426" t="str">
        <f>IF(D403&lt;&gt;"",IF(E403&lt;&gt;"",VLOOKUP(CONCATENATE(D403,"-",E403),'Three Phase - UG'!$C$8:$T$18,12,FALSE),""),"")</f>
        <v/>
      </c>
      <c r="M403" s="426" t="str">
        <f>IF(D403&lt;&gt;"",IF(E403&lt;&gt;"",VLOOKUP(CONCATENATE(D403,"-",E403),'Three Phase - UG'!$C$8:$T$18,13,FALSE),""),"")</f>
        <v/>
      </c>
      <c r="N403" s="427" t="str">
        <f>IF(D403&lt;&gt;"",IF(E403&lt;&gt;"",VLOOKUP(CONCATENATE(D403,"-",E403),'Three Phase - UG'!$C$8:$T$18,15,FALSE)*1000000,""),"")</f>
        <v/>
      </c>
      <c r="O403" s="426"/>
      <c r="P403" s="427"/>
      <c r="W403" s="429"/>
      <c r="X403"/>
      <c r="Y403"/>
      <c r="Z403"/>
      <c r="AA403"/>
      <c r="AB403"/>
      <c r="AC403"/>
      <c r="AD403"/>
      <c r="AE403"/>
      <c r="AF403" s="4"/>
      <c r="AG403" s="4"/>
      <c r="AH403" s="4"/>
      <c r="AI403" s="4"/>
      <c r="AJ403" s="4"/>
      <c r="AK403" s="4"/>
      <c r="AL403" s="4"/>
      <c r="AM403" s="4"/>
      <c r="AN403"/>
      <c r="AO403"/>
      <c r="AP403"/>
      <c r="AQ403"/>
      <c r="AR403"/>
      <c r="AS403"/>
      <c r="AT403"/>
      <c r="AU403"/>
      <c r="AV403"/>
      <c r="AW403"/>
      <c r="AX403"/>
      <c r="AY403"/>
      <c r="AZ403"/>
      <c r="BA403"/>
    </row>
    <row r="404" spans="1:53" s="428" customFormat="1" x14ac:dyDescent="0.25">
      <c r="A404"/>
      <c r="B404" s="25"/>
      <c r="C404" s="25"/>
      <c r="D404" s="27"/>
      <c r="E404" s="26"/>
      <c r="F404" s="26"/>
      <c r="G404" s="353"/>
      <c r="H404" s="425"/>
      <c r="I404" s="353"/>
      <c r="J404" s="426" t="str">
        <f>IF(D404&lt;&gt;"",IF(E404&lt;&gt;"",VLOOKUP(CONCATENATE(D404,"-",E404),'Three Phase - UG'!$C$8:$T$18,9,FALSE),""),"")</f>
        <v/>
      </c>
      <c r="K404" s="426" t="str">
        <f>IF(D404&lt;&gt;"",IF(E404&lt;&gt;"",VLOOKUP(CONCATENATE(D404,"-",E404),'Three Phase - UG'!$C$8:$T$18,10,FALSE),""),"")</f>
        <v/>
      </c>
      <c r="L404" s="426" t="str">
        <f>IF(D404&lt;&gt;"",IF(E404&lt;&gt;"",VLOOKUP(CONCATENATE(D404,"-",E404),'Three Phase - UG'!$C$8:$T$18,12,FALSE),""),"")</f>
        <v/>
      </c>
      <c r="M404" s="426" t="str">
        <f>IF(D404&lt;&gt;"",IF(E404&lt;&gt;"",VLOOKUP(CONCATENATE(D404,"-",E404),'Three Phase - UG'!$C$8:$T$18,13,FALSE),""),"")</f>
        <v/>
      </c>
      <c r="N404" s="427" t="str">
        <f>IF(D404&lt;&gt;"",IF(E404&lt;&gt;"",VLOOKUP(CONCATENATE(D404,"-",E404),'Three Phase - UG'!$C$8:$T$18,15,FALSE)*1000000,""),"")</f>
        <v/>
      </c>
      <c r="O404" s="426"/>
      <c r="P404" s="427"/>
      <c r="W404" s="429"/>
      <c r="X404"/>
      <c r="Y404"/>
      <c r="Z404"/>
      <c r="AA404"/>
      <c r="AB404"/>
      <c r="AC404"/>
      <c r="AD404"/>
      <c r="AE404"/>
      <c r="AF404" s="4"/>
      <c r="AG404" s="4"/>
      <c r="AH404" s="4"/>
      <c r="AI404" s="4"/>
      <c r="AJ404" s="4"/>
      <c r="AK404" s="4"/>
      <c r="AL404" s="4"/>
      <c r="AM404" s="4"/>
      <c r="AN404"/>
      <c r="AO404"/>
      <c r="AP404"/>
      <c r="AQ404"/>
      <c r="AR404"/>
      <c r="AS404"/>
      <c r="AT404"/>
      <c r="AU404"/>
      <c r="AV404"/>
      <c r="AW404"/>
      <c r="AX404"/>
      <c r="AY404"/>
      <c r="AZ404"/>
      <c r="BA404"/>
    </row>
    <row r="405" spans="1:53" s="428" customFormat="1" x14ac:dyDescent="0.25">
      <c r="A405"/>
      <c r="B405" s="25"/>
      <c r="C405" s="25"/>
      <c r="D405" s="27"/>
      <c r="E405" s="26"/>
      <c r="F405" s="26"/>
      <c r="G405" s="353"/>
      <c r="H405" s="425"/>
      <c r="I405" s="353"/>
      <c r="J405" s="426" t="str">
        <f>IF(D405&lt;&gt;"",IF(E405&lt;&gt;"",VLOOKUP(CONCATENATE(D405,"-",E405),'Three Phase - UG'!$C$8:$T$18,9,FALSE),""),"")</f>
        <v/>
      </c>
      <c r="K405" s="426" t="str">
        <f>IF(D405&lt;&gt;"",IF(E405&lt;&gt;"",VLOOKUP(CONCATENATE(D405,"-",E405),'Three Phase - UG'!$C$8:$T$18,10,FALSE),""),"")</f>
        <v/>
      </c>
      <c r="L405" s="426" t="str">
        <f>IF(D405&lt;&gt;"",IF(E405&lt;&gt;"",VLOOKUP(CONCATENATE(D405,"-",E405),'Three Phase - UG'!$C$8:$T$18,12,FALSE),""),"")</f>
        <v/>
      </c>
      <c r="M405" s="426" t="str">
        <f>IF(D405&lt;&gt;"",IF(E405&lt;&gt;"",VLOOKUP(CONCATENATE(D405,"-",E405),'Three Phase - UG'!$C$8:$T$18,13,FALSE),""),"")</f>
        <v/>
      </c>
      <c r="N405" s="427" t="str">
        <f>IF(D405&lt;&gt;"",IF(E405&lt;&gt;"",VLOOKUP(CONCATENATE(D405,"-",E405),'Three Phase - UG'!$C$8:$T$18,15,FALSE)*1000000,""),"")</f>
        <v/>
      </c>
      <c r="O405" s="426"/>
      <c r="P405" s="427"/>
      <c r="W405" s="429"/>
      <c r="X405"/>
      <c r="Y405"/>
      <c r="Z405"/>
      <c r="AA405"/>
      <c r="AB405"/>
      <c r="AC405"/>
      <c r="AD405"/>
      <c r="AE405"/>
      <c r="AF405" s="4"/>
      <c r="AG405" s="4"/>
      <c r="AH405" s="4"/>
      <c r="AI405" s="4"/>
      <c r="AJ405" s="4"/>
      <c r="AK405" s="4"/>
      <c r="AL405" s="4"/>
      <c r="AM405" s="4"/>
      <c r="AN405"/>
      <c r="AO405"/>
      <c r="AP405"/>
      <c r="AQ405"/>
      <c r="AR405"/>
      <c r="AS405"/>
      <c r="AT405"/>
      <c r="AU405"/>
      <c r="AV405"/>
      <c r="AW405"/>
      <c r="AX405"/>
      <c r="AY405"/>
      <c r="AZ405"/>
      <c r="BA405"/>
    </row>
    <row r="406" spans="1:53" s="428" customFormat="1" x14ac:dyDescent="0.25">
      <c r="A406"/>
      <c r="B406" s="25"/>
      <c r="C406" s="25"/>
      <c r="D406" s="27"/>
      <c r="E406" s="26"/>
      <c r="F406" s="26"/>
      <c r="G406" s="353"/>
      <c r="H406" s="425"/>
      <c r="I406" s="353"/>
      <c r="J406" s="426" t="str">
        <f>IF(D406&lt;&gt;"",IF(E406&lt;&gt;"",VLOOKUP(CONCATENATE(D406,"-",E406),'Three Phase - UG'!$C$8:$T$18,9,FALSE),""),"")</f>
        <v/>
      </c>
      <c r="K406" s="426" t="str">
        <f>IF(D406&lt;&gt;"",IF(E406&lt;&gt;"",VLOOKUP(CONCATENATE(D406,"-",E406),'Three Phase - UG'!$C$8:$T$18,10,FALSE),""),"")</f>
        <v/>
      </c>
      <c r="L406" s="426" t="str">
        <f>IF(D406&lt;&gt;"",IF(E406&lt;&gt;"",VLOOKUP(CONCATENATE(D406,"-",E406),'Three Phase - UG'!$C$8:$T$18,12,FALSE),""),"")</f>
        <v/>
      </c>
      <c r="M406" s="426" t="str">
        <f>IF(D406&lt;&gt;"",IF(E406&lt;&gt;"",VLOOKUP(CONCATENATE(D406,"-",E406),'Three Phase - UG'!$C$8:$T$18,13,FALSE),""),"")</f>
        <v/>
      </c>
      <c r="N406" s="427" t="str">
        <f>IF(D406&lt;&gt;"",IF(E406&lt;&gt;"",VLOOKUP(CONCATENATE(D406,"-",E406),'Three Phase - UG'!$C$8:$T$18,15,FALSE)*1000000,""),"")</f>
        <v/>
      </c>
      <c r="O406" s="426"/>
      <c r="P406" s="427"/>
      <c r="W406" s="429"/>
      <c r="X406"/>
      <c r="Y406"/>
      <c r="Z406"/>
      <c r="AA406"/>
      <c r="AB406"/>
      <c r="AC406"/>
      <c r="AD406"/>
      <c r="AE406"/>
      <c r="AF406" s="4"/>
      <c r="AG406" s="4"/>
      <c r="AH406" s="4"/>
      <c r="AI406" s="4"/>
      <c r="AJ406" s="4"/>
      <c r="AK406" s="4"/>
      <c r="AL406" s="4"/>
      <c r="AM406" s="4"/>
      <c r="AN406"/>
      <c r="AO406"/>
      <c r="AP406"/>
      <c r="AQ406"/>
      <c r="AR406"/>
      <c r="AS406"/>
      <c r="AT406"/>
      <c r="AU406"/>
      <c r="AV406"/>
      <c r="AW406"/>
      <c r="AX406"/>
      <c r="AY406"/>
      <c r="AZ406"/>
      <c r="BA406"/>
    </row>
    <row r="407" spans="1:53" s="428" customFormat="1" x14ac:dyDescent="0.25">
      <c r="A407"/>
      <c r="B407" s="25"/>
      <c r="C407" s="25"/>
      <c r="D407" s="27"/>
      <c r="E407" s="26"/>
      <c r="F407" s="26"/>
      <c r="G407" s="353"/>
      <c r="H407" s="425"/>
      <c r="I407" s="353"/>
      <c r="J407" s="426" t="str">
        <f>IF(D407&lt;&gt;"",IF(E407&lt;&gt;"",VLOOKUP(CONCATENATE(D407,"-",E407),'Three Phase - UG'!$C$8:$T$18,9,FALSE),""),"")</f>
        <v/>
      </c>
      <c r="K407" s="426" t="str">
        <f>IF(D407&lt;&gt;"",IF(E407&lt;&gt;"",VLOOKUP(CONCATENATE(D407,"-",E407),'Three Phase - UG'!$C$8:$T$18,10,FALSE),""),"")</f>
        <v/>
      </c>
      <c r="L407" s="426" t="str">
        <f>IF(D407&lt;&gt;"",IF(E407&lt;&gt;"",VLOOKUP(CONCATENATE(D407,"-",E407),'Three Phase - UG'!$C$8:$T$18,12,FALSE),""),"")</f>
        <v/>
      </c>
      <c r="M407" s="426" t="str">
        <f>IF(D407&lt;&gt;"",IF(E407&lt;&gt;"",VLOOKUP(CONCATENATE(D407,"-",E407),'Three Phase - UG'!$C$8:$T$18,13,FALSE),""),"")</f>
        <v/>
      </c>
      <c r="N407" s="427" t="str">
        <f>IF(D407&lt;&gt;"",IF(E407&lt;&gt;"",VLOOKUP(CONCATENATE(D407,"-",E407),'Three Phase - UG'!$C$8:$T$18,15,FALSE)*1000000,""),"")</f>
        <v/>
      </c>
      <c r="O407" s="426"/>
      <c r="P407" s="427"/>
      <c r="W407" s="429"/>
      <c r="X407"/>
      <c r="Y407"/>
      <c r="Z407"/>
      <c r="AA407"/>
      <c r="AB407"/>
      <c r="AC407"/>
      <c r="AD407"/>
      <c r="AE407"/>
      <c r="AF407" s="4"/>
      <c r="AG407" s="4"/>
      <c r="AH407" s="4"/>
      <c r="AI407" s="4"/>
      <c r="AJ407" s="4"/>
      <c r="AK407" s="4"/>
      <c r="AL407" s="4"/>
      <c r="AM407" s="4"/>
      <c r="AN407"/>
      <c r="AO407"/>
      <c r="AP407"/>
      <c r="AQ407"/>
      <c r="AR407"/>
      <c r="AS407"/>
      <c r="AT407"/>
      <c r="AU407"/>
      <c r="AV407"/>
      <c r="AW407"/>
      <c r="AX407"/>
      <c r="AY407"/>
      <c r="AZ407"/>
      <c r="BA407"/>
    </row>
    <row r="408" spans="1:53" s="428" customFormat="1" x14ac:dyDescent="0.25">
      <c r="A408"/>
      <c r="B408" s="25"/>
      <c r="C408" s="25"/>
      <c r="D408" s="27"/>
      <c r="E408" s="26"/>
      <c r="F408" s="26"/>
      <c r="G408" s="353"/>
      <c r="H408" s="425"/>
      <c r="I408" s="353"/>
      <c r="J408" s="426" t="str">
        <f>IF(D408&lt;&gt;"",IF(E408&lt;&gt;"",VLOOKUP(CONCATENATE(D408,"-",E408),'Three Phase - UG'!$C$8:$T$18,9,FALSE),""),"")</f>
        <v/>
      </c>
      <c r="K408" s="426" t="str">
        <f>IF(D408&lt;&gt;"",IF(E408&lt;&gt;"",VLOOKUP(CONCATENATE(D408,"-",E408),'Three Phase - UG'!$C$8:$T$18,10,FALSE),""),"")</f>
        <v/>
      </c>
      <c r="L408" s="426" t="str">
        <f>IF(D408&lt;&gt;"",IF(E408&lt;&gt;"",VLOOKUP(CONCATENATE(D408,"-",E408),'Three Phase - UG'!$C$8:$T$18,12,FALSE),""),"")</f>
        <v/>
      </c>
      <c r="M408" s="426" t="str">
        <f>IF(D408&lt;&gt;"",IF(E408&lt;&gt;"",VLOOKUP(CONCATENATE(D408,"-",E408),'Three Phase - UG'!$C$8:$T$18,13,FALSE),""),"")</f>
        <v/>
      </c>
      <c r="N408" s="427" t="str">
        <f>IF(D408&lt;&gt;"",IF(E408&lt;&gt;"",VLOOKUP(CONCATENATE(D408,"-",E408),'Three Phase - UG'!$C$8:$T$18,15,FALSE)*1000000,""),"")</f>
        <v/>
      </c>
      <c r="O408" s="426"/>
      <c r="P408" s="427"/>
      <c r="W408" s="429"/>
      <c r="X408"/>
      <c r="Y408"/>
      <c r="Z408"/>
      <c r="AA408"/>
      <c r="AB408"/>
      <c r="AC408"/>
      <c r="AD408"/>
      <c r="AE408"/>
      <c r="AF408" s="4"/>
      <c r="AG408" s="4"/>
      <c r="AH408" s="4"/>
      <c r="AI408" s="4"/>
      <c r="AJ408" s="4"/>
      <c r="AK408" s="4"/>
      <c r="AL408" s="4"/>
      <c r="AM408" s="4"/>
      <c r="AN408"/>
      <c r="AO408"/>
      <c r="AP408"/>
      <c r="AQ408"/>
      <c r="AR408"/>
      <c r="AS408"/>
      <c r="AT408"/>
      <c r="AU408"/>
      <c r="AV408"/>
      <c r="AW408"/>
      <c r="AX408"/>
      <c r="AY408"/>
      <c r="AZ408"/>
      <c r="BA408"/>
    </row>
    <row r="409" spans="1:53" s="428" customFormat="1" x14ac:dyDescent="0.25">
      <c r="A409"/>
      <c r="B409" s="25"/>
      <c r="C409" s="25"/>
      <c r="D409" s="27"/>
      <c r="E409" s="26"/>
      <c r="F409" s="26"/>
      <c r="G409" s="353"/>
      <c r="H409" s="425"/>
      <c r="I409" s="353"/>
      <c r="J409" s="426" t="str">
        <f>IF(D409&lt;&gt;"",IF(E409&lt;&gt;"",VLOOKUP(CONCATENATE(D409,"-",E409),'Three Phase - UG'!$C$8:$T$18,9,FALSE),""),"")</f>
        <v/>
      </c>
      <c r="K409" s="426" t="str">
        <f>IF(D409&lt;&gt;"",IF(E409&lt;&gt;"",VLOOKUP(CONCATENATE(D409,"-",E409),'Three Phase - UG'!$C$8:$T$18,10,FALSE),""),"")</f>
        <v/>
      </c>
      <c r="L409" s="426" t="str">
        <f>IF(D409&lt;&gt;"",IF(E409&lt;&gt;"",VLOOKUP(CONCATENATE(D409,"-",E409),'Three Phase - UG'!$C$8:$T$18,12,FALSE),""),"")</f>
        <v/>
      </c>
      <c r="M409" s="426" t="str">
        <f>IF(D409&lt;&gt;"",IF(E409&lt;&gt;"",VLOOKUP(CONCATENATE(D409,"-",E409),'Three Phase - UG'!$C$8:$T$18,13,FALSE),""),"")</f>
        <v/>
      </c>
      <c r="N409" s="427" t="str">
        <f>IF(D409&lt;&gt;"",IF(E409&lt;&gt;"",VLOOKUP(CONCATENATE(D409,"-",E409),'Three Phase - UG'!$C$8:$T$18,15,FALSE)*1000000,""),"")</f>
        <v/>
      </c>
      <c r="O409" s="426"/>
      <c r="P409" s="427"/>
      <c r="W409" s="429"/>
      <c r="X409"/>
      <c r="Y409"/>
      <c r="Z409"/>
      <c r="AA409"/>
      <c r="AB409"/>
      <c r="AC409"/>
      <c r="AD409"/>
      <c r="AE409"/>
      <c r="AF409" s="4"/>
      <c r="AG409" s="4"/>
      <c r="AH409" s="4"/>
      <c r="AI409" s="4"/>
      <c r="AJ409" s="4"/>
      <c r="AK409" s="4"/>
      <c r="AL409" s="4"/>
      <c r="AM409" s="4"/>
      <c r="AN409"/>
      <c r="AO409"/>
      <c r="AP409"/>
      <c r="AQ409"/>
      <c r="AR409"/>
      <c r="AS409"/>
      <c r="AT409"/>
      <c r="AU409"/>
      <c r="AV409"/>
      <c r="AW409"/>
      <c r="AX409"/>
      <c r="AY409"/>
      <c r="AZ409"/>
      <c r="BA409"/>
    </row>
    <row r="410" spans="1:53" s="428" customFormat="1" x14ac:dyDescent="0.25">
      <c r="A410"/>
      <c r="B410" s="25"/>
      <c r="C410" s="25"/>
      <c r="D410" s="27"/>
      <c r="E410" s="26"/>
      <c r="F410" s="26"/>
      <c r="G410" s="353"/>
      <c r="H410" s="425"/>
      <c r="I410" s="353"/>
      <c r="J410" s="426" t="str">
        <f>IF(D410&lt;&gt;"",IF(E410&lt;&gt;"",VLOOKUP(CONCATENATE(D410,"-",E410),'Three Phase - UG'!$C$8:$T$18,9,FALSE),""),"")</f>
        <v/>
      </c>
      <c r="K410" s="426" t="str">
        <f>IF(D410&lt;&gt;"",IF(E410&lt;&gt;"",VLOOKUP(CONCATENATE(D410,"-",E410),'Three Phase - UG'!$C$8:$T$18,10,FALSE),""),"")</f>
        <v/>
      </c>
      <c r="L410" s="426" t="str">
        <f>IF(D410&lt;&gt;"",IF(E410&lt;&gt;"",VLOOKUP(CONCATENATE(D410,"-",E410),'Three Phase - UG'!$C$8:$T$18,12,FALSE),""),"")</f>
        <v/>
      </c>
      <c r="M410" s="426" t="str">
        <f>IF(D410&lt;&gt;"",IF(E410&lt;&gt;"",VLOOKUP(CONCATENATE(D410,"-",E410),'Three Phase - UG'!$C$8:$T$18,13,FALSE),""),"")</f>
        <v/>
      </c>
      <c r="N410" s="427" t="str">
        <f>IF(D410&lt;&gt;"",IF(E410&lt;&gt;"",VLOOKUP(CONCATENATE(D410,"-",E410),'Three Phase - UG'!$C$8:$T$18,15,FALSE)*1000000,""),"")</f>
        <v/>
      </c>
      <c r="O410" s="426"/>
      <c r="P410" s="427"/>
      <c r="W410" s="429"/>
      <c r="X410"/>
      <c r="Y410"/>
      <c r="Z410"/>
      <c r="AA410"/>
      <c r="AB410"/>
      <c r="AC410"/>
      <c r="AD410"/>
      <c r="AE410"/>
      <c r="AF410" s="4"/>
      <c r="AG410" s="4"/>
      <c r="AH410" s="4"/>
      <c r="AI410" s="4"/>
      <c r="AJ410" s="4"/>
      <c r="AK410" s="4"/>
      <c r="AL410" s="4"/>
      <c r="AM410" s="4"/>
      <c r="AN410"/>
      <c r="AO410"/>
      <c r="AP410"/>
      <c r="AQ410"/>
      <c r="AR410"/>
      <c r="AS410"/>
      <c r="AT410"/>
      <c r="AU410"/>
      <c r="AV410"/>
      <c r="AW410"/>
      <c r="AX410"/>
      <c r="AY410"/>
      <c r="AZ410"/>
      <c r="BA410"/>
    </row>
    <row r="411" spans="1:53" s="428" customFormat="1" x14ac:dyDescent="0.25">
      <c r="A411"/>
      <c r="B411" s="25"/>
      <c r="C411" s="25"/>
      <c r="D411" s="27"/>
      <c r="E411" s="26"/>
      <c r="F411" s="26"/>
      <c r="G411" s="353"/>
      <c r="H411" s="425"/>
      <c r="I411" s="353"/>
      <c r="J411" s="426" t="str">
        <f>IF(D411&lt;&gt;"",IF(E411&lt;&gt;"",VLOOKUP(CONCATENATE(D411,"-",E411),'Three Phase - UG'!$C$8:$T$18,9,FALSE),""),"")</f>
        <v/>
      </c>
      <c r="K411" s="426" t="str">
        <f>IF(D411&lt;&gt;"",IF(E411&lt;&gt;"",VLOOKUP(CONCATENATE(D411,"-",E411),'Three Phase - UG'!$C$8:$T$18,10,FALSE),""),"")</f>
        <v/>
      </c>
      <c r="L411" s="426" t="str">
        <f>IF(D411&lt;&gt;"",IF(E411&lt;&gt;"",VLOOKUP(CONCATENATE(D411,"-",E411),'Three Phase - UG'!$C$8:$T$18,12,FALSE),""),"")</f>
        <v/>
      </c>
      <c r="M411" s="426" t="str">
        <f>IF(D411&lt;&gt;"",IF(E411&lt;&gt;"",VLOOKUP(CONCATENATE(D411,"-",E411),'Three Phase - UG'!$C$8:$T$18,13,FALSE),""),"")</f>
        <v/>
      </c>
      <c r="N411" s="427" t="str">
        <f>IF(D411&lt;&gt;"",IF(E411&lt;&gt;"",VLOOKUP(CONCATENATE(D411,"-",E411),'Three Phase - UG'!$C$8:$T$18,15,FALSE)*1000000,""),"")</f>
        <v/>
      </c>
      <c r="O411" s="426"/>
      <c r="P411" s="427"/>
      <c r="W411" s="429"/>
      <c r="X411"/>
      <c r="Y411"/>
      <c r="Z411"/>
      <c r="AA411"/>
      <c r="AB411"/>
      <c r="AC411"/>
      <c r="AD411"/>
      <c r="AE411"/>
      <c r="AF411" s="4"/>
      <c r="AG411" s="4"/>
      <c r="AH411" s="4"/>
      <c r="AI411" s="4"/>
      <c r="AJ411" s="4"/>
      <c r="AK411" s="4"/>
      <c r="AL411" s="4"/>
      <c r="AM411" s="4"/>
      <c r="AN411"/>
      <c r="AO411"/>
      <c r="AP411"/>
      <c r="AQ411"/>
      <c r="AR411"/>
      <c r="AS411"/>
      <c r="AT411"/>
      <c r="AU411"/>
      <c r="AV411"/>
      <c r="AW411"/>
      <c r="AX411"/>
      <c r="AY411"/>
      <c r="AZ411"/>
      <c r="BA411"/>
    </row>
    <row r="412" spans="1:53" s="428" customFormat="1" x14ac:dyDescent="0.25">
      <c r="A412"/>
      <c r="B412" s="25"/>
      <c r="C412" s="25"/>
      <c r="D412" s="27"/>
      <c r="E412" s="26"/>
      <c r="F412" s="26"/>
      <c r="G412" s="353"/>
      <c r="H412" s="425"/>
      <c r="I412" s="353"/>
      <c r="J412" s="426" t="str">
        <f>IF(D412&lt;&gt;"",IF(E412&lt;&gt;"",VLOOKUP(CONCATENATE(D412,"-",E412),'Three Phase - UG'!$C$8:$T$18,9,FALSE),""),"")</f>
        <v/>
      </c>
      <c r="K412" s="426" t="str">
        <f>IF(D412&lt;&gt;"",IF(E412&lt;&gt;"",VLOOKUP(CONCATENATE(D412,"-",E412),'Three Phase - UG'!$C$8:$T$18,10,FALSE),""),"")</f>
        <v/>
      </c>
      <c r="L412" s="426" t="str">
        <f>IF(D412&lt;&gt;"",IF(E412&lt;&gt;"",VLOOKUP(CONCATENATE(D412,"-",E412),'Three Phase - UG'!$C$8:$T$18,12,FALSE),""),"")</f>
        <v/>
      </c>
      <c r="M412" s="426" t="str">
        <f>IF(D412&lt;&gt;"",IF(E412&lt;&gt;"",VLOOKUP(CONCATENATE(D412,"-",E412),'Three Phase - UG'!$C$8:$T$18,13,FALSE),""),"")</f>
        <v/>
      </c>
      <c r="N412" s="427" t="str">
        <f>IF(D412&lt;&gt;"",IF(E412&lt;&gt;"",VLOOKUP(CONCATENATE(D412,"-",E412),'Three Phase - UG'!$C$8:$T$18,15,FALSE)*1000000,""),"")</f>
        <v/>
      </c>
      <c r="O412" s="426"/>
      <c r="P412" s="427"/>
      <c r="W412" s="429"/>
      <c r="X412"/>
      <c r="Y412"/>
      <c r="Z412"/>
      <c r="AA412"/>
      <c r="AB412"/>
      <c r="AC412"/>
      <c r="AD412"/>
      <c r="AE412"/>
      <c r="AF412" s="4"/>
      <c r="AG412" s="4"/>
      <c r="AH412" s="4"/>
      <c r="AI412" s="4"/>
      <c r="AJ412" s="4"/>
      <c r="AK412" s="4"/>
      <c r="AL412" s="4"/>
      <c r="AM412" s="4"/>
      <c r="AN412"/>
      <c r="AO412"/>
      <c r="AP412"/>
      <c r="AQ412"/>
      <c r="AR412"/>
      <c r="AS412"/>
      <c r="AT412"/>
      <c r="AU412"/>
      <c r="AV412"/>
      <c r="AW412"/>
      <c r="AX412"/>
      <c r="AY412"/>
      <c r="AZ412"/>
      <c r="BA412"/>
    </row>
    <row r="413" spans="1:53" s="428" customFormat="1" x14ac:dyDescent="0.25">
      <c r="A413"/>
      <c r="B413" s="25"/>
      <c r="C413" s="25"/>
      <c r="D413" s="27"/>
      <c r="E413" s="26"/>
      <c r="F413" s="26"/>
      <c r="G413" s="353"/>
      <c r="H413" s="425"/>
      <c r="I413" s="353"/>
      <c r="J413" s="426" t="str">
        <f>IF(D413&lt;&gt;"",IF(E413&lt;&gt;"",VLOOKUP(CONCATENATE(D413,"-",E413),'Three Phase - UG'!$C$8:$T$18,9,FALSE),""),"")</f>
        <v/>
      </c>
      <c r="K413" s="426" t="str">
        <f>IF(D413&lt;&gt;"",IF(E413&lt;&gt;"",VLOOKUP(CONCATENATE(D413,"-",E413),'Three Phase - UG'!$C$8:$T$18,10,FALSE),""),"")</f>
        <v/>
      </c>
      <c r="L413" s="426" t="str">
        <f>IF(D413&lt;&gt;"",IF(E413&lt;&gt;"",VLOOKUP(CONCATENATE(D413,"-",E413),'Three Phase - UG'!$C$8:$T$18,12,FALSE),""),"")</f>
        <v/>
      </c>
      <c r="M413" s="426" t="str">
        <f>IF(D413&lt;&gt;"",IF(E413&lt;&gt;"",VLOOKUP(CONCATENATE(D413,"-",E413),'Three Phase - UG'!$C$8:$T$18,13,FALSE),""),"")</f>
        <v/>
      </c>
      <c r="N413" s="427" t="str">
        <f>IF(D413&lt;&gt;"",IF(E413&lt;&gt;"",VLOOKUP(CONCATENATE(D413,"-",E413),'Three Phase - UG'!$C$8:$T$18,15,FALSE)*1000000,""),"")</f>
        <v/>
      </c>
      <c r="O413" s="426"/>
      <c r="P413" s="427"/>
      <c r="W413" s="429"/>
      <c r="X413"/>
      <c r="Y413"/>
      <c r="Z413"/>
      <c r="AA413"/>
      <c r="AB413"/>
      <c r="AC413"/>
      <c r="AD413"/>
      <c r="AE413"/>
      <c r="AF413" s="4"/>
      <c r="AG413" s="4"/>
      <c r="AH413" s="4"/>
      <c r="AI413" s="4"/>
      <c r="AJ413" s="4"/>
      <c r="AK413" s="4"/>
      <c r="AL413" s="4"/>
      <c r="AM413" s="4"/>
      <c r="AN413"/>
      <c r="AO413"/>
      <c r="AP413"/>
      <c r="AQ413"/>
      <c r="AR413"/>
      <c r="AS413"/>
      <c r="AT413"/>
      <c r="AU413"/>
      <c r="AV413"/>
      <c r="AW413"/>
      <c r="AX413"/>
      <c r="AY413"/>
      <c r="AZ413"/>
      <c r="BA413"/>
    </row>
    <row r="414" spans="1:53" s="428" customFormat="1" x14ac:dyDescent="0.25">
      <c r="A414"/>
      <c r="B414" s="25"/>
      <c r="C414" s="25"/>
      <c r="D414" s="27"/>
      <c r="E414" s="26"/>
      <c r="F414" s="26"/>
      <c r="G414" s="353"/>
      <c r="H414" s="425"/>
      <c r="I414" s="353"/>
      <c r="J414" s="426" t="str">
        <f>IF(D414&lt;&gt;"",IF(E414&lt;&gt;"",VLOOKUP(CONCATENATE(D414,"-",E414),'Three Phase - UG'!$C$8:$T$18,9,FALSE),""),"")</f>
        <v/>
      </c>
      <c r="K414" s="426" t="str">
        <f>IF(D414&lt;&gt;"",IF(E414&lt;&gt;"",VLOOKUP(CONCATENATE(D414,"-",E414),'Three Phase - UG'!$C$8:$T$18,10,FALSE),""),"")</f>
        <v/>
      </c>
      <c r="L414" s="426" t="str">
        <f>IF(D414&lt;&gt;"",IF(E414&lt;&gt;"",VLOOKUP(CONCATENATE(D414,"-",E414),'Three Phase - UG'!$C$8:$T$18,12,FALSE),""),"")</f>
        <v/>
      </c>
      <c r="M414" s="426" t="str">
        <f>IF(D414&lt;&gt;"",IF(E414&lt;&gt;"",VLOOKUP(CONCATENATE(D414,"-",E414),'Three Phase - UG'!$C$8:$T$18,13,FALSE),""),"")</f>
        <v/>
      </c>
      <c r="N414" s="427" t="str">
        <f>IF(D414&lt;&gt;"",IF(E414&lt;&gt;"",VLOOKUP(CONCATENATE(D414,"-",E414),'Three Phase - UG'!$C$8:$T$18,15,FALSE)*1000000,""),"")</f>
        <v/>
      </c>
      <c r="O414" s="426"/>
      <c r="P414" s="427"/>
      <c r="W414" s="429"/>
      <c r="X414"/>
      <c r="Y414"/>
      <c r="Z414"/>
      <c r="AA414"/>
      <c r="AB414"/>
      <c r="AC414"/>
      <c r="AD414"/>
      <c r="AE414"/>
      <c r="AF414" s="4"/>
      <c r="AG414" s="4"/>
      <c r="AH414" s="4"/>
      <c r="AI414" s="4"/>
      <c r="AJ414" s="4"/>
      <c r="AK414" s="4"/>
      <c r="AL414" s="4"/>
      <c r="AM414" s="4"/>
      <c r="AN414"/>
      <c r="AO414"/>
      <c r="AP414"/>
      <c r="AQ414"/>
      <c r="AR414"/>
      <c r="AS414"/>
      <c r="AT414"/>
      <c r="AU414"/>
      <c r="AV414"/>
      <c r="AW414"/>
      <c r="AX414"/>
      <c r="AY414"/>
      <c r="AZ414"/>
      <c r="BA414"/>
    </row>
    <row r="415" spans="1:53" s="428" customFormat="1" x14ac:dyDescent="0.25">
      <c r="A415"/>
      <c r="B415" s="25"/>
      <c r="C415" s="25"/>
      <c r="D415" s="27"/>
      <c r="E415" s="26"/>
      <c r="F415" s="26"/>
      <c r="G415" s="353"/>
      <c r="H415" s="425"/>
      <c r="I415" s="353"/>
      <c r="J415" s="426" t="str">
        <f>IF(D415&lt;&gt;"",IF(E415&lt;&gt;"",VLOOKUP(CONCATENATE(D415,"-",E415),'Three Phase - UG'!$C$8:$T$18,9,FALSE),""),"")</f>
        <v/>
      </c>
      <c r="K415" s="426" t="str">
        <f>IF(D415&lt;&gt;"",IF(E415&lt;&gt;"",VLOOKUP(CONCATENATE(D415,"-",E415),'Three Phase - UG'!$C$8:$T$18,10,FALSE),""),"")</f>
        <v/>
      </c>
      <c r="L415" s="426" t="str">
        <f>IF(D415&lt;&gt;"",IF(E415&lt;&gt;"",VLOOKUP(CONCATENATE(D415,"-",E415),'Three Phase - UG'!$C$8:$T$18,12,FALSE),""),"")</f>
        <v/>
      </c>
      <c r="M415" s="426" t="str">
        <f>IF(D415&lt;&gt;"",IF(E415&lt;&gt;"",VLOOKUP(CONCATENATE(D415,"-",E415),'Three Phase - UG'!$C$8:$T$18,13,FALSE),""),"")</f>
        <v/>
      </c>
      <c r="N415" s="427" t="str">
        <f>IF(D415&lt;&gt;"",IF(E415&lt;&gt;"",VLOOKUP(CONCATENATE(D415,"-",E415),'Three Phase - UG'!$C$8:$T$18,15,FALSE)*1000000,""),"")</f>
        <v/>
      </c>
      <c r="O415" s="426"/>
      <c r="P415" s="427"/>
      <c r="W415" s="429"/>
      <c r="X415"/>
      <c r="Y415"/>
      <c r="Z415"/>
      <c r="AA415"/>
      <c r="AB415"/>
      <c r="AC415"/>
      <c r="AD415"/>
      <c r="AE415"/>
      <c r="AF415" s="4"/>
      <c r="AG415" s="4"/>
      <c r="AH415" s="4"/>
      <c r="AI415" s="4"/>
      <c r="AJ415" s="4"/>
      <c r="AK415" s="4"/>
      <c r="AL415" s="4"/>
      <c r="AM415" s="4"/>
      <c r="AN415"/>
      <c r="AO415"/>
      <c r="AP415"/>
      <c r="AQ415"/>
      <c r="AR415"/>
      <c r="AS415"/>
      <c r="AT415"/>
      <c r="AU415"/>
      <c r="AV415"/>
      <c r="AW415"/>
      <c r="AX415"/>
      <c r="AY415"/>
      <c r="AZ415"/>
      <c r="BA415"/>
    </row>
    <row r="416" spans="1:53" s="428" customFormat="1" x14ac:dyDescent="0.25">
      <c r="A416"/>
      <c r="B416" s="25"/>
      <c r="C416" s="25"/>
      <c r="D416" s="27"/>
      <c r="E416" s="26"/>
      <c r="F416" s="26"/>
      <c r="G416" s="353"/>
      <c r="H416" s="425"/>
      <c r="I416" s="353"/>
      <c r="J416" s="426" t="str">
        <f>IF(D416&lt;&gt;"",IF(E416&lt;&gt;"",VLOOKUP(CONCATENATE(D416,"-",E416),'Three Phase - UG'!$C$8:$T$18,9,FALSE),""),"")</f>
        <v/>
      </c>
      <c r="K416" s="426" t="str">
        <f>IF(D416&lt;&gt;"",IF(E416&lt;&gt;"",VLOOKUP(CONCATENATE(D416,"-",E416),'Three Phase - UG'!$C$8:$T$18,10,FALSE),""),"")</f>
        <v/>
      </c>
      <c r="L416" s="426" t="str">
        <f>IF(D416&lt;&gt;"",IF(E416&lt;&gt;"",VLOOKUP(CONCATENATE(D416,"-",E416),'Three Phase - UG'!$C$8:$T$18,12,FALSE),""),"")</f>
        <v/>
      </c>
      <c r="M416" s="426" t="str">
        <f>IF(D416&lt;&gt;"",IF(E416&lt;&gt;"",VLOOKUP(CONCATENATE(D416,"-",E416),'Three Phase - UG'!$C$8:$T$18,13,FALSE),""),"")</f>
        <v/>
      </c>
      <c r="N416" s="427" t="str">
        <f>IF(D416&lt;&gt;"",IF(E416&lt;&gt;"",VLOOKUP(CONCATENATE(D416,"-",E416),'Three Phase - UG'!$C$8:$T$18,15,FALSE)*1000000,""),"")</f>
        <v/>
      </c>
      <c r="O416" s="426"/>
      <c r="P416" s="427"/>
      <c r="W416" s="429"/>
      <c r="X416"/>
      <c r="Y416"/>
      <c r="Z416"/>
      <c r="AA416"/>
      <c r="AB416"/>
      <c r="AC416"/>
      <c r="AD416"/>
      <c r="AE416"/>
      <c r="AF416" s="4"/>
      <c r="AG416" s="4"/>
      <c r="AH416" s="4"/>
      <c r="AI416" s="4"/>
      <c r="AJ416" s="4"/>
      <c r="AK416" s="4"/>
      <c r="AL416" s="4"/>
      <c r="AM416" s="4"/>
      <c r="AN416"/>
      <c r="AO416"/>
      <c r="AP416"/>
      <c r="AQ416"/>
      <c r="AR416"/>
      <c r="AS416"/>
      <c r="AT416"/>
      <c r="AU416"/>
      <c r="AV416"/>
      <c r="AW416"/>
      <c r="AX416"/>
      <c r="AY416"/>
      <c r="AZ416"/>
      <c r="BA416"/>
    </row>
    <row r="417" spans="1:53" s="428" customFormat="1" x14ac:dyDescent="0.25">
      <c r="A417"/>
      <c r="B417" s="25"/>
      <c r="C417" s="25"/>
      <c r="D417" s="27"/>
      <c r="E417" s="26"/>
      <c r="F417" s="26"/>
      <c r="G417" s="353"/>
      <c r="H417" s="425"/>
      <c r="I417" s="353"/>
      <c r="J417" s="426" t="str">
        <f>IF(D417&lt;&gt;"",IF(E417&lt;&gt;"",VLOOKUP(CONCATENATE(D417,"-",E417),'Three Phase - UG'!$C$8:$T$18,9,FALSE),""),"")</f>
        <v/>
      </c>
      <c r="K417" s="426" t="str">
        <f>IF(D417&lt;&gt;"",IF(E417&lt;&gt;"",VLOOKUP(CONCATENATE(D417,"-",E417),'Three Phase - UG'!$C$8:$T$18,10,FALSE),""),"")</f>
        <v/>
      </c>
      <c r="L417" s="426" t="str">
        <f>IF(D417&lt;&gt;"",IF(E417&lt;&gt;"",VLOOKUP(CONCATENATE(D417,"-",E417),'Three Phase - UG'!$C$8:$T$18,12,FALSE),""),"")</f>
        <v/>
      </c>
      <c r="M417" s="426" t="str">
        <f>IF(D417&lt;&gt;"",IF(E417&lt;&gt;"",VLOOKUP(CONCATENATE(D417,"-",E417),'Three Phase - UG'!$C$8:$T$18,13,FALSE),""),"")</f>
        <v/>
      </c>
      <c r="N417" s="427" t="str">
        <f>IF(D417&lt;&gt;"",IF(E417&lt;&gt;"",VLOOKUP(CONCATENATE(D417,"-",E417),'Three Phase - UG'!$C$8:$T$18,15,FALSE)*1000000,""),"")</f>
        <v/>
      </c>
      <c r="O417" s="426"/>
      <c r="P417" s="427"/>
      <c r="W417" s="429"/>
      <c r="X417"/>
      <c r="Y417"/>
      <c r="Z417"/>
      <c r="AA417"/>
      <c r="AB417"/>
      <c r="AC417"/>
      <c r="AD417"/>
      <c r="AE417"/>
      <c r="AF417" s="4"/>
      <c r="AG417" s="4"/>
      <c r="AH417" s="4"/>
      <c r="AI417" s="4"/>
      <c r="AJ417" s="4"/>
      <c r="AK417" s="4"/>
      <c r="AL417" s="4"/>
      <c r="AM417" s="4"/>
      <c r="AN417"/>
      <c r="AO417"/>
      <c r="AP417"/>
      <c r="AQ417"/>
      <c r="AR417"/>
      <c r="AS417"/>
      <c r="AT417"/>
      <c r="AU417"/>
      <c r="AV417"/>
      <c r="AW417"/>
      <c r="AX417"/>
      <c r="AY417"/>
      <c r="AZ417"/>
      <c r="BA417"/>
    </row>
    <row r="418" spans="1:53" s="428" customFormat="1" x14ac:dyDescent="0.25">
      <c r="A418"/>
      <c r="B418" s="25"/>
      <c r="C418" s="25"/>
      <c r="D418" s="27"/>
      <c r="E418" s="26"/>
      <c r="F418" s="26"/>
      <c r="G418" s="353"/>
      <c r="H418" s="425"/>
      <c r="I418" s="353"/>
      <c r="J418" s="426" t="str">
        <f>IF(D418&lt;&gt;"",IF(E418&lt;&gt;"",VLOOKUP(CONCATENATE(D418,"-",E418),'Three Phase - UG'!$C$8:$T$18,9,FALSE),""),"")</f>
        <v/>
      </c>
      <c r="K418" s="426" t="str">
        <f>IF(D418&lt;&gt;"",IF(E418&lt;&gt;"",VLOOKUP(CONCATENATE(D418,"-",E418),'Three Phase - UG'!$C$8:$T$18,10,FALSE),""),"")</f>
        <v/>
      </c>
      <c r="L418" s="426" t="str">
        <f>IF(D418&lt;&gt;"",IF(E418&lt;&gt;"",VLOOKUP(CONCATENATE(D418,"-",E418),'Three Phase - UG'!$C$8:$T$18,12,FALSE),""),"")</f>
        <v/>
      </c>
      <c r="M418" s="426" t="str">
        <f>IF(D418&lt;&gt;"",IF(E418&lt;&gt;"",VLOOKUP(CONCATENATE(D418,"-",E418),'Three Phase - UG'!$C$8:$T$18,13,FALSE),""),"")</f>
        <v/>
      </c>
      <c r="N418" s="427" t="str">
        <f>IF(D418&lt;&gt;"",IF(E418&lt;&gt;"",VLOOKUP(CONCATENATE(D418,"-",E418),'Three Phase - UG'!$C$8:$T$18,15,FALSE)*1000000,""),"")</f>
        <v/>
      </c>
      <c r="O418" s="426"/>
      <c r="P418" s="427"/>
      <c r="W418" s="429"/>
      <c r="X418"/>
      <c r="Y418"/>
      <c r="Z418"/>
      <c r="AA418"/>
      <c r="AB418"/>
      <c r="AC418"/>
      <c r="AD418"/>
      <c r="AE418"/>
      <c r="AF418" s="4"/>
      <c r="AG418" s="4"/>
      <c r="AH418" s="4"/>
      <c r="AI418" s="4"/>
      <c r="AJ418" s="4"/>
      <c r="AK418" s="4"/>
      <c r="AL418" s="4"/>
      <c r="AM418" s="4"/>
      <c r="AN418"/>
      <c r="AO418"/>
      <c r="AP418"/>
      <c r="AQ418"/>
      <c r="AR418"/>
      <c r="AS418"/>
      <c r="AT418"/>
      <c r="AU418"/>
      <c r="AV418"/>
      <c r="AW418"/>
      <c r="AX418"/>
      <c r="AY418"/>
      <c r="AZ418"/>
      <c r="BA418"/>
    </row>
    <row r="419" spans="1:53" s="428" customFormat="1" x14ac:dyDescent="0.25">
      <c r="A419"/>
      <c r="B419" s="25"/>
      <c r="C419" s="25"/>
      <c r="D419" s="27"/>
      <c r="E419" s="26"/>
      <c r="F419" s="26"/>
      <c r="G419" s="353"/>
      <c r="H419" s="425"/>
      <c r="I419" s="353"/>
      <c r="J419" s="426" t="str">
        <f>IF(D419&lt;&gt;"",IF(E419&lt;&gt;"",VLOOKUP(CONCATENATE(D419,"-",E419),'Three Phase - UG'!$C$8:$T$18,9,FALSE),""),"")</f>
        <v/>
      </c>
      <c r="K419" s="426" t="str">
        <f>IF(D419&lt;&gt;"",IF(E419&lt;&gt;"",VLOOKUP(CONCATENATE(D419,"-",E419),'Three Phase - UG'!$C$8:$T$18,10,FALSE),""),"")</f>
        <v/>
      </c>
      <c r="L419" s="426" t="str">
        <f>IF(D419&lt;&gt;"",IF(E419&lt;&gt;"",VLOOKUP(CONCATENATE(D419,"-",E419),'Three Phase - UG'!$C$8:$T$18,12,FALSE),""),"")</f>
        <v/>
      </c>
      <c r="M419" s="426" t="str">
        <f>IF(D419&lt;&gt;"",IF(E419&lt;&gt;"",VLOOKUP(CONCATENATE(D419,"-",E419),'Three Phase - UG'!$C$8:$T$18,13,FALSE),""),"")</f>
        <v/>
      </c>
      <c r="N419" s="427" t="str">
        <f>IF(D419&lt;&gt;"",IF(E419&lt;&gt;"",VLOOKUP(CONCATENATE(D419,"-",E419),'Three Phase - UG'!$C$8:$T$18,15,FALSE)*1000000,""),"")</f>
        <v/>
      </c>
      <c r="O419" s="426"/>
      <c r="P419" s="427"/>
      <c r="W419" s="429"/>
      <c r="X419"/>
      <c r="Y419"/>
      <c r="Z419"/>
      <c r="AA419"/>
      <c r="AB419"/>
      <c r="AC419"/>
      <c r="AD419"/>
      <c r="AE419"/>
      <c r="AF419" s="4"/>
      <c r="AG419" s="4"/>
      <c r="AH419" s="4"/>
      <c r="AI419" s="4"/>
      <c r="AJ419" s="4"/>
      <c r="AK419" s="4"/>
      <c r="AL419" s="4"/>
      <c r="AM419" s="4"/>
      <c r="AN419"/>
      <c r="AO419"/>
      <c r="AP419"/>
      <c r="AQ419"/>
      <c r="AR419"/>
      <c r="AS419"/>
      <c r="AT419"/>
      <c r="AU419"/>
      <c r="AV419"/>
      <c r="AW419"/>
      <c r="AX419"/>
      <c r="AY419"/>
      <c r="AZ419"/>
      <c r="BA419"/>
    </row>
    <row r="420" spans="1:53" s="428" customFormat="1" x14ac:dyDescent="0.25">
      <c r="A420"/>
      <c r="B420" s="25"/>
      <c r="C420" s="25"/>
      <c r="D420" s="27"/>
      <c r="E420" s="26"/>
      <c r="F420" s="26"/>
      <c r="G420" s="353"/>
      <c r="H420" s="425"/>
      <c r="I420" s="353"/>
      <c r="J420" s="426" t="str">
        <f>IF(D420&lt;&gt;"",IF(E420&lt;&gt;"",VLOOKUP(CONCATENATE(D420,"-",E420),'Three Phase - UG'!$C$8:$T$18,9,FALSE),""),"")</f>
        <v/>
      </c>
      <c r="K420" s="426" t="str">
        <f>IF(D420&lt;&gt;"",IF(E420&lt;&gt;"",VLOOKUP(CONCATENATE(D420,"-",E420),'Three Phase - UG'!$C$8:$T$18,10,FALSE),""),"")</f>
        <v/>
      </c>
      <c r="L420" s="426" t="str">
        <f>IF(D420&lt;&gt;"",IF(E420&lt;&gt;"",VLOOKUP(CONCATENATE(D420,"-",E420),'Three Phase - UG'!$C$8:$T$18,12,FALSE),""),"")</f>
        <v/>
      </c>
      <c r="M420" s="426" t="str">
        <f>IF(D420&lt;&gt;"",IF(E420&lt;&gt;"",VLOOKUP(CONCATENATE(D420,"-",E420),'Three Phase - UG'!$C$8:$T$18,13,FALSE),""),"")</f>
        <v/>
      </c>
      <c r="N420" s="427" t="str">
        <f>IF(D420&lt;&gt;"",IF(E420&lt;&gt;"",VLOOKUP(CONCATENATE(D420,"-",E420),'Three Phase - UG'!$C$8:$T$18,15,FALSE)*1000000,""),"")</f>
        <v/>
      </c>
      <c r="O420" s="426"/>
      <c r="P420" s="427"/>
      <c r="W420" s="429"/>
      <c r="X420"/>
      <c r="Y420"/>
      <c r="Z420"/>
      <c r="AA420"/>
      <c r="AB420"/>
      <c r="AC420"/>
      <c r="AD420"/>
      <c r="AE420"/>
      <c r="AF420" s="4"/>
      <c r="AG420" s="4"/>
      <c r="AH420" s="4"/>
      <c r="AI420" s="4"/>
      <c r="AJ420" s="4"/>
      <c r="AK420" s="4"/>
      <c r="AL420" s="4"/>
      <c r="AM420" s="4"/>
      <c r="AN420"/>
      <c r="AO420"/>
      <c r="AP420"/>
      <c r="AQ420"/>
      <c r="AR420"/>
      <c r="AS420"/>
      <c r="AT420"/>
      <c r="AU420"/>
      <c r="AV420"/>
      <c r="AW420"/>
      <c r="AX420"/>
      <c r="AY420"/>
      <c r="AZ420"/>
      <c r="BA420"/>
    </row>
    <row r="421" spans="1:53" s="428" customFormat="1" x14ac:dyDescent="0.25">
      <c r="A421"/>
      <c r="B421" s="25"/>
      <c r="C421" s="25"/>
      <c r="D421" s="27"/>
      <c r="E421" s="26"/>
      <c r="F421" s="26"/>
      <c r="G421" s="353"/>
      <c r="H421" s="425"/>
      <c r="I421" s="353"/>
      <c r="J421" s="426" t="str">
        <f>IF(D421&lt;&gt;"",IF(E421&lt;&gt;"",VLOOKUP(CONCATENATE(D421,"-",E421),'Three Phase - UG'!$C$8:$T$18,9,FALSE),""),"")</f>
        <v/>
      </c>
      <c r="K421" s="426" t="str">
        <f>IF(D421&lt;&gt;"",IF(E421&lt;&gt;"",VLOOKUP(CONCATENATE(D421,"-",E421),'Three Phase - UG'!$C$8:$T$18,10,FALSE),""),"")</f>
        <v/>
      </c>
      <c r="L421" s="426" t="str">
        <f>IF(D421&lt;&gt;"",IF(E421&lt;&gt;"",VLOOKUP(CONCATENATE(D421,"-",E421),'Three Phase - UG'!$C$8:$T$18,12,FALSE),""),"")</f>
        <v/>
      </c>
      <c r="M421" s="426" t="str">
        <f>IF(D421&lt;&gt;"",IF(E421&lt;&gt;"",VLOOKUP(CONCATENATE(D421,"-",E421),'Three Phase - UG'!$C$8:$T$18,13,FALSE),""),"")</f>
        <v/>
      </c>
      <c r="N421" s="427" t="str">
        <f>IF(D421&lt;&gt;"",IF(E421&lt;&gt;"",VLOOKUP(CONCATENATE(D421,"-",E421),'Three Phase - UG'!$C$8:$T$18,15,FALSE)*1000000,""),"")</f>
        <v/>
      </c>
      <c r="O421" s="426"/>
      <c r="P421" s="427"/>
      <c r="W421" s="429"/>
      <c r="X421"/>
      <c r="Y421"/>
      <c r="Z421"/>
      <c r="AA421"/>
      <c r="AB421"/>
      <c r="AC421"/>
      <c r="AD421"/>
      <c r="AE421"/>
      <c r="AF421" s="4"/>
      <c r="AG421" s="4"/>
      <c r="AH421" s="4"/>
      <c r="AI421" s="4"/>
      <c r="AJ421" s="4"/>
      <c r="AK421" s="4"/>
      <c r="AL421" s="4"/>
      <c r="AM421" s="4"/>
      <c r="AN421"/>
      <c r="AO421"/>
      <c r="AP421"/>
      <c r="AQ421"/>
      <c r="AR421"/>
      <c r="AS421"/>
      <c r="AT421"/>
      <c r="AU421"/>
      <c r="AV421"/>
      <c r="AW421"/>
      <c r="AX421"/>
      <c r="AY421"/>
      <c r="AZ421"/>
      <c r="BA421"/>
    </row>
    <row r="422" spans="1:53" s="428" customFormat="1" x14ac:dyDescent="0.25">
      <c r="A422"/>
      <c r="B422" s="25"/>
      <c r="C422" s="25"/>
      <c r="D422" s="27"/>
      <c r="E422" s="26"/>
      <c r="F422" s="26"/>
      <c r="G422" s="353"/>
      <c r="H422" s="425"/>
      <c r="I422" s="353"/>
      <c r="J422" s="426" t="str">
        <f>IF(D422&lt;&gt;"",IF(E422&lt;&gt;"",VLOOKUP(CONCATENATE(D422,"-",E422),'Three Phase - UG'!$C$8:$T$18,9,FALSE),""),"")</f>
        <v/>
      </c>
      <c r="K422" s="426" t="str">
        <f>IF(D422&lt;&gt;"",IF(E422&lt;&gt;"",VLOOKUP(CONCATENATE(D422,"-",E422),'Three Phase - UG'!$C$8:$T$18,10,FALSE),""),"")</f>
        <v/>
      </c>
      <c r="L422" s="426" t="str">
        <f>IF(D422&lt;&gt;"",IF(E422&lt;&gt;"",VLOOKUP(CONCATENATE(D422,"-",E422),'Three Phase - UG'!$C$8:$T$18,12,FALSE),""),"")</f>
        <v/>
      </c>
      <c r="M422" s="426" t="str">
        <f>IF(D422&lt;&gt;"",IF(E422&lt;&gt;"",VLOOKUP(CONCATENATE(D422,"-",E422),'Three Phase - UG'!$C$8:$T$18,13,FALSE),""),"")</f>
        <v/>
      </c>
      <c r="N422" s="427" t="str">
        <f>IF(D422&lt;&gt;"",IF(E422&lt;&gt;"",VLOOKUP(CONCATENATE(D422,"-",E422),'Three Phase - UG'!$C$8:$T$18,15,FALSE)*1000000,""),"")</f>
        <v/>
      </c>
      <c r="O422" s="426"/>
      <c r="P422" s="427"/>
      <c r="W422" s="429"/>
      <c r="X422"/>
      <c r="Y422"/>
      <c r="Z422"/>
      <c r="AA422"/>
      <c r="AB422"/>
      <c r="AC422"/>
      <c r="AD422"/>
      <c r="AE422"/>
      <c r="AF422" s="4"/>
      <c r="AG422" s="4"/>
      <c r="AH422" s="4"/>
      <c r="AI422" s="4"/>
      <c r="AJ422" s="4"/>
      <c r="AK422" s="4"/>
      <c r="AL422" s="4"/>
      <c r="AM422" s="4"/>
      <c r="AN422"/>
      <c r="AO422"/>
      <c r="AP422"/>
      <c r="AQ422"/>
      <c r="AR422"/>
      <c r="AS422"/>
      <c r="AT422"/>
      <c r="AU422"/>
      <c r="AV422"/>
      <c r="AW422"/>
      <c r="AX422"/>
      <c r="AY422"/>
      <c r="AZ422"/>
      <c r="BA422"/>
    </row>
    <row r="423" spans="1:53" s="428" customFormat="1" x14ac:dyDescent="0.25">
      <c r="A423"/>
      <c r="B423" s="25"/>
      <c r="C423" s="25"/>
      <c r="D423" s="27"/>
      <c r="E423" s="26"/>
      <c r="F423" s="26"/>
      <c r="G423" s="353"/>
      <c r="H423" s="425"/>
      <c r="I423" s="353"/>
      <c r="J423" s="426" t="str">
        <f>IF(D423&lt;&gt;"",IF(E423&lt;&gt;"",VLOOKUP(CONCATENATE(D423,"-",E423),'Three Phase - UG'!$C$8:$T$18,9,FALSE),""),"")</f>
        <v/>
      </c>
      <c r="K423" s="426" t="str">
        <f>IF(D423&lt;&gt;"",IF(E423&lt;&gt;"",VLOOKUP(CONCATENATE(D423,"-",E423),'Three Phase - UG'!$C$8:$T$18,10,FALSE),""),"")</f>
        <v/>
      </c>
      <c r="L423" s="426" t="str">
        <f>IF(D423&lt;&gt;"",IF(E423&lt;&gt;"",VLOOKUP(CONCATENATE(D423,"-",E423),'Three Phase - UG'!$C$8:$T$18,12,FALSE),""),"")</f>
        <v/>
      </c>
      <c r="M423" s="426" t="str">
        <f>IF(D423&lt;&gt;"",IF(E423&lt;&gt;"",VLOOKUP(CONCATENATE(D423,"-",E423),'Three Phase - UG'!$C$8:$T$18,13,FALSE),""),"")</f>
        <v/>
      </c>
      <c r="N423" s="427" t="str">
        <f>IF(D423&lt;&gt;"",IF(E423&lt;&gt;"",VLOOKUP(CONCATENATE(D423,"-",E423),'Three Phase - UG'!$C$8:$T$18,15,FALSE)*1000000,""),"")</f>
        <v/>
      </c>
      <c r="O423" s="426"/>
      <c r="P423" s="427"/>
      <c r="W423" s="429"/>
      <c r="X423"/>
      <c r="Y423"/>
      <c r="Z423"/>
      <c r="AA423"/>
      <c r="AB423"/>
      <c r="AC423"/>
      <c r="AD423"/>
      <c r="AE423"/>
      <c r="AF423" s="4"/>
      <c r="AG423" s="4"/>
      <c r="AH423" s="4"/>
      <c r="AI423" s="4"/>
      <c r="AJ423" s="4"/>
      <c r="AK423" s="4"/>
      <c r="AL423" s="4"/>
      <c r="AM423" s="4"/>
      <c r="AN423"/>
      <c r="AO423"/>
      <c r="AP423"/>
      <c r="AQ423"/>
      <c r="AR423"/>
      <c r="AS423"/>
      <c r="AT423"/>
      <c r="AU423"/>
      <c r="AV423"/>
      <c r="AW423"/>
      <c r="AX423"/>
      <c r="AY423"/>
      <c r="AZ423"/>
      <c r="BA423"/>
    </row>
    <row r="424" spans="1:53" s="428" customFormat="1" x14ac:dyDescent="0.25">
      <c r="A424"/>
      <c r="B424" s="25"/>
      <c r="C424" s="25"/>
      <c r="D424" s="27"/>
      <c r="E424" s="26"/>
      <c r="F424" s="26"/>
      <c r="G424" s="353"/>
      <c r="H424" s="425"/>
      <c r="I424" s="353"/>
      <c r="J424" s="426" t="str">
        <f>IF(D424&lt;&gt;"",IF(E424&lt;&gt;"",VLOOKUP(CONCATENATE(D424,"-",E424),'Three Phase - UG'!$C$8:$T$18,9,FALSE),""),"")</f>
        <v/>
      </c>
      <c r="K424" s="426" t="str">
        <f>IF(D424&lt;&gt;"",IF(E424&lt;&gt;"",VLOOKUP(CONCATENATE(D424,"-",E424),'Three Phase - UG'!$C$8:$T$18,10,FALSE),""),"")</f>
        <v/>
      </c>
      <c r="L424" s="426" t="str">
        <f>IF(D424&lt;&gt;"",IF(E424&lt;&gt;"",VLOOKUP(CONCATENATE(D424,"-",E424),'Three Phase - UG'!$C$8:$T$18,12,FALSE),""),"")</f>
        <v/>
      </c>
      <c r="M424" s="426" t="str">
        <f>IF(D424&lt;&gt;"",IF(E424&lt;&gt;"",VLOOKUP(CONCATENATE(D424,"-",E424),'Three Phase - UG'!$C$8:$T$18,13,FALSE),""),"")</f>
        <v/>
      </c>
      <c r="N424" s="427" t="str">
        <f>IF(D424&lt;&gt;"",IF(E424&lt;&gt;"",VLOOKUP(CONCATENATE(D424,"-",E424),'Three Phase - UG'!$C$8:$T$18,15,FALSE)*1000000,""),"")</f>
        <v/>
      </c>
      <c r="O424" s="426"/>
      <c r="P424" s="427"/>
      <c r="W424" s="429"/>
      <c r="X424"/>
      <c r="Y424"/>
      <c r="Z424"/>
      <c r="AA424"/>
      <c r="AB424"/>
      <c r="AC424"/>
      <c r="AD424"/>
      <c r="AE424"/>
      <c r="AF424" s="4"/>
      <c r="AG424" s="4"/>
      <c r="AH424" s="4"/>
      <c r="AI424" s="4"/>
      <c r="AJ424" s="4"/>
      <c r="AK424" s="4"/>
      <c r="AL424" s="4"/>
      <c r="AM424" s="4"/>
      <c r="AN424"/>
      <c r="AO424"/>
      <c r="AP424"/>
      <c r="AQ424"/>
      <c r="AR424"/>
      <c r="AS424"/>
      <c r="AT424"/>
      <c r="AU424"/>
      <c r="AV424"/>
      <c r="AW424"/>
      <c r="AX424"/>
      <c r="AY424"/>
      <c r="AZ424"/>
      <c r="BA424"/>
    </row>
    <row r="425" spans="1:53" s="428" customFormat="1" x14ac:dyDescent="0.25">
      <c r="A425"/>
      <c r="B425" s="25"/>
      <c r="C425" s="25"/>
      <c r="D425" s="27"/>
      <c r="E425" s="26"/>
      <c r="F425" s="26"/>
      <c r="G425" s="353"/>
      <c r="H425" s="425"/>
      <c r="I425" s="353"/>
      <c r="J425" s="426" t="str">
        <f>IF(D425&lt;&gt;"",IF(E425&lt;&gt;"",VLOOKUP(CONCATENATE(D425,"-",E425),'Three Phase - UG'!$C$8:$T$18,9,FALSE),""),"")</f>
        <v/>
      </c>
      <c r="K425" s="426" t="str">
        <f>IF(D425&lt;&gt;"",IF(E425&lt;&gt;"",VLOOKUP(CONCATENATE(D425,"-",E425),'Three Phase - UG'!$C$8:$T$18,10,FALSE),""),"")</f>
        <v/>
      </c>
      <c r="L425" s="426" t="str">
        <f>IF(D425&lt;&gt;"",IF(E425&lt;&gt;"",VLOOKUP(CONCATENATE(D425,"-",E425),'Three Phase - UG'!$C$8:$T$18,12,FALSE),""),"")</f>
        <v/>
      </c>
      <c r="M425" s="426" t="str">
        <f>IF(D425&lt;&gt;"",IF(E425&lt;&gt;"",VLOOKUP(CONCATENATE(D425,"-",E425),'Three Phase - UG'!$C$8:$T$18,13,FALSE),""),"")</f>
        <v/>
      </c>
      <c r="N425" s="427" t="str">
        <f>IF(D425&lt;&gt;"",IF(E425&lt;&gt;"",VLOOKUP(CONCATENATE(D425,"-",E425),'Three Phase - UG'!$C$8:$T$18,15,FALSE)*1000000,""),"")</f>
        <v/>
      </c>
      <c r="O425" s="426"/>
      <c r="P425" s="427"/>
      <c r="W425" s="429"/>
      <c r="X425"/>
      <c r="Y425"/>
      <c r="Z425"/>
      <c r="AA425"/>
      <c r="AB425"/>
      <c r="AC425"/>
      <c r="AD425"/>
      <c r="AE425"/>
      <c r="AF425" s="4"/>
      <c r="AG425" s="4"/>
      <c r="AH425" s="4"/>
      <c r="AI425" s="4"/>
      <c r="AJ425" s="4"/>
      <c r="AK425" s="4"/>
      <c r="AL425" s="4"/>
      <c r="AM425" s="4"/>
      <c r="AN425"/>
      <c r="AO425"/>
      <c r="AP425"/>
      <c r="AQ425"/>
      <c r="AR425"/>
      <c r="AS425"/>
      <c r="AT425"/>
      <c r="AU425"/>
      <c r="AV425"/>
      <c r="AW425"/>
      <c r="AX425"/>
      <c r="AY425"/>
      <c r="AZ425"/>
      <c r="BA425"/>
    </row>
    <row r="426" spans="1:53" s="428" customFormat="1" x14ac:dyDescent="0.25">
      <c r="A426"/>
      <c r="B426" s="25"/>
      <c r="C426" s="25"/>
      <c r="D426" s="27"/>
      <c r="E426" s="26"/>
      <c r="F426" s="26"/>
      <c r="G426" s="353"/>
      <c r="H426" s="425"/>
      <c r="I426" s="353"/>
      <c r="J426" s="426" t="str">
        <f>IF(D426&lt;&gt;"",IF(E426&lt;&gt;"",VLOOKUP(CONCATENATE(D426,"-",E426),'Three Phase - UG'!$C$8:$T$18,9,FALSE),""),"")</f>
        <v/>
      </c>
      <c r="K426" s="426" t="str">
        <f>IF(D426&lt;&gt;"",IF(E426&lt;&gt;"",VLOOKUP(CONCATENATE(D426,"-",E426),'Three Phase - UG'!$C$8:$T$18,10,FALSE),""),"")</f>
        <v/>
      </c>
      <c r="L426" s="426" t="str">
        <f>IF(D426&lt;&gt;"",IF(E426&lt;&gt;"",VLOOKUP(CONCATENATE(D426,"-",E426),'Three Phase - UG'!$C$8:$T$18,12,FALSE),""),"")</f>
        <v/>
      </c>
      <c r="M426" s="426" t="str">
        <f>IF(D426&lt;&gt;"",IF(E426&lt;&gt;"",VLOOKUP(CONCATENATE(D426,"-",E426),'Three Phase - UG'!$C$8:$T$18,13,FALSE),""),"")</f>
        <v/>
      </c>
      <c r="N426" s="427" t="str">
        <f>IF(D426&lt;&gt;"",IF(E426&lt;&gt;"",VLOOKUP(CONCATENATE(D426,"-",E426),'Three Phase - UG'!$C$8:$T$18,15,FALSE)*1000000,""),"")</f>
        <v/>
      </c>
      <c r="O426" s="426"/>
      <c r="P426" s="427"/>
      <c r="W426" s="429"/>
      <c r="X426"/>
      <c r="Y426"/>
      <c r="Z426"/>
      <c r="AA426"/>
      <c r="AB426"/>
      <c r="AC426"/>
      <c r="AD426"/>
      <c r="AE426"/>
      <c r="AF426" s="4"/>
      <c r="AG426" s="4"/>
      <c r="AH426" s="4"/>
      <c r="AI426" s="4"/>
      <c r="AJ426" s="4"/>
      <c r="AK426" s="4"/>
      <c r="AL426" s="4"/>
      <c r="AM426" s="4"/>
      <c r="AN426"/>
      <c r="AO426"/>
      <c r="AP426"/>
      <c r="AQ426"/>
      <c r="AR426"/>
      <c r="AS426"/>
      <c r="AT426"/>
      <c r="AU426"/>
      <c r="AV426"/>
      <c r="AW426"/>
      <c r="AX426"/>
      <c r="AY426"/>
      <c r="AZ426"/>
      <c r="BA426"/>
    </row>
    <row r="427" spans="1:53" s="428" customFormat="1" x14ac:dyDescent="0.25">
      <c r="A427"/>
      <c r="B427" s="25"/>
      <c r="C427" s="25"/>
      <c r="D427" s="27"/>
      <c r="E427" s="26"/>
      <c r="F427" s="26"/>
      <c r="G427" s="353"/>
      <c r="H427" s="425"/>
      <c r="I427" s="353"/>
      <c r="J427" s="426" t="str">
        <f>IF(D427&lt;&gt;"",IF(E427&lt;&gt;"",VLOOKUP(CONCATENATE(D427,"-",E427),'Three Phase - UG'!$C$8:$T$18,9,FALSE),""),"")</f>
        <v/>
      </c>
      <c r="K427" s="426" t="str">
        <f>IF(D427&lt;&gt;"",IF(E427&lt;&gt;"",VLOOKUP(CONCATENATE(D427,"-",E427),'Three Phase - UG'!$C$8:$T$18,10,FALSE),""),"")</f>
        <v/>
      </c>
      <c r="L427" s="426" t="str">
        <f>IF(D427&lt;&gt;"",IF(E427&lt;&gt;"",VLOOKUP(CONCATENATE(D427,"-",E427),'Three Phase - UG'!$C$8:$T$18,12,FALSE),""),"")</f>
        <v/>
      </c>
      <c r="M427" s="426" t="str">
        <f>IF(D427&lt;&gt;"",IF(E427&lt;&gt;"",VLOOKUP(CONCATENATE(D427,"-",E427),'Three Phase - UG'!$C$8:$T$18,13,FALSE),""),"")</f>
        <v/>
      </c>
      <c r="N427" s="427" t="str">
        <f>IF(D427&lt;&gt;"",IF(E427&lt;&gt;"",VLOOKUP(CONCATENATE(D427,"-",E427),'Three Phase - UG'!$C$8:$T$18,15,FALSE)*1000000,""),"")</f>
        <v/>
      </c>
      <c r="O427" s="426"/>
      <c r="P427" s="427"/>
      <c r="W427" s="429"/>
      <c r="X427"/>
      <c r="Y427"/>
      <c r="Z427"/>
      <c r="AA427"/>
      <c r="AB427"/>
      <c r="AC427"/>
      <c r="AD427"/>
      <c r="AE427"/>
      <c r="AF427" s="4"/>
      <c r="AG427" s="4"/>
      <c r="AH427" s="4"/>
      <c r="AI427" s="4"/>
      <c r="AJ427" s="4"/>
      <c r="AK427" s="4"/>
      <c r="AL427" s="4"/>
      <c r="AM427" s="4"/>
      <c r="AN427"/>
      <c r="AO427"/>
      <c r="AP427"/>
      <c r="AQ427"/>
      <c r="AR427"/>
      <c r="AS427"/>
      <c r="AT427"/>
      <c r="AU427"/>
      <c r="AV427"/>
      <c r="AW427"/>
      <c r="AX427"/>
      <c r="AY427"/>
      <c r="AZ427"/>
      <c r="BA427"/>
    </row>
    <row r="428" spans="1:53" s="428" customFormat="1" x14ac:dyDescent="0.25">
      <c r="A428"/>
      <c r="B428" s="25"/>
      <c r="C428" s="25"/>
      <c r="D428" s="27"/>
      <c r="E428" s="26"/>
      <c r="F428" s="26"/>
      <c r="G428" s="353"/>
      <c r="H428" s="425"/>
      <c r="I428" s="353"/>
      <c r="J428" s="426" t="str">
        <f>IF(D428&lt;&gt;"",IF(E428&lt;&gt;"",VLOOKUP(CONCATENATE(D428,"-",E428),'Three Phase - UG'!$C$8:$T$18,9,FALSE),""),"")</f>
        <v/>
      </c>
      <c r="K428" s="426" t="str">
        <f>IF(D428&lt;&gt;"",IF(E428&lt;&gt;"",VLOOKUP(CONCATENATE(D428,"-",E428),'Three Phase - UG'!$C$8:$T$18,10,FALSE),""),"")</f>
        <v/>
      </c>
      <c r="L428" s="426" t="str">
        <f>IF(D428&lt;&gt;"",IF(E428&lt;&gt;"",VLOOKUP(CONCATENATE(D428,"-",E428),'Three Phase - UG'!$C$8:$T$18,12,FALSE),""),"")</f>
        <v/>
      </c>
      <c r="M428" s="426" t="str">
        <f>IF(D428&lt;&gt;"",IF(E428&lt;&gt;"",VLOOKUP(CONCATENATE(D428,"-",E428),'Three Phase - UG'!$C$8:$T$18,13,FALSE),""),"")</f>
        <v/>
      </c>
      <c r="N428" s="427" t="str">
        <f>IF(D428&lt;&gt;"",IF(E428&lt;&gt;"",VLOOKUP(CONCATENATE(D428,"-",E428),'Three Phase - UG'!$C$8:$T$18,15,FALSE)*1000000,""),"")</f>
        <v/>
      </c>
      <c r="O428" s="426"/>
      <c r="P428" s="427"/>
      <c r="W428" s="429"/>
      <c r="X428"/>
      <c r="Y428"/>
      <c r="Z428"/>
      <c r="AA428"/>
      <c r="AB428"/>
      <c r="AC428"/>
      <c r="AD428"/>
      <c r="AE428"/>
      <c r="AF428" s="4"/>
      <c r="AG428" s="4"/>
      <c r="AH428" s="4"/>
      <c r="AI428" s="4"/>
      <c r="AJ428" s="4"/>
      <c r="AK428" s="4"/>
      <c r="AL428" s="4"/>
      <c r="AM428" s="4"/>
      <c r="AN428"/>
      <c r="AO428"/>
      <c r="AP428"/>
      <c r="AQ428"/>
      <c r="AR428"/>
      <c r="AS428"/>
      <c r="AT428"/>
      <c r="AU428"/>
      <c r="AV428"/>
      <c r="AW428"/>
      <c r="AX428"/>
      <c r="AY428"/>
      <c r="AZ428"/>
      <c r="BA428"/>
    </row>
    <row r="429" spans="1:53" s="428" customFormat="1" x14ac:dyDescent="0.25">
      <c r="A429"/>
      <c r="B429" s="25"/>
      <c r="C429" s="25"/>
      <c r="D429" s="27"/>
      <c r="E429" s="26"/>
      <c r="F429" s="26"/>
      <c r="G429" s="353"/>
      <c r="H429" s="425"/>
      <c r="I429" s="353"/>
      <c r="J429" s="426" t="str">
        <f>IF(D429&lt;&gt;"",IF(E429&lt;&gt;"",VLOOKUP(CONCATENATE(D429,"-",E429),'Three Phase - UG'!$C$8:$T$18,9,FALSE),""),"")</f>
        <v/>
      </c>
      <c r="K429" s="426" t="str">
        <f>IF(D429&lt;&gt;"",IF(E429&lt;&gt;"",VLOOKUP(CONCATENATE(D429,"-",E429),'Three Phase - UG'!$C$8:$T$18,10,FALSE),""),"")</f>
        <v/>
      </c>
      <c r="L429" s="426" t="str">
        <f>IF(D429&lt;&gt;"",IF(E429&lt;&gt;"",VLOOKUP(CONCATENATE(D429,"-",E429),'Three Phase - UG'!$C$8:$T$18,12,FALSE),""),"")</f>
        <v/>
      </c>
      <c r="M429" s="426" t="str">
        <f>IF(D429&lt;&gt;"",IF(E429&lt;&gt;"",VLOOKUP(CONCATENATE(D429,"-",E429),'Three Phase - UG'!$C$8:$T$18,13,FALSE),""),"")</f>
        <v/>
      </c>
      <c r="N429" s="427" t="str">
        <f>IF(D429&lt;&gt;"",IF(E429&lt;&gt;"",VLOOKUP(CONCATENATE(D429,"-",E429),'Three Phase - UG'!$C$8:$T$18,15,FALSE)*1000000,""),"")</f>
        <v/>
      </c>
      <c r="O429" s="426"/>
      <c r="P429" s="427"/>
      <c r="W429" s="429"/>
      <c r="X429"/>
      <c r="Y429"/>
      <c r="Z429"/>
      <c r="AA429"/>
      <c r="AB429"/>
      <c r="AC429"/>
      <c r="AD429"/>
      <c r="AE429"/>
      <c r="AF429" s="4"/>
      <c r="AG429" s="4"/>
      <c r="AH429" s="4"/>
      <c r="AI429" s="4"/>
      <c r="AJ429" s="4"/>
      <c r="AK429" s="4"/>
      <c r="AL429" s="4"/>
      <c r="AM429" s="4"/>
      <c r="AN429"/>
      <c r="AO429"/>
      <c r="AP429"/>
      <c r="AQ429"/>
      <c r="AR429"/>
      <c r="AS429"/>
      <c r="AT429"/>
      <c r="AU429"/>
      <c r="AV429"/>
      <c r="AW429"/>
      <c r="AX429"/>
      <c r="AY429"/>
      <c r="AZ429"/>
      <c r="BA429"/>
    </row>
    <row r="430" spans="1:53" s="428" customFormat="1" x14ac:dyDescent="0.25">
      <c r="A430"/>
      <c r="B430" s="25"/>
      <c r="C430" s="25"/>
      <c r="D430" s="27"/>
      <c r="E430" s="26"/>
      <c r="F430" s="26"/>
      <c r="G430" s="353"/>
      <c r="H430" s="425"/>
      <c r="I430" s="353"/>
      <c r="J430" s="426" t="str">
        <f>IF(D430&lt;&gt;"",IF(E430&lt;&gt;"",VLOOKUP(CONCATENATE(D430,"-",E430),'Three Phase - UG'!$C$8:$T$18,9,FALSE),""),"")</f>
        <v/>
      </c>
      <c r="K430" s="426" t="str">
        <f>IF(D430&lt;&gt;"",IF(E430&lt;&gt;"",VLOOKUP(CONCATENATE(D430,"-",E430),'Three Phase - UG'!$C$8:$T$18,10,FALSE),""),"")</f>
        <v/>
      </c>
      <c r="L430" s="426" t="str">
        <f>IF(D430&lt;&gt;"",IF(E430&lt;&gt;"",VLOOKUP(CONCATENATE(D430,"-",E430),'Three Phase - UG'!$C$8:$T$18,12,FALSE),""),"")</f>
        <v/>
      </c>
      <c r="M430" s="426" t="str">
        <f>IF(D430&lt;&gt;"",IF(E430&lt;&gt;"",VLOOKUP(CONCATENATE(D430,"-",E430),'Three Phase - UG'!$C$8:$T$18,13,FALSE),""),"")</f>
        <v/>
      </c>
      <c r="N430" s="427" t="str">
        <f>IF(D430&lt;&gt;"",IF(E430&lt;&gt;"",VLOOKUP(CONCATENATE(D430,"-",E430),'Three Phase - UG'!$C$8:$T$18,15,FALSE)*1000000,""),"")</f>
        <v/>
      </c>
      <c r="O430" s="426"/>
      <c r="P430" s="427"/>
      <c r="W430" s="429"/>
      <c r="X430"/>
      <c r="Y430"/>
      <c r="Z430"/>
      <c r="AA430"/>
      <c r="AB430"/>
      <c r="AC430"/>
      <c r="AD430"/>
      <c r="AE430"/>
      <c r="AF430" s="4"/>
      <c r="AG430" s="4"/>
      <c r="AH430" s="4"/>
      <c r="AI430" s="4"/>
      <c r="AJ430" s="4"/>
      <c r="AK430" s="4"/>
      <c r="AL430" s="4"/>
      <c r="AM430" s="4"/>
      <c r="AN430"/>
      <c r="AO430"/>
      <c r="AP430"/>
      <c r="AQ430"/>
      <c r="AR430"/>
      <c r="AS430"/>
      <c r="AT430"/>
      <c r="AU430"/>
      <c r="AV430"/>
      <c r="AW430"/>
      <c r="AX430"/>
      <c r="AY430"/>
      <c r="AZ430"/>
      <c r="BA430"/>
    </row>
    <row r="431" spans="1:53" s="428" customFormat="1" x14ac:dyDescent="0.25">
      <c r="A431"/>
      <c r="B431" s="25"/>
      <c r="C431" s="25"/>
      <c r="D431" s="27"/>
      <c r="E431" s="26"/>
      <c r="F431" s="26"/>
      <c r="G431" s="353"/>
      <c r="H431" s="425"/>
      <c r="I431" s="353"/>
      <c r="J431" s="426" t="str">
        <f>IF(D431&lt;&gt;"",IF(E431&lt;&gt;"",VLOOKUP(CONCATENATE(D431,"-",E431),'Three Phase - UG'!$C$8:$T$18,9,FALSE),""),"")</f>
        <v/>
      </c>
      <c r="K431" s="426" t="str">
        <f>IF(D431&lt;&gt;"",IF(E431&lt;&gt;"",VLOOKUP(CONCATENATE(D431,"-",E431),'Three Phase - UG'!$C$8:$T$18,10,FALSE),""),"")</f>
        <v/>
      </c>
      <c r="L431" s="426" t="str">
        <f>IF(D431&lt;&gt;"",IF(E431&lt;&gt;"",VLOOKUP(CONCATENATE(D431,"-",E431),'Three Phase - UG'!$C$8:$T$18,12,FALSE),""),"")</f>
        <v/>
      </c>
      <c r="M431" s="426" t="str">
        <f>IF(D431&lt;&gt;"",IF(E431&lt;&gt;"",VLOOKUP(CONCATENATE(D431,"-",E431),'Three Phase - UG'!$C$8:$T$18,13,FALSE),""),"")</f>
        <v/>
      </c>
      <c r="N431" s="427" t="str">
        <f>IF(D431&lt;&gt;"",IF(E431&lt;&gt;"",VLOOKUP(CONCATENATE(D431,"-",E431),'Three Phase - UG'!$C$8:$T$18,15,FALSE)*1000000,""),"")</f>
        <v/>
      </c>
      <c r="O431" s="426"/>
      <c r="P431" s="427"/>
      <c r="W431" s="429"/>
      <c r="X431"/>
      <c r="Y431"/>
      <c r="Z431"/>
      <c r="AA431"/>
      <c r="AB431"/>
      <c r="AC431"/>
      <c r="AD431"/>
      <c r="AE431"/>
      <c r="AF431" s="4"/>
      <c r="AG431" s="4"/>
      <c r="AH431" s="4"/>
      <c r="AI431" s="4"/>
      <c r="AJ431" s="4"/>
      <c r="AK431" s="4"/>
      <c r="AL431" s="4"/>
      <c r="AM431" s="4"/>
      <c r="AN431"/>
      <c r="AO431"/>
      <c r="AP431"/>
      <c r="AQ431"/>
      <c r="AR431"/>
      <c r="AS431"/>
      <c r="AT431"/>
      <c r="AU431"/>
      <c r="AV431"/>
      <c r="AW431"/>
      <c r="AX431"/>
      <c r="AY431"/>
      <c r="AZ431"/>
      <c r="BA431"/>
    </row>
    <row r="432" spans="1:53" s="428" customFormat="1" x14ac:dyDescent="0.25">
      <c r="A432"/>
      <c r="B432" s="25"/>
      <c r="C432" s="25"/>
      <c r="D432" s="27"/>
      <c r="E432" s="26"/>
      <c r="F432" s="26"/>
      <c r="G432" s="353"/>
      <c r="H432" s="425"/>
      <c r="I432" s="353"/>
      <c r="J432" s="426" t="str">
        <f>IF(D432&lt;&gt;"",IF(E432&lt;&gt;"",VLOOKUP(CONCATENATE(D432,"-",E432),'Three Phase - UG'!$C$8:$T$18,9,FALSE),""),"")</f>
        <v/>
      </c>
      <c r="K432" s="426" t="str">
        <f>IF(D432&lt;&gt;"",IF(E432&lt;&gt;"",VLOOKUP(CONCATENATE(D432,"-",E432),'Three Phase - UG'!$C$8:$T$18,10,FALSE),""),"")</f>
        <v/>
      </c>
      <c r="L432" s="426" t="str">
        <f>IF(D432&lt;&gt;"",IF(E432&lt;&gt;"",VLOOKUP(CONCATENATE(D432,"-",E432),'Three Phase - UG'!$C$8:$T$18,12,FALSE),""),"")</f>
        <v/>
      </c>
      <c r="M432" s="426" t="str">
        <f>IF(D432&lt;&gt;"",IF(E432&lt;&gt;"",VLOOKUP(CONCATENATE(D432,"-",E432),'Three Phase - UG'!$C$8:$T$18,13,FALSE),""),"")</f>
        <v/>
      </c>
      <c r="N432" s="427" t="str">
        <f>IF(D432&lt;&gt;"",IF(E432&lt;&gt;"",VLOOKUP(CONCATENATE(D432,"-",E432),'Three Phase - UG'!$C$8:$T$18,15,FALSE)*1000000,""),"")</f>
        <v/>
      </c>
      <c r="O432" s="426"/>
      <c r="P432" s="427"/>
      <c r="W432" s="429"/>
      <c r="X432"/>
      <c r="Y432"/>
      <c r="Z432"/>
      <c r="AA432"/>
      <c r="AB432"/>
      <c r="AC432"/>
      <c r="AD432"/>
      <c r="AE432"/>
      <c r="AF432" s="4"/>
      <c r="AG432" s="4"/>
      <c r="AH432" s="4"/>
      <c r="AI432" s="4"/>
      <c r="AJ432" s="4"/>
      <c r="AK432" s="4"/>
      <c r="AL432" s="4"/>
      <c r="AM432" s="4"/>
      <c r="AN432"/>
      <c r="AO432"/>
      <c r="AP432"/>
      <c r="AQ432"/>
      <c r="AR432"/>
      <c r="AS432"/>
      <c r="AT432"/>
      <c r="AU432"/>
      <c r="AV432"/>
      <c r="AW432"/>
      <c r="AX432"/>
      <c r="AY432"/>
      <c r="AZ432"/>
      <c r="BA432"/>
    </row>
    <row r="433" spans="1:53" s="428" customFormat="1" x14ac:dyDescent="0.25">
      <c r="A433"/>
      <c r="B433" s="25"/>
      <c r="C433" s="25"/>
      <c r="D433" s="27"/>
      <c r="E433" s="26"/>
      <c r="F433" s="26"/>
      <c r="G433" s="353"/>
      <c r="H433" s="425"/>
      <c r="I433" s="353"/>
      <c r="J433" s="426" t="str">
        <f>IF(D433&lt;&gt;"",IF(E433&lt;&gt;"",VLOOKUP(CONCATENATE(D433,"-",E433),'Three Phase - UG'!$C$8:$T$18,9,FALSE),""),"")</f>
        <v/>
      </c>
      <c r="K433" s="426" t="str">
        <f>IF(D433&lt;&gt;"",IF(E433&lt;&gt;"",VLOOKUP(CONCATENATE(D433,"-",E433),'Three Phase - UG'!$C$8:$T$18,10,FALSE),""),"")</f>
        <v/>
      </c>
      <c r="L433" s="426" t="str">
        <f>IF(D433&lt;&gt;"",IF(E433&lt;&gt;"",VLOOKUP(CONCATENATE(D433,"-",E433),'Three Phase - UG'!$C$8:$T$18,12,FALSE),""),"")</f>
        <v/>
      </c>
      <c r="M433" s="426" t="str">
        <f>IF(D433&lt;&gt;"",IF(E433&lt;&gt;"",VLOOKUP(CONCATENATE(D433,"-",E433),'Three Phase - UG'!$C$8:$T$18,13,FALSE),""),"")</f>
        <v/>
      </c>
      <c r="N433" s="427" t="str">
        <f>IF(D433&lt;&gt;"",IF(E433&lt;&gt;"",VLOOKUP(CONCATENATE(D433,"-",E433),'Three Phase - UG'!$C$8:$T$18,15,FALSE)*1000000,""),"")</f>
        <v/>
      </c>
      <c r="O433" s="426"/>
      <c r="P433" s="427"/>
      <c r="W433" s="429"/>
      <c r="X433"/>
      <c r="Y433"/>
      <c r="Z433"/>
      <c r="AA433"/>
      <c r="AB433"/>
      <c r="AC433"/>
      <c r="AD433"/>
      <c r="AE433"/>
      <c r="AF433" s="4"/>
      <c r="AG433" s="4"/>
      <c r="AH433" s="4"/>
      <c r="AI433" s="4"/>
      <c r="AJ433" s="4"/>
      <c r="AK433" s="4"/>
      <c r="AL433" s="4"/>
      <c r="AM433" s="4"/>
      <c r="AN433"/>
      <c r="AO433"/>
      <c r="AP433"/>
      <c r="AQ433"/>
      <c r="AR433"/>
      <c r="AS433"/>
      <c r="AT433"/>
      <c r="AU433"/>
      <c r="AV433"/>
      <c r="AW433"/>
      <c r="AX433"/>
      <c r="AY433"/>
      <c r="AZ433"/>
      <c r="BA433"/>
    </row>
    <row r="434" spans="1:53" s="428" customFormat="1" x14ac:dyDescent="0.25">
      <c r="A434"/>
      <c r="B434" s="25"/>
      <c r="C434" s="25"/>
      <c r="D434" s="27"/>
      <c r="E434" s="26"/>
      <c r="F434" s="26"/>
      <c r="G434" s="353"/>
      <c r="H434" s="425"/>
      <c r="I434" s="353"/>
      <c r="J434" s="426" t="str">
        <f>IF(D434&lt;&gt;"",IF(E434&lt;&gt;"",VLOOKUP(CONCATENATE(D434,"-",E434),'Three Phase - UG'!$C$8:$T$18,9,FALSE),""),"")</f>
        <v/>
      </c>
      <c r="K434" s="426" t="str">
        <f>IF(D434&lt;&gt;"",IF(E434&lt;&gt;"",VLOOKUP(CONCATENATE(D434,"-",E434),'Three Phase - UG'!$C$8:$T$18,10,FALSE),""),"")</f>
        <v/>
      </c>
      <c r="L434" s="426" t="str">
        <f>IF(D434&lt;&gt;"",IF(E434&lt;&gt;"",VLOOKUP(CONCATENATE(D434,"-",E434),'Three Phase - UG'!$C$8:$T$18,12,FALSE),""),"")</f>
        <v/>
      </c>
      <c r="M434" s="426" t="str">
        <f>IF(D434&lt;&gt;"",IF(E434&lt;&gt;"",VLOOKUP(CONCATENATE(D434,"-",E434),'Three Phase - UG'!$C$8:$T$18,13,FALSE),""),"")</f>
        <v/>
      </c>
      <c r="N434" s="427" t="str">
        <f>IF(D434&lt;&gt;"",IF(E434&lt;&gt;"",VLOOKUP(CONCATENATE(D434,"-",E434),'Three Phase - UG'!$C$8:$T$18,15,FALSE)*1000000,""),"")</f>
        <v/>
      </c>
      <c r="O434" s="426"/>
      <c r="P434" s="427"/>
      <c r="W434" s="429"/>
      <c r="X434"/>
      <c r="Y434"/>
      <c r="Z434"/>
      <c r="AA434"/>
      <c r="AB434"/>
      <c r="AC434"/>
      <c r="AD434"/>
      <c r="AE434"/>
      <c r="AF434" s="4"/>
      <c r="AG434" s="4"/>
      <c r="AH434" s="4"/>
      <c r="AI434" s="4"/>
      <c r="AJ434" s="4"/>
      <c r="AK434" s="4"/>
      <c r="AL434" s="4"/>
      <c r="AM434" s="4"/>
      <c r="AN434"/>
      <c r="AO434"/>
      <c r="AP434"/>
      <c r="AQ434"/>
      <c r="AR434"/>
      <c r="AS434"/>
      <c r="AT434"/>
      <c r="AU434"/>
      <c r="AV434"/>
      <c r="AW434"/>
      <c r="AX434"/>
      <c r="AY434"/>
      <c r="AZ434"/>
      <c r="BA434"/>
    </row>
    <row r="435" spans="1:53" s="428" customFormat="1" x14ac:dyDescent="0.25">
      <c r="A435"/>
      <c r="B435" s="25"/>
      <c r="C435" s="25"/>
      <c r="D435" s="27"/>
      <c r="E435" s="26"/>
      <c r="F435" s="26"/>
      <c r="G435" s="353"/>
      <c r="H435" s="425"/>
      <c r="I435" s="353"/>
      <c r="J435" s="426" t="str">
        <f>IF(D435&lt;&gt;"",IF(E435&lt;&gt;"",VLOOKUP(CONCATENATE(D435,"-",E435),'Three Phase - UG'!$C$8:$T$18,9,FALSE),""),"")</f>
        <v/>
      </c>
      <c r="K435" s="426" t="str">
        <f>IF(D435&lt;&gt;"",IF(E435&lt;&gt;"",VLOOKUP(CONCATENATE(D435,"-",E435),'Three Phase - UG'!$C$8:$T$18,10,FALSE),""),"")</f>
        <v/>
      </c>
      <c r="L435" s="426" t="str">
        <f>IF(D435&lt;&gt;"",IF(E435&lt;&gt;"",VLOOKUP(CONCATENATE(D435,"-",E435),'Three Phase - UG'!$C$8:$T$18,12,FALSE),""),"")</f>
        <v/>
      </c>
      <c r="M435" s="426" t="str">
        <f>IF(D435&lt;&gt;"",IF(E435&lt;&gt;"",VLOOKUP(CONCATENATE(D435,"-",E435),'Three Phase - UG'!$C$8:$T$18,13,FALSE),""),"")</f>
        <v/>
      </c>
      <c r="N435" s="427" t="str">
        <f>IF(D435&lt;&gt;"",IF(E435&lt;&gt;"",VLOOKUP(CONCATENATE(D435,"-",E435),'Three Phase - UG'!$C$8:$T$18,15,FALSE)*1000000,""),"")</f>
        <v/>
      </c>
      <c r="O435" s="426"/>
      <c r="P435" s="427"/>
      <c r="W435" s="429"/>
      <c r="X435"/>
      <c r="Y435"/>
      <c r="Z435"/>
      <c r="AA435"/>
      <c r="AB435"/>
      <c r="AC435"/>
      <c r="AD435"/>
      <c r="AE435"/>
      <c r="AF435" s="4"/>
      <c r="AG435" s="4"/>
      <c r="AH435" s="4"/>
      <c r="AI435" s="4"/>
      <c r="AJ435" s="4"/>
      <c r="AK435" s="4"/>
      <c r="AL435" s="4"/>
      <c r="AM435" s="4"/>
      <c r="AN435"/>
      <c r="AO435"/>
      <c r="AP435"/>
      <c r="AQ435"/>
      <c r="AR435"/>
      <c r="AS435"/>
      <c r="AT435"/>
      <c r="AU435"/>
      <c r="AV435"/>
      <c r="AW435"/>
      <c r="AX435"/>
      <c r="AY435"/>
      <c r="AZ435"/>
      <c r="BA435"/>
    </row>
    <row r="436" spans="1:53" s="428" customFormat="1" x14ac:dyDescent="0.25">
      <c r="A436"/>
      <c r="B436" s="25"/>
      <c r="C436" s="25"/>
      <c r="D436" s="27"/>
      <c r="E436" s="26"/>
      <c r="F436" s="26"/>
      <c r="G436" s="353"/>
      <c r="H436" s="425"/>
      <c r="I436" s="353"/>
      <c r="J436" s="426" t="str">
        <f>IF(D436&lt;&gt;"",IF(E436&lt;&gt;"",VLOOKUP(CONCATENATE(D436,"-",E436),'Three Phase - UG'!$C$8:$T$18,9,FALSE),""),"")</f>
        <v/>
      </c>
      <c r="K436" s="426" t="str">
        <f>IF(D436&lt;&gt;"",IF(E436&lt;&gt;"",VLOOKUP(CONCATENATE(D436,"-",E436),'Three Phase - UG'!$C$8:$T$18,10,FALSE),""),"")</f>
        <v/>
      </c>
      <c r="L436" s="426" t="str">
        <f>IF(D436&lt;&gt;"",IF(E436&lt;&gt;"",VLOOKUP(CONCATENATE(D436,"-",E436),'Three Phase - UG'!$C$8:$T$18,12,FALSE),""),"")</f>
        <v/>
      </c>
      <c r="M436" s="426" t="str">
        <f>IF(D436&lt;&gt;"",IF(E436&lt;&gt;"",VLOOKUP(CONCATENATE(D436,"-",E436),'Three Phase - UG'!$C$8:$T$18,13,FALSE),""),"")</f>
        <v/>
      </c>
      <c r="N436" s="427" t="str">
        <f>IF(D436&lt;&gt;"",IF(E436&lt;&gt;"",VLOOKUP(CONCATENATE(D436,"-",E436),'Three Phase - UG'!$C$8:$T$18,15,FALSE)*1000000,""),"")</f>
        <v/>
      </c>
      <c r="O436" s="426"/>
      <c r="P436" s="427"/>
      <c r="W436" s="429"/>
      <c r="X436"/>
      <c r="Y436"/>
      <c r="Z436"/>
      <c r="AA436"/>
      <c r="AB436"/>
      <c r="AC436"/>
      <c r="AD436"/>
      <c r="AE436"/>
      <c r="AF436" s="4"/>
      <c r="AG436" s="4"/>
      <c r="AH436" s="4"/>
      <c r="AI436" s="4"/>
      <c r="AJ436" s="4"/>
      <c r="AK436" s="4"/>
      <c r="AL436" s="4"/>
      <c r="AM436" s="4"/>
      <c r="AN436"/>
      <c r="AO436"/>
      <c r="AP436"/>
      <c r="AQ436"/>
      <c r="AR436"/>
      <c r="AS436"/>
      <c r="AT436"/>
      <c r="AU436"/>
      <c r="AV436"/>
      <c r="AW436"/>
      <c r="AX436"/>
      <c r="AY436"/>
      <c r="AZ436"/>
      <c r="BA436"/>
    </row>
    <row r="437" spans="1:53" s="428" customFormat="1" x14ac:dyDescent="0.25">
      <c r="A437"/>
      <c r="B437" s="25"/>
      <c r="C437" s="25"/>
      <c r="D437" s="27"/>
      <c r="E437" s="26"/>
      <c r="F437" s="26"/>
      <c r="G437" s="353"/>
      <c r="H437" s="425"/>
      <c r="I437" s="353"/>
      <c r="J437" s="426" t="str">
        <f>IF(D437&lt;&gt;"",IF(E437&lt;&gt;"",VLOOKUP(CONCATENATE(D437,"-",E437),'Three Phase - UG'!$C$8:$T$18,9,FALSE),""),"")</f>
        <v/>
      </c>
      <c r="K437" s="426" t="str">
        <f>IF(D437&lt;&gt;"",IF(E437&lt;&gt;"",VLOOKUP(CONCATENATE(D437,"-",E437),'Three Phase - UG'!$C$8:$T$18,10,FALSE),""),"")</f>
        <v/>
      </c>
      <c r="L437" s="426" t="str">
        <f>IF(D437&lt;&gt;"",IF(E437&lt;&gt;"",VLOOKUP(CONCATENATE(D437,"-",E437),'Three Phase - UG'!$C$8:$T$18,12,FALSE),""),"")</f>
        <v/>
      </c>
      <c r="M437" s="426" t="str">
        <f>IF(D437&lt;&gt;"",IF(E437&lt;&gt;"",VLOOKUP(CONCATENATE(D437,"-",E437),'Three Phase - UG'!$C$8:$T$18,13,FALSE),""),"")</f>
        <v/>
      </c>
      <c r="N437" s="427" t="str">
        <f>IF(D437&lt;&gt;"",IF(E437&lt;&gt;"",VLOOKUP(CONCATENATE(D437,"-",E437),'Three Phase - UG'!$C$8:$T$18,15,FALSE)*1000000,""),"")</f>
        <v/>
      </c>
      <c r="O437" s="426"/>
      <c r="P437" s="427"/>
      <c r="W437" s="429"/>
      <c r="X437"/>
      <c r="Y437"/>
      <c r="Z437"/>
      <c r="AA437"/>
      <c r="AB437"/>
      <c r="AC437"/>
      <c r="AD437"/>
      <c r="AE437"/>
      <c r="AF437" s="4"/>
      <c r="AG437" s="4"/>
      <c r="AH437" s="4"/>
      <c r="AI437" s="4"/>
      <c r="AJ437" s="4"/>
      <c r="AK437" s="4"/>
      <c r="AL437" s="4"/>
      <c r="AM437" s="4"/>
      <c r="AN437"/>
      <c r="AO437"/>
      <c r="AP437"/>
      <c r="AQ437"/>
      <c r="AR437"/>
      <c r="AS437"/>
      <c r="AT437"/>
      <c r="AU437"/>
      <c r="AV437"/>
      <c r="AW437"/>
      <c r="AX437"/>
      <c r="AY437"/>
      <c r="AZ437"/>
      <c r="BA437"/>
    </row>
    <row r="438" spans="1:53" s="428" customFormat="1" x14ac:dyDescent="0.25">
      <c r="A438"/>
      <c r="B438" s="25"/>
      <c r="C438" s="25"/>
      <c r="D438" s="27"/>
      <c r="E438" s="26"/>
      <c r="F438" s="26"/>
      <c r="G438" s="353"/>
      <c r="H438" s="425"/>
      <c r="I438" s="353"/>
      <c r="J438" s="426" t="str">
        <f>IF(D438&lt;&gt;"",IF(E438&lt;&gt;"",VLOOKUP(CONCATENATE(D438,"-",E438),'Three Phase - UG'!$C$8:$T$18,9,FALSE),""),"")</f>
        <v/>
      </c>
      <c r="K438" s="426" t="str">
        <f>IF(D438&lt;&gt;"",IF(E438&lt;&gt;"",VLOOKUP(CONCATENATE(D438,"-",E438),'Three Phase - UG'!$C$8:$T$18,10,FALSE),""),"")</f>
        <v/>
      </c>
      <c r="L438" s="426" t="str">
        <f>IF(D438&lt;&gt;"",IF(E438&lt;&gt;"",VLOOKUP(CONCATENATE(D438,"-",E438),'Three Phase - UG'!$C$8:$T$18,12,FALSE),""),"")</f>
        <v/>
      </c>
      <c r="M438" s="426" t="str">
        <f>IF(D438&lt;&gt;"",IF(E438&lt;&gt;"",VLOOKUP(CONCATENATE(D438,"-",E438),'Three Phase - UG'!$C$8:$T$18,13,FALSE),""),"")</f>
        <v/>
      </c>
      <c r="N438" s="427" t="str">
        <f>IF(D438&lt;&gt;"",IF(E438&lt;&gt;"",VLOOKUP(CONCATENATE(D438,"-",E438),'Three Phase - UG'!$C$8:$T$18,15,FALSE)*1000000,""),"")</f>
        <v/>
      </c>
      <c r="O438" s="426"/>
      <c r="P438" s="427"/>
      <c r="W438" s="429"/>
      <c r="X438"/>
      <c r="Y438"/>
      <c r="Z438"/>
      <c r="AA438"/>
      <c r="AB438"/>
      <c r="AC438"/>
      <c r="AD438"/>
      <c r="AE438"/>
      <c r="AF438" s="4"/>
      <c r="AG438" s="4"/>
      <c r="AH438" s="4"/>
      <c r="AI438" s="4"/>
      <c r="AJ438" s="4"/>
      <c r="AK438" s="4"/>
      <c r="AL438" s="4"/>
      <c r="AM438" s="4"/>
      <c r="AN438"/>
      <c r="AO438"/>
      <c r="AP438"/>
      <c r="AQ438"/>
      <c r="AR438"/>
      <c r="AS438"/>
      <c r="AT438"/>
      <c r="AU438"/>
      <c r="AV438"/>
      <c r="AW438"/>
      <c r="AX438"/>
      <c r="AY438"/>
      <c r="AZ438"/>
      <c r="BA438"/>
    </row>
    <row r="439" spans="1:53" s="428" customFormat="1" x14ac:dyDescent="0.25">
      <c r="A439"/>
      <c r="B439" s="25"/>
      <c r="C439" s="25"/>
      <c r="D439" s="27"/>
      <c r="E439" s="26"/>
      <c r="F439" s="26"/>
      <c r="G439" s="353"/>
      <c r="H439" s="425"/>
      <c r="I439" s="353"/>
      <c r="J439" s="426" t="str">
        <f>IF(D439&lt;&gt;"",IF(E439&lt;&gt;"",VLOOKUP(CONCATENATE(D439,"-",E439),'Three Phase - UG'!$C$8:$T$18,9,FALSE),""),"")</f>
        <v/>
      </c>
      <c r="K439" s="426" t="str">
        <f>IF(D439&lt;&gt;"",IF(E439&lt;&gt;"",VLOOKUP(CONCATENATE(D439,"-",E439),'Three Phase - UG'!$C$8:$T$18,10,FALSE),""),"")</f>
        <v/>
      </c>
      <c r="L439" s="426" t="str">
        <f>IF(D439&lt;&gt;"",IF(E439&lt;&gt;"",VLOOKUP(CONCATENATE(D439,"-",E439),'Three Phase - UG'!$C$8:$T$18,12,FALSE),""),"")</f>
        <v/>
      </c>
      <c r="M439" s="426" t="str">
        <f>IF(D439&lt;&gt;"",IF(E439&lt;&gt;"",VLOOKUP(CONCATENATE(D439,"-",E439),'Three Phase - UG'!$C$8:$T$18,13,FALSE),""),"")</f>
        <v/>
      </c>
      <c r="N439" s="427" t="str">
        <f>IF(D439&lt;&gt;"",IF(E439&lt;&gt;"",VLOOKUP(CONCATENATE(D439,"-",E439),'Three Phase - UG'!$C$8:$T$18,15,FALSE)*1000000,""),"")</f>
        <v/>
      </c>
      <c r="O439" s="426"/>
      <c r="P439" s="427"/>
      <c r="W439" s="429"/>
      <c r="X439"/>
      <c r="Y439"/>
      <c r="Z439"/>
      <c r="AA439"/>
      <c r="AB439"/>
      <c r="AC439"/>
      <c r="AD439"/>
      <c r="AE439"/>
      <c r="AF439" s="4"/>
      <c r="AG439" s="4"/>
      <c r="AH439" s="4"/>
      <c r="AI439" s="4"/>
      <c r="AJ439" s="4"/>
      <c r="AK439" s="4"/>
      <c r="AL439" s="4"/>
      <c r="AM439" s="4"/>
      <c r="AN439"/>
      <c r="AO439"/>
      <c r="AP439"/>
      <c r="AQ439"/>
      <c r="AR439"/>
      <c r="AS439"/>
      <c r="AT439"/>
      <c r="AU439"/>
      <c r="AV439"/>
      <c r="AW439"/>
      <c r="AX439"/>
      <c r="AY439"/>
      <c r="AZ439"/>
      <c r="BA439"/>
    </row>
    <row r="440" spans="1:53" s="428" customFormat="1" x14ac:dyDescent="0.25">
      <c r="A440"/>
      <c r="B440" s="25"/>
      <c r="C440" s="25"/>
      <c r="D440" s="27"/>
      <c r="E440" s="26"/>
      <c r="F440" s="26"/>
      <c r="G440" s="353"/>
      <c r="H440" s="425"/>
      <c r="I440" s="353"/>
      <c r="J440" s="426" t="str">
        <f>IF(D440&lt;&gt;"",IF(E440&lt;&gt;"",VLOOKUP(CONCATENATE(D440,"-",E440),'Three Phase - UG'!$C$8:$T$18,9,FALSE),""),"")</f>
        <v/>
      </c>
      <c r="K440" s="426" t="str">
        <f>IF(D440&lt;&gt;"",IF(E440&lt;&gt;"",VLOOKUP(CONCATENATE(D440,"-",E440),'Three Phase - UG'!$C$8:$T$18,10,FALSE),""),"")</f>
        <v/>
      </c>
      <c r="L440" s="426" t="str">
        <f>IF(D440&lt;&gt;"",IF(E440&lt;&gt;"",VLOOKUP(CONCATENATE(D440,"-",E440),'Three Phase - UG'!$C$8:$T$18,12,FALSE),""),"")</f>
        <v/>
      </c>
      <c r="M440" s="426" t="str">
        <f>IF(D440&lt;&gt;"",IF(E440&lt;&gt;"",VLOOKUP(CONCATENATE(D440,"-",E440),'Three Phase - UG'!$C$8:$T$18,13,FALSE),""),"")</f>
        <v/>
      </c>
      <c r="N440" s="427" t="str">
        <f>IF(D440&lt;&gt;"",IF(E440&lt;&gt;"",VLOOKUP(CONCATENATE(D440,"-",E440),'Three Phase - UG'!$C$8:$T$18,15,FALSE)*1000000,""),"")</f>
        <v/>
      </c>
      <c r="O440" s="426"/>
      <c r="P440" s="427"/>
      <c r="W440" s="429"/>
      <c r="X440"/>
      <c r="Y440"/>
      <c r="Z440"/>
      <c r="AA440"/>
      <c r="AB440"/>
      <c r="AC440"/>
      <c r="AD440"/>
      <c r="AE440"/>
      <c r="AF440" s="4"/>
      <c r="AG440" s="4"/>
      <c r="AH440" s="4"/>
      <c r="AI440" s="4"/>
      <c r="AJ440" s="4"/>
      <c r="AK440" s="4"/>
      <c r="AL440" s="4"/>
      <c r="AM440" s="4"/>
      <c r="AN440"/>
      <c r="AO440"/>
      <c r="AP440"/>
      <c r="AQ440"/>
      <c r="AR440"/>
      <c r="AS440"/>
      <c r="AT440"/>
      <c r="AU440"/>
      <c r="AV440"/>
      <c r="AW440"/>
      <c r="AX440"/>
      <c r="AY440"/>
      <c r="AZ440"/>
      <c r="BA440"/>
    </row>
    <row r="441" spans="1:53" s="428" customFormat="1" x14ac:dyDescent="0.25">
      <c r="A441"/>
      <c r="B441" s="25"/>
      <c r="C441" s="25"/>
      <c r="D441" s="27"/>
      <c r="E441" s="26"/>
      <c r="F441" s="26"/>
      <c r="G441" s="353"/>
      <c r="H441" s="425"/>
      <c r="I441" s="353"/>
      <c r="J441" s="426" t="str">
        <f>IF(D441&lt;&gt;"",IF(E441&lt;&gt;"",VLOOKUP(CONCATENATE(D441,"-",E441),'Three Phase - UG'!$C$8:$T$18,9,FALSE),""),"")</f>
        <v/>
      </c>
      <c r="K441" s="426" t="str">
        <f>IF(D441&lt;&gt;"",IF(E441&lt;&gt;"",VLOOKUP(CONCATENATE(D441,"-",E441),'Three Phase - UG'!$C$8:$T$18,10,FALSE),""),"")</f>
        <v/>
      </c>
      <c r="L441" s="426" t="str">
        <f>IF(D441&lt;&gt;"",IF(E441&lt;&gt;"",VLOOKUP(CONCATENATE(D441,"-",E441),'Three Phase - UG'!$C$8:$T$18,12,FALSE),""),"")</f>
        <v/>
      </c>
      <c r="M441" s="426" t="str">
        <f>IF(D441&lt;&gt;"",IF(E441&lt;&gt;"",VLOOKUP(CONCATENATE(D441,"-",E441),'Three Phase - UG'!$C$8:$T$18,13,FALSE),""),"")</f>
        <v/>
      </c>
      <c r="N441" s="427" t="str">
        <f>IF(D441&lt;&gt;"",IF(E441&lt;&gt;"",VLOOKUP(CONCATENATE(D441,"-",E441),'Three Phase - UG'!$C$8:$T$18,15,FALSE)*1000000,""),"")</f>
        <v/>
      </c>
      <c r="O441" s="426"/>
      <c r="P441" s="427"/>
      <c r="W441" s="429"/>
      <c r="X441"/>
      <c r="Y441"/>
      <c r="Z441"/>
      <c r="AA441"/>
      <c r="AB441"/>
      <c r="AC441"/>
      <c r="AD441"/>
      <c r="AE441"/>
      <c r="AF441" s="4"/>
      <c r="AG441" s="4"/>
      <c r="AH441" s="4"/>
      <c r="AI441" s="4"/>
      <c r="AJ441" s="4"/>
      <c r="AK441" s="4"/>
      <c r="AL441" s="4"/>
      <c r="AM441" s="4"/>
      <c r="AN441"/>
      <c r="AO441"/>
      <c r="AP441"/>
      <c r="AQ441"/>
      <c r="AR441"/>
      <c r="AS441"/>
      <c r="AT441"/>
      <c r="AU441"/>
      <c r="AV441"/>
      <c r="AW441"/>
      <c r="AX441"/>
      <c r="AY441"/>
      <c r="AZ441"/>
      <c r="BA441"/>
    </row>
    <row r="442" spans="1:53" s="428" customFormat="1" x14ac:dyDescent="0.25">
      <c r="A442"/>
      <c r="B442" s="25"/>
      <c r="C442" s="25"/>
      <c r="D442" s="27"/>
      <c r="E442" s="26"/>
      <c r="F442" s="26"/>
      <c r="G442" s="353"/>
      <c r="H442" s="425"/>
      <c r="I442" s="353"/>
      <c r="J442" s="426" t="str">
        <f>IF(D442&lt;&gt;"",IF(E442&lt;&gt;"",VLOOKUP(CONCATENATE(D442,"-",E442),'Three Phase - UG'!$C$8:$T$18,9,FALSE),""),"")</f>
        <v/>
      </c>
      <c r="K442" s="426" t="str">
        <f>IF(D442&lt;&gt;"",IF(E442&lt;&gt;"",VLOOKUP(CONCATENATE(D442,"-",E442),'Three Phase - UG'!$C$8:$T$18,10,FALSE),""),"")</f>
        <v/>
      </c>
      <c r="L442" s="426" t="str">
        <f>IF(D442&lt;&gt;"",IF(E442&lt;&gt;"",VLOOKUP(CONCATENATE(D442,"-",E442),'Three Phase - UG'!$C$8:$T$18,12,FALSE),""),"")</f>
        <v/>
      </c>
      <c r="M442" s="426" t="str">
        <f>IF(D442&lt;&gt;"",IF(E442&lt;&gt;"",VLOOKUP(CONCATENATE(D442,"-",E442),'Three Phase - UG'!$C$8:$T$18,13,FALSE),""),"")</f>
        <v/>
      </c>
      <c r="N442" s="427" t="str">
        <f>IF(D442&lt;&gt;"",IF(E442&lt;&gt;"",VLOOKUP(CONCATENATE(D442,"-",E442),'Three Phase - UG'!$C$8:$T$18,15,FALSE)*1000000,""),"")</f>
        <v/>
      </c>
      <c r="O442" s="426"/>
      <c r="P442" s="427"/>
      <c r="W442" s="429"/>
      <c r="X442"/>
      <c r="Y442"/>
      <c r="Z442"/>
      <c r="AA442"/>
      <c r="AB442"/>
      <c r="AC442"/>
      <c r="AD442"/>
      <c r="AE442"/>
      <c r="AF442" s="4"/>
      <c r="AG442" s="4"/>
      <c r="AH442" s="4"/>
      <c r="AI442" s="4"/>
      <c r="AJ442" s="4"/>
      <c r="AK442" s="4"/>
      <c r="AL442" s="4"/>
      <c r="AM442" s="4"/>
      <c r="AN442"/>
      <c r="AO442"/>
      <c r="AP442"/>
      <c r="AQ442"/>
      <c r="AR442"/>
      <c r="AS442"/>
      <c r="AT442"/>
      <c r="AU442"/>
      <c r="AV442"/>
      <c r="AW442"/>
      <c r="AX442"/>
      <c r="AY442"/>
      <c r="AZ442"/>
      <c r="BA442"/>
    </row>
    <row r="443" spans="1:53" s="428" customFormat="1" x14ac:dyDescent="0.25">
      <c r="A443"/>
      <c r="B443" s="25"/>
      <c r="C443" s="25"/>
      <c r="D443" s="27"/>
      <c r="E443" s="26"/>
      <c r="F443" s="26"/>
      <c r="G443" s="353"/>
      <c r="H443" s="425"/>
      <c r="I443" s="353"/>
      <c r="J443" s="426" t="str">
        <f>IF(D443&lt;&gt;"",IF(E443&lt;&gt;"",VLOOKUP(CONCATENATE(D443,"-",E443),'Three Phase - UG'!$C$8:$T$18,9,FALSE),""),"")</f>
        <v/>
      </c>
      <c r="K443" s="426" t="str">
        <f>IF(D443&lt;&gt;"",IF(E443&lt;&gt;"",VLOOKUP(CONCATENATE(D443,"-",E443),'Three Phase - UG'!$C$8:$T$18,10,FALSE),""),"")</f>
        <v/>
      </c>
      <c r="L443" s="426" t="str">
        <f>IF(D443&lt;&gt;"",IF(E443&lt;&gt;"",VLOOKUP(CONCATENATE(D443,"-",E443),'Three Phase - UG'!$C$8:$T$18,12,FALSE),""),"")</f>
        <v/>
      </c>
      <c r="M443" s="426" t="str">
        <f>IF(D443&lt;&gt;"",IF(E443&lt;&gt;"",VLOOKUP(CONCATENATE(D443,"-",E443),'Three Phase - UG'!$C$8:$T$18,13,FALSE),""),"")</f>
        <v/>
      </c>
      <c r="N443" s="427" t="str">
        <f>IF(D443&lt;&gt;"",IF(E443&lt;&gt;"",VLOOKUP(CONCATENATE(D443,"-",E443),'Three Phase - UG'!$C$8:$T$18,15,FALSE)*1000000,""),"")</f>
        <v/>
      </c>
      <c r="O443" s="426"/>
      <c r="P443" s="427"/>
      <c r="W443" s="429"/>
      <c r="X443"/>
      <c r="Y443"/>
      <c r="Z443"/>
      <c r="AA443"/>
      <c r="AB443"/>
      <c r="AC443"/>
      <c r="AD443"/>
      <c r="AE443"/>
      <c r="AF443" s="4"/>
      <c r="AG443" s="4"/>
      <c r="AH443" s="4"/>
      <c r="AI443" s="4"/>
      <c r="AJ443" s="4"/>
      <c r="AK443" s="4"/>
      <c r="AL443" s="4"/>
      <c r="AM443" s="4"/>
      <c r="AN443"/>
      <c r="AO443"/>
      <c r="AP443"/>
      <c r="AQ443"/>
      <c r="AR443"/>
      <c r="AS443"/>
      <c r="AT443"/>
      <c r="AU443"/>
      <c r="AV443"/>
      <c r="AW443"/>
      <c r="AX443"/>
      <c r="AY443"/>
      <c r="AZ443"/>
      <c r="BA443"/>
    </row>
    <row r="444" spans="1:53" s="428" customFormat="1" x14ac:dyDescent="0.25">
      <c r="A444"/>
      <c r="B444" s="25"/>
      <c r="C444" s="25"/>
      <c r="D444" s="27"/>
      <c r="E444" s="26"/>
      <c r="F444" s="26"/>
      <c r="G444" s="353"/>
      <c r="H444" s="425"/>
      <c r="I444" s="353"/>
      <c r="J444" s="426" t="str">
        <f>IF(D444&lt;&gt;"",IF(E444&lt;&gt;"",VLOOKUP(CONCATENATE(D444,"-",E444),'Three Phase - UG'!$C$8:$T$18,9,FALSE),""),"")</f>
        <v/>
      </c>
      <c r="K444" s="426" t="str">
        <f>IF(D444&lt;&gt;"",IF(E444&lt;&gt;"",VLOOKUP(CONCATENATE(D444,"-",E444),'Three Phase - UG'!$C$8:$T$18,10,FALSE),""),"")</f>
        <v/>
      </c>
      <c r="L444" s="426" t="str">
        <f>IF(D444&lt;&gt;"",IF(E444&lt;&gt;"",VLOOKUP(CONCATENATE(D444,"-",E444),'Three Phase - UG'!$C$8:$T$18,12,FALSE),""),"")</f>
        <v/>
      </c>
      <c r="M444" s="426" t="str">
        <f>IF(D444&lt;&gt;"",IF(E444&lt;&gt;"",VLOOKUP(CONCATENATE(D444,"-",E444),'Three Phase - UG'!$C$8:$T$18,13,FALSE),""),"")</f>
        <v/>
      </c>
      <c r="N444" s="427" t="str">
        <f>IF(D444&lt;&gt;"",IF(E444&lt;&gt;"",VLOOKUP(CONCATENATE(D444,"-",E444),'Three Phase - UG'!$C$8:$T$18,15,FALSE)*1000000,""),"")</f>
        <v/>
      </c>
      <c r="O444" s="426"/>
      <c r="P444" s="427"/>
      <c r="W444" s="429"/>
      <c r="X444"/>
      <c r="Y444"/>
      <c r="Z444"/>
      <c r="AA444"/>
      <c r="AB444"/>
      <c r="AC444"/>
      <c r="AD444"/>
      <c r="AE444"/>
      <c r="AF444" s="4"/>
      <c r="AG444" s="4"/>
      <c r="AH444" s="4"/>
      <c r="AI444" s="4"/>
      <c r="AJ444" s="4"/>
      <c r="AK444" s="4"/>
      <c r="AL444" s="4"/>
      <c r="AM444" s="4"/>
      <c r="AN444"/>
      <c r="AO444"/>
      <c r="AP444"/>
      <c r="AQ444"/>
      <c r="AR444"/>
      <c r="AS444"/>
      <c r="AT444"/>
      <c r="AU444"/>
      <c r="AV444"/>
      <c r="AW444"/>
      <c r="AX444"/>
      <c r="AY444"/>
      <c r="AZ444"/>
      <c r="BA444"/>
    </row>
    <row r="445" spans="1:53" s="428" customFormat="1" x14ac:dyDescent="0.25">
      <c r="A445"/>
      <c r="B445" s="25"/>
      <c r="C445" s="25"/>
      <c r="D445" s="27"/>
      <c r="E445" s="26"/>
      <c r="F445" s="26"/>
      <c r="G445" s="353"/>
      <c r="H445" s="425"/>
      <c r="I445" s="353"/>
      <c r="J445" s="426" t="str">
        <f>IF(D445&lt;&gt;"",IF(E445&lt;&gt;"",VLOOKUP(CONCATENATE(D445,"-",E445),'Three Phase - UG'!$C$8:$T$18,9,FALSE),""),"")</f>
        <v/>
      </c>
      <c r="K445" s="426" t="str">
        <f>IF(D445&lt;&gt;"",IF(E445&lt;&gt;"",VLOOKUP(CONCATENATE(D445,"-",E445),'Three Phase - UG'!$C$8:$T$18,10,FALSE),""),"")</f>
        <v/>
      </c>
      <c r="L445" s="426" t="str">
        <f>IF(D445&lt;&gt;"",IF(E445&lt;&gt;"",VLOOKUP(CONCATENATE(D445,"-",E445),'Three Phase - UG'!$C$8:$T$18,12,FALSE),""),"")</f>
        <v/>
      </c>
      <c r="M445" s="426" t="str">
        <f>IF(D445&lt;&gt;"",IF(E445&lt;&gt;"",VLOOKUP(CONCATENATE(D445,"-",E445),'Three Phase - UG'!$C$8:$T$18,13,FALSE),""),"")</f>
        <v/>
      </c>
      <c r="N445" s="427" t="str">
        <f>IF(D445&lt;&gt;"",IF(E445&lt;&gt;"",VLOOKUP(CONCATENATE(D445,"-",E445),'Three Phase - UG'!$C$8:$T$18,15,FALSE)*1000000,""),"")</f>
        <v/>
      </c>
      <c r="O445" s="426"/>
      <c r="P445" s="427"/>
      <c r="W445" s="429"/>
      <c r="X445"/>
      <c r="Y445"/>
      <c r="Z445"/>
      <c r="AA445"/>
      <c r="AB445"/>
      <c r="AC445"/>
      <c r="AD445"/>
      <c r="AE445"/>
      <c r="AF445" s="4"/>
      <c r="AG445" s="4"/>
      <c r="AH445" s="4"/>
      <c r="AI445" s="4"/>
      <c r="AJ445" s="4"/>
      <c r="AK445" s="4"/>
      <c r="AL445" s="4"/>
      <c r="AM445" s="4"/>
      <c r="AN445"/>
      <c r="AO445"/>
      <c r="AP445"/>
      <c r="AQ445"/>
      <c r="AR445"/>
      <c r="AS445"/>
      <c r="AT445"/>
      <c r="AU445"/>
      <c r="AV445"/>
      <c r="AW445"/>
      <c r="AX445"/>
      <c r="AY445"/>
      <c r="AZ445"/>
      <c r="BA445"/>
    </row>
    <row r="446" spans="1:53" s="428" customFormat="1" x14ac:dyDescent="0.25">
      <c r="A446"/>
      <c r="B446" s="25"/>
      <c r="C446" s="25"/>
      <c r="D446" s="27"/>
      <c r="E446" s="26"/>
      <c r="F446" s="26"/>
      <c r="G446" s="353"/>
      <c r="H446" s="425"/>
      <c r="I446" s="353"/>
      <c r="J446" s="426" t="str">
        <f>IF(D446&lt;&gt;"",IF(E446&lt;&gt;"",VLOOKUP(CONCATENATE(D446,"-",E446),'Three Phase - UG'!$C$8:$T$18,9,FALSE),""),"")</f>
        <v/>
      </c>
      <c r="K446" s="426" t="str">
        <f>IF(D446&lt;&gt;"",IF(E446&lt;&gt;"",VLOOKUP(CONCATENATE(D446,"-",E446),'Three Phase - UG'!$C$8:$T$18,10,FALSE),""),"")</f>
        <v/>
      </c>
      <c r="L446" s="426" t="str">
        <f>IF(D446&lt;&gt;"",IF(E446&lt;&gt;"",VLOOKUP(CONCATENATE(D446,"-",E446),'Three Phase - UG'!$C$8:$T$18,12,FALSE),""),"")</f>
        <v/>
      </c>
      <c r="M446" s="426" t="str">
        <f>IF(D446&lt;&gt;"",IF(E446&lt;&gt;"",VLOOKUP(CONCATENATE(D446,"-",E446),'Three Phase - UG'!$C$8:$T$18,13,FALSE),""),"")</f>
        <v/>
      </c>
      <c r="N446" s="427" t="str">
        <f>IF(D446&lt;&gt;"",IF(E446&lt;&gt;"",VLOOKUP(CONCATENATE(D446,"-",E446),'Three Phase - UG'!$C$8:$T$18,15,FALSE)*1000000,""),"")</f>
        <v/>
      </c>
      <c r="O446" s="426"/>
      <c r="P446" s="427"/>
      <c r="W446" s="429"/>
      <c r="X446"/>
      <c r="Y446"/>
      <c r="Z446"/>
      <c r="AA446"/>
      <c r="AB446"/>
      <c r="AC446"/>
      <c r="AD446"/>
      <c r="AE446"/>
      <c r="AF446" s="4"/>
      <c r="AG446" s="4"/>
      <c r="AH446" s="4"/>
      <c r="AI446" s="4"/>
      <c r="AJ446" s="4"/>
      <c r="AK446" s="4"/>
      <c r="AL446" s="4"/>
      <c r="AM446" s="4"/>
      <c r="AN446"/>
      <c r="AO446"/>
      <c r="AP446"/>
      <c r="AQ446"/>
      <c r="AR446"/>
      <c r="AS446"/>
      <c r="AT446"/>
      <c r="AU446"/>
      <c r="AV446"/>
      <c r="AW446"/>
      <c r="AX446"/>
      <c r="AY446"/>
      <c r="AZ446"/>
      <c r="BA446"/>
    </row>
    <row r="447" spans="1:53" s="428" customFormat="1" x14ac:dyDescent="0.25">
      <c r="A447"/>
      <c r="B447" s="25"/>
      <c r="C447" s="25"/>
      <c r="D447" s="27"/>
      <c r="E447" s="26"/>
      <c r="F447" s="26"/>
      <c r="G447" s="353"/>
      <c r="H447" s="425"/>
      <c r="I447" s="353"/>
      <c r="J447" s="426" t="str">
        <f>IF(D447&lt;&gt;"",IF(E447&lt;&gt;"",VLOOKUP(CONCATENATE(D447,"-",E447),'Three Phase - UG'!$C$8:$T$18,9,FALSE),""),"")</f>
        <v/>
      </c>
      <c r="K447" s="426" t="str">
        <f>IF(D447&lt;&gt;"",IF(E447&lt;&gt;"",VLOOKUP(CONCATENATE(D447,"-",E447),'Three Phase - UG'!$C$8:$T$18,10,FALSE),""),"")</f>
        <v/>
      </c>
      <c r="L447" s="426" t="str">
        <f>IF(D447&lt;&gt;"",IF(E447&lt;&gt;"",VLOOKUP(CONCATENATE(D447,"-",E447),'Three Phase - UG'!$C$8:$T$18,12,FALSE),""),"")</f>
        <v/>
      </c>
      <c r="M447" s="426" t="str">
        <f>IF(D447&lt;&gt;"",IF(E447&lt;&gt;"",VLOOKUP(CONCATENATE(D447,"-",E447),'Three Phase - UG'!$C$8:$T$18,13,FALSE),""),"")</f>
        <v/>
      </c>
      <c r="N447" s="427" t="str">
        <f>IF(D447&lt;&gt;"",IF(E447&lt;&gt;"",VLOOKUP(CONCATENATE(D447,"-",E447),'Three Phase - UG'!$C$8:$T$18,15,FALSE)*1000000,""),"")</f>
        <v/>
      </c>
      <c r="O447" s="426"/>
      <c r="P447" s="427"/>
      <c r="W447" s="429"/>
      <c r="X447"/>
      <c r="Y447"/>
      <c r="Z447"/>
      <c r="AA447"/>
      <c r="AB447"/>
      <c r="AC447"/>
      <c r="AD447"/>
      <c r="AE447"/>
      <c r="AF447" s="4"/>
      <c r="AG447" s="4"/>
      <c r="AH447" s="4"/>
      <c r="AI447" s="4"/>
      <c r="AJ447" s="4"/>
      <c r="AK447" s="4"/>
      <c r="AL447" s="4"/>
      <c r="AM447" s="4"/>
      <c r="AN447"/>
      <c r="AO447"/>
      <c r="AP447"/>
      <c r="AQ447"/>
      <c r="AR447"/>
      <c r="AS447"/>
      <c r="AT447"/>
      <c r="AU447"/>
      <c r="AV447"/>
      <c r="AW447"/>
      <c r="AX447"/>
      <c r="AY447"/>
      <c r="AZ447"/>
      <c r="BA447"/>
    </row>
    <row r="448" spans="1:53" s="428" customFormat="1" x14ac:dyDescent="0.25">
      <c r="A448"/>
      <c r="B448" s="25"/>
      <c r="C448" s="25"/>
      <c r="D448" s="27"/>
      <c r="E448" s="26"/>
      <c r="F448" s="26"/>
      <c r="G448" s="353"/>
      <c r="H448" s="425"/>
      <c r="I448" s="353"/>
      <c r="J448" s="426" t="str">
        <f>IF(D448&lt;&gt;"",IF(E448&lt;&gt;"",VLOOKUP(CONCATENATE(D448,"-",E448),'Three Phase - UG'!$C$8:$T$18,9,FALSE),""),"")</f>
        <v/>
      </c>
      <c r="K448" s="426" t="str">
        <f>IF(D448&lt;&gt;"",IF(E448&lt;&gt;"",VLOOKUP(CONCATENATE(D448,"-",E448),'Three Phase - UG'!$C$8:$T$18,10,FALSE),""),"")</f>
        <v/>
      </c>
      <c r="L448" s="426" t="str">
        <f>IF(D448&lt;&gt;"",IF(E448&lt;&gt;"",VLOOKUP(CONCATENATE(D448,"-",E448),'Three Phase - UG'!$C$8:$T$18,12,FALSE),""),"")</f>
        <v/>
      </c>
      <c r="M448" s="426" t="str">
        <f>IF(D448&lt;&gt;"",IF(E448&lt;&gt;"",VLOOKUP(CONCATENATE(D448,"-",E448),'Three Phase - UG'!$C$8:$T$18,13,FALSE),""),"")</f>
        <v/>
      </c>
      <c r="N448" s="427" t="str">
        <f>IF(D448&lt;&gt;"",IF(E448&lt;&gt;"",VLOOKUP(CONCATENATE(D448,"-",E448),'Three Phase - UG'!$C$8:$T$18,15,FALSE)*1000000,""),"")</f>
        <v/>
      </c>
      <c r="O448" s="426"/>
      <c r="P448" s="427"/>
      <c r="W448" s="429"/>
      <c r="X448"/>
      <c r="Y448"/>
      <c r="Z448"/>
      <c r="AA448"/>
      <c r="AB448"/>
      <c r="AC448"/>
      <c r="AD448"/>
      <c r="AE448"/>
      <c r="AF448" s="4"/>
      <c r="AG448" s="4"/>
      <c r="AH448" s="4"/>
      <c r="AI448" s="4"/>
      <c r="AJ448" s="4"/>
      <c r="AK448" s="4"/>
      <c r="AL448" s="4"/>
      <c r="AM448" s="4"/>
      <c r="AN448"/>
      <c r="AO448"/>
      <c r="AP448"/>
      <c r="AQ448"/>
      <c r="AR448"/>
      <c r="AS448"/>
      <c r="AT448"/>
      <c r="AU448"/>
      <c r="AV448"/>
      <c r="AW448"/>
      <c r="AX448"/>
      <c r="AY448"/>
      <c r="AZ448"/>
      <c r="BA448"/>
    </row>
    <row r="449" spans="1:53" s="428" customFormat="1" x14ac:dyDescent="0.25">
      <c r="A449"/>
      <c r="B449" s="25"/>
      <c r="C449" s="25"/>
      <c r="D449" s="27"/>
      <c r="E449" s="26"/>
      <c r="F449" s="26"/>
      <c r="G449" s="353"/>
      <c r="H449" s="425"/>
      <c r="I449" s="353"/>
      <c r="J449" s="426" t="str">
        <f>IF(D449&lt;&gt;"",IF(E449&lt;&gt;"",VLOOKUP(CONCATENATE(D449,"-",E449),'Three Phase - UG'!$C$8:$T$18,9,FALSE),""),"")</f>
        <v/>
      </c>
      <c r="K449" s="426" t="str">
        <f>IF(D449&lt;&gt;"",IF(E449&lt;&gt;"",VLOOKUP(CONCATENATE(D449,"-",E449),'Three Phase - UG'!$C$8:$T$18,10,FALSE),""),"")</f>
        <v/>
      </c>
      <c r="L449" s="426" t="str">
        <f>IF(D449&lt;&gt;"",IF(E449&lt;&gt;"",VLOOKUP(CONCATENATE(D449,"-",E449),'Three Phase - UG'!$C$8:$T$18,12,FALSE),""),"")</f>
        <v/>
      </c>
      <c r="M449" s="426" t="str">
        <f>IF(D449&lt;&gt;"",IF(E449&lt;&gt;"",VLOOKUP(CONCATENATE(D449,"-",E449),'Three Phase - UG'!$C$8:$T$18,13,FALSE),""),"")</f>
        <v/>
      </c>
      <c r="N449" s="427" t="str">
        <f>IF(D449&lt;&gt;"",IF(E449&lt;&gt;"",VLOOKUP(CONCATENATE(D449,"-",E449),'Three Phase - UG'!$C$8:$T$18,15,FALSE)*1000000,""),"")</f>
        <v/>
      </c>
      <c r="O449" s="426"/>
      <c r="P449" s="427"/>
      <c r="W449" s="429"/>
      <c r="X449"/>
      <c r="Y449"/>
      <c r="Z449"/>
      <c r="AA449"/>
      <c r="AB449"/>
      <c r="AC449"/>
      <c r="AD449"/>
      <c r="AE449"/>
      <c r="AF449" s="4"/>
      <c r="AG449" s="4"/>
      <c r="AH449" s="4"/>
      <c r="AI449" s="4"/>
      <c r="AJ449" s="4"/>
      <c r="AK449" s="4"/>
      <c r="AL449" s="4"/>
      <c r="AM449" s="4"/>
      <c r="AN449"/>
      <c r="AO449"/>
      <c r="AP449"/>
      <c r="AQ449"/>
      <c r="AR449"/>
      <c r="AS449"/>
      <c r="AT449"/>
      <c r="AU449"/>
      <c r="AV449"/>
      <c r="AW449"/>
      <c r="AX449"/>
      <c r="AY449"/>
      <c r="AZ449"/>
      <c r="BA449"/>
    </row>
    <row r="450" spans="1:53" s="428" customFormat="1" x14ac:dyDescent="0.25">
      <c r="A450"/>
      <c r="B450" s="25"/>
      <c r="C450" s="25"/>
      <c r="D450" s="27"/>
      <c r="E450" s="26"/>
      <c r="F450" s="26"/>
      <c r="G450" s="353"/>
      <c r="H450" s="425"/>
      <c r="I450" s="353"/>
      <c r="J450" s="426" t="str">
        <f>IF(D450&lt;&gt;"",IF(E450&lt;&gt;"",VLOOKUP(CONCATENATE(D450,"-",E450),'Three Phase - UG'!$C$8:$T$18,9,FALSE),""),"")</f>
        <v/>
      </c>
      <c r="K450" s="426" t="str">
        <f>IF(D450&lt;&gt;"",IF(E450&lt;&gt;"",VLOOKUP(CONCATENATE(D450,"-",E450),'Three Phase - UG'!$C$8:$T$18,10,FALSE),""),"")</f>
        <v/>
      </c>
      <c r="L450" s="426" t="str">
        <f>IF(D450&lt;&gt;"",IF(E450&lt;&gt;"",VLOOKUP(CONCATENATE(D450,"-",E450),'Three Phase - UG'!$C$8:$T$18,12,FALSE),""),"")</f>
        <v/>
      </c>
      <c r="M450" s="426" t="str">
        <f>IF(D450&lt;&gt;"",IF(E450&lt;&gt;"",VLOOKUP(CONCATENATE(D450,"-",E450),'Three Phase - UG'!$C$8:$T$18,13,FALSE),""),"")</f>
        <v/>
      </c>
      <c r="N450" s="427" t="str">
        <f>IF(D450&lt;&gt;"",IF(E450&lt;&gt;"",VLOOKUP(CONCATENATE(D450,"-",E450),'Three Phase - UG'!$C$8:$T$18,15,FALSE)*1000000,""),"")</f>
        <v/>
      </c>
      <c r="O450" s="426"/>
      <c r="P450" s="427"/>
      <c r="W450" s="429"/>
      <c r="X450"/>
      <c r="Y450"/>
      <c r="Z450"/>
      <c r="AA450"/>
      <c r="AB450"/>
      <c r="AC450"/>
      <c r="AD450"/>
      <c r="AE450"/>
      <c r="AF450" s="4"/>
      <c r="AG450" s="4"/>
      <c r="AH450" s="4"/>
      <c r="AI450" s="4"/>
      <c r="AJ450" s="4"/>
      <c r="AK450" s="4"/>
      <c r="AL450" s="4"/>
      <c r="AM450" s="4"/>
      <c r="AN450"/>
      <c r="AO450"/>
      <c r="AP450"/>
      <c r="AQ450"/>
      <c r="AR450"/>
      <c r="AS450"/>
      <c r="AT450"/>
      <c r="AU450"/>
      <c r="AV450"/>
      <c r="AW450"/>
      <c r="AX450"/>
      <c r="AY450"/>
      <c r="AZ450"/>
      <c r="BA450"/>
    </row>
    <row r="451" spans="1:53" s="428" customFormat="1" x14ac:dyDescent="0.25">
      <c r="A451"/>
      <c r="B451" s="25"/>
      <c r="C451" s="25"/>
      <c r="D451" s="27"/>
      <c r="E451" s="26"/>
      <c r="F451" s="26"/>
      <c r="G451" s="353"/>
      <c r="H451" s="425"/>
      <c r="I451" s="353"/>
      <c r="J451" s="426" t="str">
        <f>IF(D451&lt;&gt;"",IF(E451&lt;&gt;"",VLOOKUP(CONCATENATE(D451,"-",E451),'Three Phase - UG'!$C$8:$T$18,9,FALSE),""),"")</f>
        <v/>
      </c>
      <c r="K451" s="426" t="str">
        <f>IF(D451&lt;&gt;"",IF(E451&lt;&gt;"",VLOOKUP(CONCATENATE(D451,"-",E451),'Three Phase - UG'!$C$8:$T$18,10,FALSE),""),"")</f>
        <v/>
      </c>
      <c r="L451" s="426" t="str">
        <f>IF(D451&lt;&gt;"",IF(E451&lt;&gt;"",VLOOKUP(CONCATENATE(D451,"-",E451),'Three Phase - UG'!$C$8:$T$18,12,FALSE),""),"")</f>
        <v/>
      </c>
      <c r="M451" s="426" t="str">
        <f>IF(D451&lt;&gt;"",IF(E451&lt;&gt;"",VLOOKUP(CONCATENATE(D451,"-",E451),'Three Phase - UG'!$C$8:$T$18,13,FALSE),""),"")</f>
        <v/>
      </c>
      <c r="N451" s="427" t="str">
        <f>IF(D451&lt;&gt;"",IF(E451&lt;&gt;"",VLOOKUP(CONCATENATE(D451,"-",E451),'Three Phase - UG'!$C$8:$T$18,15,FALSE)*1000000,""),"")</f>
        <v/>
      </c>
      <c r="O451" s="426"/>
      <c r="P451" s="427"/>
      <c r="W451" s="429"/>
      <c r="X451"/>
      <c r="Y451"/>
      <c r="Z451"/>
      <c r="AA451"/>
      <c r="AB451"/>
      <c r="AC451"/>
      <c r="AD451"/>
      <c r="AE451"/>
      <c r="AF451" s="4"/>
      <c r="AG451" s="4"/>
      <c r="AH451" s="4"/>
      <c r="AI451" s="4"/>
      <c r="AJ451" s="4"/>
      <c r="AK451" s="4"/>
      <c r="AL451" s="4"/>
      <c r="AM451" s="4"/>
      <c r="AN451"/>
      <c r="AO451"/>
      <c r="AP451"/>
      <c r="AQ451"/>
      <c r="AR451"/>
      <c r="AS451"/>
      <c r="AT451"/>
      <c r="AU451"/>
      <c r="AV451"/>
      <c r="AW451"/>
      <c r="AX451"/>
      <c r="AY451"/>
      <c r="AZ451"/>
      <c r="BA451"/>
    </row>
    <row r="452" spans="1:53" s="428" customFormat="1" x14ac:dyDescent="0.25">
      <c r="A452"/>
      <c r="B452" s="25"/>
      <c r="C452" s="25"/>
      <c r="D452" s="27"/>
      <c r="E452" s="26"/>
      <c r="F452" s="26"/>
      <c r="G452" s="353"/>
      <c r="H452" s="425"/>
      <c r="I452" s="353"/>
      <c r="J452" s="426" t="str">
        <f>IF(D452&lt;&gt;"",IF(E452&lt;&gt;"",VLOOKUP(CONCATENATE(D452,"-",E452),'Three Phase - UG'!$C$8:$T$18,9,FALSE),""),"")</f>
        <v/>
      </c>
      <c r="K452" s="426" t="str">
        <f>IF(D452&lt;&gt;"",IF(E452&lt;&gt;"",VLOOKUP(CONCATENATE(D452,"-",E452),'Three Phase - UG'!$C$8:$T$18,10,FALSE),""),"")</f>
        <v/>
      </c>
      <c r="L452" s="426" t="str">
        <f>IF(D452&lt;&gt;"",IF(E452&lt;&gt;"",VLOOKUP(CONCATENATE(D452,"-",E452),'Three Phase - UG'!$C$8:$T$18,12,FALSE),""),"")</f>
        <v/>
      </c>
      <c r="M452" s="426" t="str">
        <f>IF(D452&lt;&gt;"",IF(E452&lt;&gt;"",VLOOKUP(CONCATENATE(D452,"-",E452),'Three Phase - UG'!$C$8:$T$18,13,FALSE),""),"")</f>
        <v/>
      </c>
      <c r="N452" s="427" t="str">
        <f>IF(D452&lt;&gt;"",IF(E452&lt;&gt;"",VLOOKUP(CONCATENATE(D452,"-",E452),'Three Phase - UG'!$C$8:$T$18,15,FALSE)*1000000,""),"")</f>
        <v/>
      </c>
      <c r="O452" s="426"/>
      <c r="P452" s="427"/>
      <c r="W452" s="429"/>
      <c r="X452"/>
      <c r="Y452"/>
      <c r="Z452"/>
      <c r="AA452"/>
      <c r="AB452"/>
      <c r="AC452"/>
      <c r="AD452"/>
      <c r="AE452"/>
      <c r="AF452" s="4"/>
      <c r="AG452" s="4"/>
      <c r="AH452" s="4"/>
      <c r="AI452" s="4"/>
      <c r="AJ452" s="4"/>
      <c r="AK452" s="4"/>
      <c r="AL452" s="4"/>
      <c r="AM452" s="4"/>
      <c r="AN452"/>
      <c r="AO452"/>
      <c r="AP452"/>
      <c r="AQ452"/>
      <c r="AR452"/>
      <c r="AS452"/>
      <c r="AT452"/>
      <c r="AU452"/>
      <c r="AV452"/>
      <c r="AW452"/>
      <c r="AX452"/>
      <c r="AY452"/>
      <c r="AZ452"/>
      <c r="BA452"/>
    </row>
    <row r="453" spans="1:53" s="428" customFormat="1" x14ac:dyDescent="0.25">
      <c r="A453"/>
      <c r="B453" s="25"/>
      <c r="C453" s="25"/>
      <c r="D453" s="27"/>
      <c r="E453" s="26"/>
      <c r="F453" s="26"/>
      <c r="G453" s="353"/>
      <c r="H453" s="425"/>
      <c r="I453" s="353"/>
      <c r="J453" s="426" t="str">
        <f>IF(D453&lt;&gt;"",IF(E453&lt;&gt;"",VLOOKUP(CONCATENATE(D453,"-",E453),'Three Phase - UG'!$C$8:$T$18,9,FALSE),""),"")</f>
        <v/>
      </c>
      <c r="K453" s="426" t="str">
        <f>IF(D453&lt;&gt;"",IF(E453&lt;&gt;"",VLOOKUP(CONCATENATE(D453,"-",E453),'Three Phase - UG'!$C$8:$T$18,10,FALSE),""),"")</f>
        <v/>
      </c>
      <c r="L453" s="426" t="str">
        <f>IF(D453&lt;&gt;"",IF(E453&lt;&gt;"",VLOOKUP(CONCATENATE(D453,"-",E453),'Three Phase - UG'!$C$8:$T$18,12,FALSE),""),"")</f>
        <v/>
      </c>
      <c r="M453" s="426" t="str">
        <f>IF(D453&lt;&gt;"",IF(E453&lt;&gt;"",VLOOKUP(CONCATENATE(D453,"-",E453),'Three Phase - UG'!$C$8:$T$18,13,FALSE),""),"")</f>
        <v/>
      </c>
      <c r="N453" s="427" t="str">
        <f>IF(D453&lt;&gt;"",IF(E453&lt;&gt;"",VLOOKUP(CONCATENATE(D453,"-",E453),'Three Phase - UG'!$C$8:$T$18,15,FALSE)*1000000,""),"")</f>
        <v/>
      </c>
      <c r="O453" s="426"/>
      <c r="P453" s="427"/>
      <c r="W453" s="429"/>
      <c r="X453"/>
      <c r="Y453"/>
      <c r="Z453"/>
      <c r="AA453"/>
      <c r="AB453"/>
      <c r="AC453"/>
      <c r="AD453"/>
      <c r="AE453"/>
      <c r="AF453" s="4"/>
      <c r="AG453" s="4"/>
      <c r="AH453" s="4"/>
      <c r="AI453" s="4"/>
      <c r="AJ453" s="4"/>
      <c r="AK453" s="4"/>
      <c r="AL453" s="4"/>
      <c r="AM453" s="4"/>
      <c r="AN453"/>
      <c r="AO453"/>
      <c r="AP453"/>
      <c r="AQ453"/>
      <c r="AR453"/>
      <c r="AS453"/>
      <c r="AT453"/>
      <c r="AU453"/>
      <c r="AV453"/>
      <c r="AW453"/>
      <c r="AX453"/>
      <c r="AY453"/>
      <c r="AZ453"/>
      <c r="BA453"/>
    </row>
    <row r="454" spans="1:53" s="428" customFormat="1" x14ac:dyDescent="0.25">
      <c r="A454"/>
      <c r="B454" s="25"/>
      <c r="C454" s="25"/>
      <c r="D454" s="27"/>
      <c r="E454" s="26"/>
      <c r="F454" s="26"/>
      <c r="G454" s="353"/>
      <c r="H454" s="425"/>
      <c r="I454" s="353"/>
      <c r="J454" s="426" t="str">
        <f>IF(D454&lt;&gt;"",IF(E454&lt;&gt;"",VLOOKUP(CONCATENATE(D454,"-",E454),'Three Phase - UG'!$C$8:$T$18,9,FALSE),""),"")</f>
        <v/>
      </c>
      <c r="K454" s="426" t="str">
        <f>IF(D454&lt;&gt;"",IF(E454&lt;&gt;"",VLOOKUP(CONCATENATE(D454,"-",E454),'Three Phase - UG'!$C$8:$T$18,10,FALSE),""),"")</f>
        <v/>
      </c>
      <c r="L454" s="426" t="str">
        <f>IF(D454&lt;&gt;"",IF(E454&lt;&gt;"",VLOOKUP(CONCATENATE(D454,"-",E454),'Three Phase - UG'!$C$8:$T$18,12,FALSE),""),"")</f>
        <v/>
      </c>
      <c r="M454" s="426" t="str">
        <f>IF(D454&lt;&gt;"",IF(E454&lt;&gt;"",VLOOKUP(CONCATENATE(D454,"-",E454),'Three Phase - UG'!$C$8:$T$18,13,FALSE),""),"")</f>
        <v/>
      </c>
      <c r="N454" s="427" t="str">
        <f>IF(D454&lt;&gt;"",IF(E454&lt;&gt;"",VLOOKUP(CONCATENATE(D454,"-",E454),'Three Phase - UG'!$C$8:$T$18,15,FALSE)*1000000,""),"")</f>
        <v/>
      </c>
      <c r="O454" s="426"/>
      <c r="P454" s="427"/>
      <c r="W454" s="429"/>
      <c r="X454"/>
      <c r="Y454"/>
      <c r="Z454"/>
      <c r="AA454"/>
      <c r="AB454"/>
      <c r="AC454"/>
      <c r="AD454"/>
      <c r="AE454"/>
      <c r="AF454" s="4"/>
      <c r="AG454" s="4"/>
      <c r="AH454" s="4"/>
      <c r="AI454" s="4"/>
      <c r="AJ454" s="4"/>
      <c r="AK454" s="4"/>
      <c r="AL454" s="4"/>
      <c r="AM454" s="4"/>
      <c r="AN454"/>
      <c r="AO454"/>
      <c r="AP454"/>
      <c r="AQ454"/>
      <c r="AR454"/>
      <c r="AS454"/>
      <c r="AT454"/>
      <c r="AU454"/>
      <c r="AV454"/>
      <c r="AW454"/>
      <c r="AX454"/>
      <c r="AY454"/>
      <c r="AZ454"/>
      <c r="BA454"/>
    </row>
    <row r="455" spans="1:53" s="428" customFormat="1" x14ac:dyDescent="0.25">
      <c r="A455"/>
      <c r="B455" s="25"/>
      <c r="C455" s="25"/>
      <c r="D455" s="27"/>
      <c r="E455" s="26"/>
      <c r="F455" s="26"/>
      <c r="G455" s="353"/>
      <c r="H455" s="425"/>
      <c r="I455" s="353"/>
      <c r="J455" s="426" t="str">
        <f>IF(D455&lt;&gt;"",IF(E455&lt;&gt;"",VLOOKUP(CONCATENATE(D455,"-",E455),'Three Phase - UG'!$C$8:$T$18,9,FALSE),""),"")</f>
        <v/>
      </c>
      <c r="K455" s="426" t="str">
        <f>IF(D455&lt;&gt;"",IF(E455&lt;&gt;"",VLOOKUP(CONCATENATE(D455,"-",E455),'Three Phase - UG'!$C$8:$T$18,10,FALSE),""),"")</f>
        <v/>
      </c>
      <c r="L455" s="426" t="str">
        <f>IF(D455&lt;&gt;"",IF(E455&lt;&gt;"",VLOOKUP(CONCATENATE(D455,"-",E455),'Three Phase - UG'!$C$8:$T$18,12,FALSE),""),"")</f>
        <v/>
      </c>
      <c r="M455" s="426" t="str">
        <f>IF(D455&lt;&gt;"",IF(E455&lt;&gt;"",VLOOKUP(CONCATENATE(D455,"-",E455),'Three Phase - UG'!$C$8:$T$18,13,FALSE),""),"")</f>
        <v/>
      </c>
      <c r="N455" s="427" t="str">
        <f>IF(D455&lt;&gt;"",IF(E455&lt;&gt;"",VLOOKUP(CONCATENATE(D455,"-",E455),'Three Phase - UG'!$C$8:$T$18,15,FALSE)*1000000,""),"")</f>
        <v/>
      </c>
      <c r="O455" s="426"/>
      <c r="P455" s="427"/>
      <c r="W455" s="429"/>
      <c r="X455"/>
      <c r="Y455"/>
      <c r="Z455"/>
      <c r="AA455"/>
      <c r="AB455"/>
      <c r="AC455"/>
      <c r="AD455"/>
      <c r="AE455"/>
      <c r="AF455" s="4"/>
      <c r="AG455" s="4"/>
      <c r="AH455" s="4"/>
      <c r="AI455" s="4"/>
      <c r="AJ455" s="4"/>
      <c r="AK455" s="4"/>
      <c r="AL455" s="4"/>
      <c r="AM455" s="4"/>
      <c r="AN455"/>
      <c r="AO455"/>
      <c r="AP455"/>
      <c r="AQ455"/>
      <c r="AR455"/>
      <c r="AS455"/>
      <c r="AT455"/>
      <c r="AU455"/>
      <c r="AV455"/>
      <c r="AW455"/>
      <c r="AX455"/>
      <c r="AY455"/>
      <c r="AZ455"/>
      <c r="BA455"/>
    </row>
    <row r="456" spans="1:53" s="428" customFormat="1" x14ac:dyDescent="0.25">
      <c r="A456"/>
      <c r="B456" s="25"/>
      <c r="C456" s="25"/>
      <c r="D456" s="27"/>
      <c r="E456" s="26"/>
      <c r="F456" s="26"/>
      <c r="G456" s="353"/>
      <c r="H456" s="425"/>
      <c r="I456" s="353"/>
      <c r="J456" s="426" t="str">
        <f>IF(D456&lt;&gt;"",IF(E456&lt;&gt;"",VLOOKUP(CONCATENATE(D456,"-",E456),'Three Phase - UG'!$C$8:$T$18,9,FALSE),""),"")</f>
        <v/>
      </c>
      <c r="K456" s="426" t="str">
        <f>IF(D456&lt;&gt;"",IF(E456&lt;&gt;"",VLOOKUP(CONCATENATE(D456,"-",E456),'Three Phase - UG'!$C$8:$T$18,10,FALSE),""),"")</f>
        <v/>
      </c>
      <c r="L456" s="426" t="str">
        <f>IF(D456&lt;&gt;"",IF(E456&lt;&gt;"",VLOOKUP(CONCATENATE(D456,"-",E456),'Three Phase - UG'!$C$8:$T$18,12,FALSE),""),"")</f>
        <v/>
      </c>
      <c r="M456" s="426" t="str">
        <f>IF(D456&lt;&gt;"",IF(E456&lt;&gt;"",VLOOKUP(CONCATENATE(D456,"-",E456),'Three Phase - UG'!$C$8:$T$18,13,FALSE),""),"")</f>
        <v/>
      </c>
      <c r="N456" s="427" t="str">
        <f>IF(D456&lt;&gt;"",IF(E456&lt;&gt;"",VLOOKUP(CONCATENATE(D456,"-",E456),'Three Phase - UG'!$C$8:$T$18,15,FALSE)*1000000,""),"")</f>
        <v/>
      </c>
      <c r="O456" s="426"/>
      <c r="P456" s="427"/>
      <c r="W456" s="429"/>
      <c r="X456"/>
      <c r="Y456"/>
      <c r="Z456"/>
      <c r="AA456"/>
      <c r="AB456"/>
      <c r="AC456"/>
      <c r="AD456"/>
      <c r="AE456"/>
      <c r="AF456" s="4"/>
      <c r="AG456" s="4"/>
      <c r="AH456" s="4"/>
      <c r="AI456" s="4"/>
      <c r="AJ456" s="4"/>
      <c r="AK456" s="4"/>
      <c r="AL456" s="4"/>
      <c r="AM456" s="4"/>
      <c r="AN456"/>
      <c r="AO456"/>
      <c r="AP456"/>
      <c r="AQ456"/>
      <c r="AR456"/>
      <c r="AS456"/>
      <c r="AT456"/>
      <c r="AU456"/>
      <c r="AV456"/>
      <c r="AW456"/>
      <c r="AX456"/>
      <c r="AY456"/>
      <c r="AZ456"/>
      <c r="BA456"/>
    </row>
    <row r="457" spans="1:53" s="428" customFormat="1" x14ac:dyDescent="0.25">
      <c r="A457"/>
      <c r="B457" s="25"/>
      <c r="C457" s="25"/>
      <c r="D457" s="27"/>
      <c r="E457" s="26"/>
      <c r="F457" s="26"/>
      <c r="G457" s="353"/>
      <c r="H457" s="425"/>
      <c r="I457" s="353"/>
      <c r="J457" s="426" t="str">
        <f>IF(D457&lt;&gt;"",IF(E457&lt;&gt;"",VLOOKUP(CONCATENATE(D457,"-",E457),'Three Phase - UG'!$C$8:$T$18,9,FALSE),""),"")</f>
        <v/>
      </c>
      <c r="K457" s="426" t="str">
        <f>IF(D457&lt;&gt;"",IF(E457&lt;&gt;"",VLOOKUP(CONCATENATE(D457,"-",E457),'Three Phase - UG'!$C$8:$T$18,10,FALSE),""),"")</f>
        <v/>
      </c>
      <c r="L457" s="426" t="str">
        <f>IF(D457&lt;&gt;"",IF(E457&lt;&gt;"",VLOOKUP(CONCATENATE(D457,"-",E457),'Three Phase - UG'!$C$8:$T$18,12,FALSE),""),"")</f>
        <v/>
      </c>
      <c r="M457" s="426" t="str">
        <f>IF(D457&lt;&gt;"",IF(E457&lt;&gt;"",VLOOKUP(CONCATENATE(D457,"-",E457),'Three Phase - UG'!$C$8:$T$18,13,FALSE),""),"")</f>
        <v/>
      </c>
      <c r="N457" s="427" t="str">
        <f>IF(D457&lt;&gt;"",IF(E457&lt;&gt;"",VLOOKUP(CONCATENATE(D457,"-",E457),'Three Phase - UG'!$C$8:$T$18,15,FALSE)*1000000,""),"")</f>
        <v/>
      </c>
      <c r="O457" s="426"/>
      <c r="P457" s="427"/>
      <c r="W457" s="429"/>
      <c r="X457"/>
      <c r="Y457"/>
      <c r="Z457"/>
      <c r="AA457"/>
      <c r="AB457"/>
      <c r="AC457"/>
      <c r="AD457"/>
      <c r="AE457"/>
      <c r="AF457" s="4"/>
      <c r="AG457" s="4"/>
      <c r="AH457" s="4"/>
      <c r="AI457" s="4"/>
      <c r="AJ457" s="4"/>
      <c r="AK457" s="4"/>
      <c r="AL457" s="4"/>
      <c r="AM457" s="4"/>
      <c r="AN457"/>
      <c r="AO457"/>
      <c r="AP457"/>
      <c r="AQ457"/>
      <c r="AR457"/>
      <c r="AS457"/>
      <c r="AT457"/>
      <c r="AU457"/>
      <c r="AV457"/>
      <c r="AW457"/>
      <c r="AX457"/>
      <c r="AY457"/>
      <c r="AZ457"/>
      <c r="BA457"/>
    </row>
    <row r="458" spans="1:53" s="428" customFormat="1" x14ac:dyDescent="0.25">
      <c r="A458"/>
      <c r="B458" s="25"/>
      <c r="C458" s="25"/>
      <c r="D458" s="27"/>
      <c r="E458" s="26"/>
      <c r="F458" s="26"/>
      <c r="G458" s="353"/>
      <c r="H458" s="425"/>
      <c r="I458" s="353"/>
      <c r="J458" s="426" t="str">
        <f>IF(D458&lt;&gt;"",IF(E458&lt;&gt;"",VLOOKUP(CONCATENATE(D458,"-",E458),'Three Phase - UG'!$C$8:$T$18,9,FALSE),""),"")</f>
        <v/>
      </c>
      <c r="K458" s="426" t="str">
        <f>IF(D458&lt;&gt;"",IF(E458&lt;&gt;"",VLOOKUP(CONCATENATE(D458,"-",E458),'Three Phase - UG'!$C$8:$T$18,10,FALSE),""),"")</f>
        <v/>
      </c>
      <c r="L458" s="426" t="str">
        <f>IF(D458&lt;&gt;"",IF(E458&lt;&gt;"",VLOOKUP(CONCATENATE(D458,"-",E458),'Three Phase - UG'!$C$8:$T$18,12,FALSE),""),"")</f>
        <v/>
      </c>
      <c r="M458" s="426" t="str">
        <f>IF(D458&lt;&gt;"",IF(E458&lt;&gt;"",VLOOKUP(CONCATENATE(D458,"-",E458),'Three Phase - UG'!$C$8:$T$18,13,FALSE),""),"")</f>
        <v/>
      </c>
      <c r="N458" s="427" t="str">
        <f>IF(D458&lt;&gt;"",IF(E458&lt;&gt;"",VLOOKUP(CONCATENATE(D458,"-",E458),'Three Phase - UG'!$C$8:$T$18,15,FALSE)*1000000,""),"")</f>
        <v/>
      </c>
      <c r="O458" s="426"/>
      <c r="P458" s="427"/>
      <c r="W458" s="429"/>
      <c r="X458"/>
      <c r="Y458"/>
      <c r="Z458"/>
      <c r="AA458"/>
      <c r="AB458"/>
      <c r="AC458"/>
      <c r="AD458"/>
      <c r="AE458"/>
      <c r="AF458" s="4"/>
      <c r="AG458" s="4"/>
      <c r="AH458" s="4"/>
      <c r="AI458" s="4"/>
      <c r="AJ458" s="4"/>
      <c r="AK458" s="4"/>
      <c r="AL458" s="4"/>
      <c r="AM458" s="4"/>
      <c r="AN458"/>
      <c r="AO458"/>
      <c r="AP458"/>
      <c r="AQ458"/>
      <c r="AR458"/>
      <c r="AS458"/>
      <c r="AT458"/>
      <c r="AU458"/>
      <c r="AV458"/>
      <c r="AW458"/>
      <c r="AX458"/>
      <c r="AY458"/>
      <c r="AZ458"/>
      <c r="BA458"/>
    </row>
    <row r="459" spans="1:53" s="428" customFormat="1" x14ac:dyDescent="0.25">
      <c r="A459"/>
      <c r="B459" s="25"/>
      <c r="C459" s="25"/>
      <c r="D459" s="27"/>
      <c r="E459" s="26"/>
      <c r="F459" s="26"/>
      <c r="G459" s="353"/>
      <c r="H459" s="425"/>
      <c r="I459" s="353"/>
      <c r="J459" s="426" t="str">
        <f>IF(D459&lt;&gt;"",IF(E459&lt;&gt;"",VLOOKUP(CONCATENATE(D459,"-",E459),'Three Phase - UG'!$C$8:$T$18,9,FALSE),""),"")</f>
        <v/>
      </c>
      <c r="K459" s="426" t="str">
        <f>IF(D459&lt;&gt;"",IF(E459&lt;&gt;"",VLOOKUP(CONCATENATE(D459,"-",E459),'Three Phase - UG'!$C$8:$T$18,10,FALSE),""),"")</f>
        <v/>
      </c>
      <c r="L459" s="426" t="str">
        <f>IF(D459&lt;&gt;"",IF(E459&lt;&gt;"",VLOOKUP(CONCATENATE(D459,"-",E459),'Three Phase - UG'!$C$8:$T$18,12,FALSE),""),"")</f>
        <v/>
      </c>
      <c r="M459" s="426" t="str">
        <f>IF(D459&lt;&gt;"",IF(E459&lt;&gt;"",VLOOKUP(CONCATENATE(D459,"-",E459),'Three Phase - UG'!$C$8:$T$18,13,FALSE),""),"")</f>
        <v/>
      </c>
      <c r="N459" s="427" t="str">
        <f>IF(D459&lt;&gt;"",IF(E459&lt;&gt;"",VLOOKUP(CONCATENATE(D459,"-",E459),'Three Phase - UG'!$C$8:$T$18,15,FALSE)*1000000,""),"")</f>
        <v/>
      </c>
      <c r="O459" s="426"/>
      <c r="P459" s="427"/>
      <c r="W459" s="429"/>
      <c r="X459"/>
      <c r="Y459"/>
      <c r="Z459"/>
      <c r="AA459"/>
      <c r="AB459"/>
      <c r="AC459"/>
      <c r="AD459"/>
      <c r="AE459"/>
      <c r="AF459" s="4"/>
      <c r="AG459" s="4"/>
      <c r="AH459" s="4"/>
      <c r="AI459" s="4"/>
      <c r="AJ459" s="4"/>
      <c r="AK459" s="4"/>
      <c r="AL459" s="4"/>
      <c r="AM459" s="4"/>
      <c r="AN459"/>
      <c r="AO459"/>
      <c r="AP459"/>
      <c r="AQ459"/>
      <c r="AR459"/>
      <c r="AS459"/>
      <c r="AT459"/>
      <c r="AU459"/>
      <c r="AV459"/>
      <c r="AW459"/>
      <c r="AX459"/>
      <c r="AY459"/>
      <c r="AZ459"/>
      <c r="BA459"/>
    </row>
    <row r="460" spans="1:53" s="428" customFormat="1" x14ac:dyDescent="0.25">
      <c r="A460"/>
      <c r="B460" s="25"/>
      <c r="C460" s="25"/>
      <c r="D460" s="27"/>
      <c r="E460" s="26"/>
      <c r="F460" s="26"/>
      <c r="G460" s="353"/>
      <c r="H460" s="425"/>
      <c r="I460" s="353"/>
      <c r="J460" s="426" t="str">
        <f>IF(D460&lt;&gt;"",IF(E460&lt;&gt;"",VLOOKUP(CONCATENATE(D460,"-",E460),'Three Phase - UG'!$C$8:$T$18,9,FALSE),""),"")</f>
        <v/>
      </c>
      <c r="K460" s="426" t="str">
        <f>IF(D460&lt;&gt;"",IF(E460&lt;&gt;"",VLOOKUP(CONCATENATE(D460,"-",E460),'Three Phase - UG'!$C$8:$T$18,10,FALSE),""),"")</f>
        <v/>
      </c>
      <c r="L460" s="426" t="str">
        <f>IF(D460&lt;&gt;"",IF(E460&lt;&gt;"",VLOOKUP(CONCATENATE(D460,"-",E460),'Three Phase - UG'!$C$8:$T$18,12,FALSE),""),"")</f>
        <v/>
      </c>
      <c r="M460" s="426" t="str">
        <f>IF(D460&lt;&gt;"",IF(E460&lt;&gt;"",VLOOKUP(CONCATENATE(D460,"-",E460),'Three Phase - UG'!$C$8:$T$18,13,FALSE),""),"")</f>
        <v/>
      </c>
      <c r="N460" s="427" t="str">
        <f>IF(D460&lt;&gt;"",IF(E460&lt;&gt;"",VLOOKUP(CONCATENATE(D460,"-",E460),'Three Phase - UG'!$C$8:$T$18,15,FALSE)*1000000,""),"")</f>
        <v/>
      </c>
      <c r="O460" s="426"/>
      <c r="P460" s="427"/>
      <c r="W460" s="429"/>
      <c r="X460"/>
      <c r="Y460"/>
      <c r="Z460"/>
      <c r="AA460"/>
      <c r="AB460"/>
      <c r="AC460"/>
      <c r="AD460"/>
      <c r="AE460"/>
      <c r="AF460" s="4"/>
      <c r="AG460" s="4"/>
      <c r="AH460" s="4"/>
      <c r="AI460" s="4"/>
      <c r="AJ460" s="4"/>
      <c r="AK460" s="4"/>
      <c r="AL460" s="4"/>
      <c r="AM460" s="4"/>
      <c r="AN460"/>
      <c r="AO460"/>
      <c r="AP460"/>
      <c r="AQ460"/>
      <c r="AR460"/>
      <c r="AS460"/>
      <c r="AT460"/>
      <c r="AU460"/>
      <c r="AV460"/>
      <c r="AW460"/>
      <c r="AX460"/>
      <c r="AY460"/>
      <c r="AZ460"/>
      <c r="BA460"/>
    </row>
    <row r="461" spans="1:53" s="428" customFormat="1" x14ac:dyDescent="0.25">
      <c r="A461"/>
      <c r="B461" s="25"/>
      <c r="C461" s="25"/>
      <c r="D461" s="27"/>
      <c r="E461" s="26"/>
      <c r="F461" s="26"/>
      <c r="G461" s="353"/>
      <c r="H461" s="425"/>
      <c r="I461" s="353"/>
      <c r="J461" s="426" t="str">
        <f>IF(D461&lt;&gt;"",IF(E461&lt;&gt;"",VLOOKUP(CONCATENATE(D461,"-",E461),'Three Phase - UG'!$C$8:$T$18,9,FALSE),""),"")</f>
        <v/>
      </c>
      <c r="K461" s="426" t="str">
        <f>IF(D461&lt;&gt;"",IF(E461&lt;&gt;"",VLOOKUP(CONCATENATE(D461,"-",E461),'Three Phase - UG'!$C$8:$T$18,10,FALSE),""),"")</f>
        <v/>
      </c>
      <c r="L461" s="426" t="str">
        <f>IF(D461&lt;&gt;"",IF(E461&lt;&gt;"",VLOOKUP(CONCATENATE(D461,"-",E461),'Three Phase - UG'!$C$8:$T$18,12,FALSE),""),"")</f>
        <v/>
      </c>
      <c r="M461" s="426" t="str">
        <f>IF(D461&lt;&gt;"",IF(E461&lt;&gt;"",VLOOKUP(CONCATENATE(D461,"-",E461),'Three Phase - UG'!$C$8:$T$18,13,FALSE),""),"")</f>
        <v/>
      </c>
      <c r="N461" s="427" t="str">
        <f>IF(D461&lt;&gt;"",IF(E461&lt;&gt;"",VLOOKUP(CONCATENATE(D461,"-",E461),'Three Phase - UG'!$C$8:$T$18,15,FALSE)*1000000,""),"")</f>
        <v/>
      </c>
      <c r="O461" s="426"/>
      <c r="P461" s="427"/>
      <c r="W461" s="429"/>
      <c r="X461"/>
      <c r="Y461"/>
      <c r="Z461"/>
      <c r="AA461"/>
      <c r="AB461"/>
      <c r="AC461"/>
      <c r="AD461"/>
      <c r="AE461"/>
      <c r="AF461" s="4"/>
      <c r="AG461" s="4"/>
      <c r="AH461" s="4"/>
      <c r="AI461" s="4"/>
      <c r="AJ461" s="4"/>
      <c r="AK461" s="4"/>
      <c r="AL461" s="4"/>
      <c r="AM461" s="4"/>
      <c r="AN461"/>
      <c r="AO461"/>
      <c r="AP461"/>
      <c r="AQ461"/>
      <c r="AR461"/>
      <c r="AS461"/>
      <c r="AT461"/>
      <c r="AU461"/>
      <c r="AV461"/>
      <c r="AW461"/>
      <c r="AX461"/>
      <c r="AY461"/>
      <c r="AZ461"/>
      <c r="BA461"/>
    </row>
    <row r="462" spans="1:53" s="428" customFormat="1" x14ac:dyDescent="0.25">
      <c r="A462"/>
      <c r="B462" s="25"/>
      <c r="C462" s="25"/>
      <c r="D462" s="27"/>
      <c r="E462" s="26"/>
      <c r="F462" s="26"/>
      <c r="G462" s="353"/>
      <c r="H462" s="425"/>
      <c r="I462" s="353"/>
      <c r="J462" s="426" t="str">
        <f>IF(D462&lt;&gt;"",IF(E462&lt;&gt;"",VLOOKUP(CONCATENATE(D462,"-",E462),'Three Phase - UG'!$C$8:$T$18,9,FALSE),""),"")</f>
        <v/>
      </c>
      <c r="K462" s="426" t="str">
        <f>IF(D462&lt;&gt;"",IF(E462&lt;&gt;"",VLOOKUP(CONCATENATE(D462,"-",E462),'Three Phase - UG'!$C$8:$T$18,10,FALSE),""),"")</f>
        <v/>
      </c>
      <c r="L462" s="426" t="str">
        <f>IF(D462&lt;&gt;"",IF(E462&lt;&gt;"",VLOOKUP(CONCATENATE(D462,"-",E462),'Three Phase - UG'!$C$8:$T$18,12,FALSE),""),"")</f>
        <v/>
      </c>
      <c r="M462" s="426" t="str">
        <f>IF(D462&lt;&gt;"",IF(E462&lt;&gt;"",VLOOKUP(CONCATENATE(D462,"-",E462),'Three Phase - UG'!$C$8:$T$18,13,FALSE),""),"")</f>
        <v/>
      </c>
      <c r="N462" s="427" t="str">
        <f>IF(D462&lt;&gt;"",IF(E462&lt;&gt;"",VLOOKUP(CONCATENATE(D462,"-",E462),'Three Phase - UG'!$C$8:$T$18,15,FALSE)*1000000,""),"")</f>
        <v/>
      </c>
      <c r="O462" s="426"/>
      <c r="P462" s="427"/>
      <c r="W462" s="429"/>
      <c r="X462"/>
      <c r="Y462"/>
      <c r="Z462"/>
      <c r="AA462"/>
      <c r="AB462"/>
      <c r="AC462"/>
      <c r="AD462"/>
      <c r="AE462"/>
      <c r="AF462" s="4"/>
      <c r="AG462" s="4"/>
      <c r="AH462" s="4"/>
      <c r="AI462" s="4"/>
      <c r="AJ462" s="4"/>
      <c r="AK462" s="4"/>
      <c r="AL462" s="4"/>
      <c r="AM462" s="4"/>
      <c r="AN462"/>
      <c r="AO462"/>
      <c r="AP462"/>
      <c r="AQ462"/>
      <c r="AR462"/>
      <c r="AS462"/>
      <c r="AT462"/>
      <c r="AU462"/>
      <c r="AV462"/>
      <c r="AW462"/>
      <c r="AX462"/>
      <c r="AY462"/>
      <c r="AZ462"/>
      <c r="BA462"/>
    </row>
    <row r="463" spans="1:53" s="428" customFormat="1" x14ac:dyDescent="0.25">
      <c r="A463"/>
      <c r="B463" s="25"/>
      <c r="C463" s="25"/>
      <c r="D463" s="27"/>
      <c r="E463" s="26"/>
      <c r="F463" s="26"/>
      <c r="G463" s="353"/>
      <c r="H463" s="425"/>
      <c r="I463" s="353"/>
      <c r="J463" s="426" t="str">
        <f>IF(D463&lt;&gt;"",IF(E463&lt;&gt;"",VLOOKUP(CONCATENATE(D463,"-",E463),'Three Phase - UG'!$C$8:$T$18,9,FALSE),""),"")</f>
        <v/>
      </c>
      <c r="K463" s="426" t="str">
        <f>IF(D463&lt;&gt;"",IF(E463&lt;&gt;"",VLOOKUP(CONCATENATE(D463,"-",E463),'Three Phase - UG'!$C$8:$T$18,10,FALSE),""),"")</f>
        <v/>
      </c>
      <c r="L463" s="426" t="str">
        <f>IF(D463&lt;&gt;"",IF(E463&lt;&gt;"",VLOOKUP(CONCATENATE(D463,"-",E463),'Three Phase - UG'!$C$8:$T$18,12,FALSE),""),"")</f>
        <v/>
      </c>
      <c r="M463" s="426" t="str">
        <f>IF(D463&lt;&gt;"",IF(E463&lt;&gt;"",VLOOKUP(CONCATENATE(D463,"-",E463),'Three Phase - UG'!$C$8:$T$18,13,FALSE),""),"")</f>
        <v/>
      </c>
      <c r="N463" s="427" t="str">
        <f>IF(D463&lt;&gt;"",IF(E463&lt;&gt;"",VLOOKUP(CONCATENATE(D463,"-",E463),'Three Phase - UG'!$C$8:$T$18,15,FALSE)*1000000,""),"")</f>
        <v/>
      </c>
      <c r="O463" s="426"/>
      <c r="P463" s="427"/>
      <c r="W463" s="429"/>
      <c r="X463"/>
      <c r="Y463"/>
      <c r="Z463"/>
      <c r="AA463"/>
      <c r="AB463"/>
      <c r="AC463"/>
      <c r="AD463"/>
      <c r="AE463"/>
      <c r="AF463" s="4"/>
      <c r="AG463" s="4"/>
      <c r="AH463" s="4"/>
      <c r="AI463" s="4"/>
      <c r="AJ463" s="4"/>
      <c r="AK463" s="4"/>
      <c r="AL463" s="4"/>
      <c r="AM463" s="4"/>
      <c r="AN463"/>
      <c r="AO463"/>
      <c r="AP463"/>
      <c r="AQ463"/>
      <c r="AR463"/>
      <c r="AS463"/>
      <c r="AT463"/>
      <c r="AU463"/>
      <c r="AV463"/>
      <c r="AW463"/>
      <c r="AX463"/>
      <c r="AY463"/>
      <c r="AZ463"/>
      <c r="BA463"/>
    </row>
    <row r="464" spans="1:53" s="428" customFormat="1" x14ac:dyDescent="0.25">
      <c r="A464"/>
      <c r="B464" s="25"/>
      <c r="C464" s="25"/>
      <c r="D464" s="27"/>
      <c r="E464" s="26"/>
      <c r="F464" s="26"/>
      <c r="G464" s="353"/>
      <c r="H464" s="425"/>
      <c r="I464" s="353"/>
      <c r="J464" s="426" t="str">
        <f>IF(D464&lt;&gt;"",IF(E464&lt;&gt;"",VLOOKUP(CONCATENATE(D464,"-",E464),'Three Phase - UG'!$C$8:$T$18,9,FALSE),""),"")</f>
        <v/>
      </c>
      <c r="K464" s="426" t="str">
        <f>IF(D464&lt;&gt;"",IF(E464&lt;&gt;"",VLOOKUP(CONCATENATE(D464,"-",E464),'Three Phase - UG'!$C$8:$T$18,10,FALSE),""),"")</f>
        <v/>
      </c>
      <c r="L464" s="426" t="str">
        <f>IF(D464&lt;&gt;"",IF(E464&lt;&gt;"",VLOOKUP(CONCATENATE(D464,"-",E464),'Three Phase - UG'!$C$8:$T$18,12,FALSE),""),"")</f>
        <v/>
      </c>
      <c r="M464" s="426" t="str">
        <f>IF(D464&lt;&gt;"",IF(E464&lt;&gt;"",VLOOKUP(CONCATENATE(D464,"-",E464),'Three Phase - UG'!$C$8:$T$18,13,FALSE),""),"")</f>
        <v/>
      </c>
      <c r="N464" s="427" t="str">
        <f>IF(D464&lt;&gt;"",IF(E464&lt;&gt;"",VLOOKUP(CONCATENATE(D464,"-",E464),'Three Phase - UG'!$C$8:$T$18,15,FALSE)*1000000,""),"")</f>
        <v/>
      </c>
      <c r="O464" s="426"/>
      <c r="P464" s="427"/>
      <c r="W464" s="429"/>
      <c r="X464"/>
      <c r="Y464"/>
      <c r="Z464"/>
      <c r="AA464"/>
      <c r="AB464"/>
      <c r="AC464"/>
      <c r="AD464"/>
      <c r="AE464"/>
      <c r="AF464" s="4"/>
      <c r="AG464" s="4"/>
      <c r="AH464" s="4"/>
      <c r="AI464" s="4"/>
      <c r="AJ464" s="4"/>
      <c r="AK464" s="4"/>
      <c r="AL464" s="4"/>
      <c r="AM464" s="4"/>
      <c r="AN464"/>
      <c r="AO464"/>
      <c r="AP464"/>
      <c r="AQ464"/>
      <c r="AR464"/>
      <c r="AS464"/>
      <c r="AT464"/>
      <c r="AU464"/>
      <c r="AV464"/>
      <c r="AW464"/>
      <c r="AX464"/>
      <c r="AY464"/>
      <c r="AZ464"/>
      <c r="BA464"/>
    </row>
    <row r="465" spans="1:53" s="428" customFormat="1" x14ac:dyDescent="0.25">
      <c r="A465"/>
      <c r="B465" s="25"/>
      <c r="C465" s="25"/>
      <c r="D465" s="27"/>
      <c r="E465" s="26"/>
      <c r="F465" s="26"/>
      <c r="G465" s="353"/>
      <c r="H465" s="425"/>
      <c r="I465" s="353"/>
      <c r="J465" s="426" t="str">
        <f>IF(D465&lt;&gt;"",IF(E465&lt;&gt;"",VLOOKUP(CONCATENATE(D465,"-",E465),'Three Phase - UG'!$C$8:$T$18,9,FALSE),""),"")</f>
        <v/>
      </c>
      <c r="K465" s="426" t="str">
        <f>IF(D465&lt;&gt;"",IF(E465&lt;&gt;"",VLOOKUP(CONCATENATE(D465,"-",E465),'Three Phase - UG'!$C$8:$T$18,10,FALSE),""),"")</f>
        <v/>
      </c>
      <c r="L465" s="426" t="str">
        <f>IF(D465&lt;&gt;"",IF(E465&lt;&gt;"",VLOOKUP(CONCATENATE(D465,"-",E465),'Three Phase - UG'!$C$8:$T$18,12,FALSE),""),"")</f>
        <v/>
      </c>
      <c r="M465" s="426" t="str">
        <f>IF(D465&lt;&gt;"",IF(E465&lt;&gt;"",VLOOKUP(CONCATENATE(D465,"-",E465),'Three Phase - UG'!$C$8:$T$18,13,FALSE),""),"")</f>
        <v/>
      </c>
      <c r="N465" s="427" t="str">
        <f>IF(D465&lt;&gt;"",IF(E465&lt;&gt;"",VLOOKUP(CONCATENATE(D465,"-",E465),'Three Phase - UG'!$C$8:$T$18,15,FALSE)*1000000,""),"")</f>
        <v/>
      </c>
      <c r="O465" s="426"/>
      <c r="P465" s="427"/>
      <c r="W465" s="429"/>
      <c r="X465"/>
      <c r="Y465"/>
      <c r="Z465"/>
      <c r="AA465"/>
      <c r="AB465"/>
      <c r="AC465"/>
      <c r="AD465"/>
      <c r="AE465"/>
      <c r="AF465" s="4"/>
      <c r="AG465" s="4"/>
      <c r="AH465" s="4"/>
      <c r="AI465" s="4"/>
      <c r="AJ465" s="4"/>
      <c r="AK465" s="4"/>
      <c r="AL465" s="4"/>
      <c r="AM465" s="4"/>
      <c r="AN465"/>
      <c r="AO465"/>
      <c r="AP465"/>
      <c r="AQ465"/>
      <c r="AR465"/>
      <c r="AS465"/>
      <c r="AT465"/>
      <c r="AU465"/>
      <c r="AV465"/>
      <c r="AW465"/>
      <c r="AX465"/>
      <c r="AY465"/>
      <c r="AZ465"/>
      <c r="BA465"/>
    </row>
    <row r="466" spans="1:53" s="428" customFormat="1" x14ac:dyDescent="0.25">
      <c r="A466"/>
      <c r="B466" s="25"/>
      <c r="C466" s="25"/>
      <c r="D466" s="27"/>
      <c r="E466" s="26"/>
      <c r="F466" s="26"/>
      <c r="G466" s="353"/>
      <c r="H466" s="425"/>
      <c r="I466" s="353"/>
      <c r="J466" s="426" t="str">
        <f>IF(D466&lt;&gt;"",IF(E466&lt;&gt;"",VLOOKUP(CONCATENATE(D466,"-",E466),'Three Phase - UG'!$C$8:$T$18,9,FALSE),""),"")</f>
        <v/>
      </c>
      <c r="K466" s="426" t="str">
        <f>IF(D466&lt;&gt;"",IF(E466&lt;&gt;"",VLOOKUP(CONCATENATE(D466,"-",E466),'Three Phase - UG'!$C$8:$T$18,10,FALSE),""),"")</f>
        <v/>
      </c>
      <c r="L466" s="426" t="str">
        <f>IF(D466&lt;&gt;"",IF(E466&lt;&gt;"",VLOOKUP(CONCATENATE(D466,"-",E466),'Three Phase - UG'!$C$8:$T$18,12,FALSE),""),"")</f>
        <v/>
      </c>
      <c r="M466" s="426" t="str">
        <f>IF(D466&lt;&gt;"",IF(E466&lt;&gt;"",VLOOKUP(CONCATENATE(D466,"-",E466),'Three Phase - UG'!$C$8:$T$18,13,FALSE),""),"")</f>
        <v/>
      </c>
      <c r="N466" s="427" t="str">
        <f>IF(D466&lt;&gt;"",IF(E466&lt;&gt;"",VLOOKUP(CONCATENATE(D466,"-",E466),'Three Phase - UG'!$C$8:$T$18,15,FALSE)*1000000,""),"")</f>
        <v/>
      </c>
      <c r="O466" s="426"/>
      <c r="P466" s="427"/>
      <c r="W466" s="429"/>
      <c r="X466"/>
      <c r="Y466"/>
      <c r="Z466"/>
      <c r="AA466"/>
      <c r="AB466"/>
      <c r="AC466"/>
      <c r="AD466"/>
      <c r="AE466"/>
      <c r="AF466" s="4"/>
      <c r="AG466" s="4"/>
      <c r="AH466" s="4"/>
      <c r="AI466" s="4"/>
      <c r="AJ466" s="4"/>
      <c r="AK466" s="4"/>
      <c r="AL466" s="4"/>
      <c r="AM466" s="4"/>
      <c r="AN466"/>
      <c r="AO466"/>
      <c r="AP466"/>
      <c r="AQ466"/>
      <c r="AR466"/>
      <c r="AS466"/>
      <c r="AT466"/>
      <c r="AU466"/>
      <c r="AV466"/>
      <c r="AW466"/>
      <c r="AX466"/>
      <c r="AY466"/>
      <c r="AZ466"/>
      <c r="BA466"/>
    </row>
    <row r="467" spans="1:53" s="428" customFormat="1" x14ac:dyDescent="0.25">
      <c r="A467"/>
      <c r="B467" s="25"/>
      <c r="C467" s="25"/>
      <c r="D467" s="27"/>
      <c r="E467" s="26"/>
      <c r="F467" s="26"/>
      <c r="G467" s="353"/>
      <c r="H467" s="425"/>
      <c r="I467" s="353"/>
      <c r="J467" s="426" t="str">
        <f>IF(D467&lt;&gt;"",IF(E467&lt;&gt;"",VLOOKUP(CONCATENATE(D467,"-",E467),'Three Phase - UG'!$C$8:$T$18,9,FALSE),""),"")</f>
        <v/>
      </c>
      <c r="K467" s="426" t="str">
        <f>IF(D467&lt;&gt;"",IF(E467&lt;&gt;"",VLOOKUP(CONCATENATE(D467,"-",E467),'Three Phase - UG'!$C$8:$T$18,10,FALSE),""),"")</f>
        <v/>
      </c>
      <c r="L467" s="426" t="str">
        <f>IF(D467&lt;&gt;"",IF(E467&lt;&gt;"",VLOOKUP(CONCATENATE(D467,"-",E467),'Three Phase - UG'!$C$8:$T$18,12,FALSE),""),"")</f>
        <v/>
      </c>
      <c r="M467" s="426" t="str">
        <f>IF(D467&lt;&gt;"",IF(E467&lt;&gt;"",VLOOKUP(CONCATENATE(D467,"-",E467),'Three Phase - UG'!$C$8:$T$18,13,FALSE),""),"")</f>
        <v/>
      </c>
      <c r="N467" s="427" t="str">
        <f>IF(D467&lt;&gt;"",IF(E467&lt;&gt;"",VLOOKUP(CONCATENATE(D467,"-",E467),'Three Phase - UG'!$C$8:$T$18,15,FALSE)*1000000,""),"")</f>
        <v/>
      </c>
      <c r="O467" s="426"/>
      <c r="P467" s="427"/>
      <c r="W467" s="429"/>
      <c r="X467"/>
      <c r="Y467"/>
      <c r="Z467"/>
      <c r="AA467"/>
      <c r="AB467"/>
      <c r="AC467"/>
      <c r="AD467"/>
      <c r="AE467"/>
      <c r="AF467" s="4"/>
      <c r="AG467" s="4"/>
      <c r="AH467" s="4"/>
      <c r="AI467" s="4"/>
      <c r="AJ467" s="4"/>
      <c r="AK467" s="4"/>
      <c r="AL467" s="4"/>
      <c r="AM467" s="4"/>
      <c r="AN467"/>
      <c r="AO467"/>
      <c r="AP467"/>
      <c r="AQ467"/>
      <c r="AR467"/>
      <c r="AS467"/>
      <c r="AT467"/>
      <c r="AU467"/>
      <c r="AV467"/>
      <c r="AW467"/>
      <c r="AX467"/>
      <c r="AY467"/>
      <c r="AZ467"/>
      <c r="BA467"/>
    </row>
    <row r="468" spans="1:53" s="428" customFormat="1" x14ac:dyDescent="0.25">
      <c r="A468"/>
      <c r="B468" s="25"/>
      <c r="C468" s="25"/>
      <c r="D468" s="27"/>
      <c r="E468" s="26"/>
      <c r="F468" s="26"/>
      <c r="G468" s="353"/>
      <c r="H468" s="425"/>
      <c r="I468" s="353"/>
      <c r="J468" s="426" t="str">
        <f>IF(D468&lt;&gt;"",IF(E468&lt;&gt;"",VLOOKUP(CONCATENATE(D468,"-",E468),'Three Phase - UG'!$C$8:$T$18,9,FALSE),""),"")</f>
        <v/>
      </c>
      <c r="K468" s="426" t="str">
        <f>IF(D468&lt;&gt;"",IF(E468&lt;&gt;"",VLOOKUP(CONCATENATE(D468,"-",E468),'Three Phase - UG'!$C$8:$T$18,10,FALSE),""),"")</f>
        <v/>
      </c>
      <c r="L468" s="426" t="str">
        <f>IF(D468&lt;&gt;"",IF(E468&lt;&gt;"",VLOOKUP(CONCATENATE(D468,"-",E468),'Three Phase - UG'!$C$8:$T$18,12,FALSE),""),"")</f>
        <v/>
      </c>
      <c r="M468" s="426" t="str">
        <f>IF(D468&lt;&gt;"",IF(E468&lt;&gt;"",VLOOKUP(CONCATENATE(D468,"-",E468),'Three Phase - UG'!$C$8:$T$18,13,FALSE),""),"")</f>
        <v/>
      </c>
      <c r="N468" s="427" t="str">
        <f>IF(D468&lt;&gt;"",IF(E468&lt;&gt;"",VLOOKUP(CONCATENATE(D468,"-",E468),'Three Phase - UG'!$C$8:$T$18,15,FALSE)*1000000,""),"")</f>
        <v/>
      </c>
      <c r="O468" s="426"/>
      <c r="P468" s="427"/>
      <c r="W468" s="429"/>
      <c r="X468"/>
      <c r="Y468"/>
      <c r="Z468"/>
      <c r="AA468"/>
      <c r="AB468"/>
      <c r="AC468"/>
      <c r="AD468"/>
      <c r="AE468"/>
      <c r="AF468" s="4"/>
      <c r="AG468" s="4"/>
      <c r="AH468" s="4"/>
      <c r="AI468" s="4"/>
      <c r="AJ468" s="4"/>
      <c r="AK468" s="4"/>
      <c r="AL468" s="4"/>
      <c r="AM468" s="4"/>
      <c r="AN468"/>
      <c r="AO468"/>
      <c r="AP468"/>
      <c r="AQ468"/>
      <c r="AR468"/>
      <c r="AS468"/>
      <c r="AT468"/>
      <c r="AU468"/>
      <c r="AV468"/>
      <c r="AW468"/>
      <c r="AX468"/>
      <c r="AY468"/>
      <c r="AZ468"/>
      <c r="BA468"/>
    </row>
    <row r="469" spans="1:53" s="428" customFormat="1" x14ac:dyDescent="0.25">
      <c r="A469"/>
      <c r="B469" s="25"/>
      <c r="C469" s="25"/>
      <c r="D469" s="27"/>
      <c r="E469" s="26"/>
      <c r="F469" s="26"/>
      <c r="G469" s="353"/>
      <c r="H469" s="425"/>
      <c r="I469" s="353"/>
      <c r="J469" s="426" t="str">
        <f>IF(D469&lt;&gt;"",IF(E469&lt;&gt;"",VLOOKUP(CONCATENATE(D469,"-",E469),'Three Phase - UG'!$C$8:$T$18,9,FALSE),""),"")</f>
        <v/>
      </c>
      <c r="K469" s="426" t="str">
        <f>IF(D469&lt;&gt;"",IF(E469&lt;&gt;"",VLOOKUP(CONCATENATE(D469,"-",E469),'Three Phase - UG'!$C$8:$T$18,10,FALSE),""),"")</f>
        <v/>
      </c>
      <c r="L469" s="426" t="str">
        <f>IF(D469&lt;&gt;"",IF(E469&lt;&gt;"",VLOOKUP(CONCATENATE(D469,"-",E469),'Three Phase - UG'!$C$8:$T$18,12,FALSE),""),"")</f>
        <v/>
      </c>
      <c r="M469" s="426" t="str">
        <f>IF(D469&lt;&gt;"",IF(E469&lt;&gt;"",VLOOKUP(CONCATENATE(D469,"-",E469),'Three Phase - UG'!$C$8:$T$18,13,FALSE),""),"")</f>
        <v/>
      </c>
      <c r="N469" s="427" t="str">
        <f>IF(D469&lt;&gt;"",IF(E469&lt;&gt;"",VLOOKUP(CONCATENATE(D469,"-",E469),'Three Phase - UG'!$C$8:$T$18,15,FALSE)*1000000,""),"")</f>
        <v/>
      </c>
      <c r="O469" s="426"/>
      <c r="P469" s="427"/>
      <c r="W469" s="429"/>
      <c r="X469"/>
      <c r="Y469"/>
      <c r="Z469"/>
      <c r="AA469"/>
      <c r="AB469"/>
      <c r="AC469"/>
      <c r="AD469"/>
      <c r="AE469"/>
      <c r="AF469" s="4"/>
      <c r="AG469" s="4"/>
      <c r="AH469" s="4"/>
      <c r="AI469" s="4"/>
      <c r="AJ469" s="4"/>
      <c r="AK469" s="4"/>
      <c r="AL469" s="4"/>
      <c r="AM469" s="4"/>
      <c r="AN469"/>
      <c r="AO469"/>
      <c r="AP469"/>
      <c r="AQ469"/>
      <c r="AR469"/>
      <c r="AS469"/>
      <c r="AT469"/>
      <c r="AU469"/>
      <c r="AV469"/>
      <c r="AW469"/>
      <c r="AX469"/>
      <c r="AY469"/>
      <c r="AZ469"/>
      <c r="BA469"/>
    </row>
    <row r="470" spans="1:53" s="428" customFormat="1" x14ac:dyDescent="0.25">
      <c r="A470"/>
      <c r="B470" s="25"/>
      <c r="C470" s="25"/>
      <c r="D470" s="27"/>
      <c r="E470" s="26"/>
      <c r="F470" s="26"/>
      <c r="G470" s="353"/>
      <c r="H470" s="425"/>
      <c r="I470" s="353"/>
      <c r="J470" s="426" t="str">
        <f>IF(D470&lt;&gt;"",IF(E470&lt;&gt;"",VLOOKUP(CONCATENATE(D470,"-",E470),'Three Phase - UG'!$C$8:$T$18,9,FALSE),""),"")</f>
        <v/>
      </c>
      <c r="K470" s="426" t="str">
        <f>IF(D470&lt;&gt;"",IF(E470&lt;&gt;"",VLOOKUP(CONCATENATE(D470,"-",E470),'Three Phase - UG'!$C$8:$T$18,10,FALSE),""),"")</f>
        <v/>
      </c>
      <c r="L470" s="426" t="str">
        <f>IF(D470&lt;&gt;"",IF(E470&lt;&gt;"",VLOOKUP(CONCATENATE(D470,"-",E470),'Three Phase - UG'!$C$8:$T$18,12,FALSE),""),"")</f>
        <v/>
      </c>
      <c r="M470" s="426" t="str">
        <f>IF(D470&lt;&gt;"",IF(E470&lt;&gt;"",VLOOKUP(CONCATENATE(D470,"-",E470),'Three Phase - UG'!$C$8:$T$18,13,FALSE),""),"")</f>
        <v/>
      </c>
      <c r="N470" s="427" t="str">
        <f>IF(D470&lt;&gt;"",IF(E470&lt;&gt;"",VLOOKUP(CONCATENATE(D470,"-",E470),'Three Phase - UG'!$C$8:$T$18,15,FALSE)*1000000,""),"")</f>
        <v/>
      </c>
      <c r="O470" s="426"/>
      <c r="P470" s="427"/>
      <c r="W470" s="429"/>
      <c r="X470"/>
      <c r="Y470"/>
      <c r="Z470"/>
      <c r="AA470"/>
      <c r="AB470"/>
      <c r="AC470"/>
      <c r="AD470"/>
      <c r="AE470"/>
      <c r="AF470" s="4"/>
      <c r="AG470" s="4"/>
      <c r="AH470" s="4"/>
      <c r="AI470" s="4"/>
      <c r="AJ470" s="4"/>
      <c r="AK470" s="4"/>
      <c r="AL470" s="4"/>
      <c r="AM470" s="4"/>
      <c r="AN470"/>
      <c r="AO470"/>
      <c r="AP470"/>
      <c r="AQ470"/>
      <c r="AR470"/>
      <c r="AS470"/>
      <c r="AT470"/>
      <c r="AU470"/>
      <c r="AV470"/>
      <c r="AW470"/>
      <c r="AX470"/>
      <c r="AY470"/>
      <c r="AZ470"/>
      <c r="BA470"/>
    </row>
    <row r="471" spans="1:53" s="428" customFormat="1" x14ac:dyDescent="0.25">
      <c r="A471"/>
      <c r="B471" s="25"/>
      <c r="C471" s="25"/>
      <c r="D471" s="27"/>
      <c r="E471" s="26"/>
      <c r="F471" s="26"/>
      <c r="G471" s="353"/>
      <c r="H471" s="425"/>
      <c r="I471" s="353"/>
      <c r="J471" s="426" t="str">
        <f>IF(D471&lt;&gt;"",IF(E471&lt;&gt;"",VLOOKUP(CONCATENATE(D471,"-",E471),'Three Phase - UG'!$C$8:$T$18,9,FALSE),""),"")</f>
        <v/>
      </c>
      <c r="K471" s="426" t="str">
        <f>IF(D471&lt;&gt;"",IF(E471&lt;&gt;"",VLOOKUP(CONCATENATE(D471,"-",E471),'Three Phase - UG'!$C$8:$T$18,10,FALSE),""),"")</f>
        <v/>
      </c>
      <c r="L471" s="426" t="str">
        <f>IF(D471&lt;&gt;"",IF(E471&lt;&gt;"",VLOOKUP(CONCATENATE(D471,"-",E471),'Three Phase - UG'!$C$8:$T$18,12,FALSE),""),"")</f>
        <v/>
      </c>
      <c r="M471" s="426" t="str">
        <f>IF(D471&lt;&gt;"",IF(E471&lt;&gt;"",VLOOKUP(CONCATENATE(D471,"-",E471),'Three Phase - UG'!$C$8:$T$18,13,FALSE),""),"")</f>
        <v/>
      </c>
      <c r="N471" s="427" t="str">
        <f>IF(D471&lt;&gt;"",IF(E471&lt;&gt;"",VLOOKUP(CONCATENATE(D471,"-",E471),'Three Phase - UG'!$C$8:$T$18,15,FALSE)*1000000,""),"")</f>
        <v/>
      </c>
      <c r="O471" s="426"/>
      <c r="P471" s="427"/>
      <c r="W471" s="429"/>
      <c r="X471"/>
      <c r="Y471"/>
      <c r="Z471"/>
      <c r="AA471"/>
      <c r="AB471"/>
      <c r="AC471"/>
      <c r="AD471"/>
      <c r="AE471"/>
      <c r="AF471" s="4"/>
      <c r="AG471" s="4"/>
      <c r="AH471" s="4"/>
      <c r="AI471" s="4"/>
      <c r="AJ471" s="4"/>
      <c r="AK471" s="4"/>
      <c r="AL471" s="4"/>
      <c r="AM471" s="4"/>
      <c r="AN471"/>
      <c r="AO471"/>
      <c r="AP471"/>
      <c r="AQ471"/>
      <c r="AR471"/>
      <c r="AS471"/>
      <c r="AT471"/>
      <c r="AU471"/>
      <c r="AV471"/>
      <c r="AW471"/>
      <c r="AX471"/>
      <c r="AY471"/>
      <c r="AZ471"/>
      <c r="BA471"/>
    </row>
    <row r="472" spans="1:53" s="428" customFormat="1" x14ac:dyDescent="0.25">
      <c r="A472"/>
      <c r="B472" s="25"/>
      <c r="C472" s="25"/>
      <c r="D472" s="27"/>
      <c r="E472" s="26"/>
      <c r="F472" s="26"/>
      <c r="G472" s="353"/>
      <c r="H472" s="425"/>
      <c r="I472" s="353"/>
      <c r="J472" s="426" t="str">
        <f>IF(D472&lt;&gt;"",IF(E472&lt;&gt;"",VLOOKUP(CONCATENATE(D472,"-",E472),'Three Phase - UG'!$C$8:$T$18,9,FALSE),""),"")</f>
        <v/>
      </c>
      <c r="K472" s="426" t="str">
        <f>IF(D472&lt;&gt;"",IF(E472&lt;&gt;"",VLOOKUP(CONCATENATE(D472,"-",E472),'Three Phase - UG'!$C$8:$T$18,10,FALSE),""),"")</f>
        <v/>
      </c>
      <c r="L472" s="426" t="str">
        <f>IF(D472&lt;&gt;"",IF(E472&lt;&gt;"",VLOOKUP(CONCATENATE(D472,"-",E472),'Three Phase - UG'!$C$8:$T$18,12,FALSE),""),"")</f>
        <v/>
      </c>
      <c r="M472" s="426" t="str">
        <f>IF(D472&lt;&gt;"",IF(E472&lt;&gt;"",VLOOKUP(CONCATENATE(D472,"-",E472),'Three Phase - UG'!$C$8:$T$18,13,FALSE),""),"")</f>
        <v/>
      </c>
      <c r="N472" s="427" t="str">
        <f>IF(D472&lt;&gt;"",IF(E472&lt;&gt;"",VLOOKUP(CONCATENATE(D472,"-",E472),'Three Phase - UG'!$C$8:$T$18,15,FALSE)*1000000,""),"")</f>
        <v/>
      </c>
      <c r="O472" s="426"/>
      <c r="P472" s="427"/>
      <c r="W472" s="429"/>
      <c r="X472"/>
      <c r="Y472"/>
      <c r="Z472"/>
      <c r="AA472"/>
      <c r="AB472"/>
      <c r="AC472"/>
      <c r="AD472"/>
      <c r="AE472"/>
      <c r="AF472" s="4"/>
      <c r="AG472" s="4"/>
      <c r="AH472" s="4"/>
      <c r="AI472" s="4"/>
      <c r="AJ472" s="4"/>
      <c r="AK472" s="4"/>
      <c r="AL472" s="4"/>
      <c r="AM472" s="4"/>
      <c r="AN472"/>
      <c r="AO472"/>
      <c r="AP472"/>
      <c r="AQ472"/>
      <c r="AR472"/>
      <c r="AS472"/>
      <c r="AT472"/>
      <c r="AU472"/>
      <c r="AV472"/>
      <c r="AW472"/>
      <c r="AX472"/>
      <c r="AY472"/>
      <c r="AZ472"/>
      <c r="BA472"/>
    </row>
    <row r="473" spans="1:53" s="428" customFormat="1" x14ac:dyDescent="0.25">
      <c r="A473"/>
      <c r="B473" s="25"/>
      <c r="C473" s="25"/>
      <c r="D473" s="27"/>
      <c r="E473" s="26"/>
      <c r="F473" s="26"/>
      <c r="G473" s="353"/>
      <c r="H473" s="425"/>
      <c r="I473" s="353"/>
      <c r="J473" s="426" t="str">
        <f>IF(D473&lt;&gt;"",IF(E473&lt;&gt;"",VLOOKUP(CONCATENATE(D473,"-",E473),'Three Phase - UG'!$C$8:$T$18,9,FALSE),""),"")</f>
        <v/>
      </c>
      <c r="K473" s="426" t="str">
        <f>IF(D473&lt;&gt;"",IF(E473&lt;&gt;"",VLOOKUP(CONCATENATE(D473,"-",E473),'Three Phase - UG'!$C$8:$T$18,10,FALSE),""),"")</f>
        <v/>
      </c>
      <c r="L473" s="426" t="str">
        <f>IF(D473&lt;&gt;"",IF(E473&lt;&gt;"",VLOOKUP(CONCATENATE(D473,"-",E473),'Three Phase - UG'!$C$8:$T$18,12,FALSE),""),"")</f>
        <v/>
      </c>
      <c r="M473" s="426" t="str">
        <f>IF(D473&lt;&gt;"",IF(E473&lt;&gt;"",VLOOKUP(CONCATENATE(D473,"-",E473),'Three Phase - UG'!$C$8:$T$18,13,FALSE),""),"")</f>
        <v/>
      </c>
      <c r="N473" s="427" t="str">
        <f>IF(D473&lt;&gt;"",IF(E473&lt;&gt;"",VLOOKUP(CONCATENATE(D473,"-",E473),'Three Phase - UG'!$C$8:$T$18,15,FALSE)*1000000,""),"")</f>
        <v/>
      </c>
      <c r="O473" s="426"/>
      <c r="P473" s="427"/>
      <c r="W473" s="429"/>
      <c r="X473"/>
      <c r="Y473"/>
      <c r="Z473"/>
      <c r="AA473"/>
      <c r="AB473"/>
      <c r="AC473"/>
      <c r="AD473"/>
      <c r="AE473"/>
      <c r="AF473" s="4"/>
      <c r="AG473" s="4"/>
      <c r="AH473" s="4"/>
      <c r="AI473" s="4"/>
      <c r="AJ473" s="4"/>
      <c r="AK473" s="4"/>
      <c r="AL473" s="4"/>
      <c r="AM473" s="4"/>
      <c r="AN473"/>
      <c r="AO473"/>
      <c r="AP473"/>
      <c r="AQ473"/>
      <c r="AR473"/>
      <c r="AS473"/>
      <c r="AT473"/>
      <c r="AU473"/>
      <c r="AV473"/>
      <c r="AW473"/>
      <c r="AX473"/>
      <c r="AY473"/>
      <c r="AZ473"/>
      <c r="BA473"/>
    </row>
    <row r="474" spans="1:53" s="428" customFormat="1" x14ac:dyDescent="0.25">
      <c r="A474"/>
      <c r="B474" s="25"/>
      <c r="C474" s="25"/>
      <c r="D474" s="27"/>
      <c r="E474" s="26"/>
      <c r="F474" s="26"/>
      <c r="G474" s="353"/>
      <c r="H474" s="425"/>
      <c r="I474" s="353"/>
      <c r="J474" s="426" t="str">
        <f>IF(D474&lt;&gt;"",IF(E474&lt;&gt;"",VLOOKUP(CONCATENATE(D474,"-",E474),'Three Phase - UG'!$C$8:$T$18,9,FALSE),""),"")</f>
        <v/>
      </c>
      <c r="K474" s="426" t="str">
        <f>IF(D474&lt;&gt;"",IF(E474&lt;&gt;"",VLOOKUP(CONCATENATE(D474,"-",E474),'Three Phase - UG'!$C$8:$T$18,10,FALSE),""),"")</f>
        <v/>
      </c>
      <c r="L474" s="426" t="str">
        <f>IF(D474&lt;&gt;"",IF(E474&lt;&gt;"",VLOOKUP(CONCATENATE(D474,"-",E474),'Three Phase - UG'!$C$8:$T$18,12,FALSE),""),"")</f>
        <v/>
      </c>
      <c r="M474" s="426" t="str">
        <f>IF(D474&lt;&gt;"",IF(E474&lt;&gt;"",VLOOKUP(CONCATENATE(D474,"-",E474),'Three Phase - UG'!$C$8:$T$18,13,FALSE),""),"")</f>
        <v/>
      </c>
      <c r="N474" s="427" t="str">
        <f>IF(D474&lt;&gt;"",IF(E474&lt;&gt;"",VLOOKUP(CONCATENATE(D474,"-",E474),'Three Phase - UG'!$C$8:$T$18,15,FALSE)*1000000,""),"")</f>
        <v/>
      </c>
      <c r="O474" s="426"/>
      <c r="P474" s="427"/>
      <c r="W474" s="429"/>
      <c r="X474"/>
      <c r="Y474"/>
      <c r="Z474"/>
      <c r="AA474"/>
      <c r="AB474"/>
      <c r="AC474"/>
      <c r="AD474"/>
      <c r="AE474"/>
      <c r="AF474" s="4"/>
      <c r="AG474" s="4"/>
      <c r="AH474" s="4"/>
      <c r="AI474" s="4"/>
      <c r="AJ474" s="4"/>
      <c r="AK474" s="4"/>
      <c r="AL474" s="4"/>
      <c r="AM474" s="4"/>
      <c r="AN474"/>
      <c r="AO474"/>
      <c r="AP474"/>
      <c r="AQ474"/>
      <c r="AR474"/>
      <c r="AS474"/>
      <c r="AT474"/>
      <c r="AU474"/>
      <c r="AV474"/>
      <c r="AW474"/>
      <c r="AX474"/>
      <c r="AY474"/>
      <c r="AZ474"/>
      <c r="BA474"/>
    </row>
    <row r="475" spans="1:53" s="428" customFormat="1" x14ac:dyDescent="0.25">
      <c r="A475"/>
      <c r="B475" s="25"/>
      <c r="C475" s="25"/>
      <c r="D475" s="27"/>
      <c r="E475" s="26"/>
      <c r="F475" s="26"/>
      <c r="G475" s="353"/>
      <c r="H475" s="425"/>
      <c r="I475" s="353"/>
      <c r="J475" s="426" t="str">
        <f>IF(D475&lt;&gt;"",IF(E475&lt;&gt;"",VLOOKUP(CONCATENATE(D475,"-",E475),'Three Phase - UG'!$C$8:$T$18,9,FALSE),""),"")</f>
        <v/>
      </c>
      <c r="K475" s="426" t="str">
        <f>IF(D475&lt;&gt;"",IF(E475&lt;&gt;"",VLOOKUP(CONCATENATE(D475,"-",E475),'Three Phase - UG'!$C$8:$T$18,10,FALSE),""),"")</f>
        <v/>
      </c>
      <c r="L475" s="426" t="str">
        <f>IF(D475&lt;&gt;"",IF(E475&lt;&gt;"",VLOOKUP(CONCATENATE(D475,"-",E475),'Three Phase - UG'!$C$8:$T$18,12,FALSE),""),"")</f>
        <v/>
      </c>
      <c r="M475" s="426" t="str">
        <f>IF(D475&lt;&gt;"",IF(E475&lt;&gt;"",VLOOKUP(CONCATENATE(D475,"-",E475),'Three Phase - UG'!$C$8:$T$18,13,FALSE),""),"")</f>
        <v/>
      </c>
      <c r="N475" s="427" t="str">
        <f>IF(D475&lt;&gt;"",IF(E475&lt;&gt;"",VLOOKUP(CONCATENATE(D475,"-",E475),'Three Phase - UG'!$C$8:$T$18,15,FALSE)*1000000,""),"")</f>
        <v/>
      </c>
      <c r="O475" s="426"/>
      <c r="P475" s="427"/>
      <c r="W475" s="429"/>
      <c r="X475"/>
      <c r="Y475"/>
      <c r="Z475"/>
      <c r="AA475"/>
      <c r="AB475"/>
      <c r="AC475"/>
      <c r="AD475"/>
      <c r="AE475"/>
      <c r="AF475" s="4"/>
      <c r="AG475" s="4"/>
      <c r="AH475" s="4"/>
      <c r="AI475" s="4"/>
      <c r="AJ475" s="4"/>
      <c r="AK475" s="4"/>
      <c r="AL475" s="4"/>
      <c r="AM475" s="4"/>
      <c r="AN475"/>
      <c r="AO475"/>
      <c r="AP475"/>
      <c r="AQ475"/>
      <c r="AR475"/>
      <c r="AS475"/>
      <c r="AT475"/>
      <c r="AU475"/>
      <c r="AV475"/>
      <c r="AW475"/>
      <c r="AX475"/>
      <c r="AY475"/>
      <c r="AZ475"/>
      <c r="BA475"/>
    </row>
    <row r="476" spans="1:53" s="428" customFormat="1" x14ac:dyDescent="0.25">
      <c r="A476"/>
      <c r="B476" s="25"/>
      <c r="C476" s="25"/>
      <c r="D476" s="27"/>
      <c r="E476" s="26"/>
      <c r="F476" s="26"/>
      <c r="G476" s="353"/>
      <c r="H476" s="425"/>
      <c r="I476" s="353"/>
      <c r="J476" s="426" t="str">
        <f>IF(D476&lt;&gt;"",IF(E476&lt;&gt;"",VLOOKUP(CONCATENATE(D476,"-",E476),'Three Phase - UG'!$C$8:$T$18,9,FALSE),""),"")</f>
        <v/>
      </c>
      <c r="K476" s="426" t="str">
        <f>IF(D476&lt;&gt;"",IF(E476&lt;&gt;"",VLOOKUP(CONCATENATE(D476,"-",E476),'Three Phase - UG'!$C$8:$T$18,10,FALSE),""),"")</f>
        <v/>
      </c>
      <c r="L476" s="426" t="str">
        <f>IF(D476&lt;&gt;"",IF(E476&lt;&gt;"",VLOOKUP(CONCATENATE(D476,"-",E476),'Three Phase - UG'!$C$8:$T$18,12,FALSE),""),"")</f>
        <v/>
      </c>
      <c r="M476" s="426" t="str">
        <f>IF(D476&lt;&gt;"",IF(E476&lt;&gt;"",VLOOKUP(CONCATENATE(D476,"-",E476),'Three Phase - UG'!$C$8:$T$18,13,FALSE),""),"")</f>
        <v/>
      </c>
      <c r="N476" s="427" t="str">
        <f>IF(D476&lt;&gt;"",IF(E476&lt;&gt;"",VLOOKUP(CONCATENATE(D476,"-",E476),'Three Phase - UG'!$C$8:$T$18,15,FALSE)*1000000,""),"")</f>
        <v/>
      </c>
      <c r="O476" s="426"/>
      <c r="P476" s="427"/>
      <c r="W476" s="429"/>
      <c r="X476"/>
      <c r="Y476"/>
      <c r="Z476"/>
      <c r="AA476"/>
      <c r="AB476"/>
      <c r="AC476"/>
      <c r="AD476"/>
      <c r="AE476"/>
      <c r="AF476" s="4"/>
      <c r="AG476" s="4"/>
      <c r="AH476" s="4"/>
      <c r="AI476" s="4"/>
      <c r="AJ476" s="4"/>
      <c r="AK476" s="4"/>
      <c r="AL476" s="4"/>
      <c r="AM476" s="4"/>
      <c r="AN476"/>
      <c r="AO476"/>
      <c r="AP476"/>
      <c r="AQ476"/>
      <c r="AR476"/>
      <c r="AS476"/>
      <c r="AT476"/>
      <c r="AU476"/>
      <c r="AV476"/>
      <c r="AW476"/>
      <c r="AX476"/>
      <c r="AY476"/>
      <c r="AZ476"/>
      <c r="BA476"/>
    </row>
    <row r="477" spans="1:53" s="428" customFormat="1" x14ac:dyDescent="0.25">
      <c r="A477"/>
      <c r="B477" s="25"/>
      <c r="C477" s="25"/>
      <c r="D477" s="27"/>
      <c r="E477" s="26"/>
      <c r="F477" s="26"/>
      <c r="G477" s="353"/>
      <c r="H477" s="425"/>
      <c r="I477" s="353"/>
      <c r="J477" s="426" t="str">
        <f>IF(D477&lt;&gt;"",IF(E477&lt;&gt;"",VLOOKUP(CONCATENATE(D477,"-",E477),'Three Phase - UG'!$C$8:$T$18,9,FALSE),""),"")</f>
        <v/>
      </c>
      <c r="K477" s="426" t="str">
        <f>IF(D477&lt;&gt;"",IF(E477&lt;&gt;"",VLOOKUP(CONCATENATE(D477,"-",E477),'Three Phase - UG'!$C$8:$T$18,10,FALSE),""),"")</f>
        <v/>
      </c>
      <c r="L477" s="426" t="str">
        <f>IF(D477&lt;&gt;"",IF(E477&lt;&gt;"",VLOOKUP(CONCATENATE(D477,"-",E477),'Three Phase - UG'!$C$8:$T$18,12,FALSE),""),"")</f>
        <v/>
      </c>
      <c r="M477" s="426" t="str">
        <f>IF(D477&lt;&gt;"",IF(E477&lt;&gt;"",VLOOKUP(CONCATENATE(D477,"-",E477),'Three Phase - UG'!$C$8:$T$18,13,FALSE),""),"")</f>
        <v/>
      </c>
      <c r="N477" s="427" t="str">
        <f>IF(D477&lt;&gt;"",IF(E477&lt;&gt;"",VLOOKUP(CONCATENATE(D477,"-",E477),'Three Phase - UG'!$C$8:$T$18,15,FALSE)*1000000,""),"")</f>
        <v/>
      </c>
      <c r="O477" s="426"/>
      <c r="P477" s="427"/>
      <c r="W477" s="429"/>
      <c r="X477"/>
      <c r="Y477"/>
      <c r="Z477"/>
      <c r="AA477"/>
      <c r="AB477"/>
      <c r="AC477"/>
      <c r="AD477"/>
      <c r="AE477"/>
      <c r="AF477" s="4"/>
      <c r="AG477" s="4"/>
      <c r="AH477" s="4"/>
      <c r="AI477" s="4"/>
      <c r="AJ477" s="4"/>
      <c r="AK477" s="4"/>
      <c r="AL477" s="4"/>
      <c r="AM477" s="4"/>
      <c r="AN477"/>
      <c r="AO477"/>
      <c r="AP477"/>
      <c r="AQ477"/>
      <c r="AR477"/>
      <c r="AS477"/>
      <c r="AT477"/>
      <c r="AU477"/>
      <c r="AV477"/>
      <c r="AW477"/>
      <c r="AX477"/>
      <c r="AY477"/>
      <c r="AZ477"/>
      <c r="BA477"/>
    </row>
    <row r="478" spans="1:53" s="428" customFormat="1" x14ac:dyDescent="0.25">
      <c r="A478"/>
      <c r="B478" s="25"/>
      <c r="C478" s="25"/>
      <c r="D478" s="27"/>
      <c r="E478" s="26"/>
      <c r="F478" s="26"/>
      <c r="G478" s="353"/>
      <c r="H478" s="425"/>
      <c r="I478" s="353"/>
      <c r="J478" s="426" t="str">
        <f>IF(D478&lt;&gt;"",IF(E478&lt;&gt;"",VLOOKUP(CONCATENATE(D478,"-",E478),'Three Phase - UG'!$C$8:$T$18,9,FALSE),""),"")</f>
        <v/>
      </c>
      <c r="K478" s="426" t="str">
        <f>IF(D478&lt;&gt;"",IF(E478&lt;&gt;"",VLOOKUP(CONCATENATE(D478,"-",E478),'Three Phase - UG'!$C$8:$T$18,10,FALSE),""),"")</f>
        <v/>
      </c>
      <c r="L478" s="426" t="str">
        <f>IF(D478&lt;&gt;"",IF(E478&lt;&gt;"",VLOOKUP(CONCATENATE(D478,"-",E478),'Three Phase - UG'!$C$8:$T$18,12,FALSE),""),"")</f>
        <v/>
      </c>
      <c r="M478" s="426" t="str">
        <f>IF(D478&lt;&gt;"",IF(E478&lt;&gt;"",VLOOKUP(CONCATENATE(D478,"-",E478),'Three Phase - UG'!$C$8:$T$18,13,FALSE),""),"")</f>
        <v/>
      </c>
      <c r="N478" s="427" t="str">
        <f>IF(D478&lt;&gt;"",IF(E478&lt;&gt;"",VLOOKUP(CONCATENATE(D478,"-",E478),'Three Phase - UG'!$C$8:$T$18,15,FALSE)*1000000,""),"")</f>
        <v/>
      </c>
      <c r="O478" s="426"/>
      <c r="P478" s="427"/>
      <c r="W478" s="429"/>
      <c r="X478"/>
      <c r="Y478"/>
      <c r="Z478"/>
      <c r="AA478"/>
      <c r="AB478"/>
      <c r="AC478"/>
      <c r="AD478"/>
      <c r="AE478"/>
      <c r="AF478" s="4"/>
      <c r="AG478" s="4"/>
      <c r="AH478" s="4"/>
      <c r="AI478" s="4"/>
      <c r="AJ478" s="4"/>
      <c r="AK478" s="4"/>
      <c r="AL478" s="4"/>
      <c r="AM478" s="4"/>
      <c r="AN478"/>
      <c r="AO478"/>
      <c r="AP478"/>
      <c r="AQ478"/>
      <c r="AR478"/>
      <c r="AS478"/>
      <c r="AT478"/>
      <c r="AU478"/>
      <c r="AV478"/>
      <c r="AW478"/>
      <c r="AX478"/>
      <c r="AY478"/>
      <c r="AZ478"/>
      <c r="BA478"/>
    </row>
    <row r="479" spans="1:53" s="428" customFormat="1" x14ac:dyDescent="0.25">
      <c r="A479"/>
      <c r="B479" s="25"/>
      <c r="C479" s="25"/>
      <c r="D479" s="27"/>
      <c r="E479" s="26"/>
      <c r="F479" s="26"/>
      <c r="G479" s="353"/>
      <c r="H479" s="425"/>
      <c r="I479" s="353"/>
      <c r="J479" s="426" t="str">
        <f>IF(D479&lt;&gt;"",IF(E479&lt;&gt;"",VLOOKUP(CONCATENATE(D479,"-",E479),'Three Phase - UG'!$C$8:$T$18,9,FALSE),""),"")</f>
        <v/>
      </c>
      <c r="K479" s="426" t="str">
        <f>IF(D479&lt;&gt;"",IF(E479&lt;&gt;"",VLOOKUP(CONCATENATE(D479,"-",E479),'Three Phase - UG'!$C$8:$T$18,10,FALSE),""),"")</f>
        <v/>
      </c>
      <c r="L479" s="426" t="str">
        <f>IF(D479&lt;&gt;"",IF(E479&lt;&gt;"",VLOOKUP(CONCATENATE(D479,"-",E479),'Three Phase - UG'!$C$8:$T$18,12,FALSE),""),"")</f>
        <v/>
      </c>
      <c r="M479" s="426" t="str">
        <f>IF(D479&lt;&gt;"",IF(E479&lt;&gt;"",VLOOKUP(CONCATENATE(D479,"-",E479),'Three Phase - UG'!$C$8:$T$18,13,FALSE),""),"")</f>
        <v/>
      </c>
      <c r="N479" s="427" t="str">
        <f>IF(D479&lt;&gt;"",IF(E479&lt;&gt;"",VLOOKUP(CONCATENATE(D479,"-",E479),'Three Phase - UG'!$C$8:$T$18,15,FALSE)*1000000,""),"")</f>
        <v/>
      </c>
      <c r="O479" s="426"/>
      <c r="P479" s="427"/>
      <c r="W479" s="429"/>
      <c r="X479"/>
      <c r="Y479"/>
      <c r="Z479"/>
      <c r="AA479"/>
      <c r="AB479"/>
      <c r="AC479"/>
      <c r="AD479"/>
      <c r="AE479"/>
      <c r="AF479" s="4"/>
      <c r="AG479" s="4"/>
      <c r="AH479" s="4"/>
      <c r="AI479" s="4"/>
      <c r="AJ479" s="4"/>
      <c r="AK479" s="4"/>
      <c r="AL479" s="4"/>
      <c r="AM479" s="4"/>
      <c r="AN479"/>
      <c r="AO479"/>
      <c r="AP479"/>
      <c r="AQ479"/>
      <c r="AR479"/>
      <c r="AS479"/>
      <c r="AT479"/>
      <c r="AU479"/>
      <c r="AV479"/>
      <c r="AW479"/>
      <c r="AX479"/>
      <c r="AY479"/>
      <c r="AZ479"/>
      <c r="BA479"/>
    </row>
    <row r="480" spans="1:53" s="428" customFormat="1" x14ac:dyDescent="0.25">
      <c r="A480"/>
      <c r="B480" s="25"/>
      <c r="C480" s="25"/>
      <c r="D480" s="27"/>
      <c r="E480" s="26"/>
      <c r="F480" s="26"/>
      <c r="G480" s="353"/>
      <c r="H480" s="425"/>
      <c r="I480" s="353"/>
      <c r="J480" s="426" t="str">
        <f>IF(D480&lt;&gt;"",IF(E480&lt;&gt;"",VLOOKUP(CONCATENATE(D480,"-",E480),'Three Phase - UG'!$C$8:$T$18,9,FALSE),""),"")</f>
        <v/>
      </c>
      <c r="K480" s="426" t="str">
        <f>IF(D480&lt;&gt;"",IF(E480&lt;&gt;"",VLOOKUP(CONCATENATE(D480,"-",E480),'Three Phase - UG'!$C$8:$T$18,10,FALSE),""),"")</f>
        <v/>
      </c>
      <c r="L480" s="426" t="str">
        <f>IF(D480&lt;&gt;"",IF(E480&lt;&gt;"",VLOOKUP(CONCATENATE(D480,"-",E480),'Three Phase - UG'!$C$8:$T$18,12,FALSE),""),"")</f>
        <v/>
      </c>
      <c r="M480" s="426" t="str">
        <f>IF(D480&lt;&gt;"",IF(E480&lt;&gt;"",VLOOKUP(CONCATENATE(D480,"-",E480),'Three Phase - UG'!$C$8:$T$18,13,FALSE),""),"")</f>
        <v/>
      </c>
      <c r="N480" s="427" t="str">
        <f>IF(D480&lt;&gt;"",IF(E480&lt;&gt;"",VLOOKUP(CONCATENATE(D480,"-",E480),'Three Phase - UG'!$C$8:$T$18,15,FALSE)*1000000,""),"")</f>
        <v/>
      </c>
      <c r="O480" s="426"/>
      <c r="P480" s="427"/>
      <c r="W480" s="429"/>
      <c r="X480"/>
      <c r="Y480"/>
      <c r="Z480"/>
      <c r="AA480"/>
      <c r="AB480"/>
      <c r="AC480"/>
      <c r="AD480"/>
      <c r="AE480"/>
      <c r="AF480" s="4"/>
      <c r="AG480" s="4"/>
      <c r="AH480" s="4"/>
      <c r="AI480" s="4"/>
      <c r="AJ480" s="4"/>
      <c r="AK480" s="4"/>
      <c r="AL480" s="4"/>
      <c r="AM480" s="4"/>
      <c r="AN480"/>
      <c r="AO480"/>
      <c r="AP480"/>
      <c r="AQ480"/>
      <c r="AR480"/>
      <c r="AS480"/>
      <c r="AT480"/>
      <c r="AU480"/>
      <c r="AV480"/>
      <c r="AW480"/>
      <c r="AX480"/>
      <c r="AY480"/>
      <c r="AZ480"/>
      <c r="BA480"/>
    </row>
    <row r="481" spans="1:53" s="428" customFormat="1" x14ac:dyDescent="0.25">
      <c r="A481"/>
      <c r="B481" s="25"/>
      <c r="C481" s="25"/>
      <c r="D481" s="27"/>
      <c r="E481" s="26"/>
      <c r="F481" s="26"/>
      <c r="G481" s="353"/>
      <c r="H481" s="425"/>
      <c r="I481" s="353"/>
      <c r="J481" s="426" t="str">
        <f>IF(D481&lt;&gt;"",IF(E481&lt;&gt;"",VLOOKUP(CONCATENATE(D481,"-",E481),'Three Phase - UG'!$C$8:$T$18,9,FALSE),""),"")</f>
        <v/>
      </c>
      <c r="K481" s="426" t="str">
        <f>IF(D481&lt;&gt;"",IF(E481&lt;&gt;"",VLOOKUP(CONCATENATE(D481,"-",E481),'Three Phase - UG'!$C$8:$T$18,10,FALSE),""),"")</f>
        <v/>
      </c>
      <c r="L481" s="426" t="str">
        <f>IF(D481&lt;&gt;"",IF(E481&lt;&gt;"",VLOOKUP(CONCATENATE(D481,"-",E481),'Three Phase - UG'!$C$8:$T$18,12,FALSE),""),"")</f>
        <v/>
      </c>
      <c r="M481" s="426" t="str">
        <f>IF(D481&lt;&gt;"",IF(E481&lt;&gt;"",VLOOKUP(CONCATENATE(D481,"-",E481),'Three Phase - UG'!$C$8:$T$18,13,FALSE),""),"")</f>
        <v/>
      </c>
      <c r="N481" s="427" t="str">
        <f>IF(D481&lt;&gt;"",IF(E481&lt;&gt;"",VLOOKUP(CONCATENATE(D481,"-",E481),'Three Phase - UG'!$C$8:$T$18,15,FALSE)*1000000,""),"")</f>
        <v/>
      </c>
      <c r="O481" s="426"/>
      <c r="P481" s="427"/>
      <c r="W481" s="429"/>
      <c r="X481"/>
      <c r="Y481"/>
      <c r="Z481"/>
      <c r="AA481"/>
      <c r="AB481"/>
      <c r="AC481"/>
      <c r="AD481"/>
      <c r="AE481"/>
      <c r="AF481" s="4"/>
      <c r="AG481" s="4"/>
      <c r="AH481" s="4"/>
      <c r="AI481" s="4"/>
      <c r="AJ481" s="4"/>
      <c r="AK481" s="4"/>
      <c r="AL481" s="4"/>
      <c r="AM481" s="4"/>
      <c r="AN481"/>
      <c r="AO481"/>
      <c r="AP481"/>
      <c r="AQ481"/>
      <c r="AR481"/>
      <c r="AS481"/>
      <c r="AT481"/>
      <c r="AU481"/>
      <c r="AV481"/>
      <c r="AW481"/>
      <c r="AX481"/>
      <c r="AY481"/>
      <c r="AZ481"/>
      <c r="BA481"/>
    </row>
    <row r="482" spans="1:53" s="428" customFormat="1" x14ac:dyDescent="0.25">
      <c r="A482"/>
      <c r="B482" s="25"/>
      <c r="C482" s="25"/>
      <c r="D482" s="27"/>
      <c r="E482" s="26"/>
      <c r="F482" s="26"/>
      <c r="G482" s="353"/>
      <c r="H482" s="425"/>
      <c r="I482" s="353"/>
      <c r="J482" s="426" t="str">
        <f>IF(D482&lt;&gt;"",IF(E482&lt;&gt;"",VLOOKUP(CONCATENATE(D482,"-",E482),'Three Phase - UG'!$C$8:$T$18,9,FALSE),""),"")</f>
        <v/>
      </c>
      <c r="K482" s="426" t="str">
        <f>IF(D482&lt;&gt;"",IF(E482&lt;&gt;"",VLOOKUP(CONCATENATE(D482,"-",E482),'Three Phase - UG'!$C$8:$T$18,10,FALSE),""),"")</f>
        <v/>
      </c>
      <c r="L482" s="426" t="str">
        <f>IF(D482&lt;&gt;"",IF(E482&lt;&gt;"",VLOOKUP(CONCATENATE(D482,"-",E482),'Three Phase - UG'!$C$8:$T$18,12,FALSE),""),"")</f>
        <v/>
      </c>
      <c r="M482" s="426" t="str">
        <f>IF(D482&lt;&gt;"",IF(E482&lt;&gt;"",VLOOKUP(CONCATENATE(D482,"-",E482),'Three Phase - UG'!$C$8:$T$18,13,FALSE),""),"")</f>
        <v/>
      </c>
      <c r="N482" s="427" t="str">
        <f>IF(D482&lt;&gt;"",IF(E482&lt;&gt;"",VLOOKUP(CONCATENATE(D482,"-",E482),'Three Phase - UG'!$C$8:$T$18,15,FALSE)*1000000,""),"")</f>
        <v/>
      </c>
      <c r="O482" s="426"/>
      <c r="P482" s="427"/>
      <c r="W482" s="429"/>
      <c r="X482"/>
      <c r="Y482"/>
      <c r="Z482"/>
      <c r="AA482"/>
      <c r="AB482"/>
      <c r="AC482"/>
      <c r="AD482"/>
      <c r="AE482"/>
      <c r="AF482" s="4"/>
      <c r="AG482" s="4"/>
      <c r="AH482" s="4"/>
      <c r="AI482" s="4"/>
      <c r="AJ482" s="4"/>
      <c r="AK482" s="4"/>
      <c r="AL482" s="4"/>
      <c r="AM482" s="4"/>
      <c r="AN482"/>
      <c r="AO482"/>
      <c r="AP482"/>
      <c r="AQ482"/>
      <c r="AR482"/>
      <c r="AS482"/>
      <c r="AT482"/>
      <c r="AU482"/>
      <c r="AV482"/>
      <c r="AW482"/>
      <c r="AX482"/>
      <c r="AY482"/>
      <c r="AZ482"/>
      <c r="BA482"/>
    </row>
    <row r="483" spans="1:53" s="428" customFormat="1" x14ac:dyDescent="0.25">
      <c r="A483"/>
      <c r="B483" s="25"/>
      <c r="C483" s="25"/>
      <c r="D483" s="27"/>
      <c r="E483" s="26"/>
      <c r="F483" s="26"/>
      <c r="G483" s="353"/>
      <c r="H483" s="425"/>
      <c r="I483" s="353"/>
      <c r="J483" s="426" t="str">
        <f>IF(D483&lt;&gt;"",IF(E483&lt;&gt;"",VLOOKUP(CONCATENATE(D483,"-",E483),'Three Phase - UG'!$C$8:$T$18,9,FALSE),""),"")</f>
        <v/>
      </c>
      <c r="K483" s="426" t="str">
        <f>IF(D483&lt;&gt;"",IF(E483&lt;&gt;"",VLOOKUP(CONCATENATE(D483,"-",E483),'Three Phase - UG'!$C$8:$T$18,10,FALSE),""),"")</f>
        <v/>
      </c>
      <c r="L483" s="426" t="str">
        <f>IF(D483&lt;&gt;"",IF(E483&lt;&gt;"",VLOOKUP(CONCATENATE(D483,"-",E483),'Three Phase - UG'!$C$8:$T$18,12,FALSE),""),"")</f>
        <v/>
      </c>
      <c r="M483" s="426" t="str">
        <f>IF(D483&lt;&gt;"",IF(E483&lt;&gt;"",VLOOKUP(CONCATENATE(D483,"-",E483),'Three Phase - UG'!$C$8:$T$18,13,FALSE),""),"")</f>
        <v/>
      </c>
      <c r="N483" s="427" t="str">
        <f>IF(D483&lt;&gt;"",IF(E483&lt;&gt;"",VLOOKUP(CONCATENATE(D483,"-",E483),'Three Phase - UG'!$C$8:$T$18,15,FALSE)*1000000,""),"")</f>
        <v/>
      </c>
      <c r="O483" s="426"/>
      <c r="P483" s="427"/>
      <c r="W483" s="429"/>
      <c r="X483"/>
      <c r="Y483"/>
      <c r="Z483"/>
      <c r="AA483"/>
      <c r="AB483"/>
      <c r="AC483"/>
      <c r="AD483"/>
      <c r="AE483"/>
      <c r="AF483" s="4"/>
      <c r="AG483" s="4"/>
      <c r="AH483" s="4"/>
      <c r="AI483" s="4"/>
      <c r="AJ483" s="4"/>
      <c r="AK483" s="4"/>
      <c r="AL483" s="4"/>
      <c r="AM483" s="4"/>
      <c r="AN483"/>
      <c r="AO483"/>
      <c r="AP483"/>
      <c r="AQ483"/>
      <c r="AR483"/>
      <c r="AS483"/>
      <c r="AT483"/>
      <c r="AU483"/>
      <c r="AV483"/>
      <c r="AW483"/>
      <c r="AX483"/>
      <c r="AY483"/>
      <c r="AZ483"/>
      <c r="BA483"/>
    </row>
    <row r="484" spans="1:53" s="428" customFormat="1" x14ac:dyDescent="0.25">
      <c r="A484"/>
      <c r="B484" s="25"/>
      <c r="C484" s="25"/>
      <c r="D484" s="27"/>
      <c r="E484" s="26"/>
      <c r="F484" s="26"/>
      <c r="G484" s="353"/>
      <c r="H484" s="425"/>
      <c r="I484" s="353"/>
      <c r="J484" s="426" t="str">
        <f>IF(D484&lt;&gt;"",IF(E484&lt;&gt;"",VLOOKUP(CONCATENATE(D484,"-",E484),'Three Phase - UG'!$C$8:$T$18,9,FALSE),""),"")</f>
        <v/>
      </c>
      <c r="K484" s="426" t="str">
        <f>IF(D484&lt;&gt;"",IF(E484&lt;&gt;"",VLOOKUP(CONCATENATE(D484,"-",E484),'Three Phase - UG'!$C$8:$T$18,10,FALSE),""),"")</f>
        <v/>
      </c>
      <c r="L484" s="426" t="str">
        <f>IF(D484&lt;&gt;"",IF(E484&lt;&gt;"",VLOOKUP(CONCATENATE(D484,"-",E484),'Three Phase - UG'!$C$8:$T$18,12,FALSE),""),"")</f>
        <v/>
      </c>
      <c r="M484" s="426" t="str">
        <f>IF(D484&lt;&gt;"",IF(E484&lt;&gt;"",VLOOKUP(CONCATENATE(D484,"-",E484),'Three Phase - UG'!$C$8:$T$18,13,FALSE),""),"")</f>
        <v/>
      </c>
      <c r="N484" s="427" t="str">
        <f>IF(D484&lt;&gt;"",IF(E484&lt;&gt;"",VLOOKUP(CONCATENATE(D484,"-",E484),'Three Phase - UG'!$C$8:$T$18,15,FALSE)*1000000,""),"")</f>
        <v/>
      </c>
      <c r="O484" s="426"/>
      <c r="P484" s="427"/>
      <c r="W484" s="429"/>
      <c r="X484"/>
      <c r="Y484"/>
      <c r="Z484"/>
      <c r="AA484"/>
      <c r="AB484"/>
      <c r="AC484"/>
      <c r="AD484"/>
      <c r="AE484"/>
      <c r="AF484" s="4"/>
      <c r="AG484" s="4"/>
      <c r="AH484" s="4"/>
      <c r="AI484" s="4"/>
      <c r="AJ484" s="4"/>
      <c r="AK484" s="4"/>
      <c r="AL484" s="4"/>
      <c r="AM484" s="4"/>
      <c r="AN484"/>
      <c r="AO484"/>
      <c r="AP484"/>
      <c r="AQ484"/>
      <c r="AR484"/>
      <c r="AS484"/>
      <c r="AT484"/>
      <c r="AU484"/>
      <c r="AV484"/>
      <c r="AW484"/>
      <c r="AX484"/>
      <c r="AY484"/>
      <c r="AZ484"/>
      <c r="BA484"/>
    </row>
    <row r="485" spans="1:53" s="428" customFormat="1" x14ac:dyDescent="0.25">
      <c r="A485"/>
      <c r="B485" s="25"/>
      <c r="C485" s="25"/>
      <c r="D485" s="27"/>
      <c r="E485" s="26"/>
      <c r="F485" s="26"/>
      <c r="G485" s="353"/>
      <c r="H485" s="425"/>
      <c r="I485" s="353"/>
      <c r="J485" s="426" t="str">
        <f>IF(D485&lt;&gt;"",IF(E485&lt;&gt;"",VLOOKUP(CONCATENATE(D485,"-",E485),'Three Phase - UG'!$C$8:$T$18,9,FALSE),""),"")</f>
        <v/>
      </c>
      <c r="K485" s="426" t="str">
        <f>IF(D485&lt;&gt;"",IF(E485&lt;&gt;"",VLOOKUP(CONCATENATE(D485,"-",E485),'Three Phase - UG'!$C$8:$T$18,10,FALSE),""),"")</f>
        <v/>
      </c>
      <c r="L485" s="426" t="str">
        <f>IF(D485&lt;&gt;"",IF(E485&lt;&gt;"",VLOOKUP(CONCATENATE(D485,"-",E485),'Three Phase - UG'!$C$8:$T$18,12,FALSE),""),"")</f>
        <v/>
      </c>
      <c r="M485" s="426" t="str">
        <f>IF(D485&lt;&gt;"",IF(E485&lt;&gt;"",VLOOKUP(CONCATENATE(D485,"-",E485),'Three Phase - UG'!$C$8:$T$18,13,FALSE),""),"")</f>
        <v/>
      </c>
      <c r="N485" s="427" t="str">
        <f>IF(D485&lt;&gt;"",IF(E485&lt;&gt;"",VLOOKUP(CONCATENATE(D485,"-",E485),'Three Phase - UG'!$C$8:$T$18,15,FALSE)*1000000,""),"")</f>
        <v/>
      </c>
      <c r="O485" s="426"/>
      <c r="P485" s="427"/>
      <c r="W485" s="429"/>
      <c r="X485"/>
      <c r="Y485"/>
      <c r="Z485"/>
      <c r="AA485"/>
      <c r="AB485"/>
      <c r="AC485"/>
      <c r="AD485"/>
      <c r="AE485"/>
      <c r="AF485" s="4"/>
      <c r="AG485" s="4"/>
      <c r="AH485" s="4"/>
      <c r="AI485" s="4"/>
      <c r="AJ485" s="4"/>
      <c r="AK485" s="4"/>
      <c r="AL485" s="4"/>
      <c r="AM485" s="4"/>
      <c r="AN485"/>
      <c r="AO485"/>
      <c r="AP485"/>
      <c r="AQ485"/>
      <c r="AR485"/>
      <c r="AS485"/>
      <c r="AT485"/>
      <c r="AU485"/>
      <c r="AV485"/>
      <c r="AW485"/>
      <c r="AX485"/>
      <c r="AY485"/>
      <c r="AZ485"/>
      <c r="BA485"/>
    </row>
    <row r="486" spans="1:53" s="428" customFormat="1" x14ac:dyDescent="0.25">
      <c r="A486"/>
      <c r="B486" s="25"/>
      <c r="C486" s="25"/>
      <c r="D486" s="27"/>
      <c r="E486" s="26"/>
      <c r="F486" s="26"/>
      <c r="G486" s="353"/>
      <c r="H486" s="425"/>
      <c r="I486" s="353"/>
      <c r="J486" s="426" t="str">
        <f>IF(D486&lt;&gt;"",IF(E486&lt;&gt;"",VLOOKUP(CONCATENATE(D486,"-",E486),'Three Phase - UG'!$C$8:$T$18,9,FALSE),""),"")</f>
        <v/>
      </c>
      <c r="K486" s="426" t="str">
        <f>IF(D486&lt;&gt;"",IF(E486&lt;&gt;"",VLOOKUP(CONCATENATE(D486,"-",E486),'Three Phase - UG'!$C$8:$T$18,10,FALSE),""),"")</f>
        <v/>
      </c>
      <c r="L486" s="426" t="str">
        <f>IF(D486&lt;&gt;"",IF(E486&lt;&gt;"",VLOOKUP(CONCATENATE(D486,"-",E486),'Three Phase - UG'!$C$8:$T$18,12,FALSE),""),"")</f>
        <v/>
      </c>
      <c r="M486" s="426" t="str">
        <f>IF(D486&lt;&gt;"",IF(E486&lt;&gt;"",VLOOKUP(CONCATENATE(D486,"-",E486),'Three Phase - UG'!$C$8:$T$18,13,FALSE),""),"")</f>
        <v/>
      </c>
      <c r="N486" s="427" t="str">
        <f>IF(D486&lt;&gt;"",IF(E486&lt;&gt;"",VLOOKUP(CONCATENATE(D486,"-",E486),'Three Phase - UG'!$C$8:$T$18,15,FALSE)*1000000,""),"")</f>
        <v/>
      </c>
      <c r="O486" s="426"/>
      <c r="P486" s="427"/>
      <c r="W486" s="429"/>
      <c r="X486"/>
      <c r="Y486"/>
      <c r="Z486"/>
      <c r="AA486"/>
      <c r="AB486"/>
      <c r="AC486"/>
      <c r="AD486"/>
      <c r="AE486"/>
      <c r="AF486" s="4"/>
      <c r="AG486" s="4"/>
      <c r="AH486" s="4"/>
      <c r="AI486" s="4"/>
      <c r="AJ486" s="4"/>
      <c r="AK486" s="4"/>
      <c r="AL486" s="4"/>
      <c r="AM486" s="4"/>
      <c r="AN486"/>
      <c r="AO486"/>
      <c r="AP486"/>
      <c r="AQ486"/>
      <c r="AR486"/>
      <c r="AS486"/>
      <c r="AT486"/>
      <c r="AU486"/>
      <c r="AV486"/>
      <c r="AW486"/>
      <c r="AX486"/>
      <c r="AY486"/>
      <c r="AZ486"/>
      <c r="BA486"/>
    </row>
    <row r="487" spans="1:53" s="428" customFormat="1" x14ac:dyDescent="0.25">
      <c r="A487"/>
      <c r="B487" s="25"/>
      <c r="C487" s="25"/>
      <c r="D487" s="27"/>
      <c r="E487" s="26"/>
      <c r="F487" s="26"/>
      <c r="G487" s="353"/>
      <c r="H487" s="425"/>
      <c r="I487" s="353"/>
      <c r="J487" s="426" t="str">
        <f>IF(D487&lt;&gt;"",IF(E487&lt;&gt;"",VLOOKUP(CONCATENATE(D487,"-",E487),'Three Phase - UG'!$C$8:$T$18,9,FALSE),""),"")</f>
        <v/>
      </c>
      <c r="K487" s="426" t="str">
        <f>IF(D487&lt;&gt;"",IF(E487&lt;&gt;"",VLOOKUP(CONCATENATE(D487,"-",E487),'Three Phase - UG'!$C$8:$T$18,10,FALSE),""),"")</f>
        <v/>
      </c>
      <c r="L487" s="426" t="str">
        <f>IF(D487&lt;&gt;"",IF(E487&lt;&gt;"",VLOOKUP(CONCATENATE(D487,"-",E487),'Three Phase - UG'!$C$8:$T$18,12,FALSE),""),"")</f>
        <v/>
      </c>
      <c r="M487" s="426" t="str">
        <f>IF(D487&lt;&gt;"",IF(E487&lt;&gt;"",VLOOKUP(CONCATENATE(D487,"-",E487),'Three Phase - UG'!$C$8:$T$18,13,FALSE),""),"")</f>
        <v/>
      </c>
      <c r="N487" s="427" t="str">
        <f>IF(D487&lt;&gt;"",IF(E487&lt;&gt;"",VLOOKUP(CONCATENATE(D487,"-",E487),'Three Phase - UG'!$C$8:$T$18,15,FALSE)*1000000,""),"")</f>
        <v/>
      </c>
      <c r="O487" s="426"/>
      <c r="P487" s="427"/>
      <c r="W487" s="429"/>
      <c r="X487"/>
      <c r="Y487"/>
      <c r="Z487"/>
      <c r="AA487"/>
      <c r="AB487"/>
      <c r="AC487"/>
      <c r="AD487"/>
      <c r="AE487"/>
      <c r="AF487" s="4"/>
      <c r="AG487" s="4"/>
      <c r="AH487" s="4"/>
      <c r="AI487" s="4"/>
      <c r="AJ487" s="4"/>
      <c r="AK487" s="4"/>
      <c r="AL487" s="4"/>
      <c r="AM487" s="4"/>
      <c r="AN487"/>
      <c r="AO487"/>
      <c r="AP487"/>
      <c r="AQ487"/>
      <c r="AR487"/>
      <c r="AS487"/>
      <c r="AT487"/>
      <c r="AU487"/>
      <c r="AV487"/>
      <c r="AW487"/>
      <c r="AX487"/>
      <c r="AY487"/>
      <c r="AZ487"/>
      <c r="BA487"/>
    </row>
    <row r="488" spans="1:53" s="428" customFormat="1" x14ac:dyDescent="0.25">
      <c r="A488"/>
      <c r="B488" s="25"/>
      <c r="C488" s="25"/>
      <c r="D488" s="27"/>
      <c r="E488" s="26"/>
      <c r="F488" s="26"/>
      <c r="G488" s="353"/>
      <c r="H488" s="425"/>
      <c r="I488" s="353"/>
      <c r="J488" s="426" t="str">
        <f>IF(D488&lt;&gt;"",IF(E488&lt;&gt;"",VLOOKUP(CONCATENATE(D488,"-",E488),'Three Phase - UG'!$C$8:$T$18,9,FALSE),""),"")</f>
        <v/>
      </c>
      <c r="K488" s="426" t="str">
        <f>IF(D488&lt;&gt;"",IF(E488&lt;&gt;"",VLOOKUP(CONCATENATE(D488,"-",E488),'Three Phase - UG'!$C$8:$T$18,10,FALSE),""),"")</f>
        <v/>
      </c>
      <c r="L488" s="426" t="str">
        <f>IF(D488&lt;&gt;"",IF(E488&lt;&gt;"",VLOOKUP(CONCATENATE(D488,"-",E488),'Three Phase - UG'!$C$8:$T$18,12,FALSE),""),"")</f>
        <v/>
      </c>
      <c r="M488" s="426" t="str">
        <f>IF(D488&lt;&gt;"",IF(E488&lt;&gt;"",VLOOKUP(CONCATENATE(D488,"-",E488),'Three Phase - UG'!$C$8:$T$18,13,FALSE),""),"")</f>
        <v/>
      </c>
      <c r="N488" s="427" t="str">
        <f>IF(D488&lt;&gt;"",IF(E488&lt;&gt;"",VLOOKUP(CONCATENATE(D488,"-",E488),'Three Phase - UG'!$C$8:$T$18,15,FALSE)*1000000,""),"")</f>
        <v/>
      </c>
      <c r="O488" s="426"/>
      <c r="P488" s="427"/>
      <c r="W488" s="429"/>
      <c r="X488"/>
      <c r="Y488"/>
      <c r="Z488"/>
      <c r="AA488"/>
      <c r="AB488"/>
      <c r="AC488"/>
      <c r="AD488"/>
      <c r="AE488"/>
      <c r="AF488" s="4"/>
      <c r="AG488" s="4"/>
      <c r="AH488" s="4"/>
      <c r="AI488" s="4"/>
      <c r="AJ488" s="4"/>
      <c r="AK488" s="4"/>
      <c r="AL488" s="4"/>
      <c r="AM488" s="4"/>
      <c r="AN488"/>
      <c r="AO488"/>
      <c r="AP488"/>
      <c r="AQ488"/>
      <c r="AR488"/>
      <c r="AS488"/>
      <c r="AT488"/>
      <c r="AU488"/>
      <c r="AV488"/>
      <c r="AW488"/>
      <c r="AX488"/>
      <c r="AY488"/>
      <c r="AZ488"/>
      <c r="BA488"/>
    </row>
    <row r="489" spans="1:53" s="428" customFormat="1" x14ac:dyDescent="0.25">
      <c r="A489"/>
      <c r="B489" s="25"/>
      <c r="C489" s="25"/>
      <c r="D489" s="27"/>
      <c r="E489" s="26"/>
      <c r="F489" s="26"/>
      <c r="G489" s="353"/>
      <c r="H489" s="425"/>
      <c r="I489" s="353"/>
      <c r="J489" s="426" t="str">
        <f>IF(D489&lt;&gt;"",IF(E489&lt;&gt;"",VLOOKUP(CONCATENATE(D489,"-",E489),'Three Phase - UG'!$C$8:$T$18,9,FALSE),""),"")</f>
        <v/>
      </c>
      <c r="K489" s="426" t="str">
        <f>IF(D489&lt;&gt;"",IF(E489&lt;&gt;"",VLOOKUP(CONCATENATE(D489,"-",E489),'Three Phase - UG'!$C$8:$T$18,10,FALSE),""),"")</f>
        <v/>
      </c>
      <c r="L489" s="426" t="str">
        <f>IF(D489&lt;&gt;"",IF(E489&lt;&gt;"",VLOOKUP(CONCATENATE(D489,"-",E489),'Three Phase - UG'!$C$8:$T$18,12,FALSE),""),"")</f>
        <v/>
      </c>
      <c r="M489" s="426" t="str">
        <f>IF(D489&lt;&gt;"",IF(E489&lt;&gt;"",VLOOKUP(CONCATENATE(D489,"-",E489),'Three Phase - UG'!$C$8:$T$18,13,FALSE),""),"")</f>
        <v/>
      </c>
      <c r="N489" s="427" t="str">
        <f>IF(D489&lt;&gt;"",IF(E489&lt;&gt;"",VLOOKUP(CONCATENATE(D489,"-",E489),'Three Phase - UG'!$C$8:$T$18,15,FALSE)*1000000,""),"")</f>
        <v/>
      </c>
      <c r="O489" s="426"/>
      <c r="P489" s="427"/>
      <c r="W489" s="429"/>
      <c r="X489"/>
      <c r="Y489"/>
      <c r="Z489"/>
      <c r="AA489"/>
      <c r="AB489"/>
      <c r="AC489"/>
      <c r="AD489"/>
      <c r="AE489"/>
      <c r="AF489" s="4"/>
      <c r="AG489" s="4"/>
      <c r="AH489" s="4"/>
      <c r="AI489" s="4"/>
      <c r="AJ489" s="4"/>
      <c r="AK489" s="4"/>
      <c r="AL489" s="4"/>
      <c r="AM489" s="4"/>
      <c r="AN489"/>
      <c r="AO489"/>
      <c r="AP489"/>
      <c r="AQ489"/>
      <c r="AR489"/>
      <c r="AS489"/>
      <c r="AT489"/>
      <c r="AU489"/>
      <c r="AV489"/>
      <c r="AW489"/>
      <c r="AX489"/>
      <c r="AY489"/>
      <c r="AZ489"/>
      <c r="BA489"/>
    </row>
    <row r="490" spans="1:53" s="428" customFormat="1" x14ac:dyDescent="0.25">
      <c r="A490"/>
      <c r="B490" s="25"/>
      <c r="C490" s="25"/>
      <c r="D490" s="27"/>
      <c r="E490" s="26"/>
      <c r="F490" s="26"/>
      <c r="G490" s="353"/>
      <c r="H490" s="425"/>
      <c r="I490" s="353"/>
      <c r="J490" s="426" t="str">
        <f>IF(D490&lt;&gt;"",IF(E490&lt;&gt;"",VLOOKUP(CONCATENATE(D490,"-",E490),'Three Phase - UG'!$C$8:$T$18,9,FALSE),""),"")</f>
        <v/>
      </c>
      <c r="K490" s="426" t="str">
        <f>IF(D490&lt;&gt;"",IF(E490&lt;&gt;"",VLOOKUP(CONCATENATE(D490,"-",E490),'Three Phase - UG'!$C$8:$T$18,10,FALSE),""),"")</f>
        <v/>
      </c>
      <c r="L490" s="426" t="str">
        <f>IF(D490&lt;&gt;"",IF(E490&lt;&gt;"",VLOOKUP(CONCATENATE(D490,"-",E490),'Three Phase - UG'!$C$8:$T$18,12,FALSE),""),"")</f>
        <v/>
      </c>
      <c r="M490" s="426" t="str">
        <f>IF(D490&lt;&gt;"",IF(E490&lt;&gt;"",VLOOKUP(CONCATENATE(D490,"-",E490),'Three Phase - UG'!$C$8:$T$18,13,FALSE),""),"")</f>
        <v/>
      </c>
      <c r="N490" s="427" t="str">
        <f>IF(D490&lt;&gt;"",IF(E490&lt;&gt;"",VLOOKUP(CONCATENATE(D490,"-",E490),'Three Phase - UG'!$C$8:$T$18,15,FALSE)*1000000,""),"")</f>
        <v/>
      </c>
      <c r="O490" s="426"/>
      <c r="P490" s="427"/>
      <c r="W490" s="429"/>
      <c r="X490"/>
      <c r="Y490"/>
      <c r="Z490"/>
      <c r="AA490"/>
      <c r="AB490"/>
      <c r="AC490"/>
      <c r="AD490"/>
      <c r="AE490"/>
      <c r="AF490" s="4"/>
      <c r="AG490" s="4"/>
      <c r="AH490" s="4"/>
      <c r="AI490" s="4"/>
      <c r="AJ490" s="4"/>
      <c r="AK490" s="4"/>
      <c r="AL490" s="4"/>
      <c r="AM490" s="4"/>
      <c r="AN490"/>
      <c r="AO490"/>
      <c r="AP490"/>
      <c r="AQ490"/>
      <c r="AR490"/>
      <c r="AS490"/>
      <c r="AT490"/>
      <c r="AU490"/>
      <c r="AV490"/>
      <c r="AW490"/>
      <c r="AX490"/>
      <c r="AY490"/>
      <c r="AZ490"/>
      <c r="BA490"/>
    </row>
    <row r="491" spans="1:53" s="428" customFormat="1" x14ac:dyDescent="0.25">
      <c r="A491"/>
      <c r="B491" s="25"/>
      <c r="C491" s="25"/>
      <c r="D491" s="27"/>
      <c r="E491" s="26"/>
      <c r="F491" s="26"/>
      <c r="G491" s="353"/>
      <c r="H491" s="425"/>
      <c r="I491" s="353"/>
      <c r="J491" s="426" t="str">
        <f>IF(D491&lt;&gt;"",IF(E491&lt;&gt;"",VLOOKUP(CONCATENATE(D491,"-",E491),'Three Phase - UG'!$C$8:$T$18,9,FALSE),""),"")</f>
        <v/>
      </c>
      <c r="K491" s="426" t="str">
        <f>IF(D491&lt;&gt;"",IF(E491&lt;&gt;"",VLOOKUP(CONCATENATE(D491,"-",E491),'Three Phase - UG'!$C$8:$T$18,10,FALSE),""),"")</f>
        <v/>
      </c>
      <c r="L491" s="426" t="str">
        <f>IF(D491&lt;&gt;"",IF(E491&lt;&gt;"",VLOOKUP(CONCATENATE(D491,"-",E491),'Three Phase - UG'!$C$8:$T$18,12,FALSE),""),"")</f>
        <v/>
      </c>
      <c r="M491" s="426" t="str">
        <f>IF(D491&lt;&gt;"",IF(E491&lt;&gt;"",VLOOKUP(CONCATENATE(D491,"-",E491),'Three Phase - UG'!$C$8:$T$18,13,FALSE),""),"")</f>
        <v/>
      </c>
      <c r="N491" s="427" t="str">
        <f>IF(D491&lt;&gt;"",IF(E491&lt;&gt;"",VLOOKUP(CONCATENATE(D491,"-",E491),'Three Phase - UG'!$C$8:$T$18,15,FALSE)*1000000,""),"")</f>
        <v/>
      </c>
      <c r="O491" s="426"/>
      <c r="P491" s="427"/>
      <c r="W491" s="429"/>
      <c r="X491"/>
      <c r="Y491"/>
      <c r="Z491"/>
      <c r="AA491"/>
      <c r="AB491"/>
      <c r="AC491"/>
      <c r="AD491"/>
      <c r="AE491"/>
      <c r="AF491" s="4"/>
      <c r="AG491" s="4"/>
      <c r="AH491" s="4"/>
      <c r="AI491" s="4"/>
      <c r="AJ491" s="4"/>
      <c r="AK491" s="4"/>
      <c r="AL491" s="4"/>
      <c r="AM491" s="4"/>
      <c r="AN491"/>
      <c r="AO491"/>
      <c r="AP491"/>
      <c r="AQ491"/>
      <c r="AR491"/>
      <c r="AS491"/>
      <c r="AT491"/>
      <c r="AU491"/>
      <c r="AV491"/>
      <c r="AW491"/>
      <c r="AX491"/>
      <c r="AY491"/>
      <c r="AZ491"/>
      <c r="BA491"/>
    </row>
    <row r="492" spans="1:53" s="428" customFormat="1" x14ac:dyDescent="0.25">
      <c r="A492"/>
      <c r="B492" s="25"/>
      <c r="C492" s="25"/>
      <c r="D492" s="27"/>
      <c r="E492" s="26"/>
      <c r="F492" s="26"/>
      <c r="G492" s="353"/>
      <c r="H492" s="425"/>
      <c r="I492" s="353"/>
      <c r="J492" s="426" t="str">
        <f>IF(D492&lt;&gt;"",IF(E492&lt;&gt;"",VLOOKUP(CONCATENATE(D492,"-",E492),'Three Phase - UG'!$C$8:$T$18,9,FALSE),""),"")</f>
        <v/>
      </c>
      <c r="K492" s="426" t="str">
        <f>IF(D492&lt;&gt;"",IF(E492&lt;&gt;"",VLOOKUP(CONCATENATE(D492,"-",E492),'Three Phase - UG'!$C$8:$T$18,10,FALSE),""),"")</f>
        <v/>
      </c>
      <c r="L492" s="426" t="str">
        <f>IF(D492&lt;&gt;"",IF(E492&lt;&gt;"",VLOOKUP(CONCATENATE(D492,"-",E492),'Three Phase - UG'!$C$8:$T$18,12,FALSE),""),"")</f>
        <v/>
      </c>
      <c r="M492" s="426" t="str">
        <f>IF(D492&lt;&gt;"",IF(E492&lt;&gt;"",VLOOKUP(CONCATENATE(D492,"-",E492),'Three Phase - UG'!$C$8:$T$18,13,FALSE),""),"")</f>
        <v/>
      </c>
      <c r="N492" s="427" t="str">
        <f>IF(D492&lt;&gt;"",IF(E492&lt;&gt;"",VLOOKUP(CONCATENATE(D492,"-",E492),'Three Phase - UG'!$C$8:$T$18,15,FALSE)*1000000,""),"")</f>
        <v/>
      </c>
      <c r="O492" s="426"/>
      <c r="P492" s="427"/>
      <c r="W492" s="429"/>
      <c r="X492"/>
      <c r="Y492"/>
      <c r="Z492"/>
      <c r="AA492"/>
      <c r="AB492"/>
      <c r="AC492"/>
      <c r="AD492"/>
      <c r="AE492"/>
      <c r="AF492" s="4"/>
      <c r="AG492" s="4"/>
      <c r="AH492" s="4"/>
      <c r="AI492" s="4"/>
      <c r="AJ492" s="4"/>
      <c r="AK492" s="4"/>
      <c r="AL492" s="4"/>
      <c r="AM492" s="4"/>
      <c r="AN492"/>
      <c r="AO492"/>
      <c r="AP492"/>
      <c r="AQ492"/>
      <c r="AR492"/>
      <c r="AS492"/>
      <c r="AT492"/>
      <c r="AU492"/>
      <c r="AV492"/>
      <c r="AW492"/>
      <c r="AX492"/>
      <c r="AY492"/>
      <c r="AZ492"/>
      <c r="BA492"/>
    </row>
    <row r="493" spans="1:53" s="428" customFormat="1" x14ac:dyDescent="0.25">
      <c r="A493"/>
      <c r="B493" s="25"/>
      <c r="C493" s="25"/>
      <c r="D493" s="27"/>
      <c r="E493" s="26"/>
      <c r="F493" s="26"/>
      <c r="G493" s="353"/>
      <c r="H493" s="425"/>
      <c r="I493" s="353"/>
      <c r="J493" s="426" t="str">
        <f>IF(D493&lt;&gt;"",IF(E493&lt;&gt;"",VLOOKUP(CONCATENATE(D493,"-",E493),'Three Phase - UG'!$C$8:$T$18,9,FALSE),""),"")</f>
        <v/>
      </c>
      <c r="K493" s="426" t="str">
        <f>IF(D493&lt;&gt;"",IF(E493&lt;&gt;"",VLOOKUP(CONCATENATE(D493,"-",E493),'Three Phase - UG'!$C$8:$T$18,10,FALSE),""),"")</f>
        <v/>
      </c>
      <c r="L493" s="426" t="str">
        <f>IF(D493&lt;&gt;"",IF(E493&lt;&gt;"",VLOOKUP(CONCATENATE(D493,"-",E493),'Three Phase - UG'!$C$8:$T$18,12,FALSE),""),"")</f>
        <v/>
      </c>
      <c r="M493" s="426" t="str">
        <f>IF(D493&lt;&gt;"",IF(E493&lt;&gt;"",VLOOKUP(CONCATENATE(D493,"-",E493),'Three Phase - UG'!$C$8:$T$18,13,FALSE),""),"")</f>
        <v/>
      </c>
      <c r="N493" s="427" t="str">
        <f>IF(D493&lt;&gt;"",IF(E493&lt;&gt;"",VLOOKUP(CONCATENATE(D493,"-",E493),'Three Phase - UG'!$C$8:$T$18,15,FALSE)*1000000,""),"")</f>
        <v/>
      </c>
      <c r="O493" s="426"/>
      <c r="P493" s="427"/>
      <c r="W493" s="429"/>
      <c r="X493"/>
      <c r="Y493"/>
      <c r="Z493"/>
      <c r="AA493"/>
      <c r="AB493"/>
      <c r="AC493"/>
      <c r="AD493"/>
      <c r="AE493"/>
      <c r="AF493" s="4"/>
      <c r="AG493" s="4"/>
      <c r="AH493" s="4"/>
      <c r="AI493" s="4"/>
      <c r="AJ493" s="4"/>
      <c r="AK493" s="4"/>
      <c r="AL493" s="4"/>
      <c r="AM493" s="4"/>
      <c r="AN493"/>
      <c r="AO493"/>
      <c r="AP493"/>
      <c r="AQ493"/>
      <c r="AR493"/>
      <c r="AS493"/>
      <c r="AT493"/>
      <c r="AU493"/>
      <c r="AV493"/>
      <c r="AW493"/>
      <c r="AX493"/>
      <c r="AY493"/>
      <c r="AZ493"/>
      <c r="BA493"/>
    </row>
    <row r="494" spans="1:53" s="428" customFormat="1" x14ac:dyDescent="0.25">
      <c r="A494"/>
      <c r="B494" s="25"/>
      <c r="C494" s="25"/>
      <c r="D494" s="27"/>
      <c r="E494" s="26"/>
      <c r="F494" s="26"/>
      <c r="G494" s="353"/>
      <c r="H494" s="425"/>
      <c r="I494" s="353"/>
      <c r="J494" s="426" t="str">
        <f>IF(D494&lt;&gt;"",IF(E494&lt;&gt;"",VLOOKUP(CONCATENATE(D494,"-",E494),'Three Phase - UG'!$C$8:$T$18,9,FALSE),""),"")</f>
        <v/>
      </c>
      <c r="K494" s="426" t="str">
        <f>IF(D494&lt;&gt;"",IF(E494&lt;&gt;"",VLOOKUP(CONCATENATE(D494,"-",E494),'Three Phase - UG'!$C$8:$T$18,10,FALSE),""),"")</f>
        <v/>
      </c>
      <c r="L494" s="426" t="str">
        <f>IF(D494&lt;&gt;"",IF(E494&lt;&gt;"",VLOOKUP(CONCATENATE(D494,"-",E494),'Three Phase - UG'!$C$8:$T$18,12,FALSE),""),"")</f>
        <v/>
      </c>
      <c r="M494" s="426" t="str">
        <f>IF(D494&lt;&gt;"",IF(E494&lt;&gt;"",VLOOKUP(CONCATENATE(D494,"-",E494),'Three Phase - UG'!$C$8:$T$18,13,FALSE),""),"")</f>
        <v/>
      </c>
      <c r="N494" s="427" t="str">
        <f>IF(D494&lt;&gt;"",IF(E494&lt;&gt;"",VLOOKUP(CONCATENATE(D494,"-",E494),'Three Phase - UG'!$C$8:$T$18,15,FALSE)*1000000,""),"")</f>
        <v/>
      </c>
      <c r="O494" s="426"/>
      <c r="P494" s="427"/>
      <c r="W494" s="429"/>
      <c r="X494"/>
      <c r="Y494"/>
      <c r="Z494"/>
      <c r="AA494"/>
      <c r="AB494"/>
      <c r="AC494"/>
      <c r="AD494"/>
      <c r="AE494"/>
      <c r="AF494" s="4"/>
      <c r="AG494" s="4"/>
      <c r="AH494" s="4"/>
      <c r="AI494" s="4"/>
      <c r="AJ494" s="4"/>
      <c r="AK494" s="4"/>
      <c r="AL494" s="4"/>
      <c r="AM494" s="4"/>
      <c r="AN494"/>
      <c r="AO494"/>
      <c r="AP494"/>
      <c r="AQ494"/>
      <c r="AR494"/>
      <c r="AS494"/>
      <c r="AT494"/>
      <c r="AU494"/>
      <c r="AV494"/>
      <c r="AW494"/>
      <c r="AX494"/>
      <c r="AY494"/>
      <c r="AZ494"/>
      <c r="BA494"/>
    </row>
    <row r="495" spans="1:53" s="428" customFormat="1" x14ac:dyDescent="0.25">
      <c r="A495"/>
      <c r="B495" s="25"/>
      <c r="C495" s="25"/>
      <c r="D495" s="27"/>
      <c r="E495" s="26"/>
      <c r="F495" s="26"/>
      <c r="G495" s="353"/>
      <c r="H495" s="425"/>
      <c r="I495" s="353"/>
      <c r="J495" s="426" t="str">
        <f>IF(D495&lt;&gt;"",IF(E495&lt;&gt;"",VLOOKUP(CONCATENATE(D495,"-",E495),'Three Phase - UG'!$C$8:$T$18,9,FALSE),""),"")</f>
        <v/>
      </c>
      <c r="K495" s="426" t="str">
        <f>IF(D495&lt;&gt;"",IF(E495&lt;&gt;"",VLOOKUP(CONCATENATE(D495,"-",E495),'Three Phase - UG'!$C$8:$T$18,10,FALSE),""),"")</f>
        <v/>
      </c>
      <c r="L495" s="426" t="str">
        <f>IF(D495&lt;&gt;"",IF(E495&lt;&gt;"",VLOOKUP(CONCATENATE(D495,"-",E495),'Three Phase - UG'!$C$8:$T$18,12,FALSE),""),"")</f>
        <v/>
      </c>
      <c r="M495" s="426" t="str">
        <f>IF(D495&lt;&gt;"",IF(E495&lt;&gt;"",VLOOKUP(CONCATENATE(D495,"-",E495),'Three Phase - UG'!$C$8:$T$18,13,FALSE),""),"")</f>
        <v/>
      </c>
      <c r="N495" s="427" t="str">
        <f>IF(D495&lt;&gt;"",IF(E495&lt;&gt;"",VLOOKUP(CONCATENATE(D495,"-",E495),'Three Phase - UG'!$C$8:$T$18,15,FALSE)*1000000,""),"")</f>
        <v/>
      </c>
      <c r="O495" s="426"/>
      <c r="P495" s="427"/>
      <c r="W495" s="429"/>
      <c r="X495"/>
      <c r="Y495"/>
      <c r="Z495"/>
      <c r="AA495"/>
      <c r="AB495"/>
      <c r="AC495"/>
      <c r="AD495"/>
      <c r="AE495"/>
      <c r="AF495" s="4"/>
      <c r="AG495" s="4"/>
      <c r="AH495" s="4"/>
      <c r="AI495" s="4"/>
      <c r="AJ495" s="4"/>
      <c r="AK495" s="4"/>
      <c r="AL495" s="4"/>
      <c r="AM495" s="4"/>
      <c r="AN495"/>
      <c r="AO495"/>
      <c r="AP495"/>
      <c r="AQ495"/>
      <c r="AR495"/>
      <c r="AS495"/>
      <c r="AT495"/>
      <c r="AU495"/>
      <c r="AV495"/>
      <c r="AW495"/>
      <c r="AX495"/>
      <c r="AY495"/>
      <c r="AZ495"/>
      <c r="BA495"/>
    </row>
    <row r="496" spans="1:53" s="428" customFormat="1" x14ac:dyDescent="0.25">
      <c r="A496"/>
      <c r="B496" s="25"/>
      <c r="C496" s="25"/>
      <c r="D496" s="27"/>
      <c r="E496" s="26"/>
      <c r="F496" s="26"/>
      <c r="G496" s="353"/>
      <c r="H496" s="425"/>
      <c r="I496" s="353"/>
      <c r="J496" s="426" t="str">
        <f>IF(D496&lt;&gt;"",IF(E496&lt;&gt;"",VLOOKUP(CONCATENATE(D496,"-",E496),'Three Phase - UG'!$C$8:$T$18,9,FALSE),""),"")</f>
        <v/>
      </c>
      <c r="K496" s="426" t="str">
        <f>IF(D496&lt;&gt;"",IF(E496&lt;&gt;"",VLOOKUP(CONCATENATE(D496,"-",E496),'Three Phase - UG'!$C$8:$T$18,10,FALSE),""),"")</f>
        <v/>
      </c>
      <c r="L496" s="426" t="str">
        <f>IF(D496&lt;&gt;"",IF(E496&lt;&gt;"",VLOOKUP(CONCATENATE(D496,"-",E496),'Three Phase - UG'!$C$8:$T$18,12,FALSE),""),"")</f>
        <v/>
      </c>
      <c r="M496" s="426" t="str">
        <f>IF(D496&lt;&gt;"",IF(E496&lt;&gt;"",VLOOKUP(CONCATENATE(D496,"-",E496),'Three Phase - UG'!$C$8:$T$18,13,FALSE),""),"")</f>
        <v/>
      </c>
      <c r="N496" s="427" t="str">
        <f>IF(D496&lt;&gt;"",IF(E496&lt;&gt;"",VLOOKUP(CONCATENATE(D496,"-",E496),'Three Phase - UG'!$C$8:$T$18,15,FALSE)*1000000,""),"")</f>
        <v/>
      </c>
      <c r="O496" s="426"/>
      <c r="P496" s="427"/>
      <c r="W496" s="429"/>
      <c r="X496"/>
      <c r="Y496"/>
      <c r="Z496"/>
      <c r="AA496"/>
      <c r="AB496"/>
      <c r="AC496"/>
      <c r="AD496"/>
      <c r="AE496"/>
      <c r="AF496" s="4"/>
      <c r="AG496" s="4"/>
      <c r="AH496" s="4"/>
      <c r="AI496" s="4"/>
      <c r="AJ496" s="4"/>
      <c r="AK496" s="4"/>
      <c r="AL496" s="4"/>
      <c r="AM496" s="4"/>
      <c r="AN496"/>
      <c r="AO496"/>
      <c r="AP496"/>
      <c r="AQ496"/>
      <c r="AR496"/>
      <c r="AS496"/>
      <c r="AT496"/>
      <c r="AU496"/>
      <c r="AV496"/>
      <c r="AW496"/>
      <c r="AX496"/>
      <c r="AY496"/>
      <c r="AZ496"/>
      <c r="BA496"/>
    </row>
    <row r="497" spans="1:53" s="428" customFormat="1" x14ac:dyDescent="0.25">
      <c r="A497"/>
      <c r="B497" s="25"/>
      <c r="C497" s="25"/>
      <c r="D497" s="27"/>
      <c r="E497" s="26"/>
      <c r="F497" s="26"/>
      <c r="G497" s="353"/>
      <c r="H497" s="425"/>
      <c r="I497" s="353"/>
      <c r="J497" s="426" t="str">
        <f>IF(D497&lt;&gt;"",IF(E497&lt;&gt;"",VLOOKUP(CONCATENATE(D497,"-",E497),'Three Phase - UG'!$C$8:$T$18,9,FALSE),""),"")</f>
        <v/>
      </c>
      <c r="K497" s="426" t="str">
        <f>IF(D497&lt;&gt;"",IF(E497&lt;&gt;"",VLOOKUP(CONCATENATE(D497,"-",E497),'Three Phase - UG'!$C$8:$T$18,10,FALSE),""),"")</f>
        <v/>
      </c>
      <c r="L497" s="426" t="str">
        <f>IF(D497&lt;&gt;"",IF(E497&lt;&gt;"",VLOOKUP(CONCATENATE(D497,"-",E497),'Three Phase - UG'!$C$8:$T$18,12,FALSE),""),"")</f>
        <v/>
      </c>
      <c r="M497" s="426" t="str">
        <f>IF(D497&lt;&gt;"",IF(E497&lt;&gt;"",VLOOKUP(CONCATENATE(D497,"-",E497),'Three Phase - UG'!$C$8:$T$18,13,FALSE),""),"")</f>
        <v/>
      </c>
      <c r="N497" s="427" t="str">
        <f>IF(D497&lt;&gt;"",IF(E497&lt;&gt;"",VLOOKUP(CONCATENATE(D497,"-",E497),'Three Phase - UG'!$C$8:$T$18,15,FALSE)*1000000,""),"")</f>
        <v/>
      </c>
      <c r="O497" s="426"/>
      <c r="P497" s="427"/>
      <c r="W497" s="429"/>
      <c r="X497"/>
      <c r="Y497"/>
      <c r="Z497"/>
      <c r="AA497"/>
      <c r="AB497"/>
      <c r="AC497"/>
      <c r="AD497"/>
      <c r="AE497"/>
      <c r="AF497" s="4"/>
      <c r="AG497" s="4"/>
      <c r="AH497" s="4"/>
      <c r="AI497" s="4"/>
      <c r="AJ497" s="4"/>
      <c r="AK497" s="4"/>
      <c r="AL497" s="4"/>
      <c r="AM497" s="4"/>
      <c r="AN497"/>
      <c r="AO497"/>
      <c r="AP497"/>
      <c r="AQ497"/>
      <c r="AR497"/>
      <c r="AS497"/>
      <c r="AT497"/>
      <c r="AU497"/>
      <c r="AV497"/>
      <c r="AW497"/>
      <c r="AX497"/>
      <c r="AY497"/>
      <c r="AZ497"/>
      <c r="BA497"/>
    </row>
    <row r="498" spans="1:53" s="428" customFormat="1" x14ac:dyDescent="0.25">
      <c r="A498"/>
      <c r="B498" s="25"/>
      <c r="C498" s="25"/>
      <c r="D498" s="27"/>
      <c r="E498" s="26"/>
      <c r="F498" s="26"/>
      <c r="G498" s="353"/>
      <c r="H498" s="425"/>
      <c r="I498" s="353"/>
      <c r="J498" s="426" t="str">
        <f>IF(D498&lt;&gt;"",IF(E498&lt;&gt;"",VLOOKUP(CONCATENATE(D498,"-",E498),'Three Phase - UG'!$C$8:$T$18,9,FALSE),""),"")</f>
        <v/>
      </c>
      <c r="K498" s="426" t="str">
        <f>IF(D498&lt;&gt;"",IF(E498&lt;&gt;"",VLOOKUP(CONCATENATE(D498,"-",E498),'Three Phase - UG'!$C$8:$T$18,10,FALSE),""),"")</f>
        <v/>
      </c>
      <c r="L498" s="426" t="str">
        <f>IF(D498&lt;&gt;"",IF(E498&lt;&gt;"",VLOOKUP(CONCATENATE(D498,"-",E498),'Three Phase - UG'!$C$8:$T$18,12,FALSE),""),"")</f>
        <v/>
      </c>
      <c r="M498" s="426" t="str">
        <f>IF(D498&lt;&gt;"",IF(E498&lt;&gt;"",VLOOKUP(CONCATENATE(D498,"-",E498),'Three Phase - UG'!$C$8:$T$18,13,FALSE),""),"")</f>
        <v/>
      </c>
      <c r="N498" s="427" t="str">
        <f>IF(D498&lt;&gt;"",IF(E498&lt;&gt;"",VLOOKUP(CONCATENATE(D498,"-",E498),'Three Phase - UG'!$C$8:$T$18,15,FALSE)*1000000,""),"")</f>
        <v/>
      </c>
      <c r="O498" s="426"/>
      <c r="P498" s="427"/>
      <c r="W498" s="429"/>
      <c r="X498"/>
      <c r="Y498"/>
      <c r="Z498"/>
      <c r="AA498"/>
      <c r="AB498"/>
      <c r="AC498"/>
      <c r="AD498"/>
      <c r="AE498"/>
      <c r="AF498" s="4"/>
      <c r="AG498" s="4"/>
      <c r="AH498" s="4"/>
      <c r="AI498" s="4"/>
      <c r="AJ498" s="4"/>
      <c r="AK498" s="4"/>
      <c r="AL498" s="4"/>
      <c r="AM498" s="4"/>
      <c r="AN498"/>
      <c r="AO498"/>
      <c r="AP498"/>
      <c r="AQ498"/>
      <c r="AR498"/>
      <c r="AS498"/>
      <c r="AT498"/>
      <c r="AU498"/>
      <c r="AV498"/>
      <c r="AW498"/>
      <c r="AX498"/>
      <c r="AY498"/>
      <c r="AZ498"/>
      <c r="BA498"/>
    </row>
    <row r="499" spans="1:53" s="428" customFormat="1" x14ac:dyDescent="0.25">
      <c r="A499"/>
      <c r="B499" s="25"/>
      <c r="C499" s="25"/>
      <c r="D499" s="27"/>
      <c r="E499" s="26"/>
      <c r="F499" s="26"/>
      <c r="G499" s="353"/>
      <c r="H499" s="425"/>
      <c r="I499" s="353"/>
      <c r="J499" s="426" t="str">
        <f>IF(D499&lt;&gt;"",IF(E499&lt;&gt;"",VLOOKUP(CONCATENATE(D499,"-",E499),'Three Phase - UG'!$C$8:$T$18,9,FALSE),""),"")</f>
        <v/>
      </c>
      <c r="K499" s="426" t="str">
        <f>IF(D499&lt;&gt;"",IF(E499&lt;&gt;"",VLOOKUP(CONCATENATE(D499,"-",E499),'Three Phase - UG'!$C$8:$T$18,10,FALSE),""),"")</f>
        <v/>
      </c>
      <c r="L499" s="426" t="str">
        <f>IF(D499&lt;&gt;"",IF(E499&lt;&gt;"",VLOOKUP(CONCATENATE(D499,"-",E499),'Three Phase - UG'!$C$8:$T$18,12,FALSE),""),"")</f>
        <v/>
      </c>
      <c r="M499" s="426" t="str">
        <f>IF(D499&lt;&gt;"",IF(E499&lt;&gt;"",VLOOKUP(CONCATENATE(D499,"-",E499),'Three Phase - UG'!$C$8:$T$18,13,FALSE),""),"")</f>
        <v/>
      </c>
      <c r="N499" s="427" t="str">
        <f>IF(D499&lt;&gt;"",IF(E499&lt;&gt;"",VLOOKUP(CONCATENATE(D499,"-",E499),'Three Phase - UG'!$C$8:$T$18,15,FALSE)*1000000,""),"")</f>
        <v/>
      </c>
      <c r="O499" s="426"/>
      <c r="P499" s="427"/>
      <c r="W499" s="429"/>
      <c r="X499"/>
      <c r="Y499"/>
      <c r="Z499"/>
      <c r="AA499"/>
      <c r="AB499"/>
      <c r="AC499"/>
      <c r="AD499"/>
      <c r="AE499"/>
      <c r="AF499" s="4"/>
      <c r="AG499" s="4"/>
      <c r="AH499" s="4"/>
      <c r="AI499" s="4"/>
      <c r="AJ499" s="4"/>
      <c r="AK499" s="4"/>
      <c r="AL499" s="4"/>
      <c r="AM499" s="4"/>
      <c r="AN499"/>
      <c r="AO499"/>
      <c r="AP499"/>
      <c r="AQ499"/>
      <c r="AR499"/>
      <c r="AS499"/>
      <c r="AT499"/>
      <c r="AU499"/>
      <c r="AV499"/>
      <c r="AW499"/>
      <c r="AX499"/>
      <c r="AY499"/>
      <c r="AZ499"/>
      <c r="BA499"/>
    </row>
    <row r="500" spans="1:53" s="428" customFormat="1" x14ac:dyDescent="0.25">
      <c r="A500"/>
      <c r="B500" s="25"/>
      <c r="C500" s="25"/>
      <c r="D500" s="27"/>
      <c r="E500" s="26"/>
      <c r="F500" s="26"/>
      <c r="G500" s="353"/>
      <c r="H500" s="425"/>
      <c r="I500" s="353"/>
      <c r="J500" s="426" t="str">
        <f>IF(D500&lt;&gt;"",IF(E500&lt;&gt;"",VLOOKUP(CONCATENATE(D500,"-",E500),'Three Phase - UG'!$C$8:$T$18,9,FALSE),""),"")</f>
        <v/>
      </c>
      <c r="K500" s="426" t="str">
        <f>IF(D500&lt;&gt;"",IF(E500&lt;&gt;"",VLOOKUP(CONCATENATE(D500,"-",E500),'Three Phase - UG'!$C$8:$T$18,10,FALSE),""),"")</f>
        <v/>
      </c>
      <c r="L500" s="426" t="str">
        <f>IF(D500&lt;&gt;"",IF(E500&lt;&gt;"",VLOOKUP(CONCATENATE(D500,"-",E500),'Three Phase - UG'!$C$8:$T$18,12,FALSE),""),"")</f>
        <v/>
      </c>
      <c r="M500" s="426" t="str">
        <f>IF(D500&lt;&gt;"",IF(E500&lt;&gt;"",VLOOKUP(CONCATENATE(D500,"-",E500),'Three Phase - UG'!$C$8:$T$18,13,FALSE),""),"")</f>
        <v/>
      </c>
      <c r="N500" s="427" t="str">
        <f>IF(D500&lt;&gt;"",IF(E500&lt;&gt;"",VLOOKUP(CONCATENATE(D500,"-",E500),'Three Phase - UG'!$C$8:$T$18,15,FALSE)*1000000,""),"")</f>
        <v/>
      </c>
      <c r="O500" s="426"/>
      <c r="P500" s="427"/>
      <c r="W500" s="429"/>
      <c r="X500"/>
      <c r="Y500"/>
      <c r="Z500"/>
      <c r="AA500"/>
      <c r="AB500"/>
      <c r="AC500"/>
      <c r="AD500"/>
      <c r="AE500"/>
      <c r="AF500" s="4"/>
      <c r="AG500" s="4"/>
      <c r="AH500" s="4"/>
      <c r="AI500" s="4"/>
      <c r="AJ500" s="4"/>
      <c r="AK500" s="4"/>
      <c r="AL500" s="4"/>
      <c r="AM500" s="4"/>
      <c r="AN500"/>
      <c r="AO500"/>
      <c r="AP500"/>
      <c r="AQ500"/>
      <c r="AR500"/>
      <c r="AS500"/>
      <c r="AT500"/>
      <c r="AU500"/>
      <c r="AV500"/>
      <c r="AW500"/>
      <c r="AX500"/>
      <c r="AY500"/>
      <c r="AZ500"/>
      <c r="BA500"/>
    </row>
    <row r="501" spans="1:53" s="428" customFormat="1" x14ac:dyDescent="0.25">
      <c r="A501"/>
      <c r="B501" s="25"/>
      <c r="C501" s="25"/>
      <c r="D501" s="27"/>
      <c r="E501" s="26"/>
      <c r="F501" s="26"/>
      <c r="G501" s="353"/>
      <c r="H501" s="425"/>
      <c r="I501" s="353"/>
      <c r="J501" s="426" t="str">
        <f>IF(D501&lt;&gt;"",IF(E501&lt;&gt;"",VLOOKUP(CONCATENATE(D501,"-",E501),'Three Phase - UG'!$C$8:$T$18,9,FALSE),""),"")</f>
        <v/>
      </c>
      <c r="K501" s="426" t="str">
        <f>IF(D501&lt;&gt;"",IF(E501&lt;&gt;"",VLOOKUP(CONCATENATE(D501,"-",E501),'Three Phase - UG'!$C$8:$T$18,10,FALSE),""),"")</f>
        <v/>
      </c>
      <c r="L501" s="426" t="str">
        <f>IF(D501&lt;&gt;"",IF(E501&lt;&gt;"",VLOOKUP(CONCATENATE(D501,"-",E501),'Three Phase - UG'!$C$8:$T$18,12,FALSE),""),"")</f>
        <v/>
      </c>
      <c r="M501" s="426" t="str">
        <f>IF(D501&lt;&gt;"",IF(E501&lt;&gt;"",VLOOKUP(CONCATENATE(D501,"-",E501),'Three Phase - UG'!$C$8:$T$18,13,FALSE),""),"")</f>
        <v/>
      </c>
      <c r="N501" s="427" t="str">
        <f>IF(D501&lt;&gt;"",IF(E501&lt;&gt;"",VLOOKUP(CONCATENATE(D501,"-",E501),'Three Phase - UG'!$C$8:$T$18,15,FALSE)*1000000,""),"")</f>
        <v/>
      </c>
      <c r="O501" s="426"/>
      <c r="P501" s="427"/>
      <c r="W501" s="429"/>
      <c r="X501"/>
      <c r="Y501"/>
      <c r="Z501"/>
      <c r="AA501"/>
      <c r="AB501"/>
      <c r="AC501"/>
      <c r="AD501"/>
      <c r="AE501"/>
      <c r="AF501" s="4"/>
      <c r="AG501" s="4"/>
      <c r="AH501" s="4"/>
      <c r="AI501" s="4"/>
      <c r="AJ501" s="4"/>
      <c r="AK501" s="4"/>
      <c r="AL501" s="4"/>
      <c r="AM501" s="4"/>
      <c r="AN501"/>
      <c r="AO501"/>
      <c r="AP501"/>
      <c r="AQ501"/>
      <c r="AR501"/>
      <c r="AS501"/>
      <c r="AT501"/>
      <c r="AU501"/>
      <c r="AV501"/>
      <c r="AW501"/>
      <c r="AX501"/>
      <c r="AY501"/>
      <c r="AZ501"/>
      <c r="BA501"/>
    </row>
    <row r="502" spans="1:53" s="428" customFormat="1" x14ac:dyDescent="0.25">
      <c r="A502"/>
      <c r="B502" s="25"/>
      <c r="C502" s="25"/>
      <c r="D502" s="27"/>
      <c r="E502" s="26"/>
      <c r="F502" s="26"/>
      <c r="G502" s="353"/>
      <c r="H502" s="425"/>
      <c r="I502" s="353"/>
      <c r="J502" s="426" t="str">
        <f>IF(D502&lt;&gt;"",IF(E502&lt;&gt;"",VLOOKUP(CONCATENATE(D502,"-",E502),'Three Phase - UG'!$C$8:$T$18,9,FALSE),""),"")</f>
        <v/>
      </c>
      <c r="K502" s="426" t="str">
        <f>IF(D502&lt;&gt;"",IF(E502&lt;&gt;"",VLOOKUP(CONCATENATE(D502,"-",E502),'Three Phase - UG'!$C$8:$T$18,10,FALSE),""),"")</f>
        <v/>
      </c>
      <c r="L502" s="426" t="str">
        <f>IF(D502&lt;&gt;"",IF(E502&lt;&gt;"",VLOOKUP(CONCATENATE(D502,"-",E502),'Three Phase - UG'!$C$8:$T$18,12,FALSE),""),"")</f>
        <v/>
      </c>
      <c r="M502" s="426" t="str">
        <f>IF(D502&lt;&gt;"",IF(E502&lt;&gt;"",VLOOKUP(CONCATENATE(D502,"-",E502),'Three Phase - UG'!$C$8:$T$18,13,FALSE),""),"")</f>
        <v/>
      </c>
      <c r="N502" s="427" t="str">
        <f>IF(D502&lt;&gt;"",IF(E502&lt;&gt;"",VLOOKUP(CONCATENATE(D502,"-",E502),'Three Phase - UG'!$C$8:$T$18,15,FALSE)*1000000,""),"")</f>
        <v/>
      </c>
      <c r="O502" s="426"/>
      <c r="P502" s="427"/>
      <c r="W502" s="429"/>
      <c r="X502"/>
      <c r="Y502"/>
      <c r="Z502"/>
      <c r="AA502"/>
      <c r="AB502"/>
      <c r="AC502"/>
      <c r="AD502"/>
      <c r="AE502"/>
      <c r="AF502" s="4"/>
      <c r="AG502" s="4"/>
      <c r="AH502" s="4"/>
      <c r="AI502" s="4"/>
      <c r="AJ502" s="4"/>
      <c r="AK502" s="4"/>
      <c r="AL502" s="4"/>
      <c r="AM502" s="4"/>
      <c r="AN502"/>
      <c r="AO502"/>
      <c r="AP502"/>
      <c r="AQ502"/>
      <c r="AR502"/>
      <c r="AS502"/>
      <c r="AT502"/>
      <c r="AU502"/>
      <c r="AV502"/>
      <c r="AW502"/>
      <c r="AX502"/>
      <c r="AY502"/>
      <c r="AZ502"/>
      <c r="BA502"/>
    </row>
    <row r="503" spans="1:53" s="428" customFormat="1" x14ac:dyDescent="0.25">
      <c r="A503"/>
      <c r="B503" s="25"/>
      <c r="C503" s="25"/>
      <c r="D503" s="27"/>
      <c r="E503" s="26"/>
      <c r="F503" s="26"/>
      <c r="G503" s="353"/>
      <c r="H503" s="425"/>
      <c r="I503" s="353"/>
      <c r="J503" s="426" t="str">
        <f>IF(D503&lt;&gt;"",IF(E503&lt;&gt;"",VLOOKUP(CONCATENATE(D503,"-",E503),'Three Phase - UG'!$C$8:$T$18,9,FALSE),""),"")</f>
        <v/>
      </c>
      <c r="K503" s="426" t="str">
        <f>IF(D503&lt;&gt;"",IF(E503&lt;&gt;"",VLOOKUP(CONCATENATE(D503,"-",E503),'Three Phase - UG'!$C$8:$T$18,10,FALSE),""),"")</f>
        <v/>
      </c>
      <c r="L503" s="426" t="str">
        <f>IF(D503&lt;&gt;"",IF(E503&lt;&gt;"",VLOOKUP(CONCATENATE(D503,"-",E503),'Three Phase - UG'!$C$8:$T$18,12,FALSE),""),"")</f>
        <v/>
      </c>
      <c r="M503" s="426" t="str">
        <f>IF(D503&lt;&gt;"",IF(E503&lt;&gt;"",VLOOKUP(CONCATENATE(D503,"-",E503),'Three Phase - UG'!$C$8:$T$18,13,FALSE),""),"")</f>
        <v/>
      </c>
      <c r="N503" s="427" t="str">
        <f>IF(D503&lt;&gt;"",IF(E503&lt;&gt;"",VLOOKUP(CONCATENATE(D503,"-",E503),'Three Phase - UG'!$C$8:$T$18,15,FALSE)*1000000,""),"")</f>
        <v/>
      </c>
      <c r="O503" s="426"/>
      <c r="P503" s="427"/>
      <c r="W503" s="429"/>
      <c r="X503"/>
      <c r="Y503"/>
      <c r="Z503"/>
      <c r="AA503"/>
      <c r="AB503"/>
      <c r="AC503"/>
      <c r="AD503"/>
      <c r="AE503"/>
      <c r="AF503" s="4"/>
      <c r="AG503" s="4"/>
      <c r="AH503" s="4"/>
      <c r="AI503" s="4"/>
      <c r="AJ503" s="4"/>
      <c r="AK503" s="4"/>
      <c r="AL503" s="4"/>
      <c r="AM503" s="4"/>
      <c r="AN503"/>
      <c r="AO503"/>
      <c r="AP503"/>
      <c r="AQ503"/>
      <c r="AR503"/>
      <c r="AS503"/>
      <c r="AT503"/>
      <c r="AU503"/>
      <c r="AV503"/>
      <c r="AW503"/>
      <c r="AX503"/>
      <c r="AY503"/>
      <c r="AZ503"/>
      <c r="BA503"/>
    </row>
    <row r="504" spans="1:53" s="428" customFormat="1" x14ac:dyDescent="0.25">
      <c r="A504"/>
      <c r="B504" s="25"/>
      <c r="C504" s="25"/>
      <c r="D504" s="27"/>
      <c r="E504" s="26"/>
      <c r="F504" s="26"/>
      <c r="G504" s="353"/>
      <c r="H504" s="425"/>
      <c r="I504" s="353"/>
      <c r="J504" s="426" t="str">
        <f>IF(D504&lt;&gt;"",IF(E504&lt;&gt;"",VLOOKUP(CONCATENATE(D504,"-",E504),'Three Phase - UG'!$C$8:$T$18,9,FALSE),""),"")</f>
        <v/>
      </c>
      <c r="K504" s="426" t="str">
        <f>IF(D504&lt;&gt;"",IF(E504&lt;&gt;"",VLOOKUP(CONCATENATE(D504,"-",E504),'Three Phase - UG'!$C$8:$T$18,10,FALSE),""),"")</f>
        <v/>
      </c>
      <c r="L504" s="426" t="str">
        <f>IF(D504&lt;&gt;"",IF(E504&lt;&gt;"",VLOOKUP(CONCATENATE(D504,"-",E504),'Three Phase - UG'!$C$8:$T$18,12,FALSE),""),"")</f>
        <v/>
      </c>
      <c r="M504" s="426" t="str">
        <f>IF(D504&lt;&gt;"",IF(E504&lt;&gt;"",VLOOKUP(CONCATENATE(D504,"-",E504),'Three Phase - UG'!$C$8:$T$18,13,FALSE),""),"")</f>
        <v/>
      </c>
      <c r="N504" s="427" t="str">
        <f>IF(D504&lt;&gt;"",IF(E504&lt;&gt;"",VLOOKUP(CONCATENATE(D504,"-",E504),'Three Phase - UG'!$C$8:$T$18,15,FALSE)*1000000,""),"")</f>
        <v/>
      </c>
      <c r="O504" s="426"/>
      <c r="P504" s="427"/>
      <c r="W504" s="429"/>
      <c r="X504"/>
      <c r="Y504"/>
      <c r="Z504"/>
      <c r="AA504"/>
      <c r="AB504"/>
      <c r="AC504"/>
      <c r="AD504"/>
      <c r="AE504"/>
      <c r="AF504" s="4"/>
      <c r="AG504" s="4"/>
      <c r="AH504" s="4"/>
      <c r="AI504" s="4"/>
      <c r="AJ504" s="4"/>
      <c r="AK504" s="4"/>
      <c r="AL504" s="4"/>
      <c r="AM504" s="4"/>
      <c r="AN504"/>
      <c r="AO504"/>
      <c r="AP504"/>
      <c r="AQ504"/>
      <c r="AR504"/>
      <c r="AS504"/>
      <c r="AT504"/>
      <c r="AU504"/>
      <c r="AV504"/>
      <c r="AW504"/>
      <c r="AX504"/>
      <c r="AY504"/>
      <c r="AZ504"/>
      <c r="BA504"/>
    </row>
    <row r="505" spans="1:53" s="428" customFormat="1" x14ac:dyDescent="0.25">
      <c r="A505"/>
      <c r="B505" s="25"/>
      <c r="C505" s="25"/>
      <c r="D505" s="27"/>
      <c r="E505" s="26"/>
      <c r="F505" s="26"/>
      <c r="G505" s="353"/>
      <c r="H505" s="425"/>
      <c r="I505" s="353"/>
      <c r="J505" s="426" t="str">
        <f>IF(D505&lt;&gt;"",IF(E505&lt;&gt;"",VLOOKUP(CONCATENATE(D505,"-",E505),'Three Phase - UG'!$C$8:$T$18,9,FALSE),""),"")</f>
        <v/>
      </c>
      <c r="K505" s="426" t="str">
        <f>IF(D505&lt;&gt;"",IF(E505&lt;&gt;"",VLOOKUP(CONCATENATE(D505,"-",E505),'Three Phase - UG'!$C$8:$T$18,10,FALSE),""),"")</f>
        <v/>
      </c>
      <c r="L505" s="426" t="str">
        <f>IF(D505&lt;&gt;"",IF(E505&lt;&gt;"",VLOOKUP(CONCATENATE(D505,"-",E505),'Three Phase - UG'!$C$8:$T$18,12,FALSE),""),"")</f>
        <v/>
      </c>
      <c r="M505" s="426" t="str">
        <f>IF(D505&lt;&gt;"",IF(E505&lt;&gt;"",VLOOKUP(CONCATENATE(D505,"-",E505),'Three Phase - UG'!$C$8:$T$18,13,FALSE),""),"")</f>
        <v/>
      </c>
      <c r="N505" s="427" t="str">
        <f>IF(D505&lt;&gt;"",IF(E505&lt;&gt;"",VLOOKUP(CONCATENATE(D505,"-",E505),'Three Phase - UG'!$C$8:$T$18,15,FALSE)*1000000,""),"")</f>
        <v/>
      </c>
      <c r="O505" s="426"/>
      <c r="P505" s="427"/>
      <c r="W505" s="429"/>
      <c r="X505"/>
      <c r="Y505"/>
      <c r="Z505"/>
      <c r="AA505"/>
      <c r="AB505"/>
      <c r="AC505"/>
      <c r="AD505"/>
      <c r="AE505"/>
      <c r="AF505" s="4"/>
      <c r="AG505" s="4"/>
      <c r="AH505" s="4"/>
      <c r="AI505" s="4"/>
      <c r="AJ505" s="4"/>
      <c r="AK505" s="4"/>
      <c r="AL505" s="4"/>
      <c r="AM505" s="4"/>
      <c r="AN505"/>
      <c r="AO505"/>
      <c r="AP505"/>
      <c r="AQ505"/>
      <c r="AR505"/>
      <c r="AS505"/>
      <c r="AT505"/>
      <c r="AU505"/>
      <c r="AV505"/>
      <c r="AW505"/>
      <c r="AX505"/>
      <c r="AY505"/>
      <c r="AZ505"/>
      <c r="BA505"/>
    </row>
    <row r="506" spans="1:53" s="428" customFormat="1" x14ac:dyDescent="0.25">
      <c r="A506"/>
      <c r="B506" s="25"/>
      <c r="C506" s="25"/>
      <c r="D506" s="27"/>
      <c r="E506" s="26"/>
      <c r="F506" s="26"/>
      <c r="G506" s="353"/>
      <c r="H506" s="425"/>
      <c r="I506" s="353"/>
      <c r="J506" s="426" t="str">
        <f>IF(D506&lt;&gt;"",IF(E506&lt;&gt;"",VLOOKUP(CONCATENATE(D506,"-",E506),'Three Phase - UG'!$C$8:$T$18,9,FALSE),""),"")</f>
        <v/>
      </c>
      <c r="K506" s="426" t="str">
        <f>IF(D506&lt;&gt;"",IF(E506&lt;&gt;"",VLOOKUP(CONCATENATE(D506,"-",E506),'Three Phase - UG'!$C$8:$T$18,10,FALSE),""),"")</f>
        <v/>
      </c>
      <c r="L506" s="426" t="str">
        <f>IF(D506&lt;&gt;"",IF(E506&lt;&gt;"",VLOOKUP(CONCATENATE(D506,"-",E506),'Three Phase - UG'!$C$8:$T$18,12,FALSE),""),"")</f>
        <v/>
      </c>
      <c r="M506" s="426" t="str">
        <f>IF(D506&lt;&gt;"",IF(E506&lt;&gt;"",VLOOKUP(CONCATENATE(D506,"-",E506),'Three Phase - UG'!$C$8:$T$18,13,FALSE),""),"")</f>
        <v/>
      </c>
      <c r="N506" s="427" t="str">
        <f>IF(D506&lt;&gt;"",IF(E506&lt;&gt;"",VLOOKUP(CONCATENATE(D506,"-",E506),'Three Phase - UG'!$C$8:$T$18,15,FALSE)*1000000,""),"")</f>
        <v/>
      </c>
      <c r="O506" s="426"/>
      <c r="P506" s="427"/>
      <c r="W506" s="429"/>
      <c r="X506"/>
      <c r="Y506"/>
      <c r="Z506"/>
      <c r="AA506"/>
      <c r="AB506"/>
      <c r="AC506"/>
      <c r="AD506"/>
      <c r="AE506"/>
      <c r="AF506" s="4"/>
      <c r="AG506" s="4"/>
      <c r="AH506" s="4"/>
      <c r="AI506" s="4"/>
      <c r="AJ506" s="4"/>
      <c r="AK506" s="4"/>
      <c r="AL506" s="4"/>
      <c r="AM506" s="4"/>
      <c r="AN506"/>
      <c r="AO506"/>
      <c r="AP506"/>
      <c r="AQ506"/>
      <c r="AR506"/>
      <c r="AS506"/>
      <c r="AT506"/>
      <c r="AU506"/>
      <c r="AV506"/>
      <c r="AW506"/>
      <c r="AX506"/>
      <c r="AY506"/>
      <c r="AZ506"/>
      <c r="BA506"/>
    </row>
    <row r="507" spans="1:53" s="428" customFormat="1" x14ac:dyDescent="0.25">
      <c r="A507"/>
      <c r="B507" s="25"/>
      <c r="C507" s="25"/>
      <c r="D507" s="27"/>
      <c r="E507" s="26"/>
      <c r="F507" s="26"/>
      <c r="G507" s="353"/>
      <c r="H507" s="425"/>
      <c r="I507" s="353"/>
      <c r="J507" s="426" t="str">
        <f>IF(D507&lt;&gt;"",IF(E507&lt;&gt;"",VLOOKUP(CONCATENATE(D507,"-",E507),'Three Phase - UG'!$C$8:$T$18,9,FALSE),""),"")</f>
        <v/>
      </c>
      <c r="K507" s="426" t="str">
        <f>IF(D507&lt;&gt;"",IF(E507&lt;&gt;"",VLOOKUP(CONCATENATE(D507,"-",E507),'Three Phase - UG'!$C$8:$T$18,10,FALSE),""),"")</f>
        <v/>
      </c>
      <c r="L507" s="426" t="str">
        <f>IF(D507&lt;&gt;"",IF(E507&lt;&gt;"",VLOOKUP(CONCATENATE(D507,"-",E507),'Three Phase - UG'!$C$8:$T$18,12,FALSE),""),"")</f>
        <v/>
      </c>
      <c r="M507" s="426" t="str">
        <f>IF(D507&lt;&gt;"",IF(E507&lt;&gt;"",VLOOKUP(CONCATENATE(D507,"-",E507),'Three Phase - UG'!$C$8:$T$18,13,FALSE),""),"")</f>
        <v/>
      </c>
      <c r="N507" s="427" t="str">
        <f>IF(D507&lt;&gt;"",IF(E507&lt;&gt;"",VLOOKUP(CONCATENATE(D507,"-",E507),'Three Phase - UG'!$C$8:$T$18,15,FALSE)*1000000,""),"")</f>
        <v/>
      </c>
      <c r="O507" s="426"/>
      <c r="P507" s="427"/>
      <c r="W507" s="429"/>
      <c r="X507"/>
      <c r="Y507"/>
      <c r="Z507"/>
      <c r="AA507"/>
      <c r="AB507"/>
      <c r="AC507"/>
      <c r="AD507"/>
      <c r="AE507"/>
      <c r="AF507" s="4"/>
      <c r="AG507" s="4"/>
      <c r="AH507" s="4"/>
      <c r="AI507" s="4"/>
      <c r="AJ507" s="4"/>
      <c r="AK507" s="4"/>
      <c r="AL507" s="4"/>
      <c r="AM507" s="4"/>
      <c r="AN507"/>
      <c r="AO507"/>
      <c r="AP507"/>
      <c r="AQ507"/>
      <c r="AR507"/>
      <c r="AS507"/>
      <c r="AT507"/>
      <c r="AU507"/>
      <c r="AV507"/>
      <c r="AW507"/>
      <c r="AX507"/>
      <c r="AY507"/>
      <c r="AZ507"/>
      <c r="BA507"/>
    </row>
    <row r="508" spans="1:53" s="428" customFormat="1" x14ac:dyDescent="0.25">
      <c r="A508"/>
      <c r="B508" s="25"/>
      <c r="C508" s="25"/>
      <c r="D508" s="27"/>
      <c r="E508" s="26"/>
      <c r="F508" s="26"/>
      <c r="G508" s="353"/>
      <c r="H508" s="425"/>
      <c r="I508" s="353"/>
      <c r="J508" s="426" t="str">
        <f>IF(D508&lt;&gt;"",IF(E508&lt;&gt;"",VLOOKUP(CONCATENATE(D508,"-",E508),'Three Phase - UG'!$C$8:$T$18,9,FALSE),""),"")</f>
        <v/>
      </c>
      <c r="K508" s="426" t="str">
        <f>IF(D508&lt;&gt;"",IF(E508&lt;&gt;"",VLOOKUP(CONCATENATE(D508,"-",E508),'Three Phase - UG'!$C$8:$T$18,10,FALSE),""),"")</f>
        <v/>
      </c>
      <c r="L508" s="426" t="str">
        <f>IF(D508&lt;&gt;"",IF(E508&lt;&gt;"",VLOOKUP(CONCATENATE(D508,"-",E508),'Three Phase - UG'!$C$8:$T$18,12,FALSE),""),"")</f>
        <v/>
      </c>
      <c r="M508" s="426" t="str">
        <f>IF(D508&lt;&gt;"",IF(E508&lt;&gt;"",VLOOKUP(CONCATENATE(D508,"-",E508),'Three Phase - UG'!$C$8:$T$18,13,FALSE),""),"")</f>
        <v/>
      </c>
      <c r="N508" s="427" t="str">
        <f>IF(D508&lt;&gt;"",IF(E508&lt;&gt;"",VLOOKUP(CONCATENATE(D508,"-",E508),'Three Phase - UG'!$C$8:$T$18,15,FALSE)*1000000,""),"")</f>
        <v/>
      </c>
      <c r="O508" s="426"/>
      <c r="P508" s="427"/>
      <c r="W508" s="429"/>
      <c r="X508"/>
      <c r="Y508"/>
      <c r="Z508"/>
      <c r="AA508"/>
      <c r="AB508"/>
      <c r="AC508"/>
      <c r="AD508"/>
      <c r="AE508"/>
      <c r="AF508" s="4"/>
      <c r="AG508" s="4"/>
      <c r="AH508" s="4"/>
      <c r="AI508" s="4"/>
      <c r="AJ508" s="4"/>
      <c r="AK508" s="4"/>
      <c r="AL508" s="4"/>
      <c r="AM508" s="4"/>
      <c r="AN508"/>
      <c r="AO508"/>
      <c r="AP508"/>
      <c r="AQ508"/>
      <c r="AR508"/>
      <c r="AS508"/>
      <c r="AT508"/>
      <c r="AU508"/>
      <c r="AV508"/>
      <c r="AW508"/>
      <c r="AX508"/>
      <c r="AY508"/>
      <c r="AZ508"/>
      <c r="BA508"/>
    </row>
    <row r="509" spans="1:53" s="428" customFormat="1" x14ac:dyDescent="0.25">
      <c r="A509"/>
      <c r="B509" s="25"/>
      <c r="C509" s="25"/>
      <c r="D509" s="27"/>
      <c r="E509" s="26"/>
      <c r="F509" s="26"/>
      <c r="G509" s="353"/>
      <c r="H509" s="425"/>
      <c r="I509" s="353"/>
      <c r="J509" s="426" t="str">
        <f>IF(D509&lt;&gt;"",IF(E509&lt;&gt;"",VLOOKUP(CONCATENATE(D509,"-",E509),'Three Phase - UG'!$C$8:$T$18,9,FALSE),""),"")</f>
        <v/>
      </c>
      <c r="K509" s="426" t="str">
        <f>IF(D509&lt;&gt;"",IF(E509&lt;&gt;"",VLOOKUP(CONCATENATE(D509,"-",E509),'Three Phase - UG'!$C$8:$T$18,10,FALSE),""),"")</f>
        <v/>
      </c>
      <c r="L509" s="426" t="str">
        <f>IF(D509&lt;&gt;"",IF(E509&lt;&gt;"",VLOOKUP(CONCATENATE(D509,"-",E509),'Three Phase - UG'!$C$8:$T$18,12,FALSE),""),"")</f>
        <v/>
      </c>
      <c r="M509" s="426" t="str">
        <f>IF(D509&lt;&gt;"",IF(E509&lt;&gt;"",VLOOKUP(CONCATENATE(D509,"-",E509),'Three Phase - UG'!$C$8:$T$18,13,FALSE),""),"")</f>
        <v/>
      </c>
      <c r="N509" s="427" t="str">
        <f>IF(D509&lt;&gt;"",IF(E509&lt;&gt;"",VLOOKUP(CONCATENATE(D509,"-",E509),'Three Phase - UG'!$C$8:$T$18,15,FALSE)*1000000,""),"")</f>
        <v/>
      </c>
      <c r="O509" s="426"/>
      <c r="P509" s="427"/>
      <c r="W509" s="429"/>
      <c r="X509"/>
      <c r="Y509"/>
      <c r="Z509"/>
      <c r="AA509"/>
      <c r="AB509"/>
      <c r="AC509"/>
      <c r="AD509"/>
      <c r="AE509"/>
      <c r="AF509" s="4"/>
      <c r="AG509" s="4"/>
      <c r="AH509" s="4"/>
      <c r="AI509" s="4"/>
      <c r="AJ509" s="4"/>
      <c r="AK509" s="4"/>
      <c r="AL509" s="4"/>
      <c r="AM509" s="4"/>
      <c r="AN509"/>
      <c r="AO509"/>
      <c r="AP509"/>
      <c r="AQ509"/>
      <c r="AR509"/>
      <c r="AS509"/>
      <c r="AT509"/>
      <c r="AU509"/>
      <c r="AV509"/>
      <c r="AW509"/>
      <c r="AX509"/>
      <c r="AY509"/>
      <c r="AZ509"/>
      <c r="BA509"/>
    </row>
    <row r="510" spans="1:53" s="428" customFormat="1" x14ac:dyDescent="0.25">
      <c r="A510"/>
      <c r="B510" s="25"/>
      <c r="C510" s="25"/>
      <c r="D510" s="27"/>
      <c r="E510" s="26"/>
      <c r="F510" s="26"/>
      <c r="G510" s="353"/>
      <c r="H510" s="425"/>
      <c r="I510" s="353"/>
      <c r="J510" s="426" t="str">
        <f>IF(D510&lt;&gt;"",IF(E510&lt;&gt;"",VLOOKUP(CONCATENATE(D510,"-",E510),'Three Phase - UG'!$C$8:$T$18,9,FALSE),""),"")</f>
        <v/>
      </c>
      <c r="K510" s="426" t="str">
        <f>IF(D510&lt;&gt;"",IF(E510&lt;&gt;"",VLOOKUP(CONCATENATE(D510,"-",E510),'Three Phase - UG'!$C$8:$T$18,10,FALSE),""),"")</f>
        <v/>
      </c>
      <c r="L510" s="426" t="str">
        <f>IF(D510&lt;&gt;"",IF(E510&lt;&gt;"",VLOOKUP(CONCATENATE(D510,"-",E510),'Three Phase - UG'!$C$8:$T$18,12,FALSE),""),"")</f>
        <v/>
      </c>
      <c r="M510" s="426" t="str">
        <f>IF(D510&lt;&gt;"",IF(E510&lt;&gt;"",VLOOKUP(CONCATENATE(D510,"-",E510),'Three Phase - UG'!$C$8:$T$18,13,FALSE),""),"")</f>
        <v/>
      </c>
      <c r="N510" s="427" t="str">
        <f>IF(D510&lt;&gt;"",IF(E510&lt;&gt;"",VLOOKUP(CONCATENATE(D510,"-",E510),'Three Phase - UG'!$C$8:$T$18,15,FALSE)*1000000,""),"")</f>
        <v/>
      </c>
      <c r="O510" s="426"/>
      <c r="P510" s="427"/>
      <c r="W510" s="429"/>
      <c r="X510"/>
      <c r="Y510"/>
      <c r="Z510"/>
      <c r="AA510"/>
      <c r="AB510"/>
      <c r="AC510"/>
      <c r="AD510"/>
      <c r="AE510"/>
      <c r="AF510" s="4"/>
      <c r="AG510" s="4"/>
      <c r="AH510" s="4"/>
      <c r="AI510" s="4"/>
      <c r="AJ510" s="4"/>
      <c r="AK510" s="4"/>
      <c r="AL510" s="4"/>
      <c r="AM510" s="4"/>
      <c r="AN510"/>
      <c r="AO510"/>
      <c r="AP510"/>
      <c r="AQ510"/>
      <c r="AR510"/>
      <c r="AS510"/>
      <c r="AT510"/>
      <c r="AU510"/>
      <c r="AV510"/>
      <c r="AW510"/>
      <c r="AX510"/>
      <c r="AY510"/>
      <c r="AZ510"/>
      <c r="BA510"/>
    </row>
    <row r="511" spans="1:53" s="428" customFormat="1" x14ac:dyDescent="0.25">
      <c r="A511"/>
      <c r="B511" s="25"/>
      <c r="C511" s="25"/>
      <c r="D511" s="27"/>
      <c r="E511" s="26"/>
      <c r="F511" s="26"/>
      <c r="G511" s="353"/>
      <c r="H511" s="425"/>
      <c r="I511" s="353"/>
      <c r="J511" s="426" t="str">
        <f>IF(D511&lt;&gt;"",IF(E511&lt;&gt;"",VLOOKUP(CONCATENATE(D511,"-",E511),'Three Phase - UG'!$C$8:$T$18,9,FALSE),""),"")</f>
        <v/>
      </c>
      <c r="K511" s="426" t="str">
        <f>IF(D511&lt;&gt;"",IF(E511&lt;&gt;"",VLOOKUP(CONCATENATE(D511,"-",E511),'Three Phase - UG'!$C$8:$T$18,10,FALSE),""),"")</f>
        <v/>
      </c>
      <c r="L511" s="426" t="str">
        <f>IF(D511&lt;&gt;"",IF(E511&lt;&gt;"",VLOOKUP(CONCATENATE(D511,"-",E511),'Three Phase - UG'!$C$8:$T$18,12,FALSE),""),"")</f>
        <v/>
      </c>
      <c r="M511" s="426" t="str">
        <f>IF(D511&lt;&gt;"",IF(E511&lt;&gt;"",VLOOKUP(CONCATENATE(D511,"-",E511),'Three Phase - UG'!$C$8:$T$18,13,FALSE),""),"")</f>
        <v/>
      </c>
      <c r="N511" s="427" t="str">
        <f>IF(D511&lt;&gt;"",IF(E511&lt;&gt;"",VLOOKUP(CONCATENATE(D511,"-",E511),'Three Phase - UG'!$C$8:$T$18,15,FALSE)*1000000,""),"")</f>
        <v/>
      </c>
      <c r="O511" s="426"/>
      <c r="P511" s="427"/>
      <c r="W511" s="429"/>
      <c r="X511"/>
      <c r="Y511"/>
      <c r="Z511"/>
      <c r="AA511"/>
      <c r="AB511"/>
      <c r="AC511"/>
      <c r="AD511"/>
      <c r="AE511"/>
      <c r="AF511" s="4"/>
      <c r="AG511" s="4"/>
      <c r="AH511" s="4"/>
      <c r="AI511" s="4"/>
      <c r="AJ511" s="4"/>
      <c r="AK511" s="4"/>
      <c r="AL511" s="4"/>
      <c r="AM511" s="4"/>
      <c r="AN511"/>
      <c r="AO511"/>
      <c r="AP511"/>
      <c r="AQ511"/>
      <c r="AR511"/>
      <c r="AS511"/>
      <c r="AT511"/>
      <c r="AU511"/>
      <c r="AV511"/>
      <c r="AW511"/>
      <c r="AX511"/>
      <c r="AY511"/>
      <c r="AZ511"/>
      <c r="BA511"/>
    </row>
    <row r="512" spans="1:53" s="428" customFormat="1" x14ac:dyDescent="0.25">
      <c r="A512"/>
      <c r="B512" s="25"/>
      <c r="C512" s="25"/>
      <c r="D512" s="27"/>
      <c r="E512" s="26"/>
      <c r="F512" s="26"/>
      <c r="G512" s="353"/>
      <c r="H512" s="425"/>
      <c r="I512" s="353"/>
      <c r="J512" s="426" t="str">
        <f>IF(D512&lt;&gt;"",IF(E512&lt;&gt;"",VLOOKUP(CONCATENATE(D512,"-",E512),'Three Phase - UG'!$C$8:$T$18,9,FALSE),""),"")</f>
        <v/>
      </c>
      <c r="K512" s="426" t="str">
        <f>IF(D512&lt;&gt;"",IF(E512&lt;&gt;"",VLOOKUP(CONCATENATE(D512,"-",E512),'Three Phase - UG'!$C$8:$T$18,10,FALSE),""),"")</f>
        <v/>
      </c>
      <c r="L512" s="426" t="str">
        <f>IF(D512&lt;&gt;"",IF(E512&lt;&gt;"",VLOOKUP(CONCATENATE(D512,"-",E512),'Three Phase - UG'!$C$8:$T$18,12,FALSE),""),"")</f>
        <v/>
      </c>
      <c r="M512" s="426" t="str">
        <f>IF(D512&lt;&gt;"",IF(E512&lt;&gt;"",VLOOKUP(CONCATENATE(D512,"-",E512),'Three Phase - UG'!$C$8:$T$18,13,FALSE),""),"")</f>
        <v/>
      </c>
      <c r="N512" s="427" t="str">
        <f>IF(D512&lt;&gt;"",IF(E512&lt;&gt;"",VLOOKUP(CONCATENATE(D512,"-",E512),'Three Phase - UG'!$C$8:$T$18,15,FALSE)*1000000,""),"")</f>
        <v/>
      </c>
      <c r="O512" s="426"/>
      <c r="P512" s="427"/>
      <c r="W512" s="429"/>
      <c r="X512"/>
      <c r="Y512"/>
      <c r="Z512"/>
      <c r="AA512"/>
      <c r="AB512"/>
      <c r="AC512"/>
      <c r="AD512"/>
      <c r="AE512"/>
      <c r="AF512" s="4"/>
      <c r="AG512" s="4"/>
      <c r="AH512" s="4"/>
      <c r="AI512" s="4"/>
      <c r="AJ512" s="4"/>
      <c r="AK512" s="4"/>
      <c r="AL512" s="4"/>
      <c r="AM512" s="4"/>
      <c r="AN512"/>
      <c r="AO512"/>
      <c r="AP512"/>
      <c r="AQ512"/>
      <c r="AR512"/>
      <c r="AS512"/>
      <c r="AT512"/>
      <c r="AU512"/>
      <c r="AV512"/>
      <c r="AW512"/>
      <c r="AX512"/>
      <c r="AY512"/>
      <c r="AZ512"/>
      <c r="BA512"/>
    </row>
    <row r="513" spans="1:53" s="428" customFormat="1" x14ac:dyDescent="0.25">
      <c r="A513"/>
      <c r="B513" s="25"/>
      <c r="C513" s="25"/>
      <c r="D513" s="27"/>
      <c r="E513" s="26"/>
      <c r="F513" s="26"/>
      <c r="G513" s="353"/>
      <c r="H513" s="425"/>
      <c r="I513" s="353"/>
      <c r="J513" s="426" t="str">
        <f>IF(D513&lt;&gt;"",IF(E513&lt;&gt;"",VLOOKUP(CONCATENATE(D513,"-",E513),'Three Phase - UG'!$C$8:$T$18,9,FALSE),""),"")</f>
        <v/>
      </c>
      <c r="K513" s="426" t="str">
        <f>IF(D513&lt;&gt;"",IF(E513&lt;&gt;"",VLOOKUP(CONCATENATE(D513,"-",E513),'Three Phase - UG'!$C$8:$T$18,10,FALSE),""),"")</f>
        <v/>
      </c>
      <c r="L513" s="426" t="str">
        <f>IF(D513&lt;&gt;"",IF(E513&lt;&gt;"",VLOOKUP(CONCATENATE(D513,"-",E513),'Three Phase - UG'!$C$8:$T$18,12,FALSE),""),"")</f>
        <v/>
      </c>
      <c r="M513" s="426" t="str">
        <f>IF(D513&lt;&gt;"",IF(E513&lt;&gt;"",VLOOKUP(CONCATENATE(D513,"-",E513),'Three Phase - UG'!$C$8:$T$18,13,FALSE),""),"")</f>
        <v/>
      </c>
      <c r="N513" s="427" t="str">
        <f>IF(D513&lt;&gt;"",IF(E513&lt;&gt;"",VLOOKUP(CONCATENATE(D513,"-",E513),'Three Phase - UG'!$C$8:$T$18,15,FALSE)*1000000,""),"")</f>
        <v/>
      </c>
      <c r="O513" s="426"/>
      <c r="P513" s="427"/>
      <c r="W513" s="429"/>
      <c r="X513"/>
      <c r="Y513"/>
      <c r="Z513"/>
      <c r="AA513"/>
      <c r="AB513"/>
      <c r="AC513"/>
      <c r="AD513"/>
      <c r="AE513"/>
      <c r="AF513" s="4"/>
      <c r="AG513" s="4"/>
      <c r="AH513" s="4"/>
      <c r="AI513" s="4"/>
      <c r="AJ513" s="4"/>
      <c r="AK513" s="4"/>
      <c r="AL513" s="4"/>
      <c r="AM513" s="4"/>
      <c r="AN513"/>
      <c r="AO513"/>
      <c r="AP513"/>
      <c r="AQ513"/>
      <c r="AR513"/>
      <c r="AS513"/>
      <c r="AT513"/>
      <c r="AU513"/>
      <c r="AV513"/>
      <c r="AW513"/>
      <c r="AX513"/>
      <c r="AY513"/>
      <c r="AZ513"/>
      <c r="BA513"/>
    </row>
    <row r="514" spans="1:53" s="428" customFormat="1" x14ac:dyDescent="0.25">
      <c r="A514"/>
      <c r="B514" s="25"/>
      <c r="C514" s="25"/>
      <c r="D514" s="27"/>
      <c r="E514" s="26"/>
      <c r="F514" s="26"/>
      <c r="G514" s="353"/>
      <c r="H514" s="425"/>
      <c r="I514" s="353"/>
      <c r="J514" s="426" t="str">
        <f>IF(D514&lt;&gt;"",IF(E514&lt;&gt;"",VLOOKUP(CONCATENATE(D514,"-",E514),'Three Phase - UG'!$C$8:$T$18,9,FALSE),""),"")</f>
        <v/>
      </c>
      <c r="K514" s="426" t="str">
        <f>IF(D514&lt;&gt;"",IF(E514&lt;&gt;"",VLOOKUP(CONCATENATE(D514,"-",E514),'Three Phase - UG'!$C$8:$T$18,10,FALSE),""),"")</f>
        <v/>
      </c>
      <c r="L514" s="426" t="str">
        <f>IF(D514&lt;&gt;"",IF(E514&lt;&gt;"",VLOOKUP(CONCATENATE(D514,"-",E514),'Three Phase - UG'!$C$8:$T$18,12,FALSE),""),"")</f>
        <v/>
      </c>
      <c r="M514" s="426" t="str">
        <f>IF(D514&lt;&gt;"",IF(E514&lt;&gt;"",VLOOKUP(CONCATENATE(D514,"-",E514),'Three Phase - UG'!$C$8:$T$18,13,FALSE),""),"")</f>
        <v/>
      </c>
      <c r="N514" s="427" t="str">
        <f>IF(D514&lt;&gt;"",IF(E514&lt;&gt;"",VLOOKUP(CONCATENATE(D514,"-",E514),'Three Phase - UG'!$C$8:$T$18,15,FALSE)*1000000,""),"")</f>
        <v/>
      </c>
      <c r="O514" s="426"/>
      <c r="P514" s="427"/>
      <c r="W514" s="429"/>
      <c r="X514"/>
      <c r="Y514"/>
      <c r="Z514"/>
      <c r="AA514"/>
      <c r="AB514"/>
      <c r="AC514"/>
      <c r="AD514"/>
      <c r="AE514"/>
      <c r="AF514" s="4"/>
      <c r="AG514" s="4"/>
      <c r="AH514" s="4"/>
      <c r="AI514" s="4"/>
      <c r="AJ514" s="4"/>
      <c r="AK514" s="4"/>
      <c r="AL514" s="4"/>
      <c r="AM514" s="4"/>
      <c r="AN514"/>
      <c r="AO514"/>
      <c r="AP514"/>
      <c r="AQ514"/>
      <c r="AR514"/>
      <c r="AS514"/>
      <c r="AT514"/>
      <c r="AU514"/>
      <c r="AV514"/>
      <c r="AW514"/>
      <c r="AX514"/>
      <c r="AY514"/>
      <c r="AZ514"/>
      <c r="BA514"/>
    </row>
    <row r="515" spans="1:53" s="428" customFormat="1" x14ac:dyDescent="0.25">
      <c r="A515"/>
      <c r="B515" s="25"/>
      <c r="C515" s="25"/>
      <c r="D515" s="27"/>
      <c r="E515" s="26"/>
      <c r="F515" s="26"/>
      <c r="G515" s="353"/>
      <c r="H515" s="425"/>
      <c r="I515" s="353"/>
      <c r="J515" s="426" t="str">
        <f>IF(D515&lt;&gt;"",IF(E515&lt;&gt;"",VLOOKUP(CONCATENATE(D515,"-",E515),'Three Phase - UG'!$C$8:$T$18,9,FALSE),""),"")</f>
        <v/>
      </c>
      <c r="K515" s="426" t="str">
        <f>IF(D515&lt;&gt;"",IF(E515&lt;&gt;"",VLOOKUP(CONCATENATE(D515,"-",E515),'Three Phase - UG'!$C$8:$T$18,10,FALSE),""),"")</f>
        <v/>
      </c>
      <c r="L515" s="426" t="str">
        <f>IF(D515&lt;&gt;"",IF(E515&lt;&gt;"",VLOOKUP(CONCATENATE(D515,"-",E515),'Three Phase - UG'!$C$8:$T$18,12,FALSE),""),"")</f>
        <v/>
      </c>
      <c r="M515" s="426" t="str">
        <f>IF(D515&lt;&gt;"",IF(E515&lt;&gt;"",VLOOKUP(CONCATENATE(D515,"-",E515),'Three Phase - UG'!$C$8:$T$18,13,FALSE),""),"")</f>
        <v/>
      </c>
      <c r="N515" s="427" t="str">
        <f>IF(D515&lt;&gt;"",IF(E515&lt;&gt;"",VLOOKUP(CONCATENATE(D515,"-",E515),'Three Phase - UG'!$C$8:$T$18,15,FALSE)*1000000,""),"")</f>
        <v/>
      </c>
      <c r="O515" s="426"/>
      <c r="P515" s="427"/>
      <c r="W515" s="429"/>
      <c r="X515"/>
      <c r="Y515"/>
      <c r="Z515"/>
      <c r="AA515"/>
      <c r="AB515"/>
      <c r="AC515"/>
      <c r="AD515"/>
      <c r="AE515"/>
      <c r="AF515" s="4"/>
      <c r="AG515" s="4"/>
      <c r="AH515" s="4"/>
      <c r="AI515" s="4"/>
      <c r="AJ515" s="4"/>
      <c r="AK515" s="4"/>
      <c r="AL515" s="4"/>
      <c r="AM515" s="4"/>
      <c r="AN515"/>
      <c r="AO515"/>
      <c r="AP515"/>
      <c r="AQ515"/>
      <c r="AR515"/>
      <c r="AS515"/>
      <c r="AT515"/>
      <c r="AU515"/>
      <c r="AV515"/>
      <c r="AW515"/>
      <c r="AX515"/>
      <c r="AY515"/>
      <c r="AZ515"/>
      <c r="BA515"/>
    </row>
    <row r="516" spans="1:53" s="428" customFormat="1" x14ac:dyDescent="0.25">
      <c r="A516"/>
      <c r="B516" s="25"/>
      <c r="C516" s="25"/>
      <c r="D516" s="27"/>
      <c r="E516" s="26"/>
      <c r="F516" s="26"/>
      <c r="G516" s="353"/>
      <c r="H516" s="425"/>
      <c r="I516" s="353"/>
      <c r="J516" s="426" t="str">
        <f>IF(D516&lt;&gt;"",IF(E516&lt;&gt;"",VLOOKUP(CONCATENATE(D516,"-",E516),'Three Phase - UG'!$C$8:$T$18,9,FALSE),""),"")</f>
        <v/>
      </c>
      <c r="K516" s="426" t="str">
        <f>IF(D516&lt;&gt;"",IF(E516&lt;&gt;"",VLOOKUP(CONCATENATE(D516,"-",E516),'Three Phase - UG'!$C$8:$T$18,10,FALSE),""),"")</f>
        <v/>
      </c>
      <c r="L516" s="426" t="str">
        <f>IF(D516&lt;&gt;"",IF(E516&lt;&gt;"",VLOOKUP(CONCATENATE(D516,"-",E516),'Three Phase - UG'!$C$8:$T$18,12,FALSE),""),"")</f>
        <v/>
      </c>
      <c r="M516" s="426" t="str">
        <f>IF(D516&lt;&gt;"",IF(E516&lt;&gt;"",VLOOKUP(CONCATENATE(D516,"-",E516),'Three Phase - UG'!$C$8:$T$18,13,FALSE),""),"")</f>
        <v/>
      </c>
      <c r="N516" s="427" t="str">
        <f>IF(D516&lt;&gt;"",IF(E516&lt;&gt;"",VLOOKUP(CONCATENATE(D516,"-",E516),'Three Phase - UG'!$C$8:$T$18,15,FALSE)*1000000,""),"")</f>
        <v/>
      </c>
      <c r="O516" s="426"/>
      <c r="P516" s="427"/>
      <c r="W516" s="429"/>
      <c r="X516"/>
      <c r="Y516"/>
      <c r="Z516"/>
      <c r="AA516"/>
      <c r="AB516"/>
      <c r="AC516"/>
      <c r="AD516"/>
      <c r="AE516"/>
      <c r="AF516" s="4"/>
      <c r="AG516" s="4"/>
      <c r="AH516" s="4"/>
      <c r="AI516" s="4"/>
      <c r="AJ516" s="4"/>
      <c r="AK516" s="4"/>
      <c r="AL516" s="4"/>
      <c r="AM516" s="4"/>
      <c r="AN516"/>
      <c r="AO516"/>
      <c r="AP516"/>
      <c r="AQ516"/>
      <c r="AR516"/>
      <c r="AS516"/>
      <c r="AT516"/>
      <c r="AU516"/>
      <c r="AV516"/>
      <c r="AW516"/>
      <c r="AX516"/>
      <c r="AY516"/>
      <c r="AZ516"/>
      <c r="BA516"/>
    </row>
    <row r="517" spans="1:53" s="428" customFormat="1" x14ac:dyDescent="0.25">
      <c r="A517"/>
      <c r="B517" s="25"/>
      <c r="C517" s="25"/>
      <c r="D517" s="27"/>
      <c r="E517" s="26"/>
      <c r="F517" s="26"/>
      <c r="G517" s="353"/>
      <c r="H517" s="425"/>
      <c r="I517" s="353"/>
      <c r="J517" s="426" t="str">
        <f>IF(D517&lt;&gt;"",IF(E517&lt;&gt;"",VLOOKUP(CONCATENATE(D517,"-",E517),'Three Phase - UG'!$C$8:$T$18,9,FALSE),""),"")</f>
        <v/>
      </c>
      <c r="K517" s="426" t="str">
        <f>IF(D517&lt;&gt;"",IF(E517&lt;&gt;"",VLOOKUP(CONCATENATE(D517,"-",E517),'Three Phase - UG'!$C$8:$T$18,10,FALSE),""),"")</f>
        <v/>
      </c>
      <c r="L517" s="426" t="str">
        <f>IF(D517&lt;&gt;"",IF(E517&lt;&gt;"",VLOOKUP(CONCATENATE(D517,"-",E517),'Three Phase - UG'!$C$8:$T$18,12,FALSE),""),"")</f>
        <v/>
      </c>
      <c r="M517" s="426" t="str">
        <f>IF(D517&lt;&gt;"",IF(E517&lt;&gt;"",VLOOKUP(CONCATENATE(D517,"-",E517),'Three Phase - UG'!$C$8:$T$18,13,FALSE),""),"")</f>
        <v/>
      </c>
      <c r="N517" s="427" t="str">
        <f>IF(D517&lt;&gt;"",IF(E517&lt;&gt;"",VLOOKUP(CONCATENATE(D517,"-",E517),'Three Phase - UG'!$C$8:$T$18,15,FALSE)*1000000,""),"")</f>
        <v/>
      </c>
      <c r="O517" s="426"/>
      <c r="P517" s="427"/>
      <c r="W517" s="429"/>
      <c r="X517"/>
      <c r="Y517"/>
      <c r="Z517"/>
      <c r="AA517"/>
      <c r="AB517"/>
      <c r="AC517"/>
      <c r="AD517"/>
      <c r="AE517"/>
      <c r="AF517" s="4"/>
      <c r="AG517" s="4"/>
      <c r="AH517" s="4"/>
      <c r="AI517" s="4"/>
      <c r="AJ517" s="4"/>
      <c r="AK517" s="4"/>
      <c r="AL517" s="4"/>
      <c r="AM517" s="4"/>
      <c r="AN517"/>
      <c r="AO517"/>
      <c r="AP517"/>
      <c r="AQ517"/>
      <c r="AR517"/>
      <c r="AS517"/>
      <c r="AT517"/>
      <c r="AU517"/>
      <c r="AV517"/>
      <c r="AW517"/>
      <c r="AX517"/>
      <c r="AY517"/>
      <c r="AZ517"/>
      <c r="BA517"/>
    </row>
    <row r="518" spans="1:53" s="428" customFormat="1" x14ac:dyDescent="0.25">
      <c r="A518"/>
      <c r="B518" s="25"/>
      <c r="C518" s="25"/>
      <c r="D518" s="27"/>
      <c r="E518" s="26"/>
      <c r="F518" s="26"/>
      <c r="G518" s="353"/>
      <c r="H518" s="425"/>
      <c r="I518" s="353"/>
      <c r="J518" s="426" t="str">
        <f>IF(D518&lt;&gt;"",IF(E518&lt;&gt;"",VLOOKUP(CONCATENATE(D518,"-",E518),'Three Phase - UG'!$C$8:$T$18,9,FALSE),""),"")</f>
        <v/>
      </c>
      <c r="K518" s="426" t="str">
        <f>IF(D518&lt;&gt;"",IF(E518&lt;&gt;"",VLOOKUP(CONCATENATE(D518,"-",E518),'Three Phase - UG'!$C$8:$T$18,10,FALSE),""),"")</f>
        <v/>
      </c>
      <c r="L518" s="426" t="str">
        <f>IF(D518&lt;&gt;"",IF(E518&lt;&gt;"",VLOOKUP(CONCATENATE(D518,"-",E518),'Three Phase - UG'!$C$8:$T$18,12,FALSE),""),"")</f>
        <v/>
      </c>
      <c r="M518" s="426" t="str">
        <f>IF(D518&lt;&gt;"",IF(E518&lt;&gt;"",VLOOKUP(CONCATENATE(D518,"-",E518),'Three Phase - UG'!$C$8:$T$18,13,FALSE),""),"")</f>
        <v/>
      </c>
      <c r="N518" s="427" t="str">
        <f>IF(D518&lt;&gt;"",IF(E518&lt;&gt;"",VLOOKUP(CONCATENATE(D518,"-",E518),'Three Phase - UG'!$C$8:$T$18,15,FALSE)*1000000,""),"")</f>
        <v/>
      </c>
      <c r="O518" s="426"/>
      <c r="P518" s="427"/>
      <c r="W518" s="429"/>
      <c r="X518"/>
      <c r="Y518"/>
      <c r="Z518"/>
      <c r="AA518"/>
      <c r="AB518"/>
      <c r="AC518"/>
      <c r="AD518"/>
      <c r="AE518"/>
      <c r="AF518" s="4"/>
      <c r="AG518" s="4"/>
      <c r="AH518" s="4"/>
      <c r="AI518" s="4"/>
      <c r="AJ518" s="4"/>
      <c r="AK518" s="4"/>
      <c r="AL518" s="4"/>
      <c r="AM518" s="4"/>
      <c r="AN518"/>
      <c r="AO518"/>
      <c r="AP518"/>
      <c r="AQ518"/>
      <c r="AR518"/>
      <c r="AS518"/>
      <c r="AT518"/>
      <c r="AU518"/>
      <c r="AV518"/>
      <c r="AW518"/>
      <c r="AX518"/>
      <c r="AY518"/>
      <c r="AZ518"/>
      <c r="BA518"/>
    </row>
    <row r="519" spans="1:53" s="428" customFormat="1" x14ac:dyDescent="0.25">
      <c r="A519"/>
      <c r="B519" s="25"/>
      <c r="C519" s="25"/>
      <c r="D519" s="27"/>
      <c r="E519" s="26"/>
      <c r="F519" s="26"/>
      <c r="G519" s="353"/>
      <c r="H519" s="425"/>
      <c r="I519" s="353"/>
      <c r="J519" s="426" t="str">
        <f>IF(D519&lt;&gt;"",IF(E519&lt;&gt;"",VLOOKUP(CONCATENATE(D519,"-",E519),'Three Phase - UG'!$C$8:$T$18,9,FALSE),""),"")</f>
        <v/>
      </c>
      <c r="K519" s="426" t="str">
        <f>IF(D519&lt;&gt;"",IF(E519&lt;&gt;"",VLOOKUP(CONCATENATE(D519,"-",E519),'Three Phase - UG'!$C$8:$T$18,10,FALSE),""),"")</f>
        <v/>
      </c>
      <c r="L519" s="426" t="str">
        <f>IF(D519&lt;&gt;"",IF(E519&lt;&gt;"",VLOOKUP(CONCATENATE(D519,"-",E519),'Three Phase - UG'!$C$8:$T$18,12,FALSE),""),"")</f>
        <v/>
      </c>
      <c r="M519" s="426" t="str">
        <f>IF(D519&lt;&gt;"",IF(E519&lt;&gt;"",VLOOKUP(CONCATENATE(D519,"-",E519),'Three Phase - UG'!$C$8:$T$18,13,FALSE),""),"")</f>
        <v/>
      </c>
      <c r="N519" s="427" t="str">
        <f>IF(D519&lt;&gt;"",IF(E519&lt;&gt;"",VLOOKUP(CONCATENATE(D519,"-",E519),'Three Phase - UG'!$C$8:$T$18,15,FALSE)*1000000,""),"")</f>
        <v/>
      </c>
      <c r="O519" s="426"/>
      <c r="P519" s="427"/>
      <c r="W519" s="429"/>
      <c r="X519"/>
      <c r="Y519"/>
      <c r="Z519"/>
      <c r="AA519"/>
      <c r="AB519"/>
      <c r="AC519"/>
      <c r="AD519"/>
      <c r="AE519"/>
      <c r="AF519" s="4"/>
      <c r="AG519" s="4"/>
      <c r="AH519" s="4"/>
      <c r="AI519" s="4"/>
      <c r="AJ519" s="4"/>
      <c r="AK519" s="4"/>
      <c r="AL519" s="4"/>
      <c r="AM519" s="4"/>
      <c r="AN519"/>
      <c r="AO519"/>
      <c r="AP519"/>
      <c r="AQ519"/>
      <c r="AR519"/>
      <c r="AS519"/>
      <c r="AT519"/>
      <c r="AU519"/>
      <c r="AV519"/>
      <c r="AW519"/>
      <c r="AX519"/>
      <c r="AY519"/>
      <c r="AZ519"/>
      <c r="BA519"/>
    </row>
    <row r="520" spans="1:53" s="428" customFormat="1" x14ac:dyDescent="0.25">
      <c r="A520"/>
      <c r="B520" s="25"/>
      <c r="C520" s="25"/>
      <c r="D520" s="27"/>
      <c r="E520" s="26"/>
      <c r="F520" s="26"/>
      <c r="G520" s="353"/>
      <c r="H520" s="425"/>
      <c r="I520" s="353"/>
      <c r="J520" s="426" t="str">
        <f>IF(D520&lt;&gt;"",IF(E520&lt;&gt;"",VLOOKUP(CONCATENATE(D520,"-",E520),'Three Phase - UG'!$C$8:$T$18,9,FALSE),""),"")</f>
        <v/>
      </c>
      <c r="K520" s="426" t="str">
        <f>IF(D520&lt;&gt;"",IF(E520&lt;&gt;"",VLOOKUP(CONCATENATE(D520,"-",E520),'Three Phase - UG'!$C$8:$T$18,10,FALSE),""),"")</f>
        <v/>
      </c>
      <c r="L520" s="426" t="str">
        <f>IF(D520&lt;&gt;"",IF(E520&lt;&gt;"",VLOOKUP(CONCATENATE(D520,"-",E520),'Three Phase - UG'!$C$8:$T$18,12,FALSE),""),"")</f>
        <v/>
      </c>
      <c r="M520" s="426" t="str">
        <f>IF(D520&lt;&gt;"",IF(E520&lt;&gt;"",VLOOKUP(CONCATENATE(D520,"-",E520),'Three Phase - UG'!$C$8:$T$18,13,FALSE),""),"")</f>
        <v/>
      </c>
      <c r="N520" s="427" t="str">
        <f>IF(D520&lt;&gt;"",IF(E520&lt;&gt;"",VLOOKUP(CONCATENATE(D520,"-",E520),'Three Phase - UG'!$C$8:$T$18,15,FALSE)*1000000,""),"")</f>
        <v/>
      </c>
      <c r="O520" s="426"/>
      <c r="P520" s="427"/>
      <c r="W520" s="429"/>
      <c r="X520"/>
      <c r="Y520"/>
      <c r="Z520"/>
      <c r="AA520"/>
      <c r="AB520"/>
      <c r="AC520"/>
      <c r="AD520"/>
      <c r="AE520"/>
      <c r="AF520" s="4"/>
      <c r="AG520" s="4"/>
      <c r="AH520" s="4"/>
      <c r="AI520" s="4"/>
      <c r="AJ520" s="4"/>
      <c r="AK520" s="4"/>
      <c r="AL520" s="4"/>
      <c r="AM520" s="4"/>
      <c r="AN520"/>
      <c r="AO520"/>
      <c r="AP520"/>
      <c r="AQ520"/>
      <c r="AR520"/>
      <c r="AS520"/>
      <c r="AT520"/>
      <c r="AU520"/>
      <c r="AV520"/>
      <c r="AW520"/>
      <c r="AX520"/>
      <c r="AY520"/>
      <c r="AZ520"/>
      <c r="BA520"/>
    </row>
    <row r="521" spans="1:53" s="428" customFormat="1" x14ac:dyDescent="0.25">
      <c r="A521"/>
      <c r="B521" s="25"/>
      <c r="C521" s="25"/>
      <c r="D521" s="27"/>
      <c r="E521" s="26"/>
      <c r="F521" s="26"/>
      <c r="G521" s="353"/>
      <c r="H521" s="425"/>
      <c r="I521" s="353"/>
      <c r="J521" s="426" t="str">
        <f>IF(D521&lt;&gt;"",IF(E521&lt;&gt;"",VLOOKUP(CONCATENATE(D521,"-",E521),'Three Phase - UG'!$C$8:$T$18,9,FALSE),""),"")</f>
        <v/>
      </c>
      <c r="K521" s="426" t="str">
        <f>IF(D521&lt;&gt;"",IF(E521&lt;&gt;"",VLOOKUP(CONCATENATE(D521,"-",E521),'Three Phase - UG'!$C$8:$T$18,10,FALSE),""),"")</f>
        <v/>
      </c>
      <c r="L521" s="426" t="str">
        <f>IF(D521&lt;&gt;"",IF(E521&lt;&gt;"",VLOOKUP(CONCATENATE(D521,"-",E521),'Three Phase - UG'!$C$8:$T$18,12,FALSE),""),"")</f>
        <v/>
      </c>
      <c r="M521" s="426" t="str">
        <f>IF(D521&lt;&gt;"",IF(E521&lt;&gt;"",VLOOKUP(CONCATENATE(D521,"-",E521),'Three Phase - UG'!$C$8:$T$18,13,FALSE),""),"")</f>
        <v/>
      </c>
      <c r="N521" s="427" t="str">
        <f>IF(D521&lt;&gt;"",IF(E521&lt;&gt;"",VLOOKUP(CONCATENATE(D521,"-",E521),'Three Phase - UG'!$C$8:$T$18,15,FALSE)*1000000,""),"")</f>
        <v/>
      </c>
      <c r="O521" s="426"/>
      <c r="P521" s="427"/>
      <c r="W521" s="429"/>
      <c r="X521"/>
      <c r="Y521"/>
      <c r="Z521"/>
      <c r="AA521"/>
      <c r="AB521"/>
      <c r="AC521"/>
      <c r="AD521"/>
      <c r="AE521"/>
      <c r="AF521" s="4"/>
      <c r="AG521" s="4"/>
      <c r="AH521" s="4"/>
      <c r="AI521" s="4"/>
      <c r="AJ521" s="4"/>
      <c r="AK521" s="4"/>
      <c r="AL521" s="4"/>
      <c r="AM521" s="4"/>
      <c r="AN521"/>
      <c r="AO521"/>
      <c r="AP521"/>
      <c r="AQ521"/>
      <c r="AR521"/>
      <c r="AS521"/>
      <c r="AT521"/>
      <c r="AU521"/>
      <c r="AV521"/>
      <c r="AW521"/>
      <c r="AX521"/>
      <c r="AY521"/>
      <c r="AZ521"/>
      <c r="BA521"/>
    </row>
    <row r="522" spans="1:53" s="428" customFormat="1" x14ac:dyDescent="0.25">
      <c r="A522"/>
      <c r="B522" s="25"/>
      <c r="C522" s="25"/>
      <c r="D522" s="27"/>
      <c r="E522" s="26"/>
      <c r="F522" s="26"/>
      <c r="G522" s="353"/>
      <c r="H522" s="425"/>
      <c r="I522" s="353"/>
      <c r="J522" s="426" t="str">
        <f>IF(D522&lt;&gt;"",IF(E522&lt;&gt;"",VLOOKUP(CONCATENATE(D522,"-",E522),'Three Phase - UG'!$C$8:$T$18,9,FALSE),""),"")</f>
        <v/>
      </c>
      <c r="K522" s="426" t="str">
        <f>IF(D522&lt;&gt;"",IF(E522&lt;&gt;"",VLOOKUP(CONCATENATE(D522,"-",E522),'Three Phase - UG'!$C$8:$T$18,10,FALSE),""),"")</f>
        <v/>
      </c>
      <c r="L522" s="426" t="str">
        <f>IF(D522&lt;&gt;"",IF(E522&lt;&gt;"",VLOOKUP(CONCATENATE(D522,"-",E522),'Three Phase - UG'!$C$8:$T$18,12,FALSE),""),"")</f>
        <v/>
      </c>
      <c r="M522" s="426" t="str">
        <f>IF(D522&lt;&gt;"",IF(E522&lt;&gt;"",VLOOKUP(CONCATENATE(D522,"-",E522),'Three Phase - UG'!$C$8:$T$18,13,FALSE),""),"")</f>
        <v/>
      </c>
      <c r="N522" s="427" t="str">
        <f>IF(D522&lt;&gt;"",IF(E522&lt;&gt;"",VLOOKUP(CONCATENATE(D522,"-",E522),'Three Phase - UG'!$C$8:$T$18,15,FALSE)*1000000,""),"")</f>
        <v/>
      </c>
      <c r="O522" s="426"/>
      <c r="P522" s="427"/>
      <c r="W522" s="429"/>
      <c r="X522"/>
      <c r="Y522"/>
      <c r="Z522"/>
      <c r="AA522"/>
      <c r="AB522"/>
      <c r="AC522"/>
      <c r="AD522"/>
      <c r="AE522"/>
      <c r="AF522" s="4"/>
      <c r="AG522" s="4"/>
      <c r="AH522" s="4"/>
      <c r="AI522" s="4"/>
      <c r="AJ522" s="4"/>
      <c r="AK522" s="4"/>
      <c r="AL522" s="4"/>
      <c r="AM522" s="4"/>
      <c r="AN522"/>
      <c r="AO522"/>
      <c r="AP522"/>
      <c r="AQ522"/>
      <c r="AR522"/>
      <c r="AS522"/>
      <c r="AT522"/>
      <c r="AU522"/>
      <c r="AV522"/>
      <c r="AW522"/>
      <c r="AX522"/>
      <c r="AY522"/>
      <c r="AZ522"/>
      <c r="BA522"/>
    </row>
    <row r="523" spans="1:53" s="428" customFormat="1" x14ac:dyDescent="0.25">
      <c r="A523"/>
      <c r="B523" s="25"/>
      <c r="C523" s="25"/>
      <c r="D523" s="27"/>
      <c r="E523" s="26"/>
      <c r="F523" s="26"/>
      <c r="G523" s="353"/>
      <c r="H523" s="425"/>
      <c r="I523" s="353"/>
      <c r="J523" s="426" t="str">
        <f>IF(D523&lt;&gt;"",IF(E523&lt;&gt;"",VLOOKUP(CONCATENATE(D523,"-",E523),'Three Phase - UG'!$C$8:$T$18,9,FALSE),""),"")</f>
        <v/>
      </c>
      <c r="K523" s="426" t="str">
        <f>IF(D523&lt;&gt;"",IF(E523&lt;&gt;"",VLOOKUP(CONCATENATE(D523,"-",E523),'Three Phase - UG'!$C$8:$T$18,10,FALSE),""),"")</f>
        <v/>
      </c>
      <c r="L523" s="426" t="str">
        <f>IF(D523&lt;&gt;"",IF(E523&lt;&gt;"",VLOOKUP(CONCATENATE(D523,"-",E523),'Three Phase - UG'!$C$8:$T$18,12,FALSE),""),"")</f>
        <v/>
      </c>
      <c r="M523" s="426" t="str">
        <f>IF(D523&lt;&gt;"",IF(E523&lt;&gt;"",VLOOKUP(CONCATENATE(D523,"-",E523),'Three Phase - UG'!$C$8:$T$18,13,FALSE),""),"")</f>
        <v/>
      </c>
      <c r="N523" s="427" t="str">
        <f>IF(D523&lt;&gt;"",IF(E523&lt;&gt;"",VLOOKUP(CONCATENATE(D523,"-",E523),'Three Phase - UG'!$C$8:$T$18,15,FALSE)*1000000,""),"")</f>
        <v/>
      </c>
      <c r="O523" s="426"/>
      <c r="P523" s="427"/>
      <c r="W523" s="429"/>
      <c r="X523"/>
      <c r="Y523"/>
      <c r="Z523"/>
      <c r="AA523"/>
      <c r="AB523"/>
      <c r="AC523"/>
      <c r="AD523"/>
      <c r="AE523"/>
      <c r="AF523" s="4"/>
      <c r="AG523" s="4"/>
      <c r="AH523" s="4"/>
      <c r="AI523" s="4"/>
      <c r="AJ523" s="4"/>
      <c r="AK523" s="4"/>
      <c r="AL523" s="4"/>
      <c r="AM523" s="4"/>
      <c r="AN523"/>
      <c r="AO523"/>
      <c r="AP523"/>
      <c r="AQ523"/>
      <c r="AR523"/>
      <c r="AS523"/>
      <c r="AT523"/>
      <c r="AU523"/>
      <c r="AV523"/>
      <c r="AW523"/>
      <c r="AX523"/>
      <c r="AY523"/>
      <c r="AZ523"/>
      <c r="BA523"/>
    </row>
    <row r="524" spans="1:53" s="428" customFormat="1" x14ac:dyDescent="0.25">
      <c r="A524"/>
      <c r="B524" s="25"/>
      <c r="C524" s="25"/>
      <c r="D524" s="27"/>
      <c r="E524" s="26"/>
      <c r="F524" s="26"/>
      <c r="G524" s="353"/>
      <c r="H524" s="425"/>
      <c r="I524" s="353"/>
      <c r="J524" s="426" t="str">
        <f>IF(D524&lt;&gt;"",IF(E524&lt;&gt;"",VLOOKUP(CONCATENATE(D524,"-",E524),'Three Phase - UG'!$C$8:$T$18,9,FALSE),""),"")</f>
        <v/>
      </c>
      <c r="K524" s="426" t="str">
        <f>IF(D524&lt;&gt;"",IF(E524&lt;&gt;"",VLOOKUP(CONCATENATE(D524,"-",E524),'Three Phase - UG'!$C$8:$T$18,10,FALSE),""),"")</f>
        <v/>
      </c>
      <c r="L524" s="426" t="str">
        <f>IF(D524&lt;&gt;"",IF(E524&lt;&gt;"",VLOOKUP(CONCATENATE(D524,"-",E524),'Three Phase - UG'!$C$8:$T$18,12,FALSE),""),"")</f>
        <v/>
      </c>
      <c r="M524" s="426" t="str">
        <f>IF(D524&lt;&gt;"",IF(E524&lt;&gt;"",VLOOKUP(CONCATENATE(D524,"-",E524),'Three Phase - UG'!$C$8:$T$18,13,FALSE),""),"")</f>
        <v/>
      </c>
      <c r="N524" s="427" t="str">
        <f>IF(D524&lt;&gt;"",IF(E524&lt;&gt;"",VLOOKUP(CONCATENATE(D524,"-",E524),'Three Phase - UG'!$C$8:$T$18,15,FALSE)*1000000,""),"")</f>
        <v/>
      </c>
      <c r="O524" s="426"/>
      <c r="P524" s="427"/>
      <c r="W524" s="429"/>
      <c r="X524"/>
      <c r="Y524"/>
      <c r="Z524"/>
      <c r="AA524"/>
      <c r="AB524"/>
      <c r="AC524"/>
      <c r="AD524"/>
      <c r="AE524"/>
      <c r="AF524" s="4"/>
      <c r="AG524" s="4"/>
      <c r="AH524" s="4"/>
      <c r="AI524" s="4"/>
      <c r="AJ524" s="4"/>
      <c r="AK524" s="4"/>
      <c r="AL524" s="4"/>
      <c r="AM524" s="4"/>
      <c r="AN524"/>
      <c r="AO524"/>
      <c r="AP524"/>
      <c r="AQ524"/>
      <c r="AR524"/>
      <c r="AS524"/>
      <c r="AT524"/>
      <c r="AU524"/>
      <c r="AV524"/>
      <c r="AW524"/>
      <c r="AX524"/>
      <c r="AY524"/>
      <c r="AZ524"/>
      <c r="BA524"/>
    </row>
    <row r="525" spans="1:53" s="428" customFormat="1" x14ac:dyDescent="0.25">
      <c r="A525"/>
      <c r="B525" s="25"/>
      <c r="C525" s="25"/>
      <c r="D525" s="27"/>
      <c r="E525" s="26"/>
      <c r="F525" s="26"/>
      <c r="G525" s="353"/>
      <c r="H525" s="425"/>
      <c r="I525" s="353"/>
      <c r="J525" s="426" t="str">
        <f>IF(D525&lt;&gt;"",IF(E525&lt;&gt;"",VLOOKUP(CONCATENATE(D525,"-",E525),'Three Phase - UG'!$C$8:$T$18,9,FALSE),""),"")</f>
        <v/>
      </c>
      <c r="K525" s="426" t="str">
        <f>IF(D525&lt;&gt;"",IF(E525&lt;&gt;"",VLOOKUP(CONCATENATE(D525,"-",E525),'Three Phase - UG'!$C$8:$T$18,10,FALSE),""),"")</f>
        <v/>
      </c>
      <c r="L525" s="426" t="str">
        <f>IF(D525&lt;&gt;"",IF(E525&lt;&gt;"",VLOOKUP(CONCATENATE(D525,"-",E525),'Three Phase - UG'!$C$8:$T$18,12,FALSE),""),"")</f>
        <v/>
      </c>
      <c r="M525" s="426" t="str">
        <f>IF(D525&lt;&gt;"",IF(E525&lt;&gt;"",VLOOKUP(CONCATENATE(D525,"-",E525),'Three Phase - UG'!$C$8:$T$18,13,FALSE),""),"")</f>
        <v/>
      </c>
      <c r="N525" s="427" t="str">
        <f>IF(D525&lt;&gt;"",IF(E525&lt;&gt;"",VLOOKUP(CONCATENATE(D525,"-",E525),'Three Phase - UG'!$C$8:$T$18,15,FALSE)*1000000,""),"")</f>
        <v/>
      </c>
      <c r="O525" s="426"/>
      <c r="P525" s="427"/>
      <c r="W525" s="429"/>
      <c r="X525"/>
      <c r="Y525"/>
      <c r="Z525"/>
      <c r="AA525"/>
      <c r="AB525"/>
      <c r="AC525"/>
      <c r="AD525"/>
      <c r="AE525"/>
      <c r="AF525" s="4"/>
      <c r="AG525" s="4"/>
      <c r="AH525" s="4"/>
      <c r="AI525" s="4"/>
      <c r="AJ525" s="4"/>
      <c r="AK525" s="4"/>
      <c r="AL525" s="4"/>
      <c r="AM525" s="4"/>
      <c r="AN525"/>
      <c r="AO525"/>
      <c r="AP525"/>
      <c r="AQ525"/>
      <c r="AR525"/>
      <c r="AS525"/>
      <c r="AT525"/>
      <c r="AU525"/>
      <c r="AV525"/>
      <c r="AW525"/>
      <c r="AX525"/>
      <c r="AY525"/>
      <c r="AZ525"/>
      <c r="BA525"/>
    </row>
    <row r="526" spans="1:53" s="428" customFormat="1" x14ac:dyDescent="0.25">
      <c r="A526"/>
      <c r="B526" s="25"/>
      <c r="C526" s="25"/>
      <c r="D526" s="27"/>
      <c r="E526" s="26"/>
      <c r="F526" s="26"/>
      <c r="G526" s="353"/>
      <c r="H526" s="425"/>
      <c r="I526" s="353"/>
      <c r="J526" s="426" t="str">
        <f>IF(D526&lt;&gt;"",IF(E526&lt;&gt;"",VLOOKUP(CONCATENATE(D526,"-",E526),'Three Phase - UG'!$C$8:$T$18,9,FALSE),""),"")</f>
        <v/>
      </c>
      <c r="K526" s="426" t="str">
        <f>IF(D526&lt;&gt;"",IF(E526&lt;&gt;"",VLOOKUP(CONCATENATE(D526,"-",E526),'Three Phase - UG'!$C$8:$T$18,10,FALSE),""),"")</f>
        <v/>
      </c>
      <c r="L526" s="426" t="str">
        <f>IF(D526&lt;&gt;"",IF(E526&lt;&gt;"",VLOOKUP(CONCATENATE(D526,"-",E526),'Three Phase - UG'!$C$8:$T$18,12,FALSE),""),"")</f>
        <v/>
      </c>
      <c r="M526" s="426" t="str">
        <f>IF(D526&lt;&gt;"",IF(E526&lt;&gt;"",VLOOKUP(CONCATENATE(D526,"-",E526),'Three Phase - UG'!$C$8:$T$18,13,FALSE),""),"")</f>
        <v/>
      </c>
      <c r="N526" s="427" t="str">
        <f>IF(D526&lt;&gt;"",IF(E526&lt;&gt;"",VLOOKUP(CONCATENATE(D526,"-",E526),'Three Phase - UG'!$C$8:$T$18,15,FALSE)*1000000,""),"")</f>
        <v/>
      </c>
      <c r="O526" s="426"/>
      <c r="P526" s="427"/>
      <c r="W526" s="429"/>
      <c r="X526"/>
      <c r="Y526"/>
      <c r="Z526"/>
      <c r="AA526"/>
      <c r="AB526"/>
      <c r="AC526"/>
      <c r="AD526"/>
      <c r="AE526"/>
      <c r="AF526" s="4"/>
      <c r="AG526" s="4"/>
      <c r="AH526" s="4"/>
      <c r="AI526" s="4"/>
      <c r="AJ526" s="4"/>
      <c r="AK526" s="4"/>
      <c r="AL526" s="4"/>
      <c r="AM526" s="4"/>
      <c r="AN526"/>
      <c r="AO526"/>
      <c r="AP526"/>
      <c r="AQ526"/>
      <c r="AR526"/>
      <c r="AS526"/>
      <c r="AT526"/>
      <c r="AU526"/>
      <c r="AV526"/>
      <c r="AW526"/>
      <c r="AX526"/>
      <c r="AY526"/>
      <c r="AZ526"/>
      <c r="BA526"/>
    </row>
    <row r="527" spans="1:53" s="428" customFormat="1" x14ac:dyDescent="0.25">
      <c r="A527"/>
      <c r="B527" s="25"/>
      <c r="C527" s="25"/>
      <c r="D527" s="27"/>
      <c r="E527" s="26"/>
      <c r="F527" s="26"/>
      <c r="G527" s="353"/>
      <c r="H527" s="425"/>
      <c r="I527" s="353"/>
      <c r="J527" s="426" t="str">
        <f>IF(D527&lt;&gt;"",IF(E527&lt;&gt;"",VLOOKUP(CONCATENATE(D527,"-",E527),'Three Phase - UG'!$C$8:$T$18,9,FALSE),""),"")</f>
        <v/>
      </c>
      <c r="K527" s="426" t="str">
        <f>IF(D527&lt;&gt;"",IF(E527&lt;&gt;"",VLOOKUP(CONCATENATE(D527,"-",E527),'Three Phase - UG'!$C$8:$T$18,10,FALSE),""),"")</f>
        <v/>
      </c>
      <c r="L527" s="426" t="str">
        <f>IF(D527&lt;&gt;"",IF(E527&lt;&gt;"",VLOOKUP(CONCATENATE(D527,"-",E527),'Three Phase - UG'!$C$8:$T$18,12,FALSE),""),"")</f>
        <v/>
      </c>
      <c r="M527" s="426" t="str">
        <f>IF(D527&lt;&gt;"",IF(E527&lt;&gt;"",VLOOKUP(CONCATENATE(D527,"-",E527),'Three Phase - UG'!$C$8:$T$18,13,FALSE),""),"")</f>
        <v/>
      </c>
      <c r="N527" s="427" t="str">
        <f>IF(D527&lt;&gt;"",IF(E527&lt;&gt;"",VLOOKUP(CONCATENATE(D527,"-",E527),'Three Phase - UG'!$C$8:$T$18,15,FALSE)*1000000,""),"")</f>
        <v/>
      </c>
      <c r="O527" s="426"/>
      <c r="P527" s="427"/>
      <c r="W527" s="429"/>
      <c r="X527"/>
      <c r="Y527"/>
      <c r="Z527"/>
      <c r="AA527"/>
      <c r="AB527"/>
      <c r="AC527"/>
      <c r="AD527"/>
      <c r="AE527"/>
      <c r="AF527" s="4"/>
      <c r="AG527" s="4"/>
      <c r="AH527" s="4"/>
      <c r="AI527" s="4"/>
      <c r="AJ527" s="4"/>
      <c r="AK527" s="4"/>
      <c r="AL527" s="4"/>
      <c r="AM527" s="4"/>
      <c r="AN527"/>
      <c r="AO527"/>
      <c r="AP527"/>
      <c r="AQ527"/>
      <c r="AR527"/>
      <c r="AS527"/>
      <c r="AT527"/>
      <c r="AU527"/>
      <c r="AV527"/>
      <c r="AW527"/>
      <c r="AX527"/>
      <c r="AY527"/>
      <c r="AZ527"/>
      <c r="BA527"/>
    </row>
    <row r="528" spans="1:53" s="428" customFormat="1" x14ac:dyDescent="0.25">
      <c r="A528"/>
      <c r="B528" s="25"/>
      <c r="C528" s="25"/>
      <c r="D528" s="27"/>
      <c r="E528" s="26"/>
      <c r="F528" s="26"/>
      <c r="G528" s="353"/>
      <c r="H528" s="425"/>
      <c r="I528" s="353"/>
      <c r="J528" s="426" t="str">
        <f>IF(D528&lt;&gt;"",IF(E528&lt;&gt;"",VLOOKUP(CONCATENATE(D528,"-",E528),'Three Phase - UG'!$C$8:$T$18,9,FALSE),""),"")</f>
        <v/>
      </c>
      <c r="K528" s="426" t="str">
        <f>IF(D528&lt;&gt;"",IF(E528&lt;&gt;"",VLOOKUP(CONCATENATE(D528,"-",E528),'Three Phase - UG'!$C$8:$T$18,10,FALSE),""),"")</f>
        <v/>
      </c>
      <c r="L528" s="426" t="str">
        <f>IF(D528&lt;&gt;"",IF(E528&lt;&gt;"",VLOOKUP(CONCATENATE(D528,"-",E528),'Three Phase - UG'!$C$8:$T$18,12,FALSE),""),"")</f>
        <v/>
      </c>
      <c r="M528" s="426" t="str">
        <f>IF(D528&lt;&gt;"",IF(E528&lt;&gt;"",VLOOKUP(CONCATENATE(D528,"-",E528),'Three Phase - UG'!$C$8:$T$18,13,FALSE),""),"")</f>
        <v/>
      </c>
      <c r="N528" s="427" t="str">
        <f>IF(D528&lt;&gt;"",IF(E528&lt;&gt;"",VLOOKUP(CONCATENATE(D528,"-",E528),'Three Phase - UG'!$C$8:$T$18,15,FALSE)*1000000,""),"")</f>
        <v/>
      </c>
      <c r="O528" s="426"/>
      <c r="P528" s="427"/>
      <c r="W528" s="429"/>
      <c r="X528"/>
      <c r="Y528"/>
      <c r="Z528"/>
      <c r="AA528"/>
      <c r="AB528"/>
      <c r="AC528"/>
      <c r="AD528"/>
      <c r="AE528"/>
      <c r="AF528" s="4"/>
      <c r="AG528" s="4"/>
      <c r="AH528" s="4"/>
      <c r="AI528" s="4"/>
      <c r="AJ528" s="4"/>
      <c r="AK528" s="4"/>
      <c r="AL528" s="4"/>
      <c r="AM528" s="4"/>
      <c r="AN528"/>
      <c r="AO528"/>
      <c r="AP528"/>
      <c r="AQ528"/>
      <c r="AR528"/>
      <c r="AS528"/>
      <c r="AT528"/>
      <c r="AU528"/>
      <c r="AV528"/>
      <c r="AW528"/>
      <c r="AX528"/>
      <c r="AY528"/>
      <c r="AZ528"/>
      <c r="BA528"/>
    </row>
    <row r="529" spans="1:53" s="428" customFormat="1" x14ac:dyDescent="0.25">
      <c r="A529"/>
      <c r="B529" s="25"/>
      <c r="C529" s="25"/>
      <c r="D529" s="27"/>
      <c r="E529" s="26"/>
      <c r="F529" s="26"/>
      <c r="G529" s="353"/>
      <c r="H529" s="425"/>
      <c r="I529" s="353"/>
      <c r="J529" s="426" t="str">
        <f>IF(D529&lt;&gt;"",IF(E529&lt;&gt;"",VLOOKUP(CONCATENATE(D529,"-",E529),'Three Phase - UG'!$C$8:$T$18,9,FALSE),""),"")</f>
        <v/>
      </c>
      <c r="K529" s="426" t="str">
        <f>IF(D529&lt;&gt;"",IF(E529&lt;&gt;"",VLOOKUP(CONCATENATE(D529,"-",E529),'Three Phase - UG'!$C$8:$T$18,10,FALSE),""),"")</f>
        <v/>
      </c>
      <c r="L529" s="426" t="str">
        <f>IF(D529&lt;&gt;"",IF(E529&lt;&gt;"",VLOOKUP(CONCATENATE(D529,"-",E529),'Three Phase - UG'!$C$8:$T$18,12,FALSE),""),"")</f>
        <v/>
      </c>
      <c r="M529" s="426" t="str">
        <f>IF(D529&lt;&gt;"",IF(E529&lt;&gt;"",VLOOKUP(CONCATENATE(D529,"-",E529),'Three Phase - UG'!$C$8:$T$18,13,FALSE),""),"")</f>
        <v/>
      </c>
      <c r="N529" s="427" t="str">
        <f>IF(D529&lt;&gt;"",IF(E529&lt;&gt;"",VLOOKUP(CONCATENATE(D529,"-",E529),'Three Phase - UG'!$C$8:$T$18,15,FALSE)*1000000,""),"")</f>
        <v/>
      </c>
      <c r="O529" s="426"/>
      <c r="P529" s="427"/>
      <c r="W529" s="429"/>
      <c r="X529"/>
      <c r="Y529"/>
      <c r="Z529"/>
      <c r="AA529"/>
      <c r="AB529"/>
      <c r="AC529"/>
      <c r="AD529"/>
      <c r="AE529"/>
      <c r="AF529" s="4"/>
      <c r="AG529" s="4"/>
      <c r="AH529" s="4"/>
      <c r="AI529" s="4"/>
      <c r="AJ529" s="4"/>
      <c r="AK529" s="4"/>
      <c r="AL529" s="4"/>
      <c r="AM529" s="4"/>
      <c r="AN529"/>
      <c r="AO529"/>
      <c r="AP529"/>
      <c r="AQ529"/>
      <c r="AR529"/>
      <c r="AS529"/>
      <c r="AT529"/>
      <c r="AU529"/>
      <c r="AV529"/>
      <c r="AW529"/>
      <c r="AX529"/>
      <c r="AY529"/>
      <c r="AZ529"/>
      <c r="BA529"/>
    </row>
    <row r="530" spans="1:53" s="428" customFormat="1" x14ac:dyDescent="0.25">
      <c r="A530"/>
      <c r="B530" s="25"/>
      <c r="C530" s="25"/>
      <c r="D530" s="27"/>
      <c r="E530" s="26"/>
      <c r="F530" s="26"/>
      <c r="G530" s="353"/>
      <c r="H530" s="425"/>
      <c r="I530" s="353"/>
      <c r="J530" s="426" t="str">
        <f>IF(D530&lt;&gt;"",IF(E530&lt;&gt;"",VLOOKUP(CONCATENATE(D530,"-",E530),'Three Phase - UG'!$C$8:$T$18,9,FALSE),""),"")</f>
        <v/>
      </c>
      <c r="K530" s="426" t="str">
        <f>IF(D530&lt;&gt;"",IF(E530&lt;&gt;"",VLOOKUP(CONCATENATE(D530,"-",E530),'Three Phase - UG'!$C$8:$T$18,10,FALSE),""),"")</f>
        <v/>
      </c>
      <c r="L530" s="426" t="str">
        <f>IF(D530&lt;&gt;"",IF(E530&lt;&gt;"",VLOOKUP(CONCATENATE(D530,"-",E530),'Three Phase - UG'!$C$8:$T$18,12,FALSE),""),"")</f>
        <v/>
      </c>
      <c r="M530" s="426" t="str">
        <f>IF(D530&lt;&gt;"",IF(E530&lt;&gt;"",VLOOKUP(CONCATENATE(D530,"-",E530),'Three Phase - UG'!$C$8:$T$18,13,FALSE),""),"")</f>
        <v/>
      </c>
      <c r="N530" s="427" t="str">
        <f>IF(D530&lt;&gt;"",IF(E530&lt;&gt;"",VLOOKUP(CONCATENATE(D530,"-",E530),'Three Phase - UG'!$C$8:$T$18,15,FALSE)*1000000,""),"")</f>
        <v/>
      </c>
      <c r="O530" s="426"/>
      <c r="P530" s="427"/>
      <c r="W530" s="429"/>
      <c r="X530"/>
      <c r="Y530"/>
      <c r="Z530"/>
      <c r="AA530"/>
      <c r="AB530"/>
      <c r="AC530"/>
      <c r="AD530"/>
      <c r="AE530"/>
      <c r="AF530" s="4"/>
      <c r="AG530" s="4"/>
      <c r="AH530" s="4"/>
      <c r="AI530" s="4"/>
      <c r="AJ530" s="4"/>
      <c r="AK530" s="4"/>
      <c r="AL530" s="4"/>
      <c r="AM530" s="4"/>
      <c r="AN530"/>
      <c r="AO530"/>
      <c r="AP530"/>
      <c r="AQ530"/>
      <c r="AR530"/>
      <c r="AS530"/>
      <c r="AT530"/>
      <c r="AU530"/>
      <c r="AV530"/>
      <c r="AW530"/>
      <c r="AX530"/>
      <c r="AY530"/>
      <c r="AZ530"/>
      <c r="BA530"/>
    </row>
    <row r="531" spans="1:53" s="428" customFormat="1" x14ac:dyDescent="0.25">
      <c r="A531"/>
      <c r="B531" s="25"/>
      <c r="C531" s="25"/>
      <c r="D531" s="27"/>
      <c r="E531" s="26"/>
      <c r="F531" s="26"/>
      <c r="G531" s="353"/>
      <c r="H531" s="425"/>
      <c r="I531" s="353"/>
      <c r="J531" s="426" t="str">
        <f>IF(D531&lt;&gt;"",IF(E531&lt;&gt;"",VLOOKUP(CONCATENATE(D531,"-",E531),'Three Phase - UG'!$C$8:$T$18,9,FALSE),""),"")</f>
        <v/>
      </c>
      <c r="K531" s="426" t="str">
        <f>IF(D531&lt;&gt;"",IF(E531&lt;&gt;"",VLOOKUP(CONCATENATE(D531,"-",E531),'Three Phase - UG'!$C$8:$T$18,10,FALSE),""),"")</f>
        <v/>
      </c>
      <c r="L531" s="426" t="str">
        <f>IF(D531&lt;&gt;"",IF(E531&lt;&gt;"",VLOOKUP(CONCATENATE(D531,"-",E531),'Three Phase - UG'!$C$8:$T$18,12,FALSE),""),"")</f>
        <v/>
      </c>
      <c r="M531" s="426" t="str">
        <f>IF(D531&lt;&gt;"",IF(E531&lt;&gt;"",VLOOKUP(CONCATENATE(D531,"-",E531),'Three Phase - UG'!$C$8:$T$18,13,FALSE),""),"")</f>
        <v/>
      </c>
      <c r="N531" s="427" t="str">
        <f>IF(D531&lt;&gt;"",IF(E531&lt;&gt;"",VLOOKUP(CONCATENATE(D531,"-",E531),'Three Phase - UG'!$C$8:$T$18,15,FALSE)*1000000,""),"")</f>
        <v/>
      </c>
      <c r="O531" s="426"/>
      <c r="P531" s="427"/>
      <c r="W531" s="429"/>
      <c r="X531"/>
      <c r="Y531"/>
      <c r="Z531"/>
      <c r="AA531"/>
      <c r="AB531"/>
      <c r="AC531"/>
      <c r="AD531"/>
      <c r="AE531"/>
      <c r="AF531" s="4"/>
      <c r="AG531" s="4"/>
      <c r="AH531" s="4"/>
      <c r="AI531" s="4"/>
      <c r="AJ531" s="4"/>
      <c r="AK531" s="4"/>
      <c r="AL531" s="4"/>
      <c r="AM531" s="4"/>
      <c r="AN531"/>
      <c r="AO531"/>
      <c r="AP531"/>
      <c r="AQ531"/>
      <c r="AR531"/>
      <c r="AS531"/>
      <c r="AT531"/>
      <c r="AU531"/>
      <c r="AV531"/>
      <c r="AW531"/>
      <c r="AX531"/>
      <c r="AY531"/>
      <c r="AZ531"/>
      <c r="BA531"/>
    </row>
    <row r="532" spans="1:53" s="428" customFormat="1" x14ac:dyDescent="0.25">
      <c r="A532"/>
      <c r="B532" s="25"/>
      <c r="C532" s="25"/>
      <c r="D532" s="27"/>
      <c r="E532" s="26"/>
      <c r="F532" s="26"/>
      <c r="G532" s="353"/>
      <c r="H532" s="425"/>
      <c r="I532" s="353"/>
      <c r="J532" s="426" t="str">
        <f>IF(D532&lt;&gt;"",IF(E532&lt;&gt;"",VLOOKUP(CONCATENATE(D532,"-",E532),'Three Phase - UG'!$C$8:$T$18,9,FALSE),""),"")</f>
        <v/>
      </c>
      <c r="K532" s="426" t="str">
        <f>IF(D532&lt;&gt;"",IF(E532&lt;&gt;"",VLOOKUP(CONCATENATE(D532,"-",E532),'Three Phase - UG'!$C$8:$T$18,10,FALSE),""),"")</f>
        <v/>
      </c>
      <c r="L532" s="426" t="str">
        <f>IF(D532&lt;&gt;"",IF(E532&lt;&gt;"",VLOOKUP(CONCATENATE(D532,"-",E532),'Three Phase - UG'!$C$8:$T$18,12,FALSE),""),"")</f>
        <v/>
      </c>
      <c r="M532" s="426" t="str">
        <f>IF(D532&lt;&gt;"",IF(E532&lt;&gt;"",VLOOKUP(CONCATENATE(D532,"-",E532),'Three Phase - UG'!$C$8:$T$18,13,FALSE),""),"")</f>
        <v/>
      </c>
      <c r="N532" s="427" t="str">
        <f>IF(D532&lt;&gt;"",IF(E532&lt;&gt;"",VLOOKUP(CONCATENATE(D532,"-",E532),'Three Phase - UG'!$C$8:$T$18,15,FALSE)*1000000,""),"")</f>
        <v/>
      </c>
      <c r="O532" s="426"/>
      <c r="P532" s="427"/>
      <c r="W532" s="429"/>
      <c r="X532"/>
      <c r="Y532"/>
      <c r="Z532"/>
      <c r="AA532"/>
      <c r="AB532"/>
      <c r="AC532"/>
      <c r="AD532"/>
      <c r="AE532"/>
      <c r="AF532" s="4"/>
      <c r="AG532" s="4"/>
      <c r="AH532" s="4"/>
      <c r="AI532" s="4"/>
      <c r="AJ532" s="4"/>
      <c r="AK532" s="4"/>
      <c r="AL532" s="4"/>
      <c r="AM532" s="4"/>
      <c r="AN532"/>
      <c r="AO532"/>
      <c r="AP532"/>
      <c r="AQ532"/>
      <c r="AR532"/>
      <c r="AS532"/>
      <c r="AT532"/>
      <c r="AU532"/>
      <c r="AV532"/>
      <c r="AW532"/>
      <c r="AX532"/>
      <c r="AY532"/>
      <c r="AZ532"/>
      <c r="BA532"/>
    </row>
    <row r="533" spans="1:53" s="428" customFormat="1" x14ac:dyDescent="0.25">
      <c r="A533"/>
      <c r="B533" s="25"/>
      <c r="C533" s="25"/>
      <c r="D533" s="27"/>
      <c r="E533" s="26"/>
      <c r="F533" s="26"/>
      <c r="G533" s="353"/>
      <c r="H533" s="425"/>
      <c r="I533" s="353"/>
      <c r="J533" s="426" t="str">
        <f>IF(D533&lt;&gt;"",IF(E533&lt;&gt;"",VLOOKUP(CONCATENATE(D533,"-",E533),'Three Phase - UG'!$C$8:$T$18,9,FALSE),""),"")</f>
        <v/>
      </c>
      <c r="K533" s="426" t="str">
        <f>IF(D533&lt;&gt;"",IF(E533&lt;&gt;"",VLOOKUP(CONCATENATE(D533,"-",E533),'Three Phase - UG'!$C$8:$T$18,10,FALSE),""),"")</f>
        <v/>
      </c>
      <c r="L533" s="426" t="str">
        <f>IF(D533&lt;&gt;"",IF(E533&lt;&gt;"",VLOOKUP(CONCATENATE(D533,"-",E533),'Three Phase - UG'!$C$8:$T$18,12,FALSE),""),"")</f>
        <v/>
      </c>
      <c r="M533" s="426" t="str">
        <f>IF(D533&lt;&gt;"",IF(E533&lt;&gt;"",VLOOKUP(CONCATENATE(D533,"-",E533),'Three Phase - UG'!$C$8:$T$18,13,FALSE),""),"")</f>
        <v/>
      </c>
      <c r="N533" s="427" t="str">
        <f>IF(D533&lt;&gt;"",IF(E533&lt;&gt;"",VLOOKUP(CONCATENATE(D533,"-",E533),'Three Phase - UG'!$C$8:$T$18,15,FALSE)*1000000,""),"")</f>
        <v/>
      </c>
      <c r="O533" s="426"/>
      <c r="P533" s="427"/>
      <c r="W533" s="429"/>
      <c r="X533"/>
      <c r="Y533"/>
      <c r="Z533"/>
      <c r="AA533"/>
      <c r="AB533"/>
      <c r="AC533"/>
      <c r="AD533"/>
      <c r="AE533"/>
      <c r="AF533" s="4"/>
      <c r="AG533" s="4"/>
      <c r="AH533" s="4"/>
      <c r="AI533" s="4"/>
      <c r="AJ533" s="4"/>
      <c r="AK533" s="4"/>
      <c r="AL533" s="4"/>
      <c r="AM533" s="4"/>
      <c r="AN533"/>
      <c r="AO533"/>
      <c r="AP533"/>
      <c r="AQ533"/>
      <c r="AR533"/>
      <c r="AS533"/>
      <c r="AT533"/>
      <c r="AU533"/>
      <c r="AV533"/>
      <c r="AW533"/>
      <c r="AX533"/>
      <c r="AY533"/>
      <c r="AZ533"/>
      <c r="BA533"/>
    </row>
    <row r="534" spans="1:53" s="428" customFormat="1" x14ac:dyDescent="0.25">
      <c r="A534"/>
      <c r="B534" s="25"/>
      <c r="C534" s="25"/>
      <c r="D534" s="27"/>
      <c r="E534" s="26"/>
      <c r="F534" s="26"/>
      <c r="G534" s="353"/>
      <c r="H534" s="425"/>
      <c r="I534" s="353"/>
      <c r="J534" s="426" t="str">
        <f>IF(D534&lt;&gt;"",IF(E534&lt;&gt;"",VLOOKUP(CONCATENATE(D534,"-",E534),'Three Phase - UG'!$C$8:$T$18,9,FALSE),""),"")</f>
        <v/>
      </c>
      <c r="K534" s="426" t="str">
        <f>IF(D534&lt;&gt;"",IF(E534&lt;&gt;"",VLOOKUP(CONCATENATE(D534,"-",E534),'Three Phase - UG'!$C$8:$T$18,10,FALSE),""),"")</f>
        <v/>
      </c>
      <c r="L534" s="426" t="str">
        <f>IF(D534&lt;&gt;"",IF(E534&lt;&gt;"",VLOOKUP(CONCATENATE(D534,"-",E534),'Three Phase - UG'!$C$8:$T$18,12,FALSE),""),"")</f>
        <v/>
      </c>
      <c r="M534" s="426" t="str">
        <f>IF(D534&lt;&gt;"",IF(E534&lt;&gt;"",VLOOKUP(CONCATENATE(D534,"-",E534),'Three Phase - UG'!$C$8:$T$18,13,FALSE),""),"")</f>
        <v/>
      </c>
      <c r="N534" s="427" t="str">
        <f>IF(D534&lt;&gt;"",IF(E534&lt;&gt;"",VLOOKUP(CONCATENATE(D534,"-",E534),'Three Phase - UG'!$C$8:$T$18,15,FALSE)*1000000,""),"")</f>
        <v/>
      </c>
      <c r="O534" s="426"/>
      <c r="P534" s="427"/>
      <c r="W534" s="429"/>
      <c r="X534"/>
      <c r="Y534"/>
      <c r="Z534"/>
      <c r="AA534"/>
      <c r="AB534"/>
      <c r="AC534"/>
      <c r="AD534"/>
      <c r="AE534"/>
      <c r="AF534" s="4"/>
      <c r="AG534" s="4"/>
      <c r="AH534" s="4"/>
      <c r="AI534" s="4"/>
      <c r="AJ534" s="4"/>
      <c r="AK534" s="4"/>
      <c r="AL534" s="4"/>
      <c r="AM534" s="4"/>
      <c r="AN534"/>
      <c r="AO534"/>
      <c r="AP534"/>
      <c r="AQ534"/>
      <c r="AR534"/>
      <c r="AS534"/>
      <c r="AT534"/>
      <c r="AU534"/>
      <c r="AV534"/>
      <c r="AW534"/>
      <c r="AX534"/>
      <c r="AY534"/>
      <c r="AZ534"/>
      <c r="BA534"/>
    </row>
    <row r="535" spans="1:53" s="428" customFormat="1" x14ac:dyDescent="0.25">
      <c r="A535"/>
      <c r="B535" s="25"/>
      <c r="C535" s="25"/>
      <c r="D535" s="27"/>
      <c r="E535" s="26"/>
      <c r="F535" s="26"/>
      <c r="G535" s="353"/>
      <c r="H535" s="425"/>
      <c r="I535" s="353"/>
      <c r="J535" s="426" t="str">
        <f>IF(D535&lt;&gt;"",IF(E535&lt;&gt;"",VLOOKUP(CONCATENATE(D535,"-",E535),'Three Phase - UG'!$C$8:$T$18,9,FALSE),""),"")</f>
        <v/>
      </c>
      <c r="K535" s="426" t="str">
        <f>IF(D535&lt;&gt;"",IF(E535&lt;&gt;"",VLOOKUP(CONCATENATE(D535,"-",E535),'Three Phase - UG'!$C$8:$T$18,10,FALSE),""),"")</f>
        <v/>
      </c>
      <c r="L535" s="426" t="str">
        <f>IF(D535&lt;&gt;"",IF(E535&lt;&gt;"",VLOOKUP(CONCATENATE(D535,"-",E535),'Three Phase - UG'!$C$8:$T$18,12,FALSE),""),"")</f>
        <v/>
      </c>
      <c r="M535" s="426" t="str">
        <f>IF(D535&lt;&gt;"",IF(E535&lt;&gt;"",VLOOKUP(CONCATENATE(D535,"-",E535),'Three Phase - UG'!$C$8:$T$18,13,FALSE),""),"")</f>
        <v/>
      </c>
      <c r="N535" s="427" t="str">
        <f>IF(D535&lt;&gt;"",IF(E535&lt;&gt;"",VLOOKUP(CONCATENATE(D535,"-",E535),'Three Phase - UG'!$C$8:$T$18,15,FALSE)*1000000,""),"")</f>
        <v/>
      </c>
      <c r="O535" s="426"/>
      <c r="P535" s="427"/>
      <c r="W535" s="429"/>
      <c r="X535"/>
      <c r="Y535"/>
      <c r="Z535"/>
      <c r="AA535"/>
      <c r="AB535"/>
      <c r="AC535"/>
      <c r="AD535"/>
      <c r="AE535"/>
      <c r="AF535" s="4"/>
      <c r="AG535" s="4"/>
      <c r="AH535" s="4"/>
      <c r="AI535" s="4"/>
      <c r="AJ535" s="4"/>
      <c r="AK535" s="4"/>
      <c r="AL535" s="4"/>
      <c r="AM535" s="4"/>
      <c r="AN535"/>
      <c r="AO535"/>
      <c r="AP535"/>
      <c r="AQ535"/>
      <c r="AR535"/>
      <c r="AS535"/>
      <c r="AT535"/>
      <c r="AU535"/>
      <c r="AV535"/>
      <c r="AW535"/>
      <c r="AX535"/>
      <c r="AY535"/>
      <c r="AZ535"/>
      <c r="BA535"/>
    </row>
    <row r="536" spans="1:53" s="428" customFormat="1" x14ac:dyDescent="0.25">
      <c r="A536"/>
      <c r="B536" s="25"/>
      <c r="C536" s="25"/>
      <c r="D536" s="27"/>
      <c r="E536" s="26"/>
      <c r="F536" s="26"/>
      <c r="G536" s="353"/>
      <c r="H536" s="425"/>
      <c r="I536" s="353"/>
      <c r="J536" s="426" t="str">
        <f>IF(D536&lt;&gt;"",IF(E536&lt;&gt;"",VLOOKUP(CONCATENATE(D536,"-",E536),'Three Phase - UG'!$C$8:$T$18,9,FALSE),""),"")</f>
        <v/>
      </c>
      <c r="K536" s="426" t="str">
        <f>IF(D536&lt;&gt;"",IF(E536&lt;&gt;"",VLOOKUP(CONCATENATE(D536,"-",E536),'Three Phase - UG'!$C$8:$T$18,10,FALSE),""),"")</f>
        <v/>
      </c>
      <c r="L536" s="426" t="str">
        <f>IF(D536&lt;&gt;"",IF(E536&lt;&gt;"",VLOOKUP(CONCATENATE(D536,"-",E536),'Three Phase - UG'!$C$8:$T$18,12,FALSE),""),"")</f>
        <v/>
      </c>
      <c r="M536" s="426" t="str">
        <f>IF(D536&lt;&gt;"",IF(E536&lt;&gt;"",VLOOKUP(CONCATENATE(D536,"-",E536),'Three Phase - UG'!$C$8:$T$18,13,FALSE),""),"")</f>
        <v/>
      </c>
      <c r="N536" s="427" t="str">
        <f>IF(D536&lt;&gt;"",IF(E536&lt;&gt;"",VLOOKUP(CONCATENATE(D536,"-",E536),'Three Phase - UG'!$C$8:$T$18,15,FALSE)*1000000,""),"")</f>
        <v/>
      </c>
      <c r="O536" s="426"/>
      <c r="P536" s="427"/>
      <c r="W536" s="429"/>
      <c r="X536"/>
      <c r="Y536"/>
      <c r="Z536"/>
      <c r="AA536"/>
      <c r="AB536"/>
      <c r="AC536"/>
      <c r="AD536"/>
      <c r="AE536"/>
      <c r="AF536" s="4"/>
      <c r="AG536" s="4"/>
      <c r="AH536" s="4"/>
      <c r="AI536" s="4"/>
      <c r="AJ536" s="4"/>
      <c r="AK536" s="4"/>
      <c r="AL536" s="4"/>
      <c r="AM536" s="4"/>
      <c r="AN536"/>
      <c r="AO536"/>
      <c r="AP536"/>
      <c r="AQ536"/>
      <c r="AR536"/>
      <c r="AS536"/>
      <c r="AT536"/>
      <c r="AU536"/>
      <c r="AV536"/>
      <c r="AW536"/>
      <c r="AX536"/>
      <c r="AY536"/>
      <c r="AZ536"/>
      <c r="BA536"/>
    </row>
    <row r="537" spans="1:53" s="428" customFormat="1" x14ac:dyDescent="0.25">
      <c r="A537"/>
      <c r="B537" s="25"/>
      <c r="C537" s="25"/>
      <c r="D537" s="27"/>
      <c r="E537" s="26"/>
      <c r="F537" s="26"/>
      <c r="G537" s="353"/>
      <c r="H537" s="425"/>
      <c r="I537" s="353"/>
      <c r="J537" s="426" t="str">
        <f>IF(D537&lt;&gt;"",IF(E537&lt;&gt;"",VLOOKUP(CONCATENATE(D537,"-",E537),'Three Phase - UG'!$C$8:$T$18,9,FALSE),""),"")</f>
        <v/>
      </c>
      <c r="K537" s="426" t="str">
        <f>IF(D537&lt;&gt;"",IF(E537&lt;&gt;"",VLOOKUP(CONCATENATE(D537,"-",E537),'Three Phase - UG'!$C$8:$T$18,10,FALSE),""),"")</f>
        <v/>
      </c>
      <c r="L537" s="426" t="str">
        <f>IF(D537&lt;&gt;"",IF(E537&lt;&gt;"",VLOOKUP(CONCATENATE(D537,"-",E537),'Three Phase - UG'!$C$8:$T$18,12,FALSE),""),"")</f>
        <v/>
      </c>
      <c r="M537" s="426" t="str">
        <f>IF(D537&lt;&gt;"",IF(E537&lt;&gt;"",VLOOKUP(CONCATENATE(D537,"-",E537),'Three Phase - UG'!$C$8:$T$18,13,FALSE),""),"")</f>
        <v/>
      </c>
      <c r="N537" s="427" t="str">
        <f>IF(D537&lt;&gt;"",IF(E537&lt;&gt;"",VLOOKUP(CONCATENATE(D537,"-",E537),'Three Phase - UG'!$C$8:$T$18,15,FALSE)*1000000,""),"")</f>
        <v/>
      </c>
      <c r="O537" s="426"/>
      <c r="P537" s="427"/>
      <c r="W537" s="429"/>
      <c r="X537"/>
      <c r="Y537"/>
      <c r="Z537"/>
      <c r="AA537"/>
      <c r="AB537"/>
      <c r="AC537"/>
      <c r="AD537"/>
      <c r="AE537"/>
      <c r="AF537" s="4"/>
      <c r="AG537" s="4"/>
      <c r="AH537" s="4"/>
      <c r="AI537" s="4"/>
      <c r="AJ537" s="4"/>
      <c r="AK537" s="4"/>
      <c r="AL537" s="4"/>
      <c r="AM537" s="4"/>
      <c r="AN537"/>
      <c r="AO537"/>
      <c r="AP537"/>
      <c r="AQ537"/>
      <c r="AR537"/>
      <c r="AS537"/>
      <c r="AT537"/>
      <c r="AU537"/>
      <c r="AV537"/>
      <c r="AW537"/>
      <c r="AX537"/>
      <c r="AY537"/>
      <c r="AZ537"/>
      <c r="BA537"/>
    </row>
    <row r="538" spans="1:53" s="428" customFormat="1" x14ac:dyDescent="0.25">
      <c r="A538"/>
      <c r="B538" s="25"/>
      <c r="C538" s="25"/>
      <c r="D538" s="27"/>
      <c r="E538" s="26"/>
      <c r="F538" s="26"/>
      <c r="G538" s="353"/>
      <c r="H538" s="425"/>
      <c r="I538" s="353"/>
      <c r="J538" s="426" t="str">
        <f>IF(D538&lt;&gt;"",IF(E538&lt;&gt;"",VLOOKUP(CONCATENATE(D538,"-",E538),'Three Phase - UG'!$C$8:$T$18,9,FALSE),""),"")</f>
        <v/>
      </c>
      <c r="K538" s="426" t="str">
        <f>IF(D538&lt;&gt;"",IF(E538&lt;&gt;"",VLOOKUP(CONCATENATE(D538,"-",E538),'Three Phase - UG'!$C$8:$T$18,10,FALSE),""),"")</f>
        <v/>
      </c>
      <c r="L538" s="426" t="str">
        <f>IF(D538&lt;&gt;"",IF(E538&lt;&gt;"",VLOOKUP(CONCATENATE(D538,"-",E538),'Three Phase - UG'!$C$8:$T$18,12,FALSE),""),"")</f>
        <v/>
      </c>
      <c r="M538" s="426" t="str">
        <f>IF(D538&lt;&gt;"",IF(E538&lt;&gt;"",VLOOKUP(CONCATENATE(D538,"-",E538),'Three Phase - UG'!$C$8:$T$18,13,FALSE),""),"")</f>
        <v/>
      </c>
      <c r="N538" s="427" t="str">
        <f>IF(D538&lt;&gt;"",IF(E538&lt;&gt;"",VLOOKUP(CONCATENATE(D538,"-",E538),'Three Phase - UG'!$C$8:$T$18,15,FALSE)*1000000,""),"")</f>
        <v/>
      </c>
      <c r="O538" s="426"/>
      <c r="P538" s="427"/>
      <c r="W538" s="429"/>
      <c r="X538"/>
      <c r="Y538"/>
      <c r="Z538"/>
      <c r="AA538"/>
      <c r="AB538"/>
      <c r="AC538"/>
      <c r="AD538"/>
      <c r="AE538"/>
      <c r="AF538" s="4"/>
      <c r="AG538" s="4"/>
      <c r="AH538" s="4"/>
      <c r="AI538" s="4"/>
      <c r="AJ538" s="4"/>
      <c r="AK538" s="4"/>
      <c r="AL538" s="4"/>
      <c r="AM538" s="4"/>
      <c r="AN538"/>
      <c r="AO538"/>
      <c r="AP538"/>
      <c r="AQ538"/>
      <c r="AR538"/>
      <c r="AS538"/>
      <c r="AT538"/>
      <c r="AU538"/>
      <c r="AV538"/>
      <c r="AW538"/>
      <c r="AX538"/>
      <c r="AY538"/>
      <c r="AZ538"/>
      <c r="BA538"/>
    </row>
    <row r="539" spans="1:53" s="428" customFormat="1" x14ac:dyDescent="0.25">
      <c r="A539"/>
      <c r="B539" s="25"/>
      <c r="C539" s="25"/>
      <c r="D539" s="27"/>
      <c r="E539" s="26"/>
      <c r="F539" s="26"/>
      <c r="G539" s="353"/>
      <c r="H539" s="425"/>
      <c r="I539" s="353"/>
      <c r="J539" s="426" t="str">
        <f>IF(D539&lt;&gt;"",IF(E539&lt;&gt;"",VLOOKUP(CONCATENATE(D539,"-",E539),'Three Phase - UG'!$C$8:$T$18,9,FALSE),""),"")</f>
        <v/>
      </c>
      <c r="K539" s="426" t="str">
        <f>IF(D539&lt;&gt;"",IF(E539&lt;&gt;"",VLOOKUP(CONCATENATE(D539,"-",E539),'Three Phase - UG'!$C$8:$T$18,10,FALSE),""),"")</f>
        <v/>
      </c>
      <c r="L539" s="426" t="str">
        <f>IF(D539&lt;&gt;"",IF(E539&lt;&gt;"",VLOOKUP(CONCATENATE(D539,"-",E539),'Three Phase - UG'!$C$8:$T$18,12,FALSE),""),"")</f>
        <v/>
      </c>
      <c r="M539" s="426" t="str">
        <f>IF(D539&lt;&gt;"",IF(E539&lt;&gt;"",VLOOKUP(CONCATENATE(D539,"-",E539),'Three Phase - UG'!$C$8:$T$18,13,FALSE),""),"")</f>
        <v/>
      </c>
      <c r="N539" s="427" t="str">
        <f>IF(D539&lt;&gt;"",IF(E539&lt;&gt;"",VLOOKUP(CONCATENATE(D539,"-",E539),'Three Phase - UG'!$C$8:$T$18,15,FALSE)*1000000,""),"")</f>
        <v/>
      </c>
      <c r="O539" s="426"/>
      <c r="P539" s="427"/>
      <c r="W539" s="429"/>
      <c r="X539"/>
      <c r="Y539"/>
      <c r="Z539"/>
      <c r="AA539"/>
      <c r="AB539"/>
      <c r="AC539"/>
      <c r="AD539"/>
      <c r="AE539"/>
      <c r="AF539" s="4"/>
      <c r="AG539" s="4"/>
      <c r="AH539" s="4"/>
      <c r="AI539" s="4"/>
      <c r="AJ539" s="4"/>
      <c r="AK539" s="4"/>
      <c r="AL539" s="4"/>
      <c r="AM539" s="4"/>
      <c r="AN539"/>
      <c r="AO539"/>
      <c r="AP539"/>
      <c r="AQ539"/>
      <c r="AR539"/>
      <c r="AS539"/>
      <c r="AT539"/>
      <c r="AU539"/>
      <c r="AV539"/>
      <c r="AW539"/>
      <c r="AX539"/>
      <c r="AY539"/>
      <c r="AZ539"/>
      <c r="BA539"/>
    </row>
    <row r="540" spans="1:53" s="428" customFormat="1" x14ac:dyDescent="0.25">
      <c r="A540"/>
      <c r="B540" s="25"/>
      <c r="C540" s="25"/>
      <c r="D540" s="27"/>
      <c r="E540" s="26"/>
      <c r="F540" s="26"/>
      <c r="G540" s="353"/>
      <c r="H540" s="425"/>
      <c r="I540" s="353"/>
      <c r="J540" s="426" t="str">
        <f>IF(D540&lt;&gt;"",IF(E540&lt;&gt;"",VLOOKUP(CONCATENATE(D540,"-",E540),'Three Phase - UG'!$C$8:$T$18,9,FALSE),""),"")</f>
        <v/>
      </c>
      <c r="K540" s="426" t="str">
        <f>IF(D540&lt;&gt;"",IF(E540&lt;&gt;"",VLOOKUP(CONCATENATE(D540,"-",E540),'Three Phase - UG'!$C$8:$T$18,10,FALSE),""),"")</f>
        <v/>
      </c>
      <c r="L540" s="426" t="str">
        <f>IF(D540&lt;&gt;"",IF(E540&lt;&gt;"",VLOOKUP(CONCATENATE(D540,"-",E540),'Three Phase - UG'!$C$8:$T$18,12,FALSE),""),"")</f>
        <v/>
      </c>
      <c r="M540" s="426" t="str">
        <f>IF(D540&lt;&gt;"",IF(E540&lt;&gt;"",VLOOKUP(CONCATENATE(D540,"-",E540),'Three Phase - UG'!$C$8:$T$18,13,FALSE),""),"")</f>
        <v/>
      </c>
      <c r="N540" s="427" t="str">
        <f>IF(D540&lt;&gt;"",IF(E540&lt;&gt;"",VLOOKUP(CONCATENATE(D540,"-",E540),'Three Phase - UG'!$C$8:$T$18,15,FALSE)*1000000,""),"")</f>
        <v/>
      </c>
      <c r="O540" s="426"/>
      <c r="P540" s="427"/>
      <c r="W540" s="429"/>
      <c r="X540"/>
      <c r="Y540"/>
      <c r="Z540"/>
      <c r="AA540"/>
      <c r="AB540"/>
      <c r="AC540"/>
      <c r="AD540"/>
      <c r="AE540"/>
      <c r="AF540" s="4"/>
      <c r="AG540" s="4"/>
      <c r="AH540" s="4"/>
      <c r="AI540" s="4"/>
      <c r="AJ540" s="4"/>
      <c r="AK540" s="4"/>
      <c r="AL540" s="4"/>
      <c r="AM540" s="4"/>
      <c r="AN540"/>
      <c r="AO540"/>
      <c r="AP540"/>
      <c r="AQ540"/>
      <c r="AR540"/>
      <c r="AS540"/>
      <c r="AT540"/>
      <c r="AU540"/>
      <c r="AV540"/>
      <c r="AW540"/>
      <c r="AX540"/>
      <c r="AY540"/>
      <c r="AZ540"/>
      <c r="BA540"/>
    </row>
    <row r="541" spans="1:53" s="428" customFormat="1" x14ac:dyDescent="0.25">
      <c r="A541"/>
      <c r="B541" s="25"/>
      <c r="C541" s="25"/>
      <c r="D541" s="27"/>
      <c r="E541" s="26"/>
      <c r="F541" s="26"/>
      <c r="G541" s="353"/>
      <c r="H541" s="425"/>
      <c r="I541" s="353"/>
      <c r="J541" s="426" t="str">
        <f>IF(D541&lt;&gt;"",IF(E541&lt;&gt;"",VLOOKUP(CONCATENATE(D541,"-",E541),'Three Phase - UG'!$C$8:$T$18,9,FALSE),""),"")</f>
        <v/>
      </c>
      <c r="K541" s="426" t="str">
        <f>IF(D541&lt;&gt;"",IF(E541&lt;&gt;"",VLOOKUP(CONCATENATE(D541,"-",E541),'Three Phase - UG'!$C$8:$T$18,10,FALSE),""),"")</f>
        <v/>
      </c>
      <c r="L541" s="426" t="str">
        <f>IF(D541&lt;&gt;"",IF(E541&lt;&gt;"",VLOOKUP(CONCATENATE(D541,"-",E541),'Three Phase - UG'!$C$8:$T$18,12,FALSE),""),"")</f>
        <v/>
      </c>
      <c r="M541" s="426" t="str">
        <f>IF(D541&lt;&gt;"",IF(E541&lt;&gt;"",VLOOKUP(CONCATENATE(D541,"-",E541),'Three Phase - UG'!$C$8:$T$18,13,FALSE),""),"")</f>
        <v/>
      </c>
      <c r="N541" s="427" t="str">
        <f>IF(D541&lt;&gt;"",IF(E541&lt;&gt;"",VLOOKUP(CONCATENATE(D541,"-",E541),'Three Phase - UG'!$C$8:$T$18,15,FALSE)*1000000,""),"")</f>
        <v/>
      </c>
      <c r="O541" s="426"/>
      <c r="P541" s="427"/>
      <c r="W541" s="429"/>
      <c r="X541"/>
      <c r="Y541"/>
      <c r="Z541"/>
      <c r="AA541"/>
      <c r="AB541"/>
      <c r="AC541"/>
      <c r="AD541"/>
      <c r="AE541"/>
      <c r="AF541" s="4"/>
      <c r="AG541" s="4"/>
      <c r="AH541" s="4"/>
      <c r="AI541" s="4"/>
      <c r="AJ541" s="4"/>
      <c r="AK541" s="4"/>
      <c r="AL541" s="4"/>
      <c r="AM541" s="4"/>
      <c r="AN541"/>
      <c r="AO541"/>
      <c r="AP541"/>
      <c r="AQ541"/>
      <c r="AR541"/>
      <c r="AS541"/>
      <c r="AT541"/>
      <c r="AU541"/>
      <c r="AV541"/>
      <c r="AW541"/>
      <c r="AX541"/>
      <c r="AY541"/>
      <c r="AZ541"/>
      <c r="BA541"/>
    </row>
    <row r="542" spans="1:53" s="428" customFormat="1" x14ac:dyDescent="0.25">
      <c r="A542"/>
      <c r="B542" s="25"/>
      <c r="C542" s="25"/>
      <c r="D542" s="27"/>
      <c r="E542" s="26"/>
      <c r="F542" s="26"/>
      <c r="G542" s="353"/>
      <c r="H542" s="425"/>
      <c r="I542" s="353"/>
      <c r="J542" s="426" t="str">
        <f>IF(D542&lt;&gt;"",IF(E542&lt;&gt;"",VLOOKUP(CONCATENATE(D542,"-",E542),'Three Phase - UG'!$C$8:$T$18,9,FALSE),""),"")</f>
        <v/>
      </c>
      <c r="K542" s="426" t="str">
        <f>IF(D542&lt;&gt;"",IF(E542&lt;&gt;"",VLOOKUP(CONCATENATE(D542,"-",E542),'Three Phase - UG'!$C$8:$T$18,10,FALSE),""),"")</f>
        <v/>
      </c>
      <c r="L542" s="426" t="str">
        <f>IF(D542&lt;&gt;"",IF(E542&lt;&gt;"",VLOOKUP(CONCATENATE(D542,"-",E542),'Three Phase - UG'!$C$8:$T$18,12,FALSE),""),"")</f>
        <v/>
      </c>
      <c r="M542" s="426" t="str">
        <f>IF(D542&lt;&gt;"",IF(E542&lt;&gt;"",VLOOKUP(CONCATENATE(D542,"-",E542),'Three Phase - UG'!$C$8:$T$18,13,FALSE),""),"")</f>
        <v/>
      </c>
      <c r="N542" s="427" t="str">
        <f>IF(D542&lt;&gt;"",IF(E542&lt;&gt;"",VLOOKUP(CONCATENATE(D542,"-",E542),'Three Phase - UG'!$C$8:$T$18,15,FALSE)*1000000,""),"")</f>
        <v/>
      </c>
      <c r="O542" s="426"/>
      <c r="P542" s="427"/>
      <c r="W542" s="429"/>
      <c r="X542"/>
      <c r="Y542"/>
      <c r="Z542"/>
      <c r="AA542"/>
      <c r="AB542"/>
      <c r="AC542"/>
      <c r="AD542"/>
      <c r="AE542"/>
      <c r="AF542" s="4"/>
      <c r="AG542" s="4"/>
      <c r="AH542" s="4"/>
      <c r="AI542" s="4"/>
      <c r="AJ542" s="4"/>
      <c r="AK542" s="4"/>
      <c r="AL542" s="4"/>
      <c r="AM542" s="4"/>
      <c r="AN542"/>
      <c r="AO542"/>
      <c r="AP542"/>
      <c r="AQ542"/>
      <c r="AR542"/>
      <c r="AS542"/>
      <c r="AT542"/>
      <c r="AU542"/>
      <c r="AV542"/>
      <c r="AW542"/>
      <c r="AX542"/>
      <c r="AY542"/>
      <c r="AZ542"/>
      <c r="BA542"/>
    </row>
    <row r="543" spans="1:53" s="428" customFormat="1" x14ac:dyDescent="0.25">
      <c r="A543"/>
      <c r="B543" s="25"/>
      <c r="C543" s="25"/>
      <c r="D543" s="27"/>
      <c r="E543" s="26"/>
      <c r="F543" s="26"/>
      <c r="G543" s="353"/>
      <c r="H543" s="425"/>
      <c r="I543" s="353"/>
      <c r="J543" s="426" t="str">
        <f>IF(D543&lt;&gt;"",IF(E543&lt;&gt;"",VLOOKUP(CONCATENATE(D543,"-",E543),'Three Phase - UG'!$C$8:$T$18,9,FALSE),""),"")</f>
        <v/>
      </c>
      <c r="K543" s="426" t="str">
        <f>IF(D543&lt;&gt;"",IF(E543&lt;&gt;"",VLOOKUP(CONCATENATE(D543,"-",E543),'Three Phase - UG'!$C$8:$T$18,10,FALSE),""),"")</f>
        <v/>
      </c>
      <c r="L543" s="426" t="str">
        <f>IF(D543&lt;&gt;"",IF(E543&lt;&gt;"",VLOOKUP(CONCATENATE(D543,"-",E543),'Three Phase - UG'!$C$8:$T$18,12,FALSE),""),"")</f>
        <v/>
      </c>
      <c r="M543" s="426" t="str">
        <f>IF(D543&lt;&gt;"",IF(E543&lt;&gt;"",VLOOKUP(CONCATENATE(D543,"-",E543),'Three Phase - UG'!$C$8:$T$18,13,FALSE),""),"")</f>
        <v/>
      </c>
      <c r="N543" s="427" t="str">
        <f>IF(D543&lt;&gt;"",IF(E543&lt;&gt;"",VLOOKUP(CONCATENATE(D543,"-",E543),'Three Phase - UG'!$C$8:$T$18,15,FALSE)*1000000,""),"")</f>
        <v/>
      </c>
      <c r="O543" s="426"/>
      <c r="P543" s="427"/>
      <c r="W543" s="429"/>
      <c r="X543"/>
      <c r="Y543"/>
      <c r="Z543"/>
      <c r="AA543"/>
      <c r="AB543"/>
      <c r="AC543"/>
      <c r="AD543"/>
      <c r="AE543"/>
      <c r="AF543" s="4"/>
      <c r="AG543" s="4"/>
      <c r="AH543" s="4"/>
      <c r="AI543" s="4"/>
      <c r="AJ543" s="4"/>
      <c r="AK543" s="4"/>
      <c r="AL543" s="4"/>
      <c r="AM543" s="4"/>
      <c r="AN543"/>
      <c r="AO543"/>
      <c r="AP543"/>
      <c r="AQ543"/>
      <c r="AR543"/>
      <c r="AS543"/>
      <c r="AT543"/>
      <c r="AU543"/>
      <c r="AV543"/>
      <c r="AW543"/>
      <c r="AX543"/>
      <c r="AY543"/>
      <c r="AZ543"/>
      <c r="BA543"/>
    </row>
    <row r="544" spans="1:53" s="428" customFormat="1" x14ac:dyDescent="0.25">
      <c r="A544"/>
      <c r="B544" s="25"/>
      <c r="C544" s="25"/>
      <c r="D544" s="27"/>
      <c r="E544" s="26"/>
      <c r="F544" s="26"/>
      <c r="G544" s="353"/>
      <c r="H544" s="425"/>
      <c r="I544" s="353"/>
      <c r="J544" s="426" t="str">
        <f>IF(D544&lt;&gt;"",IF(E544&lt;&gt;"",VLOOKUP(CONCATENATE(D544,"-",E544),'Three Phase - UG'!$C$8:$T$18,9,FALSE),""),"")</f>
        <v/>
      </c>
      <c r="K544" s="426" t="str">
        <f>IF(D544&lt;&gt;"",IF(E544&lt;&gt;"",VLOOKUP(CONCATENATE(D544,"-",E544),'Three Phase - UG'!$C$8:$T$18,10,FALSE),""),"")</f>
        <v/>
      </c>
      <c r="L544" s="426" t="str">
        <f>IF(D544&lt;&gt;"",IF(E544&lt;&gt;"",VLOOKUP(CONCATENATE(D544,"-",E544),'Three Phase - UG'!$C$8:$T$18,12,FALSE),""),"")</f>
        <v/>
      </c>
      <c r="M544" s="426" t="str">
        <f>IF(D544&lt;&gt;"",IF(E544&lt;&gt;"",VLOOKUP(CONCATENATE(D544,"-",E544),'Three Phase - UG'!$C$8:$T$18,13,FALSE),""),"")</f>
        <v/>
      </c>
      <c r="N544" s="427" t="str">
        <f>IF(D544&lt;&gt;"",IF(E544&lt;&gt;"",VLOOKUP(CONCATENATE(D544,"-",E544),'Three Phase - UG'!$C$8:$T$18,15,FALSE)*1000000,""),"")</f>
        <v/>
      </c>
      <c r="O544" s="426"/>
      <c r="P544" s="427"/>
      <c r="W544" s="429"/>
      <c r="X544"/>
      <c r="Y544"/>
      <c r="Z544"/>
      <c r="AA544"/>
      <c r="AB544"/>
      <c r="AC544"/>
      <c r="AD544"/>
      <c r="AE544"/>
      <c r="AF544" s="4"/>
      <c r="AG544" s="4"/>
      <c r="AH544" s="4"/>
      <c r="AI544" s="4"/>
      <c r="AJ544" s="4"/>
      <c r="AK544" s="4"/>
      <c r="AL544" s="4"/>
      <c r="AM544" s="4"/>
      <c r="AN544"/>
      <c r="AO544"/>
      <c r="AP544"/>
      <c r="AQ544"/>
      <c r="AR544"/>
      <c r="AS544"/>
      <c r="AT544"/>
      <c r="AU544"/>
      <c r="AV544"/>
      <c r="AW544"/>
      <c r="AX544"/>
      <c r="AY544"/>
      <c r="AZ544"/>
      <c r="BA544"/>
    </row>
    <row r="545" spans="1:53" s="428" customFormat="1" x14ac:dyDescent="0.25">
      <c r="A545"/>
      <c r="B545" s="25"/>
      <c r="C545" s="25"/>
      <c r="D545" s="27"/>
      <c r="E545" s="26"/>
      <c r="F545" s="26"/>
      <c r="G545" s="353"/>
      <c r="H545" s="425"/>
      <c r="I545" s="353"/>
      <c r="J545" s="426" t="str">
        <f>IF(D545&lt;&gt;"",IF(E545&lt;&gt;"",VLOOKUP(CONCATENATE(D545,"-",E545),'Three Phase - UG'!$C$8:$T$18,9,FALSE),""),"")</f>
        <v/>
      </c>
      <c r="K545" s="426" t="str">
        <f>IF(D545&lt;&gt;"",IF(E545&lt;&gt;"",VLOOKUP(CONCATENATE(D545,"-",E545),'Three Phase - UG'!$C$8:$T$18,10,FALSE),""),"")</f>
        <v/>
      </c>
      <c r="L545" s="426" t="str">
        <f>IF(D545&lt;&gt;"",IF(E545&lt;&gt;"",VLOOKUP(CONCATENATE(D545,"-",E545),'Three Phase - UG'!$C$8:$T$18,12,FALSE),""),"")</f>
        <v/>
      </c>
      <c r="M545" s="426" t="str">
        <f>IF(D545&lt;&gt;"",IF(E545&lt;&gt;"",VLOOKUP(CONCATENATE(D545,"-",E545),'Three Phase - UG'!$C$8:$T$18,13,FALSE),""),"")</f>
        <v/>
      </c>
      <c r="N545" s="427" t="str">
        <f>IF(D545&lt;&gt;"",IF(E545&lt;&gt;"",VLOOKUP(CONCATENATE(D545,"-",E545),'Three Phase - UG'!$C$8:$T$18,15,FALSE)*1000000,""),"")</f>
        <v/>
      </c>
      <c r="O545" s="426"/>
      <c r="P545" s="427"/>
      <c r="W545" s="429"/>
      <c r="X545"/>
      <c r="Y545"/>
      <c r="Z545"/>
      <c r="AA545"/>
      <c r="AB545"/>
      <c r="AC545"/>
      <c r="AD545"/>
      <c r="AE545"/>
      <c r="AF545" s="4"/>
      <c r="AG545" s="4"/>
      <c r="AH545" s="4"/>
      <c r="AI545" s="4"/>
      <c r="AJ545" s="4"/>
      <c r="AK545" s="4"/>
      <c r="AL545" s="4"/>
      <c r="AM545" s="4"/>
      <c r="AN545"/>
      <c r="AO545"/>
      <c r="AP545"/>
      <c r="AQ545"/>
      <c r="AR545"/>
      <c r="AS545"/>
      <c r="AT545"/>
      <c r="AU545"/>
      <c r="AV545"/>
      <c r="AW545"/>
      <c r="AX545"/>
      <c r="AY545"/>
      <c r="AZ545"/>
      <c r="BA545"/>
    </row>
    <row r="546" spans="1:53" s="428" customFormat="1" x14ac:dyDescent="0.25">
      <c r="A546"/>
      <c r="B546" s="25"/>
      <c r="C546" s="25"/>
      <c r="D546" s="27"/>
      <c r="E546" s="26"/>
      <c r="F546" s="26"/>
      <c r="G546" s="353"/>
      <c r="H546" s="425"/>
      <c r="I546" s="353"/>
      <c r="J546" s="426" t="str">
        <f>IF(D546&lt;&gt;"",IF(E546&lt;&gt;"",VLOOKUP(CONCATENATE(D546,"-",E546),'Three Phase - UG'!$C$8:$T$18,9,FALSE),""),"")</f>
        <v/>
      </c>
      <c r="K546" s="426" t="str">
        <f>IF(D546&lt;&gt;"",IF(E546&lt;&gt;"",VLOOKUP(CONCATENATE(D546,"-",E546),'Three Phase - UG'!$C$8:$T$18,10,FALSE),""),"")</f>
        <v/>
      </c>
      <c r="L546" s="426" t="str">
        <f>IF(D546&lt;&gt;"",IF(E546&lt;&gt;"",VLOOKUP(CONCATENATE(D546,"-",E546),'Three Phase - UG'!$C$8:$T$18,12,FALSE),""),"")</f>
        <v/>
      </c>
      <c r="M546" s="426" t="str">
        <f>IF(D546&lt;&gt;"",IF(E546&lt;&gt;"",VLOOKUP(CONCATENATE(D546,"-",E546),'Three Phase - UG'!$C$8:$T$18,13,FALSE),""),"")</f>
        <v/>
      </c>
      <c r="N546" s="427" t="str">
        <f>IF(D546&lt;&gt;"",IF(E546&lt;&gt;"",VLOOKUP(CONCATENATE(D546,"-",E546),'Three Phase - UG'!$C$8:$T$18,15,FALSE)*1000000,""),"")</f>
        <v/>
      </c>
      <c r="O546" s="426"/>
      <c r="P546" s="427"/>
      <c r="W546" s="429"/>
      <c r="X546"/>
      <c r="Y546"/>
      <c r="Z546"/>
      <c r="AA546"/>
      <c r="AB546"/>
      <c r="AC546"/>
      <c r="AD546"/>
      <c r="AE546"/>
      <c r="AF546" s="4"/>
      <c r="AG546" s="4"/>
      <c r="AH546" s="4"/>
      <c r="AI546" s="4"/>
      <c r="AJ546" s="4"/>
      <c r="AK546" s="4"/>
      <c r="AL546" s="4"/>
      <c r="AM546" s="4"/>
      <c r="AN546"/>
      <c r="AO546"/>
      <c r="AP546"/>
      <c r="AQ546"/>
      <c r="AR546"/>
      <c r="AS546"/>
      <c r="AT546"/>
      <c r="AU546"/>
      <c r="AV546"/>
      <c r="AW546"/>
      <c r="AX546"/>
      <c r="AY546"/>
      <c r="AZ546"/>
      <c r="BA546"/>
    </row>
    <row r="547" spans="1:53" s="428" customFormat="1" x14ac:dyDescent="0.25">
      <c r="A547"/>
      <c r="B547" s="25"/>
      <c r="C547" s="25"/>
      <c r="D547" s="27"/>
      <c r="E547" s="26"/>
      <c r="F547" s="26"/>
      <c r="G547" s="353"/>
      <c r="H547" s="425"/>
      <c r="I547" s="353"/>
      <c r="J547" s="426" t="str">
        <f>IF(D547&lt;&gt;"",IF(E547&lt;&gt;"",VLOOKUP(CONCATENATE(D547,"-",E547),'Three Phase - UG'!$C$8:$T$18,9,FALSE),""),"")</f>
        <v/>
      </c>
      <c r="K547" s="426" t="str">
        <f>IF(D547&lt;&gt;"",IF(E547&lt;&gt;"",VLOOKUP(CONCATENATE(D547,"-",E547),'Three Phase - UG'!$C$8:$T$18,10,FALSE),""),"")</f>
        <v/>
      </c>
      <c r="L547" s="426" t="str">
        <f>IF(D547&lt;&gt;"",IF(E547&lt;&gt;"",VLOOKUP(CONCATENATE(D547,"-",E547),'Three Phase - UG'!$C$8:$T$18,12,FALSE),""),"")</f>
        <v/>
      </c>
      <c r="M547" s="426" t="str">
        <f>IF(D547&lt;&gt;"",IF(E547&lt;&gt;"",VLOOKUP(CONCATENATE(D547,"-",E547),'Three Phase - UG'!$C$8:$T$18,13,FALSE),""),"")</f>
        <v/>
      </c>
      <c r="N547" s="427" t="str">
        <f>IF(D547&lt;&gt;"",IF(E547&lt;&gt;"",VLOOKUP(CONCATENATE(D547,"-",E547),'Three Phase - UG'!$C$8:$T$18,15,FALSE)*1000000,""),"")</f>
        <v/>
      </c>
      <c r="O547" s="426"/>
      <c r="P547" s="427"/>
      <c r="W547" s="429"/>
      <c r="X547"/>
      <c r="Y547"/>
      <c r="Z547"/>
      <c r="AA547"/>
      <c r="AB547"/>
      <c r="AC547"/>
      <c r="AD547"/>
      <c r="AE547"/>
      <c r="AF547" s="4"/>
      <c r="AG547" s="4"/>
      <c r="AH547" s="4"/>
      <c r="AI547" s="4"/>
      <c r="AJ547" s="4"/>
      <c r="AK547" s="4"/>
      <c r="AL547" s="4"/>
      <c r="AM547" s="4"/>
      <c r="AN547"/>
      <c r="AO547"/>
      <c r="AP547"/>
      <c r="AQ547"/>
      <c r="AR547"/>
      <c r="AS547"/>
      <c r="AT547"/>
      <c r="AU547"/>
      <c r="AV547"/>
      <c r="AW547"/>
      <c r="AX547"/>
      <c r="AY547"/>
      <c r="AZ547"/>
      <c r="BA547"/>
    </row>
    <row r="548" spans="1:53" s="428" customFormat="1" x14ac:dyDescent="0.25">
      <c r="A548"/>
      <c r="B548" s="25"/>
      <c r="C548" s="25"/>
      <c r="D548" s="27"/>
      <c r="E548" s="26"/>
      <c r="F548" s="26"/>
      <c r="G548" s="353"/>
      <c r="H548" s="425"/>
      <c r="I548" s="353"/>
      <c r="J548" s="426" t="str">
        <f>IF(D548&lt;&gt;"",IF(E548&lt;&gt;"",VLOOKUP(CONCATENATE(D548,"-",E548),'Three Phase - UG'!$C$8:$T$18,9,FALSE),""),"")</f>
        <v/>
      </c>
      <c r="K548" s="426" t="str">
        <f>IF(D548&lt;&gt;"",IF(E548&lt;&gt;"",VLOOKUP(CONCATENATE(D548,"-",E548),'Three Phase - UG'!$C$8:$T$18,10,FALSE),""),"")</f>
        <v/>
      </c>
      <c r="L548" s="426" t="str">
        <f>IF(D548&lt;&gt;"",IF(E548&lt;&gt;"",VLOOKUP(CONCATENATE(D548,"-",E548),'Three Phase - UG'!$C$8:$T$18,12,FALSE),""),"")</f>
        <v/>
      </c>
      <c r="M548" s="426" t="str">
        <f>IF(D548&lt;&gt;"",IF(E548&lt;&gt;"",VLOOKUP(CONCATENATE(D548,"-",E548),'Three Phase - UG'!$C$8:$T$18,13,FALSE),""),"")</f>
        <v/>
      </c>
      <c r="N548" s="427" t="str">
        <f>IF(D548&lt;&gt;"",IF(E548&lt;&gt;"",VLOOKUP(CONCATENATE(D548,"-",E548),'Three Phase - UG'!$C$8:$T$18,15,FALSE)*1000000,""),"")</f>
        <v/>
      </c>
      <c r="O548" s="426"/>
      <c r="P548" s="427"/>
      <c r="W548" s="429"/>
      <c r="X548"/>
      <c r="Y548"/>
      <c r="Z548"/>
      <c r="AA548"/>
      <c r="AB548"/>
      <c r="AC548"/>
      <c r="AD548"/>
      <c r="AE548"/>
      <c r="AF548" s="4"/>
      <c r="AG548" s="4"/>
      <c r="AH548" s="4"/>
      <c r="AI548" s="4"/>
      <c r="AJ548" s="4"/>
      <c r="AK548" s="4"/>
      <c r="AL548" s="4"/>
      <c r="AM548" s="4"/>
      <c r="AN548"/>
      <c r="AO548"/>
      <c r="AP548"/>
      <c r="AQ548"/>
      <c r="AR548"/>
      <c r="AS548"/>
      <c r="AT548"/>
      <c r="AU548"/>
      <c r="AV548"/>
      <c r="AW548"/>
      <c r="AX548"/>
      <c r="AY548"/>
      <c r="AZ548"/>
      <c r="BA548"/>
    </row>
    <row r="549" spans="1:53" s="428" customFormat="1" x14ac:dyDescent="0.25">
      <c r="A549"/>
      <c r="B549" s="25"/>
      <c r="C549" s="25"/>
      <c r="D549" s="27"/>
      <c r="E549" s="26"/>
      <c r="F549" s="26"/>
      <c r="G549" s="353"/>
      <c r="H549" s="425"/>
      <c r="I549" s="353"/>
      <c r="J549" s="426" t="str">
        <f>IF(D549&lt;&gt;"",IF(E549&lt;&gt;"",VLOOKUP(CONCATENATE(D549,"-",E549),'Three Phase - UG'!$C$8:$T$18,9,FALSE),""),"")</f>
        <v/>
      </c>
      <c r="K549" s="426" t="str">
        <f>IF(D549&lt;&gt;"",IF(E549&lt;&gt;"",VLOOKUP(CONCATENATE(D549,"-",E549),'Three Phase - UG'!$C$8:$T$18,10,FALSE),""),"")</f>
        <v/>
      </c>
      <c r="L549" s="426" t="str">
        <f>IF(D549&lt;&gt;"",IF(E549&lt;&gt;"",VLOOKUP(CONCATENATE(D549,"-",E549),'Three Phase - UG'!$C$8:$T$18,12,FALSE),""),"")</f>
        <v/>
      </c>
      <c r="M549" s="426" t="str">
        <f>IF(D549&lt;&gt;"",IF(E549&lt;&gt;"",VLOOKUP(CONCATENATE(D549,"-",E549),'Three Phase - UG'!$C$8:$T$18,13,FALSE),""),"")</f>
        <v/>
      </c>
      <c r="N549" s="427" t="str">
        <f>IF(D549&lt;&gt;"",IF(E549&lt;&gt;"",VLOOKUP(CONCATENATE(D549,"-",E549),'Three Phase - UG'!$C$8:$T$18,15,FALSE)*1000000,""),"")</f>
        <v/>
      </c>
      <c r="O549" s="426"/>
      <c r="P549" s="427"/>
      <c r="W549" s="429"/>
      <c r="X549"/>
      <c r="Y549"/>
      <c r="Z549"/>
      <c r="AA549"/>
      <c r="AB549"/>
      <c r="AC549"/>
      <c r="AD549"/>
      <c r="AE549"/>
      <c r="AF549" s="4"/>
      <c r="AG549" s="4"/>
      <c r="AH549" s="4"/>
      <c r="AI549" s="4"/>
      <c r="AJ549" s="4"/>
      <c r="AK549" s="4"/>
      <c r="AL549" s="4"/>
      <c r="AM549" s="4"/>
      <c r="AN549"/>
      <c r="AO549"/>
      <c r="AP549"/>
      <c r="AQ549"/>
      <c r="AR549"/>
      <c r="AS549"/>
      <c r="AT549"/>
      <c r="AU549"/>
      <c r="AV549"/>
      <c r="AW549"/>
      <c r="AX549"/>
      <c r="AY549"/>
      <c r="AZ549"/>
      <c r="BA549"/>
    </row>
    <row r="550" spans="1:53" s="428" customFormat="1" x14ac:dyDescent="0.25">
      <c r="A550"/>
      <c r="B550" s="25"/>
      <c r="C550" s="25"/>
      <c r="D550" s="27"/>
      <c r="E550" s="26"/>
      <c r="F550" s="26"/>
      <c r="G550" s="353"/>
      <c r="H550" s="425"/>
      <c r="I550" s="353"/>
      <c r="J550" s="426" t="str">
        <f>IF(D550&lt;&gt;"",IF(E550&lt;&gt;"",VLOOKUP(CONCATENATE(D550,"-",E550),'Three Phase - UG'!$C$8:$T$18,9,FALSE),""),"")</f>
        <v/>
      </c>
      <c r="K550" s="426" t="str">
        <f>IF(D550&lt;&gt;"",IF(E550&lt;&gt;"",VLOOKUP(CONCATENATE(D550,"-",E550),'Three Phase - UG'!$C$8:$T$18,10,FALSE),""),"")</f>
        <v/>
      </c>
      <c r="L550" s="426" t="str">
        <f>IF(D550&lt;&gt;"",IF(E550&lt;&gt;"",VLOOKUP(CONCATENATE(D550,"-",E550),'Three Phase - UG'!$C$8:$T$18,12,FALSE),""),"")</f>
        <v/>
      </c>
      <c r="M550" s="426" t="str">
        <f>IF(D550&lt;&gt;"",IF(E550&lt;&gt;"",VLOOKUP(CONCATENATE(D550,"-",E550),'Three Phase - UG'!$C$8:$T$18,13,FALSE),""),"")</f>
        <v/>
      </c>
      <c r="N550" s="427" t="str">
        <f>IF(D550&lt;&gt;"",IF(E550&lt;&gt;"",VLOOKUP(CONCATENATE(D550,"-",E550),'Three Phase - UG'!$C$8:$T$18,15,FALSE)*1000000,""),"")</f>
        <v/>
      </c>
      <c r="O550" s="426"/>
      <c r="P550" s="427"/>
      <c r="W550" s="429"/>
      <c r="X550"/>
      <c r="Y550"/>
      <c r="Z550"/>
      <c r="AA550"/>
      <c r="AB550"/>
      <c r="AC550"/>
      <c r="AD550"/>
      <c r="AE550"/>
      <c r="AF550" s="4"/>
      <c r="AG550" s="4"/>
      <c r="AH550" s="4"/>
      <c r="AI550" s="4"/>
      <c r="AJ550" s="4"/>
      <c r="AK550" s="4"/>
      <c r="AL550" s="4"/>
      <c r="AM550" s="4"/>
      <c r="AN550"/>
      <c r="AO550"/>
      <c r="AP550"/>
      <c r="AQ550"/>
      <c r="AR550"/>
      <c r="AS550"/>
      <c r="AT550"/>
      <c r="AU550"/>
      <c r="AV550"/>
      <c r="AW550"/>
      <c r="AX550"/>
      <c r="AY550"/>
      <c r="AZ550"/>
      <c r="BA550"/>
    </row>
    <row r="551" spans="1:53" s="428" customFormat="1" x14ac:dyDescent="0.25">
      <c r="A551"/>
      <c r="B551" s="25"/>
      <c r="C551" s="25"/>
      <c r="D551" s="27"/>
      <c r="E551" s="26"/>
      <c r="F551" s="26"/>
      <c r="G551" s="353"/>
      <c r="H551" s="425"/>
      <c r="I551" s="353"/>
      <c r="J551" s="426" t="str">
        <f>IF(D551&lt;&gt;"",IF(E551&lt;&gt;"",VLOOKUP(CONCATENATE(D551,"-",E551),'Three Phase - UG'!$C$8:$T$18,9,FALSE),""),"")</f>
        <v/>
      </c>
      <c r="K551" s="426" t="str">
        <f>IF(D551&lt;&gt;"",IF(E551&lt;&gt;"",VLOOKUP(CONCATENATE(D551,"-",E551),'Three Phase - UG'!$C$8:$T$18,10,FALSE),""),"")</f>
        <v/>
      </c>
      <c r="L551" s="426" t="str">
        <f>IF(D551&lt;&gt;"",IF(E551&lt;&gt;"",VLOOKUP(CONCATENATE(D551,"-",E551),'Three Phase - UG'!$C$8:$T$18,12,FALSE),""),"")</f>
        <v/>
      </c>
      <c r="M551" s="426" t="str">
        <f>IF(D551&lt;&gt;"",IF(E551&lt;&gt;"",VLOOKUP(CONCATENATE(D551,"-",E551),'Three Phase - UG'!$C$8:$T$18,13,FALSE),""),"")</f>
        <v/>
      </c>
      <c r="N551" s="427" t="str">
        <f>IF(D551&lt;&gt;"",IF(E551&lt;&gt;"",VLOOKUP(CONCATENATE(D551,"-",E551),'Three Phase - UG'!$C$8:$T$18,15,FALSE)*1000000,""),"")</f>
        <v/>
      </c>
      <c r="O551" s="426"/>
      <c r="P551" s="427"/>
      <c r="W551" s="429"/>
      <c r="X551"/>
      <c r="Y551"/>
      <c r="Z551"/>
      <c r="AA551"/>
      <c r="AB551"/>
      <c r="AC551"/>
      <c r="AD551"/>
      <c r="AE551"/>
      <c r="AF551" s="4"/>
      <c r="AG551" s="4"/>
      <c r="AH551" s="4"/>
      <c r="AI551" s="4"/>
      <c r="AJ551" s="4"/>
      <c r="AK551" s="4"/>
      <c r="AL551" s="4"/>
      <c r="AM551" s="4"/>
      <c r="AN551"/>
      <c r="AO551"/>
      <c r="AP551"/>
      <c r="AQ551"/>
      <c r="AR551"/>
      <c r="AS551"/>
      <c r="AT551"/>
      <c r="AU551"/>
      <c r="AV551"/>
      <c r="AW551"/>
      <c r="AX551"/>
      <c r="AY551"/>
      <c r="AZ551"/>
      <c r="BA551"/>
    </row>
    <row r="552" spans="1:53" s="428" customFormat="1" x14ac:dyDescent="0.25">
      <c r="A552"/>
      <c r="B552" s="25"/>
      <c r="C552" s="25"/>
      <c r="D552" s="27"/>
      <c r="E552" s="26"/>
      <c r="F552" s="26"/>
      <c r="G552" s="353"/>
      <c r="H552" s="425"/>
      <c r="I552" s="353"/>
      <c r="J552" s="426" t="str">
        <f>IF(D552&lt;&gt;"",IF(E552&lt;&gt;"",VLOOKUP(CONCATENATE(D552,"-",E552),'Three Phase - UG'!$C$8:$T$18,9,FALSE),""),"")</f>
        <v/>
      </c>
      <c r="K552" s="426" t="str">
        <f>IF(D552&lt;&gt;"",IF(E552&lt;&gt;"",VLOOKUP(CONCATENATE(D552,"-",E552),'Three Phase - UG'!$C$8:$T$18,10,FALSE),""),"")</f>
        <v/>
      </c>
      <c r="L552" s="426" t="str">
        <f>IF(D552&lt;&gt;"",IF(E552&lt;&gt;"",VLOOKUP(CONCATENATE(D552,"-",E552),'Three Phase - UG'!$C$8:$T$18,12,FALSE),""),"")</f>
        <v/>
      </c>
      <c r="M552" s="426" t="str">
        <f>IF(D552&lt;&gt;"",IF(E552&lt;&gt;"",VLOOKUP(CONCATENATE(D552,"-",E552),'Three Phase - UG'!$C$8:$T$18,13,FALSE),""),"")</f>
        <v/>
      </c>
      <c r="N552" s="427" t="str">
        <f>IF(D552&lt;&gt;"",IF(E552&lt;&gt;"",VLOOKUP(CONCATENATE(D552,"-",E552),'Three Phase - UG'!$C$8:$T$18,15,FALSE)*1000000,""),"")</f>
        <v/>
      </c>
      <c r="O552" s="426"/>
      <c r="P552" s="427"/>
      <c r="W552" s="429"/>
      <c r="X552"/>
      <c r="Y552"/>
      <c r="Z552"/>
      <c r="AA552"/>
      <c r="AB552"/>
      <c r="AC552"/>
      <c r="AD552"/>
      <c r="AE552"/>
      <c r="AF552" s="4"/>
      <c r="AG552" s="4"/>
      <c r="AH552" s="4"/>
      <c r="AI552" s="4"/>
      <c r="AJ552" s="4"/>
      <c r="AK552" s="4"/>
      <c r="AL552" s="4"/>
      <c r="AM552" s="4"/>
      <c r="AN552"/>
      <c r="AO552"/>
      <c r="AP552"/>
      <c r="AQ552"/>
      <c r="AR552"/>
      <c r="AS552"/>
      <c r="AT552"/>
      <c r="AU552"/>
      <c r="AV552"/>
      <c r="AW552"/>
      <c r="AX552"/>
      <c r="AY552"/>
      <c r="AZ552"/>
      <c r="BA552"/>
    </row>
    <row r="553" spans="1:53" s="428" customFormat="1" x14ac:dyDescent="0.25">
      <c r="A553"/>
      <c r="B553" s="25"/>
      <c r="C553" s="25"/>
      <c r="D553" s="27"/>
      <c r="E553" s="26"/>
      <c r="F553" s="26"/>
      <c r="G553" s="353"/>
      <c r="H553" s="425"/>
      <c r="I553" s="353"/>
      <c r="J553" s="426" t="str">
        <f>IF(D553&lt;&gt;"",IF(E553&lt;&gt;"",VLOOKUP(CONCATENATE(D553,"-",E553),'Three Phase - UG'!$C$8:$T$18,9,FALSE),""),"")</f>
        <v/>
      </c>
      <c r="K553" s="426" t="str">
        <f>IF(D553&lt;&gt;"",IF(E553&lt;&gt;"",VLOOKUP(CONCATENATE(D553,"-",E553),'Three Phase - UG'!$C$8:$T$18,10,FALSE),""),"")</f>
        <v/>
      </c>
      <c r="L553" s="426" t="str">
        <f>IF(D553&lt;&gt;"",IF(E553&lt;&gt;"",VLOOKUP(CONCATENATE(D553,"-",E553),'Three Phase - UG'!$C$8:$T$18,12,FALSE),""),"")</f>
        <v/>
      </c>
      <c r="M553" s="426" t="str">
        <f>IF(D553&lt;&gt;"",IF(E553&lt;&gt;"",VLOOKUP(CONCATENATE(D553,"-",E553),'Three Phase - UG'!$C$8:$T$18,13,FALSE),""),"")</f>
        <v/>
      </c>
      <c r="N553" s="427" t="str">
        <f>IF(D553&lt;&gt;"",IF(E553&lt;&gt;"",VLOOKUP(CONCATENATE(D553,"-",E553),'Three Phase - UG'!$C$8:$T$18,15,FALSE)*1000000,""),"")</f>
        <v/>
      </c>
      <c r="O553" s="426"/>
      <c r="P553" s="427"/>
      <c r="W553" s="429"/>
      <c r="X553"/>
      <c r="Y553"/>
      <c r="Z553"/>
      <c r="AA553"/>
      <c r="AB553"/>
      <c r="AC553"/>
      <c r="AD553"/>
      <c r="AE553"/>
      <c r="AF553" s="4"/>
      <c r="AG553" s="4"/>
      <c r="AH553" s="4"/>
      <c r="AI553" s="4"/>
      <c r="AJ553" s="4"/>
      <c r="AK553" s="4"/>
      <c r="AL553" s="4"/>
      <c r="AM553" s="4"/>
      <c r="AN553"/>
      <c r="AO553"/>
      <c r="AP553"/>
      <c r="AQ553"/>
      <c r="AR553"/>
      <c r="AS553"/>
      <c r="AT553"/>
      <c r="AU553"/>
      <c r="AV553"/>
      <c r="AW553"/>
      <c r="AX553"/>
      <c r="AY553"/>
      <c r="AZ553"/>
      <c r="BA553"/>
    </row>
    <row r="554" spans="1:53" s="428" customFormat="1" x14ac:dyDescent="0.25">
      <c r="A554"/>
      <c r="B554" s="25"/>
      <c r="C554" s="25"/>
      <c r="D554" s="27"/>
      <c r="E554" s="26"/>
      <c r="F554" s="26"/>
      <c r="G554" s="353"/>
      <c r="H554" s="425"/>
      <c r="I554" s="353"/>
      <c r="J554" s="426" t="str">
        <f>IF(D554&lt;&gt;"",IF(E554&lt;&gt;"",VLOOKUP(CONCATENATE(D554,"-",E554),'Three Phase - UG'!$C$8:$T$18,9,FALSE),""),"")</f>
        <v/>
      </c>
      <c r="K554" s="426" t="str">
        <f>IF(D554&lt;&gt;"",IF(E554&lt;&gt;"",VLOOKUP(CONCATENATE(D554,"-",E554),'Three Phase - UG'!$C$8:$T$18,10,FALSE),""),"")</f>
        <v/>
      </c>
      <c r="L554" s="426" t="str">
        <f>IF(D554&lt;&gt;"",IF(E554&lt;&gt;"",VLOOKUP(CONCATENATE(D554,"-",E554),'Three Phase - UG'!$C$8:$T$18,12,FALSE),""),"")</f>
        <v/>
      </c>
      <c r="M554" s="426" t="str">
        <f>IF(D554&lt;&gt;"",IF(E554&lt;&gt;"",VLOOKUP(CONCATENATE(D554,"-",E554),'Three Phase - UG'!$C$8:$T$18,13,FALSE),""),"")</f>
        <v/>
      </c>
      <c r="N554" s="427" t="str">
        <f>IF(D554&lt;&gt;"",IF(E554&lt;&gt;"",VLOOKUP(CONCATENATE(D554,"-",E554),'Three Phase - UG'!$C$8:$T$18,15,FALSE)*1000000,""),"")</f>
        <v/>
      </c>
      <c r="O554" s="426"/>
      <c r="P554" s="427"/>
      <c r="W554" s="429"/>
      <c r="X554"/>
      <c r="Y554"/>
      <c r="Z554"/>
      <c r="AA554"/>
      <c r="AB554"/>
      <c r="AC554"/>
      <c r="AD554"/>
      <c r="AE554"/>
      <c r="AF554" s="4"/>
      <c r="AG554" s="4"/>
      <c r="AH554" s="4"/>
      <c r="AI554" s="4"/>
      <c r="AJ554" s="4"/>
      <c r="AK554" s="4"/>
      <c r="AL554" s="4"/>
      <c r="AM554" s="4"/>
      <c r="AN554"/>
      <c r="AO554"/>
      <c r="AP554"/>
      <c r="AQ554"/>
      <c r="AR554"/>
      <c r="AS554"/>
      <c r="AT554"/>
      <c r="AU554"/>
      <c r="AV554"/>
      <c r="AW554"/>
      <c r="AX554"/>
      <c r="AY554"/>
      <c r="AZ554"/>
      <c r="BA554"/>
    </row>
    <row r="555" spans="1:53" s="428" customFormat="1" x14ac:dyDescent="0.25">
      <c r="A555"/>
      <c r="B555" s="25"/>
      <c r="C555" s="25"/>
      <c r="D555" s="27"/>
      <c r="E555" s="26"/>
      <c r="F555" s="26"/>
      <c r="G555" s="353"/>
      <c r="H555" s="425"/>
      <c r="I555" s="353"/>
      <c r="J555" s="426" t="str">
        <f>IF(D555&lt;&gt;"",IF(E555&lt;&gt;"",VLOOKUP(CONCATENATE(D555,"-",E555),'Three Phase - UG'!$C$8:$T$18,9,FALSE),""),"")</f>
        <v/>
      </c>
      <c r="K555" s="426" t="str">
        <f>IF(D555&lt;&gt;"",IF(E555&lt;&gt;"",VLOOKUP(CONCATENATE(D555,"-",E555),'Three Phase - UG'!$C$8:$T$18,10,FALSE),""),"")</f>
        <v/>
      </c>
      <c r="L555" s="426" t="str">
        <f>IF(D555&lt;&gt;"",IF(E555&lt;&gt;"",VLOOKUP(CONCATENATE(D555,"-",E555),'Three Phase - UG'!$C$8:$T$18,12,FALSE),""),"")</f>
        <v/>
      </c>
      <c r="M555" s="426" t="str">
        <f>IF(D555&lt;&gt;"",IF(E555&lt;&gt;"",VLOOKUP(CONCATENATE(D555,"-",E555),'Three Phase - UG'!$C$8:$T$18,13,FALSE),""),"")</f>
        <v/>
      </c>
      <c r="N555" s="427" t="str">
        <f>IF(D555&lt;&gt;"",IF(E555&lt;&gt;"",VLOOKUP(CONCATENATE(D555,"-",E555),'Three Phase - UG'!$C$8:$T$18,15,FALSE)*1000000,""),"")</f>
        <v/>
      </c>
      <c r="O555" s="426"/>
      <c r="P555" s="427"/>
      <c r="W555" s="429"/>
      <c r="X555"/>
      <c r="Y555"/>
      <c r="Z555"/>
      <c r="AA555"/>
      <c r="AB555"/>
      <c r="AC555"/>
      <c r="AD555"/>
      <c r="AE555"/>
      <c r="AF555" s="4"/>
      <c r="AG555" s="4"/>
      <c r="AH555" s="4"/>
      <c r="AI555" s="4"/>
      <c r="AJ555" s="4"/>
      <c r="AK555" s="4"/>
      <c r="AL555" s="4"/>
      <c r="AM555" s="4"/>
      <c r="AN555"/>
      <c r="AO555"/>
      <c r="AP555"/>
      <c r="AQ555"/>
      <c r="AR555"/>
      <c r="AS555"/>
      <c r="AT555"/>
      <c r="AU555"/>
      <c r="AV555"/>
      <c r="AW555"/>
      <c r="AX555"/>
      <c r="AY555"/>
      <c r="AZ555"/>
      <c r="BA555"/>
    </row>
    <row r="556" spans="1:53" s="428" customFormat="1" x14ac:dyDescent="0.25">
      <c r="A556"/>
      <c r="B556" s="25"/>
      <c r="C556" s="25"/>
      <c r="D556" s="27"/>
      <c r="E556" s="26"/>
      <c r="F556" s="26"/>
      <c r="G556" s="353"/>
      <c r="H556" s="425"/>
      <c r="I556" s="353"/>
      <c r="J556" s="426" t="str">
        <f>IF(D556&lt;&gt;"",IF(E556&lt;&gt;"",VLOOKUP(CONCATENATE(D556,"-",E556),'Three Phase - UG'!$C$8:$T$18,9,FALSE),""),"")</f>
        <v/>
      </c>
      <c r="K556" s="426" t="str">
        <f>IF(D556&lt;&gt;"",IF(E556&lt;&gt;"",VLOOKUP(CONCATENATE(D556,"-",E556),'Three Phase - UG'!$C$8:$T$18,10,FALSE),""),"")</f>
        <v/>
      </c>
      <c r="L556" s="426" t="str">
        <f>IF(D556&lt;&gt;"",IF(E556&lt;&gt;"",VLOOKUP(CONCATENATE(D556,"-",E556),'Three Phase - UG'!$C$8:$T$18,12,FALSE),""),"")</f>
        <v/>
      </c>
      <c r="M556" s="426" t="str">
        <f>IF(D556&lt;&gt;"",IF(E556&lt;&gt;"",VLOOKUP(CONCATENATE(D556,"-",E556),'Three Phase - UG'!$C$8:$T$18,13,FALSE),""),"")</f>
        <v/>
      </c>
      <c r="N556" s="427" t="str">
        <f>IF(D556&lt;&gt;"",IF(E556&lt;&gt;"",VLOOKUP(CONCATENATE(D556,"-",E556),'Three Phase - UG'!$C$8:$T$18,15,FALSE)*1000000,""),"")</f>
        <v/>
      </c>
      <c r="O556" s="426"/>
      <c r="P556" s="427"/>
      <c r="W556" s="429"/>
      <c r="X556"/>
      <c r="Y556"/>
      <c r="Z556"/>
      <c r="AA556"/>
      <c r="AB556"/>
      <c r="AC556"/>
      <c r="AD556"/>
      <c r="AE556"/>
      <c r="AF556" s="4"/>
      <c r="AG556" s="4"/>
      <c r="AH556" s="4"/>
      <c r="AI556" s="4"/>
      <c r="AJ556" s="4"/>
      <c r="AK556" s="4"/>
      <c r="AL556" s="4"/>
      <c r="AM556" s="4"/>
      <c r="AN556"/>
      <c r="AO556"/>
      <c r="AP556"/>
      <c r="AQ556"/>
      <c r="AR556"/>
      <c r="AS556"/>
      <c r="AT556"/>
      <c r="AU556"/>
      <c r="AV556"/>
      <c r="AW556"/>
      <c r="AX556"/>
      <c r="AY556"/>
      <c r="AZ556"/>
      <c r="BA556"/>
    </row>
    <row r="557" spans="1:53" s="428" customFormat="1" x14ac:dyDescent="0.25">
      <c r="A557"/>
      <c r="B557" s="25"/>
      <c r="C557" s="25"/>
      <c r="D557" s="27"/>
      <c r="E557" s="26"/>
      <c r="F557" s="26"/>
      <c r="G557" s="353"/>
      <c r="H557" s="425"/>
      <c r="I557" s="353"/>
      <c r="J557" s="426" t="str">
        <f>IF(D557&lt;&gt;"",IF(E557&lt;&gt;"",VLOOKUP(CONCATENATE(D557,"-",E557),'Three Phase - UG'!$C$8:$T$18,9,FALSE),""),"")</f>
        <v/>
      </c>
      <c r="K557" s="426" t="str">
        <f>IF(D557&lt;&gt;"",IF(E557&lt;&gt;"",VLOOKUP(CONCATENATE(D557,"-",E557),'Three Phase - UG'!$C$8:$T$18,10,FALSE),""),"")</f>
        <v/>
      </c>
      <c r="L557" s="426" t="str">
        <f>IF(D557&lt;&gt;"",IF(E557&lt;&gt;"",VLOOKUP(CONCATENATE(D557,"-",E557),'Three Phase - UG'!$C$8:$T$18,12,FALSE),""),"")</f>
        <v/>
      </c>
      <c r="M557" s="426" t="str">
        <f>IF(D557&lt;&gt;"",IF(E557&lt;&gt;"",VLOOKUP(CONCATENATE(D557,"-",E557),'Three Phase - UG'!$C$8:$T$18,13,FALSE),""),"")</f>
        <v/>
      </c>
      <c r="N557" s="427" t="str">
        <f>IF(D557&lt;&gt;"",IF(E557&lt;&gt;"",VLOOKUP(CONCATENATE(D557,"-",E557),'Three Phase - UG'!$C$8:$T$18,15,FALSE)*1000000,""),"")</f>
        <v/>
      </c>
      <c r="O557" s="426"/>
      <c r="P557" s="427"/>
      <c r="W557" s="429"/>
      <c r="X557"/>
      <c r="Y557"/>
      <c r="Z557"/>
      <c r="AA557"/>
      <c r="AB557"/>
      <c r="AC557"/>
      <c r="AD557"/>
      <c r="AE557"/>
      <c r="AF557" s="4"/>
      <c r="AG557" s="4"/>
      <c r="AH557" s="4"/>
      <c r="AI557" s="4"/>
      <c r="AJ557" s="4"/>
      <c r="AK557" s="4"/>
      <c r="AL557" s="4"/>
      <c r="AM557" s="4"/>
      <c r="AN557"/>
      <c r="AO557"/>
      <c r="AP557"/>
      <c r="AQ557"/>
      <c r="AR557"/>
      <c r="AS557"/>
      <c r="AT557"/>
      <c r="AU557"/>
      <c r="AV557"/>
      <c r="AW557"/>
      <c r="AX557"/>
      <c r="AY557"/>
      <c r="AZ557"/>
      <c r="BA557"/>
    </row>
    <row r="558" spans="1:53" s="428" customFormat="1" x14ac:dyDescent="0.25">
      <c r="A558"/>
      <c r="B558" s="25"/>
      <c r="C558" s="25"/>
      <c r="D558" s="27"/>
      <c r="E558" s="26"/>
      <c r="F558" s="26"/>
      <c r="G558" s="353"/>
      <c r="H558" s="425"/>
      <c r="I558" s="353"/>
      <c r="J558" s="426" t="str">
        <f>IF(D558&lt;&gt;"",IF(E558&lt;&gt;"",VLOOKUP(CONCATENATE(D558,"-",E558),'Three Phase - UG'!$C$8:$T$18,9,FALSE),""),"")</f>
        <v/>
      </c>
      <c r="K558" s="426" t="str">
        <f>IF(D558&lt;&gt;"",IF(E558&lt;&gt;"",VLOOKUP(CONCATENATE(D558,"-",E558),'Three Phase - UG'!$C$8:$T$18,10,FALSE),""),"")</f>
        <v/>
      </c>
      <c r="L558" s="426" t="str">
        <f>IF(D558&lt;&gt;"",IF(E558&lt;&gt;"",VLOOKUP(CONCATENATE(D558,"-",E558),'Three Phase - UG'!$C$8:$T$18,12,FALSE),""),"")</f>
        <v/>
      </c>
      <c r="M558" s="426" t="str">
        <f>IF(D558&lt;&gt;"",IF(E558&lt;&gt;"",VLOOKUP(CONCATENATE(D558,"-",E558),'Three Phase - UG'!$C$8:$T$18,13,FALSE),""),"")</f>
        <v/>
      </c>
      <c r="N558" s="427" t="str">
        <f>IF(D558&lt;&gt;"",IF(E558&lt;&gt;"",VLOOKUP(CONCATENATE(D558,"-",E558),'Three Phase - UG'!$C$8:$T$18,15,FALSE)*1000000,""),"")</f>
        <v/>
      </c>
      <c r="O558" s="426"/>
      <c r="P558" s="427"/>
      <c r="W558" s="429"/>
      <c r="X558"/>
      <c r="Y558"/>
      <c r="Z558"/>
      <c r="AA558"/>
      <c r="AB558"/>
      <c r="AC558"/>
      <c r="AD558"/>
      <c r="AE558"/>
      <c r="AF558" s="4"/>
      <c r="AG558" s="4"/>
      <c r="AH558" s="4"/>
      <c r="AI558" s="4"/>
      <c r="AJ558" s="4"/>
      <c r="AK558" s="4"/>
      <c r="AL558" s="4"/>
      <c r="AM558" s="4"/>
      <c r="AN558"/>
      <c r="AO558"/>
      <c r="AP558"/>
      <c r="AQ558"/>
      <c r="AR558"/>
      <c r="AS558"/>
      <c r="AT558"/>
      <c r="AU558"/>
      <c r="AV558"/>
      <c r="AW558"/>
      <c r="AX558"/>
      <c r="AY558"/>
      <c r="AZ558"/>
      <c r="BA558"/>
    </row>
    <row r="559" spans="1:53" s="428" customFormat="1" x14ac:dyDescent="0.25">
      <c r="A559"/>
      <c r="B559" s="25"/>
      <c r="C559" s="25"/>
      <c r="D559" s="27"/>
      <c r="E559" s="26"/>
      <c r="F559" s="26"/>
      <c r="G559" s="353"/>
      <c r="H559" s="425"/>
      <c r="I559" s="353"/>
      <c r="J559" s="426" t="str">
        <f>IF(D559&lt;&gt;"",IF(E559&lt;&gt;"",VLOOKUP(CONCATENATE(D559,"-",E559),'Three Phase - UG'!$C$8:$T$18,9,FALSE),""),"")</f>
        <v/>
      </c>
      <c r="K559" s="426" t="str">
        <f>IF(D559&lt;&gt;"",IF(E559&lt;&gt;"",VLOOKUP(CONCATENATE(D559,"-",E559),'Three Phase - UG'!$C$8:$T$18,10,FALSE),""),"")</f>
        <v/>
      </c>
      <c r="L559" s="426" t="str">
        <f>IF(D559&lt;&gt;"",IF(E559&lt;&gt;"",VLOOKUP(CONCATENATE(D559,"-",E559),'Three Phase - UG'!$C$8:$T$18,12,FALSE),""),"")</f>
        <v/>
      </c>
      <c r="M559" s="426" t="str">
        <f>IF(D559&lt;&gt;"",IF(E559&lt;&gt;"",VLOOKUP(CONCATENATE(D559,"-",E559),'Three Phase - UG'!$C$8:$T$18,13,FALSE),""),"")</f>
        <v/>
      </c>
      <c r="N559" s="427" t="str">
        <f>IF(D559&lt;&gt;"",IF(E559&lt;&gt;"",VLOOKUP(CONCATENATE(D559,"-",E559),'Three Phase - UG'!$C$8:$T$18,15,FALSE)*1000000,""),"")</f>
        <v/>
      </c>
      <c r="O559" s="426"/>
      <c r="P559" s="427"/>
      <c r="W559" s="429"/>
      <c r="X559"/>
      <c r="Y559"/>
      <c r="Z559"/>
      <c r="AA559"/>
      <c r="AB559"/>
      <c r="AC559"/>
      <c r="AD559"/>
      <c r="AE559"/>
      <c r="AF559" s="4"/>
      <c r="AG559" s="4"/>
      <c r="AH559" s="4"/>
      <c r="AI559" s="4"/>
      <c r="AJ559" s="4"/>
      <c r="AK559" s="4"/>
      <c r="AL559" s="4"/>
      <c r="AM559" s="4"/>
      <c r="AN559"/>
      <c r="AO559"/>
      <c r="AP559"/>
      <c r="AQ559"/>
      <c r="AR559"/>
      <c r="AS559"/>
      <c r="AT559"/>
      <c r="AU559"/>
      <c r="AV559"/>
      <c r="AW559"/>
      <c r="AX559"/>
      <c r="AY559"/>
      <c r="AZ559"/>
      <c r="BA559"/>
    </row>
    <row r="560" spans="1:53" s="428" customFormat="1" x14ac:dyDescent="0.25">
      <c r="A560"/>
      <c r="B560" s="25"/>
      <c r="C560" s="25"/>
      <c r="D560" s="27"/>
      <c r="E560" s="26"/>
      <c r="F560" s="26"/>
      <c r="G560" s="353"/>
      <c r="H560" s="425"/>
      <c r="I560" s="353"/>
      <c r="J560" s="426" t="str">
        <f>IF(D560&lt;&gt;"",IF(E560&lt;&gt;"",VLOOKUP(CONCATENATE(D560,"-",E560),'Three Phase - UG'!$C$8:$T$18,9,FALSE),""),"")</f>
        <v/>
      </c>
      <c r="K560" s="426" t="str">
        <f>IF(D560&lt;&gt;"",IF(E560&lt;&gt;"",VLOOKUP(CONCATENATE(D560,"-",E560),'Three Phase - UG'!$C$8:$T$18,10,FALSE),""),"")</f>
        <v/>
      </c>
      <c r="L560" s="426" t="str">
        <f>IF(D560&lt;&gt;"",IF(E560&lt;&gt;"",VLOOKUP(CONCATENATE(D560,"-",E560),'Three Phase - UG'!$C$8:$T$18,12,FALSE),""),"")</f>
        <v/>
      </c>
      <c r="M560" s="426" t="str">
        <f>IF(D560&lt;&gt;"",IF(E560&lt;&gt;"",VLOOKUP(CONCATENATE(D560,"-",E560),'Three Phase - UG'!$C$8:$T$18,13,FALSE),""),"")</f>
        <v/>
      </c>
      <c r="N560" s="427" t="str">
        <f>IF(D560&lt;&gt;"",IF(E560&lt;&gt;"",VLOOKUP(CONCATENATE(D560,"-",E560),'Three Phase - UG'!$C$8:$T$18,15,FALSE)*1000000,""),"")</f>
        <v/>
      </c>
      <c r="O560" s="426"/>
      <c r="P560" s="427"/>
      <c r="W560" s="429"/>
      <c r="X560"/>
      <c r="Y560"/>
      <c r="Z560"/>
      <c r="AA560"/>
      <c r="AB560"/>
      <c r="AC560"/>
      <c r="AD560"/>
      <c r="AE560"/>
      <c r="AF560" s="4"/>
      <c r="AG560" s="4"/>
      <c r="AH560" s="4"/>
      <c r="AI560" s="4"/>
      <c r="AJ560" s="4"/>
      <c r="AK560" s="4"/>
      <c r="AL560" s="4"/>
      <c r="AM560" s="4"/>
      <c r="AN560"/>
      <c r="AO560"/>
      <c r="AP560"/>
      <c r="AQ560"/>
      <c r="AR560"/>
      <c r="AS560"/>
      <c r="AT560"/>
      <c r="AU560"/>
      <c r="AV560"/>
      <c r="AW560"/>
      <c r="AX560"/>
      <c r="AY560"/>
      <c r="AZ560"/>
      <c r="BA560"/>
    </row>
    <row r="561" spans="1:53" s="428" customFormat="1" x14ac:dyDescent="0.25">
      <c r="A561"/>
      <c r="B561" s="25"/>
      <c r="C561" s="25"/>
      <c r="D561" s="27"/>
      <c r="E561" s="26"/>
      <c r="F561" s="26"/>
      <c r="G561" s="353"/>
      <c r="H561" s="425"/>
      <c r="I561" s="353"/>
      <c r="J561" s="426" t="str">
        <f>IF(D561&lt;&gt;"",IF(E561&lt;&gt;"",VLOOKUP(CONCATENATE(D561,"-",E561),'Three Phase - UG'!$C$8:$T$18,9,FALSE),""),"")</f>
        <v/>
      </c>
      <c r="K561" s="426" t="str">
        <f>IF(D561&lt;&gt;"",IF(E561&lt;&gt;"",VLOOKUP(CONCATENATE(D561,"-",E561),'Three Phase - UG'!$C$8:$T$18,10,FALSE),""),"")</f>
        <v/>
      </c>
      <c r="L561" s="426" t="str">
        <f>IF(D561&lt;&gt;"",IF(E561&lt;&gt;"",VLOOKUP(CONCATENATE(D561,"-",E561),'Three Phase - UG'!$C$8:$T$18,12,FALSE),""),"")</f>
        <v/>
      </c>
      <c r="M561" s="426" t="str">
        <f>IF(D561&lt;&gt;"",IF(E561&lt;&gt;"",VLOOKUP(CONCATENATE(D561,"-",E561),'Three Phase - UG'!$C$8:$T$18,13,FALSE),""),"")</f>
        <v/>
      </c>
      <c r="N561" s="427" t="str">
        <f>IF(D561&lt;&gt;"",IF(E561&lt;&gt;"",VLOOKUP(CONCATENATE(D561,"-",E561),'Three Phase - UG'!$C$8:$T$18,15,FALSE)*1000000,""),"")</f>
        <v/>
      </c>
      <c r="O561" s="426"/>
      <c r="P561" s="427"/>
      <c r="W561" s="429"/>
      <c r="X561"/>
      <c r="Y561"/>
      <c r="Z561"/>
      <c r="AA561"/>
      <c r="AB561"/>
      <c r="AC561"/>
      <c r="AD561"/>
      <c r="AE561"/>
      <c r="AF561" s="4"/>
      <c r="AG561" s="4"/>
      <c r="AH561" s="4"/>
      <c r="AI561" s="4"/>
      <c r="AJ561" s="4"/>
      <c r="AK561" s="4"/>
      <c r="AL561" s="4"/>
      <c r="AM561" s="4"/>
      <c r="AN561"/>
      <c r="AO561"/>
      <c r="AP561"/>
      <c r="AQ561"/>
      <c r="AR561"/>
      <c r="AS561"/>
      <c r="AT561"/>
      <c r="AU561"/>
      <c r="AV561"/>
      <c r="AW561"/>
      <c r="AX561"/>
      <c r="AY561"/>
      <c r="AZ561"/>
      <c r="BA561"/>
    </row>
    <row r="562" spans="1:53" s="428" customFormat="1" x14ac:dyDescent="0.25">
      <c r="A562"/>
      <c r="B562" s="25"/>
      <c r="C562" s="25"/>
      <c r="D562" s="27"/>
      <c r="E562" s="26"/>
      <c r="F562" s="26"/>
      <c r="G562" s="353"/>
      <c r="H562" s="425"/>
      <c r="I562" s="353"/>
      <c r="J562" s="426" t="str">
        <f>IF(D562&lt;&gt;"",IF(E562&lt;&gt;"",VLOOKUP(CONCATENATE(D562,"-",E562),'Three Phase - UG'!$C$8:$T$18,9,FALSE),""),"")</f>
        <v/>
      </c>
      <c r="K562" s="426" t="str">
        <f>IF(D562&lt;&gt;"",IF(E562&lt;&gt;"",VLOOKUP(CONCATENATE(D562,"-",E562),'Three Phase - UG'!$C$8:$T$18,10,FALSE),""),"")</f>
        <v/>
      </c>
      <c r="L562" s="426" t="str">
        <f>IF(D562&lt;&gt;"",IF(E562&lt;&gt;"",VLOOKUP(CONCATENATE(D562,"-",E562),'Three Phase - UG'!$C$8:$T$18,12,FALSE),""),"")</f>
        <v/>
      </c>
      <c r="M562" s="426" t="str">
        <f>IF(D562&lt;&gt;"",IF(E562&lt;&gt;"",VLOOKUP(CONCATENATE(D562,"-",E562),'Three Phase - UG'!$C$8:$T$18,13,FALSE),""),"")</f>
        <v/>
      </c>
      <c r="N562" s="427" t="str">
        <f>IF(D562&lt;&gt;"",IF(E562&lt;&gt;"",VLOOKUP(CONCATENATE(D562,"-",E562),'Three Phase - UG'!$C$8:$T$18,15,FALSE)*1000000,""),"")</f>
        <v/>
      </c>
      <c r="O562" s="426"/>
      <c r="P562" s="427"/>
      <c r="W562" s="429"/>
      <c r="X562"/>
      <c r="Y562"/>
      <c r="Z562"/>
      <c r="AA562"/>
      <c r="AB562"/>
      <c r="AC562"/>
      <c r="AD562"/>
      <c r="AE562"/>
      <c r="AF562" s="4"/>
      <c r="AG562" s="4"/>
      <c r="AH562" s="4"/>
      <c r="AI562" s="4"/>
      <c r="AJ562" s="4"/>
      <c r="AK562" s="4"/>
      <c r="AL562" s="4"/>
      <c r="AM562" s="4"/>
      <c r="AN562"/>
      <c r="AO562"/>
      <c r="AP562"/>
      <c r="AQ562"/>
      <c r="AR562"/>
      <c r="AS562"/>
      <c r="AT562"/>
      <c r="AU562"/>
      <c r="AV562"/>
      <c r="AW562"/>
      <c r="AX562"/>
      <c r="AY562"/>
      <c r="AZ562"/>
      <c r="BA562"/>
    </row>
    <row r="563" spans="1:53" s="428" customFormat="1" x14ac:dyDescent="0.25">
      <c r="A563"/>
      <c r="B563" s="25"/>
      <c r="C563" s="25"/>
      <c r="D563" s="27"/>
      <c r="E563" s="26"/>
      <c r="F563" s="26"/>
      <c r="G563" s="353"/>
      <c r="H563" s="425"/>
      <c r="I563" s="353"/>
      <c r="J563" s="426" t="str">
        <f>IF(D563&lt;&gt;"",IF(E563&lt;&gt;"",VLOOKUP(CONCATENATE(D563,"-",E563),'Three Phase - UG'!$C$8:$T$18,9,FALSE),""),"")</f>
        <v/>
      </c>
      <c r="K563" s="426" t="str">
        <f>IF(D563&lt;&gt;"",IF(E563&lt;&gt;"",VLOOKUP(CONCATENATE(D563,"-",E563),'Three Phase - UG'!$C$8:$T$18,10,FALSE),""),"")</f>
        <v/>
      </c>
      <c r="L563" s="426" t="str">
        <f>IF(D563&lt;&gt;"",IF(E563&lt;&gt;"",VLOOKUP(CONCATENATE(D563,"-",E563),'Three Phase - UG'!$C$8:$T$18,12,FALSE),""),"")</f>
        <v/>
      </c>
      <c r="M563" s="426" t="str">
        <f>IF(D563&lt;&gt;"",IF(E563&lt;&gt;"",VLOOKUP(CONCATENATE(D563,"-",E563),'Three Phase - UG'!$C$8:$T$18,13,FALSE),""),"")</f>
        <v/>
      </c>
      <c r="N563" s="427" t="str">
        <f>IF(D563&lt;&gt;"",IF(E563&lt;&gt;"",VLOOKUP(CONCATENATE(D563,"-",E563),'Three Phase - UG'!$C$8:$T$18,15,FALSE)*1000000,""),"")</f>
        <v/>
      </c>
      <c r="O563" s="426"/>
      <c r="P563" s="427"/>
      <c r="W563" s="429"/>
      <c r="X563"/>
      <c r="Y563"/>
      <c r="Z563"/>
      <c r="AA563"/>
      <c r="AB563"/>
      <c r="AC563"/>
      <c r="AD563"/>
      <c r="AE563"/>
      <c r="AF563" s="4"/>
      <c r="AG563" s="4"/>
      <c r="AH563" s="4"/>
      <c r="AI563" s="4"/>
      <c r="AJ563" s="4"/>
      <c r="AK563" s="4"/>
      <c r="AL563" s="4"/>
      <c r="AM563" s="4"/>
      <c r="AN563"/>
      <c r="AO563"/>
      <c r="AP563"/>
      <c r="AQ563"/>
      <c r="AR563"/>
      <c r="AS563"/>
      <c r="AT563"/>
      <c r="AU563"/>
      <c r="AV563"/>
      <c r="AW563"/>
      <c r="AX563"/>
      <c r="AY563"/>
      <c r="AZ563"/>
      <c r="BA563"/>
    </row>
    <row r="564" spans="1:53" s="428" customFormat="1" x14ac:dyDescent="0.25">
      <c r="A564"/>
      <c r="B564" s="25"/>
      <c r="C564" s="25"/>
      <c r="D564" s="27"/>
      <c r="E564" s="26"/>
      <c r="F564" s="26"/>
      <c r="G564" s="353"/>
      <c r="H564" s="425"/>
      <c r="I564" s="353"/>
      <c r="J564" s="426" t="str">
        <f>IF(D564&lt;&gt;"",IF(E564&lt;&gt;"",VLOOKUP(CONCATENATE(D564,"-",E564),'Three Phase - UG'!$C$8:$T$18,9,FALSE),""),"")</f>
        <v/>
      </c>
      <c r="K564" s="426" t="str">
        <f>IF(D564&lt;&gt;"",IF(E564&lt;&gt;"",VLOOKUP(CONCATENATE(D564,"-",E564),'Three Phase - UG'!$C$8:$T$18,10,FALSE),""),"")</f>
        <v/>
      </c>
      <c r="L564" s="426" t="str">
        <f>IF(D564&lt;&gt;"",IF(E564&lt;&gt;"",VLOOKUP(CONCATENATE(D564,"-",E564),'Three Phase - UG'!$C$8:$T$18,12,FALSE),""),"")</f>
        <v/>
      </c>
      <c r="M564" s="426" t="str">
        <f>IF(D564&lt;&gt;"",IF(E564&lt;&gt;"",VLOOKUP(CONCATENATE(D564,"-",E564),'Three Phase - UG'!$C$8:$T$18,13,FALSE),""),"")</f>
        <v/>
      </c>
      <c r="N564" s="427" t="str">
        <f>IF(D564&lt;&gt;"",IF(E564&lt;&gt;"",VLOOKUP(CONCATENATE(D564,"-",E564),'Three Phase - UG'!$C$8:$T$18,15,FALSE)*1000000,""),"")</f>
        <v/>
      </c>
      <c r="O564" s="426"/>
      <c r="P564" s="427"/>
      <c r="W564" s="429"/>
      <c r="X564"/>
      <c r="Y564"/>
      <c r="Z564"/>
      <c r="AA564"/>
      <c r="AB564"/>
      <c r="AC564"/>
      <c r="AD564"/>
      <c r="AE564"/>
      <c r="AF564" s="4"/>
      <c r="AG564" s="4"/>
      <c r="AH564" s="4"/>
      <c r="AI564" s="4"/>
      <c r="AJ564" s="4"/>
      <c r="AK564" s="4"/>
      <c r="AL564" s="4"/>
      <c r="AM564" s="4"/>
      <c r="AN564"/>
      <c r="AO564"/>
      <c r="AP564"/>
      <c r="AQ564"/>
      <c r="AR564"/>
      <c r="AS564"/>
      <c r="AT564"/>
      <c r="AU564"/>
      <c r="AV564"/>
      <c r="AW564"/>
      <c r="AX564"/>
      <c r="AY564"/>
      <c r="AZ564"/>
      <c r="BA564"/>
    </row>
    <row r="565" spans="1:53" s="428" customFormat="1" x14ac:dyDescent="0.25">
      <c r="A565"/>
      <c r="B565" s="25"/>
      <c r="C565" s="25"/>
      <c r="D565" s="27"/>
      <c r="E565" s="26"/>
      <c r="F565" s="26"/>
      <c r="G565" s="353"/>
      <c r="H565" s="425"/>
      <c r="I565" s="353"/>
      <c r="J565" s="426" t="str">
        <f>IF(D565&lt;&gt;"",IF(E565&lt;&gt;"",VLOOKUP(CONCATENATE(D565,"-",E565),'Three Phase - UG'!$C$8:$T$18,9,FALSE),""),"")</f>
        <v/>
      </c>
      <c r="K565" s="426" t="str">
        <f>IF(D565&lt;&gt;"",IF(E565&lt;&gt;"",VLOOKUP(CONCATENATE(D565,"-",E565),'Three Phase - UG'!$C$8:$T$18,10,FALSE),""),"")</f>
        <v/>
      </c>
      <c r="L565" s="426" t="str">
        <f>IF(D565&lt;&gt;"",IF(E565&lt;&gt;"",VLOOKUP(CONCATENATE(D565,"-",E565),'Three Phase - UG'!$C$8:$T$18,12,FALSE),""),"")</f>
        <v/>
      </c>
      <c r="M565" s="426" t="str">
        <f>IF(D565&lt;&gt;"",IF(E565&lt;&gt;"",VLOOKUP(CONCATENATE(D565,"-",E565),'Three Phase - UG'!$C$8:$T$18,13,FALSE),""),"")</f>
        <v/>
      </c>
      <c r="N565" s="427" t="str">
        <f>IF(D565&lt;&gt;"",IF(E565&lt;&gt;"",VLOOKUP(CONCATENATE(D565,"-",E565),'Three Phase - UG'!$C$8:$T$18,15,FALSE)*1000000,""),"")</f>
        <v/>
      </c>
      <c r="O565" s="426"/>
      <c r="P565" s="427"/>
      <c r="W565" s="429"/>
      <c r="X565"/>
      <c r="Y565"/>
      <c r="Z565"/>
      <c r="AA565"/>
      <c r="AB565"/>
      <c r="AC565"/>
      <c r="AD565"/>
      <c r="AE565"/>
      <c r="AF565" s="4"/>
      <c r="AG565" s="4"/>
      <c r="AH565" s="4"/>
      <c r="AI565" s="4"/>
      <c r="AJ565" s="4"/>
      <c r="AK565" s="4"/>
      <c r="AL565" s="4"/>
      <c r="AM565" s="4"/>
      <c r="AN565"/>
      <c r="AO565"/>
      <c r="AP565"/>
      <c r="AQ565"/>
      <c r="AR565"/>
      <c r="AS565"/>
      <c r="AT565"/>
      <c r="AU565"/>
      <c r="AV565"/>
      <c r="AW565"/>
      <c r="AX565"/>
      <c r="AY565"/>
      <c r="AZ565"/>
      <c r="BA565"/>
    </row>
    <row r="566" spans="1:53" s="428" customFormat="1" x14ac:dyDescent="0.25">
      <c r="A566"/>
      <c r="B566" s="25"/>
      <c r="C566" s="25"/>
      <c r="D566" s="27"/>
      <c r="E566" s="26"/>
      <c r="F566" s="26"/>
      <c r="G566" s="353"/>
      <c r="H566" s="425"/>
      <c r="I566" s="353"/>
      <c r="J566" s="426" t="str">
        <f>IF(D566&lt;&gt;"",IF(E566&lt;&gt;"",VLOOKUP(CONCATENATE(D566,"-",E566),'Three Phase - UG'!$C$8:$T$18,9,FALSE),""),"")</f>
        <v/>
      </c>
      <c r="K566" s="426" t="str">
        <f>IF(D566&lt;&gt;"",IF(E566&lt;&gt;"",VLOOKUP(CONCATENATE(D566,"-",E566),'Three Phase - UG'!$C$8:$T$18,10,FALSE),""),"")</f>
        <v/>
      </c>
      <c r="L566" s="426" t="str">
        <f>IF(D566&lt;&gt;"",IF(E566&lt;&gt;"",VLOOKUP(CONCATENATE(D566,"-",E566),'Three Phase - UG'!$C$8:$T$18,12,FALSE),""),"")</f>
        <v/>
      </c>
      <c r="M566" s="426" t="str">
        <f>IF(D566&lt;&gt;"",IF(E566&lt;&gt;"",VLOOKUP(CONCATENATE(D566,"-",E566),'Three Phase - UG'!$C$8:$T$18,13,FALSE),""),"")</f>
        <v/>
      </c>
      <c r="N566" s="427" t="str">
        <f>IF(D566&lt;&gt;"",IF(E566&lt;&gt;"",VLOOKUP(CONCATENATE(D566,"-",E566),'Three Phase - UG'!$C$8:$T$18,15,FALSE)*1000000,""),"")</f>
        <v/>
      </c>
      <c r="O566" s="426"/>
      <c r="P566" s="427"/>
      <c r="W566" s="429"/>
      <c r="X566"/>
      <c r="Y566"/>
      <c r="Z566"/>
      <c r="AA566"/>
      <c r="AB566"/>
      <c r="AC566"/>
      <c r="AD566"/>
      <c r="AE566"/>
      <c r="AF566" s="4"/>
      <c r="AG566" s="4"/>
      <c r="AH566" s="4"/>
      <c r="AI566" s="4"/>
      <c r="AJ566" s="4"/>
      <c r="AK566" s="4"/>
      <c r="AL566" s="4"/>
      <c r="AM566" s="4"/>
      <c r="AN566"/>
      <c r="AO566"/>
      <c r="AP566"/>
      <c r="AQ566"/>
      <c r="AR566"/>
      <c r="AS566"/>
      <c r="AT566"/>
      <c r="AU566"/>
      <c r="AV566"/>
      <c r="AW566"/>
      <c r="AX566"/>
      <c r="AY566"/>
      <c r="AZ566"/>
      <c r="BA566"/>
    </row>
    <row r="567" spans="1:53" s="428" customFormat="1" x14ac:dyDescent="0.25">
      <c r="A567"/>
      <c r="B567" s="25"/>
      <c r="C567" s="25"/>
      <c r="D567" s="27"/>
      <c r="E567" s="26"/>
      <c r="F567" s="26"/>
      <c r="G567" s="353"/>
      <c r="H567" s="425"/>
      <c r="I567" s="353"/>
      <c r="J567" s="426" t="str">
        <f>IF(D567&lt;&gt;"",IF(E567&lt;&gt;"",VLOOKUP(CONCATENATE(D567,"-",E567),'Three Phase - UG'!$C$8:$T$18,9,FALSE),""),"")</f>
        <v/>
      </c>
      <c r="K567" s="426" t="str">
        <f>IF(D567&lt;&gt;"",IF(E567&lt;&gt;"",VLOOKUP(CONCATENATE(D567,"-",E567),'Three Phase - UG'!$C$8:$T$18,10,FALSE),""),"")</f>
        <v/>
      </c>
      <c r="L567" s="426" t="str">
        <f>IF(D567&lt;&gt;"",IF(E567&lt;&gt;"",VLOOKUP(CONCATENATE(D567,"-",E567),'Three Phase - UG'!$C$8:$T$18,12,FALSE),""),"")</f>
        <v/>
      </c>
      <c r="M567" s="426" t="str">
        <f>IF(D567&lt;&gt;"",IF(E567&lt;&gt;"",VLOOKUP(CONCATENATE(D567,"-",E567),'Three Phase - UG'!$C$8:$T$18,13,FALSE),""),"")</f>
        <v/>
      </c>
      <c r="N567" s="427" t="str">
        <f>IF(D567&lt;&gt;"",IF(E567&lt;&gt;"",VLOOKUP(CONCATENATE(D567,"-",E567),'Three Phase - UG'!$C$8:$T$18,15,FALSE)*1000000,""),"")</f>
        <v/>
      </c>
      <c r="O567" s="426"/>
      <c r="P567" s="427"/>
      <c r="W567" s="429"/>
      <c r="X567"/>
      <c r="Y567"/>
      <c r="Z567"/>
      <c r="AA567"/>
      <c r="AB567"/>
      <c r="AC567"/>
      <c r="AD567"/>
      <c r="AE567"/>
      <c r="AF567" s="4"/>
      <c r="AG567" s="4"/>
      <c r="AH567" s="4"/>
      <c r="AI567" s="4"/>
      <c r="AJ567" s="4"/>
      <c r="AK567" s="4"/>
      <c r="AL567" s="4"/>
      <c r="AM567" s="4"/>
      <c r="AN567"/>
      <c r="AO567"/>
      <c r="AP567"/>
      <c r="AQ567"/>
      <c r="AR567"/>
      <c r="AS567"/>
      <c r="AT567"/>
      <c r="AU567"/>
      <c r="AV567"/>
      <c r="AW567"/>
      <c r="AX567"/>
      <c r="AY567"/>
      <c r="AZ567"/>
      <c r="BA567"/>
    </row>
    <row r="568" spans="1:53" s="428" customFormat="1" x14ac:dyDescent="0.25">
      <c r="A568"/>
      <c r="B568" s="25"/>
      <c r="C568" s="25"/>
      <c r="D568" s="27"/>
      <c r="E568" s="26"/>
      <c r="F568" s="26"/>
      <c r="G568" s="353"/>
      <c r="H568" s="425"/>
      <c r="I568" s="353"/>
      <c r="J568" s="426" t="str">
        <f>IF(D568&lt;&gt;"",IF(E568&lt;&gt;"",VLOOKUP(CONCATENATE(D568,"-",E568),'Three Phase - UG'!$C$8:$T$18,9,FALSE),""),"")</f>
        <v/>
      </c>
      <c r="K568" s="426" t="str">
        <f>IF(D568&lt;&gt;"",IF(E568&lt;&gt;"",VLOOKUP(CONCATENATE(D568,"-",E568),'Three Phase - UG'!$C$8:$T$18,10,FALSE),""),"")</f>
        <v/>
      </c>
      <c r="L568" s="426" t="str">
        <f>IF(D568&lt;&gt;"",IF(E568&lt;&gt;"",VLOOKUP(CONCATENATE(D568,"-",E568),'Three Phase - UG'!$C$8:$T$18,12,FALSE),""),"")</f>
        <v/>
      </c>
      <c r="M568" s="426" t="str">
        <f>IF(D568&lt;&gt;"",IF(E568&lt;&gt;"",VLOOKUP(CONCATENATE(D568,"-",E568),'Three Phase - UG'!$C$8:$T$18,13,FALSE),""),"")</f>
        <v/>
      </c>
      <c r="N568" s="427" t="str">
        <f>IF(D568&lt;&gt;"",IF(E568&lt;&gt;"",VLOOKUP(CONCATENATE(D568,"-",E568),'Three Phase - UG'!$C$8:$T$18,15,FALSE)*1000000,""),"")</f>
        <v/>
      </c>
      <c r="O568" s="426"/>
      <c r="P568" s="427"/>
      <c r="W568" s="429"/>
      <c r="X568"/>
      <c r="Y568"/>
      <c r="Z568"/>
      <c r="AA568"/>
      <c r="AB568"/>
      <c r="AC568"/>
      <c r="AD568"/>
      <c r="AE568"/>
      <c r="AF568" s="4"/>
      <c r="AG568" s="4"/>
      <c r="AH568" s="4"/>
      <c r="AI568" s="4"/>
      <c r="AJ568" s="4"/>
      <c r="AK568" s="4"/>
      <c r="AL568" s="4"/>
      <c r="AM568" s="4"/>
      <c r="AN568"/>
      <c r="AO568"/>
      <c r="AP568"/>
      <c r="AQ568"/>
      <c r="AR568"/>
      <c r="AS568"/>
      <c r="AT568"/>
      <c r="AU568"/>
      <c r="AV568"/>
      <c r="AW568"/>
      <c r="AX568"/>
      <c r="AY568"/>
      <c r="AZ568"/>
      <c r="BA568"/>
    </row>
    <row r="569" spans="1:53" s="428" customFormat="1" x14ac:dyDescent="0.25">
      <c r="A569"/>
      <c r="B569" s="25"/>
      <c r="C569" s="25"/>
      <c r="D569" s="27"/>
      <c r="E569" s="26"/>
      <c r="F569" s="26"/>
      <c r="G569" s="353"/>
      <c r="H569" s="425"/>
      <c r="I569" s="353"/>
      <c r="J569" s="426" t="str">
        <f>IF(D569&lt;&gt;"",IF(E569&lt;&gt;"",VLOOKUP(CONCATENATE(D569,"-",E569),'Three Phase - UG'!$C$8:$T$18,9,FALSE),""),"")</f>
        <v/>
      </c>
      <c r="K569" s="426" t="str">
        <f>IF(D569&lt;&gt;"",IF(E569&lt;&gt;"",VLOOKUP(CONCATENATE(D569,"-",E569),'Three Phase - UG'!$C$8:$T$18,10,FALSE),""),"")</f>
        <v/>
      </c>
      <c r="L569" s="426" t="str">
        <f>IF(D569&lt;&gt;"",IF(E569&lt;&gt;"",VLOOKUP(CONCATENATE(D569,"-",E569),'Three Phase - UG'!$C$8:$T$18,12,FALSE),""),"")</f>
        <v/>
      </c>
      <c r="M569" s="426" t="str">
        <f>IF(D569&lt;&gt;"",IF(E569&lt;&gt;"",VLOOKUP(CONCATENATE(D569,"-",E569),'Three Phase - UG'!$C$8:$T$18,13,FALSE),""),"")</f>
        <v/>
      </c>
      <c r="N569" s="427" t="str">
        <f>IF(D569&lt;&gt;"",IF(E569&lt;&gt;"",VLOOKUP(CONCATENATE(D569,"-",E569),'Three Phase - UG'!$C$8:$T$18,15,FALSE)*1000000,""),"")</f>
        <v/>
      </c>
      <c r="O569" s="426"/>
      <c r="P569" s="427"/>
      <c r="W569" s="429"/>
      <c r="X569"/>
      <c r="Y569"/>
      <c r="Z569"/>
      <c r="AA569"/>
      <c r="AB569"/>
      <c r="AC569"/>
      <c r="AD569"/>
      <c r="AE569"/>
      <c r="AF569" s="4"/>
      <c r="AG569" s="4"/>
      <c r="AH569" s="4"/>
      <c r="AI569" s="4"/>
      <c r="AJ569" s="4"/>
      <c r="AK569" s="4"/>
      <c r="AL569" s="4"/>
      <c r="AM569" s="4"/>
      <c r="AN569"/>
      <c r="AO569"/>
      <c r="AP569"/>
      <c r="AQ569"/>
      <c r="AR569"/>
      <c r="AS569"/>
      <c r="AT569"/>
      <c r="AU569"/>
      <c r="AV569"/>
      <c r="AW569"/>
      <c r="AX569"/>
      <c r="AY569"/>
      <c r="AZ569"/>
      <c r="BA569"/>
    </row>
    <row r="570" spans="1:53" s="428" customFormat="1" x14ac:dyDescent="0.25">
      <c r="A570"/>
      <c r="B570" s="25"/>
      <c r="C570" s="25"/>
      <c r="D570" s="27"/>
      <c r="E570" s="26"/>
      <c r="F570" s="26"/>
      <c r="G570" s="353"/>
      <c r="H570" s="425"/>
      <c r="I570" s="353"/>
      <c r="J570" s="426" t="str">
        <f>IF(D570&lt;&gt;"",IF(E570&lt;&gt;"",VLOOKUP(CONCATENATE(D570,"-",E570),'Three Phase - UG'!$C$8:$T$18,9,FALSE),""),"")</f>
        <v/>
      </c>
      <c r="K570" s="426" t="str">
        <f>IF(D570&lt;&gt;"",IF(E570&lt;&gt;"",VLOOKUP(CONCATENATE(D570,"-",E570),'Three Phase - UG'!$C$8:$T$18,10,FALSE),""),"")</f>
        <v/>
      </c>
      <c r="L570" s="426" t="str">
        <f>IF(D570&lt;&gt;"",IF(E570&lt;&gt;"",VLOOKUP(CONCATENATE(D570,"-",E570),'Three Phase - UG'!$C$8:$T$18,12,FALSE),""),"")</f>
        <v/>
      </c>
      <c r="M570" s="426" t="str">
        <f>IF(D570&lt;&gt;"",IF(E570&lt;&gt;"",VLOOKUP(CONCATENATE(D570,"-",E570),'Three Phase - UG'!$C$8:$T$18,13,FALSE),""),"")</f>
        <v/>
      </c>
      <c r="N570" s="427" t="str">
        <f>IF(D570&lt;&gt;"",IF(E570&lt;&gt;"",VLOOKUP(CONCATENATE(D570,"-",E570),'Three Phase - UG'!$C$8:$T$18,15,FALSE)*1000000,""),"")</f>
        <v/>
      </c>
      <c r="O570" s="426"/>
      <c r="P570" s="427"/>
      <c r="W570" s="429"/>
      <c r="X570"/>
      <c r="Y570"/>
      <c r="Z570"/>
      <c r="AA570"/>
      <c r="AB570"/>
      <c r="AC570"/>
      <c r="AD570"/>
      <c r="AE570"/>
      <c r="AF570" s="4"/>
      <c r="AG570" s="4"/>
      <c r="AH570" s="4"/>
      <c r="AI570" s="4"/>
      <c r="AJ570" s="4"/>
      <c r="AK570" s="4"/>
      <c r="AL570" s="4"/>
      <c r="AM570" s="4"/>
      <c r="AN570"/>
      <c r="AO570"/>
      <c r="AP570"/>
      <c r="AQ570"/>
      <c r="AR570"/>
      <c r="AS570"/>
      <c r="AT570"/>
      <c r="AU570"/>
      <c r="AV570"/>
      <c r="AW570"/>
      <c r="AX570"/>
      <c r="AY570"/>
      <c r="AZ570"/>
      <c r="BA570"/>
    </row>
    <row r="571" spans="1:53" s="428" customFormat="1" x14ac:dyDescent="0.25">
      <c r="A571"/>
      <c r="B571" s="25"/>
      <c r="C571" s="25"/>
      <c r="D571" s="27"/>
      <c r="E571" s="26"/>
      <c r="F571" s="26"/>
      <c r="G571" s="353"/>
      <c r="H571" s="425"/>
      <c r="I571" s="353"/>
      <c r="J571" s="426" t="str">
        <f>IF(D571&lt;&gt;"",IF(E571&lt;&gt;"",VLOOKUP(CONCATENATE(D571,"-",E571),'Three Phase - UG'!$C$8:$T$18,9,FALSE),""),"")</f>
        <v/>
      </c>
      <c r="K571" s="426" t="str">
        <f>IF(D571&lt;&gt;"",IF(E571&lt;&gt;"",VLOOKUP(CONCATENATE(D571,"-",E571),'Three Phase - UG'!$C$8:$T$18,10,FALSE),""),"")</f>
        <v/>
      </c>
      <c r="L571" s="426" t="str">
        <f>IF(D571&lt;&gt;"",IF(E571&lt;&gt;"",VLOOKUP(CONCATENATE(D571,"-",E571),'Three Phase - UG'!$C$8:$T$18,12,FALSE),""),"")</f>
        <v/>
      </c>
      <c r="M571" s="426" t="str">
        <f>IF(D571&lt;&gt;"",IF(E571&lt;&gt;"",VLOOKUP(CONCATENATE(D571,"-",E571),'Three Phase - UG'!$C$8:$T$18,13,FALSE),""),"")</f>
        <v/>
      </c>
      <c r="N571" s="427" t="str">
        <f>IF(D571&lt;&gt;"",IF(E571&lt;&gt;"",VLOOKUP(CONCATENATE(D571,"-",E571),'Three Phase - UG'!$C$8:$T$18,15,FALSE)*1000000,""),"")</f>
        <v/>
      </c>
      <c r="O571" s="426"/>
      <c r="P571" s="427"/>
      <c r="W571" s="429"/>
      <c r="X571"/>
      <c r="Y571"/>
      <c r="Z571"/>
      <c r="AA571"/>
      <c r="AB571"/>
      <c r="AC571"/>
      <c r="AD571"/>
      <c r="AE571"/>
      <c r="AF571" s="4"/>
      <c r="AG571" s="4"/>
      <c r="AH571" s="4"/>
      <c r="AI571" s="4"/>
      <c r="AJ571" s="4"/>
      <c r="AK571" s="4"/>
      <c r="AL571" s="4"/>
      <c r="AM571" s="4"/>
      <c r="AN571"/>
      <c r="AO571"/>
      <c r="AP571"/>
      <c r="AQ571"/>
      <c r="AR571"/>
      <c r="AS571"/>
      <c r="AT571"/>
      <c r="AU571"/>
      <c r="AV571"/>
      <c r="AW571"/>
      <c r="AX571"/>
      <c r="AY571"/>
      <c r="AZ571"/>
      <c r="BA571"/>
    </row>
    <row r="572" spans="1:53" s="428" customFormat="1" x14ac:dyDescent="0.25">
      <c r="A572"/>
      <c r="B572" s="25"/>
      <c r="C572" s="25"/>
      <c r="D572" s="27"/>
      <c r="E572" s="26"/>
      <c r="F572" s="26"/>
      <c r="G572" s="353"/>
      <c r="H572" s="425"/>
      <c r="I572" s="353"/>
      <c r="J572" s="426" t="str">
        <f>IF(D572&lt;&gt;"",IF(E572&lt;&gt;"",VLOOKUP(CONCATENATE(D572,"-",E572),'Three Phase - UG'!$C$8:$T$18,9,FALSE),""),"")</f>
        <v/>
      </c>
      <c r="K572" s="426" t="str">
        <f>IF(D572&lt;&gt;"",IF(E572&lt;&gt;"",VLOOKUP(CONCATENATE(D572,"-",E572),'Three Phase - UG'!$C$8:$T$18,10,FALSE),""),"")</f>
        <v/>
      </c>
      <c r="L572" s="426" t="str">
        <f>IF(D572&lt;&gt;"",IF(E572&lt;&gt;"",VLOOKUP(CONCATENATE(D572,"-",E572),'Three Phase - UG'!$C$8:$T$18,12,FALSE),""),"")</f>
        <v/>
      </c>
      <c r="M572" s="426" t="str">
        <f>IF(D572&lt;&gt;"",IF(E572&lt;&gt;"",VLOOKUP(CONCATENATE(D572,"-",E572),'Three Phase - UG'!$C$8:$T$18,13,FALSE),""),"")</f>
        <v/>
      </c>
      <c r="N572" s="427" t="str">
        <f>IF(D572&lt;&gt;"",IF(E572&lt;&gt;"",VLOOKUP(CONCATENATE(D572,"-",E572),'Three Phase - UG'!$C$8:$T$18,15,FALSE)*1000000,""),"")</f>
        <v/>
      </c>
      <c r="O572" s="426"/>
      <c r="P572" s="427"/>
      <c r="W572" s="429"/>
      <c r="X572"/>
      <c r="Y572"/>
      <c r="Z572"/>
      <c r="AA572"/>
      <c r="AB572"/>
      <c r="AC572"/>
      <c r="AD572"/>
      <c r="AE572"/>
      <c r="AF572" s="4"/>
      <c r="AG572" s="4"/>
      <c r="AH572" s="4"/>
      <c r="AI572" s="4"/>
      <c r="AJ572" s="4"/>
      <c r="AK572" s="4"/>
      <c r="AL572" s="4"/>
      <c r="AM572" s="4"/>
      <c r="AN572"/>
      <c r="AO572"/>
      <c r="AP572"/>
      <c r="AQ572"/>
      <c r="AR572"/>
      <c r="AS572"/>
      <c r="AT572"/>
      <c r="AU572"/>
      <c r="AV572"/>
      <c r="AW572"/>
      <c r="AX572"/>
      <c r="AY572"/>
      <c r="AZ572"/>
      <c r="BA572"/>
    </row>
    <row r="573" spans="1:53" s="428" customFormat="1" x14ac:dyDescent="0.25">
      <c r="A573"/>
      <c r="B573" s="25"/>
      <c r="C573" s="25"/>
      <c r="D573" s="27"/>
      <c r="E573" s="26"/>
      <c r="F573" s="26"/>
      <c r="G573" s="353"/>
      <c r="H573" s="425"/>
      <c r="I573" s="353"/>
      <c r="J573" s="426" t="str">
        <f>IF(D573&lt;&gt;"",IF(E573&lt;&gt;"",VLOOKUP(CONCATENATE(D573,"-",E573),'Three Phase - UG'!$C$8:$T$18,9,FALSE),""),"")</f>
        <v/>
      </c>
      <c r="K573" s="426" t="str">
        <f>IF(D573&lt;&gt;"",IF(E573&lt;&gt;"",VLOOKUP(CONCATENATE(D573,"-",E573),'Three Phase - UG'!$C$8:$T$18,10,FALSE),""),"")</f>
        <v/>
      </c>
      <c r="L573" s="426" t="str">
        <f>IF(D573&lt;&gt;"",IF(E573&lt;&gt;"",VLOOKUP(CONCATENATE(D573,"-",E573),'Three Phase - UG'!$C$8:$T$18,12,FALSE),""),"")</f>
        <v/>
      </c>
      <c r="M573" s="426" t="str">
        <f>IF(D573&lt;&gt;"",IF(E573&lt;&gt;"",VLOOKUP(CONCATENATE(D573,"-",E573),'Three Phase - UG'!$C$8:$T$18,13,FALSE),""),"")</f>
        <v/>
      </c>
      <c r="N573" s="427" t="str">
        <f>IF(D573&lt;&gt;"",IF(E573&lt;&gt;"",VLOOKUP(CONCATENATE(D573,"-",E573),'Three Phase - UG'!$C$8:$T$18,15,FALSE)*1000000,""),"")</f>
        <v/>
      </c>
      <c r="O573" s="426"/>
      <c r="P573" s="427"/>
      <c r="W573" s="429"/>
      <c r="X573"/>
      <c r="Y573"/>
      <c r="Z573"/>
      <c r="AA573"/>
      <c r="AB573"/>
      <c r="AC573"/>
      <c r="AD573"/>
      <c r="AE573"/>
      <c r="AF573" s="4"/>
      <c r="AG573" s="4"/>
      <c r="AH573" s="4"/>
      <c r="AI573" s="4"/>
      <c r="AJ573" s="4"/>
      <c r="AK573" s="4"/>
      <c r="AL573" s="4"/>
      <c r="AM573" s="4"/>
      <c r="AN573"/>
      <c r="AO573"/>
      <c r="AP573"/>
      <c r="AQ573"/>
      <c r="AR573"/>
      <c r="AS573"/>
      <c r="AT573"/>
      <c r="AU573"/>
      <c r="AV573"/>
      <c r="AW573"/>
      <c r="AX573"/>
      <c r="AY573"/>
      <c r="AZ573"/>
      <c r="BA573"/>
    </row>
    <row r="574" spans="1:53" s="428" customFormat="1" x14ac:dyDescent="0.25">
      <c r="A574"/>
      <c r="B574" s="25"/>
      <c r="C574" s="25"/>
      <c r="D574" s="27"/>
      <c r="E574" s="26"/>
      <c r="F574" s="26"/>
      <c r="G574" s="353"/>
      <c r="H574" s="425"/>
      <c r="I574" s="353"/>
      <c r="J574" s="426" t="str">
        <f>IF(D574&lt;&gt;"",IF(E574&lt;&gt;"",VLOOKUP(CONCATENATE(D574,"-",E574),'Three Phase - UG'!$C$8:$T$18,9,FALSE),""),"")</f>
        <v/>
      </c>
      <c r="K574" s="426" t="str">
        <f>IF(D574&lt;&gt;"",IF(E574&lt;&gt;"",VLOOKUP(CONCATENATE(D574,"-",E574),'Three Phase - UG'!$C$8:$T$18,10,FALSE),""),"")</f>
        <v/>
      </c>
      <c r="L574" s="426" t="str">
        <f>IF(D574&lt;&gt;"",IF(E574&lt;&gt;"",VLOOKUP(CONCATENATE(D574,"-",E574),'Three Phase - UG'!$C$8:$T$18,12,FALSE),""),"")</f>
        <v/>
      </c>
      <c r="M574" s="426" t="str">
        <f>IF(D574&lt;&gt;"",IF(E574&lt;&gt;"",VLOOKUP(CONCATENATE(D574,"-",E574),'Three Phase - UG'!$C$8:$T$18,13,FALSE),""),"")</f>
        <v/>
      </c>
      <c r="N574" s="427" t="str">
        <f>IF(D574&lt;&gt;"",IF(E574&lt;&gt;"",VLOOKUP(CONCATENATE(D574,"-",E574),'Three Phase - UG'!$C$8:$T$18,15,FALSE)*1000000,""),"")</f>
        <v/>
      </c>
      <c r="O574" s="426"/>
      <c r="P574" s="427"/>
      <c r="W574" s="429"/>
      <c r="X574"/>
      <c r="Y574"/>
      <c r="Z574"/>
      <c r="AA574"/>
      <c r="AB574"/>
      <c r="AC574"/>
      <c r="AD574"/>
      <c r="AE574"/>
      <c r="AF574" s="4"/>
      <c r="AG574" s="4"/>
      <c r="AH574" s="4"/>
      <c r="AI574" s="4"/>
      <c r="AJ574" s="4"/>
      <c r="AK574" s="4"/>
      <c r="AL574" s="4"/>
      <c r="AM574" s="4"/>
      <c r="AN574"/>
      <c r="AO574"/>
      <c r="AP574"/>
      <c r="AQ574"/>
      <c r="AR574"/>
      <c r="AS574"/>
      <c r="AT574"/>
      <c r="AU574"/>
      <c r="AV574"/>
      <c r="AW574"/>
      <c r="AX574"/>
      <c r="AY574"/>
      <c r="AZ574"/>
      <c r="BA574"/>
    </row>
    <row r="575" spans="1:53" s="428" customFormat="1" x14ac:dyDescent="0.25">
      <c r="A575"/>
      <c r="B575" s="25"/>
      <c r="C575" s="25"/>
      <c r="D575" s="27"/>
      <c r="E575" s="26"/>
      <c r="F575" s="26"/>
      <c r="G575" s="353"/>
      <c r="H575" s="425"/>
      <c r="I575" s="353"/>
      <c r="J575" s="426" t="str">
        <f>IF(D575&lt;&gt;"",IF(E575&lt;&gt;"",VLOOKUP(CONCATENATE(D575,"-",E575),'Three Phase - UG'!$C$8:$T$18,9,FALSE),""),"")</f>
        <v/>
      </c>
      <c r="K575" s="426" t="str">
        <f>IF(D575&lt;&gt;"",IF(E575&lt;&gt;"",VLOOKUP(CONCATENATE(D575,"-",E575),'Three Phase - UG'!$C$8:$T$18,10,FALSE),""),"")</f>
        <v/>
      </c>
      <c r="L575" s="426" t="str">
        <f>IF(D575&lt;&gt;"",IF(E575&lt;&gt;"",VLOOKUP(CONCATENATE(D575,"-",E575),'Three Phase - UG'!$C$8:$T$18,12,FALSE),""),"")</f>
        <v/>
      </c>
      <c r="M575" s="426" t="str">
        <f>IF(D575&lt;&gt;"",IF(E575&lt;&gt;"",VLOOKUP(CONCATENATE(D575,"-",E575),'Three Phase - UG'!$C$8:$T$18,13,FALSE),""),"")</f>
        <v/>
      </c>
      <c r="N575" s="427" t="str">
        <f>IF(D575&lt;&gt;"",IF(E575&lt;&gt;"",VLOOKUP(CONCATENATE(D575,"-",E575),'Three Phase - UG'!$C$8:$T$18,15,FALSE)*1000000,""),"")</f>
        <v/>
      </c>
      <c r="O575" s="426"/>
      <c r="P575" s="427"/>
      <c r="W575" s="429"/>
      <c r="X575"/>
      <c r="Y575"/>
      <c r="Z575"/>
      <c r="AA575"/>
      <c r="AB575"/>
      <c r="AC575"/>
      <c r="AD575"/>
      <c r="AE575"/>
      <c r="AF575" s="4"/>
      <c r="AG575" s="4"/>
      <c r="AH575" s="4"/>
      <c r="AI575" s="4"/>
      <c r="AJ575" s="4"/>
      <c r="AK575" s="4"/>
      <c r="AL575" s="4"/>
      <c r="AM575" s="4"/>
      <c r="AN575"/>
      <c r="AO575"/>
      <c r="AP575"/>
      <c r="AQ575"/>
      <c r="AR575"/>
      <c r="AS575"/>
      <c r="AT575"/>
      <c r="AU575"/>
      <c r="AV575"/>
      <c r="AW575"/>
      <c r="AX575"/>
      <c r="AY575"/>
      <c r="AZ575"/>
      <c r="BA575"/>
    </row>
    <row r="576" spans="1:53" s="428" customFormat="1" x14ac:dyDescent="0.25">
      <c r="A576"/>
      <c r="B576" s="25"/>
      <c r="C576" s="25"/>
      <c r="D576" s="27"/>
      <c r="E576" s="26"/>
      <c r="F576" s="26"/>
      <c r="G576" s="353"/>
      <c r="H576" s="425"/>
      <c r="I576" s="353"/>
      <c r="J576" s="426" t="str">
        <f>IF(D576&lt;&gt;"",IF(E576&lt;&gt;"",VLOOKUP(CONCATENATE(D576,"-",E576),'Three Phase - UG'!$C$8:$T$18,9,FALSE),""),"")</f>
        <v/>
      </c>
      <c r="K576" s="426" t="str">
        <f>IF(D576&lt;&gt;"",IF(E576&lt;&gt;"",VLOOKUP(CONCATENATE(D576,"-",E576),'Three Phase - UG'!$C$8:$T$18,10,FALSE),""),"")</f>
        <v/>
      </c>
      <c r="L576" s="426" t="str">
        <f>IF(D576&lt;&gt;"",IF(E576&lt;&gt;"",VLOOKUP(CONCATENATE(D576,"-",E576),'Three Phase - UG'!$C$8:$T$18,12,FALSE),""),"")</f>
        <v/>
      </c>
      <c r="M576" s="426" t="str">
        <f>IF(D576&lt;&gt;"",IF(E576&lt;&gt;"",VLOOKUP(CONCATENATE(D576,"-",E576),'Three Phase - UG'!$C$8:$T$18,13,FALSE),""),"")</f>
        <v/>
      </c>
      <c r="N576" s="427" t="str">
        <f>IF(D576&lt;&gt;"",IF(E576&lt;&gt;"",VLOOKUP(CONCATENATE(D576,"-",E576),'Three Phase - UG'!$C$8:$T$18,15,FALSE)*1000000,""),"")</f>
        <v/>
      </c>
      <c r="O576" s="426"/>
      <c r="P576" s="427"/>
      <c r="W576" s="429"/>
      <c r="X576"/>
      <c r="Y576"/>
      <c r="Z576"/>
      <c r="AA576"/>
      <c r="AB576"/>
      <c r="AC576"/>
      <c r="AD576"/>
      <c r="AE576"/>
      <c r="AF576" s="4"/>
      <c r="AG576" s="4"/>
      <c r="AH576" s="4"/>
      <c r="AI576" s="4"/>
      <c r="AJ576" s="4"/>
      <c r="AK576" s="4"/>
      <c r="AL576" s="4"/>
      <c r="AM576" s="4"/>
      <c r="AN576"/>
      <c r="AO576"/>
      <c r="AP576"/>
      <c r="AQ576"/>
      <c r="AR576"/>
      <c r="AS576"/>
      <c r="AT576"/>
      <c r="AU576"/>
      <c r="AV576"/>
      <c r="AW576"/>
      <c r="AX576"/>
      <c r="AY576"/>
      <c r="AZ576"/>
      <c r="BA576"/>
    </row>
    <row r="577" spans="1:53" s="428" customFormat="1" x14ac:dyDescent="0.25">
      <c r="A577"/>
      <c r="B577" s="25"/>
      <c r="C577" s="25"/>
      <c r="D577" s="27"/>
      <c r="E577" s="26"/>
      <c r="F577" s="26"/>
      <c r="G577" s="353"/>
      <c r="H577" s="425"/>
      <c r="I577" s="353"/>
      <c r="J577" s="426" t="str">
        <f>IF(D577&lt;&gt;"",IF(E577&lt;&gt;"",VLOOKUP(CONCATENATE(D577,"-",E577),'Three Phase - UG'!$C$8:$T$18,9,FALSE),""),"")</f>
        <v/>
      </c>
      <c r="K577" s="426" t="str">
        <f>IF(D577&lt;&gt;"",IF(E577&lt;&gt;"",VLOOKUP(CONCATENATE(D577,"-",E577),'Three Phase - UG'!$C$8:$T$18,10,FALSE),""),"")</f>
        <v/>
      </c>
      <c r="L577" s="426" t="str">
        <f>IF(D577&lt;&gt;"",IF(E577&lt;&gt;"",VLOOKUP(CONCATENATE(D577,"-",E577),'Three Phase - UG'!$C$8:$T$18,12,FALSE),""),"")</f>
        <v/>
      </c>
      <c r="M577" s="426" t="str">
        <f>IF(D577&lt;&gt;"",IF(E577&lt;&gt;"",VLOOKUP(CONCATENATE(D577,"-",E577),'Three Phase - UG'!$C$8:$T$18,13,FALSE),""),"")</f>
        <v/>
      </c>
      <c r="N577" s="427" t="str">
        <f>IF(D577&lt;&gt;"",IF(E577&lt;&gt;"",VLOOKUP(CONCATENATE(D577,"-",E577),'Three Phase - UG'!$C$8:$T$18,15,FALSE)*1000000,""),"")</f>
        <v/>
      </c>
      <c r="O577" s="426"/>
      <c r="P577" s="427"/>
      <c r="W577" s="429"/>
      <c r="X577"/>
      <c r="Y577"/>
      <c r="Z577"/>
      <c r="AA577"/>
      <c r="AB577"/>
      <c r="AC577"/>
      <c r="AD577"/>
      <c r="AE577"/>
      <c r="AF577" s="4"/>
      <c r="AG577" s="4"/>
      <c r="AH577" s="4"/>
      <c r="AI577" s="4"/>
      <c r="AJ577" s="4"/>
      <c r="AK577" s="4"/>
      <c r="AL577" s="4"/>
      <c r="AM577" s="4"/>
      <c r="AN577"/>
      <c r="AO577"/>
      <c r="AP577"/>
      <c r="AQ577"/>
      <c r="AR577"/>
      <c r="AS577"/>
      <c r="AT577"/>
      <c r="AU577"/>
      <c r="AV577"/>
      <c r="AW577"/>
      <c r="AX577"/>
      <c r="AY577"/>
      <c r="AZ577"/>
      <c r="BA577"/>
    </row>
    <row r="578" spans="1:53" s="428" customFormat="1" x14ac:dyDescent="0.25">
      <c r="A578"/>
      <c r="B578" s="25"/>
      <c r="C578" s="25"/>
      <c r="D578" s="27"/>
      <c r="E578" s="26"/>
      <c r="F578" s="26"/>
      <c r="G578" s="353"/>
      <c r="H578" s="425"/>
      <c r="I578" s="353"/>
      <c r="J578" s="426" t="str">
        <f>IF(D578&lt;&gt;"",IF(E578&lt;&gt;"",VLOOKUP(CONCATENATE(D578,"-",E578),'Three Phase - UG'!$C$8:$T$18,9,FALSE),""),"")</f>
        <v/>
      </c>
      <c r="K578" s="426" t="str">
        <f>IF(D578&lt;&gt;"",IF(E578&lt;&gt;"",VLOOKUP(CONCATENATE(D578,"-",E578),'Three Phase - UG'!$C$8:$T$18,10,FALSE),""),"")</f>
        <v/>
      </c>
      <c r="L578" s="426" t="str">
        <f>IF(D578&lt;&gt;"",IF(E578&lt;&gt;"",VLOOKUP(CONCATENATE(D578,"-",E578),'Three Phase - UG'!$C$8:$T$18,12,FALSE),""),"")</f>
        <v/>
      </c>
      <c r="M578" s="426" t="str">
        <f>IF(D578&lt;&gt;"",IF(E578&lt;&gt;"",VLOOKUP(CONCATENATE(D578,"-",E578),'Three Phase - UG'!$C$8:$T$18,13,FALSE),""),"")</f>
        <v/>
      </c>
      <c r="N578" s="427" t="str">
        <f>IF(D578&lt;&gt;"",IF(E578&lt;&gt;"",VLOOKUP(CONCATENATE(D578,"-",E578),'Three Phase - UG'!$C$8:$T$18,15,FALSE)*1000000,""),"")</f>
        <v/>
      </c>
      <c r="O578" s="426"/>
      <c r="P578" s="427"/>
      <c r="W578" s="429"/>
      <c r="X578"/>
      <c r="Y578"/>
      <c r="Z578"/>
      <c r="AA578"/>
      <c r="AB578"/>
      <c r="AC578"/>
      <c r="AD578"/>
      <c r="AE578"/>
      <c r="AF578" s="4"/>
      <c r="AG578" s="4"/>
      <c r="AH578" s="4"/>
      <c r="AI578" s="4"/>
      <c r="AJ578" s="4"/>
      <c r="AK578" s="4"/>
      <c r="AL578" s="4"/>
      <c r="AM578" s="4"/>
      <c r="AN578"/>
      <c r="AO578"/>
      <c r="AP578"/>
      <c r="AQ578"/>
      <c r="AR578"/>
      <c r="AS578"/>
      <c r="AT578"/>
      <c r="AU578"/>
      <c r="AV578"/>
      <c r="AW578"/>
      <c r="AX578"/>
      <c r="AY578"/>
      <c r="AZ578"/>
      <c r="BA578"/>
    </row>
    <row r="579" spans="1:53" s="428" customFormat="1" x14ac:dyDescent="0.25">
      <c r="A579"/>
      <c r="B579" s="25"/>
      <c r="C579" s="25"/>
      <c r="D579" s="27"/>
      <c r="E579" s="26"/>
      <c r="F579" s="26"/>
      <c r="G579" s="353"/>
      <c r="H579" s="425"/>
      <c r="I579" s="353"/>
      <c r="J579" s="426" t="str">
        <f>IF(D579&lt;&gt;"",IF(E579&lt;&gt;"",VLOOKUP(CONCATENATE(D579,"-",E579),'Three Phase - UG'!$C$8:$T$18,9,FALSE),""),"")</f>
        <v/>
      </c>
      <c r="K579" s="426" t="str">
        <f>IF(D579&lt;&gt;"",IF(E579&lt;&gt;"",VLOOKUP(CONCATENATE(D579,"-",E579),'Three Phase - UG'!$C$8:$T$18,10,FALSE),""),"")</f>
        <v/>
      </c>
      <c r="L579" s="426" t="str">
        <f>IF(D579&lt;&gt;"",IF(E579&lt;&gt;"",VLOOKUP(CONCATENATE(D579,"-",E579),'Three Phase - UG'!$C$8:$T$18,12,FALSE),""),"")</f>
        <v/>
      </c>
      <c r="M579" s="426" t="str">
        <f>IF(D579&lt;&gt;"",IF(E579&lt;&gt;"",VLOOKUP(CONCATENATE(D579,"-",E579),'Three Phase - UG'!$C$8:$T$18,13,FALSE),""),"")</f>
        <v/>
      </c>
      <c r="N579" s="427" t="str">
        <f>IF(D579&lt;&gt;"",IF(E579&lt;&gt;"",VLOOKUP(CONCATENATE(D579,"-",E579),'Three Phase - UG'!$C$8:$T$18,15,FALSE)*1000000,""),"")</f>
        <v/>
      </c>
      <c r="O579" s="426"/>
      <c r="P579" s="427"/>
      <c r="W579" s="429"/>
      <c r="X579"/>
      <c r="Y579"/>
      <c r="Z579"/>
      <c r="AA579"/>
      <c r="AB579"/>
      <c r="AC579"/>
      <c r="AD579"/>
      <c r="AE579"/>
      <c r="AF579" s="4"/>
      <c r="AG579" s="4"/>
      <c r="AH579" s="4"/>
      <c r="AI579" s="4"/>
      <c r="AJ579" s="4"/>
      <c r="AK579" s="4"/>
      <c r="AL579" s="4"/>
      <c r="AM579" s="4"/>
      <c r="AN579"/>
      <c r="AO579"/>
      <c r="AP579"/>
      <c r="AQ579"/>
      <c r="AR579"/>
      <c r="AS579"/>
      <c r="AT579"/>
      <c r="AU579"/>
      <c r="AV579"/>
      <c r="AW579"/>
      <c r="AX579"/>
      <c r="AY579"/>
      <c r="AZ579"/>
      <c r="BA579"/>
    </row>
    <row r="580" spans="1:53" s="428" customFormat="1" x14ac:dyDescent="0.25">
      <c r="A580"/>
      <c r="B580" s="25"/>
      <c r="C580" s="25"/>
      <c r="D580" s="27"/>
      <c r="E580" s="26"/>
      <c r="F580" s="26"/>
      <c r="G580" s="353"/>
      <c r="H580" s="425"/>
      <c r="I580" s="353"/>
      <c r="J580" s="426" t="str">
        <f>IF(D580&lt;&gt;"",IF(E580&lt;&gt;"",VLOOKUP(CONCATENATE(D580,"-",E580),'Three Phase - UG'!$C$8:$T$18,9,FALSE),""),"")</f>
        <v/>
      </c>
      <c r="K580" s="426" t="str">
        <f>IF(D580&lt;&gt;"",IF(E580&lt;&gt;"",VLOOKUP(CONCATENATE(D580,"-",E580),'Three Phase - UG'!$C$8:$T$18,10,FALSE),""),"")</f>
        <v/>
      </c>
      <c r="L580" s="426" t="str">
        <f>IF(D580&lt;&gt;"",IF(E580&lt;&gt;"",VLOOKUP(CONCATENATE(D580,"-",E580),'Three Phase - UG'!$C$8:$T$18,12,FALSE),""),"")</f>
        <v/>
      </c>
      <c r="M580" s="426" t="str">
        <f>IF(D580&lt;&gt;"",IF(E580&lt;&gt;"",VLOOKUP(CONCATENATE(D580,"-",E580),'Three Phase - UG'!$C$8:$T$18,13,FALSE),""),"")</f>
        <v/>
      </c>
      <c r="N580" s="427" t="str">
        <f>IF(D580&lt;&gt;"",IF(E580&lt;&gt;"",VLOOKUP(CONCATENATE(D580,"-",E580),'Three Phase - UG'!$C$8:$T$18,15,FALSE)*1000000,""),"")</f>
        <v/>
      </c>
      <c r="O580" s="426"/>
      <c r="P580" s="427"/>
      <c r="W580" s="429"/>
      <c r="X580"/>
      <c r="Y580"/>
      <c r="Z580"/>
      <c r="AA580"/>
      <c r="AB580"/>
      <c r="AC580"/>
      <c r="AD580"/>
      <c r="AE580"/>
      <c r="AF580" s="4"/>
      <c r="AG580" s="4"/>
      <c r="AH580" s="4"/>
      <c r="AI580" s="4"/>
      <c r="AJ580" s="4"/>
      <c r="AK580" s="4"/>
      <c r="AL580" s="4"/>
      <c r="AM580" s="4"/>
      <c r="AN580"/>
      <c r="AO580"/>
      <c r="AP580"/>
      <c r="AQ580"/>
      <c r="AR580"/>
      <c r="AS580"/>
      <c r="AT580"/>
      <c r="AU580"/>
      <c r="AV580"/>
      <c r="AW580"/>
      <c r="AX580"/>
      <c r="AY580"/>
      <c r="AZ580"/>
      <c r="BA580"/>
    </row>
    <row r="581" spans="1:53" s="428" customFormat="1" x14ac:dyDescent="0.25">
      <c r="A581"/>
      <c r="B581" s="25"/>
      <c r="C581" s="25"/>
      <c r="D581" s="27"/>
      <c r="E581" s="26"/>
      <c r="F581" s="26"/>
      <c r="G581" s="353"/>
      <c r="H581" s="425"/>
      <c r="I581" s="353"/>
      <c r="J581" s="426" t="str">
        <f>IF(D581&lt;&gt;"",IF(E581&lt;&gt;"",VLOOKUP(CONCATENATE(D581,"-",E581),'Three Phase - UG'!$C$8:$T$18,9,FALSE),""),"")</f>
        <v/>
      </c>
      <c r="K581" s="426" t="str">
        <f>IF(D581&lt;&gt;"",IF(E581&lt;&gt;"",VLOOKUP(CONCATENATE(D581,"-",E581),'Three Phase - UG'!$C$8:$T$18,10,FALSE),""),"")</f>
        <v/>
      </c>
      <c r="L581" s="426" t="str">
        <f>IF(D581&lt;&gt;"",IF(E581&lt;&gt;"",VLOOKUP(CONCATENATE(D581,"-",E581),'Three Phase - UG'!$C$8:$T$18,12,FALSE),""),"")</f>
        <v/>
      </c>
      <c r="M581" s="426" t="str">
        <f>IF(D581&lt;&gt;"",IF(E581&lt;&gt;"",VLOOKUP(CONCATENATE(D581,"-",E581),'Three Phase - UG'!$C$8:$T$18,13,FALSE),""),"")</f>
        <v/>
      </c>
      <c r="N581" s="427" t="str">
        <f>IF(D581&lt;&gt;"",IF(E581&lt;&gt;"",VLOOKUP(CONCATENATE(D581,"-",E581),'Three Phase - UG'!$C$8:$T$18,15,FALSE)*1000000,""),"")</f>
        <v/>
      </c>
      <c r="O581" s="426"/>
      <c r="P581" s="427"/>
      <c r="W581" s="429"/>
      <c r="X581"/>
      <c r="Y581"/>
      <c r="Z581"/>
      <c r="AA581"/>
      <c r="AB581"/>
      <c r="AC581"/>
      <c r="AD581"/>
      <c r="AE581"/>
      <c r="AF581" s="4"/>
      <c r="AG581" s="4"/>
      <c r="AH581" s="4"/>
      <c r="AI581" s="4"/>
      <c r="AJ581" s="4"/>
      <c r="AK581" s="4"/>
      <c r="AL581" s="4"/>
      <c r="AM581" s="4"/>
      <c r="AN581"/>
      <c r="AO581"/>
      <c r="AP581"/>
      <c r="AQ581"/>
      <c r="AR581"/>
      <c r="AS581"/>
      <c r="AT581"/>
      <c r="AU581"/>
      <c r="AV581"/>
      <c r="AW581"/>
      <c r="AX581"/>
      <c r="AY581"/>
      <c r="AZ581"/>
      <c r="BA581"/>
    </row>
    <row r="582" spans="1:53" s="428" customFormat="1" x14ac:dyDescent="0.25">
      <c r="A582"/>
      <c r="B582" s="25"/>
      <c r="C582" s="25"/>
      <c r="D582" s="27"/>
      <c r="E582" s="26"/>
      <c r="F582" s="26"/>
      <c r="G582" s="353"/>
      <c r="H582" s="425"/>
      <c r="I582" s="353"/>
      <c r="J582" s="426" t="str">
        <f>IF(D582&lt;&gt;"",IF(E582&lt;&gt;"",VLOOKUP(CONCATENATE(D582,"-",E582),'Three Phase - UG'!$C$8:$T$18,9,FALSE),""),"")</f>
        <v/>
      </c>
      <c r="K582" s="426" t="str">
        <f>IF(D582&lt;&gt;"",IF(E582&lt;&gt;"",VLOOKUP(CONCATENATE(D582,"-",E582),'Three Phase - UG'!$C$8:$T$18,10,FALSE),""),"")</f>
        <v/>
      </c>
      <c r="L582" s="426" t="str">
        <f>IF(D582&lt;&gt;"",IF(E582&lt;&gt;"",VLOOKUP(CONCATENATE(D582,"-",E582),'Three Phase - UG'!$C$8:$T$18,12,FALSE),""),"")</f>
        <v/>
      </c>
      <c r="M582" s="426" t="str">
        <f>IF(D582&lt;&gt;"",IF(E582&lt;&gt;"",VLOOKUP(CONCATENATE(D582,"-",E582),'Three Phase - UG'!$C$8:$T$18,13,FALSE),""),"")</f>
        <v/>
      </c>
      <c r="N582" s="427" t="str">
        <f>IF(D582&lt;&gt;"",IF(E582&lt;&gt;"",VLOOKUP(CONCATENATE(D582,"-",E582),'Three Phase - UG'!$C$8:$T$18,15,FALSE)*1000000,""),"")</f>
        <v/>
      </c>
      <c r="O582" s="426"/>
      <c r="P582" s="427"/>
      <c r="W582" s="429"/>
      <c r="X582"/>
      <c r="Y582"/>
      <c r="Z582"/>
      <c r="AA582"/>
      <c r="AB582"/>
      <c r="AC582"/>
      <c r="AD582"/>
      <c r="AE582"/>
      <c r="AF582" s="4"/>
      <c r="AG582" s="4"/>
      <c r="AH582" s="4"/>
      <c r="AI582" s="4"/>
      <c r="AJ582" s="4"/>
      <c r="AK582" s="4"/>
      <c r="AL582" s="4"/>
      <c r="AM582" s="4"/>
      <c r="AN582"/>
      <c r="AO582"/>
      <c r="AP582"/>
      <c r="AQ582"/>
      <c r="AR582"/>
      <c r="AS582"/>
      <c r="AT582"/>
      <c r="AU582"/>
      <c r="AV582"/>
      <c r="AW582"/>
      <c r="AX582"/>
      <c r="AY582"/>
      <c r="AZ582"/>
      <c r="BA582"/>
    </row>
    <row r="583" spans="1:53" s="428" customFormat="1" x14ac:dyDescent="0.25">
      <c r="A583"/>
      <c r="B583" s="25"/>
      <c r="C583" s="25"/>
      <c r="D583" s="27"/>
      <c r="E583" s="26"/>
      <c r="F583" s="26"/>
      <c r="G583" s="353"/>
      <c r="H583" s="425"/>
      <c r="I583" s="353"/>
      <c r="J583" s="426" t="str">
        <f>IF(D583&lt;&gt;"",IF(E583&lt;&gt;"",VLOOKUP(CONCATENATE(D583,"-",E583),'Three Phase - UG'!$C$8:$T$18,9,FALSE),""),"")</f>
        <v/>
      </c>
      <c r="K583" s="426" t="str">
        <f>IF(D583&lt;&gt;"",IF(E583&lt;&gt;"",VLOOKUP(CONCATENATE(D583,"-",E583),'Three Phase - UG'!$C$8:$T$18,10,FALSE),""),"")</f>
        <v/>
      </c>
      <c r="L583" s="426" t="str">
        <f>IF(D583&lt;&gt;"",IF(E583&lt;&gt;"",VLOOKUP(CONCATENATE(D583,"-",E583),'Three Phase - UG'!$C$8:$T$18,12,FALSE),""),"")</f>
        <v/>
      </c>
      <c r="M583" s="426" t="str">
        <f>IF(D583&lt;&gt;"",IF(E583&lt;&gt;"",VLOOKUP(CONCATENATE(D583,"-",E583),'Three Phase - UG'!$C$8:$T$18,13,FALSE),""),"")</f>
        <v/>
      </c>
      <c r="N583" s="427" t="str">
        <f>IF(D583&lt;&gt;"",IF(E583&lt;&gt;"",VLOOKUP(CONCATENATE(D583,"-",E583),'Three Phase - UG'!$C$8:$T$18,15,FALSE)*1000000,""),"")</f>
        <v/>
      </c>
      <c r="O583" s="426"/>
      <c r="P583" s="427"/>
      <c r="W583" s="429"/>
      <c r="X583"/>
      <c r="Y583"/>
      <c r="Z583"/>
      <c r="AA583"/>
      <c r="AB583"/>
      <c r="AC583"/>
      <c r="AD583"/>
      <c r="AE583"/>
      <c r="AF583" s="4"/>
      <c r="AG583" s="4"/>
      <c r="AH583" s="4"/>
      <c r="AI583" s="4"/>
      <c r="AJ583" s="4"/>
      <c r="AK583" s="4"/>
      <c r="AL583" s="4"/>
      <c r="AM583" s="4"/>
      <c r="AN583"/>
      <c r="AO583"/>
      <c r="AP583"/>
      <c r="AQ583"/>
      <c r="AR583"/>
      <c r="AS583"/>
      <c r="AT583"/>
      <c r="AU583"/>
      <c r="AV583"/>
      <c r="AW583"/>
      <c r="AX583"/>
      <c r="AY583"/>
      <c r="AZ583"/>
      <c r="BA583"/>
    </row>
    <row r="584" spans="1:53" s="428" customFormat="1" x14ac:dyDescent="0.25">
      <c r="A584"/>
      <c r="B584" s="25"/>
      <c r="C584" s="25"/>
      <c r="D584" s="27"/>
      <c r="E584" s="26"/>
      <c r="F584" s="26"/>
      <c r="G584" s="353"/>
      <c r="H584" s="425"/>
      <c r="I584" s="353"/>
      <c r="J584" s="426" t="str">
        <f>IF(D584&lt;&gt;"",IF(E584&lt;&gt;"",VLOOKUP(CONCATENATE(D584,"-",E584),'Three Phase - UG'!$C$8:$T$18,9,FALSE),""),"")</f>
        <v/>
      </c>
      <c r="K584" s="426" t="str">
        <f>IF(D584&lt;&gt;"",IF(E584&lt;&gt;"",VLOOKUP(CONCATENATE(D584,"-",E584),'Three Phase - UG'!$C$8:$T$18,10,FALSE),""),"")</f>
        <v/>
      </c>
      <c r="L584" s="426" t="str">
        <f>IF(D584&lt;&gt;"",IF(E584&lt;&gt;"",VLOOKUP(CONCATENATE(D584,"-",E584),'Three Phase - UG'!$C$8:$T$18,12,FALSE),""),"")</f>
        <v/>
      </c>
      <c r="M584" s="426" t="str">
        <f>IF(D584&lt;&gt;"",IF(E584&lt;&gt;"",VLOOKUP(CONCATENATE(D584,"-",E584),'Three Phase - UG'!$C$8:$T$18,13,FALSE),""),"")</f>
        <v/>
      </c>
      <c r="N584" s="427" t="str">
        <f>IF(D584&lt;&gt;"",IF(E584&lt;&gt;"",VLOOKUP(CONCATENATE(D584,"-",E584),'Three Phase - UG'!$C$8:$T$18,15,FALSE)*1000000,""),"")</f>
        <v/>
      </c>
      <c r="O584" s="426"/>
      <c r="P584" s="427"/>
      <c r="W584" s="429"/>
      <c r="X584"/>
      <c r="Y584"/>
      <c r="Z584"/>
      <c r="AA584"/>
      <c r="AB584"/>
      <c r="AC584"/>
      <c r="AD584"/>
      <c r="AE584"/>
      <c r="AF584" s="4"/>
      <c r="AG584" s="4"/>
      <c r="AH584" s="4"/>
      <c r="AI584" s="4"/>
      <c r="AJ584" s="4"/>
      <c r="AK584" s="4"/>
      <c r="AL584" s="4"/>
      <c r="AM584" s="4"/>
      <c r="AN584"/>
      <c r="AO584"/>
      <c r="AP584"/>
      <c r="AQ584"/>
      <c r="AR584"/>
      <c r="AS584"/>
      <c r="AT584"/>
      <c r="AU584"/>
      <c r="AV584"/>
      <c r="AW584"/>
      <c r="AX584"/>
      <c r="AY584"/>
      <c r="AZ584"/>
      <c r="BA584"/>
    </row>
    <row r="585" spans="1:53" s="428" customFormat="1" x14ac:dyDescent="0.25">
      <c r="A585"/>
      <c r="B585" s="25"/>
      <c r="C585" s="25"/>
      <c r="D585" s="27"/>
      <c r="E585" s="26"/>
      <c r="F585" s="26"/>
      <c r="G585" s="353"/>
      <c r="H585" s="425"/>
      <c r="I585" s="353"/>
      <c r="J585" s="426" t="str">
        <f>IF(D585&lt;&gt;"",IF(E585&lt;&gt;"",VLOOKUP(CONCATENATE(D585,"-",E585),'Three Phase - UG'!$C$8:$T$18,9,FALSE),""),"")</f>
        <v/>
      </c>
      <c r="K585" s="426" t="str">
        <f>IF(D585&lt;&gt;"",IF(E585&lt;&gt;"",VLOOKUP(CONCATENATE(D585,"-",E585),'Three Phase - UG'!$C$8:$T$18,10,FALSE),""),"")</f>
        <v/>
      </c>
      <c r="L585" s="426" t="str">
        <f>IF(D585&lt;&gt;"",IF(E585&lt;&gt;"",VLOOKUP(CONCATENATE(D585,"-",E585),'Three Phase - UG'!$C$8:$T$18,12,FALSE),""),"")</f>
        <v/>
      </c>
      <c r="M585" s="426" t="str">
        <f>IF(D585&lt;&gt;"",IF(E585&lt;&gt;"",VLOOKUP(CONCATENATE(D585,"-",E585),'Three Phase - UG'!$C$8:$T$18,13,FALSE),""),"")</f>
        <v/>
      </c>
      <c r="N585" s="427" t="str">
        <f>IF(D585&lt;&gt;"",IF(E585&lt;&gt;"",VLOOKUP(CONCATENATE(D585,"-",E585),'Three Phase - UG'!$C$8:$T$18,15,FALSE)*1000000,""),"")</f>
        <v/>
      </c>
      <c r="O585" s="426"/>
      <c r="P585" s="427"/>
      <c r="W585" s="429"/>
      <c r="X585"/>
      <c r="Y585"/>
      <c r="Z585"/>
      <c r="AA585"/>
      <c r="AB585"/>
      <c r="AC585"/>
      <c r="AD585"/>
      <c r="AE585"/>
      <c r="AF585" s="4"/>
      <c r="AG585" s="4"/>
      <c r="AH585" s="4"/>
      <c r="AI585" s="4"/>
      <c r="AJ585" s="4"/>
      <c r="AK585" s="4"/>
      <c r="AL585" s="4"/>
      <c r="AM585" s="4"/>
      <c r="AN585"/>
      <c r="AO585"/>
      <c r="AP585"/>
      <c r="AQ585"/>
      <c r="AR585"/>
      <c r="AS585"/>
      <c r="AT585"/>
      <c r="AU585"/>
      <c r="AV585"/>
      <c r="AW585"/>
      <c r="AX585"/>
      <c r="AY585"/>
      <c r="AZ585"/>
      <c r="BA585"/>
    </row>
    <row r="586" spans="1:53" s="428" customFormat="1" x14ac:dyDescent="0.25">
      <c r="A586"/>
      <c r="B586" s="25"/>
      <c r="C586" s="25"/>
      <c r="D586" s="27"/>
      <c r="E586" s="26"/>
      <c r="F586" s="26"/>
      <c r="G586" s="353"/>
      <c r="H586" s="425"/>
      <c r="I586" s="353"/>
      <c r="J586" s="426" t="str">
        <f>IF(D586&lt;&gt;"",IF(E586&lt;&gt;"",VLOOKUP(CONCATENATE(D586,"-",E586),'Three Phase - UG'!$C$8:$T$18,9,FALSE),""),"")</f>
        <v/>
      </c>
      <c r="K586" s="426" t="str">
        <f>IF(D586&lt;&gt;"",IF(E586&lt;&gt;"",VLOOKUP(CONCATENATE(D586,"-",E586),'Three Phase - UG'!$C$8:$T$18,10,FALSE),""),"")</f>
        <v/>
      </c>
      <c r="L586" s="426" t="str">
        <f>IF(D586&lt;&gt;"",IF(E586&lt;&gt;"",VLOOKUP(CONCATENATE(D586,"-",E586),'Three Phase - UG'!$C$8:$T$18,12,FALSE),""),"")</f>
        <v/>
      </c>
      <c r="M586" s="426" t="str">
        <f>IF(D586&lt;&gt;"",IF(E586&lt;&gt;"",VLOOKUP(CONCATENATE(D586,"-",E586),'Three Phase - UG'!$C$8:$T$18,13,FALSE),""),"")</f>
        <v/>
      </c>
      <c r="N586" s="427" t="str">
        <f>IF(D586&lt;&gt;"",IF(E586&lt;&gt;"",VLOOKUP(CONCATENATE(D586,"-",E586),'Three Phase - UG'!$C$8:$T$18,15,FALSE)*1000000,""),"")</f>
        <v/>
      </c>
      <c r="O586" s="426"/>
      <c r="P586" s="427"/>
      <c r="W586" s="429"/>
      <c r="X586"/>
      <c r="Y586"/>
      <c r="Z586"/>
      <c r="AA586"/>
      <c r="AB586"/>
      <c r="AC586"/>
      <c r="AD586"/>
      <c r="AE586"/>
      <c r="AF586" s="4"/>
      <c r="AG586" s="4"/>
      <c r="AH586" s="4"/>
      <c r="AI586" s="4"/>
      <c r="AJ586" s="4"/>
      <c r="AK586" s="4"/>
      <c r="AL586" s="4"/>
      <c r="AM586" s="4"/>
      <c r="AN586"/>
      <c r="AO586"/>
      <c r="AP586"/>
      <c r="AQ586"/>
      <c r="AR586"/>
      <c r="AS586"/>
      <c r="AT586"/>
      <c r="AU586"/>
      <c r="AV586"/>
      <c r="AW586"/>
      <c r="AX586"/>
      <c r="AY586"/>
      <c r="AZ586"/>
      <c r="BA586"/>
    </row>
    <row r="587" spans="1:53" s="428" customFormat="1" x14ac:dyDescent="0.25">
      <c r="A587"/>
      <c r="B587" s="25"/>
      <c r="C587" s="25"/>
      <c r="D587" s="27"/>
      <c r="E587" s="26"/>
      <c r="F587" s="26"/>
      <c r="G587" s="353"/>
      <c r="H587" s="425"/>
      <c r="I587" s="353"/>
      <c r="J587" s="426" t="str">
        <f>IF(D587&lt;&gt;"",IF(E587&lt;&gt;"",VLOOKUP(CONCATENATE(D587,"-",E587),'Three Phase - UG'!$C$8:$T$18,9,FALSE),""),"")</f>
        <v/>
      </c>
      <c r="K587" s="426" t="str">
        <f>IF(D587&lt;&gt;"",IF(E587&lt;&gt;"",VLOOKUP(CONCATENATE(D587,"-",E587),'Three Phase - UG'!$C$8:$T$18,10,FALSE),""),"")</f>
        <v/>
      </c>
      <c r="L587" s="426" t="str">
        <f>IF(D587&lt;&gt;"",IF(E587&lt;&gt;"",VLOOKUP(CONCATENATE(D587,"-",E587),'Three Phase - UG'!$C$8:$T$18,12,FALSE),""),"")</f>
        <v/>
      </c>
      <c r="M587" s="426" t="str">
        <f>IF(D587&lt;&gt;"",IF(E587&lt;&gt;"",VLOOKUP(CONCATENATE(D587,"-",E587),'Three Phase - UG'!$C$8:$T$18,13,FALSE),""),"")</f>
        <v/>
      </c>
      <c r="N587" s="427" t="str">
        <f>IF(D587&lt;&gt;"",IF(E587&lt;&gt;"",VLOOKUP(CONCATENATE(D587,"-",E587),'Three Phase - UG'!$C$8:$T$18,15,FALSE)*1000000,""),"")</f>
        <v/>
      </c>
      <c r="O587" s="426"/>
      <c r="P587" s="427"/>
      <c r="W587" s="429"/>
      <c r="X587"/>
      <c r="Y587"/>
      <c r="Z587"/>
      <c r="AA587"/>
      <c r="AB587"/>
      <c r="AC587"/>
      <c r="AD587"/>
      <c r="AE587"/>
      <c r="AF587" s="4"/>
      <c r="AG587" s="4"/>
      <c r="AH587" s="4"/>
      <c r="AI587" s="4"/>
      <c r="AJ587" s="4"/>
      <c r="AK587" s="4"/>
      <c r="AL587" s="4"/>
      <c r="AM587" s="4"/>
      <c r="AN587"/>
      <c r="AO587"/>
      <c r="AP587"/>
      <c r="AQ587"/>
      <c r="AR587"/>
      <c r="AS587"/>
      <c r="AT587"/>
      <c r="AU587"/>
      <c r="AV587"/>
      <c r="AW587"/>
      <c r="AX587"/>
      <c r="AY587"/>
      <c r="AZ587"/>
      <c r="BA587"/>
    </row>
    <row r="588" spans="1:53" s="428" customFormat="1" x14ac:dyDescent="0.25">
      <c r="A588"/>
      <c r="B588" s="25"/>
      <c r="C588" s="25"/>
      <c r="D588" s="27"/>
      <c r="E588" s="26"/>
      <c r="F588" s="26"/>
      <c r="G588" s="353"/>
      <c r="H588" s="425"/>
      <c r="I588" s="353"/>
      <c r="J588" s="426" t="str">
        <f>IF(D588&lt;&gt;"",IF(E588&lt;&gt;"",VLOOKUP(CONCATENATE(D588,"-",E588),'Three Phase - UG'!$C$8:$T$18,9,FALSE),""),"")</f>
        <v/>
      </c>
      <c r="K588" s="426" t="str">
        <f>IF(D588&lt;&gt;"",IF(E588&lt;&gt;"",VLOOKUP(CONCATENATE(D588,"-",E588),'Three Phase - UG'!$C$8:$T$18,10,FALSE),""),"")</f>
        <v/>
      </c>
      <c r="L588" s="426" t="str">
        <f>IF(D588&lt;&gt;"",IF(E588&lt;&gt;"",VLOOKUP(CONCATENATE(D588,"-",E588),'Three Phase - UG'!$C$8:$T$18,12,FALSE),""),"")</f>
        <v/>
      </c>
      <c r="M588" s="426" t="str">
        <f>IF(D588&lt;&gt;"",IF(E588&lt;&gt;"",VLOOKUP(CONCATENATE(D588,"-",E588),'Three Phase - UG'!$C$8:$T$18,13,FALSE),""),"")</f>
        <v/>
      </c>
      <c r="N588" s="427" t="str">
        <f>IF(D588&lt;&gt;"",IF(E588&lt;&gt;"",VLOOKUP(CONCATENATE(D588,"-",E588),'Three Phase - UG'!$C$8:$T$18,15,FALSE)*1000000,""),"")</f>
        <v/>
      </c>
      <c r="O588" s="426"/>
      <c r="P588" s="427"/>
      <c r="W588" s="429"/>
      <c r="X588"/>
      <c r="Y588"/>
      <c r="Z588"/>
      <c r="AA588"/>
      <c r="AB588"/>
      <c r="AC588"/>
      <c r="AD588"/>
      <c r="AE588"/>
      <c r="AF588" s="4"/>
      <c r="AG588" s="4"/>
      <c r="AH588" s="4"/>
      <c r="AI588" s="4"/>
      <c r="AJ588" s="4"/>
      <c r="AK588" s="4"/>
      <c r="AL588" s="4"/>
      <c r="AM588" s="4"/>
      <c r="AN588"/>
      <c r="AO588"/>
      <c r="AP588"/>
      <c r="AQ588"/>
      <c r="AR588"/>
      <c r="AS588"/>
      <c r="AT588"/>
      <c r="AU588"/>
      <c r="AV588"/>
      <c r="AW588"/>
      <c r="AX588"/>
      <c r="AY588"/>
      <c r="AZ588"/>
      <c r="BA588"/>
    </row>
    <row r="589" spans="1:53" s="428" customFormat="1" x14ac:dyDescent="0.25">
      <c r="A589"/>
      <c r="B589" s="25"/>
      <c r="C589" s="25"/>
      <c r="D589" s="27"/>
      <c r="E589" s="26"/>
      <c r="F589" s="26"/>
      <c r="G589" s="353"/>
      <c r="H589" s="425"/>
      <c r="I589" s="353"/>
      <c r="J589" s="426" t="str">
        <f>IF(D589&lt;&gt;"",IF(E589&lt;&gt;"",VLOOKUP(CONCATENATE(D589,"-",E589),'Three Phase - UG'!$C$8:$T$18,9,FALSE),""),"")</f>
        <v/>
      </c>
      <c r="K589" s="426" t="str">
        <f>IF(D589&lt;&gt;"",IF(E589&lt;&gt;"",VLOOKUP(CONCATENATE(D589,"-",E589),'Three Phase - UG'!$C$8:$T$18,10,FALSE),""),"")</f>
        <v/>
      </c>
      <c r="L589" s="426" t="str">
        <f>IF(D589&lt;&gt;"",IF(E589&lt;&gt;"",VLOOKUP(CONCATENATE(D589,"-",E589),'Three Phase - UG'!$C$8:$T$18,12,FALSE),""),"")</f>
        <v/>
      </c>
      <c r="M589" s="426" t="str">
        <f>IF(D589&lt;&gt;"",IF(E589&lt;&gt;"",VLOOKUP(CONCATENATE(D589,"-",E589),'Three Phase - UG'!$C$8:$T$18,13,FALSE),""),"")</f>
        <v/>
      </c>
      <c r="N589" s="427" t="str">
        <f>IF(D589&lt;&gt;"",IF(E589&lt;&gt;"",VLOOKUP(CONCATENATE(D589,"-",E589),'Three Phase - UG'!$C$8:$T$18,15,FALSE)*1000000,""),"")</f>
        <v/>
      </c>
      <c r="O589" s="426"/>
      <c r="P589" s="427"/>
      <c r="W589" s="429"/>
      <c r="X589"/>
      <c r="Y589"/>
      <c r="Z589"/>
      <c r="AA589"/>
      <c r="AB589"/>
      <c r="AC589"/>
      <c r="AD589"/>
      <c r="AE589"/>
      <c r="AF589" s="4"/>
      <c r="AG589" s="4"/>
      <c r="AH589" s="4"/>
      <c r="AI589" s="4"/>
      <c r="AJ589" s="4"/>
      <c r="AK589" s="4"/>
      <c r="AL589" s="4"/>
      <c r="AM589" s="4"/>
      <c r="AN589"/>
      <c r="AO589"/>
      <c r="AP589"/>
      <c r="AQ589"/>
      <c r="AR589"/>
      <c r="AS589"/>
      <c r="AT589"/>
      <c r="AU589"/>
      <c r="AV589"/>
      <c r="AW589"/>
      <c r="AX589"/>
      <c r="AY589"/>
      <c r="AZ589"/>
      <c r="BA589"/>
    </row>
    <row r="590" spans="1:53" s="428" customFormat="1" x14ac:dyDescent="0.25">
      <c r="A590"/>
      <c r="B590" s="25"/>
      <c r="C590" s="25"/>
      <c r="D590" s="27"/>
      <c r="E590" s="26"/>
      <c r="F590" s="26"/>
      <c r="G590" s="353"/>
      <c r="H590" s="425"/>
      <c r="I590" s="353"/>
      <c r="J590" s="426" t="str">
        <f>IF(D590&lt;&gt;"",IF(E590&lt;&gt;"",VLOOKUP(CONCATENATE(D590,"-",E590),'Three Phase - UG'!$C$8:$T$18,9,FALSE),""),"")</f>
        <v/>
      </c>
      <c r="K590" s="426" t="str">
        <f>IF(D590&lt;&gt;"",IF(E590&lt;&gt;"",VLOOKUP(CONCATENATE(D590,"-",E590),'Three Phase - UG'!$C$8:$T$18,10,FALSE),""),"")</f>
        <v/>
      </c>
      <c r="L590" s="426" t="str">
        <f>IF(D590&lt;&gt;"",IF(E590&lt;&gt;"",VLOOKUP(CONCATENATE(D590,"-",E590),'Three Phase - UG'!$C$8:$T$18,12,FALSE),""),"")</f>
        <v/>
      </c>
      <c r="M590" s="426" t="str">
        <f>IF(D590&lt;&gt;"",IF(E590&lt;&gt;"",VLOOKUP(CONCATENATE(D590,"-",E590),'Three Phase - UG'!$C$8:$T$18,13,FALSE),""),"")</f>
        <v/>
      </c>
      <c r="N590" s="427" t="str">
        <f>IF(D590&lt;&gt;"",IF(E590&lt;&gt;"",VLOOKUP(CONCATENATE(D590,"-",E590),'Three Phase - UG'!$C$8:$T$18,15,FALSE)*1000000,""),"")</f>
        <v/>
      </c>
      <c r="O590" s="426"/>
      <c r="P590" s="427"/>
      <c r="W590" s="429"/>
      <c r="X590"/>
      <c r="Y590"/>
      <c r="Z590"/>
      <c r="AA590"/>
      <c r="AB590"/>
      <c r="AC590"/>
      <c r="AD590"/>
      <c r="AE590"/>
      <c r="AF590" s="4"/>
      <c r="AG590" s="4"/>
      <c r="AH590" s="4"/>
      <c r="AI590" s="4"/>
      <c r="AJ590" s="4"/>
      <c r="AK590" s="4"/>
      <c r="AL590" s="4"/>
      <c r="AM590" s="4"/>
      <c r="AN590"/>
      <c r="AO590"/>
      <c r="AP590"/>
      <c r="AQ590"/>
      <c r="AR590"/>
      <c r="AS590"/>
      <c r="AT590"/>
      <c r="AU590"/>
      <c r="AV590"/>
      <c r="AW590"/>
      <c r="AX590"/>
      <c r="AY590"/>
      <c r="AZ590"/>
      <c r="BA590"/>
    </row>
    <row r="591" spans="1:53" s="428" customFormat="1" x14ac:dyDescent="0.25">
      <c r="A591"/>
      <c r="B591" s="25"/>
      <c r="C591" s="25"/>
      <c r="D591" s="27"/>
      <c r="E591" s="26"/>
      <c r="F591" s="26"/>
      <c r="G591" s="353"/>
      <c r="H591" s="425"/>
      <c r="I591" s="353"/>
      <c r="J591" s="426" t="str">
        <f>IF(D591&lt;&gt;"",IF(E591&lt;&gt;"",VLOOKUP(CONCATENATE(D591,"-",E591),'Three Phase - UG'!$C$8:$T$18,9,FALSE),""),"")</f>
        <v/>
      </c>
      <c r="K591" s="426" t="str">
        <f>IF(D591&lt;&gt;"",IF(E591&lt;&gt;"",VLOOKUP(CONCATENATE(D591,"-",E591),'Three Phase - UG'!$C$8:$T$18,10,FALSE),""),"")</f>
        <v/>
      </c>
      <c r="L591" s="426" t="str">
        <f>IF(D591&lt;&gt;"",IF(E591&lt;&gt;"",VLOOKUP(CONCATENATE(D591,"-",E591),'Three Phase - UG'!$C$8:$T$18,12,FALSE),""),"")</f>
        <v/>
      </c>
      <c r="M591" s="426" t="str">
        <f>IF(D591&lt;&gt;"",IF(E591&lt;&gt;"",VLOOKUP(CONCATENATE(D591,"-",E591),'Three Phase - UG'!$C$8:$T$18,13,FALSE),""),"")</f>
        <v/>
      </c>
      <c r="N591" s="427" t="str">
        <f>IF(D591&lt;&gt;"",IF(E591&lt;&gt;"",VLOOKUP(CONCATENATE(D591,"-",E591),'Three Phase - UG'!$C$8:$T$18,15,FALSE)*1000000,""),"")</f>
        <v/>
      </c>
      <c r="O591" s="426"/>
      <c r="P591" s="427"/>
      <c r="W591" s="429"/>
      <c r="X591"/>
      <c r="Y591"/>
      <c r="Z591"/>
      <c r="AA591"/>
      <c r="AB591"/>
      <c r="AC591"/>
      <c r="AD591"/>
      <c r="AE591"/>
      <c r="AF591" s="4"/>
      <c r="AG591" s="4"/>
      <c r="AH591" s="4"/>
      <c r="AI591" s="4"/>
      <c r="AJ591" s="4"/>
      <c r="AK591" s="4"/>
      <c r="AL591" s="4"/>
      <c r="AM591" s="4"/>
      <c r="AN591"/>
      <c r="AO591"/>
      <c r="AP591"/>
      <c r="AQ591"/>
      <c r="AR591"/>
      <c r="AS591"/>
      <c r="AT591"/>
      <c r="AU591"/>
      <c r="AV591"/>
      <c r="AW591"/>
      <c r="AX591"/>
      <c r="AY591"/>
      <c r="AZ591"/>
      <c r="BA591"/>
    </row>
    <row r="592" spans="1:53" s="428" customFormat="1" x14ac:dyDescent="0.25">
      <c r="A592"/>
      <c r="B592" s="25"/>
      <c r="C592" s="25"/>
      <c r="D592" s="27"/>
      <c r="E592" s="26"/>
      <c r="F592" s="26"/>
      <c r="G592" s="353"/>
      <c r="H592" s="425"/>
      <c r="I592" s="353"/>
      <c r="J592" s="426" t="str">
        <f>IF(D592&lt;&gt;"",IF(E592&lt;&gt;"",VLOOKUP(CONCATENATE(D592,"-",E592),'Three Phase - UG'!$C$8:$T$18,9,FALSE),""),"")</f>
        <v/>
      </c>
      <c r="K592" s="426" t="str">
        <f>IF(D592&lt;&gt;"",IF(E592&lt;&gt;"",VLOOKUP(CONCATENATE(D592,"-",E592),'Three Phase - UG'!$C$8:$T$18,10,FALSE),""),"")</f>
        <v/>
      </c>
      <c r="L592" s="426" t="str">
        <f>IF(D592&lt;&gt;"",IF(E592&lt;&gt;"",VLOOKUP(CONCATENATE(D592,"-",E592),'Three Phase - UG'!$C$8:$T$18,12,FALSE),""),"")</f>
        <v/>
      </c>
      <c r="M592" s="426" t="str">
        <f>IF(D592&lt;&gt;"",IF(E592&lt;&gt;"",VLOOKUP(CONCATENATE(D592,"-",E592),'Three Phase - UG'!$C$8:$T$18,13,FALSE),""),"")</f>
        <v/>
      </c>
      <c r="N592" s="427" t="str">
        <f>IF(D592&lt;&gt;"",IF(E592&lt;&gt;"",VLOOKUP(CONCATENATE(D592,"-",E592),'Three Phase - UG'!$C$8:$T$18,15,FALSE)*1000000,""),"")</f>
        <v/>
      </c>
      <c r="O592" s="426"/>
      <c r="P592" s="427"/>
      <c r="W592" s="429"/>
      <c r="X592"/>
      <c r="Y592"/>
      <c r="Z592"/>
      <c r="AA592"/>
      <c r="AB592"/>
      <c r="AC592"/>
      <c r="AD592"/>
      <c r="AE592"/>
      <c r="AF592" s="4"/>
      <c r="AG592" s="4"/>
      <c r="AH592" s="4"/>
      <c r="AI592" s="4"/>
      <c r="AJ592" s="4"/>
      <c r="AK592" s="4"/>
      <c r="AL592" s="4"/>
      <c r="AM592" s="4"/>
      <c r="AN592"/>
      <c r="AO592"/>
      <c r="AP592"/>
      <c r="AQ592"/>
      <c r="AR592"/>
      <c r="AS592"/>
      <c r="AT592"/>
      <c r="AU592"/>
      <c r="AV592"/>
      <c r="AW592"/>
      <c r="AX592"/>
      <c r="AY592"/>
      <c r="AZ592"/>
      <c r="BA592"/>
    </row>
    <row r="593" spans="1:53" s="428" customFormat="1" x14ac:dyDescent="0.25">
      <c r="A593"/>
      <c r="B593" s="25"/>
      <c r="C593" s="25"/>
      <c r="D593" s="27"/>
      <c r="E593" s="26"/>
      <c r="F593" s="26"/>
      <c r="G593" s="353"/>
      <c r="H593" s="425"/>
      <c r="I593" s="353"/>
      <c r="J593" s="426" t="str">
        <f>IF(D593&lt;&gt;"",IF(E593&lt;&gt;"",VLOOKUP(CONCATENATE(D593,"-",E593),'Three Phase - UG'!$C$8:$T$18,9,FALSE),""),"")</f>
        <v/>
      </c>
      <c r="K593" s="426" t="str">
        <f>IF(D593&lt;&gt;"",IF(E593&lt;&gt;"",VLOOKUP(CONCATENATE(D593,"-",E593),'Three Phase - UG'!$C$8:$T$18,10,FALSE),""),"")</f>
        <v/>
      </c>
      <c r="L593" s="426" t="str">
        <f>IF(D593&lt;&gt;"",IF(E593&lt;&gt;"",VLOOKUP(CONCATENATE(D593,"-",E593),'Three Phase - UG'!$C$8:$T$18,12,FALSE),""),"")</f>
        <v/>
      </c>
      <c r="M593" s="426" t="str">
        <f>IF(D593&lt;&gt;"",IF(E593&lt;&gt;"",VLOOKUP(CONCATENATE(D593,"-",E593),'Three Phase - UG'!$C$8:$T$18,13,FALSE),""),"")</f>
        <v/>
      </c>
      <c r="N593" s="427" t="str">
        <f>IF(D593&lt;&gt;"",IF(E593&lt;&gt;"",VLOOKUP(CONCATENATE(D593,"-",E593),'Three Phase - UG'!$C$8:$T$18,15,FALSE)*1000000,""),"")</f>
        <v/>
      </c>
      <c r="O593" s="426"/>
      <c r="P593" s="427"/>
      <c r="W593" s="429"/>
      <c r="X593"/>
      <c r="Y593"/>
      <c r="Z593"/>
      <c r="AA593"/>
      <c r="AB593"/>
      <c r="AC593"/>
      <c r="AD593"/>
      <c r="AE593"/>
      <c r="AF593" s="4"/>
      <c r="AG593" s="4"/>
      <c r="AH593" s="4"/>
      <c r="AI593" s="4"/>
      <c r="AJ593" s="4"/>
      <c r="AK593" s="4"/>
      <c r="AL593" s="4"/>
      <c r="AM593" s="4"/>
      <c r="AN593"/>
      <c r="AO593"/>
      <c r="AP593"/>
      <c r="AQ593"/>
      <c r="AR593"/>
      <c r="AS593"/>
      <c r="AT593"/>
      <c r="AU593"/>
      <c r="AV593"/>
      <c r="AW593"/>
      <c r="AX593"/>
      <c r="AY593"/>
      <c r="AZ593"/>
      <c r="BA593"/>
    </row>
    <row r="594" spans="1:53" s="428" customFormat="1" x14ac:dyDescent="0.25">
      <c r="A594"/>
      <c r="B594" s="25"/>
      <c r="C594" s="25"/>
      <c r="D594" s="27"/>
      <c r="E594" s="26"/>
      <c r="F594" s="26"/>
      <c r="G594" s="353"/>
      <c r="H594" s="425"/>
      <c r="I594" s="353"/>
      <c r="J594" s="426" t="str">
        <f>IF(D594&lt;&gt;"",IF(E594&lt;&gt;"",VLOOKUP(CONCATENATE(D594,"-",E594),'Three Phase - UG'!$C$8:$T$18,9,FALSE),""),"")</f>
        <v/>
      </c>
      <c r="K594" s="426" t="str">
        <f>IF(D594&lt;&gt;"",IF(E594&lt;&gt;"",VLOOKUP(CONCATENATE(D594,"-",E594),'Three Phase - UG'!$C$8:$T$18,10,FALSE),""),"")</f>
        <v/>
      </c>
      <c r="L594" s="426" t="str">
        <f>IF(D594&lt;&gt;"",IF(E594&lt;&gt;"",VLOOKUP(CONCATENATE(D594,"-",E594),'Three Phase - UG'!$C$8:$T$18,12,FALSE),""),"")</f>
        <v/>
      </c>
      <c r="M594" s="426" t="str">
        <f>IF(D594&lt;&gt;"",IF(E594&lt;&gt;"",VLOOKUP(CONCATENATE(D594,"-",E594),'Three Phase - UG'!$C$8:$T$18,13,FALSE),""),"")</f>
        <v/>
      </c>
      <c r="N594" s="427" t="str">
        <f>IF(D594&lt;&gt;"",IF(E594&lt;&gt;"",VLOOKUP(CONCATENATE(D594,"-",E594),'Three Phase - UG'!$C$8:$T$18,15,FALSE)*1000000,""),"")</f>
        <v/>
      </c>
      <c r="O594" s="426"/>
      <c r="P594" s="427"/>
      <c r="W594" s="429"/>
      <c r="X594"/>
      <c r="Y594"/>
      <c r="Z594"/>
      <c r="AA594"/>
      <c r="AB594"/>
      <c r="AC594"/>
      <c r="AD594"/>
      <c r="AE594"/>
      <c r="AF594" s="4"/>
      <c r="AG594" s="4"/>
      <c r="AH594" s="4"/>
      <c r="AI594" s="4"/>
      <c r="AJ594" s="4"/>
      <c r="AK594" s="4"/>
      <c r="AL594" s="4"/>
      <c r="AM594" s="4"/>
      <c r="AN594"/>
      <c r="AO594"/>
      <c r="AP594"/>
      <c r="AQ594"/>
      <c r="AR594"/>
      <c r="AS594"/>
      <c r="AT594"/>
      <c r="AU594"/>
      <c r="AV594"/>
      <c r="AW594"/>
      <c r="AX594"/>
      <c r="AY594"/>
      <c r="AZ594"/>
      <c r="BA594"/>
    </row>
    <row r="595" spans="1:53" s="428" customFormat="1" x14ac:dyDescent="0.25">
      <c r="A595"/>
      <c r="B595" s="25"/>
      <c r="C595" s="25"/>
      <c r="D595" s="27"/>
      <c r="E595" s="26"/>
      <c r="F595" s="26"/>
      <c r="G595" s="353"/>
      <c r="H595" s="425"/>
      <c r="I595" s="353"/>
      <c r="J595" s="426" t="str">
        <f>IF(D595&lt;&gt;"",IF(E595&lt;&gt;"",VLOOKUP(CONCATENATE(D595,"-",E595),'Three Phase - UG'!$C$8:$T$18,9,FALSE),""),"")</f>
        <v/>
      </c>
      <c r="K595" s="426" t="str">
        <f>IF(D595&lt;&gt;"",IF(E595&lt;&gt;"",VLOOKUP(CONCATENATE(D595,"-",E595),'Three Phase - UG'!$C$8:$T$18,10,FALSE),""),"")</f>
        <v/>
      </c>
      <c r="L595" s="426" t="str">
        <f>IF(D595&lt;&gt;"",IF(E595&lt;&gt;"",VLOOKUP(CONCATENATE(D595,"-",E595),'Three Phase - UG'!$C$8:$T$18,12,FALSE),""),"")</f>
        <v/>
      </c>
      <c r="M595" s="426" t="str">
        <f>IF(D595&lt;&gt;"",IF(E595&lt;&gt;"",VLOOKUP(CONCATENATE(D595,"-",E595),'Three Phase - UG'!$C$8:$T$18,13,FALSE),""),"")</f>
        <v/>
      </c>
      <c r="N595" s="427" t="str">
        <f>IF(D595&lt;&gt;"",IF(E595&lt;&gt;"",VLOOKUP(CONCATENATE(D595,"-",E595),'Three Phase - UG'!$C$8:$T$18,15,FALSE)*1000000,""),"")</f>
        <v/>
      </c>
      <c r="O595" s="426"/>
      <c r="P595" s="427"/>
      <c r="W595" s="429"/>
      <c r="X595"/>
      <c r="Y595"/>
      <c r="Z595"/>
      <c r="AA595"/>
      <c r="AB595"/>
      <c r="AC595"/>
      <c r="AD595"/>
      <c r="AE595"/>
      <c r="AF595" s="4"/>
      <c r="AG595" s="4"/>
      <c r="AH595" s="4"/>
      <c r="AI595" s="4"/>
      <c r="AJ595" s="4"/>
      <c r="AK595" s="4"/>
      <c r="AL595" s="4"/>
      <c r="AM595" s="4"/>
      <c r="AN595"/>
      <c r="AO595"/>
      <c r="AP595"/>
      <c r="AQ595"/>
      <c r="AR595"/>
      <c r="AS595"/>
      <c r="AT595"/>
      <c r="AU595"/>
      <c r="AV595"/>
      <c r="AW595"/>
      <c r="AX595"/>
      <c r="AY595"/>
      <c r="AZ595"/>
      <c r="BA595"/>
    </row>
    <row r="596" spans="1:53" s="428" customFormat="1" x14ac:dyDescent="0.25">
      <c r="A596"/>
      <c r="B596" s="25"/>
      <c r="C596" s="25"/>
      <c r="D596" s="27"/>
      <c r="E596" s="26"/>
      <c r="F596" s="26"/>
      <c r="G596" s="353"/>
      <c r="H596" s="425"/>
      <c r="I596" s="353"/>
      <c r="J596" s="426" t="str">
        <f>IF(D596&lt;&gt;"",IF(E596&lt;&gt;"",VLOOKUP(CONCATENATE(D596,"-",E596),'Three Phase - UG'!$C$8:$T$18,9,FALSE),""),"")</f>
        <v/>
      </c>
      <c r="K596" s="426" t="str">
        <f>IF(D596&lt;&gt;"",IF(E596&lt;&gt;"",VLOOKUP(CONCATENATE(D596,"-",E596),'Three Phase - UG'!$C$8:$T$18,10,FALSE),""),"")</f>
        <v/>
      </c>
      <c r="L596" s="426" t="str">
        <f>IF(D596&lt;&gt;"",IF(E596&lt;&gt;"",VLOOKUP(CONCATENATE(D596,"-",E596),'Three Phase - UG'!$C$8:$T$18,12,FALSE),""),"")</f>
        <v/>
      </c>
      <c r="M596" s="426" t="str">
        <f>IF(D596&lt;&gt;"",IF(E596&lt;&gt;"",VLOOKUP(CONCATENATE(D596,"-",E596),'Three Phase - UG'!$C$8:$T$18,13,FALSE),""),"")</f>
        <v/>
      </c>
      <c r="N596" s="427" t="str">
        <f>IF(D596&lt;&gt;"",IF(E596&lt;&gt;"",VLOOKUP(CONCATENATE(D596,"-",E596),'Three Phase - UG'!$C$8:$T$18,15,FALSE)*1000000,""),"")</f>
        <v/>
      </c>
      <c r="O596" s="426"/>
      <c r="P596" s="427"/>
      <c r="W596" s="429"/>
      <c r="X596"/>
      <c r="Y596"/>
      <c r="Z596"/>
      <c r="AA596"/>
      <c r="AB596"/>
      <c r="AC596"/>
      <c r="AD596"/>
      <c r="AE596"/>
      <c r="AF596" s="4"/>
      <c r="AG596" s="4"/>
      <c r="AH596" s="4"/>
      <c r="AI596" s="4"/>
      <c r="AJ596" s="4"/>
      <c r="AK596" s="4"/>
      <c r="AL596" s="4"/>
      <c r="AM596" s="4"/>
      <c r="AN596"/>
      <c r="AO596"/>
      <c r="AP596"/>
      <c r="AQ596"/>
      <c r="AR596"/>
      <c r="AS596"/>
      <c r="AT596"/>
      <c r="AU596"/>
      <c r="AV596"/>
      <c r="AW596"/>
      <c r="AX596"/>
      <c r="AY596"/>
      <c r="AZ596"/>
      <c r="BA596"/>
    </row>
    <row r="597" spans="1:53" s="428" customFormat="1" x14ac:dyDescent="0.25">
      <c r="A597"/>
      <c r="B597" s="25"/>
      <c r="C597" s="25"/>
      <c r="D597" s="27"/>
      <c r="E597" s="26"/>
      <c r="F597" s="26"/>
      <c r="G597" s="353"/>
      <c r="H597" s="425"/>
      <c r="I597" s="353"/>
      <c r="J597" s="426" t="str">
        <f>IF(D597&lt;&gt;"",IF(E597&lt;&gt;"",VLOOKUP(CONCATENATE(D597,"-",E597),'Three Phase - UG'!$C$8:$T$18,9,FALSE),""),"")</f>
        <v/>
      </c>
      <c r="K597" s="426" t="str">
        <f>IF(D597&lt;&gt;"",IF(E597&lt;&gt;"",VLOOKUP(CONCATENATE(D597,"-",E597),'Three Phase - UG'!$C$8:$T$18,10,FALSE),""),"")</f>
        <v/>
      </c>
      <c r="L597" s="426" t="str">
        <f>IF(D597&lt;&gt;"",IF(E597&lt;&gt;"",VLOOKUP(CONCATENATE(D597,"-",E597),'Three Phase - UG'!$C$8:$T$18,12,FALSE),""),"")</f>
        <v/>
      </c>
      <c r="M597" s="426" t="str">
        <f>IF(D597&lt;&gt;"",IF(E597&lt;&gt;"",VLOOKUP(CONCATENATE(D597,"-",E597),'Three Phase - UG'!$C$8:$T$18,13,FALSE),""),"")</f>
        <v/>
      </c>
      <c r="N597" s="427" t="str">
        <f>IF(D597&lt;&gt;"",IF(E597&lt;&gt;"",VLOOKUP(CONCATENATE(D597,"-",E597),'Three Phase - UG'!$C$8:$T$18,15,FALSE)*1000000,""),"")</f>
        <v/>
      </c>
      <c r="O597" s="426"/>
      <c r="P597" s="427"/>
      <c r="W597" s="429"/>
      <c r="X597"/>
      <c r="Y597"/>
      <c r="Z597"/>
      <c r="AA597"/>
      <c r="AB597"/>
      <c r="AC597"/>
      <c r="AD597"/>
      <c r="AE597"/>
      <c r="AF597" s="4"/>
      <c r="AG597" s="4"/>
      <c r="AH597" s="4"/>
      <c r="AI597" s="4"/>
      <c r="AJ597" s="4"/>
      <c r="AK597" s="4"/>
      <c r="AL597" s="4"/>
      <c r="AM597" s="4"/>
      <c r="AN597"/>
      <c r="AO597"/>
      <c r="AP597"/>
      <c r="AQ597"/>
      <c r="AR597"/>
      <c r="AS597"/>
      <c r="AT597"/>
      <c r="AU597"/>
      <c r="AV597"/>
      <c r="AW597"/>
      <c r="AX597"/>
      <c r="AY597"/>
      <c r="AZ597"/>
      <c r="BA597"/>
    </row>
    <row r="598" spans="1:53" s="428" customFormat="1" x14ac:dyDescent="0.25">
      <c r="A598"/>
      <c r="B598" s="25"/>
      <c r="C598" s="25"/>
      <c r="D598" s="27"/>
      <c r="E598" s="26"/>
      <c r="F598" s="26"/>
      <c r="G598" s="353"/>
      <c r="H598" s="425"/>
      <c r="I598" s="353"/>
      <c r="J598" s="426" t="str">
        <f>IF(D598&lt;&gt;"",IF(E598&lt;&gt;"",VLOOKUP(CONCATENATE(D598,"-",E598),'Three Phase - UG'!$C$8:$T$18,9,FALSE),""),"")</f>
        <v/>
      </c>
      <c r="K598" s="426" t="str">
        <f>IF(D598&lt;&gt;"",IF(E598&lt;&gt;"",VLOOKUP(CONCATENATE(D598,"-",E598),'Three Phase - UG'!$C$8:$T$18,10,FALSE),""),"")</f>
        <v/>
      </c>
      <c r="L598" s="426" t="str">
        <f>IF(D598&lt;&gt;"",IF(E598&lt;&gt;"",VLOOKUP(CONCATENATE(D598,"-",E598),'Three Phase - UG'!$C$8:$T$18,12,FALSE),""),"")</f>
        <v/>
      </c>
      <c r="M598" s="426" t="str">
        <f>IF(D598&lt;&gt;"",IF(E598&lt;&gt;"",VLOOKUP(CONCATENATE(D598,"-",E598),'Three Phase - UG'!$C$8:$T$18,13,FALSE),""),"")</f>
        <v/>
      </c>
      <c r="N598" s="427" t="str">
        <f>IF(D598&lt;&gt;"",IF(E598&lt;&gt;"",VLOOKUP(CONCATENATE(D598,"-",E598),'Three Phase - UG'!$C$8:$T$18,15,FALSE)*1000000,""),"")</f>
        <v/>
      </c>
      <c r="O598" s="426"/>
      <c r="P598" s="427"/>
      <c r="W598" s="429"/>
      <c r="X598"/>
      <c r="Y598"/>
      <c r="Z598"/>
      <c r="AA598"/>
      <c r="AB598"/>
      <c r="AC598"/>
      <c r="AD598"/>
      <c r="AE598"/>
      <c r="AF598" s="4"/>
      <c r="AG598" s="4"/>
      <c r="AH598" s="4"/>
      <c r="AI598" s="4"/>
      <c r="AJ598" s="4"/>
      <c r="AK598" s="4"/>
      <c r="AL598" s="4"/>
      <c r="AM598" s="4"/>
      <c r="AN598"/>
      <c r="AO598"/>
      <c r="AP598"/>
      <c r="AQ598"/>
      <c r="AR598"/>
      <c r="AS598"/>
      <c r="AT598"/>
      <c r="AU598"/>
      <c r="AV598"/>
      <c r="AW598"/>
      <c r="AX598"/>
      <c r="AY598"/>
      <c r="AZ598"/>
      <c r="BA598"/>
    </row>
    <row r="599" spans="1:53" s="428" customFormat="1" x14ac:dyDescent="0.25">
      <c r="A599"/>
      <c r="B599" s="25"/>
      <c r="C599" s="25"/>
      <c r="D599" s="27"/>
      <c r="E599" s="26"/>
      <c r="F599" s="26"/>
      <c r="G599" s="353"/>
      <c r="H599" s="425"/>
      <c r="I599" s="353"/>
      <c r="J599" s="426" t="str">
        <f>IF(D599&lt;&gt;"",IF(E599&lt;&gt;"",VLOOKUP(CONCATENATE(D599,"-",E599),'Three Phase - UG'!$C$8:$T$18,9,FALSE),""),"")</f>
        <v/>
      </c>
      <c r="K599" s="426" t="str">
        <f>IF(D599&lt;&gt;"",IF(E599&lt;&gt;"",VLOOKUP(CONCATENATE(D599,"-",E599),'Three Phase - UG'!$C$8:$T$18,10,FALSE),""),"")</f>
        <v/>
      </c>
      <c r="L599" s="426" t="str">
        <f>IF(D599&lt;&gt;"",IF(E599&lt;&gt;"",VLOOKUP(CONCATENATE(D599,"-",E599),'Three Phase - UG'!$C$8:$T$18,12,FALSE),""),"")</f>
        <v/>
      </c>
      <c r="M599" s="426" t="str">
        <f>IF(D599&lt;&gt;"",IF(E599&lt;&gt;"",VLOOKUP(CONCATENATE(D599,"-",E599),'Three Phase - UG'!$C$8:$T$18,13,FALSE),""),"")</f>
        <v/>
      </c>
      <c r="N599" s="427" t="str">
        <f>IF(D599&lt;&gt;"",IF(E599&lt;&gt;"",VLOOKUP(CONCATENATE(D599,"-",E599),'Three Phase - UG'!$C$8:$T$18,15,FALSE)*1000000,""),"")</f>
        <v/>
      </c>
      <c r="O599" s="426"/>
      <c r="P599" s="427"/>
      <c r="W599" s="429"/>
      <c r="X599"/>
      <c r="Y599"/>
      <c r="Z599"/>
      <c r="AA599"/>
      <c r="AB599"/>
      <c r="AC599"/>
      <c r="AD599"/>
      <c r="AE599"/>
      <c r="AF599" s="4"/>
      <c r="AG599" s="4"/>
      <c r="AH599" s="4"/>
      <c r="AI599" s="4"/>
      <c r="AJ599" s="4"/>
      <c r="AK599" s="4"/>
      <c r="AL599" s="4"/>
      <c r="AM599" s="4"/>
      <c r="AN599"/>
      <c r="AO599"/>
      <c r="AP599"/>
      <c r="AQ599"/>
      <c r="AR599"/>
      <c r="AS599"/>
      <c r="AT599"/>
      <c r="AU599"/>
      <c r="AV599"/>
      <c r="AW599"/>
      <c r="AX599"/>
      <c r="AY599"/>
      <c r="AZ599"/>
      <c r="BA599"/>
    </row>
    <row r="600" spans="1:53" s="428" customFormat="1" x14ac:dyDescent="0.25">
      <c r="A600"/>
      <c r="B600" s="25"/>
      <c r="C600" s="25"/>
      <c r="D600" s="27"/>
      <c r="E600" s="26"/>
      <c r="F600" s="26"/>
      <c r="G600" s="353"/>
      <c r="H600" s="425"/>
      <c r="I600" s="353"/>
      <c r="J600" s="426" t="str">
        <f>IF(D600&lt;&gt;"",IF(E600&lt;&gt;"",VLOOKUP(CONCATENATE(D600,"-",E600),'Three Phase - UG'!$C$8:$T$18,9,FALSE),""),"")</f>
        <v/>
      </c>
      <c r="K600" s="426" t="str">
        <f>IF(D600&lt;&gt;"",IF(E600&lt;&gt;"",VLOOKUP(CONCATENATE(D600,"-",E600),'Three Phase - UG'!$C$8:$T$18,10,FALSE),""),"")</f>
        <v/>
      </c>
      <c r="L600" s="426" t="str">
        <f>IF(D600&lt;&gt;"",IF(E600&lt;&gt;"",VLOOKUP(CONCATENATE(D600,"-",E600),'Three Phase - UG'!$C$8:$T$18,12,FALSE),""),"")</f>
        <v/>
      </c>
      <c r="M600" s="426" t="str">
        <f>IF(D600&lt;&gt;"",IF(E600&lt;&gt;"",VLOOKUP(CONCATENATE(D600,"-",E600),'Three Phase - UG'!$C$8:$T$18,13,FALSE),""),"")</f>
        <v/>
      </c>
      <c r="N600" s="427" t="str">
        <f>IF(D600&lt;&gt;"",IF(E600&lt;&gt;"",VLOOKUP(CONCATENATE(D600,"-",E600),'Three Phase - UG'!$C$8:$T$18,15,FALSE)*1000000,""),"")</f>
        <v/>
      </c>
      <c r="O600" s="426"/>
      <c r="P600" s="427"/>
      <c r="W600" s="429"/>
      <c r="X600"/>
      <c r="Y600"/>
      <c r="Z600"/>
      <c r="AA600"/>
      <c r="AB600"/>
      <c r="AC600"/>
      <c r="AD600"/>
      <c r="AE600"/>
      <c r="AF600" s="4"/>
      <c r="AG600" s="4"/>
      <c r="AH600" s="4"/>
      <c r="AI600" s="4"/>
      <c r="AJ600" s="4"/>
      <c r="AK600" s="4"/>
      <c r="AL600" s="4"/>
      <c r="AM600" s="4"/>
      <c r="AN600"/>
      <c r="AO600"/>
      <c r="AP600"/>
      <c r="AQ600"/>
      <c r="AR600"/>
      <c r="AS600"/>
      <c r="AT600"/>
      <c r="AU600"/>
      <c r="AV600"/>
      <c r="AW600"/>
      <c r="AX600"/>
      <c r="AY600"/>
      <c r="AZ600"/>
      <c r="BA600"/>
    </row>
    <row r="601" spans="1:53" s="428" customFormat="1" x14ac:dyDescent="0.25">
      <c r="A601"/>
      <c r="B601" s="25"/>
      <c r="C601" s="25"/>
      <c r="D601" s="27"/>
      <c r="E601" s="26"/>
      <c r="F601" s="26"/>
      <c r="G601" s="353"/>
      <c r="H601" s="425"/>
      <c r="I601" s="353"/>
      <c r="J601" s="426" t="str">
        <f>IF(D601&lt;&gt;"",IF(E601&lt;&gt;"",VLOOKUP(CONCATENATE(D601,"-",E601),'Three Phase - UG'!$C$8:$T$18,9,FALSE),""),"")</f>
        <v/>
      </c>
      <c r="K601" s="426" t="str">
        <f>IF(D601&lt;&gt;"",IF(E601&lt;&gt;"",VLOOKUP(CONCATENATE(D601,"-",E601),'Three Phase - UG'!$C$8:$T$18,10,FALSE),""),"")</f>
        <v/>
      </c>
      <c r="L601" s="426" t="str">
        <f>IF(D601&lt;&gt;"",IF(E601&lt;&gt;"",VLOOKUP(CONCATENATE(D601,"-",E601),'Three Phase - UG'!$C$8:$T$18,12,FALSE),""),"")</f>
        <v/>
      </c>
      <c r="M601" s="426" t="str">
        <f>IF(D601&lt;&gt;"",IF(E601&lt;&gt;"",VLOOKUP(CONCATENATE(D601,"-",E601),'Three Phase - UG'!$C$8:$T$18,13,FALSE),""),"")</f>
        <v/>
      </c>
      <c r="N601" s="427" t="str">
        <f>IF(D601&lt;&gt;"",IF(E601&lt;&gt;"",VLOOKUP(CONCATENATE(D601,"-",E601),'Three Phase - UG'!$C$8:$T$18,15,FALSE)*1000000,""),"")</f>
        <v/>
      </c>
      <c r="O601" s="426"/>
      <c r="P601" s="427"/>
      <c r="W601" s="429"/>
      <c r="X601"/>
      <c r="Y601"/>
      <c r="Z601"/>
      <c r="AA601"/>
      <c r="AB601"/>
      <c r="AC601"/>
      <c r="AD601"/>
      <c r="AE601"/>
      <c r="AF601" s="4"/>
      <c r="AG601" s="4"/>
      <c r="AH601" s="4"/>
      <c r="AI601" s="4"/>
      <c r="AJ601" s="4"/>
      <c r="AK601" s="4"/>
      <c r="AL601" s="4"/>
      <c r="AM601" s="4"/>
      <c r="AN601"/>
      <c r="AO601"/>
      <c r="AP601"/>
      <c r="AQ601"/>
      <c r="AR601"/>
      <c r="AS601"/>
      <c r="AT601"/>
      <c r="AU601"/>
      <c r="AV601"/>
      <c r="AW601"/>
      <c r="AX601"/>
      <c r="AY601"/>
      <c r="AZ601"/>
      <c r="BA601"/>
    </row>
    <row r="602" spans="1:53" s="428" customFormat="1" x14ac:dyDescent="0.25">
      <c r="A602"/>
      <c r="B602" s="25"/>
      <c r="C602" s="25"/>
      <c r="D602" s="27"/>
      <c r="E602" s="26"/>
      <c r="F602" s="26"/>
      <c r="G602" s="353"/>
      <c r="H602" s="425"/>
      <c r="I602" s="353"/>
      <c r="J602" s="426" t="str">
        <f>IF(D602&lt;&gt;"",IF(E602&lt;&gt;"",VLOOKUP(CONCATENATE(D602,"-",E602),'Three Phase - UG'!$C$8:$T$18,9,FALSE),""),"")</f>
        <v/>
      </c>
      <c r="K602" s="426" t="str">
        <f>IF(D602&lt;&gt;"",IF(E602&lt;&gt;"",VLOOKUP(CONCATENATE(D602,"-",E602),'Three Phase - UG'!$C$8:$T$18,10,FALSE),""),"")</f>
        <v/>
      </c>
      <c r="L602" s="426" t="str">
        <f>IF(D602&lt;&gt;"",IF(E602&lt;&gt;"",VLOOKUP(CONCATENATE(D602,"-",E602),'Three Phase - UG'!$C$8:$T$18,12,FALSE),""),"")</f>
        <v/>
      </c>
      <c r="M602" s="426" t="str">
        <f>IF(D602&lt;&gt;"",IF(E602&lt;&gt;"",VLOOKUP(CONCATENATE(D602,"-",E602),'Three Phase - UG'!$C$8:$T$18,13,FALSE),""),"")</f>
        <v/>
      </c>
      <c r="N602" s="427" t="str">
        <f>IF(D602&lt;&gt;"",IF(E602&lt;&gt;"",VLOOKUP(CONCATENATE(D602,"-",E602),'Three Phase - UG'!$C$8:$T$18,15,FALSE)*1000000,""),"")</f>
        <v/>
      </c>
      <c r="O602" s="426"/>
      <c r="P602" s="427"/>
      <c r="W602" s="429"/>
      <c r="X602"/>
      <c r="Y602"/>
      <c r="Z602"/>
      <c r="AA602"/>
      <c r="AB602"/>
      <c r="AC602"/>
      <c r="AD602"/>
      <c r="AE602"/>
      <c r="AF602" s="4"/>
      <c r="AG602" s="4"/>
      <c r="AH602" s="4"/>
      <c r="AI602" s="4"/>
      <c r="AJ602" s="4"/>
      <c r="AK602" s="4"/>
      <c r="AL602" s="4"/>
      <c r="AM602" s="4"/>
      <c r="AN602"/>
      <c r="AO602"/>
      <c r="AP602"/>
      <c r="AQ602"/>
      <c r="AR602"/>
      <c r="AS602"/>
      <c r="AT602"/>
      <c r="AU602"/>
      <c r="AV602"/>
      <c r="AW602"/>
      <c r="AX602"/>
      <c r="AY602"/>
      <c r="AZ602"/>
      <c r="BA602"/>
    </row>
    <row r="603" spans="1:53" s="428" customFormat="1" x14ac:dyDescent="0.25">
      <c r="A603"/>
      <c r="B603" s="25"/>
      <c r="C603" s="25"/>
      <c r="D603" s="27"/>
      <c r="E603" s="26"/>
      <c r="F603" s="26"/>
      <c r="G603" s="353"/>
      <c r="H603" s="425"/>
      <c r="I603" s="353"/>
      <c r="J603" s="426" t="str">
        <f>IF(D603&lt;&gt;"",IF(E603&lt;&gt;"",VLOOKUP(CONCATENATE(D603,"-",E603),'Three Phase - UG'!$C$8:$T$18,9,FALSE),""),"")</f>
        <v/>
      </c>
      <c r="K603" s="426" t="str">
        <f>IF(D603&lt;&gt;"",IF(E603&lt;&gt;"",VLOOKUP(CONCATENATE(D603,"-",E603),'Three Phase - UG'!$C$8:$T$18,10,FALSE),""),"")</f>
        <v/>
      </c>
      <c r="L603" s="426" t="str">
        <f>IF(D603&lt;&gt;"",IF(E603&lt;&gt;"",VLOOKUP(CONCATENATE(D603,"-",E603),'Three Phase - UG'!$C$8:$T$18,12,FALSE),""),"")</f>
        <v/>
      </c>
      <c r="M603" s="426" t="str">
        <f>IF(D603&lt;&gt;"",IF(E603&lt;&gt;"",VLOOKUP(CONCATENATE(D603,"-",E603),'Three Phase - UG'!$C$8:$T$18,13,FALSE),""),"")</f>
        <v/>
      </c>
      <c r="N603" s="427" t="str">
        <f>IF(D603&lt;&gt;"",IF(E603&lt;&gt;"",VLOOKUP(CONCATENATE(D603,"-",E603),'Three Phase - UG'!$C$8:$T$18,15,FALSE)*1000000,""),"")</f>
        <v/>
      </c>
      <c r="O603" s="426"/>
      <c r="P603" s="427"/>
      <c r="W603" s="429"/>
      <c r="X603"/>
      <c r="Y603"/>
      <c r="Z603"/>
      <c r="AA603"/>
      <c r="AB603"/>
      <c r="AC603"/>
      <c r="AD603"/>
      <c r="AE603"/>
      <c r="AF603" s="4"/>
      <c r="AG603" s="4"/>
      <c r="AH603" s="4"/>
      <c r="AI603" s="4"/>
      <c r="AJ603" s="4"/>
      <c r="AK603" s="4"/>
      <c r="AL603" s="4"/>
      <c r="AM603" s="4"/>
      <c r="AN603"/>
      <c r="AO603"/>
      <c r="AP603"/>
      <c r="AQ603"/>
      <c r="AR603"/>
      <c r="AS603"/>
      <c r="AT603"/>
      <c r="AU603"/>
      <c r="AV603"/>
      <c r="AW603"/>
      <c r="AX603"/>
      <c r="AY603"/>
      <c r="AZ603"/>
      <c r="BA603"/>
    </row>
    <row r="604" spans="1:53" s="428" customFormat="1" x14ac:dyDescent="0.25">
      <c r="A604"/>
      <c r="B604" s="25"/>
      <c r="C604" s="25"/>
      <c r="D604" s="27"/>
      <c r="E604" s="26"/>
      <c r="F604" s="26"/>
      <c r="G604" s="353"/>
      <c r="H604" s="425"/>
      <c r="I604" s="353"/>
      <c r="J604" s="426" t="str">
        <f>IF(D604&lt;&gt;"",IF(E604&lt;&gt;"",VLOOKUP(CONCATENATE(D604,"-",E604),'Three Phase - UG'!$C$8:$T$18,9,FALSE),""),"")</f>
        <v/>
      </c>
      <c r="K604" s="426" t="str">
        <f>IF(D604&lt;&gt;"",IF(E604&lt;&gt;"",VLOOKUP(CONCATENATE(D604,"-",E604),'Three Phase - UG'!$C$8:$T$18,10,FALSE),""),"")</f>
        <v/>
      </c>
      <c r="L604" s="426" t="str">
        <f>IF(D604&lt;&gt;"",IF(E604&lt;&gt;"",VLOOKUP(CONCATENATE(D604,"-",E604),'Three Phase - UG'!$C$8:$T$18,12,FALSE),""),"")</f>
        <v/>
      </c>
      <c r="M604" s="426" t="str">
        <f>IF(D604&lt;&gt;"",IF(E604&lt;&gt;"",VLOOKUP(CONCATENATE(D604,"-",E604),'Three Phase - UG'!$C$8:$T$18,13,FALSE),""),"")</f>
        <v/>
      </c>
      <c r="N604" s="427" t="str">
        <f>IF(D604&lt;&gt;"",IF(E604&lt;&gt;"",VLOOKUP(CONCATENATE(D604,"-",E604),'Three Phase - UG'!$C$8:$T$18,15,FALSE)*1000000,""),"")</f>
        <v/>
      </c>
      <c r="O604" s="426"/>
      <c r="P604" s="427"/>
      <c r="W604" s="429"/>
      <c r="X604"/>
      <c r="Y604"/>
      <c r="Z604"/>
      <c r="AA604"/>
      <c r="AB604"/>
      <c r="AC604"/>
      <c r="AD604"/>
      <c r="AE604"/>
      <c r="AF604" s="4"/>
      <c r="AG604" s="4"/>
      <c r="AH604" s="4"/>
      <c r="AI604" s="4"/>
      <c r="AJ604" s="4"/>
      <c r="AK604" s="4"/>
      <c r="AL604" s="4"/>
      <c r="AM604" s="4"/>
      <c r="AN604"/>
      <c r="AO604"/>
      <c r="AP604"/>
      <c r="AQ604"/>
      <c r="AR604"/>
      <c r="AS604"/>
      <c r="AT604"/>
      <c r="AU604"/>
      <c r="AV604"/>
      <c r="AW604"/>
      <c r="AX604"/>
      <c r="AY604"/>
      <c r="AZ604"/>
      <c r="BA604"/>
    </row>
    <row r="605" spans="1:53" s="428" customFormat="1" x14ac:dyDescent="0.25">
      <c r="A605"/>
      <c r="B605" s="25"/>
      <c r="C605" s="25"/>
      <c r="D605" s="27"/>
      <c r="E605" s="26"/>
      <c r="F605" s="26"/>
      <c r="G605" s="353"/>
      <c r="H605" s="425"/>
      <c r="I605" s="353"/>
      <c r="J605" s="426" t="str">
        <f>IF(D605&lt;&gt;"",IF(E605&lt;&gt;"",VLOOKUP(CONCATENATE(D605,"-",E605),'Three Phase - UG'!$C$8:$T$18,9,FALSE),""),"")</f>
        <v/>
      </c>
      <c r="K605" s="426" t="str">
        <f>IF(D605&lt;&gt;"",IF(E605&lt;&gt;"",VLOOKUP(CONCATENATE(D605,"-",E605),'Three Phase - UG'!$C$8:$T$18,10,FALSE),""),"")</f>
        <v/>
      </c>
      <c r="L605" s="426" t="str">
        <f>IF(D605&lt;&gt;"",IF(E605&lt;&gt;"",VLOOKUP(CONCATENATE(D605,"-",E605),'Three Phase - UG'!$C$8:$T$18,12,FALSE),""),"")</f>
        <v/>
      </c>
      <c r="M605" s="426" t="str">
        <f>IF(D605&lt;&gt;"",IF(E605&lt;&gt;"",VLOOKUP(CONCATENATE(D605,"-",E605),'Three Phase - UG'!$C$8:$T$18,13,FALSE),""),"")</f>
        <v/>
      </c>
      <c r="N605" s="427" t="str">
        <f>IF(D605&lt;&gt;"",IF(E605&lt;&gt;"",VLOOKUP(CONCATENATE(D605,"-",E605),'Three Phase - UG'!$C$8:$T$18,15,FALSE)*1000000,""),"")</f>
        <v/>
      </c>
      <c r="O605" s="426"/>
      <c r="P605" s="427"/>
      <c r="W605" s="429"/>
      <c r="X605"/>
      <c r="Y605"/>
      <c r="Z605"/>
      <c r="AA605"/>
      <c r="AB605"/>
      <c r="AC605"/>
      <c r="AD605"/>
      <c r="AE605"/>
      <c r="AF605" s="4"/>
      <c r="AG605" s="4"/>
      <c r="AH605" s="4"/>
      <c r="AI605" s="4"/>
      <c r="AJ605" s="4"/>
      <c r="AK605" s="4"/>
      <c r="AL605" s="4"/>
      <c r="AM605" s="4"/>
      <c r="AN605"/>
      <c r="AO605"/>
      <c r="AP605"/>
      <c r="AQ605"/>
      <c r="AR605"/>
      <c r="AS605"/>
      <c r="AT605"/>
      <c r="AU605"/>
      <c r="AV605"/>
      <c r="AW605"/>
      <c r="AX605"/>
      <c r="AY605"/>
      <c r="AZ605"/>
      <c r="BA605"/>
    </row>
    <row r="606" spans="1:53" s="428" customFormat="1" x14ac:dyDescent="0.25">
      <c r="A606"/>
      <c r="B606" s="25"/>
      <c r="C606" s="25"/>
      <c r="D606" s="27"/>
      <c r="E606" s="26"/>
      <c r="F606" s="26"/>
      <c r="G606" s="353"/>
      <c r="H606" s="425"/>
      <c r="I606" s="353"/>
      <c r="J606" s="426" t="str">
        <f>IF(D606&lt;&gt;"",IF(E606&lt;&gt;"",VLOOKUP(CONCATENATE(D606,"-",E606),'Three Phase - UG'!$C$8:$T$18,9,FALSE),""),"")</f>
        <v/>
      </c>
      <c r="K606" s="426" t="str">
        <f>IF(D606&lt;&gt;"",IF(E606&lt;&gt;"",VLOOKUP(CONCATENATE(D606,"-",E606),'Three Phase - UG'!$C$8:$T$18,10,FALSE),""),"")</f>
        <v/>
      </c>
      <c r="L606" s="426" t="str">
        <f>IF(D606&lt;&gt;"",IF(E606&lt;&gt;"",VLOOKUP(CONCATENATE(D606,"-",E606),'Three Phase - UG'!$C$8:$T$18,12,FALSE),""),"")</f>
        <v/>
      </c>
      <c r="M606" s="426" t="str">
        <f>IF(D606&lt;&gt;"",IF(E606&lt;&gt;"",VLOOKUP(CONCATENATE(D606,"-",E606),'Three Phase - UG'!$C$8:$T$18,13,FALSE),""),"")</f>
        <v/>
      </c>
      <c r="N606" s="427" t="str">
        <f>IF(D606&lt;&gt;"",IF(E606&lt;&gt;"",VLOOKUP(CONCATENATE(D606,"-",E606),'Three Phase - UG'!$C$8:$T$18,15,FALSE)*1000000,""),"")</f>
        <v/>
      </c>
      <c r="O606" s="426"/>
      <c r="P606" s="427"/>
      <c r="W606" s="429"/>
      <c r="X606"/>
      <c r="Y606"/>
      <c r="Z606"/>
      <c r="AA606"/>
      <c r="AB606"/>
      <c r="AC606"/>
      <c r="AD606"/>
      <c r="AE606"/>
      <c r="AF606" s="4"/>
      <c r="AG606" s="4"/>
      <c r="AH606" s="4"/>
      <c r="AI606" s="4"/>
      <c r="AJ606" s="4"/>
      <c r="AK606" s="4"/>
      <c r="AL606" s="4"/>
      <c r="AM606" s="4"/>
      <c r="AN606"/>
      <c r="AO606"/>
      <c r="AP606"/>
      <c r="AQ606"/>
      <c r="AR606"/>
      <c r="AS606"/>
      <c r="AT606"/>
      <c r="AU606"/>
      <c r="AV606"/>
      <c r="AW606"/>
      <c r="AX606"/>
      <c r="AY606"/>
      <c r="AZ606"/>
      <c r="BA606"/>
    </row>
    <row r="607" spans="1:53" s="428" customFormat="1" x14ac:dyDescent="0.25">
      <c r="A607"/>
      <c r="B607" s="25"/>
      <c r="C607" s="25"/>
      <c r="D607" s="27"/>
      <c r="E607" s="26"/>
      <c r="F607" s="26"/>
      <c r="G607" s="353"/>
      <c r="H607" s="425"/>
      <c r="I607" s="353"/>
      <c r="J607" s="426" t="str">
        <f>IF(D607&lt;&gt;"",IF(E607&lt;&gt;"",VLOOKUP(CONCATENATE(D607,"-",E607),'Three Phase - UG'!$C$8:$T$18,9,FALSE),""),"")</f>
        <v/>
      </c>
      <c r="K607" s="426" t="str">
        <f>IF(D607&lt;&gt;"",IF(E607&lt;&gt;"",VLOOKUP(CONCATENATE(D607,"-",E607),'Three Phase - UG'!$C$8:$T$18,10,FALSE),""),"")</f>
        <v/>
      </c>
      <c r="L607" s="426" t="str">
        <f>IF(D607&lt;&gt;"",IF(E607&lt;&gt;"",VLOOKUP(CONCATENATE(D607,"-",E607),'Three Phase - UG'!$C$8:$T$18,12,FALSE),""),"")</f>
        <v/>
      </c>
      <c r="M607" s="426" t="str">
        <f>IF(D607&lt;&gt;"",IF(E607&lt;&gt;"",VLOOKUP(CONCATENATE(D607,"-",E607),'Three Phase - UG'!$C$8:$T$18,13,FALSE),""),"")</f>
        <v/>
      </c>
      <c r="N607" s="427" t="str">
        <f>IF(D607&lt;&gt;"",IF(E607&lt;&gt;"",VLOOKUP(CONCATENATE(D607,"-",E607),'Three Phase - UG'!$C$8:$T$18,15,FALSE)*1000000,""),"")</f>
        <v/>
      </c>
      <c r="O607" s="426"/>
      <c r="P607" s="427"/>
      <c r="W607" s="429"/>
      <c r="X607"/>
      <c r="Y607"/>
      <c r="Z607"/>
      <c r="AA607"/>
      <c r="AB607"/>
      <c r="AC607"/>
      <c r="AD607"/>
      <c r="AE607"/>
      <c r="AF607" s="4"/>
      <c r="AG607" s="4"/>
      <c r="AH607" s="4"/>
      <c r="AI607" s="4"/>
      <c r="AJ607" s="4"/>
      <c r="AK607" s="4"/>
      <c r="AL607" s="4"/>
      <c r="AM607" s="4"/>
      <c r="AN607"/>
      <c r="AO607"/>
      <c r="AP607"/>
      <c r="AQ607"/>
      <c r="AR607"/>
      <c r="AS607"/>
      <c r="AT607"/>
      <c r="AU607"/>
      <c r="AV607"/>
      <c r="AW607"/>
      <c r="AX607"/>
      <c r="AY607"/>
      <c r="AZ607"/>
      <c r="BA607"/>
    </row>
    <row r="608" spans="1:53" s="428" customFormat="1" x14ac:dyDescent="0.25">
      <c r="A608"/>
      <c r="B608" s="25"/>
      <c r="C608" s="25"/>
      <c r="D608" s="27"/>
      <c r="E608" s="26"/>
      <c r="F608" s="26"/>
      <c r="G608" s="353"/>
      <c r="H608" s="425"/>
      <c r="I608" s="353"/>
      <c r="J608" s="426" t="str">
        <f>IF(D608&lt;&gt;"",IF(E608&lt;&gt;"",VLOOKUP(CONCATENATE(D608,"-",E608),'Three Phase - UG'!$C$8:$T$18,9,FALSE),""),"")</f>
        <v/>
      </c>
      <c r="K608" s="426" t="str">
        <f>IF(D608&lt;&gt;"",IF(E608&lt;&gt;"",VLOOKUP(CONCATENATE(D608,"-",E608),'Three Phase - UG'!$C$8:$T$18,10,FALSE),""),"")</f>
        <v/>
      </c>
      <c r="L608" s="426" t="str">
        <f>IF(D608&lt;&gt;"",IF(E608&lt;&gt;"",VLOOKUP(CONCATENATE(D608,"-",E608),'Three Phase - UG'!$C$8:$T$18,12,FALSE),""),"")</f>
        <v/>
      </c>
      <c r="M608" s="426" t="str">
        <f>IF(D608&lt;&gt;"",IF(E608&lt;&gt;"",VLOOKUP(CONCATENATE(D608,"-",E608),'Three Phase - UG'!$C$8:$T$18,13,FALSE),""),"")</f>
        <v/>
      </c>
      <c r="N608" s="427" t="str">
        <f>IF(D608&lt;&gt;"",IF(E608&lt;&gt;"",VLOOKUP(CONCATENATE(D608,"-",E608),'Three Phase - UG'!$C$8:$T$18,15,FALSE)*1000000,""),"")</f>
        <v/>
      </c>
      <c r="O608" s="426"/>
      <c r="P608" s="427"/>
      <c r="W608" s="429"/>
      <c r="X608"/>
      <c r="Y608"/>
      <c r="Z608"/>
      <c r="AA608"/>
      <c r="AB608"/>
      <c r="AC608"/>
      <c r="AD608"/>
      <c r="AE608"/>
      <c r="AF608" s="4"/>
      <c r="AG608" s="4"/>
      <c r="AH608" s="4"/>
      <c r="AI608" s="4"/>
      <c r="AJ608" s="4"/>
      <c r="AK608" s="4"/>
      <c r="AL608" s="4"/>
      <c r="AM608" s="4"/>
      <c r="AN608"/>
      <c r="AO608"/>
      <c r="AP608"/>
      <c r="AQ608"/>
      <c r="AR608"/>
      <c r="AS608"/>
      <c r="AT608"/>
      <c r="AU608"/>
      <c r="AV608"/>
      <c r="AW608"/>
      <c r="AX608"/>
      <c r="AY608"/>
      <c r="AZ608"/>
      <c r="BA608"/>
    </row>
    <row r="609" spans="1:53" s="428" customFormat="1" x14ac:dyDescent="0.25">
      <c r="A609"/>
      <c r="B609" s="25"/>
      <c r="C609" s="25"/>
      <c r="D609" s="27"/>
      <c r="E609" s="26"/>
      <c r="F609" s="26"/>
      <c r="G609" s="353"/>
      <c r="H609" s="425"/>
      <c r="I609" s="353"/>
      <c r="J609" s="426" t="str">
        <f>IF(D609&lt;&gt;"",IF(E609&lt;&gt;"",VLOOKUP(CONCATENATE(D609,"-",E609),'Three Phase - UG'!$C$8:$T$18,9,FALSE),""),"")</f>
        <v/>
      </c>
      <c r="K609" s="426" t="str">
        <f>IF(D609&lt;&gt;"",IF(E609&lt;&gt;"",VLOOKUP(CONCATENATE(D609,"-",E609),'Three Phase - UG'!$C$8:$T$18,10,FALSE),""),"")</f>
        <v/>
      </c>
      <c r="L609" s="426" t="str">
        <f>IF(D609&lt;&gt;"",IF(E609&lt;&gt;"",VLOOKUP(CONCATENATE(D609,"-",E609),'Three Phase - UG'!$C$8:$T$18,12,FALSE),""),"")</f>
        <v/>
      </c>
      <c r="M609" s="426" t="str">
        <f>IF(D609&lt;&gt;"",IF(E609&lt;&gt;"",VLOOKUP(CONCATENATE(D609,"-",E609),'Three Phase - UG'!$C$8:$T$18,13,FALSE),""),"")</f>
        <v/>
      </c>
      <c r="N609" s="427" t="str">
        <f>IF(D609&lt;&gt;"",IF(E609&lt;&gt;"",VLOOKUP(CONCATENATE(D609,"-",E609),'Three Phase - UG'!$C$8:$T$18,15,FALSE)*1000000,""),"")</f>
        <v/>
      </c>
      <c r="O609" s="426"/>
      <c r="P609" s="427"/>
      <c r="W609" s="429"/>
      <c r="X609"/>
      <c r="Y609"/>
      <c r="Z609"/>
      <c r="AA609"/>
      <c r="AB609"/>
      <c r="AC609"/>
      <c r="AD609"/>
      <c r="AE609"/>
      <c r="AF609" s="4"/>
      <c r="AG609" s="4"/>
      <c r="AH609" s="4"/>
      <c r="AI609" s="4"/>
      <c r="AJ609" s="4"/>
      <c r="AK609" s="4"/>
      <c r="AL609" s="4"/>
      <c r="AM609" s="4"/>
      <c r="AN609"/>
      <c r="AO609"/>
      <c r="AP609"/>
      <c r="AQ609"/>
      <c r="AR609"/>
      <c r="AS609"/>
      <c r="AT609"/>
      <c r="AU609"/>
      <c r="AV609"/>
      <c r="AW609"/>
      <c r="AX609"/>
      <c r="AY609"/>
      <c r="AZ609"/>
      <c r="BA609"/>
    </row>
    <row r="610" spans="1:53" s="428" customFormat="1" x14ac:dyDescent="0.25">
      <c r="A610"/>
      <c r="B610" s="25"/>
      <c r="C610" s="25"/>
      <c r="D610" s="27"/>
      <c r="E610" s="26"/>
      <c r="F610" s="26"/>
      <c r="G610" s="353"/>
      <c r="H610" s="425"/>
      <c r="I610" s="353"/>
      <c r="J610" s="426" t="str">
        <f>IF(D610&lt;&gt;"",IF(E610&lt;&gt;"",VLOOKUP(CONCATENATE(D610,"-",E610),'Three Phase - UG'!$C$8:$T$18,9,FALSE),""),"")</f>
        <v/>
      </c>
      <c r="K610" s="426" t="str">
        <f>IF(D610&lt;&gt;"",IF(E610&lt;&gt;"",VLOOKUP(CONCATENATE(D610,"-",E610),'Three Phase - UG'!$C$8:$T$18,10,FALSE),""),"")</f>
        <v/>
      </c>
      <c r="L610" s="426" t="str">
        <f>IF(D610&lt;&gt;"",IF(E610&lt;&gt;"",VLOOKUP(CONCATENATE(D610,"-",E610),'Three Phase - UG'!$C$8:$T$18,12,FALSE),""),"")</f>
        <v/>
      </c>
      <c r="M610" s="426" t="str">
        <f>IF(D610&lt;&gt;"",IF(E610&lt;&gt;"",VLOOKUP(CONCATENATE(D610,"-",E610),'Three Phase - UG'!$C$8:$T$18,13,FALSE),""),"")</f>
        <v/>
      </c>
      <c r="N610" s="427" t="str">
        <f>IF(D610&lt;&gt;"",IF(E610&lt;&gt;"",VLOOKUP(CONCATENATE(D610,"-",E610),'Three Phase - UG'!$C$8:$T$18,15,FALSE)*1000000,""),"")</f>
        <v/>
      </c>
      <c r="O610" s="426"/>
      <c r="P610" s="427"/>
      <c r="W610" s="429"/>
      <c r="X610"/>
      <c r="Y610"/>
      <c r="Z610"/>
      <c r="AA610"/>
      <c r="AB610"/>
      <c r="AC610"/>
      <c r="AD610"/>
      <c r="AE610"/>
      <c r="AF610" s="4"/>
      <c r="AG610" s="4"/>
      <c r="AH610" s="4"/>
      <c r="AI610" s="4"/>
      <c r="AJ610" s="4"/>
      <c r="AK610" s="4"/>
      <c r="AL610" s="4"/>
      <c r="AM610" s="4"/>
      <c r="AN610"/>
      <c r="AO610"/>
      <c r="AP610"/>
      <c r="AQ610"/>
      <c r="AR610"/>
      <c r="AS610"/>
      <c r="AT610"/>
      <c r="AU610"/>
      <c r="AV610"/>
      <c r="AW610"/>
      <c r="AX610"/>
      <c r="AY610"/>
      <c r="AZ610"/>
      <c r="BA610"/>
    </row>
    <row r="611" spans="1:53" s="428" customFormat="1" x14ac:dyDescent="0.25">
      <c r="A611"/>
      <c r="B611" s="25"/>
      <c r="C611" s="25"/>
      <c r="D611" s="27"/>
      <c r="E611" s="26"/>
      <c r="F611" s="26"/>
      <c r="G611" s="353"/>
      <c r="H611" s="425"/>
      <c r="I611" s="353"/>
      <c r="J611" s="426" t="str">
        <f>IF(D611&lt;&gt;"",IF(E611&lt;&gt;"",VLOOKUP(CONCATENATE(D611,"-",E611),'Three Phase - UG'!$C$8:$T$18,9,FALSE),""),"")</f>
        <v/>
      </c>
      <c r="K611" s="426" t="str">
        <f>IF(D611&lt;&gt;"",IF(E611&lt;&gt;"",VLOOKUP(CONCATENATE(D611,"-",E611),'Three Phase - UG'!$C$8:$T$18,10,FALSE),""),"")</f>
        <v/>
      </c>
      <c r="L611" s="426" t="str">
        <f>IF(D611&lt;&gt;"",IF(E611&lt;&gt;"",VLOOKUP(CONCATENATE(D611,"-",E611),'Three Phase - UG'!$C$8:$T$18,12,FALSE),""),"")</f>
        <v/>
      </c>
      <c r="M611" s="426" t="str">
        <f>IF(D611&lt;&gt;"",IF(E611&lt;&gt;"",VLOOKUP(CONCATENATE(D611,"-",E611),'Three Phase - UG'!$C$8:$T$18,13,FALSE),""),"")</f>
        <v/>
      </c>
      <c r="N611" s="427" t="str">
        <f>IF(D611&lt;&gt;"",IF(E611&lt;&gt;"",VLOOKUP(CONCATENATE(D611,"-",E611),'Three Phase - UG'!$C$8:$T$18,15,FALSE)*1000000,""),"")</f>
        <v/>
      </c>
      <c r="O611" s="426"/>
      <c r="P611" s="427"/>
      <c r="W611" s="429"/>
      <c r="X611"/>
      <c r="Y611"/>
      <c r="Z611"/>
      <c r="AA611"/>
      <c r="AB611"/>
      <c r="AC611"/>
      <c r="AD611"/>
      <c r="AE611"/>
      <c r="AF611" s="4"/>
      <c r="AG611" s="4"/>
      <c r="AH611" s="4"/>
      <c r="AI611" s="4"/>
      <c r="AJ611" s="4"/>
      <c r="AK611" s="4"/>
      <c r="AL611" s="4"/>
      <c r="AM611" s="4"/>
      <c r="AN611"/>
      <c r="AO611"/>
      <c r="AP611"/>
      <c r="AQ611"/>
      <c r="AR611"/>
      <c r="AS611"/>
      <c r="AT611"/>
      <c r="AU611"/>
      <c r="AV611"/>
      <c r="AW611"/>
      <c r="AX611"/>
      <c r="AY611"/>
      <c r="AZ611"/>
      <c r="BA611"/>
    </row>
    <row r="612" spans="1:53" s="428" customFormat="1" x14ac:dyDescent="0.25">
      <c r="A612"/>
      <c r="B612" s="25"/>
      <c r="C612" s="25"/>
      <c r="D612" s="27"/>
      <c r="E612" s="26"/>
      <c r="F612" s="26"/>
      <c r="G612" s="353"/>
      <c r="H612" s="425"/>
      <c r="I612" s="353"/>
      <c r="J612" s="426" t="str">
        <f>IF(D612&lt;&gt;"",IF(E612&lt;&gt;"",VLOOKUP(CONCATENATE(D612,"-",E612),'Three Phase - UG'!$C$8:$T$18,9,FALSE),""),"")</f>
        <v/>
      </c>
      <c r="K612" s="426" t="str">
        <f>IF(D612&lt;&gt;"",IF(E612&lt;&gt;"",VLOOKUP(CONCATENATE(D612,"-",E612),'Three Phase - UG'!$C$8:$T$18,10,FALSE),""),"")</f>
        <v/>
      </c>
      <c r="L612" s="426" t="str">
        <f>IF(D612&lt;&gt;"",IF(E612&lt;&gt;"",VLOOKUP(CONCATENATE(D612,"-",E612),'Three Phase - UG'!$C$8:$T$18,12,FALSE),""),"")</f>
        <v/>
      </c>
      <c r="M612" s="426" t="str">
        <f>IF(D612&lt;&gt;"",IF(E612&lt;&gt;"",VLOOKUP(CONCATENATE(D612,"-",E612),'Three Phase - UG'!$C$8:$T$18,13,FALSE),""),"")</f>
        <v/>
      </c>
      <c r="N612" s="427" t="str">
        <f>IF(D612&lt;&gt;"",IF(E612&lt;&gt;"",VLOOKUP(CONCATENATE(D612,"-",E612),'Three Phase - UG'!$C$8:$T$18,15,FALSE)*1000000,""),"")</f>
        <v/>
      </c>
      <c r="O612" s="426"/>
      <c r="P612" s="427"/>
      <c r="W612" s="429"/>
      <c r="X612"/>
      <c r="Y612"/>
      <c r="Z612"/>
      <c r="AA612"/>
      <c r="AB612"/>
      <c r="AC612"/>
      <c r="AD612"/>
      <c r="AE612"/>
      <c r="AF612" s="4"/>
      <c r="AG612" s="4"/>
      <c r="AH612" s="4"/>
      <c r="AI612" s="4"/>
      <c r="AJ612" s="4"/>
      <c r="AK612" s="4"/>
      <c r="AL612" s="4"/>
      <c r="AM612" s="4"/>
      <c r="AN612"/>
      <c r="AO612"/>
      <c r="AP612"/>
      <c r="AQ612"/>
      <c r="AR612"/>
      <c r="AS612"/>
      <c r="AT612"/>
      <c r="AU612"/>
      <c r="AV612"/>
      <c r="AW612"/>
      <c r="AX612"/>
      <c r="AY612"/>
      <c r="AZ612"/>
      <c r="BA612"/>
    </row>
    <row r="613" spans="1:53" s="428" customFormat="1" x14ac:dyDescent="0.25">
      <c r="A613"/>
      <c r="B613" s="25"/>
      <c r="C613" s="25"/>
      <c r="D613" s="27"/>
      <c r="E613" s="26"/>
      <c r="F613" s="26"/>
      <c r="G613" s="353"/>
      <c r="H613" s="425"/>
      <c r="I613" s="353"/>
      <c r="J613" s="426" t="str">
        <f>IF(D613&lt;&gt;"",IF(E613&lt;&gt;"",VLOOKUP(CONCATENATE(D613,"-",E613),'Three Phase - UG'!$C$8:$T$18,9,FALSE),""),"")</f>
        <v/>
      </c>
      <c r="K613" s="426" t="str">
        <f>IF(D613&lt;&gt;"",IF(E613&lt;&gt;"",VLOOKUP(CONCATENATE(D613,"-",E613),'Three Phase - UG'!$C$8:$T$18,10,FALSE),""),"")</f>
        <v/>
      </c>
      <c r="L613" s="426" t="str">
        <f>IF(D613&lt;&gt;"",IF(E613&lt;&gt;"",VLOOKUP(CONCATENATE(D613,"-",E613),'Three Phase - UG'!$C$8:$T$18,12,FALSE),""),"")</f>
        <v/>
      </c>
      <c r="M613" s="426" t="str">
        <f>IF(D613&lt;&gt;"",IF(E613&lt;&gt;"",VLOOKUP(CONCATENATE(D613,"-",E613),'Three Phase - UG'!$C$8:$T$18,13,FALSE),""),"")</f>
        <v/>
      </c>
      <c r="N613" s="427" t="str">
        <f>IF(D613&lt;&gt;"",IF(E613&lt;&gt;"",VLOOKUP(CONCATENATE(D613,"-",E613),'Three Phase - UG'!$C$8:$T$18,15,FALSE)*1000000,""),"")</f>
        <v/>
      </c>
      <c r="O613" s="426"/>
      <c r="P613" s="427"/>
      <c r="W613" s="429"/>
      <c r="X613"/>
      <c r="Y613"/>
      <c r="Z613"/>
      <c r="AA613"/>
      <c r="AB613"/>
      <c r="AC613"/>
      <c r="AD613"/>
      <c r="AE613"/>
      <c r="AF613" s="4"/>
      <c r="AG613" s="4"/>
      <c r="AH613" s="4"/>
      <c r="AI613" s="4"/>
      <c r="AJ613" s="4"/>
      <c r="AK613" s="4"/>
      <c r="AL613" s="4"/>
      <c r="AM613" s="4"/>
      <c r="AN613"/>
      <c r="AO613"/>
      <c r="AP613"/>
      <c r="AQ613"/>
      <c r="AR613"/>
      <c r="AS613"/>
      <c r="AT613"/>
      <c r="AU613"/>
      <c r="AV613"/>
      <c r="AW613"/>
      <c r="AX613"/>
      <c r="AY613"/>
      <c r="AZ613"/>
      <c r="BA613"/>
    </row>
    <row r="614" spans="1:53" s="428" customFormat="1" x14ac:dyDescent="0.25">
      <c r="A614"/>
      <c r="B614" s="25"/>
      <c r="C614" s="25"/>
      <c r="D614" s="27"/>
      <c r="E614" s="26"/>
      <c r="F614" s="26"/>
      <c r="G614" s="353"/>
      <c r="H614" s="425"/>
      <c r="I614" s="353"/>
      <c r="J614" s="426" t="str">
        <f>IF(D614&lt;&gt;"",IF(E614&lt;&gt;"",VLOOKUP(CONCATENATE(D614,"-",E614),'Three Phase - UG'!$C$8:$T$18,9,FALSE),""),"")</f>
        <v/>
      </c>
      <c r="K614" s="426" t="str">
        <f>IF(D614&lt;&gt;"",IF(E614&lt;&gt;"",VLOOKUP(CONCATENATE(D614,"-",E614),'Three Phase - UG'!$C$8:$T$18,10,FALSE),""),"")</f>
        <v/>
      </c>
      <c r="L614" s="426" t="str">
        <f>IF(D614&lt;&gt;"",IF(E614&lt;&gt;"",VLOOKUP(CONCATENATE(D614,"-",E614),'Three Phase - UG'!$C$8:$T$18,12,FALSE),""),"")</f>
        <v/>
      </c>
      <c r="M614" s="426" t="str">
        <f>IF(D614&lt;&gt;"",IF(E614&lt;&gt;"",VLOOKUP(CONCATENATE(D614,"-",E614),'Three Phase - UG'!$C$8:$T$18,13,FALSE),""),"")</f>
        <v/>
      </c>
      <c r="N614" s="427" t="str">
        <f>IF(D614&lt;&gt;"",IF(E614&lt;&gt;"",VLOOKUP(CONCATENATE(D614,"-",E614),'Three Phase - UG'!$C$8:$T$18,15,FALSE)*1000000,""),"")</f>
        <v/>
      </c>
      <c r="O614" s="426"/>
      <c r="P614" s="427"/>
      <c r="W614" s="429"/>
      <c r="X614"/>
      <c r="Y614"/>
      <c r="Z614"/>
      <c r="AA614"/>
      <c r="AB614"/>
      <c r="AC614"/>
      <c r="AD614"/>
      <c r="AE614"/>
      <c r="AF614" s="4"/>
      <c r="AG614" s="4"/>
      <c r="AH614" s="4"/>
      <c r="AI614" s="4"/>
      <c r="AJ614" s="4"/>
      <c r="AK614" s="4"/>
      <c r="AL614" s="4"/>
      <c r="AM614" s="4"/>
      <c r="AN614"/>
      <c r="AO614"/>
      <c r="AP614"/>
      <c r="AQ614"/>
      <c r="AR614"/>
      <c r="AS614"/>
      <c r="AT614"/>
      <c r="AU614"/>
      <c r="AV614"/>
      <c r="AW614"/>
      <c r="AX614"/>
      <c r="AY614"/>
      <c r="AZ614"/>
      <c r="BA614"/>
    </row>
    <row r="615" spans="1:53" s="428" customFormat="1" x14ac:dyDescent="0.25">
      <c r="A615"/>
      <c r="B615" s="25"/>
      <c r="C615" s="25"/>
      <c r="D615" s="27"/>
      <c r="E615" s="26"/>
      <c r="F615" s="26"/>
      <c r="G615" s="353"/>
      <c r="H615" s="425"/>
      <c r="I615" s="353"/>
      <c r="J615" s="426" t="str">
        <f>IF(D615&lt;&gt;"",IF(E615&lt;&gt;"",VLOOKUP(CONCATENATE(D615,"-",E615),'Three Phase - UG'!$C$8:$T$18,9,FALSE),""),"")</f>
        <v/>
      </c>
      <c r="K615" s="426" t="str">
        <f>IF(D615&lt;&gt;"",IF(E615&lt;&gt;"",VLOOKUP(CONCATENATE(D615,"-",E615),'Three Phase - UG'!$C$8:$T$18,10,FALSE),""),"")</f>
        <v/>
      </c>
      <c r="L615" s="426" t="str">
        <f>IF(D615&lt;&gt;"",IF(E615&lt;&gt;"",VLOOKUP(CONCATENATE(D615,"-",E615),'Three Phase - UG'!$C$8:$T$18,12,FALSE),""),"")</f>
        <v/>
      </c>
      <c r="M615" s="426" t="str">
        <f>IF(D615&lt;&gt;"",IF(E615&lt;&gt;"",VLOOKUP(CONCATENATE(D615,"-",E615),'Three Phase - UG'!$C$8:$T$18,13,FALSE),""),"")</f>
        <v/>
      </c>
      <c r="N615" s="427" t="str">
        <f>IF(D615&lt;&gt;"",IF(E615&lt;&gt;"",VLOOKUP(CONCATENATE(D615,"-",E615),'Three Phase - UG'!$C$8:$T$18,15,FALSE)*1000000,""),"")</f>
        <v/>
      </c>
      <c r="O615" s="426"/>
      <c r="P615" s="427"/>
      <c r="W615" s="429"/>
      <c r="X615"/>
      <c r="Y615"/>
      <c r="Z615"/>
      <c r="AA615"/>
      <c r="AB615"/>
      <c r="AC615"/>
      <c r="AD615"/>
      <c r="AE615"/>
      <c r="AF615" s="4"/>
      <c r="AG615" s="4"/>
      <c r="AH615" s="4"/>
      <c r="AI615" s="4"/>
      <c r="AJ615" s="4"/>
      <c r="AK615" s="4"/>
      <c r="AL615" s="4"/>
      <c r="AM615" s="4"/>
      <c r="AN615"/>
      <c r="AO615"/>
      <c r="AP615"/>
      <c r="AQ615"/>
      <c r="AR615"/>
      <c r="AS615"/>
      <c r="AT615"/>
      <c r="AU615"/>
      <c r="AV615"/>
      <c r="AW615"/>
      <c r="AX615"/>
      <c r="AY615"/>
      <c r="AZ615"/>
      <c r="BA615"/>
    </row>
    <row r="616" spans="1:53" s="428" customFormat="1" x14ac:dyDescent="0.25">
      <c r="A616"/>
      <c r="B616" s="25"/>
      <c r="C616" s="25"/>
      <c r="D616" s="27"/>
      <c r="E616" s="26"/>
      <c r="F616" s="26"/>
      <c r="G616" s="353"/>
      <c r="H616" s="425"/>
      <c r="I616" s="353"/>
      <c r="J616" s="426" t="str">
        <f>IF(D616&lt;&gt;"",IF(E616&lt;&gt;"",VLOOKUP(CONCATENATE(D616,"-",E616),'Three Phase - UG'!$C$8:$T$18,9,FALSE),""),"")</f>
        <v/>
      </c>
      <c r="K616" s="426" t="str">
        <f>IF(D616&lt;&gt;"",IF(E616&lt;&gt;"",VLOOKUP(CONCATENATE(D616,"-",E616),'Three Phase - UG'!$C$8:$T$18,10,FALSE),""),"")</f>
        <v/>
      </c>
      <c r="L616" s="426" t="str">
        <f>IF(D616&lt;&gt;"",IF(E616&lt;&gt;"",VLOOKUP(CONCATENATE(D616,"-",E616),'Three Phase - UG'!$C$8:$T$18,12,FALSE),""),"")</f>
        <v/>
      </c>
      <c r="M616" s="426" t="str">
        <f>IF(D616&lt;&gt;"",IF(E616&lt;&gt;"",VLOOKUP(CONCATENATE(D616,"-",E616),'Three Phase - UG'!$C$8:$T$18,13,FALSE),""),"")</f>
        <v/>
      </c>
      <c r="N616" s="427" t="str">
        <f>IF(D616&lt;&gt;"",IF(E616&lt;&gt;"",VLOOKUP(CONCATENATE(D616,"-",E616),'Three Phase - UG'!$C$8:$T$18,15,FALSE)*1000000,""),"")</f>
        <v/>
      </c>
      <c r="O616" s="426"/>
      <c r="P616" s="427"/>
      <c r="W616" s="429"/>
      <c r="X616"/>
      <c r="Y616"/>
      <c r="Z616"/>
      <c r="AA616"/>
      <c r="AB616"/>
      <c r="AC616"/>
      <c r="AD616"/>
      <c r="AE616"/>
      <c r="AF616" s="4"/>
      <c r="AG616" s="4"/>
      <c r="AH616" s="4"/>
      <c r="AI616" s="4"/>
      <c r="AJ616" s="4"/>
      <c r="AK616" s="4"/>
      <c r="AL616" s="4"/>
      <c r="AM616" s="4"/>
      <c r="AN616"/>
      <c r="AO616"/>
      <c r="AP616"/>
      <c r="AQ616"/>
      <c r="AR616"/>
      <c r="AS616"/>
      <c r="AT616"/>
      <c r="AU616"/>
      <c r="AV616"/>
      <c r="AW616"/>
      <c r="AX616"/>
      <c r="AY616"/>
      <c r="AZ616"/>
      <c r="BA616"/>
    </row>
    <row r="617" spans="1:53" s="428" customFormat="1" x14ac:dyDescent="0.25">
      <c r="A617"/>
      <c r="B617" s="25"/>
      <c r="C617" s="25"/>
      <c r="D617" s="27"/>
      <c r="E617" s="26"/>
      <c r="F617" s="26"/>
      <c r="G617" s="353"/>
      <c r="H617" s="425"/>
      <c r="I617" s="353"/>
      <c r="J617" s="426" t="str">
        <f>IF(D617&lt;&gt;"",IF(E617&lt;&gt;"",VLOOKUP(CONCATENATE(D617,"-",E617),'Three Phase - UG'!$C$8:$T$18,9,FALSE),""),"")</f>
        <v/>
      </c>
      <c r="K617" s="426" t="str">
        <f>IF(D617&lt;&gt;"",IF(E617&lt;&gt;"",VLOOKUP(CONCATENATE(D617,"-",E617),'Three Phase - UG'!$C$8:$T$18,10,FALSE),""),"")</f>
        <v/>
      </c>
      <c r="L617" s="426" t="str">
        <f>IF(D617&lt;&gt;"",IF(E617&lt;&gt;"",VLOOKUP(CONCATENATE(D617,"-",E617),'Three Phase - UG'!$C$8:$T$18,12,FALSE),""),"")</f>
        <v/>
      </c>
      <c r="M617" s="426" t="str">
        <f>IF(D617&lt;&gt;"",IF(E617&lt;&gt;"",VLOOKUP(CONCATENATE(D617,"-",E617),'Three Phase - UG'!$C$8:$T$18,13,FALSE),""),"")</f>
        <v/>
      </c>
      <c r="N617" s="427" t="str">
        <f>IF(D617&lt;&gt;"",IF(E617&lt;&gt;"",VLOOKUP(CONCATENATE(D617,"-",E617),'Three Phase - UG'!$C$8:$T$18,15,FALSE)*1000000,""),"")</f>
        <v/>
      </c>
      <c r="O617" s="426"/>
      <c r="P617" s="427"/>
      <c r="W617" s="429"/>
      <c r="X617"/>
      <c r="Y617"/>
      <c r="Z617"/>
      <c r="AA617"/>
      <c r="AB617"/>
      <c r="AC617"/>
      <c r="AD617"/>
      <c r="AE617"/>
      <c r="AF617" s="4"/>
      <c r="AG617" s="4"/>
      <c r="AH617" s="4"/>
      <c r="AI617" s="4"/>
      <c r="AJ617" s="4"/>
      <c r="AK617" s="4"/>
      <c r="AL617" s="4"/>
      <c r="AM617" s="4"/>
      <c r="AN617"/>
      <c r="AO617"/>
      <c r="AP617"/>
      <c r="AQ617"/>
      <c r="AR617"/>
      <c r="AS617"/>
      <c r="AT617"/>
      <c r="AU617"/>
      <c r="AV617"/>
      <c r="AW617"/>
      <c r="AX617"/>
      <c r="AY617"/>
      <c r="AZ617"/>
      <c r="BA617"/>
    </row>
    <row r="618" spans="1:53" s="428" customFormat="1" x14ac:dyDescent="0.25">
      <c r="A618"/>
      <c r="B618" s="25"/>
      <c r="C618" s="25"/>
      <c r="D618" s="27"/>
      <c r="E618" s="26"/>
      <c r="F618" s="26"/>
      <c r="G618" s="353"/>
      <c r="H618" s="425"/>
      <c r="I618" s="353"/>
      <c r="J618" s="426" t="str">
        <f>IF(D618&lt;&gt;"",IF(E618&lt;&gt;"",VLOOKUP(CONCATENATE(D618,"-",E618),'Three Phase - UG'!$C$8:$T$18,9,FALSE),""),"")</f>
        <v/>
      </c>
      <c r="K618" s="426" t="str">
        <f>IF(D618&lt;&gt;"",IF(E618&lt;&gt;"",VLOOKUP(CONCATENATE(D618,"-",E618),'Three Phase - UG'!$C$8:$T$18,10,FALSE),""),"")</f>
        <v/>
      </c>
      <c r="L618" s="426" t="str">
        <f>IF(D618&lt;&gt;"",IF(E618&lt;&gt;"",VLOOKUP(CONCATENATE(D618,"-",E618),'Three Phase - UG'!$C$8:$T$18,12,FALSE),""),"")</f>
        <v/>
      </c>
      <c r="M618" s="426" t="str">
        <f>IF(D618&lt;&gt;"",IF(E618&lt;&gt;"",VLOOKUP(CONCATENATE(D618,"-",E618),'Three Phase - UG'!$C$8:$T$18,13,FALSE),""),"")</f>
        <v/>
      </c>
      <c r="N618" s="427" t="str">
        <f>IF(D618&lt;&gt;"",IF(E618&lt;&gt;"",VLOOKUP(CONCATENATE(D618,"-",E618),'Three Phase - UG'!$C$8:$T$18,15,FALSE)*1000000,""),"")</f>
        <v/>
      </c>
      <c r="O618" s="426"/>
      <c r="P618" s="427"/>
      <c r="W618" s="429"/>
      <c r="X618"/>
      <c r="Y618"/>
      <c r="Z618"/>
      <c r="AA618"/>
      <c r="AB618"/>
      <c r="AC618"/>
      <c r="AD618"/>
      <c r="AE618"/>
      <c r="AF618" s="4"/>
      <c r="AG618" s="4"/>
      <c r="AH618" s="4"/>
      <c r="AI618" s="4"/>
      <c r="AJ618" s="4"/>
      <c r="AK618" s="4"/>
      <c r="AL618" s="4"/>
      <c r="AM618" s="4"/>
      <c r="AN618"/>
      <c r="AO618"/>
      <c r="AP618"/>
      <c r="AQ618"/>
      <c r="AR618"/>
      <c r="AS618"/>
      <c r="AT618"/>
      <c r="AU618"/>
      <c r="AV618"/>
      <c r="AW618"/>
      <c r="AX618"/>
      <c r="AY618"/>
      <c r="AZ618"/>
      <c r="BA618"/>
    </row>
    <row r="619" spans="1:53" s="428" customFormat="1" x14ac:dyDescent="0.25">
      <c r="A619"/>
      <c r="B619" s="25"/>
      <c r="C619" s="25"/>
      <c r="D619" s="27"/>
      <c r="E619" s="26"/>
      <c r="F619" s="26"/>
      <c r="G619" s="353"/>
      <c r="H619" s="425"/>
      <c r="I619" s="353"/>
      <c r="J619" s="426" t="str">
        <f>IF(D619&lt;&gt;"",IF(E619&lt;&gt;"",VLOOKUP(CONCATENATE(D619,"-",E619),'Three Phase - UG'!$C$8:$T$18,9,FALSE),""),"")</f>
        <v/>
      </c>
      <c r="K619" s="426" t="str">
        <f>IF(D619&lt;&gt;"",IF(E619&lt;&gt;"",VLOOKUP(CONCATENATE(D619,"-",E619),'Three Phase - UG'!$C$8:$T$18,10,FALSE),""),"")</f>
        <v/>
      </c>
      <c r="L619" s="426" t="str">
        <f>IF(D619&lt;&gt;"",IF(E619&lt;&gt;"",VLOOKUP(CONCATENATE(D619,"-",E619),'Three Phase - UG'!$C$8:$T$18,12,FALSE),""),"")</f>
        <v/>
      </c>
      <c r="M619" s="426" t="str">
        <f>IF(D619&lt;&gt;"",IF(E619&lt;&gt;"",VLOOKUP(CONCATENATE(D619,"-",E619),'Three Phase - UG'!$C$8:$T$18,13,FALSE),""),"")</f>
        <v/>
      </c>
      <c r="N619" s="427" t="str">
        <f>IF(D619&lt;&gt;"",IF(E619&lt;&gt;"",VLOOKUP(CONCATENATE(D619,"-",E619),'Three Phase - UG'!$C$8:$T$18,15,FALSE)*1000000,""),"")</f>
        <v/>
      </c>
      <c r="O619" s="426"/>
      <c r="P619" s="427"/>
      <c r="W619" s="429"/>
      <c r="X619"/>
      <c r="Y619"/>
      <c r="Z619"/>
      <c r="AA619"/>
      <c r="AB619"/>
      <c r="AC619"/>
      <c r="AD619"/>
      <c r="AE619"/>
      <c r="AF619" s="4"/>
      <c r="AG619" s="4"/>
      <c r="AH619" s="4"/>
      <c r="AI619" s="4"/>
      <c r="AJ619" s="4"/>
      <c r="AK619" s="4"/>
      <c r="AL619" s="4"/>
      <c r="AM619" s="4"/>
      <c r="AN619"/>
      <c r="AO619"/>
      <c r="AP619"/>
      <c r="AQ619"/>
      <c r="AR619"/>
      <c r="AS619"/>
      <c r="AT619"/>
      <c r="AU619"/>
      <c r="AV619"/>
      <c r="AW619"/>
      <c r="AX619"/>
      <c r="AY619"/>
      <c r="AZ619"/>
      <c r="BA619"/>
    </row>
    <row r="620" spans="1:53" s="428" customFormat="1" x14ac:dyDescent="0.25">
      <c r="A620"/>
      <c r="B620" s="25"/>
      <c r="C620" s="25"/>
      <c r="D620" s="27"/>
      <c r="E620" s="26"/>
      <c r="F620" s="26"/>
      <c r="G620" s="353"/>
      <c r="H620" s="425"/>
      <c r="I620" s="353"/>
      <c r="J620" s="426" t="str">
        <f>IF(D620&lt;&gt;"",IF(E620&lt;&gt;"",VLOOKUP(CONCATENATE(D620,"-",E620),'Three Phase - UG'!$C$8:$T$18,9,FALSE),""),"")</f>
        <v/>
      </c>
      <c r="K620" s="426" t="str">
        <f>IF(D620&lt;&gt;"",IF(E620&lt;&gt;"",VLOOKUP(CONCATENATE(D620,"-",E620),'Three Phase - UG'!$C$8:$T$18,10,FALSE),""),"")</f>
        <v/>
      </c>
      <c r="L620" s="426" t="str">
        <f>IF(D620&lt;&gt;"",IF(E620&lt;&gt;"",VLOOKUP(CONCATENATE(D620,"-",E620),'Three Phase - UG'!$C$8:$T$18,12,FALSE),""),"")</f>
        <v/>
      </c>
      <c r="M620" s="426" t="str">
        <f>IF(D620&lt;&gt;"",IF(E620&lt;&gt;"",VLOOKUP(CONCATENATE(D620,"-",E620),'Three Phase - UG'!$C$8:$T$18,13,FALSE),""),"")</f>
        <v/>
      </c>
      <c r="N620" s="427" t="str">
        <f>IF(D620&lt;&gt;"",IF(E620&lt;&gt;"",VLOOKUP(CONCATENATE(D620,"-",E620),'Three Phase - UG'!$C$8:$T$18,15,FALSE)*1000000,""),"")</f>
        <v/>
      </c>
      <c r="O620" s="426"/>
      <c r="P620" s="427"/>
      <c r="W620" s="429"/>
      <c r="X620"/>
      <c r="Y620"/>
      <c r="Z620"/>
      <c r="AA620"/>
      <c r="AB620"/>
      <c r="AC620"/>
      <c r="AD620"/>
      <c r="AE620"/>
      <c r="AF620" s="4"/>
      <c r="AG620" s="4"/>
      <c r="AH620" s="4"/>
      <c r="AI620" s="4"/>
      <c r="AJ620" s="4"/>
      <c r="AK620" s="4"/>
      <c r="AL620" s="4"/>
      <c r="AM620" s="4"/>
      <c r="AN620"/>
      <c r="AO620"/>
      <c r="AP620"/>
      <c r="AQ620"/>
      <c r="AR620"/>
      <c r="AS620"/>
      <c r="AT620"/>
      <c r="AU620"/>
      <c r="AV620"/>
      <c r="AW620"/>
      <c r="AX620"/>
      <c r="AY620"/>
      <c r="AZ620"/>
      <c r="BA620"/>
    </row>
    <row r="621" spans="1:53" s="428" customFormat="1" x14ac:dyDescent="0.25">
      <c r="A621"/>
      <c r="B621" s="25"/>
      <c r="C621" s="25"/>
      <c r="D621" s="27"/>
      <c r="E621" s="26"/>
      <c r="F621" s="26"/>
      <c r="G621" s="353"/>
      <c r="H621" s="425"/>
      <c r="I621" s="353"/>
      <c r="J621" s="426" t="str">
        <f>IF(D621&lt;&gt;"",IF(E621&lt;&gt;"",VLOOKUP(CONCATENATE(D621,"-",E621),'Three Phase - UG'!$C$8:$T$18,9,FALSE),""),"")</f>
        <v/>
      </c>
      <c r="K621" s="426" t="str">
        <f>IF(D621&lt;&gt;"",IF(E621&lt;&gt;"",VLOOKUP(CONCATENATE(D621,"-",E621),'Three Phase - UG'!$C$8:$T$18,10,FALSE),""),"")</f>
        <v/>
      </c>
      <c r="L621" s="426" t="str">
        <f>IF(D621&lt;&gt;"",IF(E621&lt;&gt;"",VLOOKUP(CONCATENATE(D621,"-",E621),'Three Phase - UG'!$C$8:$T$18,12,FALSE),""),"")</f>
        <v/>
      </c>
      <c r="M621" s="426" t="str">
        <f>IF(D621&lt;&gt;"",IF(E621&lt;&gt;"",VLOOKUP(CONCATENATE(D621,"-",E621),'Three Phase - UG'!$C$8:$T$18,13,FALSE),""),"")</f>
        <v/>
      </c>
      <c r="N621" s="427" t="str">
        <f>IF(D621&lt;&gt;"",IF(E621&lt;&gt;"",VLOOKUP(CONCATENATE(D621,"-",E621),'Three Phase - UG'!$C$8:$T$18,15,FALSE)*1000000,""),"")</f>
        <v/>
      </c>
      <c r="O621" s="426"/>
      <c r="P621" s="427"/>
      <c r="W621" s="429"/>
      <c r="X621"/>
      <c r="Y621"/>
      <c r="Z621"/>
      <c r="AA621"/>
      <c r="AB621"/>
      <c r="AC621"/>
      <c r="AD621"/>
      <c r="AE621"/>
      <c r="AF621" s="4"/>
      <c r="AG621" s="4"/>
      <c r="AH621" s="4"/>
      <c r="AI621" s="4"/>
      <c r="AJ621" s="4"/>
      <c r="AK621" s="4"/>
      <c r="AL621" s="4"/>
      <c r="AM621" s="4"/>
      <c r="AN621"/>
      <c r="AO621"/>
      <c r="AP621"/>
      <c r="AQ621"/>
      <c r="AR621"/>
      <c r="AS621"/>
      <c r="AT621"/>
      <c r="AU621"/>
      <c r="AV621"/>
      <c r="AW621"/>
      <c r="AX621"/>
      <c r="AY621"/>
      <c r="AZ621"/>
      <c r="BA621"/>
    </row>
    <row r="622" spans="1:53" s="428" customFormat="1" x14ac:dyDescent="0.25">
      <c r="A622"/>
      <c r="B622" s="25"/>
      <c r="C622" s="25"/>
      <c r="D622" s="27"/>
      <c r="E622" s="26"/>
      <c r="F622" s="26"/>
      <c r="G622" s="353"/>
      <c r="H622" s="425"/>
      <c r="I622" s="353"/>
      <c r="J622" s="426" t="str">
        <f>IF(D622&lt;&gt;"",IF(E622&lt;&gt;"",VLOOKUP(CONCATENATE(D622,"-",E622),'Three Phase - UG'!$C$8:$T$18,9,FALSE),""),"")</f>
        <v/>
      </c>
      <c r="K622" s="426" t="str">
        <f>IF(D622&lt;&gt;"",IF(E622&lt;&gt;"",VLOOKUP(CONCATENATE(D622,"-",E622),'Three Phase - UG'!$C$8:$T$18,10,FALSE),""),"")</f>
        <v/>
      </c>
      <c r="L622" s="426" t="str">
        <f>IF(D622&lt;&gt;"",IF(E622&lt;&gt;"",VLOOKUP(CONCATENATE(D622,"-",E622),'Three Phase - UG'!$C$8:$T$18,12,FALSE),""),"")</f>
        <v/>
      </c>
      <c r="M622" s="426" t="str">
        <f>IF(D622&lt;&gt;"",IF(E622&lt;&gt;"",VLOOKUP(CONCATENATE(D622,"-",E622),'Three Phase - UG'!$C$8:$T$18,13,FALSE),""),"")</f>
        <v/>
      </c>
      <c r="N622" s="427" t="str">
        <f>IF(D622&lt;&gt;"",IF(E622&lt;&gt;"",VLOOKUP(CONCATENATE(D622,"-",E622),'Three Phase - UG'!$C$8:$T$18,15,FALSE)*1000000,""),"")</f>
        <v/>
      </c>
      <c r="O622" s="426"/>
      <c r="P622" s="427"/>
      <c r="W622" s="429"/>
      <c r="X622"/>
      <c r="Y622"/>
      <c r="Z622"/>
      <c r="AA622"/>
      <c r="AB622"/>
      <c r="AC622"/>
      <c r="AD622"/>
      <c r="AE622"/>
      <c r="AF622" s="4"/>
      <c r="AG622" s="4"/>
      <c r="AH622" s="4"/>
      <c r="AI622" s="4"/>
      <c r="AJ622" s="4"/>
      <c r="AK622" s="4"/>
      <c r="AL622" s="4"/>
      <c r="AM622" s="4"/>
      <c r="AN622"/>
      <c r="AO622"/>
      <c r="AP622"/>
      <c r="AQ622"/>
      <c r="AR622"/>
      <c r="AS622"/>
      <c r="AT622"/>
      <c r="AU622"/>
      <c r="AV622"/>
      <c r="AW622"/>
      <c r="AX622"/>
      <c r="AY622"/>
      <c r="AZ622"/>
      <c r="BA622"/>
    </row>
    <row r="623" spans="1:53" s="428" customFormat="1" x14ac:dyDescent="0.25">
      <c r="A623"/>
      <c r="B623" s="25"/>
      <c r="C623" s="25"/>
      <c r="D623" s="27"/>
      <c r="E623" s="26"/>
      <c r="F623" s="26"/>
      <c r="G623" s="353"/>
      <c r="H623" s="425"/>
      <c r="I623" s="353"/>
      <c r="J623" s="426" t="str">
        <f>IF(D623&lt;&gt;"",IF(E623&lt;&gt;"",VLOOKUP(CONCATENATE(D623,"-",E623),'Three Phase - UG'!$C$8:$T$18,9,FALSE),""),"")</f>
        <v/>
      </c>
      <c r="K623" s="426" t="str">
        <f>IF(D623&lt;&gt;"",IF(E623&lt;&gt;"",VLOOKUP(CONCATENATE(D623,"-",E623),'Three Phase - UG'!$C$8:$T$18,10,FALSE),""),"")</f>
        <v/>
      </c>
      <c r="L623" s="426" t="str">
        <f>IF(D623&lt;&gt;"",IF(E623&lt;&gt;"",VLOOKUP(CONCATENATE(D623,"-",E623),'Three Phase - UG'!$C$8:$T$18,12,FALSE),""),"")</f>
        <v/>
      </c>
      <c r="M623" s="426" t="str">
        <f>IF(D623&lt;&gt;"",IF(E623&lt;&gt;"",VLOOKUP(CONCATENATE(D623,"-",E623),'Three Phase - UG'!$C$8:$T$18,13,FALSE),""),"")</f>
        <v/>
      </c>
      <c r="N623" s="427" t="str">
        <f>IF(D623&lt;&gt;"",IF(E623&lt;&gt;"",VLOOKUP(CONCATENATE(D623,"-",E623),'Three Phase - UG'!$C$8:$T$18,15,FALSE)*1000000,""),"")</f>
        <v/>
      </c>
      <c r="O623" s="426"/>
      <c r="P623" s="427"/>
      <c r="W623" s="429"/>
      <c r="X623"/>
      <c r="Y623"/>
      <c r="Z623"/>
      <c r="AA623"/>
      <c r="AB623"/>
      <c r="AC623"/>
      <c r="AD623"/>
      <c r="AE623"/>
      <c r="AF623" s="4"/>
      <c r="AG623" s="4"/>
      <c r="AH623" s="4"/>
      <c r="AI623" s="4"/>
      <c r="AJ623" s="4"/>
      <c r="AK623" s="4"/>
      <c r="AL623" s="4"/>
      <c r="AM623" s="4"/>
      <c r="AN623"/>
      <c r="AO623"/>
      <c r="AP623"/>
      <c r="AQ623"/>
      <c r="AR623"/>
      <c r="AS623"/>
      <c r="AT623"/>
      <c r="AU623"/>
      <c r="AV623"/>
      <c r="AW623"/>
      <c r="AX623"/>
      <c r="AY623"/>
      <c r="AZ623"/>
      <c r="BA623"/>
    </row>
    <row r="624" spans="1:53" s="428" customFormat="1" x14ac:dyDescent="0.25">
      <c r="A624"/>
      <c r="B624" s="25"/>
      <c r="C624" s="25"/>
      <c r="D624" s="27"/>
      <c r="E624" s="26"/>
      <c r="F624" s="26"/>
      <c r="G624" s="353"/>
      <c r="H624" s="425"/>
      <c r="I624" s="353"/>
      <c r="J624" s="426" t="str">
        <f>IF(D624&lt;&gt;"",IF(E624&lt;&gt;"",VLOOKUP(CONCATENATE(D624,"-",E624),'Three Phase - UG'!$C$8:$T$18,9,FALSE),""),"")</f>
        <v/>
      </c>
      <c r="K624" s="426" t="str">
        <f>IF(D624&lt;&gt;"",IF(E624&lt;&gt;"",VLOOKUP(CONCATENATE(D624,"-",E624),'Three Phase - UG'!$C$8:$T$18,10,FALSE),""),"")</f>
        <v/>
      </c>
      <c r="L624" s="426" t="str">
        <f>IF(D624&lt;&gt;"",IF(E624&lt;&gt;"",VLOOKUP(CONCATENATE(D624,"-",E624),'Three Phase - UG'!$C$8:$T$18,12,FALSE),""),"")</f>
        <v/>
      </c>
      <c r="M624" s="426" t="str">
        <f>IF(D624&lt;&gt;"",IF(E624&lt;&gt;"",VLOOKUP(CONCATENATE(D624,"-",E624),'Three Phase - UG'!$C$8:$T$18,13,FALSE),""),"")</f>
        <v/>
      </c>
      <c r="N624" s="427" t="str">
        <f>IF(D624&lt;&gt;"",IF(E624&lt;&gt;"",VLOOKUP(CONCATENATE(D624,"-",E624),'Three Phase - UG'!$C$8:$T$18,15,FALSE)*1000000,""),"")</f>
        <v/>
      </c>
      <c r="O624" s="426"/>
      <c r="P624" s="427"/>
      <c r="W624" s="429"/>
      <c r="X624"/>
      <c r="Y624"/>
      <c r="Z624"/>
      <c r="AA624"/>
      <c r="AB624"/>
      <c r="AC624"/>
      <c r="AD624"/>
      <c r="AE624"/>
      <c r="AF624" s="4"/>
      <c r="AG624" s="4"/>
      <c r="AH624" s="4"/>
      <c r="AI624" s="4"/>
      <c r="AJ624" s="4"/>
      <c r="AK624" s="4"/>
      <c r="AL624" s="4"/>
      <c r="AM624" s="4"/>
      <c r="AN624"/>
      <c r="AO624"/>
      <c r="AP624"/>
      <c r="AQ624"/>
      <c r="AR624"/>
      <c r="AS624"/>
      <c r="AT624"/>
      <c r="AU624"/>
      <c r="AV624"/>
      <c r="AW624"/>
      <c r="AX624"/>
      <c r="AY624"/>
      <c r="AZ624"/>
      <c r="BA624"/>
    </row>
    <row r="625" spans="1:53" s="428" customFormat="1" x14ac:dyDescent="0.25">
      <c r="A625"/>
      <c r="B625" s="25"/>
      <c r="C625" s="25"/>
      <c r="D625" s="27"/>
      <c r="E625" s="26"/>
      <c r="F625" s="26"/>
      <c r="G625" s="353"/>
      <c r="H625" s="425"/>
      <c r="I625" s="353"/>
      <c r="J625" s="426" t="str">
        <f>IF(D625&lt;&gt;"",IF(E625&lt;&gt;"",VLOOKUP(CONCATENATE(D625,"-",E625),'Three Phase - UG'!$C$8:$T$18,9,FALSE),""),"")</f>
        <v/>
      </c>
      <c r="K625" s="426" t="str">
        <f>IF(D625&lt;&gt;"",IF(E625&lt;&gt;"",VLOOKUP(CONCATENATE(D625,"-",E625),'Three Phase - UG'!$C$8:$T$18,10,FALSE),""),"")</f>
        <v/>
      </c>
      <c r="L625" s="426" t="str">
        <f>IF(D625&lt;&gt;"",IF(E625&lt;&gt;"",VLOOKUP(CONCATENATE(D625,"-",E625),'Three Phase - UG'!$C$8:$T$18,12,FALSE),""),"")</f>
        <v/>
      </c>
      <c r="M625" s="426" t="str">
        <f>IF(D625&lt;&gt;"",IF(E625&lt;&gt;"",VLOOKUP(CONCATENATE(D625,"-",E625),'Three Phase - UG'!$C$8:$T$18,13,FALSE),""),"")</f>
        <v/>
      </c>
      <c r="N625" s="427" t="str">
        <f>IF(D625&lt;&gt;"",IF(E625&lt;&gt;"",VLOOKUP(CONCATENATE(D625,"-",E625),'Three Phase - UG'!$C$8:$T$18,15,FALSE)*1000000,""),"")</f>
        <v/>
      </c>
      <c r="O625" s="426"/>
      <c r="P625" s="427"/>
      <c r="W625" s="429"/>
      <c r="X625"/>
      <c r="Y625"/>
      <c r="Z625"/>
      <c r="AA625"/>
      <c r="AB625"/>
      <c r="AC625"/>
      <c r="AD625"/>
      <c r="AE625"/>
      <c r="AF625" s="4"/>
      <c r="AG625" s="4"/>
      <c r="AH625" s="4"/>
      <c r="AI625" s="4"/>
      <c r="AJ625" s="4"/>
      <c r="AK625" s="4"/>
      <c r="AL625" s="4"/>
      <c r="AM625" s="4"/>
      <c r="AN625"/>
      <c r="AO625"/>
      <c r="AP625"/>
      <c r="AQ625"/>
      <c r="AR625"/>
      <c r="AS625"/>
      <c r="AT625"/>
      <c r="AU625"/>
      <c r="AV625"/>
      <c r="AW625"/>
      <c r="AX625"/>
      <c r="AY625"/>
      <c r="AZ625"/>
      <c r="BA625"/>
    </row>
    <row r="626" spans="1:53" s="428" customFormat="1" x14ac:dyDescent="0.25">
      <c r="A626"/>
      <c r="B626" s="25"/>
      <c r="C626" s="25"/>
      <c r="D626" s="27"/>
      <c r="E626" s="26"/>
      <c r="F626" s="26"/>
      <c r="G626" s="353"/>
      <c r="H626" s="425"/>
      <c r="I626" s="353"/>
      <c r="J626" s="426" t="str">
        <f>IF(D626&lt;&gt;"",IF(E626&lt;&gt;"",VLOOKUP(CONCATENATE(D626,"-",E626),'Three Phase - UG'!$C$8:$T$18,9,FALSE),""),"")</f>
        <v/>
      </c>
      <c r="K626" s="426" t="str">
        <f>IF(D626&lt;&gt;"",IF(E626&lt;&gt;"",VLOOKUP(CONCATENATE(D626,"-",E626),'Three Phase - UG'!$C$8:$T$18,10,FALSE),""),"")</f>
        <v/>
      </c>
      <c r="L626" s="426" t="str">
        <f>IF(D626&lt;&gt;"",IF(E626&lt;&gt;"",VLOOKUP(CONCATENATE(D626,"-",E626),'Three Phase - UG'!$C$8:$T$18,12,FALSE),""),"")</f>
        <v/>
      </c>
      <c r="M626" s="426" t="str">
        <f>IF(D626&lt;&gt;"",IF(E626&lt;&gt;"",VLOOKUP(CONCATENATE(D626,"-",E626),'Three Phase - UG'!$C$8:$T$18,13,FALSE),""),"")</f>
        <v/>
      </c>
      <c r="N626" s="427" t="str">
        <f>IF(D626&lt;&gt;"",IF(E626&lt;&gt;"",VLOOKUP(CONCATENATE(D626,"-",E626),'Three Phase - UG'!$C$8:$T$18,15,FALSE)*1000000,""),"")</f>
        <v/>
      </c>
      <c r="O626" s="426"/>
      <c r="P626" s="427"/>
      <c r="W626" s="429"/>
      <c r="X626"/>
      <c r="Y626"/>
      <c r="Z626"/>
      <c r="AA626"/>
      <c r="AB626"/>
      <c r="AC626"/>
      <c r="AD626"/>
      <c r="AE626"/>
      <c r="AF626" s="4"/>
      <c r="AG626" s="4"/>
      <c r="AH626" s="4"/>
      <c r="AI626" s="4"/>
      <c r="AJ626" s="4"/>
      <c r="AK626" s="4"/>
      <c r="AL626" s="4"/>
      <c r="AM626" s="4"/>
      <c r="AN626"/>
      <c r="AO626"/>
      <c r="AP626"/>
      <c r="AQ626"/>
      <c r="AR626"/>
      <c r="AS626"/>
      <c r="AT626"/>
      <c r="AU626"/>
      <c r="AV626"/>
      <c r="AW626"/>
      <c r="AX626"/>
      <c r="AY626"/>
      <c r="AZ626"/>
      <c r="BA626"/>
    </row>
    <row r="627" spans="1:53" s="428" customFormat="1" x14ac:dyDescent="0.25">
      <c r="A627"/>
      <c r="B627" s="25"/>
      <c r="C627" s="25"/>
      <c r="D627" s="27"/>
      <c r="E627" s="26"/>
      <c r="F627" s="26"/>
      <c r="G627" s="353"/>
      <c r="H627" s="425"/>
      <c r="I627" s="353"/>
      <c r="J627" s="426" t="str">
        <f>IF(D627&lt;&gt;"",IF(E627&lt;&gt;"",VLOOKUP(CONCATENATE(D627,"-",E627),'Three Phase - UG'!$C$8:$T$18,9,FALSE),""),"")</f>
        <v/>
      </c>
      <c r="K627" s="426" t="str">
        <f>IF(D627&lt;&gt;"",IF(E627&lt;&gt;"",VLOOKUP(CONCATENATE(D627,"-",E627),'Three Phase - UG'!$C$8:$T$18,10,FALSE),""),"")</f>
        <v/>
      </c>
      <c r="L627" s="426" t="str">
        <f>IF(D627&lt;&gt;"",IF(E627&lt;&gt;"",VLOOKUP(CONCATENATE(D627,"-",E627),'Three Phase - UG'!$C$8:$T$18,12,FALSE),""),"")</f>
        <v/>
      </c>
      <c r="M627" s="426" t="str">
        <f>IF(D627&lt;&gt;"",IF(E627&lt;&gt;"",VLOOKUP(CONCATENATE(D627,"-",E627),'Three Phase - UG'!$C$8:$T$18,13,FALSE),""),"")</f>
        <v/>
      </c>
      <c r="N627" s="427" t="str">
        <f>IF(D627&lt;&gt;"",IF(E627&lt;&gt;"",VLOOKUP(CONCATENATE(D627,"-",E627),'Three Phase - UG'!$C$8:$T$18,15,FALSE)*1000000,""),"")</f>
        <v/>
      </c>
      <c r="O627" s="426"/>
      <c r="P627" s="427"/>
      <c r="W627" s="429"/>
      <c r="X627"/>
      <c r="Y627"/>
      <c r="Z627"/>
      <c r="AA627"/>
      <c r="AB627"/>
      <c r="AC627"/>
      <c r="AD627"/>
      <c r="AE627"/>
      <c r="AF627" s="4"/>
      <c r="AG627" s="4"/>
      <c r="AH627" s="4"/>
      <c r="AI627" s="4"/>
      <c r="AJ627" s="4"/>
      <c r="AK627" s="4"/>
      <c r="AL627" s="4"/>
      <c r="AM627" s="4"/>
      <c r="AN627"/>
      <c r="AO627"/>
      <c r="AP627"/>
      <c r="AQ627"/>
      <c r="AR627"/>
      <c r="AS627"/>
      <c r="AT627"/>
      <c r="AU627"/>
      <c r="AV627"/>
      <c r="AW627"/>
      <c r="AX627"/>
      <c r="AY627"/>
      <c r="AZ627"/>
      <c r="BA627"/>
    </row>
    <row r="628" spans="1:53" s="428" customFormat="1" x14ac:dyDescent="0.25">
      <c r="A628"/>
      <c r="B628" s="25"/>
      <c r="C628" s="25"/>
      <c r="D628" s="27"/>
      <c r="E628" s="26"/>
      <c r="F628" s="26"/>
      <c r="G628" s="353"/>
      <c r="H628" s="425"/>
      <c r="I628" s="353"/>
      <c r="J628" s="426" t="str">
        <f>IF(D628&lt;&gt;"",IF(E628&lt;&gt;"",VLOOKUP(CONCATENATE(D628,"-",E628),'Three Phase - UG'!$C$8:$T$18,9,FALSE),""),"")</f>
        <v/>
      </c>
      <c r="K628" s="426" t="str">
        <f>IF(D628&lt;&gt;"",IF(E628&lt;&gt;"",VLOOKUP(CONCATENATE(D628,"-",E628),'Three Phase - UG'!$C$8:$T$18,10,FALSE),""),"")</f>
        <v/>
      </c>
      <c r="L628" s="426" t="str">
        <f>IF(D628&lt;&gt;"",IF(E628&lt;&gt;"",VLOOKUP(CONCATENATE(D628,"-",E628),'Three Phase - UG'!$C$8:$T$18,12,FALSE),""),"")</f>
        <v/>
      </c>
      <c r="M628" s="426" t="str">
        <f>IF(D628&lt;&gt;"",IF(E628&lt;&gt;"",VLOOKUP(CONCATENATE(D628,"-",E628),'Three Phase - UG'!$C$8:$T$18,13,FALSE),""),"")</f>
        <v/>
      </c>
      <c r="N628" s="427" t="str">
        <f>IF(D628&lt;&gt;"",IF(E628&lt;&gt;"",VLOOKUP(CONCATENATE(D628,"-",E628),'Three Phase - UG'!$C$8:$T$18,15,FALSE)*1000000,""),"")</f>
        <v/>
      </c>
      <c r="O628" s="426"/>
      <c r="P628" s="427"/>
      <c r="W628" s="429"/>
      <c r="X628"/>
      <c r="Y628"/>
      <c r="Z628"/>
      <c r="AA628"/>
      <c r="AB628"/>
      <c r="AC628"/>
      <c r="AD628"/>
      <c r="AE628"/>
      <c r="AF628" s="4"/>
      <c r="AG628" s="4"/>
      <c r="AH628" s="4"/>
      <c r="AI628" s="4"/>
      <c r="AJ628" s="4"/>
      <c r="AK628" s="4"/>
      <c r="AL628" s="4"/>
      <c r="AM628" s="4"/>
      <c r="AN628"/>
      <c r="AO628"/>
      <c r="AP628"/>
      <c r="AQ628"/>
      <c r="AR628"/>
      <c r="AS628"/>
      <c r="AT628"/>
      <c r="AU628"/>
      <c r="AV628"/>
      <c r="AW628"/>
      <c r="AX628"/>
      <c r="AY628"/>
      <c r="AZ628"/>
      <c r="BA628"/>
    </row>
    <row r="629" spans="1:53" s="428" customFormat="1" x14ac:dyDescent="0.25">
      <c r="A629"/>
      <c r="B629" s="25"/>
      <c r="C629" s="25"/>
      <c r="D629" s="27"/>
      <c r="E629" s="26"/>
      <c r="F629" s="26"/>
      <c r="G629" s="353"/>
      <c r="H629" s="425"/>
      <c r="I629" s="353"/>
      <c r="J629" s="426" t="str">
        <f>IF(D629&lt;&gt;"",IF(E629&lt;&gt;"",VLOOKUP(CONCATENATE(D629,"-",E629),'Three Phase - UG'!$C$8:$T$18,9,FALSE),""),"")</f>
        <v/>
      </c>
      <c r="K629" s="426" t="str">
        <f>IF(D629&lt;&gt;"",IF(E629&lt;&gt;"",VLOOKUP(CONCATENATE(D629,"-",E629),'Three Phase - UG'!$C$8:$T$18,10,FALSE),""),"")</f>
        <v/>
      </c>
      <c r="L629" s="426" t="str">
        <f>IF(D629&lt;&gt;"",IF(E629&lt;&gt;"",VLOOKUP(CONCATENATE(D629,"-",E629),'Three Phase - UG'!$C$8:$T$18,12,FALSE),""),"")</f>
        <v/>
      </c>
      <c r="M629" s="426" t="str">
        <f>IF(D629&lt;&gt;"",IF(E629&lt;&gt;"",VLOOKUP(CONCATENATE(D629,"-",E629),'Three Phase - UG'!$C$8:$T$18,13,FALSE),""),"")</f>
        <v/>
      </c>
      <c r="N629" s="427" t="str">
        <f>IF(D629&lt;&gt;"",IF(E629&lt;&gt;"",VLOOKUP(CONCATENATE(D629,"-",E629),'Three Phase - UG'!$C$8:$T$18,15,FALSE)*1000000,""),"")</f>
        <v/>
      </c>
      <c r="O629" s="426"/>
      <c r="P629" s="427"/>
      <c r="W629" s="429"/>
      <c r="X629"/>
      <c r="Y629"/>
      <c r="Z629"/>
      <c r="AA629"/>
      <c r="AB629"/>
      <c r="AC629"/>
      <c r="AD629"/>
      <c r="AE629"/>
      <c r="AF629" s="4"/>
      <c r="AG629" s="4"/>
      <c r="AH629" s="4"/>
      <c r="AI629" s="4"/>
      <c r="AJ629" s="4"/>
      <c r="AK629" s="4"/>
      <c r="AL629" s="4"/>
      <c r="AM629" s="4"/>
      <c r="AN629"/>
      <c r="AO629"/>
      <c r="AP629"/>
      <c r="AQ629"/>
      <c r="AR629"/>
      <c r="AS629"/>
      <c r="AT629"/>
      <c r="AU629"/>
      <c r="AV629"/>
      <c r="AW629"/>
      <c r="AX629"/>
      <c r="AY629"/>
      <c r="AZ629"/>
      <c r="BA629"/>
    </row>
    <row r="630" spans="1:53" s="428" customFormat="1" x14ac:dyDescent="0.25">
      <c r="A630"/>
      <c r="B630" s="25"/>
      <c r="C630" s="25"/>
      <c r="D630" s="27"/>
      <c r="E630" s="26"/>
      <c r="F630" s="26"/>
      <c r="G630" s="353"/>
      <c r="H630" s="425"/>
      <c r="I630" s="353"/>
      <c r="J630" s="426" t="str">
        <f>IF(D630&lt;&gt;"",IF(E630&lt;&gt;"",VLOOKUP(CONCATENATE(D630,"-",E630),'Three Phase - UG'!$C$8:$T$18,9,FALSE),""),"")</f>
        <v/>
      </c>
      <c r="K630" s="426" t="str">
        <f>IF(D630&lt;&gt;"",IF(E630&lt;&gt;"",VLOOKUP(CONCATENATE(D630,"-",E630),'Three Phase - UG'!$C$8:$T$18,10,FALSE),""),"")</f>
        <v/>
      </c>
      <c r="L630" s="426" t="str">
        <f>IF(D630&lt;&gt;"",IF(E630&lt;&gt;"",VLOOKUP(CONCATENATE(D630,"-",E630),'Three Phase - UG'!$C$8:$T$18,12,FALSE),""),"")</f>
        <v/>
      </c>
      <c r="M630" s="426" t="str">
        <f>IF(D630&lt;&gt;"",IF(E630&lt;&gt;"",VLOOKUP(CONCATENATE(D630,"-",E630),'Three Phase - UG'!$C$8:$T$18,13,FALSE),""),"")</f>
        <v/>
      </c>
      <c r="N630" s="427" t="str">
        <f>IF(D630&lt;&gt;"",IF(E630&lt;&gt;"",VLOOKUP(CONCATENATE(D630,"-",E630),'Three Phase - UG'!$C$8:$T$18,15,FALSE)*1000000,""),"")</f>
        <v/>
      </c>
      <c r="O630" s="426"/>
      <c r="P630" s="427"/>
      <c r="W630" s="429"/>
      <c r="X630"/>
      <c r="Y630"/>
      <c r="Z630"/>
      <c r="AA630"/>
      <c r="AB630"/>
      <c r="AC630"/>
      <c r="AD630"/>
      <c r="AE630"/>
      <c r="AF630" s="4"/>
      <c r="AG630" s="4"/>
      <c r="AH630" s="4"/>
      <c r="AI630" s="4"/>
      <c r="AJ630" s="4"/>
      <c r="AK630" s="4"/>
      <c r="AL630" s="4"/>
      <c r="AM630" s="4"/>
      <c r="AN630"/>
      <c r="AO630"/>
      <c r="AP630"/>
      <c r="AQ630"/>
      <c r="AR630"/>
      <c r="AS630"/>
      <c r="AT630"/>
      <c r="AU630"/>
      <c r="AV630"/>
      <c r="AW630"/>
      <c r="AX630"/>
      <c r="AY630"/>
      <c r="AZ630"/>
      <c r="BA630"/>
    </row>
    <row r="631" spans="1:53" s="428" customFormat="1" x14ac:dyDescent="0.25">
      <c r="A631"/>
      <c r="B631" s="25"/>
      <c r="C631" s="25"/>
      <c r="D631" s="27"/>
      <c r="E631" s="26"/>
      <c r="F631" s="26"/>
      <c r="G631" s="353"/>
      <c r="H631" s="425"/>
      <c r="I631" s="353"/>
      <c r="J631" s="426" t="str">
        <f>IF(D631&lt;&gt;"",IF(E631&lt;&gt;"",VLOOKUP(CONCATENATE(D631,"-",E631),'Three Phase - UG'!$C$8:$T$18,9,FALSE),""),"")</f>
        <v/>
      </c>
      <c r="K631" s="426" t="str">
        <f>IF(D631&lt;&gt;"",IF(E631&lt;&gt;"",VLOOKUP(CONCATENATE(D631,"-",E631),'Three Phase - UG'!$C$8:$T$18,10,FALSE),""),"")</f>
        <v/>
      </c>
      <c r="L631" s="426" t="str">
        <f>IF(D631&lt;&gt;"",IF(E631&lt;&gt;"",VLOOKUP(CONCATENATE(D631,"-",E631),'Three Phase - UG'!$C$8:$T$18,12,FALSE),""),"")</f>
        <v/>
      </c>
      <c r="M631" s="426" t="str">
        <f>IF(D631&lt;&gt;"",IF(E631&lt;&gt;"",VLOOKUP(CONCATENATE(D631,"-",E631),'Three Phase - UG'!$C$8:$T$18,13,FALSE),""),"")</f>
        <v/>
      </c>
      <c r="N631" s="427" t="str">
        <f>IF(D631&lt;&gt;"",IF(E631&lt;&gt;"",VLOOKUP(CONCATENATE(D631,"-",E631),'Three Phase - UG'!$C$8:$T$18,15,FALSE)*1000000,""),"")</f>
        <v/>
      </c>
      <c r="O631" s="426"/>
      <c r="P631" s="427"/>
      <c r="W631" s="429"/>
      <c r="X631"/>
      <c r="Y631"/>
      <c r="Z631"/>
      <c r="AA631"/>
      <c r="AB631"/>
      <c r="AC631"/>
      <c r="AD631"/>
      <c r="AE631"/>
      <c r="AF631" s="4"/>
      <c r="AG631" s="4"/>
      <c r="AH631" s="4"/>
      <c r="AI631" s="4"/>
      <c r="AJ631" s="4"/>
      <c r="AK631" s="4"/>
      <c r="AL631" s="4"/>
      <c r="AM631" s="4"/>
      <c r="AN631"/>
      <c r="AO631"/>
      <c r="AP631"/>
      <c r="AQ631"/>
      <c r="AR631"/>
      <c r="AS631"/>
      <c r="AT631"/>
      <c r="AU631"/>
      <c r="AV631"/>
      <c r="AW631"/>
      <c r="AX631"/>
      <c r="AY631"/>
      <c r="AZ631"/>
      <c r="BA631"/>
    </row>
    <row r="632" spans="1:53" s="428" customFormat="1" x14ac:dyDescent="0.25">
      <c r="A632"/>
      <c r="B632" s="25"/>
      <c r="C632" s="25"/>
      <c r="D632" s="27"/>
      <c r="E632" s="26"/>
      <c r="F632" s="26"/>
      <c r="G632" s="353"/>
      <c r="H632" s="425"/>
      <c r="I632" s="353"/>
      <c r="J632" s="426" t="str">
        <f>IF(D632&lt;&gt;"",IF(E632&lt;&gt;"",VLOOKUP(CONCATENATE(D632,"-",E632),'Three Phase - UG'!$C$8:$T$18,9,FALSE),""),"")</f>
        <v/>
      </c>
      <c r="K632" s="426" t="str">
        <f>IF(D632&lt;&gt;"",IF(E632&lt;&gt;"",VLOOKUP(CONCATENATE(D632,"-",E632),'Three Phase - UG'!$C$8:$T$18,10,FALSE),""),"")</f>
        <v/>
      </c>
      <c r="L632" s="426" t="str">
        <f>IF(D632&lt;&gt;"",IF(E632&lt;&gt;"",VLOOKUP(CONCATENATE(D632,"-",E632),'Three Phase - UG'!$C$8:$T$18,12,FALSE),""),"")</f>
        <v/>
      </c>
      <c r="M632" s="426" t="str">
        <f>IF(D632&lt;&gt;"",IF(E632&lt;&gt;"",VLOOKUP(CONCATENATE(D632,"-",E632),'Three Phase - UG'!$C$8:$T$18,13,FALSE),""),"")</f>
        <v/>
      </c>
      <c r="N632" s="427" t="str">
        <f>IF(D632&lt;&gt;"",IF(E632&lt;&gt;"",VLOOKUP(CONCATENATE(D632,"-",E632),'Three Phase - UG'!$C$8:$T$18,15,FALSE)*1000000,""),"")</f>
        <v/>
      </c>
      <c r="O632" s="426"/>
      <c r="P632" s="427"/>
      <c r="W632" s="429"/>
      <c r="X632"/>
      <c r="Y632"/>
      <c r="Z632"/>
      <c r="AA632"/>
      <c r="AB632"/>
      <c r="AC632"/>
      <c r="AD632"/>
      <c r="AE632"/>
      <c r="AF632" s="4"/>
      <c r="AG632" s="4"/>
      <c r="AH632" s="4"/>
      <c r="AI632" s="4"/>
      <c r="AJ632" s="4"/>
      <c r="AK632" s="4"/>
      <c r="AL632" s="4"/>
      <c r="AM632" s="4"/>
      <c r="AN632"/>
      <c r="AO632"/>
      <c r="AP632"/>
      <c r="AQ632"/>
      <c r="AR632"/>
      <c r="AS632"/>
      <c r="AT632"/>
      <c r="AU632"/>
      <c r="AV632"/>
      <c r="AW632"/>
      <c r="AX632"/>
      <c r="AY632"/>
      <c r="AZ632"/>
      <c r="BA632"/>
    </row>
    <row r="633" spans="1:53" s="428" customFormat="1" x14ac:dyDescent="0.25">
      <c r="A633"/>
      <c r="B633" s="25"/>
      <c r="C633" s="25"/>
      <c r="D633" s="27"/>
      <c r="E633" s="26"/>
      <c r="F633" s="26"/>
      <c r="G633" s="353"/>
      <c r="H633" s="425"/>
      <c r="I633" s="353"/>
      <c r="J633" s="426" t="str">
        <f>IF(D633&lt;&gt;"",IF(E633&lt;&gt;"",VLOOKUP(CONCATENATE(D633,"-",E633),'Three Phase - UG'!$C$8:$T$18,9,FALSE),""),"")</f>
        <v/>
      </c>
      <c r="K633" s="426" t="str">
        <f>IF(D633&lt;&gt;"",IF(E633&lt;&gt;"",VLOOKUP(CONCATENATE(D633,"-",E633),'Three Phase - UG'!$C$8:$T$18,10,FALSE),""),"")</f>
        <v/>
      </c>
      <c r="L633" s="426" t="str">
        <f>IF(D633&lt;&gt;"",IF(E633&lt;&gt;"",VLOOKUP(CONCATENATE(D633,"-",E633),'Three Phase - UG'!$C$8:$T$18,12,FALSE),""),"")</f>
        <v/>
      </c>
      <c r="M633" s="426" t="str">
        <f>IF(D633&lt;&gt;"",IF(E633&lt;&gt;"",VLOOKUP(CONCATENATE(D633,"-",E633),'Three Phase - UG'!$C$8:$T$18,13,FALSE),""),"")</f>
        <v/>
      </c>
      <c r="N633" s="427" t="str">
        <f>IF(D633&lt;&gt;"",IF(E633&lt;&gt;"",VLOOKUP(CONCATENATE(D633,"-",E633),'Three Phase - UG'!$C$8:$T$18,15,FALSE)*1000000,""),"")</f>
        <v/>
      </c>
      <c r="O633" s="426"/>
      <c r="P633" s="427"/>
      <c r="W633" s="429"/>
      <c r="X633"/>
      <c r="Y633"/>
      <c r="Z633"/>
      <c r="AA633"/>
      <c r="AB633"/>
      <c r="AC633"/>
      <c r="AD633"/>
      <c r="AE633"/>
      <c r="AF633" s="4"/>
      <c r="AG633" s="4"/>
      <c r="AH633" s="4"/>
      <c r="AI633" s="4"/>
      <c r="AJ633" s="4"/>
      <c r="AK633" s="4"/>
      <c r="AL633" s="4"/>
      <c r="AM633" s="4"/>
      <c r="AN633"/>
      <c r="AO633"/>
      <c r="AP633"/>
      <c r="AQ633"/>
      <c r="AR633"/>
      <c r="AS633"/>
      <c r="AT633"/>
      <c r="AU633"/>
      <c r="AV633"/>
      <c r="AW633"/>
      <c r="AX633"/>
      <c r="AY633"/>
      <c r="AZ633"/>
      <c r="BA633"/>
    </row>
    <row r="634" spans="1:53" s="428" customFormat="1" x14ac:dyDescent="0.25">
      <c r="A634"/>
      <c r="B634" s="25"/>
      <c r="C634" s="25"/>
      <c r="D634" s="27"/>
      <c r="E634" s="26"/>
      <c r="F634" s="26"/>
      <c r="G634" s="353"/>
      <c r="H634" s="425"/>
      <c r="I634" s="353"/>
      <c r="J634" s="426" t="str">
        <f>IF(D634&lt;&gt;"",IF(E634&lt;&gt;"",VLOOKUP(CONCATENATE(D634,"-",E634),'Three Phase - UG'!$C$8:$T$18,9,FALSE),""),"")</f>
        <v/>
      </c>
      <c r="K634" s="426" t="str">
        <f>IF(D634&lt;&gt;"",IF(E634&lt;&gt;"",VLOOKUP(CONCATENATE(D634,"-",E634),'Three Phase - UG'!$C$8:$T$18,10,FALSE),""),"")</f>
        <v/>
      </c>
      <c r="L634" s="426" t="str">
        <f>IF(D634&lt;&gt;"",IF(E634&lt;&gt;"",VLOOKUP(CONCATENATE(D634,"-",E634),'Three Phase - UG'!$C$8:$T$18,12,FALSE),""),"")</f>
        <v/>
      </c>
      <c r="M634" s="426" t="str">
        <f>IF(D634&lt;&gt;"",IF(E634&lt;&gt;"",VLOOKUP(CONCATENATE(D634,"-",E634),'Three Phase - UG'!$C$8:$T$18,13,FALSE),""),"")</f>
        <v/>
      </c>
      <c r="N634" s="427" t="str">
        <f>IF(D634&lt;&gt;"",IF(E634&lt;&gt;"",VLOOKUP(CONCATENATE(D634,"-",E634),'Three Phase - UG'!$C$8:$T$18,15,FALSE)*1000000,""),"")</f>
        <v/>
      </c>
      <c r="O634" s="426"/>
      <c r="P634" s="427"/>
      <c r="W634" s="429"/>
      <c r="X634"/>
      <c r="Y634"/>
      <c r="Z634"/>
      <c r="AA634"/>
      <c r="AB634"/>
      <c r="AC634"/>
      <c r="AD634"/>
      <c r="AE634"/>
      <c r="AF634" s="4"/>
      <c r="AG634" s="4"/>
      <c r="AH634" s="4"/>
      <c r="AI634" s="4"/>
      <c r="AJ634" s="4"/>
      <c r="AK634" s="4"/>
      <c r="AL634" s="4"/>
      <c r="AM634" s="4"/>
      <c r="AN634"/>
      <c r="AO634"/>
      <c r="AP634"/>
      <c r="AQ634"/>
      <c r="AR634"/>
      <c r="AS634"/>
      <c r="AT634"/>
      <c r="AU634"/>
      <c r="AV634"/>
      <c r="AW634"/>
      <c r="AX634"/>
      <c r="AY634"/>
      <c r="AZ634"/>
      <c r="BA634"/>
    </row>
    <row r="635" spans="1:53" s="428" customFormat="1" x14ac:dyDescent="0.25">
      <c r="A635"/>
      <c r="B635" s="25"/>
      <c r="C635" s="25"/>
      <c r="D635" s="27"/>
      <c r="E635" s="26"/>
      <c r="F635" s="26"/>
      <c r="G635" s="353"/>
      <c r="H635" s="425"/>
      <c r="I635" s="353"/>
      <c r="J635" s="426" t="str">
        <f>IF(D635&lt;&gt;"",IF(E635&lt;&gt;"",VLOOKUP(CONCATENATE(D635,"-",E635),'Three Phase - UG'!$C$8:$T$18,9,FALSE),""),"")</f>
        <v/>
      </c>
      <c r="K635" s="426" t="str">
        <f>IF(D635&lt;&gt;"",IF(E635&lt;&gt;"",VLOOKUP(CONCATENATE(D635,"-",E635),'Three Phase - UG'!$C$8:$T$18,10,FALSE),""),"")</f>
        <v/>
      </c>
      <c r="L635" s="426" t="str">
        <f>IF(D635&lt;&gt;"",IF(E635&lt;&gt;"",VLOOKUP(CONCATENATE(D635,"-",E635),'Three Phase - UG'!$C$8:$T$18,12,FALSE),""),"")</f>
        <v/>
      </c>
      <c r="M635" s="426" t="str">
        <f>IF(D635&lt;&gt;"",IF(E635&lt;&gt;"",VLOOKUP(CONCATENATE(D635,"-",E635),'Three Phase - UG'!$C$8:$T$18,13,FALSE),""),"")</f>
        <v/>
      </c>
      <c r="N635" s="427" t="str">
        <f>IF(D635&lt;&gt;"",IF(E635&lt;&gt;"",VLOOKUP(CONCATENATE(D635,"-",E635),'Three Phase - UG'!$C$8:$T$18,15,FALSE)*1000000,""),"")</f>
        <v/>
      </c>
      <c r="O635" s="426"/>
      <c r="P635" s="427"/>
      <c r="W635" s="429"/>
      <c r="X635"/>
      <c r="Y635"/>
      <c r="Z635"/>
      <c r="AA635"/>
      <c r="AB635"/>
      <c r="AC635"/>
      <c r="AD635"/>
      <c r="AE635"/>
      <c r="AF635" s="4"/>
      <c r="AG635" s="4"/>
      <c r="AH635" s="4"/>
      <c r="AI635" s="4"/>
      <c r="AJ635" s="4"/>
      <c r="AK635" s="4"/>
      <c r="AL635" s="4"/>
      <c r="AM635" s="4"/>
      <c r="AN635"/>
      <c r="AO635"/>
      <c r="AP635"/>
      <c r="AQ635"/>
      <c r="AR635"/>
      <c r="AS635"/>
      <c r="AT635"/>
      <c r="AU635"/>
      <c r="AV635"/>
      <c r="AW635"/>
      <c r="AX635"/>
      <c r="AY635"/>
      <c r="AZ635"/>
      <c r="BA635"/>
    </row>
    <row r="636" spans="1:53" s="428" customFormat="1" x14ac:dyDescent="0.25">
      <c r="A636"/>
      <c r="B636" s="25"/>
      <c r="C636" s="25"/>
      <c r="D636" s="27"/>
      <c r="E636" s="26"/>
      <c r="F636" s="26"/>
      <c r="G636" s="353"/>
      <c r="H636" s="425"/>
      <c r="I636" s="353"/>
      <c r="J636" s="426" t="str">
        <f>IF(D636&lt;&gt;"",IF(E636&lt;&gt;"",VLOOKUP(CONCATENATE(D636,"-",E636),'Three Phase - UG'!$C$8:$T$18,9,FALSE),""),"")</f>
        <v/>
      </c>
      <c r="K636" s="426" t="str">
        <f>IF(D636&lt;&gt;"",IF(E636&lt;&gt;"",VLOOKUP(CONCATENATE(D636,"-",E636),'Three Phase - UG'!$C$8:$T$18,10,FALSE),""),"")</f>
        <v/>
      </c>
      <c r="L636" s="426" t="str">
        <f>IF(D636&lt;&gt;"",IF(E636&lt;&gt;"",VLOOKUP(CONCATENATE(D636,"-",E636),'Three Phase - UG'!$C$8:$T$18,12,FALSE),""),"")</f>
        <v/>
      </c>
      <c r="M636" s="426" t="str">
        <f>IF(D636&lt;&gt;"",IF(E636&lt;&gt;"",VLOOKUP(CONCATENATE(D636,"-",E636),'Three Phase - UG'!$C$8:$T$18,13,FALSE),""),"")</f>
        <v/>
      </c>
      <c r="N636" s="427" t="str">
        <f>IF(D636&lt;&gt;"",IF(E636&lt;&gt;"",VLOOKUP(CONCATENATE(D636,"-",E636),'Three Phase - UG'!$C$8:$T$18,15,FALSE)*1000000,""),"")</f>
        <v/>
      </c>
      <c r="O636" s="426"/>
      <c r="P636" s="427"/>
      <c r="W636" s="429"/>
      <c r="X636"/>
      <c r="Y636"/>
      <c r="Z636"/>
      <c r="AA636"/>
      <c r="AB636"/>
      <c r="AC636"/>
      <c r="AD636"/>
      <c r="AE636"/>
      <c r="AF636" s="4"/>
      <c r="AG636" s="4"/>
      <c r="AH636" s="4"/>
      <c r="AI636" s="4"/>
      <c r="AJ636" s="4"/>
      <c r="AK636" s="4"/>
      <c r="AL636" s="4"/>
      <c r="AM636" s="4"/>
      <c r="AN636"/>
      <c r="AO636"/>
      <c r="AP636"/>
      <c r="AQ636"/>
      <c r="AR636"/>
      <c r="AS636"/>
      <c r="AT636"/>
      <c r="AU636"/>
      <c r="AV636"/>
      <c r="AW636"/>
      <c r="AX636"/>
      <c r="AY636"/>
      <c r="AZ636"/>
      <c r="BA636"/>
    </row>
    <row r="637" spans="1:53" s="428" customFormat="1" x14ac:dyDescent="0.25">
      <c r="A637"/>
      <c r="B637" s="25"/>
      <c r="C637" s="25"/>
      <c r="D637" s="27"/>
      <c r="E637" s="26"/>
      <c r="F637" s="26"/>
      <c r="G637" s="353"/>
      <c r="H637" s="425"/>
      <c r="I637" s="353"/>
      <c r="J637" s="426" t="str">
        <f>IF(D637&lt;&gt;"",IF(E637&lt;&gt;"",VLOOKUP(CONCATENATE(D637,"-",E637),'Three Phase - UG'!$C$8:$T$18,9,FALSE),""),"")</f>
        <v/>
      </c>
      <c r="K637" s="426" t="str">
        <f>IF(D637&lt;&gt;"",IF(E637&lt;&gt;"",VLOOKUP(CONCATENATE(D637,"-",E637),'Three Phase - UG'!$C$8:$T$18,10,FALSE),""),"")</f>
        <v/>
      </c>
      <c r="L637" s="426" t="str">
        <f>IF(D637&lt;&gt;"",IF(E637&lt;&gt;"",VLOOKUP(CONCATENATE(D637,"-",E637),'Three Phase - UG'!$C$8:$T$18,12,FALSE),""),"")</f>
        <v/>
      </c>
      <c r="M637" s="426" t="str">
        <f>IF(D637&lt;&gt;"",IF(E637&lt;&gt;"",VLOOKUP(CONCATENATE(D637,"-",E637),'Three Phase - UG'!$C$8:$T$18,13,FALSE),""),"")</f>
        <v/>
      </c>
      <c r="N637" s="427" t="str">
        <f>IF(D637&lt;&gt;"",IF(E637&lt;&gt;"",VLOOKUP(CONCATENATE(D637,"-",E637),'Three Phase - UG'!$C$8:$T$18,15,FALSE)*1000000,""),"")</f>
        <v/>
      </c>
      <c r="O637" s="426"/>
      <c r="P637" s="427"/>
      <c r="W637" s="429"/>
      <c r="X637"/>
      <c r="Y637"/>
      <c r="Z637"/>
      <c r="AA637"/>
      <c r="AB637"/>
      <c r="AC637"/>
      <c r="AD637"/>
      <c r="AE637"/>
      <c r="AF637" s="4"/>
      <c r="AG637" s="4"/>
      <c r="AH637" s="4"/>
      <c r="AI637" s="4"/>
      <c r="AJ637" s="4"/>
      <c r="AK637" s="4"/>
      <c r="AL637" s="4"/>
      <c r="AM637" s="4"/>
      <c r="AN637"/>
      <c r="AO637"/>
      <c r="AP637"/>
      <c r="AQ637"/>
      <c r="AR637"/>
      <c r="AS637"/>
      <c r="AT637"/>
      <c r="AU637"/>
      <c r="AV637"/>
      <c r="AW637"/>
      <c r="AX637"/>
      <c r="AY637"/>
      <c r="AZ637"/>
      <c r="BA637"/>
    </row>
    <row r="638" spans="1:53" s="428" customFormat="1" x14ac:dyDescent="0.25">
      <c r="A638"/>
      <c r="B638" s="25"/>
      <c r="C638" s="25"/>
      <c r="D638" s="27"/>
      <c r="E638" s="26"/>
      <c r="F638" s="26"/>
      <c r="G638" s="353"/>
      <c r="H638" s="425"/>
      <c r="I638" s="353"/>
      <c r="J638" s="426" t="str">
        <f>IF(D638&lt;&gt;"",IF(E638&lt;&gt;"",VLOOKUP(CONCATENATE(D638,"-",E638),'Three Phase - UG'!$C$8:$T$18,9,FALSE),""),"")</f>
        <v/>
      </c>
      <c r="K638" s="426" t="str">
        <f>IF(D638&lt;&gt;"",IF(E638&lt;&gt;"",VLOOKUP(CONCATENATE(D638,"-",E638),'Three Phase - UG'!$C$8:$T$18,10,FALSE),""),"")</f>
        <v/>
      </c>
      <c r="L638" s="426" t="str">
        <f>IF(D638&lt;&gt;"",IF(E638&lt;&gt;"",VLOOKUP(CONCATENATE(D638,"-",E638),'Three Phase - UG'!$C$8:$T$18,12,FALSE),""),"")</f>
        <v/>
      </c>
      <c r="M638" s="426" t="str">
        <f>IF(D638&lt;&gt;"",IF(E638&lt;&gt;"",VLOOKUP(CONCATENATE(D638,"-",E638),'Three Phase - UG'!$C$8:$T$18,13,FALSE),""),"")</f>
        <v/>
      </c>
      <c r="N638" s="427" t="str">
        <f>IF(D638&lt;&gt;"",IF(E638&lt;&gt;"",VLOOKUP(CONCATENATE(D638,"-",E638),'Three Phase - UG'!$C$8:$T$18,15,FALSE)*1000000,""),"")</f>
        <v/>
      </c>
      <c r="O638" s="426"/>
      <c r="P638" s="427"/>
      <c r="W638" s="429"/>
      <c r="X638"/>
      <c r="Y638"/>
      <c r="Z638"/>
      <c r="AA638"/>
      <c r="AB638"/>
      <c r="AC638"/>
      <c r="AD638"/>
      <c r="AE638"/>
      <c r="AF638" s="4"/>
      <c r="AG638" s="4"/>
      <c r="AH638" s="4"/>
      <c r="AI638" s="4"/>
      <c r="AJ638" s="4"/>
      <c r="AK638" s="4"/>
      <c r="AL638" s="4"/>
      <c r="AM638" s="4"/>
      <c r="AN638"/>
      <c r="AO638"/>
      <c r="AP638"/>
      <c r="AQ638"/>
      <c r="AR638"/>
      <c r="AS638"/>
      <c r="AT638"/>
      <c r="AU638"/>
      <c r="AV638"/>
      <c r="AW638"/>
      <c r="AX638"/>
      <c r="AY638"/>
      <c r="AZ638"/>
      <c r="BA638"/>
    </row>
    <row r="639" spans="1:53" s="428" customFormat="1" x14ac:dyDescent="0.25">
      <c r="A639"/>
      <c r="B639" s="25"/>
      <c r="C639" s="25"/>
      <c r="D639" s="27"/>
      <c r="E639" s="26"/>
      <c r="F639" s="26"/>
      <c r="G639" s="353"/>
      <c r="H639" s="425"/>
      <c r="I639" s="353"/>
      <c r="J639" s="426" t="str">
        <f>IF(D639&lt;&gt;"",IF(E639&lt;&gt;"",VLOOKUP(CONCATENATE(D639,"-",E639),'Three Phase - UG'!$C$8:$T$18,9,FALSE),""),"")</f>
        <v/>
      </c>
      <c r="K639" s="426" t="str">
        <f>IF(D639&lt;&gt;"",IF(E639&lt;&gt;"",VLOOKUP(CONCATENATE(D639,"-",E639),'Three Phase - UG'!$C$8:$T$18,10,FALSE),""),"")</f>
        <v/>
      </c>
      <c r="L639" s="426" t="str">
        <f>IF(D639&lt;&gt;"",IF(E639&lt;&gt;"",VLOOKUP(CONCATENATE(D639,"-",E639),'Three Phase - UG'!$C$8:$T$18,12,FALSE),""),"")</f>
        <v/>
      </c>
      <c r="M639" s="426" t="str">
        <f>IF(D639&lt;&gt;"",IF(E639&lt;&gt;"",VLOOKUP(CONCATENATE(D639,"-",E639),'Three Phase - UG'!$C$8:$T$18,13,FALSE),""),"")</f>
        <v/>
      </c>
      <c r="N639" s="427" t="str">
        <f>IF(D639&lt;&gt;"",IF(E639&lt;&gt;"",VLOOKUP(CONCATENATE(D639,"-",E639),'Three Phase - UG'!$C$8:$T$18,15,FALSE)*1000000,""),"")</f>
        <v/>
      </c>
      <c r="O639" s="426"/>
      <c r="P639" s="427"/>
      <c r="W639" s="429"/>
      <c r="X639"/>
      <c r="Y639"/>
      <c r="Z639"/>
      <c r="AA639"/>
      <c r="AB639"/>
      <c r="AC639"/>
      <c r="AD639"/>
      <c r="AE639"/>
      <c r="AF639" s="4"/>
      <c r="AG639" s="4"/>
      <c r="AH639" s="4"/>
      <c r="AI639" s="4"/>
      <c r="AJ639" s="4"/>
      <c r="AK639" s="4"/>
      <c r="AL639" s="4"/>
      <c r="AM639" s="4"/>
      <c r="AN639"/>
      <c r="AO639"/>
      <c r="AP639"/>
      <c r="AQ639"/>
      <c r="AR639"/>
      <c r="AS639"/>
      <c r="AT639"/>
      <c r="AU639"/>
      <c r="AV639"/>
      <c r="AW639"/>
      <c r="AX639"/>
      <c r="AY639"/>
      <c r="AZ639"/>
      <c r="BA639"/>
    </row>
    <row r="640" spans="1:53" s="428" customFormat="1" x14ac:dyDescent="0.25">
      <c r="A640"/>
      <c r="B640" s="25"/>
      <c r="C640" s="25"/>
      <c r="D640" s="27"/>
      <c r="E640" s="26"/>
      <c r="F640" s="26"/>
      <c r="G640" s="353"/>
      <c r="H640" s="425"/>
      <c r="I640" s="353"/>
      <c r="J640" s="426" t="str">
        <f>IF(D640&lt;&gt;"",IF(E640&lt;&gt;"",VLOOKUP(CONCATENATE(D640,"-",E640),'Three Phase - UG'!$C$8:$T$18,9,FALSE),""),"")</f>
        <v/>
      </c>
      <c r="K640" s="426" t="str">
        <f>IF(D640&lt;&gt;"",IF(E640&lt;&gt;"",VLOOKUP(CONCATENATE(D640,"-",E640),'Three Phase - UG'!$C$8:$T$18,10,FALSE),""),"")</f>
        <v/>
      </c>
      <c r="L640" s="426" t="str">
        <f>IF(D640&lt;&gt;"",IF(E640&lt;&gt;"",VLOOKUP(CONCATENATE(D640,"-",E640),'Three Phase - UG'!$C$8:$T$18,12,FALSE),""),"")</f>
        <v/>
      </c>
      <c r="M640" s="426" t="str">
        <f>IF(D640&lt;&gt;"",IF(E640&lt;&gt;"",VLOOKUP(CONCATENATE(D640,"-",E640),'Three Phase - UG'!$C$8:$T$18,13,FALSE),""),"")</f>
        <v/>
      </c>
      <c r="N640" s="427" t="str">
        <f>IF(D640&lt;&gt;"",IF(E640&lt;&gt;"",VLOOKUP(CONCATENATE(D640,"-",E640),'Three Phase - UG'!$C$8:$T$18,15,FALSE)*1000000,""),"")</f>
        <v/>
      </c>
      <c r="O640" s="426"/>
      <c r="P640" s="427"/>
      <c r="W640" s="429"/>
      <c r="X640"/>
      <c r="Y640"/>
      <c r="Z640"/>
      <c r="AA640"/>
      <c r="AB640"/>
      <c r="AC640"/>
      <c r="AD640"/>
      <c r="AE640"/>
      <c r="AF640" s="4"/>
      <c r="AG640" s="4"/>
      <c r="AH640" s="4"/>
      <c r="AI640" s="4"/>
      <c r="AJ640" s="4"/>
      <c r="AK640" s="4"/>
      <c r="AL640" s="4"/>
      <c r="AM640" s="4"/>
      <c r="AN640"/>
      <c r="AO640"/>
      <c r="AP640"/>
      <c r="AQ640"/>
      <c r="AR640"/>
      <c r="AS640"/>
      <c r="AT640"/>
      <c r="AU640"/>
      <c r="AV640"/>
      <c r="AW640"/>
      <c r="AX640"/>
      <c r="AY640"/>
      <c r="AZ640"/>
      <c r="BA640"/>
    </row>
    <row r="641" spans="1:53" s="428" customFormat="1" x14ac:dyDescent="0.25">
      <c r="A641"/>
      <c r="B641" s="25"/>
      <c r="C641" s="25"/>
      <c r="D641" s="27"/>
      <c r="E641" s="26"/>
      <c r="F641" s="26"/>
      <c r="G641" s="353"/>
      <c r="H641" s="425"/>
      <c r="I641" s="353"/>
      <c r="J641" s="426" t="str">
        <f>IF(D641&lt;&gt;"",IF(E641&lt;&gt;"",VLOOKUP(CONCATENATE(D641,"-",E641),'Three Phase - UG'!$C$8:$T$18,9,FALSE),""),"")</f>
        <v/>
      </c>
      <c r="K641" s="426" t="str">
        <f>IF(D641&lt;&gt;"",IF(E641&lt;&gt;"",VLOOKUP(CONCATENATE(D641,"-",E641),'Three Phase - UG'!$C$8:$T$18,10,FALSE),""),"")</f>
        <v/>
      </c>
      <c r="L641" s="426" t="str">
        <f>IF(D641&lt;&gt;"",IF(E641&lt;&gt;"",VLOOKUP(CONCATENATE(D641,"-",E641),'Three Phase - UG'!$C$8:$T$18,12,FALSE),""),"")</f>
        <v/>
      </c>
      <c r="M641" s="426" t="str">
        <f>IF(D641&lt;&gt;"",IF(E641&lt;&gt;"",VLOOKUP(CONCATENATE(D641,"-",E641),'Three Phase - UG'!$C$8:$T$18,13,FALSE),""),"")</f>
        <v/>
      </c>
      <c r="N641" s="427" t="str">
        <f>IF(D641&lt;&gt;"",IF(E641&lt;&gt;"",VLOOKUP(CONCATENATE(D641,"-",E641),'Three Phase - UG'!$C$8:$T$18,15,FALSE)*1000000,""),"")</f>
        <v/>
      </c>
      <c r="O641" s="426"/>
      <c r="P641" s="427"/>
      <c r="W641" s="429"/>
      <c r="X641"/>
      <c r="Y641"/>
      <c r="Z641"/>
      <c r="AA641"/>
      <c r="AB641"/>
      <c r="AC641"/>
      <c r="AD641"/>
      <c r="AE641"/>
      <c r="AF641" s="4"/>
      <c r="AG641" s="4"/>
      <c r="AH641" s="4"/>
      <c r="AI641" s="4"/>
      <c r="AJ641" s="4"/>
      <c r="AK641" s="4"/>
      <c r="AL641" s="4"/>
      <c r="AM641" s="4"/>
      <c r="AN641"/>
      <c r="AO641"/>
      <c r="AP641"/>
      <c r="AQ641"/>
      <c r="AR641"/>
      <c r="AS641"/>
      <c r="AT641"/>
      <c r="AU641"/>
      <c r="AV641"/>
      <c r="AW641"/>
      <c r="AX641"/>
      <c r="AY641"/>
      <c r="AZ641"/>
      <c r="BA641"/>
    </row>
    <row r="642" spans="1:53" s="428" customFormat="1" x14ac:dyDescent="0.25">
      <c r="A642"/>
      <c r="B642" s="25"/>
      <c r="C642" s="25"/>
      <c r="D642" s="27"/>
      <c r="E642" s="26"/>
      <c r="F642" s="26"/>
      <c r="G642" s="353"/>
      <c r="H642" s="425"/>
      <c r="I642" s="353"/>
      <c r="J642" s="426" t="str">
        <f>IF(D642&lt;&gt;"",IF(E642&lt;&gt;"",VLOOKUP(CONCATENATE(D642,"-",E642),'Three Phase - UG'!$C$8:$T$18,9,FALSE),""),"")</f>
        <v/>
      </c>
      <c r="K642" s="426" t="str">
        <f>IF(D642&lt;&gt;"",IF(E642&lt;&gt;"",VLOOKUP(CONCATENATE(D642,"-",E642),'Three Phase - UG'!$C$8:$T$18,10,FALSE),""),"")</f>
        <v/>
      </c>
      <c r="L642" s="426" t="str">
        <f>IF(D642&lt;&gt;"",IF(E642&lt;&gt;"",VLOOKUP(CONCATENATE(D642,"-",E642),'Three Phase - UG'!$C$8:$T$18,12,FALSE),""),"")</f>
        <v/>
      </c>
      <c r="M642" s="426" t="str">
        <f>IF(D642&lt;&gt;"",IF(E642&lt;&gt;"",VLOOKUP(CONCATENATE(D642,"-",E642),'Three Phase - UG'!$C$8:$T$18,13,FALSE),""),"")</f>
        <v/>
      </c>
      <c r="N642" s="427" t="str">
        <f>IF(D642&lt;&gt;"",IF(E642&lt;&gt;"",VLOOKUP(CONCATENATE(D642,"-",E642),'Three Phase - UG'!$C$8:$T$18,15,FALSE)*1000000,""),"")</f>
        <v/>
      </c>
      <c r="O642" s="426"/>
      <c r="P642" s="427"/>
      <c r="W642" s="429"/>
      <c r="X642"/>
      <c r="Y642"/>
      <c r="Z642"/>
      <c r="AA642"/>
      <c r="AB642"/>
      <c r="AC642"/>
      <c r="AD642"/>
      <c r="AE642"/>
      <c r="AF642" s="4"/>
      <c r="AG642" s="4"/>
      <c r="AH642" s="4"/>
      <c r="AI642" s="4"/>
      <c r="AJ642" s="4"/>
      <c r="AK642" s="4"/>
      <c r="AL642" s="4"/>
      <c r="AM642" s="4"/>
      <c r="AN642"/>
      <c r="AO642"/>
      <c r="AP642"/>
      <c r="AQ642"/>
      <c r="AR642"/>
      <c r="AS642"/>
      <c r="AT642"/>
      <c r="AU642"/>
      <c r="AV642"/>
      <c r="AW642"/>
      <c r="AX642"/>
      <c r="AY642"/>
      <c r="AZ642"/>
      <c r="BA642"/>
    </row>
    <row r="643" spans="1:53" s="428" customFormat="1" x14ac:dyDescent="0.25">
      <c r="A643"/>
      <c r="B643" s="25"/>
      <c r="C643" s="25"/>
      <c r="D643" s="27"/>
      <c r="E643" s="26"/>
      <c r="F643" s="26"/>
      <c r="G643" s="353"/>
      <c r="H643" s="425"/>
      <c r="I643" s="353"/>
      <c r="J643" s="426" t="str">
        <f>IF(D643&lt;&gt;"",IF(E643&lt;&gt;"",VLOOKUP(CONCATENATE(D643,"-",E643),'Three Phase - UG'!$C$8:$T$18,9,FALSE),""),"")</f>
        <v/>
      </c>
      <c r="K643" s="426" t="str">
        <f>IF(D643&lt;&gt;"",IF(E643&lt;&gt;"",VLOOKUP(CONCATENATE(D643,"-",E643),'Three Phase - UG'!$C$8:$T$18,10,FALSE),""),"")</f>
        <v/>
      </c>
      <c r="L643" s="426" t="str">
        <f>IF(D643&lt;&gt;"",IF(E643&lt;&gt;"",VLOOKUP(CONCATENATE(D643,"-",E643),'Three Phase - UG'!$C$8:$T$18,12,FALSE),""),"")</f>
        <v/>
      </c>
      <c r="M643" s="426" t="str">
        <f>IF(D643&lt;&gt;"",IF(E643&lt;&gt;"",VLOOKUP(CONCATENATE(D643,"-",E643),'Three Phase - UG'!$C$8:$T$18,13,FALSE),""),"")</f>
        <v/>
      </c>
      <c r="N643" s="427" t="str">
        <f>IF(D643&lt;&gt;"",IF(E643&lt;&gt;"",VLOOKUP(CONCATENATE(D643,"-",E643),'Three Phase - UG'!$C$8:$T$18,15,FALSE)*1000000,""),"")</f>
        <v/>
      </c>
      <c r="O643" s="426"/>
      <c r="P643" s="427"/>
      <c r="W643" s="429"/>
      <c r="X643"/>
      <c r="Y643"/>
      <c r="Z643"/>
      <c r="AA643"/>
      <c r="AB643"/>
      <c r="AC643"/>
      <c r="AD643"/>
      <c r="AE643"/>
      <c r="AF643" s="4"/>
      <c r="AG643" s="4"/>
      <c r="AH643" s="4"/>
      <c r="AI643" s="4"/>
      <c r="AJ643" s="4"/>
      <c r="AK643" s="4"/>
      <c r="AL643" s="4"/>
      <c r="AM643" s="4"/>
      <c r="AN643"/>
      <c r="AO643"/>
      <c r="AP643"/>
      <c r="AQ643"/>
      <c r="AR643"/>
      <c r="AS643"/>
      <c r="AT643"/>
      <c r="AU643"/>
      <c r="AV643"/>
      <c r="AW643"/>
      <c r="AX643"/>
      <c r="AY643"/>
      <c r="AZ643"/>
      <c r="BA643"/>
    </row>
    <row r="644" spans="1:53" s="428" customFormat="1" x14ac:dyDescent="0.25">
      <c r="A644"/>
      <c r="B644" s="25"/>
      <c r="C644" s="25"/>
      <c r="D644" s="27"/>
      <c r="E644" s="26"/>
      <c r="F644" s="26"/>
      <c r="G644" s="353"/>
      <c r="H644" s="425"/>
      <c r="I644" s="353"/>
      <c r="J644" s="426" t="str">
        <f>IF(D644&lt;&gt;"",IF(E644&lt;&gt;"",VLOOKUP(CONCATENATE(D644,"-",E644),'Three Phase - UG'!$C$8:$T$18,9,FALSE),""),"")</f>
        <v/>
      </c>
      <c r="K644" s="426" t="str">
        <f>IF(D644&lt;&gt;"",IF(E644&lt;&gt;"",VLOOKUP(CONCATENATE(D644,"-",E644),'Three Phase - UG'!$C$8:$T$18,10,FALSE),""),"")</f>
        <v/>
      </c>
      <c r="L644" s="426" t="str">
        <f>IF(D644&lt;&gt;"",IF(E644&lt;&gt;"",VLOOKUP(CONCATENATE(D644,"-",E644),'Three Phase - UG'!$C$8:$T$18,12,FALSE),""),"")</f>
        <v/>
      </c>
      <c r="M644" s="426" t="str">
        <f>IF(D644&lt;&gt;"",IF(E644&lt;&gt;"",VLOOKUP(CONCATENATE(D644,"-",E644),'Three Phase - UG'!$C$8:$T$18,13,FALSE),""),"")</f>
        <v/>
      </c>
      <c r="N644" s="427" t="str">
        <f>IF(D644&lt;&gt;"",IF(E644&lt;&gt;"",VLOOKUP(CONCATENATE(D644,"-",E644),'Three Phase - UG'!$C$8:$T$18,15,FALSE)*1000000,""),"")</f>
        <v/>
      </c>
      <c r="O644" s="426"/>
      <c r="P644" s="427"/>
      <c r="W644" s="429"/>
      <c r="X644"/>
      <c r="Y644"/>
      <c r="Z644"/>
      <c r="AA644"/>
      <c r="AB644"/>
      <c r="AC644"/>
      <c r="AD644"/>
      <c r="AE644"/>
      <c r="AF644" s="4"/>
      <c r="AG644" s="4"/>
      <c r="AH644" s="4"/>
      <c r="AI644" s="4"/>
      <c r="AJ644" s="4"/>
      <c r="AK644" s="4"/>
      <c r="AL644" s="4"/>
      <c r="AM644" s="4"/>
      <c r="AN644"/>
      <c r="AO644"/>
      <c r="AP644"/>
      <c r="AQ644"/>
      <c r="AR644"/>
      <c r="AS644"/>
      <c r="AT644"/>
      <c r="AU644"/>
      <c r="AV644"/>
      <c r="AW644"/>
      <c r="AX644"/>
      <c r="AY644"/>
      <c r="AZ644"/>
      <c r="BA644"/>
    </row>
    <row r="645" spans="1:53" s="428" customFormat="1" x14ac:dyDescent="0.25">
      <c r="A645"/>
      <c r="B645" s="25"/>
      <c r="C645" s="25"/>
      <c r="D645" s="27"/>
      <c r="E645" s="26"/>
      <c r="F645" s="26"/>
      <c r="G645" s="353"/>
      <c r="H645" s="425"/>
      <c r="I645" s="353"/>
      <c r="J645" s="426" t="str">
        <f>IF(D645&lt;&gt;"",IF(E645&lt;&gt;"",VLOOKUP(CONCATENATE(D645,"-",E645),'Three Phase - UG'!$C$8:$T$18,9,FALSE),""),"")</f>
        <v/>
      </c>
      <c r="K645" s="426" t="str">
        <f>IF(D645&lt;&gt;"",IF(E645&lt;&gt;"",VLOOKUP(CONCATENATE(D645,"-",E645),'Three Phase - UG'!$C$8:$T$18,10,FALSE),""),"")</f>
        <v/>
      </c>
      <c r="L645" s="426" t="str">
        <f>IF(D645&lt;&gt;"",IF(E645&lt;&gt;"",VLOOKUP(CONCATENATE(D645,"-",E645),'Three Phase - UG'!$C$8:$T$18,12,FALSE),""),"")</f>
        <v/>
      </c>
      <c r="M645" s="426" t="str">
        <f>IF(D645&lt;&gt;"",IF(E645&lt;&gt;"",VLOOKUP(CONCATENATE(D645,"-",E645),'Three Phase - UG'!$C$8:$T$18,13,FALSE),""),"")</f>
        <v/>
      </c>
      <c r="N645" s="427" t="str">
        <f>IF(D645&lt;&gt;"",IF(E645&lt;&gt;"",VLOOKUP(CONCATENATE(D645,"-",E645),'Three Phase - UG'!$C$8:$T$18,15,FALSE)*1000000,""),"")</f>
        <v/>
      </c>
      <c r="O645" s="426"/>
      <c r="P645" s="427"/>
      <c r="W645" s="429"/>
      <c r="X645"/>
      <c r="Y645"/>
      <c r="Z645"/>
      <c r="AA645"/>
      <c r="AB645"/>
      <c r="AC645"/>
      <c r="AD645"/>
      <c r="AE645"/>
      <c r="AF645" s="4"/>
      <c r="AG645" s="4"/>
      <c r="AH645" s="4"/>
      <c r="AI645" s="4"/>
      <c r="AJ645" s="4"/>
      <c r="AK645" s="4"/>
      <c r="AL645" s="4"/>
      <c r="AM645" s="4"/>
      <c r="AN645"/>
      <c r="AO645"/>
      <c r="AP645"/>
      <c r="AQ645"/>
      <c r="AR645"/>
      <c r="AS645"/>
      <c r="AT645"/>
      <c r="AU645"/>
      <c r="AV645"/>
      <c r="AW645"/>
      <c r="AX645"/>
      <c r="AY645"/>
      <c r="AZ645"/>
      <c r="BA645"/>
    </row>
    <row r="646" spans="1:53" s="428" customFormat="1" x14ac:dyDescent="0.25">
      <c r="A646"/>
      <c r="B646" s="25"/>
      <c r="C646" s="25"/>
      <c r="D646" s="27"/>
      <c r="E646" s="26"/>
      <c r="F646" s="26"/>
      <c r="G646" s="353"/>
      <c r="H646" s="425"/>
      <c r="I646" s="353"/>
      <c r="J646" s="426" t="str">
        <f>IF(D646&lt;&gt;"",IF(E646&lt;&gt;"",VLOOKUP(CONCATENATE(D646,"-",E646),'Three Phase - UG'!$C$8:$T$18,9,FALSE),""),"")</f>
        <v/>
      </c>
      <c r="K646" s="426" t="str">
        <f>IF(D646&lt;&gt;"",IF(E646&lt;&gt;"",VLOOKUP(CONCATENATE(D646,"-",E646),'Three Phase - UG'!$C$8:$T$18,10,FALSE),""),"")</f>
        <v/>
      </c>
      <c r="L646" s="426" t="str">
        <f>IF(D646&lt;&gt;"",IF(E646&lt;&gt;"",VLOOKUP(CONCATENATE(D646,"-",E646),'Three Phase - UG'!$C$8:$T$18,12,FALSE),""),"")</f>
        <v/>
      </c>
      <c r="M646" s="426" t="str">
        <f>IF(D646&lt;&gt;"",IF(E646&lt;&gt;"",VLOOKUP(CONCATENATE(D646,"-",E646),'Three Phase - UG'!$C$8:$T$18,13,FALSE),""),"")</f>
        <v/>
      </c>
      <c r="N646" s="427" t="str">
        <f>IF(D646&lt;&gt;"",IF(E646&lt;&gt;"",VLOOKUP(CONCATENATE(D646,"-",E646),'Three Phase - UG'!$C$8:$T$18,15,FALSE)*1000000,""),"")</f>
        <v/>
      </c>
      <c r="O646" s="426"/>
      <c r="P646" s="427"/>
      <c r="W646" s="429"/>
      <c r="X646"/>
      <c r="Y646"/>
      <c r="Z646"/>
      <c r="AA646"/>
      <c r="AB646"/>
      <c r="AC646"/>
      <c r="AD646"/>
      <c r="AE646"/>
      <c r="AF646" s="4"/>
      <c r="AG646" s="4"/>
      <c r="AH646" s="4"/>
      <c r="AI646" s="4"/>
      <c r="AJ646" s="4"/>
      <c r="AK646" s="4"/>
      <c r="AL646" s="4"/>
      <c r="AM646" s="4"/>
      <c r="AN646"/>
      <c r="AO646"/>
      <c r="AP646"/>
      <c r="AQ646"/>
      <c r="AR646"/>
      <c r="AS646"/>
      <c r="AT646"/>
      <c r="AU646"/>
      <c r="AV646"/>
      <c r="AW646"/>
      <c r="AX646"/>
      <c r="AY646"/>
      <c r="AZ646"/>
      <c r="BA646"/>
    </row>
    <row r="647" spans="1:53" s="428" customFormat="1" x14ac:dyDescent="0.25">
      <c r="A647"/>
      <c r="B647" s="25"/>
      <c r="C647" s="25"/>
      <c r="D647" s="27"/>
      <c r="E647" s="26"/>
      <c r="F647" s="26"/>
      <c r="G647" s="353"/>
      <c r="H647" s="425"/>
      <c r="I647" s="353"/>
      <c r="J647" s="426" t="str">
        <f>IF(D647&lt;&gt;"",IF(E647&lt;&gt;"",VLOOKUP(CONCATENATE(D647,"-",E647),'Three Phase - UG'!$C$8:$T$18,9,FALSE),""),"")</f>
        <v/>
      </c>
      <c r="K647" s="426" t="str">
        <f>IF(D647&lt;&gt;"",IF(E647&lt;&gt;"",VLOOKUP(CONCATENATE(D647,"-",E647),'Three Phase - UG'!$C$8:$T$18,10,FALSE),""),"")</f>
        <v/>
      </c>
      <c r="L647" s="426" t="str">
        <f>IF(D647&lt;&gt;"",IF(E647&lt;&gt;"",VLOOKUP(CONCATENATE(D647,"-",E647),'Three Phase - UG'!$C$8:$T$18,12,FALSE),""),"")</f>
        <v/>
      </c>
      <c r="M647" s="426" t="str">
        <f>IF(D647&lt;&gt;"",IF(E647&lt;&gt;"",VLOOKUP(CONCATENATE(D647,"-",E647),'Three Phase - UG'!$C$8:$T$18,13,FALSE),""),"")</f>
        <v/>
      </c>
      <c r="N647" s="427" t="str">
        <f>IF(D647&lt;&gt;"",IF(E647&lt;&gt;"",VLOOKUP(CONCATENATE(D647,"-",E647),'Three Phase - UG'!$C$8:$T$18,15,FALSE)*1000000,""),"")</f>
        <v/>
      </c>
      <c r="O647" s="426"/>
      <c r="P647" s="427"/>
      <c r="W647" s="429"/>
      <c r="X647"/>
      <c r="Y647"/>
      <c r="Z647"/>
      <c r="AA647"/>
      <c r="AB647"/>
      <c r="AC647"/>
      <c r="AD647"/>
      <c r="AE647"/>
      <c r="AF647" s="4"/>
      <c r="AG647" s="4"/>
      <c r="AH647" s="4"/>
      <c r="AI647" s="4"/>
      <c r="AJ647" s="4"/>
      <c r="AK647" s="4"/>
      <c r="AL647" s="4"/>
      <c r="AM647" s="4"/>
      <c r="AN647"/>
      <c r="AO647"/>
      <c r="AP647"/>
      <c r="AQ647"/>
      <c r="AR647"/>
      <c r="AS647"/>
      <c r="AT647"/>
      <c r="AU647"/>
      <c r="AV647"/>
      <c r="AW647"/>
      <c r="AX647"/>
      <c r="AY647"/>
      <c r="AZ647"/>
      <c r="BA647"/>
    </row>
    <row r="648" spans="1:53" s="428" customFormat="1" x14ac:dyDescent="0.25">
      <c r="A648"/>
      <c r="B648" s="25"/>
      <c r="C648" s="25"/>
      <c r="D648" s="27"/>
      <c r="E648" s="26"/>
      <c r="F648" s="26"/>
      <c r="G648" s="353"/>
      <c r="H648" s="425"/>
      <c r="I648" s="353"/>
      <c r="J648" s="426" t="str">
        <f>IF(D648&lt;&gt;"",IF(E648&lt;&gt;"",VLOOKUP(CONCATENATE(D648,"-",E648),'Three Phase - UG'!$C$8:$T$18,9,FALSE),""),"")</f>
        <v/>
      </c>
      <c r="K648" s="426" t="str">
        <f>IF(D648&lt;&gt;"",IF(E648&lt;&gt;"",VLOOKUP(CONCATENATE(D648,"-",E648),'Three Phase - UG'!$C$8:$T$18,10,FALSE),""),"")</f>
        <v/>
      </c>
      <c r="L648" s="426" t="str">
        <f>IF(D648&lt;&gt;"",IF(E648&lt;&gt;"",VLOOKUP(CONCATENATE(D648,"-",E648),'Three Phase - UG'!$C$8:$T$18,12,FALSE),""),"")</f>
        <v/>
      </c>
      <c r="M648" s="426" t="str">
        <f>IF(D648&lt;&gt;"",IF(E648&lt;&gt;"",VLOOKUP(CONCATENATE(D648,"-",E648),'Three Phase - UG'!$C$8:$T$18,13,FALSE),""),"")</f>
        <v/>
      </c>
      <c r="N648" s="427" t="str">
        <f>IF(D648&lt;&gt;"",IF(E648&lt;&gt;"",VLOOKUP(CONCATENATE(D648,"-",E648),'Three Phase - UG'!$C$8:$T$18,15,FALSE)*1000000,""),"")</f>
        <v/>
      </c>
      <c r="O648" s="426"/>
      <c r="P648" s="427"/>
      <c r="W648" s="429"/>
      <c r="X648"/>
      <c r="Y648"/>
      <c r="Z648"/>
      <c r="AA648"/>
      <c r="AB648"/>
      <c r="AC648"/>
      <c r="AD648"/>
      <c r="AE648"/>
      <c r="AF648" s="4"/>
      <c r="AG648" s="4"/>
      <c r="AH648" s="4"/>
      <c r="AI648" s="4"/>
      <c r="AJ648" s="4"/>
      <c r="AK648" s="4"/>
      <c r="AL648" s="4"/>
      <c r="AM648" s="4"/>
      <c r="AN648"/>
      <c r="AO648"/>
      <c r="AP648"/>
      <c r="AQ648"/>
      <c r="AR648"/>
      <c r="AS648"/>
      <c r="AT648"/>
      <c r="AU648"/>
      <c r="AV648"/>
      <c r="AW648"/>
      <c r="AX648"/>
      <c r="AY648"/>
      <c r="AZ648"/>
      <c r="BA648"/>
    </row>
    <row r="649" spans="1:53" s="428" customFormat="1" x14ac:dyDescent="0.25">
      <c r="A649"/>
      <c r="B649" s="25"/>
      <c r="C649" s="25"/>
      <c r="D649" s="27"/>
      <c r="E649" s="26"/>
      <c r="F649" s="26"/>
      <c r="G649" s="353"/>
      <c r="H649" s="425"/>
      <c r="I649" s="353"/>
      <c r="J649" s="426" t="str">
        <f>IF(D649&lt;&gt;"",IF(E649&lt;&gt;"",VLOOKUP(CONCATENATE(D649,"-",E649),'Three Phase - UG'!$C$8:$T$18,9,FALSE),""),"")</f>
        <v/>
      </c>
      <c r="K649" s="426" t="str">
        <f>IF(D649&lt;&gt;"",IF(E649&lt;&gt;"",VLOOKUP(CONCATENATE(D649,"-",E649),'Three Phase - UG'!$C$8:$T$18,10,FALSE),""),"")</f>
        <v/>
      </c>
      <c r="L649" s="426" t="str">
        <f>IF(D649&lt;&gt;"",IF(E649&lt;&gt;"",VLOOKUP(CONCATENATE(D649,"-",E649),'Three Phase - UG'!$C$8:$T$18,12,FALSE),""),"")</f>
        <v/>
      </c>
      <c r="M649" s="426" t="str">
        <f>IF(D649&lt;&gt;"",IF(E649&lt;&gt;"",VLOOKUP(CONCATENATE(D649,"-",E649),'Three Phase - UG'!$C$8:$T$18,13,FALSE),""),"")</f>
        <v/>
      </c>
      <c r="N649" s="427" t="str">
        <f>IF(D649&lt;&gt;"",IF(E649&lt;&gt;"",VLOOKUP(CONCATENATE(D649,"-",E649),'Three Phase - UG'!$C$8:$T$18,15,FALSE)*1000000,""),"")</f>
        <v/>
      </c>
      <c r="O649" s="426"/>
      <c r="P649" s="427"/>
      <c r="W649" s="429"/>
      <c r="X649"/>
      <c r="Y649"/>
      <c r="Z649"/>
      <c r="AA649"/>
      <c r="AB649"/>
      <c r="AC649"/>
      <c r="AD649"/>
      <c r="AE649"/>
      <c r="AF649" s="4"/>
      <c r="AG649" s="4"/>
      <c r="AH649" s="4"/>
      <c r="AI649" s="4"/>
      <c r="AJ649" s="4"/>
      <c r="AK649" s="4"/>
      <c r="AL649" s="4"/>
      <c r="AM649" s="4"/>
      <c r="AN649"/>
      <c r="AO649"/>
      <c r="AP649"/>
      <c r="AQ649"/>
      <c r="AR649"/>
      <c r="AS649"/>
      <c r="AT649"/>
      <c r="AU649"/>
      <c r="AV649"/>
      <c r="AW649"/>
      <c r="AX649"/>
      <c r="AY649"/>
      <c r="AZ649"/>
      <c r="BA649"/>
    </row>
    <row r="650" spans="1:53" s="428" customFormat="1" x14ac:dyDescent="0.25">
      <c r="A650"/>
      <c r="B650" s="25"/>
      <c r="C650" s="25"/>
      <c r="D650" s="27"/>
      <c r="E650" s="26"/>
      <c r="F650" s="26"/>
      <c r="G650" s="353"/>
      <c r="H650" s="425"/>
      <c r="I650" s="353"/>
      <c r="J650" s="426" t="str">
        <f>IF(D650&lt;&gt;"",IF(E650&lt;&gt;"",VLOOKUP(CONCATENATE(D650,"-",E650),'Three Phase - UG'!$C$8:$T$18,9,FALSE),""),"")</f>
        <v/>
      </c>
      <c r="K650" s="426" t="str">
        <f>IF(D650&lt;&gt;"",IF(E650&lt;&gt;"",VLOOKUP(CONCATENATE(D650,"-",E650),'Three Phase - UG'!$C$8:$T$18,10,FALSE),""),"")</f>
        <v/>
      </c>
      <c r="L650" s="426" t="str">
        <f>IF(D650&lt;&gt;"",IF(E650&lt;&gt;"",VLOOKUP(CONCATENATE(D650,"-",E650),'Three Phase - UG'!$C$8:$T$18,12,FALSE),""),"")</f>
        <v/>
      </c>
      <c r="M650" s="426" t="str">
        <f>IF(D650&lt;&gt;"",IF(E650&lt;&gt;"",VLOOKUP(CONCATENATE(D650,"-",E650),'Three Phase - UG'!$C$8:$T$18,13,FALSE),""),"")</f>
        <v/>
      </c>
      <c r="N650" s="427" t="str">
        <f>IF(D650&lt;&gt;"",IF(E650&lt;&gt;"",VLOOKUP(CONCATENATE(D650,"-",E650),'Three Phase - UG'!$C$8:$T$18,15,FALSE)*1000000,""),"")</f>
        <v/>
      </c>
      <c r="O650" s="426"/>
      <c r="P650" s="427"/>
      <c r="W650" s="429"/>
      <c r="X650"/>
      <c r="Y650"/>
      <c r="Z650"/>
      <c r="AA650"/>
      <c r="AB650"/>
      <c r="AC650"/>
      <c r="AD650"/>
      <c r="AE650"/>
      <c r="AF650" s="4"/>
      <c r="AG650" s="4"/>
      <c r="AH650" s="4"/>
      <c r="AI650" s="4"/>
      <c r="AJ650" s="4"/>
      <c r="AK650" s="4"/>
      <c r="AL650" s="4"/>
      <c r="AM650" s="4"/>
      <c r="AN650"/>
      <c r="AO650"/>
      <c r="AP650"/>
      <c r="AQ650"/>
      <c r="AR650"/>
      <c r="AS650"/>
      <c r="AT650"/>
      <c r="AU650"/>
      <c r="AV650"/>
      <c r="AW650"/>
      <c r="AX650"/>
      <c r="AY650"/>
      <c r="AZ650"/>
      <c r="BA650"/>
    </row>
    <row r="651" spans="1:53" s="428" customFormat="1" x14ac:dyDescent="0.25">
      <c r="A651"/>
      <c r="B651" s="25"/>
      <c r="C651" s="25"/>
      <c r="D651" s="27"/>
      <c r="E651" s="26"/>
      <c r="F651" s="26"/>
      <c r="G651" s="353"/>
      <c r="H651" s="425"/>
      <c r="I651" s="353"/>
      <c r="J651" s="426" t="str">
        <f>IF(D651&lt;&gt;"",IF(E651&lt;&gt;"",VLOOKUP(CONCATENATE(D651,"-",E651),'Three Phase - UG'!$C$8:$T$18,9,FALSE),""),"")</f>
        <v/>
      </c>
      <c r="K651" s="426" t="str">
        <f>IF(D651&lt;&gt;"",IF(E651&lt;&gt;"",VLOOKUP(CONCATENATE(D651,"-",E651),'Three Phase - UG'!$C$8:$T$18,10,FALSE),""),"")</f>
        <v/>
      </c>
      <c r="L651" s="426" t="str">
        <f>IF(D651&lt;&gt;"",IF(E651&lt;&gt;"",VLOOKUP(CONCATENATE(D651,"-",E651),'Three Phase - UG'!$C$8:$T$18,12,FALSE),""),"")</f>
        <v/>
      </c>
      <c r="M651" s="426" t="str">
        <f>IF(D651&lt;&gt;"",IF(E651&lt;&gt;"",VLOOKUP(CONCATENATE(D651,"-",E651),'Three Phase - UG'!$C$8:$T$18,13,FALSE),""),"")</f>
        <v/>
      </c>
      <c r="N651" s="427" t="str">
        <f>IF(D651&lt;&gt;"",IF(E651&lt;&gt;"",VLOOKUP(CONCATENATE(D651,"-",E651),'Three Phase - UG'!$C$8:$T$18,15,FALSE)*1000000,""),"")</f>
        <v/>
      </c>
      <c r="O651" s="426"/>
      <c r="P651" s="427"/>
      <c r="W651" s="429"/>
      <c r="X651"/>
      <c r="Y651"/>
      <c r="Z651"/>
      <c r="AA651"/>
      <c r="AB651"/>
      <c r="AC651"/>
      <c r="AD651"/>
      <c r="AE651"/>
      <c r="AF651" s="4"/>
      <c r="AG651" s="4"/>
      <c r="AH651" s="4"/>
      <c r="AI651" s="4"/>
      <c r="AJ651" s="4"/>
      <c r="AK651" s="4"/>
      <c r="AL651" s="4"/>
      <c r="AM651" s="4"/>
      <c r="AN651"/>
      <c r="AO651"/>
      <c r="AP651"/>
      <c r="AQ651"/>
      <c r="AR651"/>
      <c r="AS651"/>
      <c r="AT651"/>
      <c r="AU651"/>
      <c r="AV651"/>
      <c r="AW651"/>
      <c r="AX651"/>
      <c r="AY651"/>
      <c r="AZ651"/>
      <c r="BA651"/>
    </row>
    <row r="652" spans="1:53" s="428" customFormat="1" x14ac:dyDescent="0.25">
      <c r="A652"/>
      <c r="B652" s="25"/>
      <c r="C652" s="25"/>
      <c r="D652" s="27"/>
      <c r="E652" s="26"/>
      <c r="F652" s="26"/>
      <c r="G652" s="353"/>
      <c r="H652" s="425"/>
      <c r="I652" s="353"/>
      <c r="J652" s="426" t="str">
        <f>IF(D652&lt;&gt;"",IF(E652&lt;&gt;"",VLOOKUP(CONCATENATE(D652,"-",E652),'Three Phase - UG'!$C$8:$T$18,9,FALSE),""),"")</f>
        <v/>
      </c>
      <c r="K652" s="426" t="str">
        <f>IF(D652&lt;&gt;"",IF(E652&lt;&gt;"",VLOOKUP(CONCATENATE(D652,"-",E652),'Three Phase - UG'!$C$8:$T$18,10,FALSE),""),"")</f>
        <v/>
      </c>
      <c r="L652" s="426" t="str">
        <f>IF(D652&lt;&gt;"",IF(E652&lt;&gt;"",VLOOKUP(CONCATENATE(D652,"-",E652),'Three Phase - UG'!$C$8:$T$18,12,FALSE),""),"")</f>
        <v/>
      </c>
      <c r="M652" s="426" t="str">
        <f>IF(D652&lt;&gt;"",IF(E652&lt;&gt;"",VLOOKUP(CONCATENATE(D652,"-",E652),'Three Phase - UG'!$C$8:$T$18,13,FALSE),""),"")</f>
        <v/>
      </c>
      <c r="N652" s="427" t="str">
        <f>IF(D652&lt;&gt;"",IF(E652&lt;&gt;"",VLOOKUP(CONCATENATE(D652,"-",E652),'Three Phase - UG'!$C$8:$T$18,15,FALSE)*1000000,""),"")</f>
        <v/>
      </c>
      <c r="O652" s="426"/>
      <c r="P652" s="427"/>
      <c r="W652" s="429"/>
      <c r="X652"/>
      <c r="Y652"/>
      <c r="Z652"/>
      <c r="AA652"/>
      <c r="AB652"/>
      <c r="AC652"/>
      <c r="AD652"/>
      <c r="AE652"/>
      <c r="AF652" s="4"/>
      <c r="AG652" s="4"/>
      <c r="AH652" s="4"/>
      <c r="AI652" s="4"/>
      <c r="AJ652" s="4"/>
      <c r="AK652" s="4"/>
      <c r="AL652" s="4"/>
      <c r="AM652" s="4"/>
      <c r="AN652"/>
      <c r="AO652"/>
      <c r="AP652"/>
      <c r="AQ652"/>
      <c r="AR652"/>
      <c r="AS652"/>
      <c r="AT652"/>
      <c r="AU652"/>
      <c r="AV652"/>
      <c r="AW652"/>
      <c r="AX652"/>
      <c r="AY652"/>
      <c r="AZ652"/>
      <c r="BA652"/>
    </row>
    <row r="653" spans="1:53" s="428" customFormat="1" x14ac:dyDescent="0.25">
      <c r="A653"/>
      <c r="B653" s="25"/>
      <c r="C653" s="25"/>
      <c r="D653" s="27"/>
      <c r="E653" s="26"/>
      <c r="F653" s="26"/>
      <c r="G653" s="353"/>
      <c r="H653" s="425"/>
      <c r="I653" s="353"/>
      <c r="J653" s="426" t="str">
        <f>IF(D653&lt;&gt;"",IF(E653&lt;&gt;"",VLOOKUP(CONCATENATE(D653,"-",E653),'Three Phase - UG'!$C$8:$T$18,9,FALSE),""),"")</f>
        <v/>
      </c>
      <c r="K653" s="426" t="str">
        <f>IF(D653&lt;&gt;"",IF(E653&lt;&gt;"",VLOOKUP(CONCATENATE(D653,"-",E653),'Three Phase - UG'!$C$8:$T$18,10,FALSE),""),"")</f>
        <v/>
      </c>
      <c r="L653" s="426" t="str">
        <f>IF(D653&lt;&gt;"",IF(E653&lt;&gt;"",VLOOKUP(CONCATENATE(D653,"-",E653),'Three Phase - UG'!$C$8:$T$18,12,FALSE),""),"")</f>
        <v/>
      </c>
      <c r="M653" s="426" t="str">
        <f>IF(D653&lt;&gt;"",IF(E653&lt;&gt;"",VLOOKUP(CONCATENATE(D653,"-",E653),'Three Phase - UG'!$C$8:$T$18,13,FALSE),""),"")</f>
        <v/>
      </c>
      <c r="N653" s="427" t="str">
        <f>IF(D653&lt;&gt;"",IF(E653&lt;&gt;"",VLOOKUP(CONCATENATE(D653,"-",E653),'Three Phase - UG'!$C$8:$T$18,15,FALSE)*1000000,""),"")</f>
        <v/>
      </c>
      <c r="O653" s="426"/>
      <c r="P653" s="427"/>
      <c r="W653" s="429"/>
      <c r="X653"/>
      <c r="Y653"/>
      <c r="Z653"/>
      <c r="AA653"/>
      <c r="AB653"/>
      <c r="AC653"/>
      <c r="AD653"/>
      <c r="AE653"/>
      <c r="AF653" s="4"/>
      <c r="AG653" s="4"/>
      <c r="AH653" s="4"/>
      <c r="AI653" s="4"/>
      <c r="AJ653" s="4"/>
      <c r="AK653" s="4"/>
      <c r="AL653" s="4"/>
      <c r="AM653" s="4"/>
      <c r="AN653"/>
      <c r="AO653"/>
      <c r="AP653"/>
      <c r="AQ653"/>
      <c r="AR653"/>
      <c r="AS653"/>
      <c r="AT653"/>
      <c r="AU653"/>
      <c r="AV653"/>
      <c r="AW653"/>
      <c r="AX653"/>
      <c r="AY653"/>
      <c r="AZ653"/>
      <c r="BA653"/>
    </row>
    <row r="654" spans="1:53" s="428" customFormat="1" x14ac:dyDescent="0.25">
      <c r="A654"/>
      <c r="B654" s="25"/>
      <c r="C654" s="25"/>
      <c r="D654" s="27"/>
      <c r="E654" s="26"/>
      <c r="F654" s="26"/>
      <c r="G654" s="353"/>
      <c r="H654" s="425"/>
      <c r="I654" s="353"/>
      <c r="J654" s="426" t="str">
        <f>IF(D654&lt;&gt;"",IF(E654&lt;&gt;"",VLOOKUP(CONCATENATE(D654,"-",E654),'Three Phase - UG'!$C$8:$T$18,9,FALSE),""),"")</f>
        <v/>
      </c>
      <c r="K654" s="426" t="str">
        <f>IF(D654&lt;&gt;"",IF(E654&lt;&gt;"",VLOOKUP(CONCATENATE(D654,"-",E654),'Three Phase - UG'!$C$8:$T$18,10,FALSE),""),"")</f>
        <v/>
      </c>
      <c r="L654" s="426" t="str">
        <f>IF(D654&lt;&gt;"",IF(E654&lt;&gt;"",VLOOKUP(CONCATENATE(D654,"-",E654),'Three Phase - UG'!$C$8:$T$18,12,FALSE),""),"")</f>
        <v/>
      </c>
      <c r="M654" s="426" t="str">
        <f>IF(D654&lt;&gt;"",IF(E654&lt;&gt;"",VLOOKUP(CONCATENATE(D654,"-",E654),'Three Phase - UG'!$C$8:$T$18,13,FALSE),""),"")</f>
        <v/>
      </c>
      <c r="N654" s="427" t="str">
        <f>IF(D654&lt;&gt;"",IF(E654&lt;&gt;"",VLOOKUP(CONCATENATE(D654,"-",E654),'Three Phase - UG'!$C$8:$T$18,15,FALSE)*1000000,""),"")</f>
        <v/>
      </c>
      <c r="O654" s="426"/>
      <c r="P654" s="427"/>
      <c r="W654" s="429"/>
      <c r="X654"/>
      <c r="Y654"/>
      <c r="Z654"/>
      <c r="AA654"/>
      <c r="AB654"/>
      <c r="AC654"/>
      <c r="AD654"/>
      <c r="AE654"/>
      <c r="AF654" s="4"/>
      <c r="AG654" s="4"/>
      <c r="AH654" s="4"/>
      <c r="AI654" s="4"/>
      <c r="AJ654" s="4"/>
      <c r="AK654" s="4"/>
      <c r="AL654" s="4"/>
      <c r="AM654" s="4"/>
      <c r="AN654"/>
      <c r="AO654"/>
      <c r="AP654"/>
      <c r="AQ654"/>
      <c r="AR654"/>
      <c r="AS654"/>
      <c r="AT654"/>
      <c r="AU654"/>
      <c r="AV654"/>
      <c r="AW654"/>
      <c r="AX654"/>
      <c r="AY654"/>
      <c r="AZ654"/>
      <c r="BA654"/>
    </row>
    <row r="655" spans="1:53" s="428" customFormat="1" x14ac:dyDescent="0.25">
      <c r="A655"/>
      <c r="B655" s="25"/>
      <c r="C655" s="25"/>
      <c r="D655" s="27"/>
      <c r="E655" s="26"/>
      <c r="F655" s="26"/>
      <c r="G655" s="353"/>
      <c r="H655" s="425"/>
      <c r="I655" s="353"/>
      <c r="J655" s="426" t="str">
        <f>IF(D655&lt;&gt;"",IF(E655&lt;&gt;"",VLOOKUP(CONCATENATE(D655,"-",E655),'Three Phase - UG'!$C$8:$T$18,9,FALSE),""),"")</f>
        <v/>
      </c>
      <c r="K655" s="426" t="str">
        <f>IF(D655&lt;&gt;"",IF(E655&lt;&gt;"",VLOOKUP(CONCATENATE(D655,"-",E655),'Three Phase - UG'!$C$8:$T$18,10,FALSE),""),"")</f>
        <v/>
      </c>
      <c r="L655" s="426" t="str">
        <f>IF(D655&lt;&gt;"",IF(E655&lt;&gt;"",VLOOKUP(CONCATENATE(D655,"-",E655),'Three Phase - UG'!$C$8:$T$18,12,FALSE),""),"")</f>
        <v/>
      </c>
      <c r="M655" s="426" t="str">
        <f>IF(D655&lt;&gt;"",IF(E655&lt;&gt;"",VLOOKUP(CONCATENATE(D655,"-",E655),'Three Phase - UG'!$C$8:$T$18,13,FALSE),""),"")</f>
        <v/>
      </c>
      <c r="N655" s="427" t="str">
        <f>IF(D655&lt;&gt;"",IF(E655&lt;&gt;"",VLOOKUP(CONCATENATE(D655,"-",E655),'Three Phase - UG'!$C$8:$T$18,15,FALSE)*1000000,""),"")</f>
        <v/>
      </c>
      <c r="O655" s="426"/>
      <c r="P655" s="427"/>
      <c r="W655" s="429"/>
      <c r="X655"/>
      <c r="Y655"/>
      <c r="Z655"/>
      <c r="AA655"/>
      <c r="AB655"/>
      <c r="AC655"/>
      <c r="AD655"/>
      <c r="AE655"/>
      <c r="AF655" s="4"/>
      <c r="AG655" s="4"/>
      <c r="AH655" s="4"/>
      <c r="AI655" s="4"/>
      <c r="AJ655" s="4"/>
      <c r="AK655" s="4"/>
      <c r="AL655" s="4"/>
      <c r="AM655" s="4"/>
      <c r="AN655"/>
      <c r="AO655"/>
      <c r="AP655"/>
      <c r="AQ655"/>
      <c r="AR655"/>
      <c r="AS655"/>
      <c r="AT655"/>
      <c r="AU655"/>
      <c r="AV655"/>
      <c r="AW655"/>
      <c r="AX655"/>
      <c r="AY655"/>
      <c r="AZ655"/>
      <c r="BA655"/>
    </row>
    <row r="656" spans="1:53" s="428" customFormat="1" x14ac:dyDescent="0.25">
      <c r="A656"/>
      <c r="B656" s="25"/>
      <c r="C656" s="25"/>
      <c r="D656" s="27"/>
      <c r="E656" s="26"/>
      <c r="F656" s="26"/>
      <c r="G656" s="353"/>
      <c r="H656" s="425"/>
      <c r="I656" s="353"/>
      <c r="J656" s="426" t="str">
        <f>IF(D656&lt;&gt;"",IF(E656&lt;&gt;"",VLOOKUP(CONCATENATE(D656,"-",E656),'Three Phase - UG'!$C$8:$T$18,9,FALSE),""),"")</f>
        <v/>
      </c>
      <c r="K656" s="426" t="str">
        <f>IF(D656&lt;&gt;"",IF(E656&lt;&gt;"",VLOOKUP(CONCATENATE(D656,"-",E656),'Three Phase - UG'!$C$8:$T$18,10,FALSE),""),"")</f>
        <v/>
      </c>
      <c r="L656" s="426" t="str">
        <f>IF(D656&lt;&gt;"",IF(E656&lt;&gt;"",VLOOKUP(CONCATENATE(D656,"-",E656),'Three Phase - UG'!$C$8:$T$18,12,FALSE),""),"")</f>
        <v/>
      </c>
      <c r="M656" s="426" t="str">
        <f>IF(D656&lt;&gt;"",IF(E656&lt;&gt;"",VLOOKUP(CONCATENATE(D656,"-",E656),'Three Phase - UG'!$C$8:$T$18,13,FALSE),""),"")</f>
        <v/>
      </c>
      <c r="N656" s="427" t="str">
        <f>IF(D656&lt;&gt;"",IF(E656&lt;&gt;"",VLOOKUP(CONCATENATE(D656,"-",E656),'Three Phase - UG'!$C$8:$T$18,15,FALSE)*1000000,""),"")</f>
        <v/>
      </c>
      <c r="O656" s="426"/>
      <c r="P656" s="427"/>
      <c r="W656" s="429"/>
      <c r="X656"/>
      <c r="Y656"/>
      <c r="Z656"/>
      <c r="AA656"/>
      <c r="AB656"/>
      <c r="AC656"/>
      <c r="AD656"/>
      <c r="AE656"/>
      <c r="AF656" s="4"/>
      <c r="AG656" s="4"/>
      <c r="AH656" s="4"/>
      <c r="AI656" s="4"/>
      <c r="AJ656" s="4"/>
      <c r="AK656" s="4"/>
      <c r="AL656" s="4"/>
      <c r="AM656" s="4"/>
      <c r="AN656"/>
      <c r="AO656"/>
      <c r="AP656"/>
      <c r="AQ656"/>
      <c r="AR656"/>
      <c r="AS656"/>
      <c r="AT656"/>
      <c r="AU656"/>
      <c r="AV656"/>
      <c r="AW656"/>
      <c r="AX656"/>
      <c r="AY656"/>
      <c r="AZ656"/>
      <c r="BA656"/>
    </row>
    <row r="657" spans="1:53" s="428" customFormat="1" x14ac:dyDescent="0.25">
      <c r="A657"/>
      <c r="B657" s="25"/>
      <c r="C657" s="25"/>
      <c r="D657" s="27"/>
      <c r="E657" s="26"/>
      <c r="F657" s="26"/>
      <c r="G657" s="353"/>
      <c r="H657" s="425"/>
      <c r="I657" s="353"/>
      <c r="J657" s="426" t="str">
        <f>IF(D657&lt;&gt;"",IF(E657&lt;&gt;"",VLOOKUP(CONCATENATE(D657,"-",E657),'Three Phase - UG'!$C$8:$T$18,9,FALSE),""),"")</f>
        <v/>
      </c>
      <c r="K657" s="426" t="str">
        <f>IF(D657&lt;&gt;"",IF(E657&lt;&gt;"",VLOOKUP(CONCATENATE(D657,"-",E657),'Three Phase - UG'!$C$8:$T$18,10,FALSE),""),"")</f>
        <v/>
      </c>
      <c r="L657" s="426" t="str">
        <f>IF(D657&lt;&gt;"",IF(E657&lt;&gt;"",VLOOKUP(CONCATENATE(D657,"-",E657),'Three Phase - UG'!$C$8:$T$18,12,FALSE),""),"")</f>
        <v/>
      </c>
      <c r="M657" s="426" t="str">
        <f>IF(D657&lt;&gt;"",IF(E657&lt;&gt;"",VLOOKUP(CONCATENATE(D657,"-",E657),'Three Phase - UG'!$C$8:$T$18,13,FALSE),""),"")</f>
        <v/>
      </c>
      <c r="N657" s="427" t="str">
        <f>IF(D657&lt;&gt;"",IF(E657&lt;&gt;"",VLOOKUP(CONCATENATE(D657,"-",E657),'Three Phase - UG'!$C$8:$T$18,15,FALSE)*1000000,""),"")</f>
        <v/>
      </c>
      <c r="O657" s="426"/>
      <c r="P657" s="427"/>
      <c r="W657" s="429"/>
      <c r="X657"/>
      <c r="Y657"/>
      <c r="Z657"/>
      <c r="AA657"/>
      <c r="AB657"/>
      <c r="AC657"/>
      <c r="AD657"/>
      <c r="AE657"/>
      <c r="AF657" s="4"/>
      <c r="AG657" s="4"/>
      <c r="AH657" s="4"/>
      <c r="AI657" s="4"/>
      <c r="AJ657" s="4"/>
      <c r="AK657" s="4"/>
      <c r="AL657" s="4"/>
      <c r="AM657" s="4"/>
      <c r="AN657"/>
      <c r="AO657"/>
      <c r="AP657"/>
      <c r="AQ657"/>
      <c r="AR657"/>
      <c r="AS657"/>
      <c r="AT657"/>
      <c r="AU657"/>
      <c r="AV657"/>
      <c r="AW657"/>
      <c r="AX657"/>
      <c r="AY657"/>
      <c r="AZ657"/>
      <c r="BA657"/>
    </row>
    <row r="658" spans="1:53" s="428" customFormat="1" x14ac:dyDescent="0.25">
      <c r="A658"/>
      <c r="B658" s="25"/>
      <c r="C658" s="25"/>
      <c r="D658" s="27"/>
      <c r="E658" s="26"/>
      <c r="F658" s="26"/>
      <c r="G658" s="353"/>
      <c r="H658" s="425"/>
      <c r="I658" s="353"/>
      <c r="J658" s="426" t="str">
        <f>IF(D658&lt;&gt;"",IF(E658&lt;&gt;"",VLOOKUP(CONCATENATE(D658,"-",E658),'Three Phase - UG'!$C$8:$T$18,9,FALSE),""),"")</f>
        <v/>
      </c>
      <c r="K658" s="426" t="str">
        <f>IF(D658&lt;&gt;"",IF(E658&lt;&gt;"",VLOOKUP(CONCATENATE(D658,"-",E658),'Three Phase - UG'!$C$8:$T$18,10,FALSE),""),"")</f>
        <v/>
      </c>
      <c r="L658" s="426" t="str">
        <f>IF(D658&lt;&gt;"",IF(E658&lt;&gt;"",VLOOKUP(CONCATENATE(D658,"-",E658),'Three Phase - UG'!$C$8:$T$18,12,FALSE),""),"")</f>
        <v/>
      </c>
      <c r="M658" s="426" t="str">
        <f>IF(D658&lt;&gt;"",IF(E658&lt;&gt;"",VLOOKUP(CONCATENATE(D658,"-",E658),'Three Phase - UG'!$C$8:$T$18,13,FALSE),""),"")</f>
        <v/>
      </c>
      <c r="N658" s="427" t="str">
        <f>IF(D658&lt;&gt;"",IF(E658&lt;&gt;"",VLOOKUP(CONCATENATE(D658,"-",E658),'Three Phase - UG'!$C$8:$T$18,15,FALSE)*1000000,""),"")</f>
        <v/>
      </c>
      <c r="O658" s="426"/>
      <c r="P658" s="427"/>
      <c r="W658" s="429"/>
      <c r="X658"/>
      <c r="Y658"/>
      <c r="Z658"/>
      <c r="AA658"/>
      <c r="AB658"/>
      <c r="AC658"/>
      <c r="AD658"/>
      <c r="AE658"/>
      <c r="AF658" s="4"/>
      <c r="AG658" s="4"/>
      <c r="AH658" s="4"/>
      <c r="AI658" s="4"/>
      <c r="AJ658" s="4"/>
      <c r="AK658" s="4"/>
      <c r="AL658" s="4"/>
      <c r="AM658" s="4"/>
      <c r="AN658"/>
      <c r="AO658"/>
      <c r="AP658"/>
      <c r="AQ658"/>
      <c r="AR658"/>
      <c r="AS658"/>
      <c r="AT658"/>
      <c r="AU658"/>
      <c r="AV658"/>
      <c r="AW658"/>
      <c r="AX658"/>
      <c r="AY658"/>
      <c r="AZ658"/>
      <c r="BA658"/>
    </row>
    <row r="659" spans="1:53" s="428" customFormat="1" x14ac:dyDescent="0.25">
      <c r="A659"/>
      <c r="B659" s="25"/>
      <c r="C659" s="25"/>
      <c r="D659" s="27"/>
      <c r="E659" s="26"/>
      <c r="F659" s="26"/>
      <c r="G659" s="353"/>
      <c r="H659" s="425"/>
      <c r="I659" s="353"/>
      <c r="J659" s="426" t="str">
        <f>IF(D659&lt;&gt;"",IF(E659&lt;&gt;"",VLOOKUP(CONCATENATE(D659,"-",E659),'Three Phase - UG'!$C$8:$T$18,9,FALSE),""),"")</f>
        <v/>
      </c>
      <c r="K659" s="426" t="str">
        <f>IF(D659&lt;&gt;"",IF(E659&lt;&gt;"",VLOOKUP(CONCATENATE(D659,"-",E659),'Three Phase - UG'!$C$8:$T$18,10,FALSE),""),"")</f>
        <v/>
      </c>
      <c r="L659" s="426" t="str">
        <f>IF(D659&lt;&gt;"",IF(E659&lt;&gt;"",VLOOKUP(CONCATENATE(D659,"-",E659),'Three Phase - UG'!$C$8:$T$18,12,FALSE),""),"")</f>
        <v/>
      </c>
      <c r="M659" s="426" t="str">
        <f>IF(D659&lt;&gt;"",IF(E659&lt;&gt;"",VLOOKUP(CONCATENATE(D659,"-",E659),'Three Phase - UG'!$C$8:$T$18,13,FALSE),""),"")</f>
        <v/>
      </c>
      <c r="N659" s="427" t="str">
        <f>IF(D659&lt;&gt;"",IF(E659&lt;&gt;"",VLOOKUP(CONCATENATE(D659,"-",E659),'Three Phase - UG'!$C$8:$T$18,15,FALSE)*1000000,""),"")</f>
        <v/>
      </c>
      <c r="O659" s="426"/>
      <c r="P659" s="427"/>
      <c r="W659" s="429"/>
      <c r="X659"/>
      <c r="Y659"/>
      <c r="Z659"/>
      <c r="AA659"/>
      <c r="AB659"/>
      <c r="AC659"/>
      <c r="AD659"/>
      <c r="AE659"/>
      <c r="AF659" s="4"/>
      <c r="AG659" s="4"/>
      <c r="AH659" s="4"/>
      <c r="AI659" s="4"/>
      <c r="AJ659" s="4"/>
      <c r="AK659" s="4"/>
      <c r="AL659" s="4"/>
      <c r="AM659" s="4"/>
      <c r="AN659"/>
      <c r="AO659"/>
      <c r="AP659"/>
      <c r="AQ659"/>
      <c r="AR659"/>
      <c r="AS659"/>
      <c r="AT659"/>
      <c r="AU659"/>
      <c r="AV659"/>
      <c r="AW659"/>
      <c r="AX659"/>
      <c r="AY659"/>
      <c r="AZ659"/>
      <c r="BA659"/>
    </row>
    <row r="660" spans="1:53" s="428" customFormat="1" x14ac:dyDescent="0.25">
      <c r="A660"/>
      <c r="B660" s="25"/>
      <c r="C660" s="25"/>
      <c r="D660" s="27"/>
      <c r="E660" s="26"/>
      <c r="F660" s="26"/>
      <c r="G660" s="353"/>
      <c r="H660" s="425"/>
      <c r="I660" s="353"/>
      <c r="J660" s="426" t="str">
        <f>IF(D660&lt;&gt;"",IF(E660&lt;&gt;"",VLOOKUP(CONCATENATE(D660,"-",E660),'Three Phase - UG'!$C$8:$T$18,9,FALSE),""),"")</f>
        <v/>
      </c>
      <c r="K660" s="426" t="str">
        <f>IF(D660&lt;&gt;"",IF(E660&lt;&gt;"",VLOOKUP(CONCATENATE(D660,"-",E660),'Three Phase - UG'!$C$8:$T$18,10,FALSE),""),"")</f>
        <v/>
      </c>
      <c r="L660" s="426" t="str">
        <f>IF(D660&lt;&gt;"",IF(E660&lt;&gt;"",VLOOKUP(CONCATENATE(D660,"-",E660),'Three Phase - UG'!$C$8:$T$18,12,FALSE),""),"")</f>
        <v/>
      </c>
      <c r="M660" s="426" t="str">
        <f>IF(D660&lt;&gt;"",IF(E660&lt;&gt;"",VLOOKUP(CONCATENATE(D660,"-",E660),'Three Phase - UG'!$C$8:$T$18,13,FALSE),""),"")</f>
        <v/>
      </c>
      <c r="N660" s="427" t="str">
        <f>IF(D660&lt;&gt;"",IF(E660&lt;&gt;"",VLOOKUP(CONCATENATE(D660,"-",E660),'Three Phase - UG'!$C$8:$T$18,15,FALSE)*1000000,""),"")</f>
        <v/>
      </c>
      <c r="O660" s="426"/>
      <c r="P660" s="427"/>
      <c r="W660" s="429"/>
      <c r="X660"/>
      <c r="Y660"/>
      <c r="Z660"/>
      <c r="AA660"/>
      <c r="AB660"/>
      <c r="AC660"/>
      <c r="AD660"/>
      <c r="AE660"/>
      <c r="AF660" s="4"/>
      <c r="AG660" s="4"/>
      <c r="AH660" s="4"/>
      <c r="AI660" s="4"/>
      <c r="AJ660" s="4"/>
      <c r="AK660" s="4"/>
      <c r="AL660" s="4"/>
      <c r="AM660" s="4"/>
      <c r="AN660"/>
      <c r="AO660"/>
      <c r="AP660"/>
      <c r="AQ660"/>
      <c r="AR660"/>
      <c r="AS660"/>
      <c r="AT660"/>
      <c r="AU660"/>
      <c r="AV660"/>
      <c r="AW660"/>
      <c r="AX660"/>
      <c r="AY660"/>
      <c r="AZ660"/>
      <c r="BA660"/>
    </row>
    <row r="661" spans="1:53" s="428" customFormat="1" x14ac:dyDescent="0.25">
      <c r="A661"/>
      <c r="B661" s="25"/>
      <c r="C661" s="25"/>
      <c r="D661" s="27"/>
      <c r="E661" s="26"/>
      <c r="F661" s="26"/>
      <c r="G661" s="353"/>
      <c r="H661" s="425"/>
      <c r="I661" s="353"/>
      <c r="J661" s="426" t="str">
        <f>IF(D661&lt;&gt;"",IF(E661&lt;&gt;"",VLOOKUP(CONCATENATE(D661,"-",E661),'Three Phase - UG'!$C$8:$T$18,9,FALSE),""),"")</f>
        <v/>
      </c>
      <c r="K661" s="426" t="str">
        <f>IF(D661&lt;&gt;"",IF(E661&lt;&gt;"",VLOOKUP(CONCATENATE(D661,"-",E661),'Three Phase - UG'!$C$8:$T$18,10,FALSE),""),"")</f>
        <v/>
      </c>
      <c r="L661" s="426" t="str">
        <f>IF(D661&lt;&gt;"",IF(E661&lt;&gt;"",VLOOKUP(CONCATENATE(D661,"-",E661),'Three Phase - UG'!$C$8:$T$18,12,FALSE),""),"")</f>
        <v/>
      </c>
      <c r="M661" s="426" t="str">
        <f>IF(D661&lt;&gt;"",IF(E661&lt;&gt;"",VLOOKUP(CONCATENATE(D661,"-",E661),'Three Phase - UG'!$C$8:$T$18,13,FALSE),""),"")</f>
        <v/>
      </c>
      <c r="N661" s="427" t="str">
        <f>IF(D661&lt;&gt;"",IF(E661&lt;&gt;"",VLOOKUP(CONCATENATE(D661,"-",E661),'Three Phase - UG'!$C$8:$T$18,15,FALSE)*1000000,""),"")</f>
        <v/>
      </c>
      <c r="O661" s="426"/>
      <c r="P661" s="427"/>
      <c r="W661" s="429"/>
      <c r="X661"/>
      <c r="Y661"/>
      <c r="Z661"/>
      <c r="AA661"/>
      <c r="AB661"/>
      <c r="AC661"/>
      <c r="AD661"/>
      <c r="AE661"/>
      <c r="AF661" s="4"/>
      <c r="AG661" s="4"/>
      <c r="AH661" s="4"/>
      <c r="AI661" s="4"/>
      <c r="AJ661" s="4"/>
      <c r="AK661" s="4"/>
      <c r="AL661" s="4"/>
      <c r="AM661" s="4"/>
      <c r="AN661"/>
      <c r="AO661"/>
      <c r="AP661"/>
      <c r="AQ661"/>
      <c r="AR661"/>
      <c r="AS661"/>
      <c r="AT661"/>
      <c r="AU661"/>
      <c r="AV661"/>
      <c r="AW661"/>
      <c r="AX661"/>
      <c r="AY661"/>
      <c r="AZ661"/>
      <c r="BA661"/>
    </row>
    <row r="662" spans="1:53" s="428" customFormat="1" x14ac:dyDescent="0.25">
      <c r="A662"/>
      <c r="B662" s="25"/>
      <c r="C662" s="25"/>
      <c r="D662" s="27"/>
      <c r="E662" s="26"/>
      <c r="F662" s="26"/>
      <c r="G662" s="353"/>
      <c r="H662" s="425"/>
      <c r="I662" s="353"/>
      <c r="J662" s="426" t="str">
        <f>IF(D662&lt;&gt;"",IF(E662&lt;&gt;"",VLOOKUP(CONCATENATE(D662,"-",E662),'Three Phase - UG'!$C$8:$T$18,9,FALSE),""),"")</f>
        <v/>
      </c>
      <c r="K662" s="426" t="str">
        <f>IF(D662&lt;&gt;"",IF(E662&lt;&gt;"",VLOOKUP(CONCATENATE(D662,"-",E662),'Three Phase - UG'!$C$8:$T$18,10,FALSE),""),"")</f>
        <v/>
      </c>
      <c r="L662" s="426" t="str">
        <f>IF(D662&lt;&gt;"",IF(E662&lt;&gt;"",VLOOKUP(CONCATENATE(D662,"-",E662),'Three Phase - UG'!$C$8:$T$18,12,FALSE),""),"")</f>
        <v/>
      </c>
      <c r="M662" s="426" t="str">
        <f>IF(D662&lt;&gt;"",IF(E662&lt;&gt;"",VLOOKUP(CONCATENATE(D662,"-",E662),'Three Phase - UG'!$C$8:$T$18,13,FALSE),""),"")</f>
        <v/>
      </c>
      <c r="N662" s="427" t="str">
        <f>IF(D662&lt;&gt;"",IF(E662&lt;&gt;"",VLOOKUP(CONCATENATE(D662,"-",E662),'Three Phase - UG'!$C$8:$T$18,15,FALSE)*1000000,""),"")</f>
        <v/>
      </c>
      <c r="O662" s="426"/>
      <c r="P662" s="427"/>
      <c r="W662" s="429"/>
      <c r="X662"/>
      <c r="Y662"/>
      <c r="Z662"/>
      <c r="AA662"/>
      <c r="AB662"/>
      <c r="AC662"/>
      <c r="AD662"/>
      <c r="AE662"/>
      <c r="AF662" s="4"/>
      <c r="AG662" s="4"/>
      <c r="AH662" s="4"/>
      <c r="AI662" s="4"/>
      <c r="AJ662" s="4"/>
      <c r="AK662" s="4"/>
      <c r="AL662" s="4"/>
      <c r="AM662" s="4"/>
      <c r="AN662"/>
      <c r="AO662"/>
      <c r="AP662"/>
      <c r="AQ662"/>
      <c r="AR662"/>
      <c r="AS662"/>
      <c r="AT662"/>
      <c r="AU662"/>
      <c r="AV662"/>
      <c r="AW662"/>
      <c r="AX662"/>
      <c r="AY662"/>
      <c r="AZ662"/>
      <c r="BA662"/>
    </row>
    <row r="663" spans="1:53" s="428" customFormat="1" x14ac:dyDescent="0.25">
      <c r="A663"/>
      <c r="B663" s="25"/>
      <c r="C663" s="25"/>
      <c r="D663" s="27"/>
      <c r="E663" s="26"/>
      <c r="F663" s="26"/>
      <c r="G663" s="353"/>
      <c r="H663" s="425"/>
      <c r="I663" s="353"/>
      <c r="J663" s="426" t="str">
        <f>IF(D663&lt;&gt;"",IF(E663&lt;&gt;"",VLOOKUP(CONCATENATE(D663,"-",E663),'Three Phase - UG'!$C$8:$T$18,9,FALSE),""),"")</f>
        <v/>
      </c>
      <c r="K663" s="426" t="str">
        <f>IF(D663&lt;&gt;"",IF(E663&lt;&gt;"",VLOOKUP(CONCATENATE(D663,"-",E663),'Three Phase - UG'!$C$8:$T$18,10,FALSE),""),"")</f>
        <v/>
      </c>
      <c r="L663" s="426" t="str">
        <f>IF(D663&lt;&gt;"",IF(E663&lt;&gt;"",VLOOKUP(CONCATENATE(D663,"-",E663),'Three Phase - UG'!$C$8:$T$18,12,FALSE),""),"")</f>
        <v/>
      </c>
      <c r="M663" s="426" t="str">
        <f>IF(D663&lt;&gt;"",IF(E663&lt;&gt;"",VLOOKUP(CONCATENATE(D663,"-",E663),'Three Phase - UG'!$C$8:$T$18,13,FALSE),""),"")</f>
        <v/>
      </c>
      <c r="N663" s="427" t="str">
        <f>IF(D663&lt;&gt;"",IF(E663&lt;&gt;"",VLOOKUP(CONCATENATE(D663,"-",E663),'Three Phase - UG'!$C$8:$T$18,15,FALSE)*1000000,""),"")</f>
        <v/>
      </c>
      <c r="O663" s="426"/>
      <c r="P663" s="427"/>
      <c r="W663" s="429"/>
      <c r="X663"/>
      <c r="Y663"/>
      <c r="Z663"/>
      <c r="AA663"/>
      <c r="AB663"/>
      <c r="AC663"/>
      <c r="AD663"/>
      <c r="AE663"/>
      <c r="AF663" s="4"/>
      <c r="AG663" s="4"/>
      <c r="AH663" s="4"/>
      <c r="AI663" s="4"/>
      <c r="AJ663" s="4"/>
      <c r="AK663" s="4"/>
      <c r="AL663" s="4"/>
      <c r="AM663" s="4"/>
      <c r="AN663"/>
      <c r="AO663"/>
      <c r="AP663"/>
      <c r="AQ663"/>
      <c r="AR663"/>
      <c r="AS663"/>
      <c r="AT663"/>
      <c r="AU663"/>
      <c r="AV663"/>
      <c r="AW663"/>
      <c r="AX663"/>
      <c r="AY663"/>
      <c r="AZ663"/>
      <c r="BA663"/>
    </row>
    <row r="664" spans="1:53" s="428" customFormat="1" x14ac:dyDescent="0.25">
      <c r="A664"/>
      <c r="B664" s="25"/>
      <c r="C664" s="25"/>
      <c r="D664" s="27"/>
      <c r="E664" s="26"/>
      <c r="F664" s="26"/>
      <c r="G664" s="353"/>
      <c r="H664" s="425"/>
      <c r="I664" s="353"/>
      <c r="J664" s="426" t="str">
        <f>IF(D664&lt;&gt;"",IF(E664&lt;&gt;"",VLOOKUP(CONCATENATE(D664,"-",E664),'Three Phase - UG'!$C$8:$T$18,9,FALSE),""),"")</f>
        <v/>
      </c>
      <c r="K664" s="426" t="str">
        <f>IF(D664&lt;&gt;"",IF(E664&lt;&gt;"",VLOOKUP(CONCATENATE(D664,"-",E664),'Three Phase - UG'!$C$8:$T$18,10,FALSE),""),"")</f>
        <v/>
      </c>
      <c r="L664" s="426" t="str">
        <f>IF(D664&lt;&gt;"",IF(E664&lt;&gt;"",VLOOKUP(CONCATENATE(D664,"-",E664),'Three Phase - UG'!$C$8:$T$18,12,FALSE),""),"")</f>
        <v/>
      </c>
      <c r="M664" s="426" t="str">
        <f>IF(D664&lt;&gt;"",IF(E664&lt;&gt;"",VLOOKUP(CONCATENATE(D664,"-",E664),'Three Phase - UG'!$C$8:$T$18,13,FALSE),""),"")</f>
        <v/>
      </c>
      <c r="N664" s="427" t="str">
        <f>IF(D664&lt;&gt;"",IF(E664&lt;&gt;"",VLOOKUP(CONCATENATE(D664,"-",E664),'Three Phase - UG'!$C$8:$T$18,15,FALSE)*1000000,""),"")</f>
        <v/>
      </c>
      <c r="O664" s="426"/>
      <c r="P664" s="427"/>
      <c r="W664" s="429"/>
      <c r="X664"/>
      <c r="Y664"/>
      <c r="Z664"/>
      <c r="AA664"/>
      <c r="AB664"/>
      <c r="AC664"/>
      <c r="AD664"/>
      <c r="AE664"/>
      <c r="AF664" s="4"/>
      <c r="AG664" s="4"/>
      <c r="AH664" s="4"/>
      <c r="AI664" s="4"/>
      <c r="AJ664" s="4"/>
      <c r="AK664" s="4"/>
      <c r="AL664" s="4"/>
      <c r="AM664" s="4"/>
      <c r="AN664"/>
      <c r="AO664"/>
      <c r="AP664"/>
      <c r="AQ664"/>
      <c r="AR664"/>
      <c r="AS664"/>
      <c r="AT664"/>
      <c r="AU664"/>
      <c r="AV664"/>
      <c r="AW664"/>
      <c r="AX664"/>
      <c r="AY664"/>
      <c r="AZ664"/>
      <c r="BA664"/>
    </row>
    <row r="665" spans="1:53" s="428" customFormat="1" x14ac:dyDescent="0.25">
      <c r="A665"/>
      <c r="B665" s="25"/>
      <c r="C665" s="25"/>
      <c r="D665" s="27"/>
      <c r="E665" s="26"/>
      <c r="F665" s="26"/>
      <c r="G665" s="353"/>
      <c r="H665" s="425"/>
      <c r="I665" s="353"/>
      <c r="J665" s="426" t="str">
        <f>IF(D665&lt;&gt;"",IF(E665&lt;&gt;"",VLOOKUP(CONCATENATE(D665,"-",E665),'Three Phase - UG'!$C$8:$T$18,9,FALSE),""),"")</f>
        <v/>
      </c>
      <c r="K665" s="426" t="str">
        <f>IF(D665&lt;&gt;"",IF(E665&lt;&gt;"",VLOOKUP(CONCATENATE(D665,"-",E665),'Three Phase - UG'!$C$8:$T$18,10,FALSE),""),"")</f>
        <v/>
      </c>
      <c r="L665" s="426" t="str">
        <f>IF(D665&lt;&gt;"",IF(E665&lt;&gt;"",VLOOKUP(CONCATENATE(D665,"-",E665),'Three Phase - UG'!$C$8:$T$18,12,FALSE),""),"")</f>
        <v/>
      </c>
      <c r="M665" s="426" t="str">
        <f>IF(D665&lt;&gt;"",IF(E665&lt;&gt;"",VLOOKUP(CONCATENATE(D665,"-",E665),'Three Phase - UG'!$C$8:$T$18,13,FALSE),""),"")</f>
        <v/>
      </c>
      <c r="N665" s="427" t="str">
        <f>IF(D665&lt;&gt;"",IF(E665&lt;&gt;"",VLOOKUP(CONCATENATE(D665,"-",E665),'Three Phase - UG'!$C$8:$T$18,15,FALSE)*1000000,""),"")</f>
        <v/>
      </c>
      <c r="O665" s="426"/>
      <c r="P665" s="427"/>
      <c r="W665" s="429"/>
      <c r="X665"/>
      <c r="Y665"/>
      <c r="Z665"/>
      <c r="AA665"/>
      <c r="AB665"/>
      <c r="AC665"/>
      <c r="AD665"/>
      <c r="AE665"/>
      <c r="AF665" s="4"/>
      <c r="AG665" s="4"/>
      <c r="AH665" s="4"/>
      <c r="AI665" s="4"/>
      <c r="AJ665" s="4"/>
      <c r="AK665" s="4"/>
      <c r="AL665" s="4"/>
      <c r="AM665" s="4"/>
      <c r="AN665"/>
      <c r="AO665"/>
      <c r="AP665"/>
      <c r="AQ665"/>
      <c r="AR665"/>
      <c r="AS665"/>
      <c r="AT665"/>
      <c r="AU665"/>
      <c r="AV665"/>
      <c r="AW665"/>
      <c r="AX665"/>
      <c r="AY665"/>
      <c r="AZ665"/>
      <c r="BA665"/>
    </row>
    <row r="666" spans="1:53" s="428" customFormat="1" x14ac:dyDescent="0.25">
      <c r="A666"/>
      <c r="B666" s="25"/>
      <c r="C666" s="25"/>
      <c r="D666" s="27"/>
      <c r="E666" s="26"/>
      <c r="F666" s="26"/>
      <c r="G666" s="353"/>
      <c r="H666" s="425"/>
      <c r="I666" s="353"/>
      <c r="J666" s="426" t="str">
        <f>IF(D666&lt;&gt;"",IF(E666&lt;&gt;"",VLOOKUP(CONCATENATE(D666,"-",E666),'Three Phase - UG'!$C$8:$T$18,9,FALSE),""),"")</f>
        <v/>
      </c>
      <c r="K666" s="426" t="str">
        <f>IF(D666&lt;&gt;"",IF(E666&lt;&gt;"",VLOOKUP(CONCATENATE(D666,"-",E666),'Three Phase - UG'!$C$8:$T$18,10,FALSE),""),"")</f>
        <v/>
      </c>
      <c r="L666" s="426" t="str">
        <f>IF(D666&lt;&gt;"",IF(E666&lt;&gt;"",VLOOKUP(CONCATENATE(D666,"-",E666),'Three Phase - UG'!$C$8:$T$18,12,FALSE),""),"")</f>
        <v/>
      </c>
      <c r="M666" s="426" t="str">
        <f>IF(D666&lt;&gt;"",IF(E666&lt;&gt;"",VLOOKUP(CONCATENATE(D666,"-",E666),'Three Phase - UG'!$C$8:$T$18,13,FALSE),""),"")</f>
        <v/>
      </c>
      <c r="N666" s="427" t="str">
        <f>IF(D666&lt;&gt;"",IF(E666&lt;&gt;"",VLOOKUP(CONCATENATE(D666,"-",E666),'Three Phase - UG'!$C$8:$T$18,15,FALSE)*1000000,""),"")</f>
        <v/>
      </c>
      <c r="O666" s="426"/>
      <c r="P666" s="427"/>
      <c r="W666" s="429"/>
      <c r="X666"/>
      <c r="Y666"/>
      <c r="Z666"/>
      <c r="AA666"/>
      <c r="AB666"/>
      <c r="AC666"/>
      <c r="AD666"/>
      <c r="AE666"/>
      <c r="AF666" s="4"/>
      <c r="AG666" s="4"/>
      <c r="AH666" s="4"/>
      <c r="AI666" s="4"/>
      <c r="AJ666" s="4"/>
      <c r="AK666" s="4"/>
      <c r="AL666" s="4"/>
      <c r="AM666" s="4"/>
      <c r="AN666"/>
      <c r="AO666"/>
      <c r="AP666"/>
      <c r="AQ666"/>
      <c r="AR666"/>
      <c r="AS666"/>
      <c r="AT666"/>
      <c r="AU666"/>
      <c r="AV666"/>
      <c r="AW666"/>
      <c r="AX666"/>
      <c r="AY666"/>
      <c r="AZ666"/>
      <c r="BA666"/>
    </row>
    <row r="667" spans="1:53" s="428" customFormat="1" x14ac:dyDescent="0.25">
      <c r="A667"/>
      <c r="B667" s="25"/>
      <c r="C667" s="25"/>
      <c r="D667" s="27"/>
      <c r="E667" s="26"/>
      <c r="F667" s="26"/>
      <c r="G667" s="353"/>
      <c r="H667" s="425"/>
      <c r="I667" s="353"/>
      <c r="J667" s="426" t="str">
        <f>IF(D667&lt;&gt;"",IF(E667&lt;&gt;"",VLOOKUP(CONCATENATE(D667,"-",E667),'Three Phase - UG'!$C$8:$T$18,9,FALSE),""),"")</f>
        <v/>
      </c>
      <c r="K667" s="426" t="str">
        <f>IF(D667&lt;&gt;"",IF(E667&lt;&gt;"",VLOOKUP(CONCATENATE(D667,"-",E667),'Three Phase - UG'!$C$8:$T$18,10,FALSE),""),"")</f>
        <v/>
      </c>
      <c r="L667" s="426" t="str">
        <f>IF(D667&lt;&gt;"",IF(E667&lt;&gt;"",VLOOKUP(CONCATENATE(D667,"-",E667),'Three Phase - UG'!$C$8:$T$18,12,FALSE),""),"")</f>
        <v/>
      </c>
      <c r="M667" s="426" t="str">
        <f>IF(D667&lt;&gt;"",IF(E667&lt;&gt;"",VLOOKUP(CONCATENATE(D667,"-",E667),'Three Phase - UG'!$C$8:$T$18,13,FALSE),""),"")</f>
        <v/>
      </c>
      <c r="N667" s="427" t="str">
        <f>IF(D667&lt;&gt;"",IF(E667&lt;&gt;"",VLOOKUP(CONCATENATE(D667,"-",E667),'Three Phase - UG'!$C$8:$T$18,15,FALSE)*1000000,""),"")</f>
        <v/>
      </c>
      <c r="O667" s="426"/>
      <c r="P667" s="427"/>
      <c r="W667" s="429"/>
      <c r="X667"/>
      <c r="Y667"/>
      <c r="Z667"/>
      <c r="AA667"/>
      <c r="AB667"/>
      <c r="AC667"/>
      <c r="AD667"/>
      <c r="AE667"/>
      <c r="AF667" s="4"/>
      <c r="AG667" s="4"/>
      <c r="AH667" s="4"/>
      <c r="AI667" s="4"/>
      <c r="AJ667" s="4"/>
      <c r="AK667" s="4"/>
      <c r="AL667" s="4"/>
      <c r="AM667" s="4"/>
      <c r="AN667"/>
      <c r="AO667"/>
      <c r="AP667"/>
      <c r="AQ667"/>
      <c r="AR667"/>
      <c r="AS667"/>
      <c r="AT667"/>
      <c r="AU667"/>
      <c r="AV667"/>
      <c r="AW667"/>
      <c r="AX667"/>
      <c r="AY667"/>
      <c r="AZ667"/>
      <c r="BA667"/>
    </row>
    <row r="668" spans="1:53" s="428" customFormat="1" x14ac:dyDescent="0.25">
      <c r="A668"/>
      <c r="B668" s="25"/>
      <c r="C668" s="25"/>
      <c r="D668" s="27"/>
      <c r="E668" s="26"/>
      <c r="F668" s="26"/>
      <c r="G668" s="353"/>
      <c r="H668" s="425"/>
      <c r="I668" s="353"/>
      <c r="J668" s="426" t="str">
        <f>IF(D668&lt;&gt;"",IF(E668&lt;&gt;"",VLOOKUP(CONCATENATE(D668,"-",E668),'Three Phase - UG'!$C$8:$T$18,9,FALSE),""),"")</f>
        <v/>
      </c>
      <c r="K668" s="426" t="str">
        <f>IF(D668&lt;&gt;"",IF(E668&lt;&gt;"",VLOOKUP(CONCATENATE(D668,"-",E668),'Three Phase - UG'!$C$8:$T$18,10,FALSE),""),"")</f>
        <v/>
      </c>
      <c r="L668" s="426" t="str">
        <f>IF(D668&lt;&gt;"",IF(E668&lt;&gt;"",VLOOKUP(CONCATENATE(D668,"-",E668),'Three Phase - UG'!$C$8:$T$18,12,FALSE),""),"")</f>
        <v/>
      </c>
      <c r="M668" s="426" t="str">
        <f>IF(D668&lt;&gt;"",IF(E668&lt;&gt;"",VLOOKUP(CONCATENATE(D668,"-",E668),'Three Phase - UG'!$C$8:$T$18,13,FALSE),""),"")</f>
        <v/>
      </c>
      <c r="N668" s="427" t="str">
        <f>IF(D668&lt;&gt;"",IF(E668&lt;&gt;"",VLOOKUP(CONCATENATE(D668,"-",E668),'Three Phase - UG'!$C$8:$T$18,15,FALSE)*1000000,""),"")</f>
        <v/>
      </c>
      <c r="O668" s="426"/>
      <c r="P668" s="427"/>
      <c r="W668" s="429"/>
      <c r="X668"/>
      <c r="Y668"/>
      <c r="Z668"/>
      <c r="AA668"/>
      <c r="AB668"/>
      <c r="AC668"/>
      <c r="AD668"/>
      <c r="AE668"/>
      <c r="AF668" s="4"/>
      <c r="AG668" s="4"/>
      <c r="AH668" s="4"/>
      <c r="AI668" s="4"/>
      <c r="AJ668" s="4"/>
      <c r="AK668" s="4"/>
      <c r="AL668" s="4"/>
      <c r="AM668" s="4"/>
      <c r="AN668"/>
      <c r="AO668"/>
      <c r="AP668"/>
      <c r="AQ668"/>
      <c r="AR668"/>
      <c r="AS668"/>
      <c r="AT668"/>
      <c r="AU668"/>
      <c r="AV668"/>
      <c r="AW668"/>
      <c r="AX668"/>
      <c r="AY668"/>
      <c r="AZ668"/>
      <c r="BA668"/>
    </row>
    <row r="669" spans="1:53" s="428" customFormat="1" x14ac:dyDescent="0.25">
      <c r="A669"/>
      <c r="B669" s="25"/>
      <c r="C669" s="25"/>
      <c r="D669" s="27"/>
      <c r="E669" s="26"/>
      <c r="F669" s="26"/>
      <c r="G669" s="353"/>
      <c r="H669" s="425"/>
      <c r="I669" s="353"/>
      <c r="J669" s="426" t="str">
        <f>IF(D669&lt;&gt;"",IF(E669&lt;&gt;"",VLOOKUP(CONCATENATE(D669,"-",E669),'Three Phase - UG'!$C$8:$T$18,9,FALSE),""),"")</f>
        <v/>
      </c>
      <c r="K669" s="426" t="str">
        <f>IF(D669&lt;&gt;"",IF(E669&lt;&gt;"",VLOOKUP(CONCATENATE(D669,"-",E669),'Three Phase - UG'!$C$8:$T$18,10,FALSE),""),"")</f>
        <v/>
      </c>
      <c r="L669" s="426" t="str">
        <f>IF(D669&lt;&gt;"",IF(E669&lt;&gt;"",VLOOKUP(CONCATENATE(D669,"-",E669),'Three Phase - UG'!$C$8:$T$18,12,FALSE),""),"")</f>
        <v/>
      </c>
      <c r="M669" s="426" t="str">
        <f>IF(D669&lt;&gt;"",IF(E669&lt;&gt;"",VLOOKUP(CONCATENATE(D669,"-",E669),'Three Phase - UG'!$C$8:$T$18,13,FALSE),""),"")</f>
        <v/>
      </c>
      <c r="N669" s="427" t="str">
        <f>IF(D669&lt;&gt;"",IF(E669&lt;&gt;"",VLOOKUP(CONCATENATE(D669,"-",E669),'Three Phase - UG'!$C$8:$T$18,15,FALSE)*1000000,""),"")</f>
        <v/>
      </c>
      <c r="O669" s="426"/>
      <c r="P669" s="427"/>
      <c r="W669" s="429"/>
      <c r="X669"/>
      <c r="Y669"/>
      <c r="Z669"/>
      <c r="AA669"/>
      <c r="AB669"/>
      <c r="AC669"/>
      <c r="AD669"/>
      <c r="AE669"/>
      <c r="AF669" s="4"/>
      <c r="AG669" s="4"/>
      <c r="AH669" s="4"/>
      <c r="AI669" s="4"/>
      <c r="AJ669" s="4"/>
      <c r="AK669" s="4"/>
      <c r="AL669" s="4"/>
      <c r="AM669" s="4"/>
      <c r="AN669"/>
      <c r="AO669"/>
      <c r="AP669"/>
      <c r="AQ669"/>
      <c r="AR669"/>
      <c r="AS669"/>
      <c r="AT669"/>
      <c r="AU669"/>
      <c r="AV669"/>
      <c r="AW669"/>
      <c r="AX669"/>
      <c r="AY669"/>
      <c r="AZ669"/>
      <c r="BA669"/>
    </row>
    <row r="670" spans="1:53" s="428" customFormat="1" x14ac:dyDescent="0.25">
      <c r="A670"/>
      <c r="B670" s="25"/>
      <c r="C670" s="25"/>
      <c r="D670" s="27"/>
      <c r="E670" s="26"/>
      <c r="F670" s="26"/>
      <c r="G670" s="353"/>
      <c r="H670" s="425"/>
      <c r="I670" s="353"/>
      <c r="J670" s="426" t="str">
        <f>IF(D670&lt;&gt;"",IF(E670&lt;&gt;"",VLOOKUP(CONCATENATE(D670,"-",E670),'Three Phase - UG'!$C$8:$T$18,9,FALSE),""),"")</f>
        <v/>
      </c>
      <c r="K670" s="426" t="str">
        <f>IF(D670&lt;&gt;"",IF(E670&lt;&gt;"",VLOOKUP(CONCATENATE(D670,"-",E670),'Three Phase - UG'!$C$8:$T$18,10,FALSE),""),"")</f>
        <v/>
      </c>
      <c r="L670" s="426" t="str">
        <f>IF(D670&lt;&gt;"",IF(E670&lt;&gt;"",VLOOKUP(CONCATENATE(D670,"-",E670),'Three Phase - UG'!$C$8:$T$18,12,FALSE),""),"")</f>
        <v/>
      </c>
      <c r="M670" s="426" t="str">
        <f>IF(D670&lt;&gt;"",IF(E670&lt;&gt;"",VLOOKUP(CONCATENATE(D670,"-",E670),'Three Phase - UG'!$C$8:$T$18,13,FALSE),""),"")</f>
        <v/>
      </c>
      <c r="N670" s="427" t="str">
        <f>IF(D670&lt;&gt;"",IF(E670&lt;&gt;"",VLOOKUP(CONCATENATE(D670,"-",E670),'Three Phase - UG'!$C$8:$T$18,15,FALSE)*1000000,""),"")</f>
        <v/>
      </c>
      <c r="O670" s="426"/>
      <c r="P670" s="427"/>
      <c r="W670" s="429"/>
      <c r="X670"/>
      <c r="Y670"/>
      <c r="Z670"/>
      <c r="AA670"/>
      <c r="AB670"/>
      <c r="AC670"/>
      <c r="AD670"/>
      <c r="AE670"/>
      <c r="AF670" s="4"/>
      <c r="AG670" s="4"/>
      <c r="AH670" s="4"/>
      <c r="AI670" s="4"/>
      <c r="AJ670" s="4"/>
      <c r="AK670" s="4"/>
      <c r="AL670" s="4"/>
      <c r="AM670" s="4"/>
      <c r="AN670"/>
      <c r="AO670"/>
      <c r="AP670"/>
      <c r="AQ670"/>
      <c r="AR670"/>
      <c r="AS670"/>
      <c r="AT670"/>
      <c r="AU670"/>
      <c r="AV670"/>
      <c r="AW670"/>
      <c r="AX670"/>
      <c r="AY670"/>
      <c r="AZ670"/>
      <c r="BA670"/>
    </row>
    <row r="671" spans="1:53" s="428" customFormat="1" x14ac:dyDescent="0.25">
      <c r="A671"/>
      <c r="B671" s="25"/>
      <c r="C671" s="25"/>
      <c r="D671" s="27"/>
      <c r="E671" s="26"/>
      <c r="F671" s="26"/>
      <c r="G671" s="353"/>
      <c r="H671" s="425"/>
      <c r="I671" s="353"/>
      <c r="J671" s="426" t="str">
        <f>IF(D671&lt;&gt;"",IF(E671&lt;&gt;"",VLOOKUP(CONCATENATE(D671,"-",E671),'Three Phase - UG'!$C$8:$T$18,9,FALSE),""),"")</f>
        <v/>
      </c>
      <c r="K671" s="426" t="str">
        <f>IF(D671&lt;&gt;"",IF(E671&lt;&gt;"",VLOOKUP(CONCATENATE(D671,"-",E671),'Three Phase - UG'!$C$8:$T$18,10,FALSE),""),"")</f>
        <v/>
      </c>
      <c r="L671" s="426" t="str">
        <f>IF(D671&lt;&gt;"",IF(E671&lt;&gt;"",VLOOKUP(CONCATENATE(D671,"-",E671),'Three Phase - UG'!$C$8:$T$18,12,FALSE),""),"")</f>
        <v/>
      </c>
      <c r="M671" s="426" t="str">
        <f>IF(D671&lt;&gt;"",IF(E671&lt;&gt;"",VLOOKUP(CONCATENATE(D671,"-",E671),'Three Phase - UG'!$C$8:$T$18,13,FALSE),""),"")</f>
        <v/>
      </c>
      <c r="N671" s="427" t="str">
        <f>IF(D671&lt;&gt;"",IF(E671&lt;&gt;"",VLOOKUP(CONCATENATE(D671,"-",E671),'Three Phase - UG'!$C$8:$T$18,15,FALSE)*1000000,""),"")</f>
        <v/>
      </c>
      <c r="O671" s="426"/>
      <c r="P671" s="427"/>
      <c r="W671" s="429"/>
      <c r="X671"/>
      <c r="Y671"/>
      <c r="Z671"/>
      <c r="AA671"/>
      <c r="AB671"/>
      <c r="AC671"/>
      <c r="AD671"/>
      <c r="AE671"/>
      <c r="AF671" s="4"/>
      <c r="AG671" s="4"/>
      <c r="AH671" s="4"/>
      <c r="AI671" s="4"/>
      <c r="AJ671" s="4"/>
      <c r="AK671" s="4"/>
      <c r="AL671" s="4"/>
      <c r="AM671" s="4"/>
      <c r="AN671"/>
      <c r="AO671"/>
      <c r="AP671"/>
      <c r="AQ671"/>
      <c r="AR671"/>
      <c r="AS671"/>
      <c r="AT671"/>
      <c r="AU671"/>
      <c r="AV671"/>
      <c r="AW671"/>
      <c r="AX671"/>
      <c r="AY671"/>
      <c r="AZ671"/>
      <c r="BA671"/>
    </row>
    <row r="672" spans="1:53" s="428" customFormat="1" x14ac:dyDescent="0.25">
      <c r="A672"/>
      <c r="B672" s="25"/>
      <c r="C672" s="25"/>
      <c r="D672" s="27"/>
      <c r="E672" s="26"/>
      <c r="F672" s="26"/>
      <c r="G672" s="353"/>
      <c r="H672" s="425"/>
      <c r="I672" s="353"/>
      <c r="J672" s="426" t="str">
        <f>IF(D672&lt;&gt;"",IF(E672&lt;&gt;"",VLOOKUP(CONCATENATE(D672,"-",E672),'Three Phase - UG'!$C$8:$T$18,9,FALSE),""),"")</f>
        <v/>
      </c>
      <c r="K672" s="426" t="str">
        <f>IF(D672&lt;&gt;"",IF(E672&lt;&gt;"",VLOOKUP(CONCATENATE(D672,"-",E672),'Three Phase - UG'!$C$8:$T$18,10,FALSE),""),"")</f>
        <v/>
      </c>
      <c r="L672" s="426" t="str">
        <f>IF(D672&lt;&gt;"",IF(E672&lt;&gt;"",VLOOKUP(CONCATENATE(D672,"-",E672),'Three Phase - UG'!$C$8:$T$18,12,FALSE),""),"")</f>
        <v/>
      </c>
      <c r="M672" s="426" t="str">
        <f>IF(D672&lt;&gt;"",IF(E672&lt;&gt;"",VLOOKUP(CONCATENATE(D672,"-",E672),'Three Phase - UG'!$C$8:$T$18,13,FALSE),""),"")</f>
        <v/>
      </c>
      <c r="N672" s="427" t="str">
        <f>IF(D672&lt;&gt;"",IF(E672&lt;&gt;"",VLOOKUP(CONCATENATE(D672,"-",E672),'Three Phase - UG'!$C$8:$T$18,15,FALSE)*1000000,""),"")</f>
        <v/>
      </c>
      <c r="O672" s="426"/>
      <c r="P672" s="427"/>
      <c r="W672" s="429"/>
      <c r="X672"/>
      <c r="Y672"/>
      <c r="Z672"/>
      <c r="AA672"/>
      <c r="AB672"/>
      <c r="AC672"/>
      <c r="AD672"/>
      <c r="AE672"/>
      <c r="AF672" s="4"/>
      <c r="AG672" s="4"/>
      <c r="AH672" s="4"/>
      <c r="AI672" s="4"/>
      <c r="AJ672" s="4"/>
      <c r="AK672" s="4"/>
      <c r="AL672" s="4"/>
      <c r="AM672" s="4"/>
      <c r="AN672"/>
      <c r="AO672"/>
      <c r="AP672"/>
      <c r="AQ672"/>
      <c r="AR672"/>
      <c r="AS672"/>
      <c r="AT672"/>
      <c r="AU672"/>
      <c r="AV672"/>
      <c r="AW672"/>
      <c r="AX672"/>
      <c r="AY672"/>
      <c r="AZ672"/>
      <c r="BA672"/>
    </row>
    <row r="673" spans="1:53" s="428" customFormat="1" x14ac:dyDescent="0.25">
      <c r="A673"/>
      <c r="B673" s="25"/>
      <c r="C673" s="25"/>
      <c r="D673" s="27"/>
      <c r="E673" s="26"/>
      <c r="F673" s="26"/>
      <c r="G673" s="353"/>
      <c r="H673" s="425"/>
      <c r="I673" s="353"/>
      <c r="J673" s="426" t="str">
        <f>IF(D673&lt;&gt;"",IF(E673&lt;&gt;"",VLOOKUP(CONCATENATE(D673,"-",E673),'Three Phase - UG'!$C$8:$T$18,9,FALSE),""),"")</f>
        <v/>
      </c>
      <c r="K673" s="426" t="str">
        <f>IF(D673&lt;&gt;"",IF(E673&lt;&gt;"",VLOOKUP(CONCATENATE(D673,"-",E673),'Three Phase - UG'!$C$8:$T$18,10,FALSE),""),"")</f>
        <v/>
      </c>
      <c r="L673" s="426" t="str">
        <f>IF(D673&lt;&gt;"",IF(E673&lt;&gt;"",VLOOKUP(CONCATENATE(D673,"-",E673),'Three Phase - UG'!$C$8:$T$18,12,FALSE),""),"")</f>
        <v/>
      </c>
      <c r="M673" s="426" t="str">
        <f>IF(D673&lt;&gt;"",IF(E673&lt;&gt;"",VLOOKUP(CONCATENATE(D673,"-",E673),'Three Phase - UG'!$C$8:$T$18,13,FALSE),""),"")</f>
        <v/>
      </c>
      <c r="N673" s="427" t="str">
        <f>IF(D673&lt;&gt;"",IF(E673&lt;&gt;"",VLOOKUP(CONCATENATE(D673,"-",E673),'Three Phase - UG'!$C$8:$T$18,15,FALSE)*1000000,""),"")</f>
        <v/>
      </c>
      <c r="O673" s="426"/>
      <c r="P673" s="427"/>
      <c r="W673" s="429"/>
      <c r="X673"/>
      <c r="Y673"/>
      <c r="Z673"/>
      <c r="AA673"/>
      <c r="AB673"/>
      <c r="AC673"/>
      <c r="AD673"/>
      <c r="AE673"/>
      <c r="AF673" s="4"/>
      <c r="AG673" s="4"/>
      <c r="AH673" s="4"/>
      <c r="AI673" s="4"/>
      <c r="AJ673" s="4"/>
      <c r="AK673" s="4"/>
      <c r="AL673" s="4"/>
      <c r="AM673" s="4"/>
      <c r="AN673"/>
      <c r="AO673"/>
      <c r="AP673"/>
      <c r="AQ673"/>
      <c r="AR673"/>
      <c r="AS673"/>
      <c r="AT673"/>
      <c r="AU673"/>
      <c r="AV673"/>
      <c r="AW673"/>
      <c r="AX673"/>
      <c r="AY673"/>
      <c r="AZ673"/>
      <c r="BA673"/>
    </row>
    <row r="674" spans="1:53" s="428" customFormat="1" x14ac:dyDescent="0.25">
      <c r="A674"/>
      <c r="B674" s="25"/>
      <c r="C674" s="25"/>
      <c r="D674" s="27"/>
      <c r="E674" s="26"/>
      <c r="F674" s="26"/>
      <c r="G674" s="353"/>
      <c r="H674" s="425"/>
      <c r="I674" s="353"/>
      <c r="J674" s="426" t="str">
        <f>IF(D674&lt;&gt;"",IF(E674&lt;&gt;"",VLOOKUP(CONCATENATE(D674,"-",E674),'Three Phase - UG'!$C$8:$T$18,9,FALSE),""),"")</f>
        <v/>
      </c>
      <c r="K674" s="426" t="str">
        <f>IF(D674&lt;&gt;"",IF(E674&lt;&gt;"",VLOOKUP(CONCATENATE(D674,"-",E674),'Three Phase - UG'!$C$8:$T$18,10,FALSE),""),"")</f>
        <v/>
      </c>
      <c r="L674" s="426" t="str">
        <f>IF(D674&lt;&gt;"",IF(E674&lt;&gt;"",VLOOKUP(CONCATENATE(D674,"-",E674),'Three Phase - UG'!$C$8:$T$18,12,FALSE),""),"")</f>
        <v/>
      </c>
      <c r="M674" s="426" t="str">
        <f>IF(D674&lt;&gt;"",IF(E674&lt;&gt;"",VLOOKUP(CONCATENATE(D674,"-",E674),'Three Phase - UG'!$C$8:$T$18,13,FALSE),""),"")</f>
        <v/>
      </c>
      <c r="N674" s="427" t="str">
        <f>IF(D674&lt;&gt;"",IF(E674&lt;&gt;"",VLOOKUP(CONCATENATE(D674,"-",E674),'Three Phase - UG'!$C$8:$T$18,15,FALSE)*1000000,""),"")</f>
        <v/>
      </c>
      <c r="O674" s="426"/>
      <c r="P674" s="427"/>
      <c r="W674" s="429"/>
      <c r="X674"/>
      <c r="Y674"/>
      <c r="Z674"/>
      <c r="AA674"/>
      <c r="AB674"/>
      <c r="AC674"/>
      <c r="AD674"/>
      <c r="AE674"/>
      <c r="AF674" s="4"/>
      <c r="AG674" s="4"/>
      <c r="AH674" s="4"/>
      <c r="AI674" s="4"/>
      <c r="AJ674" s="4"/>
      <c r="AK674" s="4"/>
      <c r="AL674" s="4"/>
      <c r="AM674" s="4"/>
      <c r="AN674"/>
      <c r="AO674"/>
      <c r="AP674"/>
      <c r="AQ674"/>
      <c r="AR674"/>
      <c r="AS674"/>
      <c r="AT674"/>
      <c r="AU674"/>
      <c r="AV674"/>
      <c r="AW674"/>
      <c r="AX674"/>
      <c r="AY674"/>
      <c r="AZ674"/>
      <c r="BA674"/>
    </row>
    <row r="675" spans="1:53" s="428" customFormat="1" x14ac:dyDescent="0.25">
      <c r="A675"/>
      <c r="B675" s="25"/>
      <c r="C675" s="25"/>
      <c r="D675" s="27"/>
      <c r="E675" s="26"/>
      <c r="F675" s="26"/>
      <c r="G675" s="353"/>
      <c r="H675" s="425"/>
      <c r="I675" s="353"/>
      <c r="J675" s="426" t="str">
        <f>IF(D675&lt;&gt;"",IF(E675&lt;&gt;"",VLOOKUP(CONCATENATE(D675,"-",E675),'Three Phase - UG'!$C$8:$T$18,9,FALSE),""),"")</f>
        <v/>
      </c>
      <c r="K675" s="426" t="str">
        <f>IF(D675&lt;&gt;"",IF(E675&lt;&gt;"",VLOOKUP(CONCATENATE(D675,"-",E675),'Three Phase - UG'!$C$8:$T$18,10,FALSE),""),"")</f>
        <v/>
      </c>
      <c r="L675" s="426" t="str">
        <f>IF(D675&lt;&gt;"",IF(E675&lt;&gt;"",VLOOKUP(CONCATENATE(D675,"-",E675),'Three Phase - UG'!$C$8:$T$18,12,FALSE),""),"")</f>
        <v/>
      </c>
      <c r="M675" s="426" t="str">
        <f>IF(D675&lt;&gt;"",IF(E675&lt;&gt;"",VLOOKUP(CONCATENATE(D675,"-",E675),'Three Phase - UG'!$C$8:$T$18,13,FALSE),""),"")</f>
        <v/>
      </c>
      <c r="N675" s="427" t="str">
        <f>IF(D675&lt;&gt;"",IF(E675&lt;&gt;"",VLOOKUP(CONCATENATE(D675,"-",E675),'Three Phase - UG'!$C$8:$T$18,15,FALSE)*1000000,""),"")</f>
        <v/>
      </c>
      <c r="O675" s="426"/>
      <c r="P675" s="427"/>
      <c r="W675" s="429"/>
      <c r="X675"/>
      <c r="Y675"/>
      <c r="Z675"/>
      <c r="AA675"/>
      <c r="AB675"/>
      <c r="AC675"/>
      <c r="AD675"/>
      <c r="AE675"/>
      <c r="AF675" s="4"/>
      <c r="AG675" s="4"/>
      <c r="AH675" s="4"/>
      <c r="AI675" s="4"/>
      <c r="AJ675" s="4"/>
      <c r="AK675" s="4"/>
      <c r="AL675" s="4"/>
      <c r="AM675" s="4"/>
      <c r="AN675"/>
      <c r="AO675"/>
      <c r="AP675"/>
      <c r="AQ675"/>
      <c r="AR675"/>
      <c r="AS675"/>
      <c r="AT675"/>
      <c r="AU675"/>
      <c r="AV675"/>
      <c r="AW675"/>
      <c r="AX675"/>
      <c r="AY675"/>
      <c r="AZ675"/>
      <c r="BA675"/>
    </row>
    <row r="676" spans="1:53" s="428" customFormat="1" x14ac:dyDescent="0.25">
      <c r="A676"/>
      <c r="B676" s="25"/>
      <c r="C676" s="25"/>
      <c r="D676" s="27"/>
      <c r="E676" s="26"/>
      <c r="F676" s="26"/>
      <c r="G676" s="353"/>
      <c r="H676" s="425"/>
      <c r="I676" s="353"/>
      <c r="J676" s="426" t="str">
        <f>IF(D676&lt;&gt;"",IF(E676&lt;&gt;"",VLOOKUP(CONCATENATE(D676,"-",E676),'Three Phase - UG'!$C$8:$T$18,9,FALSE),""),"")</f>
        <v/>
      </c>
      <c r="K676" s="426" t="str">
        <f>IF(D676&lt;&gt;"",IF(E676&lt;&gt;"",VLOOKUP(CONCATENATE(D676,"-",E676),'Three Phase - UG'!$C$8:$T$18,10,FALSE),""),"")</f>
        <v/>
      </c>
      <c r="L676" s="426" t="str">
        <f>IF(D676&lt;&gt;"",IF(E676&lt;&gt;"",VLOOKUP(CONCATENATE(D676,"-",E676),'Three Phase - UG'!$C$8:$T$18,12,FALSE),""),"")</f>
        <v/>
      </c>
      <c r="M676" s="426" t="str">
        <f>IF(D676&lt;&gt;"",IF(E676&lt;&gt;"",VLOOKUP(CONCATENATE(D676,"-",E676),'Three Phase - UG'!$C$8:$T$18,13,FALSE),""),"")</f>
        <v/>
      </c>
      <c r="N676" s="427" t="str">
        <f>IF(D676&lt;&gt;"",IF(E676&lt;&gt;"",VLOOKUP(CONCATENATE(D676,"-",E676),'Three Phase - UG'!$C$8:$T$18,15,FALSE)*1000000,""),"")</f>
        <v/>
      </c>
      <c r="O676" s="426"/>
      <c r="P676" s="427"/>
      <c r="W676" s="429"/>
      <c r="X676"/>
      <c r="Y676"/>
      <c r="Z676"/>
      <c r="AA676"/>
      <c r="AB676"/>
      <c r="AC676"/>
      <c r="AD676"/>
      <c r="AE676"/>
      <c r="AF676" s="4"/>
      <c r="AG676" s="4"/>
      <c r="AH676" s="4"/>
      <c r="AI676" s="4"/>
      <c r="AJ676" s="4"/>
      <c r="AK676" s="4"/>
      <c r="AL676" s="4"/>
      <c r="AM676" s="4"/>
      <c r="AN676"/>
      <c r="AO676"/>
      <c r="AP676"/>
      <c r="AQ676"/>
      <c r="AR676"/>
      <c r="AS676"/>
      <c r="AT676"/>
      <c r="AU676"/>
      <c r="AV676"/>
      <c r="AW676"/>
      <c r="AX676"/>
      <c r="AY676"/>
      <c r="AZ676"/>
      <c r="BA676"/>
    </row>
    <row r="677" spans="1:53" s="428" customFormat="1" x14ac:dyDescent="0.25">
      <c r="A677"/>
      <c r="B677" s="25"/>
      <c r="C677" s="25"/>
      <c r="D677" s="27"/>
      <c r="E677" s="26"/>
      <c r="F677" s="26"/>
      <c r="G677" s="353"/>
      <c r="H677" s="425"/>
      <c r="I677" s="353"/>
      <c r="J677" s="426" t="str">
        <f>IF(D677&lt;&gt;"",IF(E677&lt;&gt;"",VLOOKUP(CONCATENATE(D677,"-",E677),'Three Phase - UG'!$C$8:$T$18,9,FALSE),""),"")</f>
        <v/>
      </c>
      <c r="K677" s="426" t="str">
        <f>IF(D677&lt;&gt;"",IF(E677&lt;&gt;"",VLOOKUP(CONCATENATE(D677,"-",E677),'Three Phase - UG'!$C$8:$T$18,10,FALSE),""),"")</f>
        <v/>
      </c>
      <c r="L677" s="426" t="str">
        <f>IF(D677&lt;&gt;"",IF(E677&lt;&gt;"",VLOOKUP(CONCATENATE(D677,"-",E677),'Three Phase - UG'!$C$8:$T$18,12,FALSE),""),"")</f>
        <v/>
      </c>
      <c r="M677" s="426" t="str">
        <f>IF(D677&lt;&gt;"",IF(E677&lt;&gt;"",VLOOKUP(CONCATENATE(D677,"-",E677),'Three Phase - UG'!$C$8:$T$18,13,FALSE),""),"")</f>
        <v/>
      </c>
      <c r="N677" s="427" t="str">
        <f>IF(D677&lt;&gt;"",IF(E677&lt;&gt;"",VLOOKUP(CONCATENATE(D677,"-",E677),'Three Phase - UG'!$C$8:$T$18,15,FALSE)*1000000,""),"")</f>
        <v/>
      </c>
      <c r="O677" s="426"/>
      <c r="P677" s="427"/>
      <c r="W677" s="429"/>
      <c r="X677"/>
      <c r="Y677"/>
      <c r="Z677"/>
      <c r="AA677"/>
      <c r="AB677"/>
      <c r="AC677"/>
      <c r="AD677"/>
      <c r="AE677"/>
      <c r="AF677" s="4"/>
      <c r="AG677" s="4"/>
      <c r="AH677" s="4"/>
      <c r="AI677" s="4"/>
      <c r="AJ677" s="4"/>
      <c r="AK677" s="4"/>
      <c r="AL677" s="4"/>
      <c r="AM677" s="4"/>
      <c r="AN677"/>
      <c r="AO677"/>
      <c r="AP677"/>
      <c r="AQ677"/>
      <c r="AR677"/>
      <c r="AS677"/>
      <c r="AT677"/>
      <c r="AU677"/>
      <c r="AV677"/>
      <c r="AW677"/>
      <c r="AX677"/>
      <c r="AY677"/>
      <c r="AZ677"/>
      <c r="BA677"/>
    </row>
    <row r="678" spans="1:53" s="428" customFormat="1" x14ac:dyDescent="0.25">
      <c r="A678"/>
      <c r="B678" s="25"/>
      <c r="C678" s="25"/>
      <c r="D678" s="27"/>
      <c r="E678" s="26"/>
      <c r="F678" s="26"/>
      <c r="G678" s="353"/>
      <c r="H678" s="425"/>
      <c r="I678" s="353"/>
      <c r="J678" s="426" t="str">
        <f>IF(D678&lt;&gt;"",IF(E678&lt;&gt;"",VLOOKUP(CONCATENATE(D678,"-",E678),'Three Phase - UG'!$C$8:$T$18,9,FALSE),""),"")</f>
        <v/>
      </c>
      <c r="K678" s="426" t="str">
        <f>IF(D678&lt;&gt;"",IF(E678&lt;&gt;"",VLOOKUP(CONCATENATE(D678,"-",E678),'Three Phase - UG'!$C$8:$T$18,10,FALSE),""),"")</f>
        <v/>
      </c>
      <c r="L678" s="426" t="str">
        <f>IF(D678&lt;&gt;"",IF(E678&lt;&gt;"",VLOOKUP(CONCATENATE(D678,"-",E678),'Three Phase - UG'!$C$8:$T$18,12,FALSE),""),"")</f>
        <v/>
      </c>
      <c r="M678" s="426" t="str">
        <f>IF(D678&lt;&gt;"",IF(E678&lt;&gt;"",VLOOKUP(CONCATENATE(D678,"-",E678),'Three Phase - UG'!$C$8:$T$18,13,FALSE),""),"")</f>
        <v/>
      </c>
      <c r="N678" s="427" t="str">
        <f>IF(D678&lt;&gt;"",IF(E678&lt;&gt;"",VLOOKUP(CONCATENATE(D678,"-",E678),'Three Phase - UG'!$C$8:$T$18,15,FALSE)*1000000,""),"")</f>
        <v/>
      </c>
      <c r="O678" s="426"/>
      <c r="P678" s="427"/>
      <c r="W678" s="429"/>
      <c r="X678"/>
      <c r="Y678"/>
      <c r="Z678"/>
      <c r="AA678"/>
      <c r="AB678"/>
      <c r="AC678"/>
      <c r="AD678"/>
      <c r="AE678"/>
      <c r="AF678" s="4"/>
      <c r="AG678" s="4"/>
      <c r="AH678" s="4"/>
      <c r="AI678" s="4"/>
      <c r="AJ678" s="4"/>
      <c r="AK678" s="4"/>
      <c r="AL678" s="4"/>
      <c r="AM678" s="4"/>
      <c r="AN678"/>
      <c r="AO678"/>
      <c r="AP678"/>
      <c r="AQ678"/>
      <c r="AR678"/>
      <c r="AS678"/>
      <c r="AT678"/>
      <c r="AU678"/>
      <c r="AV678"/>
      <c r="AW678"/>
      <c r="AX678"/>
      <c r="AY678"/>
      <c r="AZ678"/>
      <c r="BA678"/>
    </row>
    <row r="679" spans="1:53" s="428" customFormat="1" x14ac:dyDescent="0.25">
      <c r="A679"/>
      <c r="B679" s="25"/>
      <c r="C679" s="25"/>
      <c r="D679" s="27"/>
      <c r="E679" s="26"/>
      <c r="F679" s="26"/>
      <c r="G679" s="353"/>
      <c r="H679" s="425"/>
      <c r="I679" s="353"/>
      <c r="J679" s="426" t="str">
        <f>IF(D679&lt;&gt;"",IF(E679&lt;&gt;"",VLOOKUP(CONCATENATE(D679,"-",E679),'Three Phase - UG'!$C$8:$T$18,9,FALSE),""),"")</f>
        <v/>
      </c>
      <c r="K679" s="426" t="str">
        <f>IF(D679&lt;&gt;"",IF(E679&lt;&gt;"",VLOOKUP(CONCATENATE(D679,"-",E679),'Three Phase - UG'!$C$8:$T$18,10,FALSE),""),"")</f>
        <v/>
      </c>
      <c r="L679" s="426" t="str">
        <f>IF(D679&lt;&gt;"",IF(E679&lt;&gt;"",VLOOKUP(CONCATENATE(D679,"-",E679),'Three Phase - UG'!$C$8:$T$18,12,FALSE),""),"")</f>
        <v/>
      </c>
      <c r="M679" s="426" t="str">
        <f>IF(D679&lt;&gt;"",IF(E679&lt;&gt;"",VLOOKUP(CONCATENATE(D679,"-",E679),'Three Phase - UG'!$C$8:$T$18,13,FALSE),""),"")</f>
        <v/>
      </c>
      <c r="N679" s="427" t="str">
        <f>IF(D679&lt;&gt;"",IF(E679&lt;&gt;"",VLOOKUP(CONCATENATE(D679,"-",E679),'Three Phase - UG'!$C$8:$T$18,15,FALSE)*1000000,""),"")</f>
        <v/>
      </c>
      <c r="O679" s="426"/>
      <c r="P679" s="427"/>
      <c r="W679" s="429"/>
      <c r="X679"/>
      <c r="Y679"/>
      <c r="Z679"/>
      <c r="AA679"/>
      <c r="AB679"/>
      <c r="AC679"/>
      <c r="AD679"/>
      <c r="AE679"/>
      <c r="AF679" s="4"/>
      <c r="AG679" s="4"/>
      <c r="AH679" s="4"/>
      <c r="AI679" s="4"/>
      <c r="AJ679" s="4"/>
      <c r="AK679" s="4"/>
      <c r="AL679" s="4"/>
      <c r="AM679" s="4"/>
      <c r="AN679"/>
      <c r="AO679"/>
      <c r="AP679"/>
      <c r="AQ679"/>
      <c r="AR679"/>
      <c r="AS679"/>
      <c r="AT679"/>
      <c r="AU679"/>
      <c r="AV679"/>
      <c r="AW679"/>
      <c r="AX679"/>
      <c r="AY679"/>
      <c r="AZ679"/>
      <c r="BA679"/>
    </row>
    <row r="680" spans="1:53" s="428" customFormat="1" x14ac:dyDescent="0.25">
      <c r="A680"/>
      <c r="B680" s="25"/>
      <c r="C680" s="25"/>
      <c r="D680" s="27"/>
      <c r="E680" s="26"/>
      <c r="F680" s="26"/>
      <c r="G680" s="353"/>
      <c r="H680" s="425"/>
      <c r="I680" s="353"/>
      <c r="J680" s="426" t="str">
        <f>IF(D680&lt;&gt;"",IF(E680&lt;&gt;"",VLOOKUP(CONCATENATE(D680,"-",E680),'Three Phase - UG'!$C$8:$T$18,9,FALSE),""),"")</f>
        <v/>
      </c>
      <c r="K680" s="426" t="str">
        <f>IF(D680&lt;&gt;"",IF(E680&lt;&gt;"",VLOOKUP(CONCATENATE(D680,"-",E680),'Three Phase - UG'!$C$8:$T$18,10,FALSE),""),"")</f>
        <v/>
      </c>
      <c r="L680" s="426" t="str">
        <f>IF(D680&lt;&gt;"",IF(E680&lt;&gt;"",VLOOKUP(CONCATENATE(D680,"-",E680),'Three Phase - UG'!$C$8:$T$18,12,FALSE),""),"")</f>
        <v/>
      </c>
      <c r="M680" s="426" t="str">
        <f>IF(D680&lt;&gt;"",IF(E680&lt;&gt;"",VLOOKUP(CONCATENATE(D680,"-",E680),'Three Phase - UG'!$C$8:$T$18,13,FALSE),""),"")</f>
        <v/>
      </c>
      <c r="N680" s="427" t="str">
        <f>IF(D680&lt;&gt;"",IF(E680&lt;&gt;"",VLOOKUP(CONCATENATE(D680,"-",E680),'Three Phase - UG'!$C$8:$T$18,15,FALSE)*1000000,""),"")</f>
        <v/>
      </c>
      <c r="O680" s="426"/>
      <c r="P680" s="427"/>
      <c r="W680" s="429"/>
      <c r="X680"/>
      <c r="Y680"/>
      <c r="Z680"/>
      <c r="AA680"/>
      <c r="AB680"/>
      <c r="AC680"/>
      <c r="AD680"/>
      <c r="AE680"/>
      <c r="AF680" s="4"/>
      <c r="AG680" s="4"/>
      <c r="AH680" s="4"/>
      <c r="AI680" s="4"/>
      <c r="AJ680" s="4"/>
      <c r="AK680" s="4"/>
      <c r="AL680" s="4"/>
      <c r="AM680" s="4"/>
      <c r="AN680"/>
      <c r="AO680"/>
      <c r="AP680"/>
      <c r="AQ680"/>
      <c r="AR680"/>
      <c r="AS680"/>
      <c r="AT680"/>
      <c r="AU680"/>
      <c r="AV680"/>
      <c r="AW680"/>
      <c r="AX680"/>
      <c r="AY680"/>
      <c r="AZ680"/>
      <c r="BA680"/>
    </row>
    <row r="681" spans="1:53" s="428" customFormat="1" x14ac:dyDescent="0.25">
      <c r="A681"/>
      <c r="B681" s="25"/>
      <c r="C681" s="25"/>
      <c r="D681" s="27"/>
      <c r="E681" s="26"/>
      <c r="F681" s="26"/>
      <c r="G681" s="353"/>
      <c r="H681" s="425"/>
      <c r="I681" s="353"/>
      <c r="J681" s="426" t="str">
        <f>IF(D681&lt;&gt;"",IF(E681&lt;&gt;"",VLOOKUP(CONCATENATE(D681,"-",E681),'Three Phase - UG'!$C$8:$T$18,9,FALSE),""),"")</f>
        <v/>
      </c>
      <c r="K681" s="426" t="str">
        <f>IF(D681&lt;&gt;"",IF(E681&lt;&gt;"",VLOOKUP(CONCATENATE(D681,"-",E681),'Three Phase - UG'!$C$8:$T$18,10,FALSE),""),"")</f>
        <v/>
      </c>
      <c r="L681" s="426" t="str">
        <f>IF(D681&lt;&gt;"",IF(E681&lt;&gt;"",VLOOKUP(CONCATENATE(D681,"-",E681),'Three Phase - UG'!$C$8:$T$18,12,FALSE),""),"")</f>
        <v/>
      </c>
      <c r="M681" s="426" t="str">
        <f>IF(D681&lt;&gt;"",IF(E681&lt;&gt;"",VLOOKUP(CONCATENATE(D681,"-",E681),'Three Phase - UG'!$C$8:$T$18,13,FALSE),""),"")</f>
        <v/>
      </c>
      <c r="N681" s="427" t="str">
        <f>IF(D681&lt;&gt;"",IF(E681&lt;&gt;"",VLOOKUP(CONCATENATE(D681,"-",E681),'Three Phase - UG'!$C$8:$T$18,15,FALSE)*1000000,""),"")</f>
        <v/>
      </c>
      <c r="O681" s="426"/>
      <c r="P681" s="427"/>
      <c r="W681" s="429"/>
      <c r="X681"/>
      <c r="Y681"/>
      <c r="Z681"/>
      <c r="AA681"/>
      <c r="AB681"/>
      <c r="AC681"/>
      <c r="AD681"/>
      <c r="AE681"/>
      <c r="AF681" s="4"/>
      <c r="AG681" s="4"/>
      <c r="AH681" s="4"/>
      <c r="AI681" s="4"/>
      <c r="AJ681" s="4"/>
      <c r="AK681" s="4"/>
      <c r="AL681" s="4"/>
      <c r="AM681" s="4"/>
      <c r="AN681"/>
      <c r="AO681"/>
      <c r="AP681"/>
      <c r="AQ681"/>
      <c r="AR681"/>
      <c r="AS681"/>
      <c r="AT681"/>
      <c r="AU681"/>
      <c r="AV681"/>
      <c r="AW681"/>
      <c r="AX681"/>
      <c r="AY681"/>
      <c r="AZ681"/>
      <c r="BA681"/>
    </row>
    <row r="682" spans="1:53" s="428" customFormat="1" x14ac:dyDescent="0.25">
      <c r="A682"/>
      <c r="B682" s="25"/>
      <c r="C682" s="25"/>
      <c r="D682" s="27"/>
      <c r="E682" s="26"/>
      <c r="F682" s="26"/>
      <c r="G682" s="353"/>
      <c r="H682" s="425"/>
      <c r="I682" s="353"/>
      <c r="J682" s="426" t="str">
        <f>IF(D682&lt;&gt;"",IF(E682&lt;&gt;"",VLOOKUP(CONCATENATE(D682,"-",E682),'Three Phase - UG'!$C$8:$T$18,9,FALSE),""),"")</f>
        <v/>
      </c>
      <c r="K682" s="426" t="str">
        <f>IF(D682&lt;&gt;"",IF(E682&lt;&gt;"",VLOOKUP(CONCATENATE(D682,"-",E682),'Three Phase - UG'!$C$8:$T$18,10,FALSE),""),"")</f>
        <v/>
      </c>
      <c r="L682" s="426" t="str">
        <f>IF(D682&lt;&gt;"",IF(E682&lt;&gt;"",VLOOKUP(CONCATENATE(D682,"-",E682),'Three Phase - UG'!$C$8:$T$18,12,FALSE),""),"")</f>
        <v/>
      </c>
      <c r="M682" s="426" t="str">
        <f>IF(D682&lt;&gt;"",IF(E682&lt;&gt;"",VLOOKUP(CONCATENATE(D682,"-",E682),'Three Phase - UG'!$C$8:$T$18,13,FALSE),""),"")</f>
        <v/>
      </c>
      <c r="N682" s="427" t="str">
        <f>IF(D682&lt;&gt;"",IF(E682&lt;&gt;"",VLOOKUP(CONCATENATE(D682,"-",E682),'Three Phase - UG'!$C$8:$T$18,15,FALSE)*1000000,""),"")</f>
        <v/>
      </c>
      <c r="O682" s="426"/>
      <c r="P682" s="427"/>
      <c r="W682" s="429"/>
      <c r="X682"/>
      <c r="Y682"/>
      <c r="Z682"/>
      <c r="AA682"/>
      <c r="AB682"/>
      <c r="AC682"/>
      <c r="AD682"/>
      <c r="AE682"/>
      <c r="AF682" s="4"/>
      <c r="AG682" s="4"/>
      <c r="AH682" s="4"/>
      <c r="AI682" s="4"/>
      <c r="AJ682" s="4"/>
      <c r="AK682" s="4"/>
      <c r="AL682" s="4"/>
      <c r="AM682" s="4"/>
      <c r="AN682"/>
      <c r="AO682"/>
      <c r="AP682"/>
      <c r="AQ682"/>
      <c r="AR682"/>
      <c r="AS682"/>
      <c r="AT682"/>
      <c r="AU682"/>
      <c r="AV682"/>
      <c r="AW682"/>
      <c r="AX682"/>
      <c r="AY682"/>
      <c r="AZ682"/>
      <c r="BA682"/>
    </row>
    <row r="683" spans="1:53" s="428" customFormat="1" x14ac:dyDescent="0.25">
      <c r="A683"/>
      <c r="B683" s="25"/>
      <c r="C683" s="25"/>
      <c r="D683" s="27"/>
      <c r="E683" s="26"/>
      <c r="F683" s="26"/>
      <c r="G683" s="353"/>
      <c r="H683" s="425"/>
      <c r="I683" s="353"/>
      <c r="J683" s="426" t="str">
        <f>IF(D683&lt;&gt;"",IF(E683&lt;&gt;"",VLOOKUP(CONCATENATE(D683,"-",E683),'Three Phase - UG'!$C$8:$T$18,9,FALSE),""),"")</f>
        <v/>
      </c>
      <c r="K683" s="426" t="str">
        <f>IF(D683&lt;&gt;"",IF(E683&lt;&gt;"",VLOOKUP(CONCATENATE(D683,"-",E683),'Three Phase - UG'!$C$8:$T$18,10,FALSE),""),"")</f>
        <v/>
      </c>
      <c r="L683" s="426" t="str">
        <f>IF(D683&lt;&gt;"",IF(E683&lt;&gt;"",VLOOKUP(CONCATENATE(D683,"-",E683),'Three Phase - UG'!$C$8:$T$18,12,FALSE),""),"")</f>
        <v/>
      </c>
      <c r="M683" s="426" t="str">
        <f>IF(D683&lt;&gt;"",IF(E683&lt;&gt;"",VLOOKUP(CONCATENATE(D683,"-",E683),'Three Phase - UG'!$C$8:$T$18,13,FALSE),""),"")</f>
        <v/>
      </c>
      <c r="N683" s="427" t="str">
        <f>IF(D683&lt;&gt;"",IF(E683&lt;&gt;"",VLOOKUP(CONCATENATE(D683,"-",E683),'Three Phase - UG'!$C$8:$T$18,15,FALSE)*1000000,""),"")</f>
        <v/>
      </c>
      <c r="O683" s="426"/>
      <c r="P683" s="427"/>
      <c r="W683" s="429"/>
      <c r="X683"/>
      <c r="Y683"/>
      <c r="Z683"/>
      <c r="AA683"/>
      <c r="AB683"/>
      <c r="AC683"/>
      <c r="AD683"/>
      <c r="AE683"/>
      <c r="AF683" s="4"/>
      <c r="AG683" s="4"/>
      <c r="AH683" s="4"/>
      <c r="AI683" s="4"/>
      <c r="AJ683" s="4"/>
      <c r="AK683" s="4"/>
      <c r="AL683" s="4"/>
      <c r="AM683" s="4"/>
      <c r="AN683"/>
      <c r="AO683"/>
      <c r="AP683"/>
      <c r="AQ683"/>
      <c r="AR683"/>
      <c r="AS683"/>
      <c r="AT683"/>
      <c r="AU683"/>
      <c r="AV683"/>
      <c r="AW683"/>
      <c r="AX683"/>
      <c r="AY683"/>
      <c r="AZ683"/>
      <c r="BA683"/>
    </row>
    <row r="684" spans="1:53" s="428" customFormat="1" x14ac:dyDescent="0.25">
      <c r="A684"/>
      <c r="B684" s="25"/>
      <c r="C684" s="25"/>
      <c r="D684" s="27"/>
      <c r="E684" s="26"/>
      <c r="F684" s="26"/>
      <c r="G684" s="353"/>
      <c r="H684" s="425"/>
      <c r="I684" s="353"/>
      <c r="J684" s="426" t="str">
        <f>IF(D684&lt;&gt;"",IF(E684&lt;&gt;"",VLOOKUP(CONCATENATE(D684,"-",E684),'Three Phase - UG'!$C$8:$T$18,9,FALSE),""),"")</f>
        <v/>
      </c>
      <c r="K684" s="426" t="str">
        <f>IF(D684&lt;&gt;"",IF(E684&lt;&gt;"",VLOOKUP(CONCATENATE(D684,"-",E684),'Three Phase - UG'!$C$8:$T$18,10,FALSE),""),"")</f>
        <v/>
      </c>
      <c r="L684" s="426" t="str">
        <f>IF(D684&lt;&gt;"",IF(E684&lt;&gt;"",VLOOKUP(CONCATENATE(D684,"-",E684),'Three Phase - UG'!$C$8:$T$18,12,FALSE),""),"")</f>
        <v/>
      </c>
      <c r="M684" s="426" t="str">
        <f>IF(D684&lt;&gt;"",IF(E684&lt;&gt;"",VLOOKUP(CONCATENATE(D684,"-",E684),'Three Phase - UG'!$C$8:$T$18,13,FALSE),""),"")</f>
        <v/>
      </c>
      <c r="N684" s="427" t="str">
        <f>IF(D684&lt;&gt;"",IF(E684&lt;&gt;"",VLOOKUP(CONCATENATE(D684,"-",E684),'Three Phase - UG'!$C$8:$T$18,15,FALSE)*1000000,""),"")</f>
        <v/>
      </c>
      <c r="O684" s="426"/>
      <c r="P684" s="427"/>
      <c r="W684" s="429"/>
      <c r="X684"/>
      <c r="Y684"/>
      <c r="Z684"/>
      <c r="AA684"/>
      <c r="AB684"/>
      <c r="AC684"/>
      <c r="AD684"/>
      <c r="AE684"/>
      <c r="AF684" s="4"/>
      <c r="AG684" s="4"/>
      <c r="AH684" s="4"/>
      <c r="AI684" s="4"/>
      <c r="AJ684" s="4"/>
      <c r="AK684" s="4"/>
      <c r="AL684" s="4"/>
      <c r="AM684" s="4"/>
      <c r="AN684"/>
      <c r="AO684"/>
      <c r="AP684"/>
      <c r="AQ684"/>
      <c r="AR684"/>
      <c r="AS684"/>
      <c r="AT684"/>
      <c r="AU684"/>
      <c r="AV684"/>
      <c r="AW684"/>
      <c r="AX684"/>
      <c r="AY684"/>
      <c r="AZ684"/>
      <c r="BA684"/>
    </row>
    <row r="685" spans="1:53" s="428" customFormat="1" x14ac:dyDescent="0.25">
      <c r="A685"/>
      <c r="B685" s="25"/>
      <c r="C685" s="25"/>
      <c r="D685" s="27"/>
      <c r="E685" s="26"/>
      <c r="F685" s="26"/>
      <c r="G685" s="353"/>
      <c r="H685" s="425"/>
      <c r="I685" s="353"/>
      <c r="J685" s="426" t="str">
        <f>IF(D685&lt;&gt;"",IF(E685&lt;&gt;"",VLOOKUP(CONCATENATE(D685,"-",E685),'Three Phase - UG'!$C$8:$T$18,9,FALSE),""),"")</f>
        <v/>
      </c>
      <c r="K685" s="426" t="str">
        <f>IF(D685&lt;&gt;"",IF(E685&lt;&gt;"",VLOOKUP(CONCATENATE(D685,"-",E685),'Three Phase - UG'!$C$8:$T$18,10,FALSE),""),"")</f>
        <v/>
      </c>
      <c r="L685" s="426" t="str">
        <f>IF(D685&lt;&gt;"",IF(E685&lt;&gt;"",VLOOKUP(CONCATENATE(D685,"-",E685),'Three Phase - UG'!$C$8:$T$18,12,FALSE),""),"")</f>
        <v/>
      </c>
      <c r="M685" s="426" t="str">
        <f>IF(D685&lt;&gt;"",IF(E685&lt;&gt;"",VLOOKUP(CONCATENATE(D685,"-",E685),'Three Phase - UG'!$C$8:$T$18,13,FALSE),""),"")</f>
        <v/>
      </c>
      <c r="N685" s="427" t="str">
        <f>IF(D685&lt;&gt;"",IF(E685&lt;&gt;"",VLOOKUP(CONCATENATE(D685,"-",E685),'Three Phase - UG'!$C$8:$T$18,15,FALSE)*1000000,""),"")</f>
        <v/>
      </c>
      <c r="O685" s="426"/>
      <c r="P685" s="427"/>
      <c r="W685" s="429"/>
      <c r="X685"/>
      <c r="Y685"/>
      <c r="Z685"/>
      <c r="AA685"/>
      <c r="AB685"/>
      <c r="AC685"/>
      <c r="AD685"/>
      <c r="AE685"/>
      <c r="AF685" s="4"/>
      <c r="AG685" s="4"/>
      <c r="AH685" s="4"/>
      <c r="AI685" s="4"/>
      <c r="AJ685" s="4"/>
      <c r="AK685" s="4"/>
      <c r="AL685" s="4"/>
      <c r="AM685" s="4"/>
      <c r="AN685"/>
      <c r="AO685"/>
      <c r="AP685"/>
      <c r="AQ685"/>
      <c r="AR685"/>
      <c r="AS685"/>
      <c r="AT685"/>
      <c r="AU685"/>
      <c r="AV685"/>
      <c r="AW685"/>
      <c r="AX685"/>
      <c r="AY685"/>
      <c r="AZ685"/>
      <c r="BA685"/>
    </row>
    <row r="686" spans="1:53" s="428" customFormat="1" x14ac:dyDescent="0.25">
      <c r="A686"/>
      <c r="B686" s="25"/>
      <c r="C686" s="25"/>
      <c r="D686" s="27"/>
      <c r="E686" s="26"/>
      <c r="F686" s="26"/>
      <c r="G686" s="353"/>
      <c r="H686" s="425"/>
      <c r="I686" s="353"/>
      <c r="J686" s="426" t="str">
        <f>IF(D686&lt;&gt;"",IF(E686&lt;&gt;"",VLOOKUP(CONCATENATE(D686,"-",E686),'Three Phase - UG'!$C$8:$T$18,9,FALSE),""),"")</f>
        <v/>
      </c>
      <c r="K686" s="426" t="str">
        <f>IF(D686&lt;&gt;"",IF(E686&lt;&gt;"",VLOOKUP(CONCATENATE(D686,"-",E686),'Three Phase - UG'!$C$8:$T$18,10,FALSE),""),"")</f>
        <v/>
      </c>
      <c r="L686" s="426" t="str">
        <f>IF(D686&lt;&gt;"",IF(E686&lt;&gt;"",VLOOKUP(CONCATENATE(D686,"-",E686),'Three Phase - UG'!$C$8:$T$18,12,FALSE),""),"")</f>
        <v/>
      </c>
      <c r="M686" s="426" t="str">
        <f>IF(D686&lt;&gt;"",IF(E686&lt;&gt;"",VLOOKUP(CONCATENATE(D686,"-",E686),'Three Phase - UG'!$C$8:$T$18,13,FALSE),""),"")</f>
        <v/>
      </c>
      <c r="N686" s="427" t="str">
        <f>IF(D686&lt;&gt;"",IF(E686&lt;&gt;"",VLOOKUP(CONCATENATE(D686,"-",E686),'Three Phase - UG'!$C$8:$T$18,15,FALSE)*1000000,""),"")</f>
        <v/>
      </c>
      <c r="O686" s="426"/>
      <c r="P686" s="427"/>
      <c r="W686" s="429"/>
      <c r="X686"/>
      <c r="Y686"/>
      <c r="Z686"/>
      <c r="AA686"/>
      <c r="AB686"/>
      <c r="AC686"/>
      <c r="AD686"/>
      <c r="AE686"/>
      <c r="AF686" s="4"/>
      <c r="AG686" s="4"/>
      <c r="AH686" s="4"/>
      <c r="AI686" s="4"/>
      <c r="AJ686" s="4"/>
      <c r="AK686" s="4"/>
      <c r="AL686" s="4"/>
      <c r="AM686" s="4"/>
      <c r="AN686"/>
      <c r="AO686"/>
      <c r="AP686"/>
      <c r="AQ686"/>
      <c r="AR686"/>
      <c r="AS686"/>
      <c r="AT686"/>
      <c r="AU686"/>
      <c r="AV686"/>
      <c r="AW686"/>
      <c r="AX686"/>
      <c r="AY686"/>
      <c r="AZ686"/>
      <c r="BA686"/>
    </row>
    <row r="687" spans="1:53" s="428" customFormat="1" x14ac:dyDescent="0.25">
      <c r="A687"/>
      <c r="B687" s="25"/>
      <c r="C687" s="25"/>
      <c r="D687" s="27"/>
      <c r="E687" s="26"/>
      <c r="F687" s="26"/>
      <c r="G687" s="353"/>
      <c r="H687" s="425"/>
      <c r="I687" s="353"/>
      <c r="J687" s="426" t="str">
        <f>IF(D687&lt;&gt;"",IF(E687&lt;&gt;"",VLOOKUP(CONCATENATE(D687,"-",E687),'Three Phase - UG'!$C$8:$T$18,9,FALSE),""),"")</f>
        <v/>
      </c>
      <c r="K687" s="426" t="str">
        <f>IF(D687&lt;&gt;"",IF(E687&lt;&gt;"",VLOOKUP(CONCATENATE(D687,"-",E687),'Three Phase - UG'!$C$8:$T$18,10,FALSE),""),"")</f>
        <v/>
      </c>
      <c r="L687" s="426" t="str">
        <f>IF(D687&lt;&gt;"",IF(E687&lt;&gt;"",VLOOKUP(CONCATENATE(D687,"-",E687),'Three Phase - UG'!$C$8:$T$18,12,FALSE),""),"")</f>
        <v/>
      </c>
      <c r="M687" s="426" t="str">
        <f>IF(D687&lt;&gt;"",IF(E687&lt;&gt;"",VLOOKUP(CONCATENATE(D687,"-",E687),'Three Phase - UG'!$C$8:$T$18,13,FALSE),""),"")</f>
        <v/>
      </c>
      <c r="N687" s="427" t="str">
        <f>IF(D687&lt;&gt;"",IF(E687&lt;&gt;"",VLOOKUP(CONCATENATE(D687,"-",E687),'Three Phase - UG'!$C$8:$T$18,15,FALSE)*1000000,""),"")</f>
        <v/>
      </c>
      <c r="O687" s="426"/>
      <c r="P687" s="427"/>
      <c r="W687" s="429"/>
      <c r="X687"/>
      <c r="Y687"/>
      <c r="Z687"/>
      <c r="AA687"/>
      <c r="AB687"/>
      <c r="AC687"/>
      <c r="AD687"/>
      <c r="AE687"/>
      <c r="AF687" s="4"/>
      <c r="AG687" s="4"/>
      <c r="AH687" s="4"/>
      <c r="AI687" s="4"/>
      <c r="AJ687" s="4"/>
      <c r="AK687" s="4"/>
      <c r="AL687" s="4"/>
      <c r="AM687" s="4"/>
      <c r="AN687"/>
      <c r="AO687"/>
      <c r="AP687"/>
      <c r="AQ687"/>
      <c r="AR687"/>
      <c r="AS687"/>
      <c r="AT687"/>
      <c r="AU687"/>
      <c r="AV687"/>
      <c r="AW687"/>
      <c r="AX687"/>
      <c r="AY687"/>
      <c r="AZ687"/>
      <c r="BA687"/>
    </row>
    <row r="688" spans="1:53" s="428" customFormat="1" x14ac:dyDescent="0.25">
      <c r="A688"/>
      <c r="B688" s="25"/>
      <c r="C688" s="25"/>
      <c r="D688" s="27"/>
      <c r="E688" s="26"/>
      <c r="F688" s="26"/>
      <c r="G688" s="353"/>
      <c r="H688" s="425"/>
      <c r="I688" s="353"/>
      <c r="J688" s="426" t="str">
        <f>IF(D688&lt;&gt;"",IF(E688&lt;&gt;"",VLOOKUP(CONCATENATE(D688,"-",E688),'Three Phase - UG'!$C$8:$T$18,9,FALSE),""),"")</f>
        <v/>
      </c>
      <c r="K688" s="426" t="str">
        <f>IF(D688&lt;&gt;"",IF(E688&lt;&gt;"",VLOOKUP(CONCATENATE(D688,"-",E688),'Three Phase - UG'!$C$8:$T$18,10,FALSE),""),"")</f>
        <v/>
      </c>
      <c r="L688" s="426" t="str">
        <f>IF(D688&lt;&gt;"",IF(E688&lt;&gt;"",VLOOKUP(CONCATENATE(D688,"-",E688),'Three Phase - UG'!$C$8:$T$18,12,FALSE),""),"")</f>
        <v/>
      </c>
      <c r="M688" s="426" t="str">
        <f>IF(D688&lt;&gt;"",IF(E688&lt;&gt;"",VLOOKUP(CONCATENATE(D688,"-",E688),'Three Phase - UG'!$C$8:$T$18,13,FALSE),""),"")</f>
        <v/>
      </c>
      <c r="N688" s="427" t="str">
        <f>IF(D688&lt;&gt;"",IF(E688&lt;&gt;"",VLOOKUP(CONCATENATE(D688,"-",E688),'Three Phase - UG'!$C$8:$T$18,15,FALSE)*1000000,""),"")</f>
        <v/>
      </c>
      <c r="O688" s="426"/>
      <c r="P688" s="427"/>
      <c r="W688" s="429"/>
      <c r="X688"/>
      <c r="Y688"/>
      <c r="Z688"/>
      <c r="AA688"/>
      <c r="AB688"/>
      <c r="AC688"/>
      <c r="AD688"/>
      <c r="AE688"/>
      <c r="AF688" s="4"/>
      <c r="AG688" s="4"/>
      <c r="AH688" s="4"/>
      <c r="AI688" s="4"/>
      <c r="AJ688" s="4"/>
      <c r="AK688" s="4"/>
      <c r="AL688" s="4"/>
      <c r="AM688" s="4"/>
      <c r="AN688"/>
      <c r="AO688"/>
      <c r="AP688"/>
      <c r="AQ688"/>
      <c r="AR688"/>
      <c r="AS688"/>
      <c r="AT688"/>
      <c r="AU688"/>
      <c r="AV688"/>
      <c r="AW688"/>
      <c r="AX688"/>
      <c r="AY688"/>
      <c r="AZ688"/>
      <c r="BA688"/>
    </row>
    <row r="689" spans="1:53" s="428" customFormat="1" x14ac:dyDescent="0.25">
      <c r="A689"/>
      <c r="B689" s="25"/>
      <c r="C689" s="25"/>
      <c r="D689" s="27"/>
      <c r="E689" s="26"/>
      <c r="F689" s="26"/>
      <c r="G689" s="353"/>
      <c r="H689" s="425"/>
      <c r="I689" s="353"/>
      <c r="J689" s="426" t="str">
        <f>IF(D689&lt;&gt;"",IF(E689&lt;&gt;"",VLOOKUP(CONCATENATE(D689,"-",E689),'Three Phase - UG'!$C$8:$T$18,9,FALSE),""),"")</f>
        <v/>
      </c>
      <c r="K689" s="426" t="str">
        <f>IF(D689&lt;&gt;"",IF(E689&lt;&gt;"",VLOOKUP(CONCATENATE(D689,"-",E689),'Three Phase - UG'!$C$8:$T$18,10,FALSE),""),"")</f>
        <v/>
      </c>
      <c r="L689" s="426" t="str">
        <f>IF(D689&lt;&gt;"",IF(E689&lt;&gt;"",VLOOKUP(CONCATENATE(D689,"-",E689),'Three Phase - UG'!$C$8:$T$18,12,FALSE),""),"")</f>
        <v/>
      </c>
      <c r="M689" s="426" t="str">
        <f>IF(D689&lt;&gt;"",IF(E689&lt;&gt;"",VLOOKUP(CONCATENATE(D689,"-",E689),'Three Phase - UG'!$C$8:$T$18,13,FALSE),""),"")</f>
        <v/>
      </c>
      <c r="N689" s="427" t="str">
        <f>IF(D689&lt;&gt;"",IF(E689&lt;&gt;"",VLOOKUP(CONCATENATE(D689,"-",E689),'Three Phase - UG'!$C$8:$T$18,15,FALSE)*1000000,""),"")</f>
        <v/>
      </c>
      <c r="O689" s="426"/>
      <c r="P689" s="427"/>
      <c r="W689" s="429"/>
      <c r="X689"/>
      <c r="Y689"/>
      <c r="Z689"/>
      <c r="AA689"/>
      <c r="AB689"/>
      <c r="AC689"/>
      <c r="AD689"/>
      <c r="AE689"/>
      <c r="AF689" s="4"/>
      <c r="AG689" s="4"/>
      <c r="AH689" s="4"/>
      <c r="AI689" s="4"/>
      <c r="AJ689" s="4"/>
      <c r="AK689" s="4"/>
      <c r="AL689" s="4"/>
      <c r="AM689" s="4"/>
      <c r="AN689"/>
      <c r="AO689"/>
      <c r="AP689"/>
      <c r="AQ689"/>
      <c r="AR689"/>
      <c r="AS689"/>
      <c r="AT689"/>
      <c r="AU689"/>
      <c r="AV689"/>
      <c r="AW689"/>
      <c r="AX689"/>
      <c r="AY689"/>
      <c r="AZ689"/>
      <c r="BA689"/>
    </row>
    <row r="690" spans="1:53" s="428" customFormat="1" x14ac:dyDescent="0.25">
      <c r="A690"/>
      <c r="B690" s="25"/>
      <c r="C690" s="25"/>
      <c r="D690" s="27"/>
      <c r="E690" s="26"/>
      <c r="F690" s="26"/>
      <c r="G690" s="353"/>
      <c r="H690" s="425"/>
      <c r="I690" s="353"/>
      <c r="J690" s="426" t="str">
        <f>IF(D690&lt;&gt;"",IF(E690&lt;&gt;"",VLOOKUP(CONCATENATE(D690,"-",E690),'Three Phase - UG'!$C$8:$T$18,9,FALSE),""),"")</f>
        <v/>
      </c>
      <c r="K690" s="426" t="str">
        <f>IF(D690&lt;&gt;"",IF(E690&lt;&gt;"",VLOOKUP(CONCATENATE(D690,"-",E690),'Three Phase - UG'!$C$8:$T$18,10,FALSE),""),"")</f>
        <v/>
      </c>
      <c r="L690" s="426" t="str">
        <f>IF(D690&lt;&gt;"",IF(E690&lt;&gt;"",VLOOKUP(CONCATENATE(D690,"-",E690),'Three Phase - UG'!$C$8:$T$18,12,FALSE),""),"")</f>
        <v/>
      </c>
      <c r="M690" s="426" t="str">
        <f>IF(D690&lt;&gt;"",IF(E690&lt;&gt;"",VLOOKUP(CONCATENATE(D690,"-",E690),'Three Phase - UG'!$C$8:$T$18,13,FALSE),""),"")</f>
        <v/>
      </c>
      <c r="N690" s="427" t="str">
        <f>IF(D690&lt;&gt;"",IF(E690&lt;&gt;"",VLOOKUP(CONCATENATE(D690,"-",E690),'Three Phase - UG'!$C$8:$T$18,15,FALSE)*1000000,""),"")</f>
        <v/>
      </c>
      <c r="O690" s="426"/>
      <c r="P690" s="427"/>
      <c r="W690" s="429"/>
      <c r="X690"/>
      <c r="Y690"/>
      <c r="Z690"/>
      <c r="AA690"/>
      <c r="AB690"/>
      <c r="AC690"/>
      <c r="AD690"/>
      <c r="AE690"/>
      <c r="AF690" s="4"/>
      <c r="AG690" s="4"/>
      <c r="AH690" s="4"/>
      <c r="AI690" s="4"/>
      <c r="AJ690" s="4"/>
      <c r="AK690" s="4"/>
      <c r="AL690" s="4"/>
      <c r="AM690" s="4"/>
      <c r="AN690"/>
      <c r="AO690"/>
      <c r="AP690"/>
      <c r="AQ690"/>
      <c r="AR690"/>
      <c r="AS690"/>
      <c r="AT690"/>
      <c r="AU690"/>
      <c r="AV690"/>
      <c r="AW690"/>
      <c r="AX690"/>
      <c r="AY690"/>
      <c r="AZ690"/>
      <c r="BA690"/>
    </row>
    <row r="691" spans="1:53" s="428" customFormat="1" x14ac:dyDescent="0.25">
      <c r="A691"/>
      <c r="B691" s="25"/>
      <c r="C691" s="25"/>
      <c r="D691" s="27"/>
      <c r="E691" s="26"/>
      <c r="F691" s="26"/>
      <c r="G691" s="353"/>
      <c r="H691" s="425"/>
      <c r="I691" s="353"/>
      <c r="J691" s="426" t="str">
        <f>IF(D691&lt;&gt;"",IF(E691&lt;&gt;"",VLOOKUP(CONCATENATE(D691,"-",E691),'Three Phase - UG'!$C$8:$T$18,9,FALSE),""),"")</f>
        <v/>
      </c>
      <c r="K691" s="426" t="str">
        <f>IF(D691&lt;&gt;"",IF(E691&lt;&gt;"",VLOOKUP(CONCATENATE(D691,"-",E691),'Three Phase - UG'!$C$8:$T$18,10,FALSE),""),"")</f>
        <v/>
      </c>
      <c r="L691" s="426" t="str">
        <f>IF(D691&lt;&gt;"",IF(E691&lt;&gt;"",VLOOKUP(CONCATENATE(D691,"-",E691),'Three Phase - UG'!$C$8:$T$18,12,FALSE),""),"")</f>
        <v/>
      </c>
      <c r="M691" s="426" t="str">
        <f>IF(D691&lt;&gt;"",IF(E691&lt;&gt;"",VLOOKUP(CONCATENATE(D691,"-",E691),'Three Phase - UG'!$C$8:$T$18,13,FALSE),""),"")</f>
        <v/>
      </c>
      <c r="N691" s="427" t="str">
        <f>IF(D691&lt;&gt;"",IF(E691&lt;&gt;"",VLOOKUP(CONCATENATE(D691,"-",E691),'Three Phase - UG'!$C$8:$T$18,15,FALSE)*1000000,""),"")</f>
        <v/>
      </c>
      <c r="O691" s="426"/>
      <c r="P691" s="427"/>
      <c r="W691" s="429"/>
      <c r="X691"/>
      <c r="Y691"/>
      <c r="Z691"/>
      <c r="AA691"/>
      <c r="AB691"/>
      <c r="AC691"/>
      <c r="AD691"/>
      <c r="AE691"/>
      <c r="AF691" s="4"/>
      <c r="AG691" s="4"/>
      <c r="AH691" s="4"/>
      <c r="AI691" s="4"/>
      <c r="AJ691" s="4"/>
      <c r="AK691" s="4"/>
      <c r="AL691" s="4"/>
      <c r="AM691" s="4"/>
      <c r="AN691"/>
      <c r="AO691"/>
      <c r="AP691"/>
      <c r="AQ691"/>
      <c r="AR691"/>
      <c r="AS691"/>
      <c r="AT691"/>
      <c r="AU691"/>
      <c r="AV691"/>
      <c r="AW691"/>
      <c r="AX691"/>
      <c r="AY691"/>
      <c r="AZ691"/>
      <c r="BA691"/>
    </row>
    <row r="692" spans="1:53" s="428" customFormat="1" x14ac:dyDescent="0.25">
      <c r="A692"/>
      <c r="B692" s="25"/>
      <c r="C692" s="25"/>
      <c r="D692" s="27"/>
      <c r="E692" s="26"/>
      <c r="F692" s="26"/>
      <c r="G692" s="353"/>
      <c r="H692" s="425"/>
      <c r="I692" s="353"/>
      <c r="J692" s="426" t="str">
        <f>IF(D692&lt;&gt;"",IF(E692&lt;&gt;"",VLOOKUP(CONCATENATE(D692,"-",E692),'Three Phase - UG'!$C$8:$T$18,9,FALSE),""),"")</f>
        <v/>
      </c>
      <c r="K692" s="426" t="str">
        <f>IF(D692&lt;&gt;"",IF(E692&lt;&gt;"",VLOOKUP(CONCATENATE(D692,"-",E692),'Three Phase - UG'!$C$8:$T$18,10,FALSE),""),"")</f>
        <v/>
      </c>
      <c r="L692" s="426" t="str">
        <f>IF(D692&lt;&gt;"",IF(E692&lt;&gt;"",VLOOKUP(CONCATENATE(D692,"-",E692),'Three Phase - UG'!$C$8:$T$18,12,FALSE),""),"")</f>
        <v/>
      </c>
      <c r="M692" s="426" t="str">
        <f>IF(D692&lt;&gt;"",IF(E692&lt;&gt;"",VLOOKUP(CONCATENATE(D692,"-",E692),'Three Phase - UG'!$C$8:$T$18,13,FALSE),""),"")</f>
        <v/>
      </c>
      <c r="N692" s="427" t="str">
        <f>IF(D692&lt;&gt;"",IF(E692&lt;&gt;"",VLOOKUP(CONCATENATE(D692,"-",E692),'Three Phase - UG'!$C$8:$T$18,15,FALSE)*1000000,""),"")</f>
        <v/>
      </c>
      <c r="O692" s="426"/>
      <c r="P692" s="427"/>
      <c r="W692" s="429"/>
      <c r="X692"/>
      <c r="Y692"/>
      <c r="Z692"/>
      <c r="AA692"/>
      <c r="AB692"/>
      <c r="AC692"/>
      <c r="AD692"/>
      <c r="AE692"/>
      <c r="AF692" s="4"/>
      <c r="AG692" s="4"/>
      <c r="AH692" s="4"/>
      <c r="AI692" s="4"/>
      <c r="AJ692" s="4"/>
      <c r="AK692" s="4"/>
      <c r="AL692" s="4"/>
      <c r="AM692" s="4"/>
      <c r="AN692"/>
      <c r="AO692"/>
      <c r="AP692"/>
      <c r="AQ692"/>
      <c r="AR692"/>
      <c r="AS692"/>
      <c r="AT692"/>
      <c r="AU692"/>
      <c r="AV692"/>
      <c r="AW692"/>
      <c r="AX692"/>
      <c r="AY692"/>
      <c r="AZ692"/>
      <c r="BA692"/>
    </row>
    <row r="693" spans="1:53" s="428" customFormat="1" x14ac:dyDescent="0.25">
      <c r="A693"/>
      <c r="B693" s="25"/>
      <c r="C693" s="25"/>
      <c r="D693" s="27"/>
      <c r="E693" s="26"/>
      <c r="F693" s="26"/>
      <c r="G693" s="353"/>
      <c r="H693" s="425"/>
      <c r="I693" s="353"/>
      <c r="J693" s="426" t="str">
        <f>IF(D693&lt;&gt;"",IF(E693&lt;&gt;"",VLOOKUP(CONCATENATE(D693,"-",E693),'Three Phase - UG'!$C$8:$T$18,9,FALSE),""),"")</f>
        <v/>
      </c>
      <c r="K693" s="426" t="str">
        <f>IF(D693&lt;&gt;"",IF(E693&lt;&gt;"",VLOOKUP(CONCATENATE(D693,"-",E693),'Three Phase - UG'!$C$8:$T$18,10,FALSE),""),"")</f>
        <v/>
      </c>
      <c r="L693" s="426" t="str">
        <f>IF(D693&lt;&gt;"",IF(E693&lt;&gt;"",VLOOKUP(CONCATENATE(D693,"-",E693),'Three Phase - UG'!$C$8:$T$18,12,FALSE),""),"")</f>
        <v/>
      </c>
      <c r="M693" s="426" t="str">
        <f>IF(D693&lt;&gt;"",IF(E693&lt;&gt;"",VLOOKUP(CONCATENATE(D693,"-",E693),'Three Phase - UG'!$C$8:$T$18,13,FALSE),""),"")</f>
        <v/>
      </c>
      <c r="N693" s="427" t="str">
        <f>IF(D693&lt;&gt;"",IF(E693&lt;&gt;"",VLOOKUP(CONCATENATE(D693,"-",E693),'Three Phase - UG'!$C$8:$T$18,15,FALSE)*1000000,""),"")</f>
        <v/>
      </c>
      <c r="O693" s="426"/>
      <c r="P693" s="427"/>
      <c r="W693" s="429"/>
      <c r="X693"/>
      <c r="Y693"/>
      <c r="Z693"/>
      <c r="AA693"/>
      <c r="AB693"/>
      <c r="AC693"/>
      <c r="AD693"/>
      <c r="AE693"/>
      <c r="AF693" s="4"/>
      <c r="AG693" s="4"/>
      <c r="AH693" s="4"/>
      <c r="AI693" s="4"/>
      <c r="AJ693" s="4"/>
      <c r="AK693" s="4"/>
      <c r="AL693" s="4"/>
      <c r="AM693" s="4"/>
      <c r="AN693"/>
      <c r="AO693"/>
      <c r="AP693"/>
      <c r="AQ693"/>
      <c r="AR693"/>
      <c r="AS693"/>
      <c r="AT693"/>
      <c r="AU693"/>
      <c r="AV693"/>
      <c r="AW693"/>
      <c r="AX693"/>
      <c r="AY693"/>
      <c r="AZ693"/>
      <c r="BA693"/>
    </row>
    <row r="694" spans="1:53" s="428" customFormat="1" x14ac:dyDescent="0.25">
      <c r="A694"/>
      <c r="B694" s="25"/>
      <c r="C694" s="25"/>
      <c r="D694" s="27"/>
      <c r="E694" s="26"/>
      <c r="F694" s="26"/>
      <c r="G694" s="353"/>
      <c r="H694" s="425"/>
      <c r="I694" s="353"/>
      <c r="J694" s="426" t="str">
        <f>IF(D694&lt;&gt;"",IF(E694&lt;&gt;"",VLOOKUP(CONCATENATE(D694,"-",E694),'Three Phase - UG'!$C$8:$T$18,9,FALSE),""),"")</f>
        <v/>
      </c>
      <c r="K694" s="426" t="str">
        <f>IF(D694&lt;&gt;"",IF(E694&lt;&gt;"",VLOOKUP(CONCATENATE(D694,"-",E694),'Three Phase - UG'!$C$8:$T$18,10,FALSE),""),"")</f>
        <v/>
      </c>
      <c r="L694" s="426" t="str">
        <f>IF(D694&lt;&gt;"",IF(E694&lt;&gt;"",VLOOKUP(CONCATENATE(D694,"-",E694),'Three Phase - UG'!$C$8:$T$18,12,FALSE),""),"")</f>
        <v/>
      </c>
      <c r="M694" s="426" t="str">
        <f>IF(D694&lt;&gt;"",IF(E694&lt;&gt;"",VLOOKUP(CONCATENATE(D694,"-",E694),'Three Phase - UG'!$C$8:$T$18,13,FALSE),""),"")</f>
        <v/>
      </c>
      <c r="N694" s="427" t="str">
        <f>IF(D694&lt;&gt;"",IF(E694&lt;&gt;"",VLOOKUP(CONCATENATE(D694,"-",E694),'Three Phase - UG'!$C$8:$T$18,15,FALSE)*1000000,""),"")</f>
        <v/>
      </c>
      <c r="O694" s="426"/>
      <c r="P694" s="427"/>
      <c r="W694" s="429"/>
      <c r="X694"/>
      <c r="Y694"/>
      <c r="Z694"/>
      <c r="AA694"/>
      <c r="AB694"/>
      <c r="AC694"/>
      <c r="AD694"/>
      <c r="AE694"/>
      <c r="AF694" s="4"/>
      <c r="AG694" s="4"/>
      <c r="AH694" s="4"/>
      <c r="AI694" s="4"/>
      <c r="AJ694" s="4"/>
      <c r="AK694" s="4"/>
      <c r="AL694" s="4"/>
      <c r="AM694" s="4"/>
      <c r="AN694"/>
      <c r="AO694"/>
      <c r="AP694"/>
      <c r="AQ694"/>
      <c r="AR694"/>
      <c r="AS694"/>
      <c r="AT694"/>
      <c r="AU694"/>
      <c r="AV694"/>
      <c r="AW694"/>
      <c r="AX694"/>
      <c r="AY694"/>
      <c r="AZ694"/>
      <c r="BA694"/>
    </row>
    <row r="695" spans="1:53" s="428" customFormat="1" x14ac:dyDescent="0.25">
      <c r="A695"/>
      <c r="B695" s="25"/>
      <c r="C695" s="25"/>
      <c r="D695" s="27"/>
      <c r="E695" s="26"/>
      <c r="F695" s="26"/>
      <c r="G695" s="353"/>
      <c r="H695" s="425"/>
      <c r="I695" s="353"/>
      <c r="J695" s="426" t="str">
        <f>IF(D695&lt;&gt;"",IF(E695&lt;&gt;"",VLOOKUP(CONCATENATE(D695,"-",E695),'Three Phase - UG'!$C$8:$T$18,9,FALSE),""),"")</f>
        <v/>
      </c>
      <c r="K695" s="426" t="str">
        <f>IF(D695&lt;&gt;"",IF(E695&lt;&gt;"",VLOOKUP(CONCATENATE(D695,"-",E695),'Three Phase - UG'!$C$8:$T$18,10,FALSE),""),"")</f>
        <v/>
      </c>
      <c r="L695" s="426" t="str">
        <f>IF(D695&lt;&gt;"",IF(E695&lt;&gt;"",VLOOKUP(CONCATENATE(D695,"-",E695),'Three Phase - UG'!$C$8:$T$18,12,FALSE),""),"")</f>
        <v/>
      </c>
      <c r="M695" s="426" t="str">
        <f>IF(D695&lt;&gt;"",IF(E695&lt;&gt;"",VLOOKUP(CONCATENATE(D695,"-",E695),'Three Phase - UG'!$C$8:$T$18,13,FALSE),""),"")</f>
        <v/>
      </c>
      <c r="N695" s="427" t="str">
        <f>IF(D695&lt;&gt;"",IF(E695&lt;&gt;"",VLOOKUP(CONCATENATE(D695,"-",E695),'Three Phase - UG'!$C$8:$T$18,15,FALSE)*1000000,""),"")</f>
        <v/>
      </c>
      <c r="O695" s="426"/>
      <c r="P695" s="427"/>
      <c r="W695" s="429"/>
      <c r="X695"/>
      <c r="Y695"/>
      <c r="Z695"/>
      <c r="AA695"/>
      <c r="AB695"/>
      <c r="AC695"/>
      <c r="AD695"/>
      <c r="AE695"/>
      <c r="AF695" s="4"/>
      <c r="AG695" s="4"/>
      <c r="AH695" s="4"/>
      <c r="AI695" s="4"/>
      <c r="AJ695" s="4"/>
      <c r="AK695" s="4"/>
      <c r="AL695" s="4"/>
      <c r="AM695" s="4"/>
      <c r="AN695"/>
      <c r="AO695"/>
      <c r="AP695"/>
      <c r="AQ695"/>
      <c r="AR695"/>
      <c r="AS695"/>
      <c r="AT695"/>
      <c r="AU695"/>
      <c r="AV695"/>
      <c r="AW695"/>
      <c r="AX695"/>
      <c r="AY695"/>
      <c r="AZ695"/>
      <c r="BA695"/>
    </row>
    <row r="696" spans="1:53" s="428" customFormat="1" x14ac:dyDescent="0.25">
      <c r="A696"/>
      <c r="B696" s="25"/>
      <c r="C696" s="25"/>
      <c r="D696" s="27"/>
      <c r="E696" s="26"/>
      <c r="F696" s="26"/>
      <c r="G696" s="353"/>
      <c r="H696" s="425"/>
      <c r="I696" s="353"/>
      <c r="J696" s="426" t="str">
        <f>IF(D696&lt;&gt;"",IF(E696&lt;&gt;"",VLOOKUP(CONCATENATE(D696,"-",E696),'Three Phase - UG'!$C$8:$T$18,9,FALSE),""),"")</f>
        <v/>
      </c>
      <c r="K696" s="426" t="str">
        <f>IF(D696&lt;&gt;"",IF(E696&lt;&gt;"",VLOOKUP(CONCATENATE(D696,"-",E696),'Three Phase - UG'!$C$8:$T$18,10,FALSE),""),"")</f>
        <v/>
      </c>
      <c r="L696" s="426" t="str">
        <f>IF(D696&lt;&gt;"",IF(E696&lt;&gt;"",VLOOKUP(CONCATENATE(D696,"-",E696),'Three Phase - UG'!$C$8:$T$18,12,FALSE),""),"")</f>
        <v/>
      </c>
      <c r="M696" s="426" t="str">
        <f>IF(D696&lt;&gt;"",IF(E696&lt;&gt;"",VLOOKUP(CONCATENATE(D696,"-",E696),'Three Phase - UG'!$C$8:$T$18,13,FALSE),""),"")</f>
        <v/>
      </c>
      <c r="N696" s="427" t="str">
        <f>IF(D696&lt;&gt;"",IF(E696&lt;&gt;"",VLOOKUP(CONCATENATE(D696,"-",E696),'Three Phase - UG'!$C$8:$T$18,15,FALSE)*1000000,""),"")</f>
        <v/>
      </c>
      <c r="O696" s="426"/>
      <c r="P696" s="427"/>
      <c r="W696" s="429"/>
      <c r="X696"/>
      <c r="Y696"/>
      <c r="Z696"/>
      <c r="AA696"/>
      <c r="AB696"/>
      <c r="AC696"/>
      <c r="AD696"/>
      <c r="AE696"/>
      <c r="AF696" s="4"/>
      <c r="AG696" s="4"/>
      <c r="AH696" s="4"/>
      <c r="AI696" s="4"/>
      <c r="AJ696" s="4"/>
      <c r="AK696" s="4"/>
      <c r="AL696" s="4"/>
      <c r="AM696" s="4"/>
      <c r="AN696"/>
      <c r="AO696"/>
      <c r="AP696"/>
      <c r="AQ696"/>
      <c r="AR696"/>
      <c r="AS696"/>
      <c r="AT696"/>
      <c r="AU696"/>
      <c r="AV696"/>
      <c r="AW696"/>
      <c r="AX696"/>
      <c r="AY696"/>
      <c r="AZ696"/>
      <c r="BA696"/>
    </row>
    <row r="697" spans="1:53" s="428" customFormat="1" x14ac:dyDescent="0.25">
      <c r="A697"/>
      <c r="B697" s="25"/>
      <c r="C697" s="25"/>
      <c r="D697" s="27"/>
      <c r="E697" s="26"/>
      <c r="F697" s="26"/>
      <c r="G697" s="353"/>
      <c r="H697" s="425"/>
      <c r="I697" s="353"/>
      <c r="J697" s="426" t="str">
        <f>IF(D697&lt;&gt;"",IF(E697&lt;&gt;"",VLOOKUP(CONCATENATE(D697,"-",E697),'Three Phase - UG'!$C$8:$T$18,9,FALSE),""),"")</f>
        <v/>
      </c>
      <c r="K697" s="426" t="str">
        <f>IF(D697&lt;&gt;"",IF(E697&lt;&gt;"",VLOOKUP(CONCATENATE(D697,"-",E697),'Three Phase - UG'!$C$8:$T$18,10,FALSE),""),"")</f>
        <v/>
      </c>
      <c r="L697" s="426" t="str">
        <f>IF(D697&lt;&gt;"",IF(E697&lt;&gt;"",VLOOKUP(CONCATENATE(D697,"-",E697),'Three Phase - UG'!$C$8:$T$18,12,FALSE),""),"")</f>
        <v/>
      </c>
      <c r="M697" s="426" t="str">
        <f>IF(D697&lt;&gt;"",IF(E697&lt;&gt;"",VLOOKUP(CONCATENATE(D697,"-",E697),'Three Phase - UG'!$C$8:$T$18,13,FALSE),""),"")</f>
        <v/>
      </c>
      <c r="N697" s="427" t="str">
        <f>IF(D697&lt;&gt;"",IF(E697&lt;&gt;"",VLOOKUP(CONCATENATE(D697,"-",E697),'Three Phase - UG'!$C$8:$T$18,15,FALSE)*1000000,""),"")</f>
        <v/>
      </c>
      <c r="O697" s="426"/>
      <c r="P697" s="427"/>
      <c r="W697" s="429"/>
      <c r="X697"/>
      <c r="Y697"/>
      <c r="Z697"/>
      <c r="AA697"/>
      <c r="AB697"/>
      <c r="AC697"/>
      <c r="AD697"/>
      <c r="AE697"/>
      <c r="AF697" s="4"/>
      <c r="AG697" s="4"/>
      <c r="AH697" s="4"/>
      <c r="AI697" s="4"/>
      <c r="AJ697" s="4"/>
      <c r="AK697" s="4"/>
      <c r="AL697" s="4"/>
      <c r="AM697" s="4"/>
      <c r="AN697"/>
      <c r="AO697"/>
      <c r="AP697"/>
      <c r="AQ697"/>
      <c r="AR697"/>
      <c r="AS697"/>
      <c r="AT697"/>
      <c r="AU697"/>
      <c r="AV697"/>
      <c r="AW697"/>
      <c r="AX697"/>
      <c r="AY697"/>
      <c r="AZ697"/>
      <c r="BA697"/>
    </row>
    <row r="698" spans="1:53" s="428" customFormat="1" x14ac:dyDescent="0.25">
      <c r="A698"/>
      <c r="B698" s="25"/>
      <c r="C698" s="25"/>
      <c r="D698" s="27"/>
      <c r="E698" s="26"/>
      <c r="F698" s="26"/>
      <c r="G698" s="353"/>
      <c r="H698" s="425"/>
      <c r="I698" s="353"/>
      <c r="J698" s="426" t="str">
        <f>IF(D698&lt;&gt;"",IF(E698&lt;&gt;"",VLOOKUP(CONCATENATE(D698,"-",E698),'Three Phase - UG'!$C$8:$T$18,9,FALSE),""),"")</f>
        <v/>
      </c>
      <c r="K698" s="426" t="str">
        <f>IF(D698&lt;&gt;"",IF(E698&lt;&gt;"",VLOOKUP(CONCATENATE(D698,"-",E698),'Three Phase - UG'!$C$8:$T$18,10,FALSE),""),"")</f>
        <v/>
      </c>
      <c r="L698" s="426" t="str">
        <f>IF(D698&lt;&gt;"",IF(E698&lt;&gt;"",VLOOKUP(CONCATENATE(D698,"-",E698),'Three Phase - UG'!$C$8:$T$18,12,FALSE),""),"")</f>
        <v/>
      </c>
      <c r="M698" s="426" t="str">
        <f>IF(D698&lt;&gt;"",IF(E698&lt;&gt;"",VLOOKUP(CONCATENATE(D698,"-",E698),'Three Phase - UG'!$C$8:$T$18,13,FALSE),""),"")</f>
        <v/>
      </c>
      <c r="N698" s="427" t="str">
        <f>IF(D698&lt;&gt;"",IF(E698&lt;&gt;"",VLOOKUP(CONCATENATE(D698,"-",E698),'Three Phase - UG'!$C$8:$T$18,15,FALSE)*1000000,""),"")</f>
        <v/>
      </c>
      <c r="O698" s="426"/>
      <c r="P698" s="427"/>
      <c r="W698" s="429"/>
      <c r="X698"/>
      <c r="Y698"/>
      <c r="Z698"/>
      <c r="AA698"/>
      <c r="AB698"/>
      <c r="AC698"/>
      <c r="AD698"/>
      <c r="AE698"/>
      <c r="AF698" s="4"/>
      <c r="AG698" s="4"/>
      <c r="AH698" s="4"/>
      <c r="AI698" s="4"/>
      <c r="AJ698" s="4"/>
      <c r="AK698" s="4"/>
      <c r="AL698" s="4"/>
      <c r="AM698" s="4"/>
      <c r="AN698"/>
      <c r="AO698"/>
      <c r="AP698"/>
      <c r="AQ698"/>
      <c r="AR698"/>
      <c r="AS698"/>
      <c r="AT698"/>
      <c r="AU698"/>
      <c r="AV698"/>
      <c r="AW698"/>
      <c r="AX698"/>
      <c r="AY698"/>
      <c r="AZ698"/>
      <c r="BA698"/>
    </row>
    <row r="699" spans="1:53" s="428" customFormat="1" x14ac:dyDescent="0.25">
      <c r="A699"/>
      <c r="B699" s="25"/>
      <c r="C699" s="25"/>
      <c r="D699" s="27"/>
      <c r="E699" s="26"/>
      <c r="F699" s="26"/>
      <c r="G699" s="353"/>
      <c r="H699" s="425"/>
      <c r="I699" s="353"/>
      <c r="J699" s="426" t="str">
        <f>IF(D699&lt;&gt;"",IF(E699&lt;&gt;"",VLOOKUP(CONCATENATE(D699,"-",E699),'Three Phase - UG'!$C$8:$T$18,9,FALSE),""),"")</f>
        <v/>
      </c>
      <c r="K699" s="426" t="str">
        <f>IF(D699&lt;&gt;"",IF(E699&lt;&gt;"",VLOOKUP(CONCATENATE(D699,"-",E699),'Three Phase - UG'!$C$8:$T$18,10,FALSE),""),"")</f>
        <v/>
      </c>
      <c r="L699" s="426" t="str">
        <f>IF(D699&lt;&gt;"",IF(E699&lt;&gt;"",VLOOKUP(CONCATENATE(D699,"-",E699),'Three Phase - UG'!$C$8:$T$18,12,FALSE),""),"")</f>
        <v/>
      </c>
      <c r="M699" s="426" t="str">
        <f>IF(D699&lt;&gt;"",IF(E699&lt;&gt;"",VLOOKUP(CONCATENATE(D699,"-",E699),'Three Phase - UG'!$C$8:$T$18,13,FALSE),""),"")</f>
        <v/>
      </c>
      <c r="N699" s="427" t="str">
        <f>IF(D699&lt;&gt;"",IF(E699&lt;&gt;"",VLOOKUP(CONCATENATE(D699,"-",E699),'Three Phase - UG'!$C$8:$T$18,15,FALSE)*1000000,""),"")</f>
        <v/>
      </c>
      <c r="O699" s="426"/>
      <c r="P699" s="427"/>
      <c r="W699" s="429"/>
      <c r="X699"/>
      <c r="Y699"/>
      <c r="Z699"/>
      <c r="AA699"/>
      <c r="AB699"/>
      <c r="AC699"/>
      <c r="AD699"/>
      <c r="AE699"/>
      <c r="AF699" s="4"/>
      <c r="AG699" s="4"/>
      <c r="AH699" s="4"/>
      <c r="AI699" s="4"/>
      <c r="AJ699" s="4"/>
      <c r="AK699" s="4"/>
      <c r="AL699" s="4"/>
      <c r="AM699" s="4"/>
      <c r="AN699"/>
      <c r="AO699"/>
      <c r="AP699"/>
      <c r="AQ699"/>
      <c r="AR699"/>
      <c r="AS699"/>
      <c r="AT699"/>
      <c r="AU699"/>
      <c r="AV699"/>
      <c r="AW699"/>
      <c r="AX699"/>
      <c r="AY699"/>
      <c r="AZ699"/>
      <c r="BA699"/>
    </row>
    <row r="700" spans="1:53" s="428" customFormat="1" x14ac:dyDescent="0.25">
      <c r="A700"/>
      <c r="B700" s="25"/>
      <c r="C700" s="25"/>
      <c r="D700" s="27"/>
      <c r="E700" s="26"/>
      <c r="F700" s="26"/>
      <c r="G700" s="353"/>
      <c r="H700" s="425"/>
      <c r="I700" s="353"/>
      <c r="J700" s="426" t="str">
        <f>IF(D700&lt;&gt;"",IF(E700&lt;&gt;"",VLOOKUP(CONCATENATE(D700,"-",E700),'Three Phase - UG'!$C$8:$T$18,9,FALSE),""),"")</f>
        <v/>
      </c>
      <c r="K700" s="426" t="str">
        <f>IF(D700&lt;&gt;"",IF(E700&lt;&gt;"",VLOOKUP(CONCATENATE(D700,"-",E700),'Three Phase - UG'!$C$8:$T$18,10,FALSE),""),"")</f>
        <v/>
      </c>
      <c r="L700" s="426" t="str">
        <f>IF(D700&lt;&gt;"",IF(E700&lt;&gt;"",VLOOKUP(CONCATENATE(D700,"-",E700),'Three Phase - UG'!$C$8:$T$18,12,FALSE),""),"")</f>
        <v/>
      </c>
      <c r="M700" s="426" t="str">
        <f>IF(D700&lt;&gt;"",IF(E700&lt;&gt;"",VLOOKUP(CONCATENATE(D700,"-",E700),'Three Phase - UG'!$C$8:$T$18,13,FALSE),""),"")</f>
        <v/>
      </c>
      <c r="N700" s="427" t="str">
        <f>IF(D700&lt;&gt;"",IF(E700&lt;&gt;"",VLOOKUP(CONCATENATE(D700,"-",E700),'Three Phase - UG'!$C$8:$T$18,15,FALSE)*1000000,""),"")</f>
        <v/>
      </c>
      <c r="O700" s="426"/>
      <c r="P700" s="427"/>
      <c r="W700" s="429"/>
      <c r="X700"/>
      <c r="Y700"/>
      <c r="Z700"/>
      <c r="AA700"/>
      <c r="AB700"/>
      <c r="AC700"/>
      <c r="AD700"/>
      <c r="AE700"/>
      <c r="AF700" s="4"/>
      <c r="AG700" s="4"/>
      <c r="AH700" s="4"/>
      <c r="AI700" s="4"/>
      <c r="AJ700" s="4"/>
      <c r="AK700" s="4"/>
      <c r="AL700" s="4"/>
      <c r="AM700" s="4"/>
      <c r="AN700"/>
      <c r="AO700"/>
      <c r="AP700"/>
      <c r="AQ700"/>
      <c r="AR700"/>
      <c r="AS700"/>
      <c r="AT700"/>
      <c r="AU700"/>
      <c r="AV700"/>
      <c r="AW700"/>
      <c r="AX700"/>
      <c r="AY700"/>
      <c r="AZ700"/>
      <c r="BA700"/>
    </row>
    <row r="701" spans="1:53" s="428" customFormat="1" x14ac:dyDescent="0.25">
      <c r="A701"/>
      <c r="B701" s="25"/>
      <c r="C701" s="25"/>
      <c r="D701" s="27"/>
      <c r="E701" s="26"/>
      <c r="F701" s="26"/>
      <c r="G701" s="353"/>
      <c r="H701" s="425"/>
      <c r="I701" s="353"/>
      <c r="J701" s="426" t="str">
        <f>IF(D701&lt;&gt;"",IF(E701&lt;&gt;"",VLOOKUP(CONCATENATE(D701,"-",E701),'Three Phase - UG'!$C$8:$T$18,9,FALSE),""),"")</f>
        <v/>
      </c>
      <c r="K701" s="426" t="str">
        <f>IF(D701&lt;&gt;"",IF(E701&lt;&gt;"",VLOOKUP(CONCATENATE(D701,"-",E701),'Three Phase - UG'!$C$8:$T$18,10,FALSE),""),"")</f>
        <v/>
      </c>
      <c r="L701" s="426" t="str">
        <f>IF(D701&lt;&gt;"",IF(E701&lt;&gt;"",VLOOKUP(CONCATENATE(D701,"-",E701),'Three Phase - UG'!$C$8:$T$18,12,FALSE),""),"")</f>
        <v/>
      </c>
      <c r="M701" s="426" t="str">
        <f>IF(D701&lt;&gt;"",IF(E701&lt;&gt;"",VLOOKUP(CONCATENATE(D701,"-",E701),'Three Phase - UG'!$C$8:$T$18,13,FALSE),""),"")</f>
        <v/>
      </c>
      <c r="N701" s="427" t="str">
        <f>IF(D701&lt;&gt;"",IF(E701&lt;&gt;"",VLOOKUP(CONCATENATE(D701,"-",E701),'Three Phase - UG'!$C$8:$T$18,15,FALSE)*1000000,""),"")</f>
        <v/>
      </c>
      <c r="O701" s="426"/>
      <c r="P701" s="427"/>
      <c r="W701" s="429"/>
      <c r="X701"/>
      <c r="Y701"/>
      <c r="Z701"/>
      <c r="AA701"/>
      <c r="AB701"/>
      <c r="AC701"/>
      <c r="AD701"/>
      <c r="AE701"/>
      <c r="AF701" s="4"/>
      <c r="AG701" s="4"/>
      <c r="AH701" s="4"/>
      <c r="AI701" s="4"/>
      <c r="AJ701" s="4"/>
      <c r="AK701" s="4"/>
      <c r="AL701" s="4"/>
      <c r="AM701" s="4"/>
      <c r="AN701"/>
      <c r="AO701"/>
      <c r="AP701"/>
      <c r="AQ701"/>
      <c r="AR701"/>
      <c r="AS701"/>
      <c r="AT701"/>
      <c r="AU701"/>
      <c r="AV701"/>
      <c r="AW701"/>
      <c r="AX701"/>
      <c r="AY701"/>
      <c r="AZ701"/>
      <c r="BA701"/>
    </row>
    <row r="702" spans="1:53" s="428" customFormat="1" x14ac:dyDescent="0.25">
      <c r="A702"/>
      <c r="B702" s="25"/>
      <c r="C702" s="25"/>
      <c r="D702" s="27"/>
      <c r="E702" s="26"/>
      <c r="F702" s="26"/>
      <c r="G702" s="353"/>
      <c r="H702" s="425"/>
      <c r="I702" s="353"/>
      <c r="J702" s="426" t="str">
        <f>IF(D702&lt;&gt;"",IF(E702&lt;&gt;"",VLOOKUP(CONCATENATE(D702,"-",E702),'Three Phase - UG'!$C$8:$T$18,9,FALSE),""),"")</f>
        <v/>
      </c>
      <c r="K702" s="426" t="str">
        <f>IF(D702&lt;&gt;"",IF(E702&lt;&gt;"",VLOOKUP(CONCATENATE(D702,"-",E702),'Three Phase - UG'!$C$8:$T$18,10,FALSE),""),"")</f>
        <v/>
      </c>
      <c r="L702" s="426" t="str">
        <f>IF(D702&lt;&gt;"",IF(E702&lt;&gt;"",VLOOKUP(CONCATENATE(D702,"-",E702),'Three Phase - UG'!$C$8:$T$18,12,FALSE),""),"")</f>
        <v/>
      </c>
      <c r="M702" s="426" t="str">
        <f>IF(D702&lt;&gt;"",IF(E702&lt;&gt;"",VLOOKUP(CONCATENATE(D702,"-",E702),'Three Phase - UG'!$C$8:$T$18,13,FALSE),""),"")</f>
        <v/>
      </c>
      <c r="N702" s="427" t="str">
        <f>IF(D702&lt;&gt;"",IF(E702&lt;&gt;"",VLOOKUP(CONCATENATE(D702,"-",E702),'Three Phase - UG'!$C$8:$T$18,15,FALSE)*1000000,""),"")</f>
        <v/>
      </c>
      <c r="O702" s="426"/>
      <c r="P702" s="427"/>
      <c r="W702" s="429"/>
      <c r="X702"/>
      <c r="Y702"/>
      <c r="Z702"/>
      <c r="AA702"/>
      <c r="AB702"/>
      <c r="AC702"/>
      <c r="AD702"/>
      <c r="AE702"/>
      <c r="AF702" s="4"/>
      <c r="AG702" s="4"/>
      <c r="AH702" s="4"/>
      <c r="AI702" s="4"/>
      <c r="AJ702" s="4"/>
      <c r="AK702" s="4"/>
      <c r="AL702" s="4"/>
      <c r="AM702" s="4"/>
      <c r="AN702"/>
      <c r="AO702"/>
      <c r="AP702"/>
      <c r="AQ702"/>
      <c r="AR702"/>
      <c r="AS702"/>
      <c r="AT702"/>
      <c r="AU702"/>
      <c r="AV702"/>
      <c r="AW702"/>
      <c r="AX702"/>
      <c r="AY702"/>
      <c r="AZ702"/>
      <c r="BA702"/>
    </row>
    <row r="703" spans="1:53" s="428" customFormat="1" x14ac:dyDescent="0.25">
      <c r="A703"/>
      <c r="B703" s="25"/>
      <c r="C703" s="25"/>
      <c r="D703" s="27"/>
      <c r="E703" s="26"/>
      <c r="F703" s="26"/>
      <c r="G703" s="353"/>
      <c r="H703" s="425"/>
      <c r="I703" s="353"/>
      <c r="J703" s="426" t="str">
        <f>IF(D703&lt;&gt;"",IF(E703&lt;&gt;"",VLOOKUP(CONCATENATE(D703,"-",E703),'Three Phase - UG'!$C$8:$T$18,9,FALSE),""),"")</f>
        <v/>
      </c>
      <c r="K703" s="426" t="str">
        <f>IF(D703&lt;&gt;"",IF(E703&lt;&gt;"",VLOOKUP(CONCATENATE(D703,"-",E703),'Three Phase - UG'!$C$8:$T$18,10,FALSE),""),"")</f>
        <v/>
      </c>
      <c r="L703" s="426" t="str">
        <f>IF(D703&lt;&gt;"",IF(E703&lt;&gt;"",VLOOKUP(CONCATENATE(D703,"-",E703),'Three Phase - UG'!$C$8:$T$18,12,FALSE),""),"")</f>
        <v/>
      </c>
      <c r="M703" s="426" t="str">
        <f>IF(D703&lt;&gt;"",IF(E703&lt;&gt;"",VLOOKUP(CONCATENATE(D703,"-",E703),'Three Phase - UG'!$C$8:$T$18,13,FALSE),""),"")</f>
        <v/>
      </c>
      <c r="N703" s="427" t="str">
        <f>IF(D703&lt;&gt;"",IF(E703&lt;&gt;"",VLOOKUP(CONCATENATE(D703,"-",E703),'Three Phase - UG'!$C$8:$T$18,15,FALSE)*1000000,""),"")</f>
        <v/>
      </c>
      <c r="O703" s="426"/>
      <c r="P703" s="427"/>
      <c r="W703" s="429"/>
      <c r="X703"/>
      <c r="Y703"/>
      <c r="Z703"/>
      <c r="AA703"/>
      <c r="AB703"/>
      <c r="AC703"/>
      <c r="AD703"/>
      <c r="AE703"/>
      <c r="AF703" s="4"/>
      <c r="AG703" s="4"/>
      <c r="AH703" s="4"/>
      <c r="AI703" s="4"/>
      <c r="AJ703" s="4"/>
      <c r="AK703" s="4"/>
      <c r="AL703" s="4"/>
      <c r="AM703" s="4"/>
      <c r="AN703"/>
      <c r="AO703"/>
      <c r="AP703"/>
      <c r="AQ703"/>
      <c r="AR703"/>
      <c r="AS703"/>
      <c r="AT703"/>
      <c r="AU703"/>
      <c r="AV703"/>
      <c r="AW703"/>
      <c r="AX703"/>
      <c r="AY703"/>
      <c r="AZ703"/>
      <c r="BA703"/>
    </row>
    <row r="704" spans="1:53" s="428" customFormat="1" x14ac:dyDescent="0.25">
      <c r="A704"/>
      <c r="B704" s="25"/>
      <c r="C704" s="25"/>
      <c r="D704" s="27"/>
      <c r="E704" s="26"/>
      <c r="F704" s="26"/>
      <c r="G704" s="353"/>
      <c r="H704" s="425"/>
      <c r="I704" s="353"/>
      <c r="J704" s="426" t="str">
        <f>IF(D704&lt;&gt;"",IF(E704&lt;&gt;"",VLOOKUP(CONCATENATE(D704,"-",E704),'Three Phase - UG'!$C$8:$T$18,9,FALSE),""),"")</f>
        <v/>
      </c>
      <c r="K704" s="426" t="str">
        <f>IF(D704&lt;&gt;"",IF(E704&lt;&gt;"",VLOOKUP(CONCATENATE(D704,"-",E704),'Three Phase - UG'!$C$8:$T$18,10,FALSE),""),"")</f>
        <v/>
      </c>
      <c r="L704" s="426" t="str">
        <f>IF(D704&lt;&gt;"",IF(E704&lt;&gt;"",VLOOKUP(CONCATENATE(D704,"-",E704),'Three Phase - UG'!$C$8:$T$18,12,FALSE),""),"")</f>
        <v/>
      </c>
      <c r="M704" s="426" t="str">
        <f>IF(D704&lt;&gt;"",IF(E704&lt;&gt;"",VLOOKUP(CONCATENATE(D704,"-",E704),'Three Phase - UG'!$C$8:$T$18,13,FALSE),""),"")</f>
        <v/>
      </c>
      <c r="N704" s="427" t="str">
        <f>IF(D704&lt;&gt;"",IF(E704&lt;&gt;"",VLOOKUP(CONCATENATE(D704,"-",E704),'Three Phase - UG'!$C$8:$T$18,15,FALSE)*1000000,""),"")</f>
        <v/>
      </c>
      <c r="O704" s="426"/>
      <c r="P704" s="427"/>
      <c r="W704" s="429"/>
      <c r="X704"/>
      <c r="Y704"/>
      <c r="Z704"/>
      <c r="AA704"/>
      <c r="AB704"/>
      <c r="AC704"/>
      <c r="AD704"/>
      <c r="AE704"/>
      <c r="AF704" s="4"/>
      <c r="AG704" s="4"/>
      <c r="AH704" s="4"/>
      <c r="AI704" s="4"/>
      <c r="AJ704" s="4"/>
      <c r="AK704" s="4"/>
      <c r="AL704" s="4"/>
      <c r="AM704" s="4"/>
      <c r="AN704"/>
      <c r="AO704"/>
      <c r="AP704"/>
      <c r="AQ704"/>
      <c r="AR704"/>
      <c r="AS704"/>
      <c r="AT704"/>
      <c r="AU704"/>
      <c r="AV704"/>
      <c r="AW704"/>
      <c r="AX704"/>
      <c r="AY704"/>
      <c r="AZ704"/>
      <c r="BA704"/>
    </row>
    <row r="705" spans="1:53" s="428" customFormat="1" x14ac:dyDescent="0.25">
      <c r="A705"/>
      <c r="B705" s="25"/>
      <c r="C705" s="25"/>
      <c r="D705" s="27"/>
      <c r="E705" s="26"/>
      <c r="F705" s="26"/>
      <c r="G705" s="353"/>
      <c r="H705" s="425"/>
      <c r="I705" s="353"/>
      <c r="J705" s="426" t="str">
        <f>IF(D705&lt;&gt;"",IF(E705&lt;&gt;"",VLOOKUP(CONCATENATE(D705,"-",E705),'Three Phase - UG'!$C$8:$T$18,9,FALSE),""),"")</f>
        <v/>
      </c>
      <c r="K705" s="426" t="str">
        <f>IF(D705&lt;&gt;"",IF(E705&lt;&gt;"",VLOOKUP(CONCATENATE(D705,"-",E705),'Three Phase - UG'!$C$8:$T$18,10,FALSE),""),"")</f>
        <v/>
      </c>
      <c r="L705" s="426" t="str">
        <f>IF(D705&lt;&gt;"",IF(E705&lt;&gt;"",VLOOKUP(CONCATENATE(D705,"-",E705),'Three Phase - UG'!$C$8:$T$18,12,FALSE),""),"")</f>
        <v/>
      </c>
      <c r="M705" s="426" t="str">
        <f>IF(D705&lt;&gt;"",IF(E705&lt;&gt;"",VLOOKUP(CONCATENATE(D705,"-",E705),'Three Phase - UG'!$C$8:$T$18,13,FALSE),""),"")</f>
        <v/>
      </c>
      <c r="N705" s="427" t="str">
        <f>IF(D705&lt;&gt;"",IF(E705&lt;&gt;"",VLOOKUP(CONCATENATE(D705,"-",E705),'Three Phase - UG'!$C$8:$T$18,15,FALSE)*1000000,""),"")</f>
        <v/>
      </c>
      <c r="O705" s="426"/>
      <c r="P705" s="427"/>
      <c r="W705" s="429"/>
      <c r="X705"/>
      <c r="Y705"/>
      <c r="Z705"/>
      <c r="AA705"/>
      <c r="AB705"/>
      <c r="AC705"/>
      <c r="AD705"/>
      <c r="AE705"/>
      <c r="AF705" s="4"/>
      <c r="AG705" s="4"/>
      <c r="AH705" s="4"/>
      <c r="AI705" s="4"/>
      <c r="AJ705" s="4"/>
      <c r="AK705" s="4"/>
      <c r="AL705" s="4"/>
      <c r="AM705" s="4"/>
      <c r="AN705"/>
      <c r="AO705"/>
      <c r="AP705"/>
      <c r="AQ705"/>
      <c r="AR705"/>
      <c r="AS705"/>
      <c r="AT705"/>
      <c r="AU705"/>
      <c r="AV705"/>
      <c r="AW705"/>
      <c r="AX705"/>
      <c r="AY705"/>
      <c r="AZ705"/>
      <c r="BA705"/>
    </row>
    <row r="706" spans="1:53" s="428" customFormat="1" x14ac:dyDescent="0.25">
      <c r="A706"/>
      <c r="B706" s="25"/>
      <c r="C706" s="25"/>
      <c r="D706" s="27"/>
      <c r="E706" s="26"/>
      <c r="F706" s="26"/>
      <c r="G706" s="353"/>
      <c r="H706" s="425"/>
      <c r="I706" s="353"/>
      <c r="J706" s="426" t="str">
        <f>IF(D706&lt;&gt;"",IF(E706&lt;&gt;"",VLOOKUP(CONCATENATE(D706,"-",E706),'Three Phase - UG'!$C$8:$T$18,9,FALSE),""),"")</f>
        <v/>
      </c>
      <c r="K706" s="426" t="str">
        <f>IF(D706&lt;&gt;"",IF(E706&lt;&gt;"",VLOOKUP(CONCATENATE(D706,"-",E706),'Three Phase - UG'!$C$8:$T$18,10,FALSE),""),"")</f>
        <v/>
      </c>
      <c r="L706" s="426" t="str">
        <f>IF(D706&lt;&gt;"",IF(E706&lt;&gt;"",VLOOKUP(CONCATENATE(D706,"-",E706),'Three Phase - UG'!$C$8:$T$18,12,FALSE),""),"")</f>
        <v/>
      </c>
      <c r="M706" s="426" t="str">
        <f>IF(D706&lt;&gt;"",IF(E706&lt;&gt;"",VLOOKUP(CONCATENATE(D706,"-",E706),'Three Phase - UG'!$C$8:$T$18,13,FALSE),""),"")</f>
        <v/>
      </c>
      <c r="N706" s="427" t="str">
        <f>IF(D706&lt;&gt;"",IF(E706&lt;&gt;"",VLOOKUP(CONCATENATE(D706,"-",E706),'Three Phase - UG'!$C$8:$T$18,15,FALSE)*1000000,""),"")</f>
        <v/>
      </c>
      <c r="O706" s="426"/>
      <c r="P706" s="427"/>
      <c r="W706" s="429"/>
      <c r="X706"/>
      <c r="Y706"/>
      <c r="Z706"/>
      <c r="AA706"/>
      <c r="AB706"/>
      <c r="AC706"/>
      <c r="AD706"/>
      <c r="AE706"/>
      <c r="AF706" s="4"/>
      <c r="AG706" s="4"/>
      <c r="AH706" s="4"/>
      <c r="AI706" s="4"/>
      <c r="AJ706" s="4"/>
      <c r="AK706" s="4"/>
      <c r="AL706" s="4"/>
      <c r="AM706" s="4"/>
      <c r="AN706"/>
      <c r="AO706"/>
      <c r="AP706"/>
      <c r="AQ706"/>
      <c r="AR706"/>
      <c r="AS706"/>
      <c r="AT706"/>
      <c r="AU706"/>
      <c r="AV706"/>
      <c r="AW706"/>
      <c r="AX706"/>
      <c r="AY706"/>
      <c r="AZ706"/>
      <c r="BA706"/>
    </row>
    <row r="707" spans="1:53" s="428" customFormat="1" x14ac:dyDescent="0.25">
      <c r="A707"/>
      <c r="B707" s="25"/>
      <c r="C707" s="25"/>
      <c r="D707" s="27"/>
      <c r="E707" s="26"/>
      <c r="F707" s="26"/>
      <c r="G707" s="353"/>
      <c r="H707" s="425"/>
      <c r="I707" s="353"/>
      <c r="J707" s="426" t="str">
        <f>IF(D707&lt;&gt;"",IF(E707&lt;&gt;"",VLOOKUP(CONCATENATE(D707,"-",E707),'Three Phase - UG'!$C$8:$T$18,9,FALSE),""),"")</f>
        <v/>
      </c>
      <c r="K707" s="426" t="str">
        <f>IF(D707&lt;&gt;"",IF(E707&lt;&gt;"",VLOOKUP(CONCATENATE(D707,"-",E707),'Three Phase - UG'!$C$8:$T$18,10,FALSE),""),"")</f>
        <v/>
      </c>
      <c r="L707" s="426" t="str">
        <f>IF(D707&lt;&gt;"",IF(E707&lt;&gt;"",VLOOKUP(CONCATENATE(D707,"-",E707),'Three Phase - UG'!$C$8:$T$18,12,FALSE),""),"")</f>
        <v/>
      </c>
      <c r="M707" s="426" t="str">
        <f>IF(D707&lt;&gt;"",IF(E707&lt;&gt;"",VLOOKUP(CONCATENATE(D707,"-",E707),'Three Phase - UG'!$C$8:$T$18,13,FALSE),""),"")</f>
        <v/>
      </c>
      <c r="N707" s="427" t="str">
        <f>IF(D707&lt;&gt;"",IF(E707&lt;&gt;"",VLOOKUP(CONCATENATE(D707,"-",E707),'Three Phase - UG'!$C$8:$T$18,15,FALSE)*1000000,""),"")</f>
        <v/>
      </c>
      <c r="O707" s="426"/>
      <c r="P707" s="427"/>
      <c r="W707" s="429"/>
      <c r="X707"/>
      <c r="Y707"/>
      <c r="Z707"/>
      <c r="AA707"/>
      <c r="AB707"/>
      <c r="AC707"/>
      <c r="AD707"/>
      <c r="AE707"/>
      <c r="AF707" s="4"/>
      <c r="AG707" s="4"/>
      <c r="AH707" s="4"/>
      <c r="AI707" s="4"/>
      <c r="AJ707" s="4"/>
      <c r="AK707" s="4"/>
      <c r="AL707" s="4"/>
      <c r="AM707" s="4"/>
      <c r="AN707"/>
      <c r="AO707"/>
      <c r="AP707"/>
      <c r="AQ707"/>
      <c r="AR707"/>
      <c r="AS707"/>
      <c r="AT707"/>
      <c r="AU707"/>
      <c r="AV707"/>
      <c r="AW707"/>
      <c r="AX707"/>
      <c r="AY707"/>
      <c r="AZ707"/>
      <c r="BA707"/>
    </row>
    <row r="708" spans="1:53" s="428" customFormat="1" x14ac:dyDescent="0.25">
      <c r="A708"/>
      <c r="B708" s="25"/>
      <c r="C708" s="25"/>
      <c r="D708" s="27"/>
      <c r="E708" s="26"/>
      <c r="F708" s="26"/>
      <c r="G708" s="353"/>
      <c r="H708" s="425"/>
      <c r="I708" s="353"/>
      <c r="J708" s="426" t="str">
        <f>IF(D708&lt;&gt;"",IF(E708&lt;&gt;"",VLOOKUP(CONCATENATE(D708,"-",E708),'Three Phase - UG'!$C$8:$T$18,9,FALSE),""),"")</f>
        <v/>
      </c>
      <c r="K708" s="426" t="str">
        <f>IF(D708&lt;&gt;"",IF(E708&lt;&gt;"",VLOOKUP(CONCATENATE(D708,"-",E708),'Three Phase - UG'!$C$8:$T$18,10,FALSE),""),"")</f>
        <v/>
      </c>
      <c r="L708" s="426" t="str">
        <f>IF(D708&lt;&gt;"",IF(E708&lt;&gt;"",VLOOKUP(CONCATENATE(D708,"-",E708),'Three Phase - UG'!$C$8:$T$18,12,FALSE),""),"")</f>
        <v/>
      </c>
      <c r="M708" s="426" t="str">
        <f>IF(D708&lt;&gt;"",IF(E708&lt;&gt;"",VLOOKUP(CONCATENATE(D708,"-",E708),'Three Phase - UG'!$C$8:$T$18,13,FALSE),""),"")</f>
        <v/>
      </c>
      <c r="N708" s="427" t="str">
        <f>IF(D708&lt;&gt;"",IF(E708&lt;&gt;"",VLOOKUP(CONCATENATE(D708,"-",E708),'Three Phase - UG'!$C$8:$T$18,15,FALSE)*1000000,""),"")</f>
        <v/>
      </c>
      <c r="O708" s="426"/>
      <c r="P708" s="427"/>
      <c r="W708" s="429"/>
      <c r="X708"/>
      <c r="Y708"/>
      <c r="Z708"/>
      <c r="AA708"/>
      <c r="AB708"/>
      <c r="AC708"/>
      <c r="AD708"/>
      <c r="AE708"/>
      <c r="AF708" s="4"/>
      <c r="AG708" s="4"/>
      <c r="AH708" s="4"/>
      <c r="AI708" s="4"/>
      <c r="AJ708" s="4"/>
      <c r="AK708" s="4"/>
      <c r="AL708" s="4"/>
      <c r="AM708" s="4"/>
      <c r="AN708"/>
      <c r="AO708"/>
      <c r="AP708"/>
      <c r="AQ708"/>
      <c r="AR708"/>
      <c r="AS708"/>
      <c r="AT708"/>
      <c r="AU708"/>
      <c r="AV708"/>
      <c r="AW708"/>
      <c r="AX708"/>
      <c r="AY708"/>
      <c r="AZ708"/>
      <c r="BA708"/>
    </row>
    <row r="709" spans="1:53" s="428" customFormat="1" x14ac:dyDescent="0.25">
      <c r="A709"/>
      <c r="B709" s="25"/>
      <c r="C709" s="25"/>
      <c r="D709" s="27"/>
      <c r="E709" s="26"/>
      <c r="F709" s="26"/>
      <c r="G709" s="353"/>
      <c r="H709" s="425"/>
      <c r="I709" s="353"/>
      <c r="J709" s="426" t="str">
        <f>IF(D709&lt;&gt;"",IF(E709&lt;&gt;"",VLOOKUP(CONCATENATE(D709,"-",E709),'Three Phase - UG'!$C$8:$T$18,9,FALSE),""),"")</f>
        <v/>
      </c>
      <c r="K709" s="426" t="str">
        <f>IF(D709&lt;&gt;"",IF(E709&lt;&gt;"",VLOOKUP(CONCATENATE(D709,"-",E709),'Three Phase - UG'!$C$8:$T$18,10,FALSE),""),"")</f>
        <v/>
      </c>
      <c r="L709" s="426" t="str">
        <f>IF(D709&lt;&gt;"",IF(E709&lt;&gt;"",VLOOKUP(CONCATENATE(D709,"-",E709),'Three Phase - UG'!$C$8:$T$18,12,FALSE),""),"")</f>
        <v/>
      </c>
      <c r="M709" s="426" t="str">
        <f>IF(D709&lt;&gt;"",IF(E709&lt;&gt;"",VLOOKUP(CONCATENATE(D709,"-",E709),'Three Phase - UG'!$C$8:$T$18,13,FALSE),""),"")</f>
        <v/>
      </c>
      <c r="N709" s="427" t="str">
        <f>IF(D709&lt;&gt;"",IF(E709&lt;&gt;"",VLOOKUP(CONCATENATE(D709,"-",E709),'Three Phase - UG'!$C$8:$T$18,15,FALSE)*1000000,""),"")</f>
        <v/>
      </c>
      <c r="O709" s="426"/>
      <c r="P709" s="427"/>
      <c r="W709" s="429"/>
      <c r="X709"/>
      <c r="Y709"/>
      <c r="Z709"/>
      <c r="AA709"/>
      <c r="AB709"/>
      <c r="AC709"/>
      <c r="AD709"/>
      <c r="AE709"/>
      <c r="AF709" s="4"/>
      <c r="AG709" s="4"/>
      <c r="AH709" s="4"/>
      <c r="AI709" s="4"/>
      <c r="AJ709" s="4"/>
      <c r="AK709" s="4"/>
      <c r="AL709" s="4"/>
      <c r="AM709" s="4"/>
      <c r="AN709"/>
      <c r="AO709"/>
      <c r="AP709"/>
      <c r="AQ709"/>
      <c r="AR709"/>
      <c r="AS709"/>
      <c r="AT709"/>
      <c r="AU709"/>
      <c r="AV709"/>
      <c r="AW709"/>
      <c r="AX709"/>
      <c r="AY709"/>
      <c r="AZ709"/>
      <c r="BA709"/>
    </row>
    <row r="710" spans="1:53" s="428" customFormat="1" x14ac:dyDescent="0.25">
      <c r="A710"/>
      <c r="B710" s="25"/>
      <c r="C710" s="25"/>
      <c r="D710" s="27"/>
      <c r="E710" s="26"/>
      <c r="F710" s="26"/>
      <c r="G710" s="353"/>
      <c r="H710" s="425"/>
      <c r="I710" s="353"/>
      <c r="J710" s="426" t="str">
        <f>IF(D710&lt;&gt;"",IF(E710&lt;&gt;"",VLOOKUP(CONCATENATE(D710,"-",E710),'Three Phase - UG'!$C$8:$T$18,9,FALSE),""),"")</f>
        <v/>
      </c>
      <c r="K710" s="426" t="str">
        <f>IF(D710&lt;&gt;"",IF(E710&lt;&gt;"",VLOOKUP(CONCATENATE(D710,"-",E710),'Three Phase - UG'!$C$8:$T$18,10,FALSE),""),"")</f>
        <v/>
      </c>
      <c r="L710" s="426" t="str">
        <f>IF(D710&lt;&gt;"",IF(E710&lt;&gt;"",VLOOKUP(CONCATENATE(D710,"-",E710),'Three Phase - UG'!$C$8:$T$18,12,FALSE),""),"")</f>
        <v/>
      </c>
      <c r="M710" s="426" t="str">
        <f>IF(D710&lt;&gt;"",IF(E710&lt;&gt;"",VLOOKUP(CONCATENATE(D710,"-",E710),'Three Phase - UG'!$C$8:$T$18,13,FALSE),""),"")</f>
        <v/>
      </c>
      <c r="N710" s="427" t="str">
        <f>IF(D710&lt;&gt;"",IF(E710&lt;&gt;"",VLOOKUP(CONCATENATE(D710,"-",E710),'Three Phase - UG'!$C$8:$T$18,15,FALSE)*1000000,""),"")</f>
        <v/>
      </c>
      <c r="O710" s="426"/>
      <c r="P710" s="427"/>
      <c r="W710" s="429"/>
      <c r="X710"/>
      <c r="Y710"/>
      <c r="Z710"/>
      <c r="AA710"/>
      <c r="AB710"/>
      <c r="AC710"/>
      <c r="AD710"/>
      <c r="AE710"/>
      <c r="AF710" s="4"/>
      <c r="AG710" s="4"/>
      <c r="AH710" s="4"/>
      <c r="AI710" s="4"/>
      <c r="AJ710" s="4"/>
      <c r="AK710" s="4"/>
      <c r="AL710" s="4"/>
      <c r="AM710" s="4"/>
      <c r="AN710"/>
      <c r="AO710"/>
      <c r="AP710"/>
      <c r="AQ710"/>
      <c r="AR710"/>
      <c r="AS710"/>
      <c r="AT710"/>
      <c r="AU710"/>
      <c r="AV710"/>
      <c r="AW710"/>
      <c r="AX710"/>
      <c r="AY710"/>
      <c r="AZ710"/>
      <c r="BA710"/>
    </row>
    <row r="711" spans="1:53" s="428" customFormat="1" x14ac:dyDescent="0.25">
      <c r="A711"/>
      <c r="B711" s="25"/>
      <c r="C711" s="25"/>
      <c r="D711" s="27"/>
      <c r="E711" s="26"/>
      <c r="F711" s="26"/>
      <c r="G711" s="353"/>
      <c r="H711" s="425"/>
      <c r="I711" s="353"/>
      <c r="J711" s="426" t="str">
        <f>IF(D711&lt;&gt;"",IF(E711&lt;&gt;"",VLOOKUP(CONCATENATE(D711,"-",E711),'Three Phase - UG'!$C$8:$T$18,9,FALSE),""),"")</f>
        <v/>
      </c>
      <c r="K711" s="426" t="str">
        <f>IF(D711&lt;&gt;"",IF(E711&lt;&gt;"",VLOOKUP(CONCATENATE(D711,"-",E711),'Three Phase - UG'!$C$8:$T$18,10,FALSE),""),"")</f>
        <v/>
      </c>
      <c r="L711" s="426" t="str">
        <f>IF(D711&lt;&gt;"",IF(E711&lt;&gt;"",VLOOKUP(CONCATENATE(D711,"-",E711),'Three Phase - UG'!$C$8:$T$18,12,FALSE),""),"")</f>
        <v/>
      </c>
      <c r="M711" s="426" t="str">
        <f>IF(D711&lt;&gt;"",IF(E711&lt;&gt;"",VLOOKUP(CONCATENATE(D711,"-",E711),'Three Phase - UG'!$C$8:$T$18,13,FALSE),""),"")</f>
        <v/>
      </c>
      <c r="N711" s="427" t="str">
        <f>IF(D711&lt;&gt;"",IF(E711&lt;&gt;"",VLOOKUP(CONCATENATE(D711,"-",E711),'Three Phase - UG'!$C$8:$T$18,15,FALSE)*1000000,""),"")</f>
        <v/>
      </c>
      <c r="O711" s="426"/>
      <c r="P711" s="427"/>
      <c r="W711" s="429"/>
      <c r="X711"/>
      <c r="Y711"/>
      <c r="Z711"/>
      <c r="AA711"/>
      <c r="AB711"/>
      <c r="AC711"/>
      <c r="AD711"/>
      <c r="AE711"/>
      <c r="AF711" s="4"/>
      <c r="AG711" s="4"/>
      <c r="AH711" s="4"/>
      <c r="AI711" s="4"/>
      <c r="AJ711" s="4"/>
      <c r="AK711" s="4"/>
      <c r="AL711" s="4"/>
      <c r="AM711" s="4"/>
      <c r="AN711"/>
      <c r="AO711"/>
      <c r="AP711"/>
      <c r="AQ711"/>
      <c r="AR711"/>
      <c r="AS711"/>
      <c r="AT711"/>
      <c r="AU711"/>
      <c r="AV711"/>
      <c r="AW711"/>
      <c r="AX711"/>
      <c r="AY711"/>
      <c r="AZ711"/>
      <c r="BA711"/>
    </row>
    <row r="712" spans="1:53" s="428" customFormat="1" x14ac:dyDescent="0.25">
      <c r="A712"/>
      <c r="B712" s="25"/>
      <c r="C712" s="25"/>
      <c r="D712" s="27"/>
      <c r="E712" s="26"/>
      <c r="F712" s="26"/>
      <c r="G712" s="353"/>
      <c r="H712" s="425"/>
      <c r="I712" s="353"/>
      <c r="J712" s="426" t="str">
        <f>IF(D712&lt;&gt;"",IF(E712&lt;&gt;"",VLOOKUP(CONCATENATE(D712,"-",E712),'Three Phase - UG'!$C$8:$T$18,9,FALSE),""),"")</f>
        <v/>
      </c>
      <c r="K712" s="426" t="str">
        <f>IF(D712&lt;&gt;"",IF(E712&lt;&gt;"",VLOOKUP(CONCATENATE(D712,"-",E712),'Three Phase - UG'!$C$8:$T$18,10,FALSE),""),"")</f>
        <v/>
      </c>
      <c r="L712" s="426" t="str">
        <f>IF(D712&lt;&gt;"",IF(E712&lt;&gt;"",VLOOKUP(CONCATENATE(D712,"-",E712),'Three Phase - UG'!$C$8:$T$18,12,FALSE),""),"")</f>
        <v/>
      </c>
      <c r="M712" s="426" t="str">
        <f>IF(D712&lt;&gt;"",IF(E712&lt;&gt;"",VLOOKUP(CONCATENATE(D712,"-",E712),'Three Phase - UG'!$C$8:$T$18,13,FALSE),""),"")</f>
        <v/>
      </c>
      <c r="N712" s="427" t="str">
        <f>IF(D712&lt;&gt;"",IF(E712&lt;&gt;"",VLOOKUP(CONCATENATE(D712,"-",E712),'Three Phase - UG'!$C$8:$T$18,15,FALSE)*1000000,""),"")</f>
        <v/>
      </c>
      <c r="O712" s="426"/>
      <c r="P712" s="427"/>
      <c r="W712" s="429"/>
      <c r="X712"/>
      <c r="Y712"/>
      <c r="Z712"/>
      <c r="AA712"/>
      <c r="AB712"/>
      <c r="AC712"/>
      <c r="AD712"/>
      <c r="AE712"/>
      <c r="AF712" s="4"/>
      <c r="AG712" s="4"/>
      <c r="AH712" s="4"/>
      <c r="AI712" s="4"/>
      <c r="AJ712" s="4"/>
      <c r="AK712" s="4"/>
      <c r="AL712" s="4"/>
      <c r="AM712" s="4"/>
      <c r="AN712"/>
      <c r="AO712"/>
      <c r="AP712"/>
      <c r="AQ712"/>
      <c r="AR712"/>
      <c r="AS712"/>
      <c r="AT712"/>
      <c r="AU712"/>
      <c r="AV712"/>
      <c r="AW712"/>
      <c r="AX712"/>
      <c r="AY712"/>
      <c r="AZ712"/>
      <c r="BA712"/>
    </row>
    <row r="713" spans="1:53" s="428" customFormat="1" x14ac:dyDescent="0.25">
      <c r="A713"/>
      <c r="B713" s="25"/>
      <c r="C713" s="25"/>
      <c r="D713" s="27"/>
      <c r="E713" s="26"/>
      <c r="F713" s="26"/>
      <c r="G713" s="353"/>
      <c r="H713" s="425"/>
      <c r="I713" s="353"/>
      <c r="J713" s="426" t="str">
        <f>IF(D713&lt;&gt;"",IF(E713&lt;&gt;"",VLOOKUP(CONCATENATE(D713,"-",E713),'Three Phase - UG'!$C$8:$T$18,9,FALSE),""),"")</f>
        <v/>
      </c>
      <c r="K713" s="426" t="str">
        <f>IF(D713&lt;&gt;"",IF(E713&lt;&gt;"",VLOOKUP(CONCATENATE(D713,"-",E713),'Three Phase - UG'!$C$8:$T$18,10,FALSE),""),"")</f>
        <v/>
      </c>
      <c r="L713" s="426" t="str">
        <f>IF(D713&lt;&gt;"",IF(E713&lt;&gt;"",VLOOKUP(CONCATENATE(D713,"-",E713),'Three Phase - UG'!$C$8:$T$18,12,FALSE),""),"")</f>
        <v/>
      </c>
      <c r="M713" s="426" t="str">
        <f>IF(D713&lt;&gt;"",IF(E713&lt;&gt;"",VLOOKUP(CONCATENATE(D713,"-",E713),'Three Phase - UG'!$C$8:$T$18,13,FALSE),""),"")</f>
        <v/>
      </c>
      <c r="N713" s="427" t="str">
        <f>IF(D713&lt;&gt;"",IF(E713&lt;&gt;"",VLOOKUP(CONCATENATE(D713,"-",E713),'Three Phase - UG'!$C$8:$T$18,15,FALSE)*1000000,""),"")</f>
        <v/>
      </c>
      <c r="O713" s="426"/>
      <c r="P713" s="427"/>
      <c r="W713" s="429"/>
      <c r="X713"/>
      <c r="Y713"/>
      <c r="Z713"/>
      <c r="AA713"/>
      <c r="AB713"/>
      <c r="AC713"/>
      <c r="AD713"/>
      <c r="AE713"/>
      <c r="AF713" s="4"/>
      <c r="AG713" s="4"/>
      <c r="AH713" s="4"/>
      <c r="AI713" s="4"/>
      <c r="AJ713" s="4"/>
      <c r="AK713" s="4"/>
      <c r="AL713" s="4"/>
      <c r="AM713" s="4"/>
      <c r="AN713"/>
      <c r="AO713"/>
      <c r="AP713"/>
      <c r="AQ713"/>
      <c r="AR713"/>
      <c r="AS713"/>
      <c r="AT713"/>
      <c r="AU713"/>
      <c r="AV713"/>
      <c r="AW713"/>
      <c r="AX713"/>
      <c r="AY713"/>
      <c r="AZ713"/>
      <c r="BA713"/>
    </row>
    <row r="714" spans="1:53" s="428" customFormat="1" x14ac:dyDescent="0.25">
      <c r="A714"/>
      <c r="B714" s="25"/>
      <c r="C714" s="25"/>
      <c r="D714" s="27"/>
      <c r="E714" s="26"/>
      <c r="F714" s="26"/>
      <c r="G714" s="353"/>
      <c r="H714" s="425"/>
      <c r="I714" s="353"/>
      <c r="J714" s="426" t="str">
        <f>IF(D714&lt;&gt;"",IF(E714&lt;&gt;"",VLOOKUP(CONCATENATE(D714,"-",E714),'Three Phase - UG'!$C$8:$T$18,9,FALSE),""),"")</f>
        <v/>
      </c>
      <c r="K714" s="426" t="str">
        <f>IF(D714&lt;&gt;"",IF(E714&lt;&gt;"",VLOOKUP(CONCATENATE(D714,"-",E714),'Three Phase - UG'!$C$8:$T$18,10,FALSE),""),"")</f>
        <v/>
      </c>
      <c r="L714" s="426" t="str">
        <f>IF(D714&lt;&gt;"",IF(E714&lt;&gt;"",VLOOKUP(CONCATENATE(D714,"-",E714),'Three Phase - UG'!$C$8:$T$18,12,FALSE),""),"")</f>
        <v/>
      </c>
      <c r="M714" s="426" t="str">
        <f>IF(D714&lt;&gt;"",IF(E714&lt;&gt;"",VLOOKUP(CONCATENATE(D714,"-",E714),'Three Phase - UG'!$C$8:$T$18,13,FALSE),""),"")</f>
        <v/>
      </c>
      <c r="N714" s="427" t="str">
        <f>IF(D714&lt;&gt;"",IF(E714&lt;&gt;"",VLOOKUP(CONCATENATE(D714,"-",E714),'Three Phase - UG'!$C$8:$T$18,15,FALSE)*1000000,""),"")</f>
        <v/>
      </c>
      <c r="O714" s="426"/>
      <c r="P714" s="427"/>
      <c r="W714" s="429"/>
      <c r="X714"/>
      <c r="Y714"/>
      <c r="Z714"/>
      <c r="AA714"/>
      <c r="AB714"/>
      <c r="AC714"/>
      <c r="AD714"/>
      <c r="AE714"/>
      <c r="AF714" s="4"/>
      <c r="AG714" s="4"/>
      <c r="AH714" s="4"/>
      <c r="AI714" s="4"/>
      <c r="AJ714" s="4"/>
      <c r="AK714" s="4"/>
      <c r="AL714" s="4"/>
      <c r="AM714" s="4"/>
      <c r="AN714"/>
      <c r="AO714"/>
      <c r="AP714"/>
      <c r="AQ714"/>
      <c r="AR714"/>
      <c r="AS714"/>
      <c r="AT714"/>
      <c r="AU714"/>
      <c r="AV714"/>
      <c r="AW714"/>
      <c r="AX714"/>
      <c r="AY714"/>
      <c r="AZ714"/>
      <c r="BA714"/>
    </row>
    <row r="715" spans="1:53" s="428" customFormat="1" x14ac:dyDescent="0.25">
      <c r="A715"/>
      <c r="B715" s="25"/>
      <c r="C715" s="25"/>
      <c r="D715" s="27"/>
      <c r="E715" s="26"/>
      <c r="F715" s="26"/>
      <c r="G715" s="353"/>
      <c r="H715" s="425"/>
      <c r="I715" s="353"/>
      <c r="J715" s="426" t="str">
        <f>IF(D715&lt;&gt;"",IF(E715&lt;&gt;"",VLOOKUP(CONCATENATE(D715,"-",E715),'Three Phase - UG'!$C$8:$T$18,9,FALSE),""),"")</f>
        <v/>
      </c>
      <c r="K715" s="426" t="str">
        <f>IF(D715&lt;&gt;"",IF(E715&lt;&gt;"",VLOOKUP(CONCATENATE(D715,"-",E715),'Three Phase - UG'!$C$8:$T$18,10,FALSE),""),"")</f>
        <v/>
      </c>
      <c r="L715" s="426" t="str">
        <f>IF(D715&lt;&gt;"",IF(E715&lt;&gt;"",VLOOKUP(CONCATENATE(D715,"-",E715),'Three Phase - UG'!$C$8:$T$18,12,FALSE),""),"")</f>
        <v/>
      </c>
      <c r="M715" s="426" t="str">
        <f>IF(D715&lt;&gt;"",IF(E715&lt;&gt;"",VLOOKUP(CONCATENATE(D715,"-",E715),'Three Phase - UG'!$C$8:$T$18,13,FALSE),""),"")</f>
        <v/>
      </c>
      <c r="N715" s="427" t="str">
        <f>IF(D715&lt;&gt;"",IF(E715&lt;&gt;"",VLOOKUP(CONCATENATE(D715,"-",E715),'Three Phase - UG'!$C$8:$T$18,15,FALSE)*1000000,""),"")</f>
        <v/>
      </c>
      <c r="O715" s="426"/>
      <c r="P715" s="427"/>
      <c r="W715" s="429"/>
      <c r="X715"/>
      <c r="Y715"/>
      <c r="Z715"/>
      <c r="AA715"/>
      <c r="AB715"/>
      <c r="AC715"/>
      <c r="AD715"/>
      <c r="AE715"/>
      <c r="AF715" s="4"/>
      <c r="AG715" s="4"/>
      <c r="AH715" s="4"/>
      <c r="AI715" s="4"/>
      <c r="AJ715" s="4"/>
      <c r="AK715" s="4"/>
      <c r="AL715" s="4"/>
      <c r="AM715" s="4"/>
      <c r="AN715"/>
      <c r="AO715"/>
      <c r="AP715"/>
      <c r="AQ715"/>
      <c r="AR715"/>
      <c r="AS715"/>
      <c r="AT715"/>
      <c r="AU715"/>
      <c r="AV715"/>
      <c r="AW715"/>
      <c r="AX715"/>
      <c r="AY715"/>
      <c r="AZ715"/>
      <c r="BA715"/>
    </row>
    <row r="716" spans="1:53" s="428" customFormat="1" x14ac:dyDescent="0.25">
      <c r="A716"/>
      <c r="B716" s="25"/>
      <c r="C716" s="25"/>
      <c r="D716" s="27"/>
      <c r="E716" s="26"/>
      <c r="F716" s="26"/>
      <c r="G716" s="353"/>
      <c r="H716" s="425"/>
      <c r="I716" s="353"/>
      <c r="J716" s="426" t="str">
        <f>IF(D716&lt;&gt;"",IF(E716&lt;&gt;"",VLOOKUP(CONCATENATE(D716,"-",E716),'Three Phase - UG'!$C$8:$T$18,9,FALSE),""),"")</f>
        <v/>
      </c>
      <c r="K716" s="426" t="str">
        <f>IF(D716&lt;&gt;"",IF(E716&lt;&gt;"",VLOOKUP(CONCATENATE(D716,"-",E716),'Three Phase - UG'!$C$8:$T$18,10,FALSE),""),"")</f>
        <v/>
      </c>
      <c r="L716" s="426" t="str">
        <f>IF(D716&lt;&gt;"",IF(E716&lt;&gt;"",VLOOKUP(CONCATENATE(D716,"-",E716),'Three Phase - UG'!$C$8:$T$18,12,FALSE),""),"")</f>
        <v/>
      </c>
      <c r="M716" s="426" t="str">
        <f>IF(D716&lt;&gt;"",IF(E716&lt;&gt;"",VLOOKUP(CONCATENATE(D716,"-",E716),'Three Phase - UG'!$C$8:$T$18,13,FALSE),""),"")</f>
        <v/>
      </c>
      <c r="N716" s="427" t="str">
        <f>IF(D716&lt;&gt;"",IF(E716&lt;&gt;"",VLOOKUP(CONCATENATE(D716,"-",E716),'Three Phase - UG'!$C$8:$T$18,15,FALSE)*1000000,""),"")</f>
        <v/>
      </c>
      <c r="O716" s="426"/>
      <c r="P716" s="427"/>
      <c r="W716" s="429"/>
      <c r="X716"/>
      <c r="Y716"/>
      <c r="Z716"/>
      <c r="AA716"/>
      <c r="AB716"/>
      <c r="AC716"/>
      <c r="AD716"/>
      <c r="AE716"/>
      <c r="AF716" s="4"/>
      <c r="AG716" s="4"/>
      <c r="AH716" s="4"/>
      <c r="AI716" s="4"/>
      <c r="AJ716" s="4"/>
      <c r="AK716" s="4"/>
      <c r="AL716" s="4"/>
      <c r="AM716" s="4"/>
      <c r="AN716"/>
      <c r="AO716"/>
      <c r="AP716"/>
      <c r="AQ716"/>
      <c r="AR716"/>
      <c r="AS716"/>
      <c r="AT716"/>
      <c r="AU716"/>
      <c r="AV716"/>
      <c r="AW716"/>
      <c r="AX716"/>
      <c r="AY716"/>
      <c r="AZ716"/>
      <c r="BA716"/>
    </row>
    <row r="717" spans="1:53" s="428" customFormat="1" x14ac:dyDescent="0.25">
      <c r="A717"/>
      <c r="B717" s="25"/>
      <c r="C717" s="25"/>
      <c r="D717" s="27"/>
      <c r="E717" s="26"/>
      <c r="F717" s="26"/>
      <c r="G717" s="353"/>
      <c r="H717" s="425"/>
      <c r="I717" s="353"/>
      <c r="J717" s="426" t="str">
        <f>IF(D717&lt;&gt;"",IF(E717&lt;&gt;"",VLOOKUP(CONCATENATE(D717,"-",E717),'Three Phase - UG'!$C$8:$T$18,9,FALSE),""),"")</f>
        <v/>
      </c>
      <c r="K717" s="426" t="str">
        <f>IF(D717&lt;&gt;"",IF(E717&lt;&gt;"",VLOOKUP(CONCATENATE(D717,"-",E717),'Three Phase - UG'!$C$8:$T$18,10,FALSE),""),"")</f>
        <v/>
      </c>
      <c r="L717" s="426" t="str">
        <f>IF(D717&lt;&gt;"",IF(E717&lt;&gt;"",VLOOKUP(CONCATENATE(D717,"-",E717),'Three Phase - UG'!$C$8:$T$18,12,FALSE),""),"")</f>
        <v/>
      </c>
      <c r="M717" s="426" t="str">
        <f>IF(D717&lt;&gt;"",IF(E717&lt;&gt;"",VLOOKUP(CONCATENATE(D717,"-",E717),'Three Phase - UG'!$C$8:$T$18,13,FALSE),""),"")</f>
        <v/>
      </c>
      <c r="N717" s="427" t="str">
        <f>IF(D717&lt;&gt;"",IF(E717&lt;&gt;"",VLOOKUP(CONCATENATE(D717,"-",E717),'Three Phase - UG'!$C$8:$T$18,15,FALSE)*1000000,""),"")</f>
        <v/>
      </c>
      <c r="O717" s="426"/>
      <c r="P717" s="427"/>
      <c r="W717" s="429"/>
      <c r="X717"/>
      <c r="Y717"/>
      <c r="Z717"/>
      <c r="AA717"/>
      <c r="AB717"/>
      <c r="AC717"/>
      <c r="AD717"/>
      <c r="AE717"/>
      <c r="AF717" s="4"/>
      <c r="AG717" s="4"/>
      <c r="AH717" s="4"/>
      <c r="AI717" s="4"/>
      <c r="AJ717" s="4"/>
      <c r="AK717" s="4"/>
      <c r="AL717" s="4"/>
      <c r="AM717" s="4"/>
      <c r="AN717"/>
      <c r="AO717"/>
      <c r="AP717"/>
      <c r="AQ717"/>
      <c r="AR717"/>
      <c r="AS717"/>
      <c r="AT717"/>
      <c r="AU717"/>
      <c r="AV717"/>
      <c r="AW717"/>
      <c r="AX717"/>
      <c r="AY717"/>
      <c r="AZ717"/>
      <c r="BA717"/>
    </row>
    <row r="718" spans="1:53" s="428" customFormat="1" x14ac:dyDescent="0.25">
      <c r="A718"/>
      <c r="B718" s="25"/>
      <c r="C718" s="25"/>
      <c r="D718" s="27"/>
      <c r="E718" s="26"/>
      <c r="F718" s="26"/>
      <c r="G718" s="353"/>
      <c r="H718" s="425"/>
      <c r="I718" s="353"/>
      <c r="J718" s="426" t="str">
        <f>IF(D718&lt;&gt;"",IF(E718&lt;&gt;"",VLOOKUP(CONCATENATE(D718,"-",E718),'Three Phase - UG'!$C$8:$T$18,9,FALSE),""),"")</f>
        <v/>
      </c>
      <c r="K718" s="426" t="str">
        <f>IF(D718&lt;&gt;"",IF(E718&lt;&gt;"",VLOOKUP(CONCATENATE(D718,"-",E718),'Three Phase - UG'!$C$8:$T$18,10,FALSE),""),"")</f>
        <v/>
      </c>
      <c r="L718" s="426" t="str">
        <f>IF(D718&lt;&gt;"",IF(E718&lt;&gt;"",VLOOKUP(CONCATENATE(D718,"-",E718),'Three Phase - UG'!$C$8:$T$18,12,FALSE),""),"")</f>
        <v/>
      </c>
      <c r="M718" s="426" t="str">
        <f>IF(D718&lt;&gt;"",IF(E718&lt;&gt;"",VLOOKUP(CONCATENATE(D718,"-",E718),'Three Phase - UG'!$C$8:$T$18,13,FALSE),""),"")</f>
        <v/>
      </c>
      <c r="N718" s="427" t="str">
        <f>IF(D718&lt;&gt;"",IF(E718&lt;&gt;"",VLOOKUP(CONCATENATE(D718,"-",E718),'Three Phase - UG'!$C$8:$T$18,15,FALSE)*1000000,""),"")</f>
        <v/>
      </c>
      <c r="O718" s="426"/>
      <c r="P718" s="427"/>
      <c r="W718" s="429"/>
      <c r="X718"/>
      <c r="Y718"/>
      <c r="Z718"/>
      <c r="AA718"/>
      <c r="AB718"/>
      <c r="AC718"/>
      <c r="AD718"/>
      <c r="AE718"/>
      <c r="AF718" s="4"/>
      <c r="AG718" s="4"/>
      <c r="AH718" s="4"/>
      <c r="AI718" s="4"/>
      <c r="AJ718" s="4"/>
      <c r="AK718" s="4"/>
      <c r="AL718" s="4"/>
      <c r="AM718" s="4"/>
      <c r="AN718"/>
      <c r="AO718"/>
      <c r="AP718"/>
      <c r="AQ718"/>
      <c r="AR718"/>
      <c r="AS718"/>
      <c r="AT718"/>
      <c r="AU718"/>
      <c r="AV718"/>
      <c r="AW718"/>
      <c r="AX718"/>
      <c r="AY718"/>
      <c r="AZ718"/>
      <c r="BA718"/>
    </row>
    <row r="719" spans="1:53" s="428" customFormat="1" x14ac:dyDescent="0.25">
      <c r="A719"/>
      <c r="B719" s="25"/>
      <c r="C719" s="25"/>
      <c r="D719" s="27"/>
      <c r="E719" s="26"/>
      <c r="F719" s="26"/>
      <c r="G719" s="353"/>
      <c r="H719" s="425"/>
      <c r="I719" s="353"/>
      <c r="J719" s="426" t="str">
        <f>IF(D719&lt;&gt;"",IF(E719&lt;&gt;"",VLOOKUP(CONCATENATE(D719,"-",E719),'Three Phase - UG'!$C$8:$T$18,9,FALSE),""),"")</f>
        <v/>
      </c>
      <c r="K719" s="426" t="str">
        <f>IF(D719&lt;&gt;"",IF(E719&lt;&gt;"",VLOOKUP(CONCATENATE(D719,"-",E719),'Three Phase - UG'!$C$8:$T$18,10,FALSE),""),"")</f>
        <v/>
      </c>
      <c r="L719" s="426" t="str">
        <f>IF(D719&lt;&gt;"",IF(E719&lt;&gt;"",VLOOKUP(CONCATENATE(D719,"-",E719),'Three Phase - UG'!$C$8:$T$18,12,FALSE),""),"")</f>
        <v/>
      </c>
      <c r="M719" s="426" t="str">
        <f>IF(D719&lt;&gt;"",IF(E719&lt;&gt;"",VLOOKUP(CONCATENATE(D719,"-",E719),'Three Phase - UG'!$C$8:$T$18,13,FALSE),""),"")</f>
        <v/>
      </c>
      <c r="N719" s="427" t="str">
        <f>IF(D719&lt;&gt;"",IF(E719&lt;&gt;"",VLOOKUP(CONCATENATE(D719,"-",E719),'Three Phase - UG'!$C$8:$T$18,15,FALSE)*1000000,""),"")</f>
        <v/>
      </c>
      <c r="O719" s="426"/>
      <c r="P719" s="427"/>
      <c r="W719" s="429"/>
      <c r="X719"/>
      <c r="Y719"/>
      <c r="Z719"/>
      <c r="AA719"/>
      <c r="AB719"/>
      <c r="AC719"/>
      <c r="AD719"/>
      <c r="AE719"/>
      <c r="AF719" s="4"/>
      <c r="AG719" s="4"/>
      <c r="AH719" s="4"/>
      <c r="AI719" s="4"/>
      <c r="AJ719" s="4"/>
      <c r="AK719" s="4"/>
      <c r="AL719" s="4"/>
      <c r="AM719" s="4"/>
      <c r="AN719"/>
      <c r="AO719"/>
      <c r="AP719"/>
      <c r="AQ719"/>
      <c r="AR719"/>
      <c r="AS719"/>
      <c r="AT719"/>
      <c r="AU719"/>
      <c r="AV719"/>
      <c r="AW719"/>
      <c r="AX719"/>
      <c r="AY719"/>
      <c r="AZ719"/>
      <c r="BA719"/>
    </row>
    <row r="720" spans="1:53" s="428" customFormat="1" x14ac:dyDescent="0.25">
      <c r="A720"/>
      <c r="B720" s="25"/>
      <c r="C720" s="25"/>
      <c r="D720" s="27"/>
      <c r="E720" s="26"/>
      <c r="F720" s="26"/>
      <c r="G720" s="353"/>
      <c r="H720" s="425"/>
      <c r="I720" s="353"/>
      <c r="J720" s="426" t="str">
        <f>IF(D720&lt;&gt;"",IF(E720&lt;&gt;"",VLOOKUP(CONCATENATE(D720,"-",E720),'Three Phase - UG'!$C$8:$T$18,9,FALSE),""),"")</f>
        <v/>
      </c>
      <c r="K720" s="426" t="str">
        <f>IF(D720&lt;&gt;"",IF(E720&lt;&gt;"",VLOOKUP(CONCATENATE(D720,"-",E720),'Three Phase - UG'!$C$8:$T$18,10,FALSE),""),"")</f>
        <v/>
      </c>
      <c r="L720" s="426" t="str">
        <f>IF(D720&lt;&gt;"",IF(E720&lt;&gt;"",VLOOKUP(CONCATENATE(D720,"-",E720),'Three Phase - UG'!$C$8:$T$18,12,FALSE),""),"")</f>
        <v/>
      </c>
      <c r="M720" s="426" t="str">
        <f>IF(D720&lt;&gt;"",IF(E720&lt;&gt;"",VLOOKUP(CONCATENATE(D720,"-",E720),'Three Phase - UG'!$C$8:$T$18,13,FALSE),""),"")</f>
        <v/>
      </c>
      <c r="N720" s="427" t="str">
        <f>IF(D720&lt;&gt;"",IF(E720&lt;&gt;"",VLOOKUP(CONCATENATE(D720,"-",E720),'Three Phase - UG'!$C$8:$T$18,15,FALSE)*1000000,""),"")</f>
        <v/>
      </c>
      <c r="O720" s="426"/>
      <c r="P720" s="427"/>
      <c r="W720" s="429"/>
      <c r="X720"/>
      <c r="Y720"/>
      <c r="Z720"/>
      <c r="AA720"/>
      <c r="AB720"/>
      <c r="AC720"/>
      <c r="AD720"/>
      <c r="AE720"/>
      <c r="AF720" s="4"/>
      <c r="AG720" s="4"/>
      <c r="AH720" s="4"/>
      <c r="AI720" s="4"/>
      <c r="AJ720" s="4"/>
      <c r="AK720" s="4"/>
      <c r="AL720" s="4"/>
      <c r="AM720" s="4"/>
      <c r="AN720"/>
      <c r="AO720"/>
      <c r="AP720"/>
      <c r="AQ720"/>
      <c r="AR720"/>
      <c r="AS720"/>
      <c r="AT720"/>
      <c r="AU720"/>
      <c r="AV720"/>
      <c r="AW720"/>
      <c r="AX720"/>
      <c r="AY720"/>
      <c r="AZ720"/>
      <c r="BA720"/>
    </row>
    <row r="721" spans="1:53" s="428" customFormat="1" x14ac:dyDescent="0.25">
      <c r="A721"/>
      <c r="B721" s="25"/>
      <c r="C721" s="25"/>
      <c r="D721" s="27"/>
      <c r="E721" s="26"/>
      <c r="F721" s="26"/>
      <c r="G721" s="353"/>
      <c r="H721" s="425"/>
      <c r="I721" s="353"/>
      <c r="J721" s="426" t="str">
        <f>IF(D721&lt;&gt;"",IF(E721&lt;&gt;"",VLOOKUP(CONCATENATE(D721,"-",E721),'Three Phase - UG'!$C$8:$T$18,9,FALSE),""),"")</f>
        <v/>
      </c>
      <c r="K721" s="426" t="str">
        <f>IF(D721&lt;&gt;"",IF(E721&lt;&gt;"",VLOOKUP(CONCATENATE(D721,"-",E721),'Three Phase - UG'!$C$8:$T$18,10,FALSE),""),"")</f>
        <v/>
      </c>
      <c r="L721" s="426" t="str">
        <f>IF(D721&lt;&gt;"",IF(E721&lt;&gt;"",VLOOKUP(CONCATENATE(D721,"-",E721),'Three Phase - UG'!$C$8:$T$18,12,FALSE),""),"")</f>
        <v/>
      </c>
      <c r="M721" s="426" t="str">
        <f>IF(D721&lt;&gt;"",IF(E721&lt;&gt;"",VLOOKUP(CONCATENATE(D721,"-",E721),'Three Phase - UG'!$C$8:$T$18,13,FALSE),""),"")</f>
        <v/>
      </c>
      <c r="N721" s="427" t="str">
        <f>IF(D721&lt;&gt;"",IF(E721&lt;&gt;"",VLOOKUP(CONCATENATE(D721,"-",E721),'Three Phase - UG'!$C$8:$T$18,15,FALSE)*1000000,""),"")</f>
        <v/>
      </c>
      <c r="O721" s="426"/>
      <c r="P721" s="427"/>
      <c r="W721" s="429"/>
      <c r="X721"/>
      <c r="Y721"/>
      <c r="Z721"/>
      <c r="AA721"/>
      <c r="AB721"/>
      <c r="AC721"/>
      <c r="AD721"/>
      <c r="AE721"/>
      <c r="AF721" s="4"/>
      <c r="AG721" s="4"/>
      <c r="AH721" s="4"/>
      <c r="AI721" s="4"/>
      <c r="AJ721" s="4"/>
      <c r="AK721" s="4"/>
      <c r="AL721" s="4"/>
      <c r="AM721" s="4"/>
      <c r="AN721"/>
      <c r="AO721"/>
      <c r="AP721"/>
      <c r="AQ721"/>
      <c r="AR721"/>
      <c r="AS721"/>
      <c r="AT721"/>
      <c r="AU721"/>
      <c r="AV721"/>
      <c r="AW721"/>
      <c r="AX721"/>
      <c r="AY721"/>
      <c r="AZ721"/>
      <c r="BA721"/>
    </row>
    <row r="722" spans="1:53" s="428" customFormat="1" x14ac:dyDescent="0.25">
      <c r="A722"/>
      <c r="B722" s="25"/>
      <c r="C722" s="25"/>
      <c r="D722" s="27"/>
      <c r="E722" s="26"/>
      <c r="F722" s="26"/>
      <c r="G722" s="353"/>
      <c r="H722" s="425"/>
      <c r="I722" s="353"/>
      <c r="J722" s="426" t="str">
        <f>IF(D722&lt;&gt;"",IF(E722&lt;&gt;"",VLOOKUP(CONCATENATE(D722,"-",E722),'Three Phase - UG'!$C$8:$T$18,9,FALSE),""),"")</f>
        <v/>
      </c>
      <c r="K722" s="426" t="str">
        <f>IF(D722&lt;&gt;"",IF(E722&lt;&gt;"",VLOOKUP(CONCATENATE(D722,"-",E722),'Three Phase - UG'!$C$8:$T$18,10,FALSE),""),"")</f>
        <v/>
      </c>
      <c r="L722" s="426" t="str">
        <f>IF(D722&lt;&gt;"",IF(E722&lt;&gt;"",VLOOKUP(CONCATENATE(D722,"-",E722),'Three Phase - UG'!$C$8:$T$18,12,FALSE),""),"")</f>
        <v/>
      </c>
      <c r="M722" s="426" t="str">
        <f>IF(D722&lt;&gt;"",IF(E722&lt;&gt;"",VLOOKUP(CONCATENATE(D722,"-",E722),'Three Phase - UG'!$C$8:$T$18,13,FALSE),""),"")</f>
        <v/>
      </c>
      <c r="N722" s="427" t="str">
        <f>IF(D722&lt;&gt;"",IF(E722&lt;&gt;"",VLOOKUP(CONCATENATE(D722,"-",E722),'Three Phase - UG'!$C$8:$T$18,15,FALSE)*1000000,""),"")</f>
        <v/>
      </c>
      <c r="O722" s="426"/>
      <c r="P722" s="427"/>
      <c r="W722" s="429"/>
      <c r="X722"/>
      <c r="Y722"/>
      <c r="Z722"/>
      <c r="AA722"/>
      <c r="AB722"/>
      <c r="AC722"/>
      <c r="AD722"/>
      <c r="AE722"/>
      <c r="AF722" s="4"/>
      <c r="AG722" s="4"/>
      <c r="AH722" s="4"/>
      <c r="AI722" s="4"/>
      <c r="AJ722" s="4"/>
      <c r="AK722" s="4"/>
      <c r="AL722" s="4"/>
      <c r="AM722" s="4"/>
      <c r="AN722"/>
      <c r="AO722"/>
      <c r="AP722"/>
      <c r="AQ722"/>
      <c r="AR722"/>
      <c r="AS722"/>
      <c r="AT722"/>
      <c r="AU722"/>
      <c r="AV722"/>
      <c r="AW722"/>
      <c r="AX722"/>
      <c r="AY722"/>
      <c r="AZ722"/>
      <c r="BA722"/>
    </row>
    <row r="723" spans="1:53" s="428" customFormat="1" x14ac:dyDescent="0.25">
      <c r="A723"/>
      <c r="B723" s="25"/>
      <c r="C723" s="25"/>
      <c r="D723" s="27"/>
      <c r="E723" s="26"/>
      <c r="F723" s="26"/>
      <c r="G723" s="353"/>
      <c r="H723" s="425"/>
      <c r="I723" s="353"/>
      <c r="J723" s="426" t="str">
        <f>IF(D723&lt;&gt;"",IF(E723&lt;&gt;"",VLOOKUP(CONCATENATE(D723,"-",E723),'Three Phase - UG'!$C$8:$T$18,9,FALSE),""),"")</f>
        <v/>
      </c>
      <c r="K723" s="426" t="str">
        <f>IF(D723&lt;&gt;"",IF(E723&lt;&gt;"",VLOOKUP(CONCATENATE(D723,"-",E723),'Three Phase - UG'!$C$8:$T$18,10,FALSE),""),"")</f>
        <v/>
      </c>
      <c r="L723" s="426" t="str">
        <f>IF(D723&lt;&gt;"",IF(E723&lt;&gt;"",VLOOKUP(CONCATENATE(D723,"-",E723),'Three Phase - UG'!$C$8:$T$18,12,FALSE),""),"")</f>
        <v/>
      </c>
      <c r="M723" s="426" t="str">
        <f>IF(D723&lt;&gt;"",IF(E723&lt;&gt;"",VLOOKUP(CONCATENATE(D723,"-",E723),'Three Phase - UG'!$C$8:$T$18,13,FALSE),""),"")</f>
        <v/>
      </c>
      <c r="N723" s="427" t="str">
        <f>IF(D723&lt;&gt;"",IF(E723&lt;&gt;"",VLOOKUP(CONCATENATE(D723,"-",E723),'Three Phase - UG'!$C$8:$T$18,15,FALSE)*1000000,""),"")</f>
        <v/>
      </c>
      <c r="O723" s="426"/>
      <c r="P723" s="427"/>
      <c r="W723" s="429"/>
      <c r="X723"/>
      <c r="Y723"/>
      <c r="Z723"/>
      <c r="AA723"/>
      <c r="AB723"/>
      <c r="AC723"/>
      <c r="AD723"/>
      <c r="AE723"/>
      <c r="AF723" s="4"/>
      <c r="AG723" s="4"/>
      <c r="AH723" s="4"/>
      <c r="AI723" s="4"/>
      <c r="AJ723" s="4"/>
      <c r="AK723" s="4"/>
      <c r="AL723" s="4"/>
      <c r="AM723" s="4"/>
      <c r="AN723"/>
      <c r="AO723"/>
      <c r="AP723"/>
      <c r="AQ723"/>
      <c r="AR723"/>
      <c r="AS723"/>
      <c r="AT723"/>
      <c r="AU723"/>
      <c r="AV723"/>
      <c r="AW723"/>
      <c r="AX723"/>
      <c r="AY723"/>
      <c r="AZ723"/>
      <c r="BA723"/>
    </row>
    <row r="724" spans="1:53" s="428" customFormat="1" x14ac:dyDescent="0.25">
      <c r="A724"/>
      <c r="B724" s="25"/>
      <c r="C724" s="25"/>
      <c r="D724" s="27"/>
      <c r="E724" s="26"/>
      <c r="F724" s="26"/>
      <c r="G724" s="353"/>
      <c r="H724" s="425"/>
      <c r="I724" s="353"/>
      <c r="J724" s="426" t="str">
        <f>IF(D724&lt;&gt;"",IF(E724&lt;&gt;"",VLOOKUP(CONCATENATE(D724,"-",E724),'Three Phase - UG'!$C$8:$T$18,9,FALSE),""),"")</f>
        <v/>
      </c>
      <c r="K724" s="426" t="str">
        <f>IF(D724&lt;&gt;"",IF(E724&lt;&gt;"",VLOOKUP(CONCATENATE(D724,"-",E724),'Three Phase - UG'!$C$8:$T$18,10,FALSE),""),"")</f>
        <v/>
      </c>
      <c r="L724" s="426" t="str">
        <f>IF(D724&lt;&gt;"",IF(E724&lt;&gt;"",VLOOKUP(CONCATENATE(D724,"-",E724),'Three Phase - UG'!$C$8:$T$18,12,FALSE),""),"")</f>
        <v/>
      </c>
      <c r="M724" s="426" t="str">
        <f>IF(D724&lt;&gt;"",IF(E724&lt;&gt;"",VLOOKUP(CONCATENATE(D724,"-",E724),'Three Phase - UG'!$C$8:$T$18,13,FALSE),""),"")</f>
        <v/>
      </c>
      <c r="N724" s="427" t="str">
        <f>IF(D724&lt;&gt;"",IF(E724&lt;&gt;"",VLOOKUP(CONCATENATE(D724,"-",E724),'Three Phase - UG'!$C$8:$T$18,15,FALSE)*1000000,""),"")</f>
        <v/>
      </c>
      <c r="O724" s="426"/>
      <c r="P724" s="427"/>
      <c r="W724" s="429"/>
      <c r="X724"/>
      <c r="Y724"/>
      <c r="Z724"/>
      <c r="AA724"/>
      <c r="AB724"/>
      <c r="AC724"/>
      <c r="AD724"/>
      <c r="AE724"/>
      <c r="AF724" s="4"/>
      <c r="AG724" s="4"/>
      <c r="AH724" s="4"/>
      <c r="AI724" s="4"/>
      <c r="AJ724" s="4"/>
      <c r="AK724" s="4"/>
      <c r="AL724" s="4"/>
      <c r="AM724" s="4"/>
      <c r="AN724"/>
      <c r="AO724"/>
      <c r="AP724"/>
      <c r="AQ724"/>
      <c r="AR724"/>
      <c r="AS724"/>
      <c r="AT724"/>
      <c r="AU724"/>
      <c r="AV724"/>
      <c r="AW724"/>
      <c r="AX724"/>
      <c r="AY724"/>
      <c r="AZ724"/>
      <c r="BA724"/>
    </row>
    <row r="725" spans="1:53" s="428" customFormat="1" x14ac:dyDescent="0.25">
      <c r="A725"/>
      <c r="B725" s="25"/>
      <c r="C725" s="25"/>
      <c r="D725" s="27"/>
      <c r="E725" s="26"/>
      <c r="F725" s="26"/>
      <c r="G725" s="353"/>
      <c r="H725" s="425"/>
      <c r="I725" s="353"/>
      <c r="J725" s="426" t="str">
        <f>IF(D725&lt;&gt;"",IF(E725&lt;&gt;"",VLOOKUP(CONCATENATE(D725,"-",E725),'Three Phase - UG'!$C$8:$T$18,9,FALSE),""),"")</f>
        <v/>
      </c>
      <c r="K725" s="426" t="str">
        <f>IF(D725&lt;&gt;"",IF(E725&lt;&gt;"",VLOOKUP(CONCATENATE(D725,"-",E725),'Three Phase - UG'!$C$8:$T$18,10,FALSE),""),"")</f>
        <v/>
      </c>
      <c r="L725" s="426" t="str">
        <f>IF(D725&lt;&gt;"",IF(E725&lt;&gt;"",VLOOKUP(CONCATENATE(D725,"-",E725),'Three Phase - UG'!$C$8:$T$18,12,FALSE),""),"")</f>
        <v/>
      </c>
      <c r="M725" s="426" t="str">
        <f>IF(D725&lt;&gt;"",IF(E725&lt;&gt;"",VLOOKUP(CONCATENATE(D725,"-",E725),'Three Phase - UG'!$C$8:$T$18,13,FALSE),""),"")</f>
        <v/>
      </c>
      <c r="N725" s="427" t="str">
        <f>IF(D725&lt;&gt;"",IF(E725&lt;&gt;"",VLOOKUP(CONCATENATE(D725,"-",E725),'Three Phase - UG'!$C$8:$T$18,15,FALSE)*1000000,""),"")</f>
        <v/>
      </c>
      <c r="O725" s="426"/>
      <c r="P725" s="427"/>
      <c r="W725" s="429"/>
      <c r="X725"/>
      <c r="Y725"/>
      <c r="Z725"/>
      <c r="AA725"/>
      <c r="AB725"/>
      <c r="AC725"/>
      <c r="AD725"/>
      <c r="AE725"/>
      <c r="AF725" s="4"/>
      <c r="AG725" s="4"/>
      <c r="AH725" s="4"/>
      <c r="AI725" s="4"/>
      <c r="AJ725" s="4"/>
      <c r="AK725" s="4"/>
      <c r="AL725" s="4"/>
      <c r="AM725" s="4"/>
      <c r="AN725"/>
      <c r="AO725"/>
      <c r="AP725"/>
      <c r="AQ725"/>
      <c r="AR725"/>
      <c r="AS725"/>
      <c r="AT725"/>
      <c r="AU725"/>
      <c r="AV725"/>
      <c r="AW725"/>
      <c r="AX725"/>
      <c r="AY725"/>
      <c r="AZ725"/>
      <c r="BA725"/>
    </row>
    <row r="726" spans="1:53" s="428" customFormat="1" x14ac:dyDescent="0.25">
      <c r="A726"/>
      <c r="B726" s="25"/>
      <c r="C726" s="25"/>
      <c r="D726" s="27"/>
      <c r="E726" s="26"/>
      <c r="F726" s="26"/>
      <c r="G726" s="353"/>
      <c r="H726" s="425"/>
      <c r="I726" s="353"/>
      <c r="J726" s="426" t="str">
        <f>IF(D726&lt;&gt;"",IF(E726&lt;&gt;"",VLOOKUP(CONCATENATE(D726,"-",E726),'Three Phase - UG'!$C$8:$T$18,9,FALSE),""),"")</f>
        <v/>
      </c>
      <c r="K726" s="426" t="str">
        <f>IF(D726&lt;&gt;"",IF(E726&lt;&gt;"",VLOOKUP(CONCATENATE(D726,"-",E726),'Three Phase - UG'!$C$8:$T$18,10,FALSE),""),"")</f>
        <v/>
      </c>
      <c r="L726" s="426" t="str">
        <f>IF(D726&lt;&gt;"",IF(E726&lt;&gt;"",VLOOKUP(CONCATENATE(D726,"-",E726),'Three Phase - UG'!$C$8:$T$18,12,FALSE),""),"")</f>
        <v/>
      </c>
      <c r="M726" s="426" t="str">
        <f>IF(D726&lt;&gt;"",IF(E726&lt;&gt;"",VLOOKUP(CONCATENATE(D726,"-",E726),'Three Phase - UG'!$C$8:$T$18,13,FALSE),""),"")</f>
        <v/>
      </c>
      <c r="N726" s="427" t="str">
        <f>IF(D726&lt;&gt;"",IF(E726&lt;&gt;"",VLOOKUP(CONCATENATE(D726,"-",E726),'Three Phase - UG'!$C$8:$T$18,15,FALSE)*1000000,""),"")</f>
        <v/>
      </c>
      <c r="O726" s="426"/>
      <c r="P726" s="427"/>
      <c r="W726" s="429"/>
      <c r="X726"/>
      <c r="Y726"/>
      <c r="Z726"/>
      <c r="AA726"/>
      <c r="AB726"/>
      <c r="AC726"/>
      <c r="AD726"/>
      <c r="AE726"/>
      <c r="AF726" s="4"/>
      <c r="AG726" s="4"/>
      <c r="AH726" s="4"/>
      <c r="AI726" s="4"/>
      <c r="AJ726" s="4"/>
      <c r="AK726" s="4"/>
      <c r="AL726" s="4"/>
      <c r="AM726" s="4"/>
      <c r="AN726"/>
      <c r="AO726"/>
      <c r="AP726"/>
      <c r="AQ726"/>
      <c r="AR726"/>
      <c r="AS726"/>
      <c r="AT726"/>
      <c r="AU726"/>
      <c r="AV726"/>
      <c r="AW726"/>
      <c r="AX726"/>
      <c r="AY726"/>
      <c r="AZ726"/>
      <c r="BA726"/>
    </row>
    <row r="727" spans="1:53" s="428" customFormat="1" x14ac:dyDescent="0.25">
      <c r="A727"/>
      <c r="B727" s="25"/>
      <c r="C727" s="25"/>
      <c r="D727" s="27"/>
      <c r="E727" s="26"/>
      <c r="F727" s="26"/>
      <c r="G727" s="353"/>
      <c r="H727" s="425"/>
      <c r="I727" s="353"/>
      <c r="J727" s="426" t="str">
        <f>IF(D727&lt;&gt;"",IF(E727&lt;&gt;"",VLOOKUP(CONCATENATE(D727,"-",E727),'Three Phase - UG'!$C$8:$T$18,9,FALSE),""),"")</f>
        <v/>
      </c>
      <c r="K727" s="426" t="str">
        <f>IF(D727&lt;&gt;"",IF(E727&lt;&gt;"",VLOOKUP(CONCATENATE(D727,"-",E727),'Three Phase - UG'!$C$8:$T$18,10,FALSE),""),"")</f>
        <v/>
      </c>
      <c r="L727" s="426" t="str">
        <f>IF(D727&lt;&gt;"",IF(E727&lt;&gt;"",VLOOKUP(CONCATENATE(D727,"-",E727),'Three Phase - UG'!$C$8:$T$18,12,FALSE),""),"")</f>
        <v/>
      </c>
      <c r="M727" s="426" t="str">
        <f>IF(D727&lt;&gt;"",IF(E727&lt;&gt;"",VLOOKUP(CONCATENATE(D727,"-",E727),'Three Phase - UG'!$C$8:$T$18,13,FALSE),""),"")</f>
        <v/>
      </c>
      <c r="N727" s="427" t="str">
        <f>IF(D727&lt;&gt;"",IF(E727&lt;&gt;"",VLOOKUP(CONCATENATE(D727,"-",E727),'Three Phase - UG'!$C$8:$T$18,15,FALSE)*1000000,""),"")</f>
        <v/>
      </c>
      <c r="O727" s="426"/>
      <c r="P727" s="427"/>
      <c r="W727" s="429"/>
      <c r="X727"/>
      <c r="Y727"/>
      <c r="Z727"/>
      <c r="AA727"/>
      <c r="AB727"/>
      <c r="AC727"/>
      <c r="AD727"/>
      <c r="AE727"/>
      <c r="AF727" s="4"/>
      <c r="AG727" s="4"/>
      <c r="AH727" s="4"/>
      <c r="AI727" s="4"/>
      <c r="AJ727" s="4"/>
      <c r="AK727" s="4"/>
      <c r="AL727" s="4"/>
      <c r="AM727" s="4"/>
      <c r="AN727"/>
      <c r="AO727"/>
      <c r="AP727"/>
      <c r="AQ727"/>
      <c r="AR727"/>
      <c r="AS727"/>
      <c r="AT727"/>
      <c r="AU727"/>
      <c r="AV727"/>
      <c r="AW727"/>
      <c r="AX727"/>
      <c r="AY727"/>
      <c r="AZ727"/>
      <c r="BA727"/>
    </row>
    <row r="728" spans="1:53" s="428" customFormat="1" x14ac:dyDescent="0.25">
      <c r="A728"/>
      <c r="B728" s="25"/>
      <c r="C728" s="25"/>
      <c r="D728" s="27"/>
      <c r="E728" s="26"/>
      <c r="F728" s="26"/>
      <c r="G728" s="353"/>
      <c r="H728" s="425"/>
      <c r="I728" s="353"/>
      <c r="J728" s="426" t="str">
        <f>IF(D728&lt;&gt;"",IF(E728&lt;&gt;"",VLOOKUP(CONCATENATE(D728,"-",E728),'Three Phase - UG'!$C$8:$T$18,9,FALSE),""),"")</f>
        <v/>
      </c>
      <c r="K728" s="426" t="str">
        <f>IF(D728&lt;&gt;"",IF(E728&lt;&gt;"",VLOOKUP(CONCATENATE(D728,"-",E728),'Three Phase - UG'!$C$8:$T$18,10,FALSE),""),"")</f>
        <v/>
      </c>
      <c r="L728" s="426" t="str">
        <f>IF(D728&lt;&gt;"",IF(E728&lt;&gt;"",VLOOKUP(CONCATENATE(D728,"-",E728),'Three Phase - UG'!$C$8:$T$18,12,FALSE),""),"")</f>
        <v/>
      </c>
      <c r="M728" s="426" t="str">
        <f>IF(D728&lt;&gt;"",IF(E728&lt;&gt;"",VLOOKUP(CONCATENATE(D728,"-",E728),'Three Phase - UG'!$C$8:$T$18,13,FALSE),""),"")</f>
        <v/>
      </c>
      <c r="N728" s="427" t="str">
        <f>IF(D728&lt;&gt;"",IF(E728&lt;&gt;"",VLOOKUP(CONCATENATE(D728,"-",E728),'Three Phase - UG'!$C$8:$T$18,15,FALSE)*1000000,""),"")</f>
        <v/>
      </c>
      <c r="O728" s="426"/>
      <c r="P728" s="427"/>
      <c r="W728" s="429"/>
      <c r="X728"/>
      <c r="Y728"/>
      <c r="Z728"/>
      <c r="AA728"/>
      <c r="AB728"/>
      <c r="AC728"/>
      <c r="AD728"/>
      <c r="AE728"/>
      <c r="AF728" s="4"/>
      <c r="AG728" s="4"/>
      <c r="AH728" s="4"/>
      <c r="AI728" s="4"/>
      <c r="AJ728" s="4"/>
      <c r="AK728" s="4"/>
      <c r="AL728" s="4"/>
      <c r="AM728" s="4"/>
      <c r="AN728"/>
      <c r="AO728"/>
      <c r="AP728"/>
      <c r="AQ728"/>
      <c r="AR728"/>
      <c r="AS728"/>
      <c r="AT728"/>
      <c r="AU728"/>
      <c r="AV728"/>
      <c r="AW728"/>
      <c r="AX728"/>
      <c r="AY728"/>
      <c r="AZ728"/>
      <c r="BA728"/>
    </row>
    <row r="729" spans="1:53" s="428" customFormat="1" x14ac:dyDescent="0.25">
      <c r="A729"/>
      <c r="B729" s="25"/>
      <c r="C729" s="25"/>
      <c r="D729" s="27"/>
      <c r="E729" s="26"/>
      <c r="F729" s="26"/>
      <c r="G729" s="353"/>
      <c r="H729" s="425"/>
      <c r="I729" s="353"/>
      <c r="J729" s="426" t="str">
        <f>IF(D729&lt;&gt;"",IF(E729&lt;&gt;"",VLOOKUP(CONCATENATE(D729,"-",E729),'Three Phase - UG'!$C$8:$T$18,9,FALSE),""),"")</f>
        <v/>
      </c>
      <c r="K729" s="426" t="str">
        <f>IF(D729&lt;&gt;"",IF(E729&lt;&gt;"",VLOOKUP(CONCATENATE(D729,"-",E729),'Three Phase - UG'!$C$8:$T$18,10,FALSE),""),"")</f>
        <v/>
      </c>
      <c r="L729" s="426" t="str">
        <f>IF(D729&lt;&gt;"",IF(E729&lt;&gt;"",VLOOKUP(CONCATENATE(D729,"-",E729),'Three Phase - UG'!$C$8:$T$18,12,FALSE),""),"")</f>
        <v/>
      </c>
      <c r="M729" s="426" t="str">
        <f>IF(D729&lt;&gt;"",IF(E729&lt;&gt;"",VLOOKUP(CONCATENATE(D729,"-",E729),'Three Phase - UG'!$C$8:$T$18,13,FALSE),""),"")</f>
        <v/>
      </c>
      <c r="N729" s="427" t="str">
        <f>IF(D729&lt;&gt;"",IF(E729&lt;&gt;"",VLOOKUP(CONCATENATE(D729,"-",E729),'Three Phase - UG'!$C$8:$T$18,15,FALSE)*1000000,""),"")</f>
        <v/>
      </c>
      <c r="O729" s="426"/>
      <c r="P729" s="427"/>
      <c r="W729" s="429"/>
      <c r="X729"/>
      <c r="Y729"/>
      <c r="Z729"/>
      <c r="AA729"/>
      <c r="AB729"/>
      <c r="AC729"/>
      <c r="AD729"/>
      <c r="AE729"/>
      <c r="AF729" s="4"/>
      <c r="AG729" s="4"/>
      <c r="AH729" s="4"/>
      <c r="AI729" s="4"/>
      <c r="AJ729" s="4"/>
      <c r="AK729" s="4"/>
      <c r="AL729" s="4"/>
      <c r="AM729" s="4"/>
      <c r="AN729"/>
      <c r="AO729"/>
      <c r="AP729"/>
      <c r="AQ729"/>
      <c r="AR729"/>
      <c r="AS729"/>
      <c r="AT729"/>
      <c r="AU729"/>
      <c r="AV729"/>
      <c r="AW729"/>
      <c r="AX729"/>
      <c r="AY729"/>
      <c r="AZ729"/>
      <c r="BA729"/>
    </row>
    <row r="730" spans="1:53" s="428" customFormat="1" x14ac:dyDescent="0.25">
      <c r="A730"/>
      <c r="B730" s="25"/>
      <c r="C730" s="25"/>
      <c r="D730" s="27"/>
      <c r="E730" s="26"/>
      <c r="F730" s="26"/>
      <c r="G730" s="353"/>
      <c r="H730" s="425"/>
      <c r="I730" s="353"/>
      <c r="J730" s="426" t="str">
        <f>IF(D730&lt;&gt;"",IF(E730&lt;&gt;"",VLOOKUP(CONCATENATE(D730,"-",E730),'Three Phase - UG'!$C$8:$T$18,9,FALSE),""),"")</f>
        <v/>
      </c>
      <c r="K730" s="426" t="str">
        <f>IF(D730&lt;&gt;"",IF(E730&lt;&gt;"",VLOOKUP(CONCATENATE(D730,"-",E730),'Three Phase - UG'!$C$8:$T$18,10,FALSE),""),"")</f>
        <v/>
      </c>
      <c r="L730" s="426" t="str">
        <f>IF(D730&lt;&gt;"",IF(E730&lt;&gt;"",VLOOKUP(CONCATENATE(D730,"-",E730),'Three Phase - UG'!$C$8:$T$18,12,FALSE),""),"")</f>
        <v/>
      </c>
      <c r="M730" s="426" t="str">
        <f>IF(D730&lt;&gt;"",IF(E730&lt;&gt;"",VLOOKUP(CONCATENATE(D730,"-",E730),'Three Phase - UG'!$C$8:$T$18,13,FALSE),""),"")</f>
        <v/>
      </c>
      <c r="N730" s="427" t="str">
        <f>IF(D730&lt;&gt;"",IF(E730&lt;&gt;"",VLOOKUP(CONCATENATE(D730,"-",E730),'Three Phase - UG'!$C$8:$T$18,15,FALSE)*1000000,""),"")</f>
        <v/>
      </c>
      <c r="O730" s="426"/>
      <c r="P730" s="427"/>
      <c r="W730" s="429"/>
      <c r="X730"/>
      <c r="Y730"/>
      <c r="Z730"/>
      <c r="AA730"/>
      <c r="AB730"/>
      <c r="AC730"/>
      <c r="AD730"/>
      <c r="AE730"/>
      <c r="AF730" s="4"/>
      <c r="AG730" s="4"/>
      <c r="AH730" s="4"/>
      <c r="AI730" s="4"/>
      <c r="AJ730" s="4"/>
      <c r="AK730" s="4"/>
      <c r="AL730" s="4"/>
      <c r="AM730" s="4"/>
      <c r="AN730"/>
      <c r="AO730"/>
      <c r="AP730"/>
      <c r="AQ730"/>
      <c r="AR730"/>
      <c r="AS730"/>
      <c r="AT730"/>
      <c r="AU730"/>
      <c r="AV730"/>
      <c r="AW730"/>
      <c r="AX730"/>
      <c r="AY730"/>
      <c r="AZ730"/>
      <c r="BA730"/>
    </row>
    <row r="731" spans="1:53" s="428" customFormat="1" x14ac:dyDescent="0.25">
      <c r="A731"/>
      <c r="B731" s="25"/>
      <c r="C731" s="25"/>
      <c r="D731" s="27"/>
      <c r="E731" s="26"/>
      <c r="F731" s="26"/>
      <c r="G731" s="353"/>
      <c r="H731" s="425"/>
      <c r="I731" s="353"/>
      <c r="J731" s="426" t="str">
        <f>IF(D731&lt;&gt;"",IF(E731&lt;&gt;"",VLOOKUP(CONCATENATE(D731,"-",E731),'Three Phase - UG'!$C$8:$T$18,9,FALSE),""),"")</f>
        <v/>
      </c>
      <c r="K731" s="426" t="str">
        <f>IF(D731&lt;&gt;"",IF(E731&lt;&gt;"",VLOOKUP(CONCATENATE(D731,"-",E731),'Three Phase - UG'!$C$8:$T$18,10,FALSE),""),"")</f>
        <v/>
      </c>
      <c r="L731" s="426" t="str">
        <f>IF(D731&lt;&gt;"",IF(E731&lt;&gt;"",VLOOKUP(CONCATENATE(D731,"-",E731),'Three Phase - UG'!$C$8:$T$18,12,FALSE),""),"")</f>
        <v/>
      </c>
      <c r="M731" s="426" t="str">
        <f>IF(D731&lt;&gt;"",IF(E731&lt;&gt;"",VLOOKUP(CONCATENATE(D731,"-",E731),'Three Phase - UG'!$C$8:$T$18,13,FALSE),""),"")</f>
        <v/>
      </c>
      <c r="N731" s="427" t="str">
        <f>IF(D731&lt;&gt;"",IF(E731&lt;&gt;"",VLOOKUP(CONCATENATE(D731,"-",E731),'Three Phase - UG'!$C$8:$T$18,15,FALSE)*1000000,""),"")</f>
        <v/>
      </c>
      <c r="O731" s="426"/>
      <c r="P731" s="427"/>
      <c r="W731" s="429"/>
      <c r="X731"/>
      <c r="Y731"/>
      <c r="Z731"/>
      <c r="AA731"/>
      <c r="AB731"/>
      <c r="AC731"/>
      <c r="AD731"/>
      <c r="AE731"/>
      <c r="AF731" s="4"/>
      <c r="AG731" s="4"/>
      <c r="AH731" s="4"/>
      <c r="AI731" s="4"/>
      <c r="AJ731" s="4"/>
      <c r="AK731" s="4"/>
      <c r="AL731" s="4"/>
      <c r="AM731" s="4"/>
      <c r="AN731"/>
      <c r="AO731"/>
      <c r="AP731"/>
      <c r="AQ731"/>
      <c r="AR731"/>
      <c r="AS731"/>
      <c r="AT731"/>
      <c r="AU731"/>
      <c r="AV731"/>
      <c r="AW731"/>
      <c r="AX731"/>
      <c r="AY731"/>
      <c r="AZ731"/>
      <c r="BA731"/>
    </row>
    <row r="732" spans="1:53" s="428" customFormat="1" x14ac:dyDescent="0.25">
      <c r="A732"/>
      <c r="B732" s="25"/>
      <c r="C732" s="25"/>
      <c r="D732" s="27"/>
      <c r="E732" s="26"/>
      <c r="F732" s="26"/>
      <c r="G732" s="353"/>
      <c r="H732" s="425"/>
      <c r="I732" s="353"/>
      <c r="J732" s="426" t="str">
        <f>IF(D732&lt;&gt;"",IF(E732&lt;&gt;"",VLOOKUP(CONCATENATE(D732,"-",E732),'Three Phase - UG'!$C$8:$T$18,9,FALSE),""),"")</f>
        <v/>
      </c>
      <c r="K732" s="426" t="str">
        <f>IF(D732&lt;&gt;"",IF(E732&lt;&gt;"",VLOOKUP(CONCATENATE(D732,"-",E732),'Three Phase - UG'!$C$8:$T$18,10,FALSE),""),"")</f>
        <v/>
      </c>
      <c r="L732" s="426" t="str">
        <f>IF(D732&lt;&gt;"",IF(E732&lt;&gt;"",VLOOKUP(CONCATENATE(D732,"-",E732),'Three Phase - UG'!$C$8:$T$18,12,FALSE),""),"")</f>
        <v/>
      </c>
      <c r="M732" s="426" t="str">
        <f>IF(D732&lt;&gt;"",IF(E732&lt;&gt;"",VLOOKUP(CONCATENATE(D732,"-",E732),'Three Phase - UG'!$C$8:$T$18,13,FALSE),""),"")</f>
        <v/>
      </c>
      <c r="N732" s="427" t="str">
        <f>IF(D732&lt;&gt;"",IF(E732&lt;&gt;"",VLOOKUP(CONCATENATE(D732,"-",E732),'Three Phase - UG'!$C$8:$T$18,15,FALSE)*1000000,""),"")</f>
        <v/>
      </c>
      <c r="O732" s="426"/>
      <c r="P732" s="427"/>
      <c r="W732" s="429"/>
      <c r="X732"/>
      <c r="Y732"/>
      <c r="Z732"/>
      <c r="AA732"/>
      <c r="AB732"/>
      <c r="AC732"/>
      <c r="AD732"/>
      <c r="AE732"/>
      <c r="AF732" s="4"/>
      <c r="AG732" s="4"/>
      <c r="AH732" s="4"/>
      <c r="AI732" s="4"/>
      <c r="AJ732" s="4"/>
      <c r="AK732" s="4"/>
      <c r="AL732" s="4"/>
      <c r="AM732" s="4"/>
      <c r="AN732"/>
      <c r="AO732"/>
      <c r="AP732"/>
      <c r="AQ732"/>
      <c r="AR732"/>
      <c r="AS732"/>
      <c r="AT732"/>
      <c r="AU732"/>
      <c r="AV732"/>
      <c r="AW732"/>
      <c r="AX732"/>
      <c r="AY732"/>
      <c r="AZ732"/>
      <c r="BA732"/>
    </row>
    <row r="733" spans="1:53" s="428" customFormat="1" x14ac:dyDescent="0.25">
      <c r="A733"/>
      <c r="B733" s="25"/>
      <c r="C733" s="25"/>
      <c r="D733" s="27"/>
      <c r="E733" s="26"/>
      <c r="F733" s="26"/>
      <c r="G733" s="353"/>
      <c r="H733" s="425"/>
      <c r="I733" s="353"/>
      <c r="J733" s="426" t="str">
        <f>IF(D733&lt;&gt;"",IF(E733&lt;&gt;"",VLOOKUP(CONCATENATE(D733,"-",E733),'Three Phase - UG'!$C$8:$T$18,9,FALSE),""),"")</f>
        <v/>
      </c>
      <c r="K733" s="426" t="str">
        <f>IF(D733&lt;&gt;"",IF(E733&lt;&gt;"",VLOOKUP(CONCATENATE(D733,"-",E733),'Three Phase - UG'!$C$8:$T$18,10,FALSE),""),"")</f>
        <v/>
      </c>
      <c r="L733" s="426" t="str">
        <f>IF(D733&lt;&gt;"",IF(E733&lt;&gt;"",VLOOKUP(CONCATENATE(D733,"-",E733),'Three Phase - UG'!$C$8:$T$18,12,FALSE),""),"")</f>
        <v/>
      </c>
      <c r="M733" s="426" t="str">
        <f>IF(D733&lt;&gt;"",IF(E733&lt;&gt;"",VLOOKUP(CONCATENATE(D733,"-",E733),'Three Phase - UG'!$C$8:$T$18,13,FALSE),""),"")</f>
        <v/>
      </c>
      <c r="N733" s="427" t="str">
        <f>IF(D733&lt;&gt;"",IF(E733&lt;&gt;"",VLOOKUP(CONCATENATE(D733,"-",E733),'Three Phase - UG'!$C$8:$T$18,15,FALSE)*1000000,""),"")</f>
        <v/>
      </c>
      <c r="O733" s="426"/>
      <c r="P733" s="427"/>
      <c r="W733" s="429"/>
      <c r="X733"/>
      <c r="Y733"/>
      <c r="Z733"/>
      <c r="AA733"/>
      <c r="AB733"/>
      <c r="AC733"/>
      <c r="AD733"/>
      <c r="AE733"/>
      <c r="AF733" s="4"/>
      <c r="AG733" s="4"/>
      <c r="AH733" s="4"/>
      <c r="AI733" s="4"/>
      <c r="AJ733" s="4"/>
      <c r="AK733" s="4"/>
      <c r="AL733" s="4"/>
      <c r="AM733" s="4"/>
      <c r="AN733"/>
      <c r="AO733"/>
      <c r="AP733"/>
      <c r="AQ733"/>
      <c r="AR733"/>
      <c r="AS733"/>
      <c r="AT733"/>
      <c r="AU733"/>
      <c r="AV733"/>
      <c r="AW733"/>
      <c r="AX733"/>
      <c r="AY733"/>
      <c r="AZ733"/>
      <c r="BA733"/>
    </row>
    <row r="734" spans="1:53" s="428" customFormat="1" x14ac:dyDescent="0.25">
      <c r="A734"/>
      <c r="B734" s="25"/>
      <c r="C734" s="25"/>
      <c r="D734" s="27"/>
      <c r="E734" s="26"/>
      <c r="F734" s="26"/>
      <c r="G734" s="353"/>
      <c r="H734" s="425"/>
      <c r="I734" s="353"/>
      <c r="J734" s="426" t="str">
        <f>IF(D734&lt;&gt;"",IF(E734&lt;&gt;"",VLOOKUP(CONCATENATE(D734,"-",E734),'Three Phase - UG'!$C$8:$T$18,9,FALSE),""),"")</f>
        <v/>
      </c>
      <c r="K734" s="426" t="str">
        <f>IF(D734&lt;&gt;"",IF(E734&lt;&gt;"",VLOOKUP(CONCATENATE(D734,"-",E734),'Three Phase - UG'!$C$8:$T$18,10,FALSE),""),"")</f>
        <v/>
      </c>
      <c r="L734" s="426" t="str">
        <f>IF(D734&lt;&gt;"",IF(E734&lt;&gt;"",VLOOKUP(CONCATENATE(D734,"-",E734),'Three Phase - UG'!$C$8:$T$18,12,FALSE),""),"")</f>
        <v/>
      </c>
      <c r="M734" s="426" t="str">
        <f>IF(D734&lt;&gt;"",IF(E734&lt;&gt;"",VLOOKUP(CONCATENATE(D734,"-",E734),'Three Phase - UG'!$C$8:$T$18,13,FALSE),""),"")</f>
        <v/>
      </c>
      <c r="N734" s="427" t="str">
        <f>IF(D734&lt;&gt;"",IF(E734&lt;&gt;"",VLOOKUP(CONCATENATE(D734,"-",E734),'Three Phase - UG'!$C$8:$T$18,15,FALSE)*1000000,""),"")</f>
        <v/>
      </c>
      <c r="O734" s="426"/>
      <c r="P734" s="427"/>
      <c r="W734" s="429"/>
      <c r="X734"/>
      <c r="Y734"/>
      <c r="Z734"/>
      <c r="AA734"/>
      <c r="AB734"/>
      <c r="AC734"/>
      <c r="AD734"/>
      <c r="AE734"/>
      <c r="AF734" s="4"/>
      <c r="AG734" s="4"/>
      <c r="AH734" s="4"/>
      <c r="AI734" s="4"/>
      <c r="AJ734" s="4"/>
      <c r="AK734" s="4"/>
      <c r="AL734" s="4"/>
      <c r="AM734" s="4"/>
      <c r="AN734"/>
      <c r="AO734"/>
      <c r="AP734"/>
      <c r="AQ734"/>
      <c r="AR734"/>
      <c r="AS734"/>
      <c r="AT734"/>
      <c r="AU734"/>
      <c r="AV734"/>
      <c r="AW734"/>
      <c r="AX734"/>
      <c r="AY734"/>
      <c r="AZ734"/>
      <c r="BA734"/>
    </row>
    <row r="735" spans="1:53" s="428" customFormat="1" x14ac:dyDescent="0.25">
      <c r="A735"/>
      <c r="B735" s="25"/>
      <c r="C735" s="25"/>
      <c r="D735" s="27"/>
      <c r="E735" s="26"/>
      <c r="F735" s="26"/>
      <c r="G735" s="353"/>
      <c r="H735" s="425"/>
      <c r="I735" s="353"/>
      <c r="J735" s="426" t="str">
        <f>IF(D735&lt;&gt;"",IF(E735&lt;&gt;"",VLOOKUP(CONCATENATE(D735,"-",E735),'Three Phase - UG'!$C$8:$T$18,9,FALSE),""),"")</f>
        <v/>
      </c>
      <c r="K735" s="426" t="str">
        <f>IF(D735&lt;&gt;"",IF(E735&lt;&gt;"",VLOOKUP(CONCATENATE(D735,"-",E735),'Three Phase - UG'!$C$8:$T$18,10,FALSE),""),"")</f>
        <v/>
      </c>
      <c r="L735" s="426" t="str">
        <f>IF(D735&lt;&gt;"",IF(E735&lt;&gt;"",VLOOKUP(CONCATENATE(D735,"-",E735),'Three Phase - UG'!$C$8:$T$18,12,FALSE),""),"")</f>
        <v/>
      </c>
      <c r="M735" s="426" t="str">
        <f>IF(D735&lt;&gt;"",IF(E735&lt;&gt;"",VLOOKUP(CONCATENATE(D735,"-",E735),'Three Phase - UG'!$C$8:$T$18,13,FALSE),""),"")</f>
        <v/>
      </c>
      <c r="N735" s="427" t="str">
        <f>IF(D735&lt;&gt;"",IF(E735&lt;&gt;"",VLOOKUP(CONCATENATE(D735,"-",E735),'Three Phase - UG'!$C$8:$T$18,15,FALSE)*1000000,""),"")</f>
        <v/>
      </c>
      <c r="O735" s="426"/>
      <c r="P735" s="427"/>
      <c r="W735" s="429"/>
      <c r="X735"/>
      <c r="Y735"/>
      <c r="Z735"/>
      <c r="AA735"/>
      <c r="AB735"/>
      <c r="AC735"/>
      <c r="AD735"/>
      <c r="AE735"/>
      <c r="AF735" s="4"/>
      <c r="AG735" s="4"/>
      <c r="AH735" s="4"/>
      <c r="AI735" s="4"/>
      <c r="AJ735" s="4"/>
      <c r="AK735" s="4"/>
      <c r="AL735" s="4"/>
      <c r="AM735" s="4"/>
      <c r="AN735"/>
      <c r="AO735"/>
      <c r="AP735"/>
      <c r="AQ735"/>
      <c r="AR735"/>
      <c r="AS735"/>
      <c r="AT735"/>
      <c r="AU735"/>
      <c r="AV735"/>
      <c r="AW735"/>
      <c r="AX735"/>
      <c r="AY735"/>
      <c r="AZ735"/>
      <c r="BA735"/>
    </row>
    <row r="736" spans="1:53" s="428" customFormat="1" x14ac:dyDescent="0.25">
      <c r="A736"/>
      <c r="B736" s="25"/>
      <c r="C736" s="25"/>
      <c r="D736" s="27"/>
      <c r="E736" s="26"/>
      <c r="F736" s="26"/>
      <c r="G736" s="353"/>
      <c r="H736" s="425"/>
      <c r="I736" s="353"/>
      <c r="J736" s="426" t="str">
        <f>IF(D736&lt;&gt;"",IF(E736&lt;&gt;"",VLOOKUP(CONCATENATE(D736,"-",E736),'Three Phase - UG'!$C$8:$T$18,9,FALSE),""),"")</f>
        <v/>
      </c>
      <c r="K736" s="426" t="str">
        <f>IF(D736&lt;&gt;"",IF(E736&lt;&gt;"",VLOOKUP(CONCATENATE(D736,"-",E736),'Three Phase - UG'!$C$8:$T$18,10,FALSE),""),"")</f>
        <v/>
      </c>
      <c r="L736" s="426" t="str">
        <f>IF(D736&lt;&gt;"",IF(E736&lt;&gt;"",VLOOKUP(CONCATENATE(D736,"-",E736),'Three Phase - UG'!$C$8:$T$18,12,FALSE),""),"")</f>
        <v/>
      </c>
      <c r="M736" s="426" t="str">
        <f>IF(D736&lt;&gt;"",IF(E736&lt;&gt;"",VLOOKUP(CONCATENATE(D736,"-",E736),'Three Phase - UG'!$C$8:$T$18,13,FALSE),""),"")</f>
        <v/>
      </c>
      <c r="N736" s="427" t="str">
        <f>IF(D736&lt;&gt;"",IF(E736&lt;&gt;"",VLOOKUP(CONCATENATE(D736,"-",E736),'Three Phase - UG'!$C$8:$T$18,15,FALSE)*1000000,""),"")</f>
        <v/>
      </c>
      <c r="O736" s="426"/>
      <c r="P736" s="427"/>
      <c r="W736" s="429"/>
      <c r="X736"/>
      <c r="Y736"/>
      <c r="Z736"/>
      <c r="AA736"/>
      <c r="AB736"/>
      <c r="AC736"/>
      <c r="AD736"/>
      <c r="AE736"/>
      <c r="AF736" s="4"/>
      <c r="AG736" s="4"/>
      <c r="AH736" s="4"/>
      <c r="AI736" s="4"/>
      <c r="AJ736" s="4"/>
      <c r="AK736" s="4"/>
      <c r="AL736" s="4"/>
      <c r="AM736" s="4"/>
      <c r="AN736"/>
      <c r="AO736"/>
      <c r="AP736"/>
      <c r="AQ736"/>
      <c r="AR736"/>
      <c r="AS736"/>
      <c r="AT736"/>
      <c r="AU736"/>
      <c r="AV736"/>
      <c r="AW736"/>
      <c r="AX736"/>
      <c r="AY736"/>
      <c r="AZ736"/>
      <c r="BA736"/>
    </row>
    <row r="737" spans="1:53" s="428" customFormat="1" x14ac:dyDescent="0.25">
      <c r="A737"/>
      <c r="B737" s="25"/>
      <c r="C737" s="25"/>
      <c r="D737" s="27"/>
      <c r="E737" s="26"/>
      <c r="F737" s="26"/>
      <c r="G737" s="353"/>
      <c r="H737" s="425"/>
      <c r="I737" s="353"/>
      <c r="J737" s="426" t="str">
        <f>IF(D737&lt;&gt;"",IF(E737&lt;&gt;"",VLOOKUP(CONCATENATE(D737,"-",E737),'Three Phase - UG'!$C$8:$T$18,9,FALSE),""),"")</f>
        <v/>
      </c>
      <c r="K737" s="426" t="str">
        <f>IF(D737&lt;&gt;"",IF(E737&lt;&gt;"",VLOOKUP(CONCATENATE(D737,"-",E737),'Three Phase - UG'!$C$8:$T$18,10,FALSE),""),"")</f>
        <v/>
      </c>
      <c r="L737" s="426" t="str">
        <f>IF(D737&lt;&gt;"",IF(E737&lt;&gt;"",VLOOKUP(CONCATENATE(D737,"-",E737),'Three Phase - UG'!$C$8:$T$18,12,FALSE),""),"")</f>
        <v/>
      </c>
      <c r="M737" s="426" t="str">
        <f>IF(D737&lt;&gt;"",IF(E737&lt;&gt;"",VLOOKUP(CONCATENATE(D737,"-",E737),'Three Phase - UG'!$C$8:$T$18,13,FALSE),""),"")</f>
        <v/>
      </c>
      <c r="N737" s="427" t="str">
        <f>IF(D737&lt;&gt;"",IF(E737&lt;&gt;"",VLOOKUP(CONCATENATE(D737,"-",E737),'Three Phase - UG'!$C$8:$T$18,15,FALSE)*1000000,""),"")</f>
        <v/>
      </c>
      <c r="O737" s="426"/>
      <c r="P737" s="427"/>
      <c r="W737" s="429"/>
      <c r="X737"/>
      <c r="Y737"/>
      <c r="Z737"/>
      <c r="AA737"/>
      <c r="AB737"/>
      <c r="AC737"/>
      <c r="AD737"/>
      <c r="AE737"/>
      <c r="AF737" s="4"/>
      <c r="AG737" s="4"/>
      <c r="AH737" s="4"/>
      <c r="AI737" s="4"/>
      <c r="AJ737" s="4"/>
      <c r="AK737" s="4"/>
      <c r="AL737" s="4"/>
      <c r="AM737" s="4"/>
      <c r="AN737"/>
      <c r="AO737"/>
      <c r="AP737"/>
      <c r="AQ737"/>
      <c r="AR737"/>
      <c r="AS737"/>
      <c r="AT737"/>
      <c r="AU737"/>
      <c r="AV737"/>
      <c r="AW737"/>
      <c r="AX737"/>
      <c r="AY737"/>
      <c r="AZ737"/>
      <c r="BA737"/>
    </row>
    <row r="738" spans="1:53" s="428" customFormat="1" x14ac:dyDescent="0.25">
      <c r="A738"/>
      <c r="B738" s="25"/>
      <c r="C738" s="25"/>
      <c r="D738" s="27"/>
      <c r="E738" s="26"/>
      <c r="F738" s="26"/>
      <c r="G738" s="353"/>
      <c r="H738" s="425"/>
      <c r="I738" s="353"/>
      <c r="J738" s="426" t="str">
        <f>IF(D738&lt;&gt;"",IF(E738&lt;&gt;"",VLOOKUP(CONCATENATE(D738,"-",E738),'Three Phase - UG'!$C$8:$T$18,9,FALSE),""),"")</f>
        <v/>
      </c>
      <c r="K738" s="426" t="str">
        <f>IF(D738&lt;&gt;"",IF(E738&lt;&gt;"",VLOOKUP(CONCATENATE(D738,"-",E738),'Three Phase - UG'!$C$8:$T$18,10,FALSE),""),"")</f>
        <v/>
      </c>
      <c r="L738" s="426" t="str">
        <f>IF(D738&lt;&gt;"",IF(E738&lt;&gt;"",VLOOKUP(CONCATENATE(D738,"-",E738),'Three Phase - UG'!$C$8:$T$18,12,FALSE),""),"")</f>
        <v/>
      </c>
      <c r="M738" s="426" t="str">
        <f>IF(D738&lt;&gt;"",IF(E738&lt;&gt;"",VLOOKUP(CONCATENATE(D738,"-",E738),'Three Phase - UG'!$C$8:$T$18,13,FALSE),""),"")</f>
        <v/>
      </c>
      <c r="N738" s="427" t="str">
        <f>IF(D738&lt;&gt;"",IF(E738&lt;&gt;"",VLOOKUP(CONCATENATE(D738,"-",E738),'Three Phase - UG'!$C$8:$T$18,15,FALSE)*1000000,""),"")</f>
        <v/>
      </c>
      <c r="O738" s="426"/>
      <c r="P738" s="427"/>
      <c r="W738" s="429"/>
      <c r="X738"/>
      <c r="Y738"/>
      <c r="Z738"/>
      <c r="AA738"/>
      <c r="AB738"/>
      <c r="AC738"/>
      <c r="AD738"/>
      <c r="AE738"/>
      <c r="AF738" s="4"/>
      <c r="AG738" s="4"/>
      <c r="AH738" s="4"/>
      <c r="AI738" s="4"/>
      <c r="AJ738" s="4"/>
      <c r="AK738" s="4"/>
      <c r="AL738" s="4"/>
      <c r="AM738" s="4"/>
      <c r="AN738"/>
      <c r="AO738"/>
      <c r="AP738"/>
      <c r="AQ738"/>
      <c r="AR738"/>
      <c r="AS738"/>
      <c r="AT738"/>
      <c r="AU738"/>
      <c r="AV738"/>
      <c r="AW738"/>
      <c r="AX738"/>
      <c r="AY738"/>
      <c r="AZ738"/>
      <c r="BA738"/>
    </row>
    <row r="739" spans="1:53" s="428" customFormat="1" x14ac:dyDescent="0.25">
      <c r="A739"/>
      <c r="B739" s="25"/>
      <c r="C739" s="25"/>
      <c r="D739" s="27"/>
      <c r="E739" s="26"/>
      <c r="F739" s="26"/>
      <c r="G739" s="353"/>
      <c r="H739" s="425"/>
      <c r="I739" s="353"/>
      <c r="J739" s="426" t="str">
        <f>IF(D739&lt;&gt;"",IF(E739&lt;&gt;"",VLOOKUP(CONCATENATE(D739,"-",E739),'Three Phase - UG'!$C$8:$T$18,9,FALSE),""),"")</f>
        <v/>
      </c>
      <c r="K739" s="426" t="str">
        <f>IF(D739&lt;&gt;"",IF(E739&lt;&gt;"",VLOOKUP(CONCATENATE(D739,"-",E739),'Three Phase - UG'!$C$8:$T$18,10,FALSE),""),"")</f>
        <v/>
      </c>
      <c r="L739" s="426" t="str">
        <f>IF(D739&lt;&gt;"",IF(E739&lt;&gt;"",VLOOKUP(CONCATENATE(D739,"-",E739),'Three Phase - UG'!$C$8:$T$18,12,FALSE),""),"")</f>
        <v/>
      </c>
      <c r="M739" s="426" t="str">
        <f>IF(D739&lt;&gt;"",IF(E739&lt;&gt;"",VLOOKUP(CONCATENATE(D739,"-",E739),'Three Phase - UG'!$C$8:$T$18,13,FALSE),""),"")</f>
        <v/>
      </c>
      <c r="N739" s="427" t="str">
        <f>IF(D739&lt;&gt;"",IF(E739&lt;&gt;"",VLOOKUP(CONCATENATE(D739,"-",E739),'Three Phase - UG'!$C$8:$T$18,15,FALSE)*1000000,""),"")</f>
        <v/>
      </c>
      <c r="O739" s="426"/>
      <c r="P739" s="427"/>
      <c r="W739" s="429"/>
      <c r="X739"/>
      <c r="Y739"/>
      <c r="Z739"/>
      <c r="AA739"/>
      <c r="AB739"/>
      <c r="AC739"/>
      <c r="AD739"/>
      <c r="AE739"/>
      <c r="AF739" s="4"/>
      <c r="AG739" s="4"/>
      <c r="AH739" s="4"/>
      <c r="AI739" s="4"/>
      <c r="AJ739" s="4"/>
      <c r="AK739" s="4"/>
      <c r="AL739" s="4"/>
      <c r="AM739" s="4"/>
      <c r="AN739"/>
      <c r="AO739"/>
      <c r="AP739"/>
      <c r="AQ739"/>
      <c r="AR739"/>
      <c r="AS739"/>
      <c r="AT739"/>
      <c r="AU739"/>
      <c r="AV739"/>
      <c r="AW739"/>
      <c r="AX739"/>
      <c r="AY739"/>
      <c r="AZ739"/>
      <c r="BA739"/>
    </row>
    <row r="740" spans="1:53" s="428" customFormat="1" x14ac:dyDescent="0.25">
      <c r="A740"/>
      <c r="B740" s="25"/>
      <c r="C740" s="25"/>
      <c r="D740" s="27"/>
      <c r="E740" s="26"/>
      <c r="F740" s="26"/>
      <c r="G740" s="353"/>
      <c r="H740" s="425"/>
      <c r="I740" s="353"/>
      <c r="J740" s="426" t="str">
        <f>IF(D740&lt;&gt;"",IF(E740&lt;&gt;"",VLOOKUP(CONCATENATE(D740,"-",E740),'Three Phase - UG'!$C$8:$T$18,9,FALSE),""),"")</f>
        <v/>
      </c>
      <c r="K740" s="426" t="str">
        <f>IF(D740&lt;&gt;"",IF(E740&lt;&gt;"",VLOOKUP(CONCATENATE(D740,"-",E740),'Three Phase - UG'!$C$8:$T$18,10,FALSE),""),"")</f>
        <v/>
      </c>
      <c r="L740" s="426" t="str">
        <f>IF(D740&lt;&gt;"",IF(E740&lt;&gt;"",VLOOKUP(CONCATENATE(D740,"-",E740),'Three Phase - UG'!$C$8:$T$18,12,FALSE),""),"")</f>
        <v/>
      </c>
      <c r="M740" s="426" t="str">
        <f>IF(D740&lt;&gt;"",IF(E740&lt;&gt;"",VLOOKUP(CONCATENATE(D740,"-",E740),'Three Phase - UG'!$C$8:$T$18,13,FALSE),""),"")</f>
        <v/>
      </c>
      <c r="N740" s="427" t="str">
        <f>IF(D740&lt;&gt;"",IF(E740&lt;&gt;"",VLOOKUP(CONCATENATE(D740,"-",E740),'Three Phase - UG'!$C$8:$T$18,15,FALSE)*1000000,""),"")</f>
        <v/>
      </c>
      <c r="O740" s="426"/>
      <c r="P740" s="427"/>
      <c r="W740" s="429"/>
      <c r="X740"/>
      <c r="Y740"/>
      <c r="Z740"/>
      <c r="AA740"/>
      <c r="AB740"/>
      <c r="AC740"/>
      <c r="AD740"/>
      <c r="AE740"/>
      <c r="AF740" s="4"/>
      <c r="AG740" s="4"/>
      <c r="AH740" s="4"/>
      <c r="AI740" s="4"/>
      <c r="AJ740" s="4"/>
      <c r="AK740" s="4"/>
      <c r="AL740" s="4"/>
      <c r="AM740" s="4"/>
      <c r="AN740"/>
      <c r="AO740"/>
      <c r="AP740"/>
      <c r="AQ740"/>
      <c r="AR740"/>
      <c r="AS740"/>
      <c r="AT740"/>
      <c r="AU740"/>
      <c r="AV740"/>
      <c r="AW740"/>
      <c r="AX740"/>
      <c r="AY740"/>
      <c r="AZ740"/>
      <c r="BA740"/>
    </row>
    <row r="741" spans="1:53" s="428" customFormat="1" x14ac:dyDescent="0.25">
      <c r="A741"/>
      <c r="B741" s="25"/>
      <c r="C741" s="25"/>
      <c r="D741" s="27"/>
      <c r="E741" s="26"/>
      <c r="F741" s="26"/>
      <c r="G741" s="353"/>
      <c r="H741" s="425"/>
      <c r="I741" s="353"/>
      <c r="J741" s="426" t="str">
        <f>IF(D741&lt;&gt;"",IF(E741&lt;&gt;"",VLOOKUP(CONCATENATE(D741,"-",E741),'Three Phase - UG'!$C$8:$T$18,9,FALSE),""),"")</f>
        <v/>
      </c>
      <c r="K741" s="426" t="str">
        <f>IF(D741&lt;&gt;"",IF(E741&lt;&gt;"",VLOOKUP(CONCATENATE(D741,"-",E741),'Three Phase - UG'!$C$8:$T$18,10,FALSE),""),"")</f>
        <v/>
      </c>
      <c r="L741" s="426" t="str">
        <f>IF(D741&lt;&gt;"",IF(E741&lt;&gt;"",VLOOKUP(CONCATENATE(D741,"-",E741),'Three Phase - UG'!$C$8:$T$18,12,FALSE),""),"")</f>
        <v/>
      </c>
      <c r="M741" s="426" t="str">
        <f>IF(D741&lt;&gt;"",IF(E741&lt;&gt;"",VLOOKUP(CONCATENATE(D741,"-",E741),'Three Phase - UG'!$C$8:$T$18,13,FALSE),""),"")</f>
        <v/>
      </c>
      <c r="N741" s="427" t="str">
        <f>IF(D741&lt;&gt;"",IF(E741&lt;&gt;"",VLOOKUP(CONCATENATE(D741,"-",E741),'Three Phase - UG'!$C$8:$T$18,15,FALSE)*1000000,""),"")</f>
        <v/>
      </c>
      <c r="O741" s="426"/>
      <c r="P741" s="427"/>
      <c r="W741" s="429"/>
      <c r="X741"/>
      <c r="Y741"/>
      <c r="Z741"/>
      <c r="AA741"/>
      <c r="AB741"/>
      <c r="AC741"/>
      <c r="AD741"/>
      <c r="AE741"/>
      <c r="AF741" s="4"/>
      <c r="AG741" s="4"/>
      <c r="AH741" s="4"/>
      <c r="AI741" s="4"/>
      <c r="AJ741" s="4"/>
      <c r="AK741" s="4"/>
      <c r="AL741" s="4"/>
      <c r="AM741" s="4"/>
      <c r="AN741"/>
      <c r="AO741"/>
      <c r="AP741"/>
      <c r="AQ741"/>
      <c r="AR741"/>
      <c r="AS741"/>
      <c r="AT741"/>
      <c r="AU741"/>
      <c r="AV741"/>
      <c r="AW741"/>
      <c r="AX741"/>
      <c r="AY741"/>
      <c r="AZ741"/>
      <c r="BA741"/>
    </row>
    <row r="742" spans="1:53" s="428" customFormat="1" x14ac:dyDescent="0.25">
      <c r="A742"/>
      <c r="B742" s="25"/>
      <c r="C742" s="25"/>
      <c r="D742" s="27"/>
      <c r="E742" s="26"/>
      <c r="F742" s="26"/>
      <c r="G742" s="353"/>
      <c r="H742" s="425"/>
      <c r="I742" s="353"/>
      <c r="J742" s="426" t="str">
        <f>IF(D742&lt;&gt;"",IF(E742&lt;&gt;"",VLOOKUP(CONCATENATE(D742,"-",E742),'Three Phase - UG'!$C$8:$T$18,9,FALSE),""),"")</f>
        <v/>
      </c>
      <c r="K742" s="426" t="str">
        <f>IF(D742&lt;&gt;"",IF(E742&lt;&gt;"",VLOOKUP(CONCATENATE(D742,"-",E742),'Three Phase - UG'!$C$8:$T$18,10,FALSE),""),"")</f>
        <v/>
      </c>
      <c r="L742" s="426" t="str">
        <f>IF(D742&lt;&gt;"",IF(E742&lt;&gt;"",VLOOKUP(CONCATENATE(D742,"-",E742),'Three Phase - UG'!$C$8:$T$18,12,FALSE),""),"")</f>
        <v/>
      </c>
      <c r="M742" s="426" t="str">
        <f>IF(D742&lt;&gt;"",IF(E742&lt;&gt;"",VLOOKUP(CONCATENATE(D742,"-",E742),'Three Phase - UG'!$C$8:$T$18,13,FALSE),""),"")</f>
        <v/>
      </c>
      <c r="N742" s="427" t="str">
        <f>IF(D742&lt;&gt;"",IF(E742&lt;&gt;"",VLOOKUP(CONCATENATE(D742,"-",E742),'Three Phase - UG'!$C$8:$T$18,15,FALSE)*1000000,""),"")</f>
        <v/>
      </c>
      <c r="O742" s="426"/>
      <c r="P742" s="427"/>
      <c r="W742" s="429"/>
      <c r="X742"/>
      <c r="Y742"/>
      <c r="Z742"/>
      <c r="AA742"/>
      <c r="AB742"/>
      <c r="AC742"/>
      <c r="AD742"/>
      <c r="AE742"/>
      <c r="AF742" s="4"/>
      <c r="AG742" s="4"/>
      <c r="AH742" s="4"/>
      <c r="AI742" s="4"/>
      <c r="AJ742" s="4"/>
      <c r="AK742" s="4"/>
      <c r="AL742" s="4"/>
      <c r="AM742" s="4"/>
      <c r="AN742"/>
      <c r="AO742"/>
      <c r="AP742"/>
      <c r="AQ742"/>
      <c r="AR742"/>
      <c r="AS742"/>
      <c r="AT742"/>
      <c r="AU742"/>
      <c r="AV742"/>
      <c r="AW742"/>
      <c r="AX742"/>
      <c r="AY742"/>
      <c r="AZ742"/>
      <c r="BA742"/>
    </row>
    <row r="743" spans="1:53" s="428" customFormat="1" x14ac:dyDescent="0.25">
      <c r="A743"/>
      <c r="B743" s="25"/>
      <c r="C743" s="25"/>
      <c r="D743" s="27"/>
      <c r="E743" s="26"/>
      <c r="F743" s="26"/>
      <c r="G743" s="353"/>
      <c r="H743" s="425"/>
      <c r="I743" s="353"/>
      <c r="J743" s="426" t="str">
        <f>IF(D743&lt;&gt;"",IF(E743&lt;&gt;"",VLOOKUP(CONCATENATE(D743,"-",E743),'Three Phase - UG'!$C$8:$T$18,9,FALSE),""),"")</f>
        <v/>
      </c>
      <c r="K743" s="426" t="str">
        <f>IF(D743&lt;&gt;"",IF(E743&lt;&gt;"",VLOOKUP(CONCATENATE(D743,"-",E743),'Three Phase - UG'!$C$8:$T$18,10,FALSE),""),"")</f>
        <v/>
      </c>
      <c r="L743" s="426" t="str">
        <f>IF(D743&lt;&gt;"",IF(E743&lt;&gt;"",VLOOKUP(CONCATENATE(D743,"-",E743),'Three Phase - UG'!$C$8:$T$18,12,FALSE),""),"")</f>
        <v/>
      </c>
      <c r="M743" s="426" t="str">
        <f>IF(D743&lt;&gt;"",IF(E743&lt;&gt;"",VLOOKUP(CONCATENATE(D743,"-",E743),'Three Phase - UG'!$C$8:$T$18,13,FALSE),""),"")</f>
        <v/>
      </c>
      <c r="N743" s="427" t="str">
        <f>IF(D743&lt;&gt;"",IF(E743&lt;&gt;"",VLOOKUP(CONCATENATE(D743,"-",E743),'Three Phase - UG'!$C$8:$T$18,15,FALSE)*1000000,""),"")</f>
        <v/>
      </c>
      <c r="O743" s="426"/>
      <c r="P743" s="427"/>
      <c r="W743" s="429"/>
      <c r="X743"/>
      <c r="Y743"/>
      <c r="Z743"/>
      <c r="AA743"/>
      <c r="AB743"/>
      <c r="AC743"/>
      <c r="AD743"/>
      <c r="AE743"/>
      <c r="AF743" s="4"/>
      <c r="AG743" s="4"/>
      <c r="AH743" s="4"/>
      <c r="AI743" s="4"/>
      <c r="AJ743" s="4"/>
      <c r="AK743" s="4"/>
      <c r="AL743" s="4"/>
      <c r="AM743" s="4"/>
      <c r="AN743"/>
      <c r="AO743"/>
      <c r="AP743"/>
      <c r="AQ743"/>
      <c r="AR743"/>
      <c r="AS743"/>
      <c r="AT743"/>
      <c r="AU743"/>
      <c r="AV743"/>
      <c r="AW743"/>
      <c r="AX743"/>
      <c r="AY743"/>
      <c r="AZ743"/>
      <c r="BA743"/>
    </row>
    <row r="744" spans="1:53" s="428" customFormat="1" x14ac:dyDescent="0.25">
      <c r="A744"/>
      <c r="B744" s="25"/>
      <c r="C744" s="25"/>
      <c r="D744" s="27"/>
      <c r="E744" s="26"/>
      <c r="F744" s="26"/>
      <c r="G744" s="353"/>
      <c r="H744" s="425"/>
      <c r="I744" s="353"/>
      <c r="J744" s="426" t="str">
        <f>IF(D744&lt;&gt;"",IF(E744&lt;&gt;"",VLOOKUP(CONCATENATE(D744,"-",E744),'Three Phase - UG'!$C$8:$T$18,9,FALSE),""),"")</f>
        <v/>
      </c>
      <c r="K744" s="426" t="str">
        <f>IF(D744&lt;&gt;"",IF(E744&lt;&gt;"",VLOOKUP(CONCATENATE(D744,"-",E744),'Three Phase - UG'!$C$8:$T$18,10,FALSE),""),"")</f>
        <v/>
      </c>
      <c r="L744" s="426" t="str">
        <f>IF(D744&lt;&gt;"",IF(E744&lt;&gt;"",VLOOKUP(CONCATENATE(D744,"-",E744),'Three Phase - UG'!$C$8:$T$18,12,FALSE),""),"")</f>
        <v/>
      </c>
      <c r="M744" s="426" t="str">
        <f>IF(D744&lt;&gt;"",IF(E744&lt;&gt;"",VLOOKUP(CONCATENATE(D744,"-",E744),'Three Phase - UG'!$C$8:$T$18,13,FALSE),""),"")</f>
        <v/>
      </c>
      <c r="N744" s="427" t="str">
        <f>IF(D744&lt;&gt;"",IF(E744&lt;&gt;"",VLOOKUP(CONCATENATE(D744,"-",E744),'Three Phase - UG'!$C$8:$T$18,15,FALSE)*1000000,""),"")</f>
        <v/>
      </c>
      <c r="O744" s="426"/>
      <c r="P744" s="427"/>
      <c r="W744" s="429"/>
      <c r="X744"/>
      <c r="Y744"/>
      <c r="Z744"/>
      <c r="AA744"/>
      <c r="AB744"/>
      <c r="AC744"/>
      <c r="AD744"/>
      <c r="AE744"/>
      <c r="AF744" s="4"/>
      <c r="AG744" s="4"/>
      <c r="AH744" s="4"/>
      <c r="AI744" s="4"/>
      <c r="AJ744" s="4"/>
      <c r="AK744" s="4"/>
      <c r="AL744" s="4"/>
      <c r="AM744" s="4"/>
      <c r="AN744"/>
      <c r="AO744"/>
      <c r="AP744"/>
      <c r="AQ744"/>
      <c r="AR744"/>
      <c r="AS744"/>
      <c r="AT744"/>
      <c r="AU744"/>
      <c r="AV744"/>
      <c r="AW744"/>
      <c r="AX744"/>
      <c r="AY744"/>
      <c r="AZ744"/>
      <c r="BA744"/>
    </row>
    <row r="745" spans="1:53" s="428" customFormat="1" x14ac:dyDescent="0.25">
      <c r="A745"/>
      <c r="B745" s="25"/>
      <c r="C745" s="25"/>
      <c r="D745" s="27"/>
      <c r="E745" s="26"/>
      <c r="F745" s="26"/>
      <c r="G745" s="353"/>
      <c r="H745" s="425"/>
      <c r="I745" s="353"/>
      <c r="J745" s="426" t="str">
        <f>IF(D745&lt;&gt;"",IF(E745&lt;&gt;"",VLOOKUP(CONCATENATE(D745,"-",E745),'Three Phase - UG'!$C$8:$T$18,9,FALSE),""),"")</f>
        <v/>
      </c>
      <c r="K745" s="426" t="str">
        <f>IF(D745&lt;&gt;"",IF(E745&lt;&gt;"",VLOOKUP(CONCATENATE(D745,"-",E745),'Three Phase - UG'!$C$8:$T$18,10,FALSE),""),"")</f>
        <v/>
      </c>
      <c r="L745" s="426" t="str">
        <f>IF(D745&lt;&gt;"",IF(E745&lt;&gt;"",VLOOKUP(CONCATENATE(D745,"-",E745),'Three Phase - UG'!$C$8:$T$18,12,FALSE),""),"")</f>
        <v/>
      </c>
      <c r="M745" s="426" t="str">
        <f>IF(D745&lt;&gt;"",IF(E745&lt;&gt;"",VLOOKUP(CONCATENATE(D745,"-",E745),'Three Phase - UG'!$C$8:$T$18,13,FALSE),""),"")</f>
        <v/>
      </c>
      <c r="N745" s="427" t="str">
        <f>IF(D745&lt;&gt;"",IF(E745&lt;&gt;"",VLOOKUP(CONCATENATE(D745,"-",E745),'Three Phase - UG'!$C$8:$T$18,15,FALSE)*1000000,""),"")</f>
        <v/>
      </c>
      <c r="O745" s="426"/>
      <c r="P745" s="427"/>
      <c r="W745" s="429"/>
      <c r="X745"/>
      <c r="Y745"/>
      <c r="Z745"/>
      <c r="AA745"/>
      <c r="AB745"/>
      <c r="AC745"/>
      <c r="AD745"/>
      <c r="AE745"/>
      <c r="AF745" s="4"/>
      <c r="AG745" s="4"/>
      <c r="AH745" s="4"/>
      <c r="AI745" s="4"/>
      <c r="AJ745" s="4"/>
      <c r="AK745" s="4"/>
      <c r="AL745" s="4"/>
      <c r="AM745" s="4"/>
      <c r="AN745"/>
      <c r="AO745"/>
      <c r="AP745"/>
      <c r="AQ745"/>
      <c r="AR745"/>
      <c r="AS745"/>
      <c r="AT745"/>
      <c r="AU745"/>
      <c r="AV745"/>
      <c r="AW745"/>
      <c r="AX745"/>
      <c r="AY745"/>
      <c r="AZ745"/>
      <c r="BA745"/>
    </row>
    <row r="746" spans="1:53" s="428" customFormat="1" x14ac:dyDescent="0.25">
      <c r="A746"/>
      <c r="B746" s="25"/>
      <c r="C746" s="25"/>
      <c r="D746" s="27"/>
      <c r="E746" s="26"/>
      <c r="F746" s="26"/>
      <c r="G746" s="353"/>
      <c r="H746" s="425"/>
      <c r="I746" s="353"/>
      <c r="J746" s="426" t="str">
        <f>IF(D746&lt;&gt;"",IF(E746&lt;&gt;"",VLOOKUP(CONCATENATE(D746,"-",E746),'Three Phase - UG'!$C$8:$T$18,9,FALSE),""),"")</f>
        <v/>
      </c>
      <c r="K746" s="426" t="str">
        <f>IF(D746&lt;&gt;"",IF(E746&lt;&gt;"",VLOOKUP(CONCATENATE(D746,"-",E746),'Three Phase - UG'!$C$8:$T$18,10,FALSE),""),"")</f>
        <v/>
      </c>
      <c r="L746" s="426" t="str">
        <f>IF(D746&lt;&gt;"",IF(E746&lt;&gt;"",VLOOKUP(CONCATENATE(D746,"-",E746),'Three Phase - UG'!$C$8:$T$18,12,FALSE),""),"")</f>
        <v/>
      </c>
      <c r="M746" s="426" t="str">
        <f>IF(D746&lt;&gt;"",IF(E746&lt;&gt;"",VLOOKUP(CONCATENATE(D746,"-",E746),'Three Phase - UG'!$C$8:$T$18,13,FALSE),""),"")</f>
        <v/>
      </c>
      <c r="N746" s="427" t="str">
        <f>IF(D746&lt;&gt;"",IF(E746&lt;&gt;"",VLOOKUP(CONCATENATE(D746,"-",E746),'Three Phase - UG'!$C$8:$T$18,15,FALSE)*1000000,""),"")</f>
        <v/>
      </c>
      <c r="O746" s="426"/>
      <c r="P746" s="427"/>
      <c r="W746" s="429"/>
      <c r="X746"/>
      <c r="Y746"/>
      <c r="Z746"/>
      <c r="AA746"/>
      <c r="AB746"/>
      <c r="AC746"/>
      <c r="AD746"/>
      <c r="AE746"/>
      <c r="AF746" s="4"/>
      <c r="AG746" s="4"/>
      <c r="AH746" s="4"/>
      <c r="AI746" s="4"/>
      <c r="AJ746" s="4"/>
      <c r="AK746" s="4"/>
      <c r="AL746" s="4"/>
      <c r="AM746" s="4"/>
      <c r="AN746"/>
      <c r="AO746"/>
      <c r="AP746"/>
      <c r="AQ746"/>
      <c r="AR746"/>
      <c r="AS746"/>
      <c r="AT746"/>
      <c r="AU746"/>
      <c r="AV746"/>
      <c r="AW746"/>
      <c r="AX746"/>
      <c r="AY746"/>
      <c r="AZ746"/>
      <c r="BA746"/>
    </row>
    <row r="747" spans="1:53" s="428" customFormat="1" x14ac:dyDescent="0.25">
      <c r="A747"/>
      <c r="B747" s="25"/>
      <c r="C747" s="25"/>
      <c r="D747" s="27"/>
      <c r="E747" s="26"/>
      <c r="F747" s="26"/>
      <c r="G747" s="353"/>
      <c r="H747" s="425"/>
      <c r="I747" s="353"/>
      <c r="J747" s="426" t="str">
        <f>IF(D747&lt;&gt;"",IF(E747&lt;&gt;"",VLOOKUP(CONCATENATE(D747,"-",E747),'Three Phase - UG'!$C$8:$T$18,9,FALSE),""),"")</f>
        <v/>
      </c>
      <c r="K747" s="426" t="str">
        <f>IF(D747&lt;&gt;"",IF(E747&lt;&gt;"",VLOOKUP(CONCATENATE(D747,"-",E747),'Three Phase - UG'!$C$8:$T$18,10,FALSE),""),"")</f>
        <v/>
      </c>
      <c r="L747" s="426" t="str">
        <f>IF(D747&lt;&gt;"",IF(E747&lt;&gt;"",VLOOKUP(CONCATENATE(D747,"-",E747),'Three Phase - UG'!$C$8:$T$18,12,FALSE),""),"")</f>
        <v/>
      </c>
      <c r="M747" s="426" t="str">
        <f>IF(D747&lt;&gt;"",IF(E747&lt;&gt;"",VLOOKUP(CONCATENATE(D747,"-",E747),'Three Phase - UG'!$C$8:$T$18,13,FALSE),""),"")</f>
        <v/>
      </c>
      <c r="N747" s="427" t="str">
        <f>IF(D747&lt;&gt;"",IF(E747&lt;&gt;"",VLOOKUP(CONCATENATE(D747,"-",E747),'Three Phase - UG'!$C$8:$T$18,15,FALSE)*1000000,""),"")</f>
        <v/>
      </c>
      <c r="O747" s="426"/>
      <c r="P747" s="427"/>
      <c r="W747" s="429"/>
      <c r="X747"/>
      <c r="Y747"/>
      <c r="Z747"/>
      <c r="AA747"/>
      <c r="AB747"/>
      <c r="AC747"/>
      <c r="AD747"/>
      <c r="AE747"/>
      <c r="AF747" s="4"/>
      <c r="AG747" s="4"/>
      <c r="AH747" s="4"/>
      <c r="AI747" s="4"/>
      <c r="AJ747" s="4"/>
      <c r="AK747" s="4"/>
      <c r="AL747" s="4"/>
      <c r="AM747" s="4"/>
      <c r="AN747"/>
      <c r="AO747"/>
      <c r="AP747"/>
      <c r="AQ747"/>
      <c r="AR747"/>
      <c r="AS747"/>
      <c r="AT747"/>
      <c r="AU747"/>
      <c r="AV747"/>
      <c r="AW747"/>
      <c r="AX747"/>
      <c r="AY747"/>
      <c r="AZ747"/>
      <c r="BA747"/>
    </row>
    <row r="748" spans="1:53" s="428" customFormat="1" x14ac:dyDescent="0.25">
      <c r="A748"/>
      <c r="B748" s="25"/>
      <c r="C748" s="25"/>
      <c r="D748" s="27"/>
      <c r="E748" s="26"/>
      <c r="F748" s="26"/>
      <c r="G748" s="353"/>
      <c r="H748" s="425"/>
      <c r="I748" s="353"/>
      <c r="J748" s="426" t="str">
        <f>IF(D748&lt;&gt;"",IF(E748&lt;&gt;"",VLOOKUP(CONCATENATE(D748,"-",E748),'Three Phase - UG'!$C$8:$T$18,9,FALSE),""),"")</f>
        <v/>
      </c>
      <c r="K748" s="426" t="str">
        <f>IF(D748&lt;&gt;"",IF(E748&lt;&gt;"",VLOOKUP(CONCATENATE(D748,"-",E748),'Three Phase - UG'!$C$8:$T$18,10,FALSE),""),"")</f>
        <v/>
      </c>
      <c r="L748" s="426" t="str">
        <f>IF(D748&lt;&gt;"",IF(E748&lt;&gt;"",VLOOKUP(CONCATENATE(D748,"-",E748),'Three Phase - UG'!$C$8:$T$18,12,FALSE),""),"")</f>
        <v/>
      </c>
      <c r="M748" s="426" t="str">
        <f>IF(D748&lt;&gt;"",IF(E748&lt;&gt;"",VLOOKUP(CONCATENATE(D748,"-",E748),'Three Phase - UG'!$C$8:$T$18,13,FALSE),""),"")</f>
        <v/>
      </c>
      <c r="N748" s="427" t="str">
        <f>IF(D748&lt;&gt;"",IF(E748&lt;&gt;"",VLOOKUP(CONCATENATE(D748,"-",E748),'Three Phase - UG'!$C$8:$T$18,15,FALSE)*1000000,""),"")</f>
        <v/>
      </c>
      <c r="O748" s="426"/>
      <c r="P748" s="427"/>
      <c r="W748" s="429"/>
      <c r="X748"/>
      <c r="Y748"/>
      <c r="Z748"/>
      <c r="AA748"/>
      <c r="AB748"/>
      <c r="AC748"/>
      <c r="AD748"/>
      <c r="AE748"/>
      <c r="AF748" s="4"/>
      <c r="AG748" s="4"/>
      <c r="AH748" s="4"/>
      <c r="AI748" s="4"/>
      <c r="AJ748" s="4"/>
      <c r="AK748" s="4"/>
      <c r="AL748" s="4"/>
      <c r="AM748" s="4"/>
      <c r="AN748"/>
      <c r="AO748"/>
      <c r="AP748"/>
      <c r="AQ748"/>
      <c r="AR748"/>
      <c r="AS748"/>
      <c r="AT748"/>
      <c r="AU748"/>
      <c r="AV748"/>
      <c r="AW748"/>
      <c r="AX748"/>
      <c r="AY748"/>
      <c r="AZ748"/>
      <c r="BA748"/>
    </row>
    <row r="749" spans="1:53" s="428" customFormat="1" x14ac:dyDescent="0.25">
      <c r="A749"/>
      <c r="B749" s="25"/>
      <c r="C749" s="25"/>
      <c r="D749" s="27"/>
      <c r="E749" s="26"/>
      <c r="F749" s="26"/>
      <c r="G749" s="353"/>
      <c r="H749" s="425"/>
      <c r="I749" s="353"/>
      <c r="J749" s="426" t="str">
        <f>IF(D749&lt;&gt;"",IF(E749&lt;&gt;"",VLOOKUP(CONCATENATE(D749,"-",E749),'Three Phase - UG'!$C$8:$T$18,9,FALSE),""),"")</f>
        <v/>
      </c>
      <c r="K749" s="426" t="str">
        <f>IF(D749&lt;&gt;"",IF(E749&lt;&gt;"",VLOOKUP(CONCATENATE(D749,"-",E749),'Three Phase - UG'!$C$8:$T$18,10,FALSE),""),"")</f>
        <v/>
      </c>
      <c r="L749" s="426" t="str">
        <f>IF(D749&lt;&gt;"",IF(E749&lt;&gt;"",VLOOKUP(CONCATENATE(D749,"-",E749),'Three Phase - UG'!$C$8:$T$18,12,FALSE),""),"")</f>
        <v/>
      </c>
      <c r="M749" s="426" t="str">
        <f>IF(D749&lt;&gt;"",IF(E749&lt;&gt;"",VLOOKUP(CONCATENATE(D749,"-",E749),'Three Phase - UG'!$C$8:$T$18,13,FALSE),""),"")</f>
        <v/>
      </c>
      <c r="N749" s="427" t="str">
        <f>IF(D749&lt;&gt;"",IF(E749&lt;&gt;"",VLOOKUP(CONCATENATE(D749,"-",E749),'Three Phase - UG'!$C$8:$T$18,15,FALSE)*1000000,""),"")</f>
        <v/>
      </c>
      <c r="O749" s="426"/>
      <c r="P749" s="427"/>
      <c r="W749" s="429"/>
      <c r="X749"/>
      <c r="Y749"/>
      <c r="Z749"/>
      <c r="AA749"/>
      <c r="AB749"/>
      <c r="AC749"/>
      <c r="AD749"/>
      <c r="AE749"/>
      <c r="AF749" s="4"/>
      <c r="AG749" s="4"/>
      <c r="AH749" s="4"/>
      <c r="AI749" s="4"/>
      <c r="AJ749" s="4"/>
      <c r="AK749" s="4"/>
      <c r="AL749" s="4"/>
      <c r="AM749" s="4"/>
      <c r="AN749"/>
      <c r="AO749"/>
      <c r="AP749"/>
      <c r="AQ749"/>
      <c r="AR749"/>
      <c r="AS749"/>
      <c r="AT749"/>
      <c r="AU749"/>
      <c r="AV749"/>
      <c r="AW749"/>
      <c r="AX749"/>
      <c r="AY749"/>
      <c r="AZ749"/>
      <c r="BA749"/>
    </row>
    <row r="750" spans="1:53" s="428" customFormat="1" x14ac:dyDescent="0.25">
      <c r="A750"/>
      <c r="B750" s="25"/>
      <c r="C750" s="25"/>
      <c r="D750" s="27"/>
      <c r="E750" s="26"/>
      <c r="F750" s="26"/>
      <c r="G750" s="353"/>
      <c r="H750" s="425"/>
      <c r="I750" s="353"/>
      <c r="J750" s="426" t="str">
        <f>IF(D750&lt;&gt;"",IF(E750&lt;&gt;"",VLOOKUP(CONCATENATE(D750,"-",E750),'Three Phase - UG'!$C$8:$T$18,9,FALSE),""),"")</f>
        <v/>
      </c>
      <c r="K750" s="426" t="str">
        <f>IF(D750&lt;&gt;"",IF(E750&lt;&gt;"",VLOOKUP(CONCATENATE(D750,"-",E750),'Three Phase - UG'!$C$8:$T$18,10,FALSE),""),"")</f>
        <v/>
      </c>
      <c r="L750" s="426" t="str">
        <f>IF(D750&lt;&gt;"",IF(E750&lt;&gt;"",VLOOKUP(CONCATENATE(D750,"-",E750),'Three Phase - UG'!$C$8:$T$18,12,FALSE),""),"")</f>
        <v/>
      </c>
      <c r="M750" s="426" t="str">
        <f>IF(D750&lt;&gt;"",IF(E750&lt;&gt;"",VLOOKUP(CONCATENATE(D750,"-",E750),'Three Phase - UG'!$C$8:$T$18,13,FALSE),""),"")</f>
        <v/>
      </c>
      <c r="N750" s="427" t="str">
        <f>IF(D750&lt;&gt;"",IF(E750&lt;&gt;"",VLOOKUP(CONCATENATE(D750,"-",E750),'Three Phase - UG'!$C$8:$T$18,15,FALSE)*1000000,""),"")</f>
        <v/>
      </c>
      <c r="O750" s="426"/>
      <c r="P750" s="427"/>
      <c r="W750" s="429"/>
      <c r="X750"/>
      <c r="Y750"/>
      <c r="Z750"/>
      <c r="AA750"/>
      <c r="AB750"/>
      <c r="AC750"/>
      <c r="AD750"/>
      <c r="AE750"/>
      <c r="AF750" s="4"/>
      <c r="AG750" s="4"/>
      <c r="AH750" s="4"/>
      <c r="AI750" s="4"/>
      <c r="AJ750" s="4"/>
      <c r="AK750" s="4"/>
      <c r="AL750" s="4"/>
      <c r="AM750" s="4"/>
      <c r="AN750"/>
      <c r="AO750"/>
      <c r="AP750"/>
      <c r="AQ750"/>
      <c r="AR750"/>
      <c r="AS750"/>
      <c r="AT750"/>
      <c r="AU750"/>
      <c r="AV750"/>
      <c r="AW750"/>
      <c r="AX750"/>
      <c r="AY750"/>
      <c r="AZ750"/>
      <c r="BA750"/>
    </row>
    <row r="751" spans="1:53" s="428" customFormat="1" x14ac:dyDescent="0.25">
      <c r="A751"/>
      <c r="B751" s="25"/>
      <c r="C751" s="25"/>
      <c r="D751" s="27"/>
      <c r="E751" s="26"/>
      <c r="F751" s="26"/>
      <c r="G751" s="353"/>
      <c r="H751" s="425"/>
      <c r="I751" s="353"/>
      <c r="J751" s="426" t="str">
        <f>IF(D751&lt;&gt;"",IF(E751&lt;&gt;"",VLOOKUP(CONCATENATE(D751,"-",E751),'Three Phase - UG'!$C$8:$T$18,9,FALSE),""),"")</f>
        <v/>
      </c>
      <c r="K751" s="426" t="str">
        <f>IF(D751&lt;&gt;"",IF(E751&lt;&gt;"",VLOOKUP(CONCATENATE(D751,"-",E751),'Three Phase - UG'!$C$8:$T$18,10,FALSE),""),"")</f>
        <v/>
      </c>
      <c r="L751" s="426" t="str">
        <f>IF(D751&lt;&gt;"",IF(E751&lt;&gt;"",VLOOKUP(CONCATENATE(D751,"-",E751),'Three Phase - UG'!$C$8:$T$18,12,FALSE),""),"")</f>
        <v/>
      </c>
      <c r="M751" s="426" t="str">
        <f>IF(D751&lt;&gt;"",IF(E751&lt;&gt;"",VLOOKUP(CONCATENATE(D751,"-",E751),'Three Phase - UG'!$C$8:$T$18,13,FALSE),""),"")</f>
        <v/>
      </c>
      <c r="N751" s="427" t="str">
        <f>IF(D751&lt;&gt;"",IF(E751&lt;&gt;"",VLOOKUP(CONCATENATE(D751,"-",E751),'Three Phase - UG'!$C$8:$T$18,15,FALSE)*1000000,""),"")</f>
        <v/>
      </c>
      <c r="O751" s="426"/>
      <c r="P751" s="427"/>
      <c r="W751" s="429"/>
      <c r="X751"/>
      <c r="Y751"/>
      <c r="Z751"/>
      <c r="AA751"/>
      <c r="AB751"/>
      <c r="AC751"/>
      <c r="AD751"/>
      <c r="AE751"/>
      <c r="AF751" s="4"/>
      <c r="AG751" s="4"/>
      <c r="AH751" s="4"/>
      <c r="AI751" s="4"/>
      <c r="AJ751" s="4"/>
      <c r="AK751" s="4"/>
      <c r="AL751" s="4"/>
      <c r="AM751" s="4"/>
      <c r="AN751"/>
      <c r="AO751"/>
      <c r="AP751"/>
      <c r="AQ751"/>
      <c r="AR751"/>
      <c r="AS751"/>
      <c r="AT751"/>
      <c r="AU751"/>
      <c r="AV751"/>
      <c r="AW751"/>
      <c r="AX751"/>
      <c r="AY751"/>
      <c r="AZ751"/>
      <c r="BA751"/>
    </row>
    <row r="752" spans="1:53" s="428" customFormat="1" x14ac:dyDescent="0.25">
      <c r="A752"/>
      <c r="B752" s="25"/>
      <c r="C752" s="25"/>
      <c r="D752" s="27"/>
      <c r="E752" s="26"/>
      <c r="F752" s="26"/>
      <c r="G752" s="353"/>
      <c r="H752" s="425"/>
      <c r="I752" s="353"/>
      <c r="J752" s="426" t="str">
        <f>IF(D752&lt;&gt;"",IF(E752&lt;&gt;"",VLOOKUP(CONCATENATE(D752,"-",E752),'Three Phase - UG'!$C$8:$T$18,9,FALSE),""),"")</f>
        <v/>
      </c>
      <c r="K752" s="426" t="str">
        <f>IF(D752&lt;&gt;"",IF(E752&lt;&gt;"",VLOOKUP(CONCATENATE(D752,"-",E752),'Three Phase - UG'!$C$8:$T$18,10,FALSE),""),"")</f>
        <v/>
      </c>
      <c r="L752" s="426" t="str">
        <f>IF(D752&lt;&gt;"",IF(E752&lt;&gt;"",VLOOKUP(CONCATENATE(D752,"-",E752),'Three Phase - UG'!$C$8:$T$18,12,FALSE),""),"")</f>
        <v/>
      </c>
      <c r="M752" s="426" t="str">
        <f>IF(D752&lt;&gt;"",IF(E752&lt;&gt;"",VLOOKUP(CONCATENATE(D752,"-",E752),'Three Phase - UG'!$C$8:$T$18,13,FALSE),""),"")</f>
        <v/>
      </c>
      <c r="N752" s="427" t="str">
        <f>IF(D752&lt;&gt;"",IF(E752&lt;&gt;"",VLOOKUP(CONCATENATE(D752,"-",E752),'Three Phase - UG'!$C$8:$T$18,15,FALSE)*1000000,""),"")</f>
        <v/>
      </c>
      <c r="O752" s="426"/>
      <c r="P752" s="427"/>
      <c r="W752" s="429"/>
      <c r="X752"/>
      <c r="Y752"/>
      <c r="Z752"/>
      <c r="AA752"/>
      <c r="AB752"/>
      <c r="AC752"/>
      <c r="AD752"/>
      <c r="AE752"/>
      <c r="AF752" s="4"/>
      <c r="AG752" s="4"/>
      <c r="AH752" s="4"/>
      <c r="AI752" s="4"/>
      <c r="AJ752" s="4"/>
      <c r="AK752" s="4"/>
      <c r="AL752" s="4"/>
      <c r="AM752" s="4"/>
      <c r="AN752"/>
      <c r="AO752"/>
      <c r="AP752"/>
      <c r="AQ752"/>
      <c r="AR752"/>
      <c r="AS752"/>
      <c r="AT752"/>
      <c r="AU752"/>
      <c r="AV752"/>
      <c r="AW752"/>
      <c r="AX752"/>
      <c r="AY752"/>
      <c r="AZ752"/>
      <c r="BA752"/>
    </row>
    <row r="753" spans="1:53" s="428" customFormat="1" x14ac:dyDescent="0.25">
      <c r="A753"/>
      <c r="B753" s="25"/>
      <c r="C753" s="25"/>
      <c r="D753" s="27"/>
      <c r="E753" s="26"/>
      <c r="F753" s="26"/>
      <c r="G753" s="353"/>
      <c r="H753" s="425"/>
      <c r="I753" s="353"/>
      <c r="J753" s="426" t="str">
        <f>IF(D753&lt;&gt;"",IF(E753&lt;&gt;"",VLOOKUP(CONCATENATE(D753,"-",E753),'Three Phase - UG'!$C$8:$T$18,9,FALSE),""),"")</f>
        <v/>
      </c>
      <c r="K753" s="426" t="str">
        <f>IF(D753&lt;&gt;"",IF(E753&lt;&gt;"",VLOOKUP(CONCATENATE(D753,"-",E753),'Three Phase - UG'!$C$8:$T$18,10,FALSE),""),"")</f>
        <v/>
      </c>
      <c r="L753" s="426" t="str">
        <f>IF(D753&lt;&gt;"",IF(E753&lt;&gt;"",VLOOKUP(CONCATENATE(D753,"-",E753),'Three Phase - UG'!$C$8:$T$18,12,FALSE),""),"")</f>
        <v/>
      </c>
      <c r="M753" s="426" t="str">
        <f>IF(D753&lt;&gt;"",IF(E753&lt;&gt;"",VLOOKUP(CONCATENATE(D753,"-",E753),'Three Phase - UG'!$C$8:$T$18,13,FALSE),""),"")</f>
        <v/>
      </c>
      <c r="N753" s="427" t="str">
        <f>IF(D753&lt;&gt;"",IF(E753&lt;&gt;"",VLOOKUP(CONCATENATE(D753,"-",E753),'Three Phase - UG'!$C$8:$T$18,15,FALSE)*1000000,""),"")</f>
        <v/>
      </c>
      <c r="O753" s="426"/>
      <c r="P753" s="427"/>
      <c r="W753" s="429"/>
      <c r="X753"/>
      <c r="Y753"/>
      <c r="Z753"/>
      <c r="AA753"/>
      <c r="AB753"/>
      <c r="AC753"/>
      <c r="AD753"/>
      <c r="AE753"/>
      <c r="AF753" s="4"/>
      <c r="AG753" s="4"/>
      <c r="AH753" s="4"/>
      <c r="AI753" s="4"/>
      <c r="AJ753" s="4"/>
      <c r="AK753" s="4"/>
      <c r="AL753" s="4"/>
      <c r="AM753" s="4"/>
      <c r="AN753"/>
      <c r="AO753"/>
      <c r="AP753"/>
      <c r="AQ753"/>
      <c r="AR753"/>
      <c r="AS753"/>
      <c r="AT753"/>
      <c r="AU753"/>
      <c r="AV753"/>
      <c r="AW753"/>
      <c r="AX753"/>
      <c r="AY753"/>
      <c r="AZ753"/>
      <c r="BA753"/>
    </row>
    <row r="754" spans="1:53" s="428" customFormat="1" x14ac:dyDescent="0.25">
      <c r="A754"/>
      <c r="B754" s="25"/>
      <c r="C754" s="25"/>
      <c r="D754" s="27"/>
      <c r="E754" s="26"/>
      <c r="F754" s="26"/>
      <c r="G754" s="353"/>
      <c r="H754" s="425"/>
      <c r="I754" s="353"/>
      <c r="J754" s="426" t="str">
        <f>IF(D754&lt;&gt;"",IF(E754&lt;&gt;"",VLOOKUP(CONCATENATE(D754,"-",E754),'Three Phase - UG'!$C$8:$T$18,9,FALSE),""),"")</f>
        <v/>
      </c>
      <c r="K754" s="426" t="str">
        <f>IF(D754&lt;&gt;"",IF(E754&lt;&gt;"",VLOOKUP(CONCATENATE(D754,"-",E754),'Three Phase - UG'!$C$8:$T$18,10,FALSE),""),"")</f>
        <v/>
      </c>
      <c r="L754" s="426" t="str">
        <f>IF(D754&lt;&gt;"",IF(E754&lt;&gt;"",VLOOKUP(CONCATENATE(D754,"-",E754),'Three Phase - UG'!$C$8:$T$18,12,FALSE),""),"")</f>
        <v/>
      </c>
      <c r="M754" s="426" t="str">
        <f>IF(D754&lt;&gt;"",IF(E754&lt;&gt;"",VLOOKUP(CONCATENATE(D754,"-",E754),'Three Phase - UG'!$C$8:$T$18,13,FALSE),""),"")</f>
        <v/>
      </c>
      <c r="N754" s="427" t="str">
        <f>IF(D754&lt;&gt;"",IF(E754&lt;&gt;"",VLOOKUP(CONCATENATE(D754,"-",E754),'Three Phase - UG'!$C$8:$T$18,15,FALSE)*1000000,""),"")</f>
        <v/>
      </c>
      <c r="O754" s="426"/>
      <c r="P754" s="427"/>
      <c r="W754" s="429"/>
      <c r="X754"/>
      <c r="Y754"/>
      <c r="Z754"/>
      <c r="AA754"/>
      <c r="AB754"/>
      <c r="AC754"/>
      <c r="AD754"/>
      <c r="AE754"/>
      <c r="AF754" s="4"/>
      <c r="AG754" s="4"/>
      <c r="AH754" s="4"/>
      <c r="AI754" s="4"/>
      <c r="AJ754" s="4"/>
      <c r="AK754" s="4"/>
      <c r="AL754" s="4"/>
      <c r="AM754" s="4"/>
      <c r="AN754"/>
      <c r="AO754"/>
      <c r="AP754"/>
      <c r="AQ754"/>
      <c r="AR754"/>
      <c r="AS754"/>
      <c r="AT754"/>
      <c r="AU754"/>
      <c r="AV754"/>
      <c r="AW754"/>
      <c r="AX754"/>
      <c r="AY754"/>
      <c r="AZ754"/>
      <c r="BA754"/>
    </row>
    <row r="755" spans="1:53" s="428" customFormat="1" x14ac:dyDescent="0.25">
      <c r="A755"/>
      <c r="B755" s="25"/>
      <c r="C755" s="25"/>
      <c r="D755" s="27"/>
      <c r="E755" s="26"/>
      <c r="F755" s="26"/>
      <c r="G755" s="353"/>
      <c r="H755" s="425"/>
      <c r="I755" s="353"/>
      <c r="J755" s="426" t="str">
        <f>IF(D755&lt;&gt;"",IF(E755&lt;&gt;"",VLOOKUP(CONCATENATE(D755,"-",E755),'Three Phase - UG'!$C$8:$T$18,9,FALSE),""),"")</f>
        <v/>
      </c>
      <c r="K755" s="426" t="str">
        <f>IF(D755&lt;&gt;"",IF(E755&lt;&gt;"",VLOOKUP(CONCATENATE(D755,"-",E755),'Three Phase - UG'!$C$8:$T$18,10,FALSE),""),"")</f>
        <v/>
      </c>
      <c r="L755" s="426" t="str">
        <f>IF(D755&lt;&gt;"",IF(E755&lt;&gt;"",VLOOKUP(CONCATENATE(D755,"-",E755),'Three Phase - UG'!$C$8:$T$18,12,FALSE),""),"")</f>
        <v/>
      </c>
      <c r="M755" s="426" t="str">
        <f>IF(D755&lt;&gt;"",IF(E755&lt;&gt;"",VLOOKUP(CONCATENATE(D755,"-",E755),'Three Phase - UG'!$C$8:$T$18,13,FALSE),""),"")</f>
        <v/>
      </c>
      <c r="N755" s="427" t="str">
        <f>IF(D755&lt;&gt;"",IF(E755&lt;&gt;"",VLOOKUP(CONCATENATE(D755,"-",E755),'Three Phase - UG'!$C$8:$T$18,15,FALSE)*1000000,""),"")</f>
        <v/>
      </c>
      <c r="O755" s="426"/>
      <c r="P755" s="427"/>
      <c r="W755" s="429"/>
      <c r="X755"/>
      <c r="Y755"/>
      <c r="Z755"/>
      <c r="AA755"/>
      <c r="AB755"/>
      <c r="AC755"/>
      <c r="AD755"/>
      <c r="AE755"/>
      <c r="AF755" s="4"/>
      <c r="AG755" s="4"/>
      <c r="AH755" s="4"/>
      <c r="AI755" s="4"/>
      <c r="AJ755" s="4"/>
      <c r="AK755" s="4"/>
      <c r="AL755" s="4"/>
      <c r="AM755" s="4"/>
      <c r="AN755"/>
      <c r="AO755"/>
      <c r="AP755"/>
      <c r="AQ755"/>
      <c r="AR755"/>
      <c r="AS755"/>
      <c r="AT755"/>
      <c r="AU755"/>
      <c r="AV755"/>
      <c r="AW755"/>
      <c r="AX755"/>
      <c r="AY755"/>
      <c r="AZ755"/>
      <c r="BA755"/>
    </row>
    <row r="756" spans="1:53" s="428" customFormat="1" x14ac:dyDescent="0.25">
      <c r="A756"/>
      <c r="B756" s="25"/>
      <c r="C756" s="25"/>
      <c r="D756" s="27"/>
      <c r="E756" s="26"/>
      <c r="F756" s="26"/>
      <c r="G756" s="353"/>
      <c r="H756" s="425"/>
      <c r="I756" s="353"/>
      <c r="J756" s="426" t="str">
        <f>IF(D756&lt;&gt;"",IF(E756&lt;&gt;"",VLOOKUP(CONCATENATE(D756,"-",E756),'Three Phase - UG'!$C$8:$T$18,9,FALSE),""),"")</f>
        <v/>
      </c>
      <c r="K756" s="426" t="str">
        <f>IF(D756&lt;&gt;"",IF(E756&lt;&gt;"",VLOOKUP(CONCATENATE(D756,"-",E756),'Three Phase - UG'!$C$8:$T$18,10,FALSE),""),"")</f>
        <v/>
      </c>
      <c r="L756" s="426" t="str">
        <f>IF(D756&lt;&gt;"",IF(E756&lt;&gt;"",VLOOKUP(CONCATENATE(D756,"-",E756),'Three Phase - UG'!$C$8:$T$18,12,FALSE),""),"")</f>
        <v/>
      </c>
      <c r="M756" s="426" t="str">
        <f>IF(D756&lt;&gt;"",IF(E756&lt;&gt;"",VLOOKUP(CONCATENATE(D756,"-",E756),'Three Phase - UG'!$C$8:$T$18,13,FALSE),""),"")</f>
        <v/>
      </c>
      <c r="N756" s="427" t="str">
        <f>IF(D756&lt;&gt;"",IF(E756&lt;&gt;"",VLOOKUP(CONCATENATE(D756,"-",E756),'Three Phase - UG'!$C$8:$T$18,15,FALSE)*1000000,""),"")</f>
        <v/>
      </c>
      <c r="O756" s="426"/>
      <c r="P756" s="427"/>
      <c r="W756" s="429"/>
      <c r="X756"/>
      <c r="Y756"/>
      <c r="Z756"/>
      <c r="AA756"/>
      <c r="AB756"/>
      <c r="AC756"/>
      <c r="AD756"/>
      <c r="AE756"/>
      <c r="AF756" s="4"/>
      <c r="AG756" s="4"/>
      <c r="AH756" s="4"/>
      <c r="AI756" s="4"/>
      <c r="AJ756" s="4"/>
      <c r="AK756" s="4"/>
      <c r="AL756" s="4"/>
      <c r="AM756" s="4"/>
      <c r="AN756"/>
      <c r="AO756"/>
      <c r="AP756"/>
      <c r="AQ756"/>
      <c r="AR756"/>
      <c r="AS756"/>
      <c r="AT756"/>
      <c r="AU756"/>
      <c r="AV756"/>
      <c r="AW756"/>
      <c r="AX756"/>
      <c r="AY756"/>
      <c r="AZ756"/>
      <c r="BA756"/>
    </row>
    <row r="757" spans="1:53" s="428" customFormat="1" x14ac:dyDescent="0.25">
      <c r="A757"/>
      <c r="B757" s="25"/>
      <c r="C757" s="25"/>
      <c r="D757" s="27"/>
      <c r="E757" s="26"/>
      <c r="F757" s="26"/>
      <c r="G757" s="353"/>
      <c r="H757" s="425"/>
      <c r="I757" s="353"/>
      <c r="J757" s="426" t="str">
        <f>IF(D757&lt;&gt;"",IF(E757&lt;&gt;"",VLOOKUP(CONCATENATE(D757,"-",E757),'Three Phase - UG'!$C$8:$T$18,9,FALSE),""),"")</f>
        <v/>
      </c>
      <c r="K757" s="426" t="str">
        <f>IF(D757&lt;&gt;"",IF(E757&lt;&gt;"",VLOOKUP(CONCATENATE(D757,"-",E757),'Three Phase - UG'!$C$8:$T$18,10,FALSE),""),"")</f>
        <v/>
      </c>
      <c r="L757" s="426" t="str">
        <f>IF(D757&lt;&gt;"",IF(E757&lt;&gt;"",VLOOKUP(CONCATENATE(D757,"-",E757),'Three Phase - UG'!$C$8:$T$18,12,FALSE),""),"")</f>
        <v/>
      </c>
      <c r="M757" s="426" t="str">
        <f>IF(D757&lt;&gt;"",IF(E757&lt;&gt;"",VLOOKUP(CONCATENATE(D757,"-",E757),'Three Phase - UG'!$C$8:$T$18,13,FALSE),""),"")</f>
        <v/>
      </c>
      <c r="N757" s="427" t="str">
        <f>IF(D757&lt;&gt;"",IF(E757&lt;&gt;"",VLOOKUP(CONCATENATE(D757,"-",E757),'Three Phase - UG'!$C$8:$T$18,15,FALSE)*1000000,""),"")</f>
        <v/>
      </c>
      <c r="O757" s="426"/>
      <c r="P757" s="427"/>
      <c r="W757" s="429"/>
      <c r="X757"/>
      <c r="Y757"/>
      <c r="Z757"/>
      <c r="AA757"/>
      <c r="AB757"/>
      <c r="AC757"/>
      <c r="AD757"/>
      <c r="AE757"/>
      <c r="AF757" s="4"/>
      <c r="AG757" s="4"/>
      <c r="AH757" s="4"/>
      <c r="AI757" s="4"/>
      <c r="AJ757" s="4"/>
      <c r="AK757" s="4"/>
      <c r="AL757" s="4"/>
      <c r="AM757" s="4"/>
      <c r="AN757"/>
      <c r="AO757"/>
      <c r="AP757"/>
      <c r="AQ757"/>
      <c r="AR757"/>
      <c r="AS757"/>
      <c r="AT757"/>
      <c r="AU757"/>
      <c r="AV757"/>
      <c r="AW757"/>
      <c r="AX757"/>
      <c r="AY757"/>
      <c r="AZ757"/>
      <c r="BA757"/>
    </row>
    <row r="758" spans="1:53" s="428" customFormat="1" x14ac:dyDescent="0.25">
      <c r="A758"/>
      <c r="B758" s="25"/>
      <c r="C758" s="25"/>
      <c r="D758" s="27"/>
      <c r="E758" s="26"/>
      <c r="F758" s="26"/>
      <c r="G758" s="353"/>
      <c r="H758" s="425"/>
      <c r="I758" s="353"/>
      <c r="J758" s="426" t="str">
        <f>IF(D758&lt;&gt;"",IF(E758&lt;&gt;"",VLOOKUP(CONCATENATE(D758,"-",E758),'Three Phase - UG'!$C$8:$T$18,9,FALSE),""),"")</f>
        <v/>
      </c>
      <c r="K758" s="426" t="str">
        <f>IF(D758&lt;&gt;"",IF(E758&lt;&gt;"",VLOOKUP(CONCATENATE(D758,"-",E758),'Three Phase - UG'!$C$8:$T$18,10,FALSE),""),"")</f>
        <v/>
      </c>
      <c r="L758" s="426" t="str">
        <f>IF(D758&lt;&gt;"",IF(E758&lt;&gt;"",VLOOKUP(CONCATENATE(D758,"-",E758),'Three Phase - UG'!$C$8:$T$18,12,FALSE),""),"")</f>
        <v/>
      </c>
      <c r="M758" s="426" t="str">
        <f>IF(D758&lt;&gt;"",IF(E758&lt;&gt;"",VLOOKUP(CONCATENATE(D758,"-",E758),'Three Phase - UG'!$C$8:$T$18,13,FALSE),""),"")</f>
        <v/>
      </c>
      <c r="N758" s="427" t="str">
        <f>IF(D758&lt;&gt;"",IF(E758&lt;&gt;"",VLOOKUP(CONCATENATE(D758,"-",E758),'Three Phase - UG'!$C$8:$T$18,15,FALSE)*1000000,""),"")</f>
        <v/>
      </c>
      <c r="O758" s="426"/>
      <c r="P758" s="427"/>
      <c r="W758" s="429"/>
      <c r="X758"/>
      <c r="Y758"/>
      <c r="Z758"/>
      <c r="AA758"/>
      <c r="AB758"/>
      <c r="AC758"/>
      <c r="AD758"/>
      <c r="AE758"/>
      <c r="AF758" s="4"/>
      <c r="AG758" s="4"/>
      <c r="AH758" s="4"/>
      <c r="AI758" s="4"/>
      <c r="AJ758" s="4"/>
      <c r="AK758" s="4"/>
      <c r="AL758" s="4"/>
      <c r="AM758" s="4"/>
      <c r="AN758"/>
      <c r="AO758"/>
      <c r="AP758"/>
      <c r="AQ758"/>
      <c r="AR758"/>
      <c r="AS758"/>
      <c r="AT758"/>
      <c r="AU758"/>
      <c r="AV758"/>
      <c r="AW758"/>
      <c r="AX758"/>
      <c r="AY758"/>
      <c r="AZ758"/>
      <c r="BA758"/>
    </row>
    <row r="759" spans="1:53" s="428" customFormat="1" x14ac:dyDescent="0.25">
      <c r="A759"/>
      <c r="B759" s="25"/>
      <c r="C759" s="25"/>
      <c r="D759" s="27"/>
      <c r="E759" s="26"/>
      <c r="F759" s="26"/>
      <c r="G759" s="353"/>
      <c r="H759" s="425"/>
      <c r="I759" s="353"/>
      <c r="J759" s="426" t="str">
        <f>IF(D759&lt;&gt;"",IF(E759&lt;&gt;"",VLOOKUP(CONCATENATE(D759,"-",E759),'Three Phase - UG'!$C$8:$T$18,9,FALSE),""),"")</f>
        <v/>
      </c>
      <c r="K759" s="426" t="str">
        <f>IF(D759&lt;&gt;"",IF(E759&lt;&gt;"",VLOOKUP(CONCATENATE(D759,"-",E759),'Three Phase - UG'!$C$8:$T$18,10,FALSE),""),"")</f>
        <v/>
      </c>
      <c r="L759" s="426" t="str">
        <f>IF(D759&lt;&gt;"",IF(E759&lt;&gt;"",VLOOKUP(CONCATENATE(D759,"-",E759),'Three Phase - UG'!$C$8:$T$18,12,FALSE),""),"")</f>
        <v/>
      </c>
      <c r="M759" s="426" t="str">
        <f>IF(D759&lt;&gt;"",IF(E759&lt;&gt;"",VLOOKUP(CONCATENATE(D759,"-",E759),'Three Phase - UG'!$C$8:$T$18,13,FALSE),""),"")</f>
        <v/>
      </c>
      <c r="N759" s="427" t="str">
        <f>IF(D759&lt;&gt;"",IF(E759&lt;&gt;"",VLOOKUP(CONCATENATE(D759,"-",E759),'Three Phase - UG'!$C$8:$T$18,15,FALSE)*1000000,""),"")</f>
        <v/>
      </c>
      <c r="O759" s="426"/>
      <c r="P759" s="427"/>
      <c r="W759" s="429"/>
      <c r="X759"/>
      <c r="Y759"/>
      <c r="Z759"/>
      <c r="AA759"/>
      <c r="AB759"/>
      <c r="AC759"/>
      <c r="AD759"/>
      <c r="AE759"/>
      <c r="AF759" s="4"/>
      <c r="AG759" s="4"/>
      <c r="AH759" s="4"/>
      <c r="AI759" s="4"/>
      <c r="AJ759" s="4"/>
      <c r="AK759" s="4"/>
      <c r="AL759" s="4"/>
      <c r="AM759" s="4"/>
      <c r="AN759"/>
      <c r="AO759"/>
      <c r="AP759"/>
      <c r="AQ759"/>
      <c r="AR759"/>
      <c r="AS759"/>
      <c r="AT759"/>
      <c r="AU759"/>
      <c r="AV759"/>
      <c r="AW759"/>
      <c r="AX759"/>
      <c r="AY759"/>
      <c r="AZ759"/>
      <c r="BA759"/>
    </row>
    <row r="760" spans="1:53" s="428" customFormat="1" x14ac:dyDescent="0.25">
      <c r="A760"/>
      <c r="B760" s="25"/>
      <c r="C760" s="25"/>
      <c r="D760" s="27"/>
      <c r="E760" s="26"/>
      <c r="F760" s="26"/>
      <c r="G760" s="353"/>
      <c r="H760" s="425"/>
      <c r="I760" s="353"/>
      <c r="J760" s="426" t="str">
        <f>IF(D760&lt;&gt;"",IF(E760&lt;&gt;"",VLOOKUP(CONCATENATE(D760,"-",E760),'Three Phase - UG'!$C$8:$T$18,9,FALSE),""),"")</f>
        <v/>
      </c>
      <c r="K760" s="426" t="str">
        <f>IF(D760&lt;&gt;"",IF(E760&lt;&gt;"",VLOOKUP(CONCATENATE(D760,"-",E760),'Three Phase - UG'!$C$8:$T$18,10,FALSE),""),"")</f>
        <v/>
      </c>
      <c r="L760" s="426" t="str">
        <f>IF(D760&lt;&gt;"",IF(E760&lt;&gt;"",VLOOKUP(CONCATENATE(D760,"-",E760),'Three Phase - UG'!$C$8:$T$18,12,FALSE),""),"")</f>
        <v/>
      </c>
      <c r="M760" s="426" t="str">
        <f>IF(D760&lt;&gt;"",IF(E760&lt;&gt;"",VLOOKUP(CONCATENATE(D760,"-",E760),'Three Phase - UG'!$C$8:$T$18,13,FALSE),""),"")</f>
        <v/>
      </c>
      <c r="N760" s="427" t="str">
        <f>IF(D760&lt;&gt;"",IF(E760&lt;&gt;"",VLOOKUP(CONCATENATE(D760,"-",E760),'Three Phase - UG'!$C$8:$T$18,15,FALSE)*1000000,""),"")</f>
        <v/>
      </c>
      <c r="O760" s="426"/>
      <c r="P760" s="427"/>
      <c r="W760" s="429"/>
      <c r="X760"/>
      <c r="Y760"/>
      <c r="Z760"/>
      <c r="AA760"/>
      <c r="AB760"/>
      <c r="AC760"/>
      <c r="AD760"/>
      <c r="AE760"/>
      <c r="AF760" s="4"/>
      <c r="AG760" s="4"/>
      <c r="AH760" s="4"/>
      <c r="AI760" s="4"/>
      <c r="AJ760" s="4"/>
      <c r="AK760" s="4"/>
      <c r="AL760" s="4"/>
      <c r="AM760" s="4"/>
      <c r="AN760"/>
      <c r="AO760"/>
      <c r="AP760"/>
      <c r="AQ760"/>
      <c r="AR760"/>
      <c r="AS760"/>
      <c r="AT760"/>
      <c r="AU760"/>
      <c r="AV760"/>
      <c r="AW760"/>
      <c r="AX760"/>
      <c r="AY760"/>
      <c r="AZ760"/>
      <c r="BA760"/>
    </row>
    <row r="761" spans="1:53" s="428" customFormat="1" x14ac:dyDescent="0.25">
      <c r="A761"/>
      <c r="B761" s="25"/>
      <c r="C761" s="25"/>
      <c r="D761" s="27"/>
      <c r="E761" s="26"/>
      <c r="F761" s="26"/>
      <c r="G761" s="353"/>
      <c r="H761" s="425"/>
      <c r="I761" s="353"/>
      <c r="J761" s="426" t="str">
        <f>IF(D761&lt;&gt;"",IF(E761&lt;&gt;"",VLOOKUP(CONCATENATE(D761,"-",E761),'Three Phase - UG'!$C$8:$T$18,9,FALSE),""),"")</f>
        <v/>
      </c>
      <c r="K761" s="426" t="str">
        <f>IF(D761&lt;&gt;"",IF(E761&lt;&gt;"",VLOOKUP(CONCATENATE(D761,"-",E761),'Three Phase - UG'!$C$8:$T$18,10,FALSE),""),"")</f>
        <v/>
      </c>
      <c r="L761" s="426" t="str">
        <f>IF(D761&lt;&gt;"",IF(E761&lt;&gt;"",VLOOKUP(CONCATENATE(D761,"-",E761),'Three Phase - UG'!$C$8:$T$18,12,FALSE),""),"")</f>
        <v/>
      </c>
      <c r="M761" s="426" t="str">
        <f>IF(D761&lt;&gt;"",IF(E761&lt;&gt;"",VLOOKUP(CONCATENATE(D761,"-",E761),'Three Phase - UG'!$C$8:$T$18,13,FALSE),""),"")</f>
        <v/>
      </c>
      <c r="N761" s="427" t="str">
        <f>IF(D761&lt;&gt;"",IF(E761&lt;&gt;"",VLOOKUP(CONCATENATE(D761,"-",E761),'Three Phase - UG'!$C$8:$T$18,15,FALSE)*1000000,""),"")</f>
        <v/>
      </c>
      <c r="O761" s="426"/>
      <c r="P761" s="427"/>
      <c r="W761" s="429"/>
      <c r="X761"/>
      <c r="Y761"/>
      <c r="Z761"/>
      <c r="AA761"/>
      <c r="AB761"/>
      <c r="AC761"/>
      <c r="AD761"/>
      <c r="AE761"/>
      <c r="AF761" s="4"/>
      <c r="AG761" s="4"/>
      <c r="AH761" s="4"/>
      <c r="AI761" s="4"/>
      <c r="AJ761" s="4"/>
      <c r="AK761" s="4"/>
      <c r="AL761" s="4"/>
      <c r="AM761" s="4"/>
      <c r="AN761"/>
      <c r="AO761"/>
      <c r="AP761"/>
      <c r="AQ761"/>
      <c r="AR761"/>
      <c r="AS761"/>
      <c r="AT761"/>
      <c r="AU761"/>
      <c r="AV761"/>
      <c r="AW761"/>
      <c r="AX761"/>
      <c r="AY761"/>
      <c r="AZ761"/>
      <c r="BA761"/>
    </row>
    <row r="762" spans="1:53" s="428" customFormat="1" x14ac:dyDescent="0.25">
      <c r="A762"/>
      <c r="B762" s="25"/>
      <c r="C762" s="25"/>
      <c r="D762" s="27"/>
      <c r="E762" s="26"/>
      <c r="F762" s="26"/>
      <c r="G762" s="353"/>
      <c r="H762" s="425"/>
      <c r="I762" s="353"/>
      <c r="J762" s="426" t="str">
        <f>IF(D762&lt;&gt;"",IF(E762&lt;&gt;"",VLOOKUP(CONCATENATE(D762,"-",E762),'Three Phase - UG'!$C$8:$T$18,9,FALSE),""),"")</f>
        <v/>
      </c>
      <c r="K762" s="426" t="str">
        <f>IF(D762&lt;&gt;"",IF(E762&lt;&gt;"",VLOOKUP(CONCATENATE(D762,"-",E762),'Three Phase - UG'!$C$8:$T$18,10,FALSE),""),"")</f>
        <v/>
      </c>
      <c r="L762" s="426" t="str">
        <f>IF(D762&lt;&gt;"",IF(E762&lt;&gt;"",VLOOKUP(CONCATENATE(D762,"-",E762),'Three Phase - UG'!$C$8:$T$18,12,FALSE),""),"")</f>
        <v/>
      </c>
      <c r="M762" s="426" t="str">
        <f>IF(D762&lt;&gt;"",IF(E762&lt;&gt;"",VLOOKUP(CONCATENATE(D762,"-",E762),'Three Phase - UG'!$C$8:$T$18,13,FALSE),""),"")</f>
        <v/>
      </c>
      <c r="N762" s="427" t="str">
        <f>IF(D762&lt;&gt;"",IF(E762&lt;&gt;"",VLOOKUP(CONCATENATE(D762,"-",E762),'Three Phase - UG'!$C$8:$T$18,15,FALSE)*1000000,""),"")</f>
        <v/>
      </c>
      <c r="O762" s="426"/>
      <c r="P762" s="427"/>
      <c r="W762" s="429"/>
      <c r="X762"/>
      <c r="Y762"/>
      <c r="Z762"/>
      <c r="AA762"/>
      <c r="AB762"/>
      <c r="AC762"/>
      <c r="AD762"/>
      <c r="AE762"/>
      <c r="AF762" s="4"/>
      <c r="AG762" s="4"/>
      <c r="AH762" s="4"/>
      <c r="AI762" s="4"/>
      <c r="AJ762" s="4"/>
      <c r="AK762" s="4"/>
      <c r="AL762" s="4"/>
      <c r="AM762" s="4"/>
      <c r="AN762"/>
      <c r="AO762"/>
      <c r="AP762"/>
      <c r="AQ762"/>
      <c r="AR762"/>
      <c r="AS762"/>
      <c r="AT762"/>
      <c r="AU762"/>
      <c r="AV762"/>
      <c r="AW762"/>
      <c r="AX762"/>
      <c r="AY762"/>
      <c r="AZ762"/>
      <c r="BA762"/>
    </row>
    <row r="763" spans="1:53" s="428" customFormat="1" x14ac:dyDescent="0.25">
      <c r="A763"/>
      <c r="B763" s="25"/>
      <c r="C763" s="25"/>
      <c r="D763" s="27"/>
      <c r="E763" s="26"/>
      <c r="F763" s="26"/>
      <c r="G763" s="353"/>
      <c r="H763" s="425"/>
      <c r="I763" s="353"/>
      <c r="J763" s="426" t="str">
        <f>IF(D763&lt;&gt;"",IF(E763&lt;&gt;"",VLOOKUP(CONCATENATE(D763,"-",E763),'Three Phase - UG'!$C$8:$T$18,9,FALSE),""),"")</f>
        <v/>
      </c>
      <c r="K763" s="426" t="str">
        <f>IF(D763&lt;&gt;"",IF(E763&lt;&gt;"",VLOOKUP(CONCATENATE(D763,"-",E763),'Three Phase - UG'!$C$8:$T$18,10,FALSE),""),"")</f>
        <v/>
      </c>
      <c r="L763" s="426" t="str">
        <f>IF(D763&lt;&gt;"",IF(E763&lt;&gt;"",VLOOKUP(CONCATENATE(D763,"-",E763),'Three Phase - UG'!$C$8:$T$18,12,FALSE),""),"")</f>
        <v/>
      </c>
      <c r="M763" s="426" t="str">
        <f>IF(D763&lt;&gt;"",IF(E763&lt;&gt;"",VLOOKUP(CONCATENATE(D763,"-",E763),'Three Phase - UG'!$C$8:$T$18,13,FALSE),""),"")</f>
        <v/>
      </c>
      <c r="N763" s="427" t="str">
        <f>IF(D763&lt;&gt;"",IF(E763&lt;&gt;"",VLOOKUP(CONCATENATE(D763,"-",E763),'Three Phase - UG'!$C$8:$T$18,15,FALSE)*1000000,""),"")</f>
        <v/>
      </c>
      <c r="O763" s="426"/>
      <c r="P763" s="427"/>
      <c r="W763" s="429"/>
      <c r="X763"/>
      <c r="Y763"/>
      <c r="Z763"/>
      <c r="AA763"/>
      <c r="AB763"/>
      <c r="AC763"/>
      <c r="AD763"/>
      <c r="AE763"/>
      <c r="AF763" s="4"/>
      <c r="AG763" s="4"/>
      <c r="AH763" s="4"/>
      <c r="AI763" s="4"/>
      <c r="AJ763" s="4"/>
      <c r="AK763" s="4"/>
      <c r="AL763" s="4"/>
      <c r="AM763" s="4"/>
      <c r="AN763"/>
      <c r="AO763"/>
      <c r="AP763"/>
      <c r="AQ763"/>
      <c r="AR763"/>
      <c r="AS763"/>
      <c r="AT763"/>
      <c r="AU763"/>
      <c r="AV763"/>
      <c r="AW763"/>
      <c r="AX763"/>
      <c r="AY763"/>
      <c r="AZ763"/>
      <c r="BA763"/>
    </row>
    <row r="764" spans="1:53" s="428" customFormat="1" x14ac:dyDescent="0.25">
      <c r="A764"/>
      <c r="B764" s="25"/>
      <c r="C764" s="25"/>
      <c r="D764" s="27"/>
      <c r="E764" s="26"/>
      <c r="F764" s="26"/>
      <c r="G764" s="353"/>
      <c r="H764" s="425"/>
      <c r="I764" s="353"/>
      <c r="J764" s="426" t="str">
        <f>IF(D764&lt;&gt;"",IF(E764&lt;&gt;"",VLOOKUP(CONCATENATE(D764,"-",E764),'Three Phase - UG'!$C$8:$T$18,9,FALSE),""),"")</f>
        <v/>
      </c>
      <c r="K764" s="426" t="str">
        <f>IF(D764&lt;&gt;"",IF(E764&lt;&gt;"",VLOOKUP(CONCATENATE(D764,"-",E764),'Three Phase - UG'!$C$8:$T$18,10,FALSE),""),"")</f>
        <v/>
      </c>
      <c r="L764" s="426" t="str">
        <f>IF(D764&lt;&gt;"",IF(E764&lt;&gt;"",VLOOKUP(CONCATENATE(D764,"-",E764),'Three Phase - UG'!$C$8:$T$18,12,FALSE),""),"")</f>
        <v/>
      </c>
      <c r="M764" s="426" t="str">
        <f>IF(D764&lt;&gt;"",IF(E764&lt;&gt;"",VLOOKUP(CONCATENATE(D764,"-",E764),'Three Phase - UG'!$C$8:$T$18,13,FALSE),""),"")</f>
        <v/>
      </c>
      <c r="N764" s="427" t="str">
        <f>IF(D764&lt;&gt;"",IF(E764&lt;&gt;"",VLOOKUP(CONCATENATE(D764,"-",E764),'Three Phase - UG'!$C$8:$T$18,15,FALSE)*1000000,""),"")</f>
        <v/>
      </c>
      <c r="O764" s="426"/>
      <c r="P764" s="427"/>
      <c r="W764" s="429"/>
      <c r="X764"/>
      <c r="Y764"/>
      <c r="Z764"/>
      <c r="AA764"/>
      <c r="AB764"/>
      <c r="AC764"/>
      <c r="AD764"/>
      <c r="AE764"/>
      <c r="AF764" s="4"/>
      <c r="AG764" s="4"/>
      <c r="AH764" s="4"/>
      <c r="AI764" s="4"/>
      <c r="AJ764" s="4"/>
      <c r="AK764" s="4"/>
      <c r="AL764" s="4"/>
      <c r="AM764" s="4"/>
      <c r="AN764"/>
      <c r="AO764"/>
      <c r="AP764"/>
      <c r="AQ764"/>
      <c r="AR764"/>
      <c r="AS764"/>
      <c r="AT764"/>
      <c r="AU764"/>
      <c r="AV764"/>
      <c r="AW764"/>
      <c r="AX764"/>
      <c r="AY764"/>
      <c r="AZ764"/>
      <c r="BA764"/>
    </row>
    <row r="765" spans="1:53" s="428" customFormat="1" x14ac:dyDescent="0.25">
      <c r="A765"/>
      <c r="B765" s="25"/>
      <c r="C765" s="25"/>
      <c r="D765" s="27"/>
      <c r="E765" s="26"/>
      <c r="F765" s="26"/>
      <c r="G765" s="353"/>
      <c r="H765" s="425"/>
      <c r="I765" s="353"/>
      <c r="J765" s="426" t="str">
        <f>IF(D765&lt;&gt;"",IF(E765&lt;&gt;"",VLOOKUP(CONCATENATE(D765,"-",E765),'Three Phase - UG'!$C$8:$T$18,9,FALSE),""),"")</f>
        <v/>
      </c>
      <c r="K765" s="426" t="str">
        <f>IF(D765&lt;&gt;"",IF(E765&lt;&gt;"",VLOOKUP(CONCATENATE(D765,"-",E765),'Three Phase - UG'!$C$8:$T$18,10,FALSE),""),"")</f>
        <v/>
      </c>
      <c r="L765" s="426" t="str">
        <f>IF(D765&lt;&gt;"",IF(E765&lt;&gt;"",VLOOKUP(CONCATENATE(D765,"-",E765),'Three Phase - UG'!$C$8:$T$18,12,FALSE),""),"")</f>
        <v/>
      </c>
      <c r="M765" s="426" t="str">
        <f>IF(D765&lt;&gt;"",IF(E765&lt;&gt;"",VLOOKUP(CONCATENATE(D765,"-",E765),'Three Phase - UG'!$C$8:$T$18,13,FALSE),""),"")</f>
        <v/>
      </c>
      <c r="N765" s="427" t="str">
        <f>IF(D765&lt;&gt;"",IF(E765&lt;&gt;"",VLOOKUP(CONCATENATE(D765,"-",E765),'Three Phase - UG'!$C$8:$T$18,15,FALSE)*1000000,""),"")</f>
        <v/>
      </c>
      <c r="O765" s="426"/>
      <c r="P765" s="427"/>
      <c r="W765" s="429"/>
      <c r="X765"/>
      <c r="Y765"/>
      <c r="Z765"/>
      <c r="AA765"/>
      <c r="AB765"/>
      <c r="AC765"/>
      <c r="AD765"/>
      <c r="AE765"/>
      <c r="AF765" s="4"/>
      <c r="AG765" s="4"/>
      <c r="AH765" s="4"/>
      <c r="AI765" s="4"/>
      <c r="AJ765" s="4"/>
      <c r="AK765" s="4"/>
      <c r="AL765" s="4"/>
      <c r="AM765" s="4"/>
      <c r="AN765"/>
      <c r="AO765"/>
      <c r="AP765"/>
      <c r="AQ765"/>
      <c r="AR765"/>
      <c r="AS765"/>
      <c r="AT765"/>
      <c r="AU765"/>
      <c r="AV765"/>
      <c r="AW765"/>
      <c r="AX765"/>
      <c r="AY765"/>
      <c r="AZ765"/>
      <c r="BA765"/>
    </row>
    <row r="766" spans="1:53" s="428" customFormat="1" x14ac:dyDescent="0.25">
      <c r="A766"/>
      <c r="B766" s="25"/>
      <c r="C766" s="25"/>
      <c r="D766" s="27"/>
      <c r="E766" s="26"/>
      <c r="F766" s="26"/>
      <c r="G766" s="353"/>
      <c r="H766" s="425"/>
      <c r="I766" s="353"/>
      <c r="J766" s="426" t="str">
        <f>IF(D766&lt;&gt;"",IF(E766&lt;&gt;"",VLOOKUP(CONCATENATE(D766,"-",E766),'Three Phase - UG'!$C$8:$T$18,9,FALSE),""),"")</f>
        <v/>
      </c>
      <c r="K766" s="426" t="str">
        <f>IF(D766&lt;&gt;"",IF(E766&lt;&gt;"",VLOOKUP(CONCATENATE(D766,"-",E766),'Three Phase - UG'!$C$8:$T$18,10,FALSE),""),"")</f>
        <v/>
      </c>
      <c r="L766" s="426" t="str">
        <f>IF(D766&lt;&gt;"",IF(E766&lt;&gt;"",VLOOKUP(CONCATENATE(D766,"-",E766),'Three Phase - UG'!$C$8:$T$18,12,FALSE),""),"")</f>
        <v/>
      </c>
      <c r="M766" s="426" t="str">
        <f>IF(D766&lt;&gt;"",IF(E766&lt;&gt;"",VLOOKUP(CONCATENATE(D766,"-",E766),'Three Phase - UG'!$C$8:$T$18,13,FALSE),""),"")</f>
        <v/>
      </c>
      <c r="N766" s="427" t="str">
        <f>IF(D766&lt;&gt;"",IF(E766&lt;&gt;"",VLOOKUP(CONCATENATE(D766,"-",E766),'Three Phase - UG'!$C$8:$T$18,15,FALSE)*1000000,""),"")</f>
        <v/>
      </c>
      <c r="O766" s="426"/>
      <c r="P766" s="427"/>
      <c r="W766" s="429"/>
      <c r="X766"/>
      <c r="Y766"/>
      <c r="Z766"/>
      <c r="AA766"/>
      <c r="AB766"/>
      <c r="AC766"/>
      <c r="AD766"/>
      <c r="AE766"/>
      <c r="AF766" s="4"/>
      <c r="AG766" s="4"/>
      <c r="AH766" s="4"/>
      <c r="AI766" s="4"/>
      <c r="AJ766" s="4"/>
      <c r="AK766" s="4"/>
      <c r="AL766" s="4"/>
      <c r="AM766" s="4"/>
      <c r="AN766"/>
      <c r="AO766"/>
      <c r="AP766"/>
      <c r="AQ766"/>
      <c r="AR766"/>
      <c r="AS766"/>
      <c r="AT766"/>
      <c r="AU766"/>
      <c r="AV766"/>
      <c r="AW766"/>
      <c r="AX766"/>
      <c r="AY766"/>
      <c r="AZ766"/>
      <c r="BA766"/>
    </row>
    <row r="767" spans="1:53" s="428" customFormat="1" x14ac:dyDescent="0.25">
      <c r="A767"/>
      <c r="B767" s="25"/>
      <c r="C767" s="25"/>
      <c r="D767" s="27"/>
      <c r="E767" s="26"/>
      <c r="F767" s="26"/>
      <c r="G767" s="353"/>
      <c r="H767" s="425"/>
      <c r="I767" s="353"/>
      <c r="J767" s="426" t="str">
        <f>IF(D767&lt;&gt;"",IF(E767&lt;&gt;"",VLOOKUP(CONCATENATE(D767,"-",E767),'Three Phase - UG'!$C$8:$T$18,9,FALSE),""),"")</f>
        <v/>
      </c>
      <c r="K767" s="426" t="str">
        <f>IF(D767&lt;&gt;"",IF(E767&lt;&gt;"",VLOOKUP(CONCATENATE(D767,"-",E767),'Three Phase - UG'!$C$8:$T$18,10,FALSE),""),"")</f>
        <v/>
      </c>
      <c r="L767" s="426" t="str">
        <f>IF(D767&lt;&gt;"",IF(E767&lt;&gt;"",VLOOKUP(CONCATENATE(D767,"-",E767),'Three Phase - UG'!$C$8:$T$18,12,FALSE),""),"")</f>
        <v/>
      </c>
      <c r="M767" s="426" t="str">
        <f>IF(D767&lt;&gt;"",IF(E767&lt;&gt;"",VLOOKUP(CONCATENATE(D767,"-",E767),'Three Phase - UG'!$C$8:$T$18,13,FALSE),""),"")</f>
        <v/>
      </c>
      <c r="N767" s="427" t="str">
        <f>IF(D767&lt;&gt;"",IF(E767&lt;&gt;"",VLOOKUP(CONCATENATE(D767,"-",E767),'Three Phase - UG'!$C$8:$T$18,15,FALSE)*1000000,""),"")</f>
        <v/>
      </c>
      <c r="O767" s="426"/>
      <c r="P767" s="427"/>
      <c r="W767" s="429"/>
      <c r="X767"/>
      <c r="Y767"/>
      <c r="Z767"/>
      <c r="AA767"/>
      <c r="AB767"/>
      <c r="AC767"/>
      <c r="AD767"/>
      <c r="AE767"/>
      <c r="AF767" s="4"/>
      <c r="AG767" s="4"/>
      <c r="AH767" s="4"/>
      <c r="AI767" s="4"/>
      <c r="AJ767" s="4"/>
      <c r="AK767" s="4"/>
      <c r="AL767" s="4"/>
      <c r="AM767" s="4"/>
      <c r="AN767"/>
      <c r="AO767"/>
      <c r="AP767"/>
      <c r="AQ767"/>
      <c r="AR767"/>
      <c r="AS767"/>
      <c r="AT767"/>
      <c r="AU767"/>
      <c r="AV767"/>
      <c r="AW767"/>
      <c r="AX767"/>
      <c r="AY767"/>
      <c r="AZ767"/>
      <c r="BA767"/>
    </row>
    <row r="768" spans="1:53" s="428" customFormat="1" x14ac:dyDescent="0.25">
      <c r="A768"/>
      <c r="B768" s="25"/>
      <c r="C768" s="25"/>
      <c r="D768" s="27"/>
      <c r="E768" s="26"/>
      <c r="F768" s="26"/>
      <c r="G768" s="353"/>
      <c r="H768" s="425"/>
      <c r="I768" s="353"/>
      <c r="J768" s="426" t="str">
        <f>IF(D768&lt;&gt;"",IF(E768&lt;&gt;"",VLOOKUP(CONCATENATE(D768,"-",E768),'Three Phase - UG'!$C$8:$T$18,9,FALSE),""),"")</f>
        <v/>
      </c>
      <c r="K768" s="426" t="str">
        <f>IF(D768&lt;&gt;"",IF(E768&lt;&gt;"",VLOOKUP(CONCATENATE(D768,"-",E768),'Three Phase - UG'!$C$8:$T$18,10,FALSE),""),"")</f>
        <v/>
      </c>
      <c r="L768" s="426" t="str">
        <f>IF(D768&lt;&gt;"",IF(E768&lt;&gt;"",VLOOKUP(CONCATENATE(D768,"-",E768),'Three Phase - UG'!$C$8:$T$18,12,FALSE),""),"")</f>
        <v/>
      </c>
      <c r="M768" s="426" t="str">
        <f>IF(D768&lt;&gt;"",IF(E768&lt;&gt;"",VLOOKUP(CONCATENATE(D768,"-",E768),'Three Phase - UG'!$C$8:$T$18,13,FALSE),""),"")</f>
        <v/>
      </c>
      <c r="N768" s="427" t="str">
        <f>IF(D768&lt;&gt;"",IF(E768&lt;&gt;"",VLOOKUP(CONCATENATE(D768,"-",E768),'Three Phase - UG'!$C$8:$T$18,15,FALSE)*1000000,""),"")</f>
        <v/>
      </c>
      <c r="O768" s="426"/>
      <c r="P768" s="427"/>
      <c r="W768" s="429"/>
      <c r="X768"/>
      <c r="Y768"/>
      <c r="Z768"/>
      <c r="AA768"/>
      <c r="AB768"/>
      <c r="AC768"/>
      <c r="AD768"/>
      <c r="AE768"/>
      <c r="AF768" s="4"/>
      <c r="AG768" s="4"/>
      <c r="AH768" s="4"/>
      <c r="AI768" s="4"/>
      <c r="AJ768" s="4"/>
      <c r="AK768" s="4"/>
      <c r="AL768" s="4"/>
      <c r="AM768" s="4"/>
      <c r="AN768"/>
      <c r="AO768"/>
      <c r="AP768"/>
      <c r="AQ768"/>
      <c r="AR768"/>
      <c r="AS768"/>
      <c r="AT768"/>
      <c r="AU768"/>
      <c r="AV768"/>
      <c r="AW768"/>
      <c r="AX768"/>
      <c r="AY768"/>
      <c r="AZ768"/>
      <c r="BA768"/>
    </row>
    <row r="769" spans="1:53" s="428" customFormat="1" x14ac:dyDescent="0.25">
      <c r="A769"/>
      <c r="B769" s="25"/>
      <c r="C769" s="25"/>
      <c r="D769" s="27"/>
      <c r="E769" s="26"/>
      <c r="F769" s="26"/>
      <c r="G769" s="353"/>
      <c r="H769" s="425"/>
      <c r="I769" s="353"/>
      <c r="J769" s="426" t="str">
        <f>IF(D769&lt;&gt;"",IF(E769&lt;&gt;"",VLOOKUP(CONCATENATE(D769,"-",E769),'Three Phase - UG'!$C$8:$T$18,9,FALSE),""),"")</f>
        <v/>
      </c>
      <c r="K769" s="426" t="str">
        <f>IF(D769&lt;&gt;"",IF(E769&lt;&gt;"",VLOOKUP(CONCATENATE(D769,"-",E769),'Three Phase - UG'!$C$8:$T$18,10,FALSE),""),"")</f>
        <v/>
      </c>
      <c r="L769" s="426" t="str">
        <f>IF(D769&lt;&gt;"",IF(E769&lt;&gt;"",VLOOKUP(CONCATENATE(D769,"-",E769),'Three Phase - UG'!$C$8:$T$18,12,FALSE),""),"")</f>
        <v/>
      </c>
      <c r="M769" s="426" t="str">
        <f>IF(D769&lt;&gt;"",IF(E769&lt;&gt;"",VLOOKUP(CONCATENATE(D769,"-",E769),'Three Phase - UG'!$C$8:$T$18,13,FALSE),""),"")</f>
        <v/>
      </c>
      <c r="N769" s="427" t="str">
        <f>IF(D769&lt;&gt;"",IF(E769&lt;&gt;"",VLOOKUP(CONCATENATE(D769,"-",E769),'Three Phase - UG'!$C$8:$T$18,15,FALSE)*1000000,""),"")</f>
        <v/>
      </c>
      <c r="O769" s="426"/>
      <c r="P769" s="427"/>
      <c r="W769" s="429"/>
      <c r="X769"/>
      <c r="Y769"/>
      <c r="Z769"/>
      <c r="AA769"/>
      <c r="AB769"/>
      <c r="AC769"/>
      <c r="AD769"/>
      <c r="AE769"/>
      <c r="AF769" s="4"/>
      <c r="AG769" s="4"/>
      <c r="AH769" s="4"/>
      <c r="AI769" s="4"/>
      <c r="AJ769" s="4"/>
      <c r="AK769" s="4"/>
      <c r="AL769" s="4"/>
      <c r="AM769" s="4"/>
      <c r="AN769"/>
      <c r="AO769"/>
      <c r="AP769"/>
      <c r="AQ769"/>
      <c r="AR769"/>
      <c r="AS769"/>
      <c r="AT769"/>
      <c r="AU769"/>
      <c r="AV769"/>
      <c r="AW769"/>
      <c r="AX769"/>
      <c r="AY769"/>
      <c r="AZ769"/>
      <c r="BA769"/>
    </row>
    <row r="770" spans="1:53" s="428" customFormat="1" x14ac:dyDescent="0.25">
      <c r="A770"/>
      <c r="B770" s="25"/>
      <c r="C770" s="25"/>
      <c r="D770" s="27"/>
      <c r="E770" s="26"/>
      <c r="F770" s="26"/>
      <c r="G770" s="353"/>
      <c r="H770" s="425"/>
      <c r="I770" s="353"/>
      <c r="J770" s="426" t="str">
        <f>IF(D770&lt;&gt;"",IF(E770&lt;&gt;"",VLOOKUP(CONCATENATE(D770,"-",E770),'Three Phase - UG'!$C$8:$T$18,9,FALSE),""),"")</f>
        <v/>
      </c>
      <c r="K770" s="426" t="str">
        <f>IF(D770&lt;&gt;"",IF(E770&lt;&gt;"",VLOOKUP(CONCATENATE(D770,"-",E770),'Three Phase - UG'!$C$8:$T$18,10,FALSE),""),"")</f>
        <v/>
      </c>
      <c r="L770" s="426" t="str">
        <f>IF(D770&lt;&gt;"",IF(E770&lt;&gt;"",VLOOKUP(CONCATENATE(D770,"-",E770),'Three Phase - UG'!$C$8:$T$18,12,FALSE),""),"")</f>
        <v/>
      </c>
      <c r="M770" s="426" t="str">
        <f>IF(D770&lt;&gt;"",IF(E770&lt;&gt;"",VLOOKUP(CONCATENATE(D770,"-",E770),'Three Phase - UG'!$C$8:$T$18,13,FALSE),""),"")</f>
        <v/>
      </c>
      <c r="N770" s="427" t="str">
        <f>IF(D770&lt;&gt;"",IF(E770&lt;&gt;"",VLOOKUP(CONCATENATE(D770,"-",E770),'Three Phase - UG'!$C$8:$T$18,15,FALSE)*1000000,""),"")</f>
        <v/>
      </c>
      <c r="O770" s="426"/>
      <c r="P770" s="427"/>
      <c r="W770" s="429"/>
      <c r="X770"/>
      <c r="Y770"/>
      <c r="Z770"/>
      <c r="AA770"/>
      <c r="AB770"/>
      <c r="AC770"/>
      <c r="AD770"/>
      <c r="AE770"/>
      <c r="AF770" s="4"/>
      <c r="AG770" s="4"/>
      <c r="AH770" s="4"/>
      <c r="AI770" s="4"/>
      <c r="AJ770" s="4"/>
      <c r="AK770" s="4"/>
      <c r="AL770" s="4"/>
      <c r="AM770" s="4"/>
      <c r="AN770"/>
      <c r="AO770"/>
      <c r="AP770"/>
      <c r="AQ770"/>
      <c r="AR770"/>
      <c r="AS770"/>
      <c r="AT770"/>
      <c r="AU770"/>
      <c r="AV770"/>
      <c r="AW770"/>
      <c r="AX770"/>
      <c r="AY770"/>
      <c r="AZ770"/>
      <c r="BA770"/>
    </row>
    <row r="771" spans="1:53" s="428" customFormat="1" x14ac:dyDescent="0.25">
      <c r="A771"/>
      <c r="B771" s="25"/>
      <c r="C771" s="25"/>
      <c r="D771" s="27"/>
      <c r="E771" s="26"/>
      <c r="F771" s="26"/>
      <c r="G771" s="353"/>
      <c r="H771" s="425"/>
      <c r="I771" s="353"/>
      <c r="J771" s="426" t="str">
        <f>IF(D771&lt;&gt;"",IF(E771&lt;&gt;"",VLOOKUP(CONCATENATE(D771,"-",E771),'Three Phase - UG'!$C$8:$T$18,9,FALSE),""),"")</f>
        <v/>
      </c>
      <c r="K771" s="426" t="str">
        <f>IF(D771&lt;&gt;"",IF(E771&lt;&gt;"",VLOOKUP(CONCATENATE(D771,"-",E771),'Three Phase - UG'!$C$8:$T$18,10,FALSE),""),"")</f>
        <v/>
      </c>
      <c r="L771" s="426" t="str">
        <f>IF(D771&lt;&gt;"",IF(E771&lt;&gt;"",VLOOKUP(CONCATENATE(D771,"-",E771),'Three Phase - UG'!$C$8:$T$18,12,FALSE),""),"")</f>
        <v/>
      </c>
      <c r="M771" s="426" t="str">
        <f>IF(D771&lt;&gt;"",IF(E771&lt;&gt;"",VLOOKUP(CONCATENATE(D771,"-",E771),'Three Phase - UG'!$C$8:$T$18,13,FALSE),""),"")</f>
        <v/>
      </c>
      <c r="N771" s="427" t="str">
        <f>IF(D771&lt;&gt;"",IF(E771&lt;&gt;"",VLOOKUP(CONCATENATE(D771,"-",E771),'Three Phase - UG'!$C$8:$T$18,15,FALSE)*1000000,""),"")</f>
        <v/>
      </c>
      <c r="O771" s="426"/>
      <c r="P771" s="427"/>
      <c r="W771" s="429"/>
      <c r="X771"/>
      <c r="Y771"/>
      <c r="Z771"/>
      <c r="AA771"/>
      <c r="AB771"/>
      <c r="AC771"/>
      <c r="AD771"/>
      <c r="AE771"/>
      <c r="AF771" s="4"/>
      <c r="AG771" s="4"/>
      <c r="AH771" s="4"/>
      <c r="AI771" s="4"/>
      <c r="AJ771" s="4"/>
      <c r="AK771" s="4"/>
      <c r="AL771" s="4"/>
      <c r="AM771" s="4"/>
      <c r="AN771"/>
      <c r="AO771"/>
      <c r="AP771"/>
      <c r="AQ771"/>
      <c r="AR771"/>
      <c r="AS771"/>
      <c r="AT771"/>
      <c r="AU771"/>
      <c r="AV771"/>
      <c r="AW771"/>
      <c r="AX771"/>
      <c r="AY771"/>
      <c r="AZ771"/>
      <c r="BA771"/>
    </row>
    <row r="772" spans="1:53" s="428" customFormat="1" x14ac:dyDescent="0.25">
      <c r="A772"/>
      <c r="B772" s="25"/>
      <c r="C772" s="25"/>
      <c r="D772" s="27"/>
      <c r="E772" s="26"/>
      <c r="F772" s="26"/>
      <c r="G772" s="353"/>
      <c r="H772" s="425"/>
      <c r="I772" s="353"/>
      <c r="J772" s="426" t="str">
        <f>IF(D772&lt;&gt;"",IF(E772&lt;&gt;"",VLOOKUP(CONCATENATE(D772,"-",E772),'Three Phase - UG'!$C$8:$T$18,9,FALSE),""),"")</f>
        <v/>
      </c>
      <c r="K772" s="426" t="str">
        <f>IF(D772&lt;&gt;"",IF(E772&lt;&gt;"",VLOOKUP(CONCATENATE(D772,"-",E772),'Three Phase - UG'!$C$8:$T$18,10,FALSE),""),"")</f>
        <v/>
      </c>
      <c r="L772" s="426" t="str">
        <f>IF(D772&lt;&gt;"",IF(E772&lt;&gt;"",VLOOKUP(CONCATENATE(D772,"-",E772),'Three Phase - UG'!$C$8:$T$18,12,FALSE),""),"")</f>
        <v/>
      </c>
      <c r="M772" s="426" t="str">
        <f>IF(D772&lt;&gt;"",IF(E772&lt;&gt;"",VLOOKUP(CONCATENATE(D772,"-",E772),'Three Phase - UG'!$C$8:$T$18,13,FALSE),""),"")</f>
        <v/>
      </c>
      <c r="N772" s="427" t="str">
        <f>IF(D772&lt;&gt;"",IF(E772&lt;&gt;"",VLOOKUP(CONCATENATE(D772,"-",E772),'Three Phase - UG'!$C$8:$T$18,15,FALSE)*1000000,""),"")</f>
        <v/>
      </c>
      <c r="O772" s="426"/>
      <c r="P772" s="427"/>
      <c r="W772" s="429"/>
      <c r="X772"/>
      <c r="Y772"/>
      <c r="Z772"/>
      <c r="AA772"/>
      <c r="AB772"/>
      <c r="AC772"/>
      <c r="AD772"/>
      <c r="AE772"/>
      <c r="AF772" s="4"/>
      <c r="AG772" s="4"/>
      <c r="AH772" s="4"/>
      <c r="AI772" s="4"/>
      <c r="AJ772" s="4"/>
      <c r="AK772" s="4"/>
      <c r="AL772" s="4"/>
      <c r="AM772" s="4"/>
      <c r="AN772"/>
      <c r="AO772"/>
      <c r="AP772"/>
      <c r="AQ772"/>
      <c r="AR772"/>
      <c r="AS772"/>
      <c r="AT772"/>
      <c r="AU772"/>
      <c r="AV772"/>
      <c r="AW772"/>
      <c r="AX772"/>
      <c r="AY772"/>
      <c r="AZ772"/>
      <c r="BA772"/>
    </row>
    <row r="773" spans="1:53" s="428" customFormat="1" x14ac:dyDescent="0.25">
      <c r="A773"/>
      <c r="B773" s="25"/>
      <c r="C773" s="25"/>
      <c r="D773" s="27"/>
      <c r="E773" s="26"/>
      <c r="F773" s="26"/>
      <c r="G773" s="353"/>
      <c r="H773" s="425"/>
      <c r="I773" s="353"/>
      <c r="J773" s="426" t="str">
        <f>IF(D773&lt;&gt;"",IF(E773&lt;&gt;"",VLOOKUP(CONCATENATE(D773,"-",E773),'Three Phase - UG'!$C$8:$T$18,9,FALSE),""),"")</f>
        <v/>
      </c>
      <c r="K773" s="426" t="str">
        <f>IF(D773&lt;&gt;"",IF(E773&lt;&gt;"",VLOOKUP(CONCATENATE(D773,"-",E773),'Three Phase - UG'!$C$8:$T$18,10,FALSE),""),"")</f>
        <v/>
      </c>
      <c r="L773" s="426" t="str">
        <f>IF(D773&lt;&gt;"",IF(E773&lt;&gt;"",VLOOKUP(CONCATENATE(D773,"-",E773),'Three Phase - UG'!$C$8:$T$18,12,FALSE),""),"")</f>
        <v/>
      </c>
      <c r="M773" s="426" t="str">
        <f>IF(D773&lt;&gt;"",IF(E773&lt;&gt;"",VLOOKUP(CONCATENATE(D773,"-",E773),'Three Phase - UG'!$C$8:$T$18,13,FALSE),""),"")</f>
        <v/>
      </c>
      <c r="N773" s="427" t="str">
        <f>IF(D773&lt;&gt;"",IF(E773&lt;&gt;"",VLOOKUP(CONCATENATE(D773,"-",E773),'Three Phase - UG'!$C$8:$T$18,15,FALSE)*1000000,""),"")</f>
        <v/>
      </c>
      <c r="O773" s="426"/>
      <c r="P773" s="427"/>
      <c r="W773" s="429"/>
      <c r="X773"/>
      <c r="Y773"/>
      <c r="Z773"/>
      <c r="AA773"/>
      <c r="AB773"/>
      <c r="AC773"/>
      <c r="AD773"/>
      <c r="AE773"/>
      <c r="AF773" s="4"/>
      <c r="AG773" s="4"/>
      <c r="AH773" s="4"/>
      <c r="AI773" s="4"/>
      <c r="AJ773" s="4"/>
      <c r="AK773" s="4"/>
      <c r="AL773" s="4"/>
      <c r="AM773" s="4"/>
      <c r="AN773"/>
      <c r="AO773"/>
      <c r="AP773"/>
      <c r="AQ773"/>
      <c r="AR773"/>
      <c r="AS773"/>
      <c r="AT773"/>
      <c r="AU773"/>
      <c r="AV773"/>
      <c r="AW773"/>
      <c r="AX773"/>
      <c r="AY773"/>
      <c r="AZ773"/>
      <c r="BA773"/>
    </row>
    <row r="774" spans="1:53" s="428" customFormat="1" x14ac:dyDescent="0.25">
      <c r="A774"/>
      <c r="B774" s="25"/>
      <c r="C774" s="25"/>
      <c r="D774" s="27"/>
      <c r="E774" s="26"/>
      <c r="F774" s="26"/>
      <c r="G774" s="353"/>
      <c r="H774" s="425"/>
      <c r="I774" s="353"/>
      <c r="J774" s="426" t="str">
        <f>IF(D774&lt;&gt;"",IF(E774&lt;&gt;"",VLOOKUP(CONCATENATE(D774,"-",E774),'Three Phase - UG'!$C$8:$T$18,9,FALSE),""),"")</f>
        <v/>
      </c>
      <c r="K774" s="426" t="str">
        <f>IF(D774&lt;&gt;"",IF(E774&lt;&gt;"",VLOOKUP(CONCATENATE(D774,"-",E774),'Three Phase - UG'!$C$8:$T$18,10,FALSE),""),"")</f>
        <v/>
      </c>
      <c r="L774" s="426" t="str">
        <f>IF(D774&lt;&gt;"",IF(E774&lt;&gt;"",VLOOKUP(CONCATENATE(D774,"-",E774),'Three Phase - UG'!$C$8:$T$18,12,FALSE),""),"")</f>
        <v/>
      </c>
      <c r="M774" s="426" t="str">
        <f>IF(D774&lt;&gt;"",IF(E774&lt;&gt;"",VLOOKUP(CONCATENATE(D774,"-",E774),'Three Phase - UG'!$C$8:$T$18,13,FALSE),""),"")</f>
        <v/>
      </c>
      <c r="N774" s="427" t="str">
        <f>IF(D774&lt;&gt;"",IF(E774&lt;&gt;"",VLOOKUP(CONCATENATE(D774,"-",E774),'Three Phase - UG'!$C$8:$T$18,15,FALSE)*1000000,""),"")</f>
        <v/>
      </c>
      <c r="O774" s="426"/>
      <c r="P774" s="427"/>
      <c r="W774" s="429"/>
      <c r="X774"/>
      <c r="Y774"/>
      <c r="Z774"/>
      <c r="AA774"/>
      <c r="AB774"/>
      <c r="AC774"/>
      <c r="AD774"/>
      <c r="AE774"/>
      <c r="AF774" s="4"/>
      <c r="AG774" s="4"/>
      <c r="AH774" s="4"/>
      <c r="AI774" s="4"/>
      <c r="AJ774" s="4"/>
      <c r="AK774" s="4"/>
      <c r="AL774" s="4"/>
      <c r="AM774" s="4"/>
      <c r="AN774"/>
      <c r="AO774"/>
      <c r="AP774"/>
      <c r="AQ774"/>
      <c r="AR774"/>
      <c r="AS774"/>
      <c r="AT774"/>
      <c r="AU774"/>
      <c r="AV774"/>
      <c r="AW774"/>
      <c r="AX774"/>
      <c r="AY774"/>
      <c r="AZ774"/>
      <c r="BA774"/>
    </row>
    <row r="775" spans="1:53" s="428" customFormat="1" x14ac:dyDescent="0.25">
      <c r="A775"/>
      <c r="B775" s="25"/>
      <c r="C775" s="25"/>
      <c r="D775" s="27"/>
      <c r="E775" s="26"/>
      <c r="F775" s="26"/>
      <c r="G775" s="353"/>
      <c r="H775" s="425"/>
      <c r="I775" s="353"/>
      <c r="J775" s="426" t="str">
        <f>IF(D775&lt;&gt;"",IF(E775&lt;&gt;"",VLOOKUP(CONCATENATE(D775,"-",E775),'Three Phase - UG'!$C$8:$T$18,9,FALSE),""),"")</f>
        <v/>
      </c>
      <c r="K775" s="426" t="str">
        <f>IF(D775&lt;&gt;"",IF(E775&lt;&gt;"",VLOOKUP(CONCATENATE(D775,"-",E775),'Three Phase - UG'!$C$8:$T$18,10,FALSE),""),"")</f>
        <v/>
      </c>
      <c r="L775" s="426" t="str">
        <f>IF(D775&lt;&gt;"",IF(E775&lt;&gt;"",VLOOKUP(CONCATENATE(D775,"-",E775),'Three Phase - UG'!$C$8:$T$18,12,FALSE),""),"")</f>
        <v/>
      </c>
      <c r="M775" s="426" t="str">
        <f>IF(D775&lt;&gt;"",IF(E775&lt;&gt;"",VLOOKUP(CONCATENATE(D775,"-",E775),'Three Phase - UG'!$C$8:$T$18,13,FALSE),""),"")</f>
        <v/>
      </c>
      <c r="N775" s="427" t="str">
        <f>IF(D775&lt;&gt;"",IF(E775&lt;&gt;"",VLOOKUP(CONCATENATE(D775,"-",E775),'Three Phase - UG'!$C$8:$T$18,15,FALSE)*1000000,""),"")</f>
        <v/>
      </c>
      <c r="O775" s="426"/>
      <c r="P775" s="427"/>
      <c r="W775" s="429"/>
      <c r="X775"/>
      <c r="Y775"/>
      <c r="Z775"/>
      <c r="AA775"/>
      <c r="AB775"/>
      <c r="AC775"/>
      <c r="AD775"/>
      <c r="AE775"/>
      <c r="AF775" s="4"/>
      <c r="AG775" s="4"/>
      <c r="AH775" s="4"/>
      <c r="AI775" s="4"/>
      <c r="AJ775" s="4"/>
      <c r="AK775" s="4"/>
      <c r="AL775" s="4"/>
      <c r="AM775" s="4"/>
      <c r="AN775"/>
      <c r="AO775"/>
      <c r="AP775"/>
      <c r="AQ775"/>
      <c r="AR775"/>
      <c r="AS775"/>
      <c r="AT775"/>
      <c r="AU775"/>
      <c r="AV775"/>
      <c r="AW775"/>
      <c r="AX775"/>
      <c r="AY775"/>
      <c r="AZ775"/>
      <c r="BA775"/>
    </row>
    <row r="776" spans="1:53" s="428" customFormat="1" x14ac:dyDescent="0.25">
      <c r="A776"/>
      <c r="B776" s="25"/>
      <c r="C776" s="25"/>
      <c r="D776" s="27"/>
      <c r="E776" s="26"/>
      <c r="F776" s="26"/>
      <c r="G776" s="353"/>
      <c r="H776" s="425"/>
      <c r="I776" s="353"/>
      <c r="J776" s="426" t="str">
        <f>IF(D776&lt;&gt;"",IF(E776&lt;&gt;"",VLOOKUP(CONCATENATE(D776,"-",E776),'Three Phase - UG'!$C$8:$T$18,9,FALSE),""),"")</f>
        <v/>
      </c>
      <c r="K776" s="426" t="str">
        <f>IF(D776&lt;&gt;"",IF(E776&lt;&gt;"",VLOOKUP(CONCATENATE(D776,"-",E776),'Three Phase - UG'!$C$8:$T$18,10,FALSE),""),"")</f>
        <v/>
      </c>
      <c r="L776" s="426" t="str">
        <f>IF(D776&lt;&gt;"",IF(E776&lt;&gt;"",VLOOKUP(CONCATENATE(D776,"-",E776),'Three Phase - UG'!$C$8:$T$18,12,FALSE),""),"")</f>
        <v/>
      </c>
      <c r="M776" s="426" t="str">
        <f>IF(D776&lt;&gt;"",IF(E776&lt;&gt;"",VLOOKUP(CONCATENATE(D776,"-",E776),'Three Phase - UG'!$C$8:$T$18,13,FALSE),""),"")</f>
        <v/>
      </c>
      <c r="N776" s="427" t="str">
        <f>IF(D776&lt;&gt;"",IF(E776&lt;&gt;"",VLOOKUP(CONCATENATE(D776,"-",E776),'Three Phase - UG'!$C$8:$T$18,15,FALSE)*1000000,""),"")</f>
        <v/>
      </c>
      <c r="O776" s="426"/>
      <c r="P776" s="427"/>
      <c r="W776" s="429"/>
      <c r="X776"/>
      <c r="Y776"/>
      <c r="Z776"/>
      <c r="AA776"/>
      <c r="AB776"/>
      <c r="AC776"/>
      <c r="AD776"/>
      <c r="AE776"/>
      <c r="AF776" s="4"/>
      <c r="AG776" s="4"/>
      <c r="AH776" s="4"/>
      <c r="AI776" s="4"/>
      <c r="AJ776" s="4"/>
      <c r="AK776" s="4"/>
      <c r="AL776" s="4"/>
      <c r="AM776" s="4"/>
      <c r="AN776"/>
      <c r="AO776"/>
      <c r="AP776"/>
      <c r="AQ776"/>
      <c r="AR776"/>
      <c r="AS776"/>
      <c r="AT776"/>
      <c r="AU776"/>
      <c r="AV776"/>
      <c r="AW776"/>
      <c r="AX776"/>
      <c r="AY776"/>
      <c r="AZ776"/>
      <c r="BA776"/>
    </row>
    <row r="777" spans="1:53" s="428" customFormat="1" x14ac:dyDescent="0.25">
      <c r="A777"/>
      <c r="B777" s="25"/>
      <c r="C777" s="25"/>
      <c r="D777" s="27"/>
      <c r="E777" s="26"/>
      <c r="F777" s="26"/>
      <c r="G777" s="353"/>
      <c r="H777" s="425"/>
      <c r="I777" s="353"/>
      <c r="J777" s="426" t="str">
        <f>IF(D777&lt;&gt;"",IF(E777&lt;&gt;"",VLOOKUP(CONCATENATE(D777,"-",E777),'Three Phase - UG'!$C$8:$T$18,9,FALSE),""),"")</f>
        <v/>
      </c>
      <c r="K777" s="426" t="str">
        <f>IF(D777&lt;&gt;"",IF(E777&lt;&gt;"",VLOOKUP(CONCATENATE(D777,"-",E777),'Three Phase - UG'!$C$8:$T$18,10,FALSE),""),"")</f>
        <v/>
      </c>
      <c r="L777" s="426" t="str">
        <f>IF(D777&lt;&gt;"",IF(E777&lt;&gt;"",VLOOKUP(CONCATENATE(D777,"-",E777),'Three Phase - UG'!$C$8:$T$18,12,FALSE),""),"")</f>
        <v/>
      </c>
      <c r="M777" s="426" t="str">
        <f>IF(D777&lt;&gt;"",IF(E777&lt;&gt;"",VLOOKUP(CONCATENATE(D777,"-",E777),'Three Phase - UG'!$C$8:$T$18,13,FALSE),""),"")</f>
        <v/>
      </c>
      <c r="N777" s="427" t="str">
        <f>IF(D777&lt;&gt;"",IF(E777&lt;&gt;"",VLOOKUP(CONCATENATE(D777,"-",E777),'Three Phase - UG'!$C$8:$T$18,15,FALSE)*1000000,""),"")</f>
        <v/>
      </c>
      <c r="O777" s="426"/>
      <c r="P777" s="427"/>
      <c r="W777" s="429"/>
      <c r="X777"/>
      <c r="Y777"/>
      <c r="Z777"/>
      <c r="AA777"/>
      <c r="AB777"/>
      <c r="AC777"/>
      <c r="AD777"/>
      <c r="AE777"/>
      <c r="AF777" s="4"/>
      <c r="AG777" s="4"/>
      <c r="AH777" s="4"/>
      <c r="AI777" s="4"/>
      <c r="AJ777" s="4"/>
      <c r="AK777" s="4"/>
      <c r="AL777" s="4"/>
      <c r="AM777" s="4"/>
      <c r="AN777"/>
      <c r="AO777"/>
      <c r="AP777"/>
      <c r="AQ777"/>
      <c r="AR777"/>
      <c r="AS777"/>
      <c r="AT777"/>
      <c r="AU777"/>
      <c r="AV777"/>
      <c r="AW777"/>
      <c r="AX777"/>
      <c r="AY777"/>
      <c r="AZ777"/>
      <c r="BA777"/>
    </row>
    <row r="778" spans="1:53" s="428" customFormat="1" x14ac:dyDescent="0.25">
      <c r="A778"/>
      <c r="B778" s="25"/>
      <c r="C778" s="25"/>
      <c r="D778" s="27"/>
      <c r="E778" s="26"/>
      <c r="F778" s="26"/>
      <c r="G778" s="353"/>
      <c r="H778" s="425"/>
      <c r="I778" s="353"/>
      <c r="J778" s="426" t="str">
        <f>IF(D778&lt;&gt;"",IF(E778&lt;&gt;"",VLOOKUP(CONCATENATE(D778,"-",E778),'Three Phase - UG'!$C$8:$T$18,9,FALSE),""),"")</f>
        <v/>
      </c>
      <c r="K778" s="426" t="str">
        <f>IF(D778&lt;&gt;"",IF(E778&lt;&gt;"",VLOOKUP(CONCATENATE(D778,"-",E778),'Three Phase - UG'!$C$8:$T$18,10,FALSE),""),"")</f>
        <v/>
      </c>
      <c r="L778" s="426" t="str">
        <f>IF(D778&lt;&gt;"",IF(E778&lt;&gt;"",VLOOKUP(CONCATENATE(D778,"-",E778),'Three Phase - UG'!$C$8:$T$18,12,FALSE),""),"")</f>
        <v/>
      </c>
      <c r="M778" s="426" t="str">
        <f>IF(D778&lt;&gt;"",IF(E778&lt;&gt;"",VLOOKUP(CONCATENATE(D778,"-",E778),'Three Phase - UG'!$C$8:$T$18,13,FALSE),""),"")</f>
        <v/>
      </c>
      <c r="N778" s="427" t="str">
        <f>IF(D778&lt;&gt;"",IF(E778&lt;&gt;"",VLOOKUP(CONCATENATE(D778,"-",E778),'Three Phase - UG'!$C$8:$T$18,15,FALSE)*1000000,""),"")</f>
        <v/>
      </c>
      <c r="O778" s="426"/>
      <c r="P778" s="427"/>
      <c r="W778" s="429"/>
      <c r="X778"/>
      <c r="Y778"/>
      <c r="Z778"/>
      <c r="AA778"/>
      <c r="AB778"/>
      <c r="AC778"/>
      <c r="AD778"/>
      <c r="AE778"/>
      <c r="AF778" s="4"/>
      <c r="AG778" s="4"/>
      <c r="AH778" s="4"/>
      <c r="AI778" s="4"/>
      <c r="AJ778" s="4"/>
      <c r="AK778" s="4"/>
      <c r="AL778" s="4"/>
      <c r="AM778" s="4"/>
      <c r="AN778"/>
      <c r="AO778"/>
      <c r="AP778"/>
      <c r="AQ778"/>
      <c r="AR778"/>
      <c r="AS778"/>
      <c r="AT778"/>
      <c r="AU778"/>
      <c r="AV778"/>
      <c r="AW778"/>
      <c r="AX778"/>
      <c r="AY778"/>
      <c r="AZ778"/>
      <c r="BA778"/>
    </row>
    <row r="779" spans="1:53" s="428" customFormat="1" x14ac:dyDescent="0.25">
      <c r="A779"/>
      <c r="B779" s="25"/>
      <c r="C779" s="25"/>
      <c r="D779" s="27"/>
      <c r="E779" s="26"/>
      <c r="F779" s="26"/>
      <c r="G779" s="353"/>
      <c r="H779" s="425"/>
      <c r="I779" s="353"/>
      <c r="J779" s="426" t="str">
        <f>IF(D779&lt;&gt;"",IF(E779&lt;&gt;"",VLOOKUP(CONCATENATE(D779,"-",E779),'Three Phase - UG'!$C$8:$T$18,9,FALSE),""),"")</f>
        <v/>
      </c>
      <c r="K779" s="426" t="str">
        <f>IF(D779&lt;&gt;"",IF(E779&lt;&gt;"",VLOOKUP(CONCATENATE(D779,"-",E779),'Three Phase - UG'!$C$8:$T$18,10,FALSE),""),"")</f>
        <v/>
      </c>
      <c r="L779" s="426" t="str">
        <f>IF(D779&lt;&gt;"",IF(E779&lt;&gt;"",VLOOKUP(CONCATENATE(D779,"-",E779),'Three Phase - UG'!$C$8:$T$18,12,FALSE),""),"")</f>
        <v/>
      </c>
      <c r="M779" s="426" t="str">
        <f>IF(D779&lt;&gt;"",IF(E779&lt;&gt;"",VLOOKUP(CONCATENATE(D779,"-",E779),'Three Phase - UG'!$C$8:$T$18,13,FALSE),""),"")</f>
        <v/>
      </c>
      <c r="N779" s="427" t="str">
        <f>IF(D779&lt;&gt;"",IF(E779&lt;&gt;"",VLOOKUP(CONCATENATE(D779,"-",E779),'Three Phase - UG'!$C$8:$T$18,15,FALSE)*1000000,""),"")</f>
        <v/>
      </c>
      <c r="O779" s="426"/>
      <c r="P779" s="427"/>
      <c r="W779" s="429"/>
      <c r="X779"/>
      <c r="Y779"/>
      <c r="Z779"/>
      <c r="AA779"/>
      <c r="AB779"/>
      <c r="AC779"/>
      <c r="AD779"/>
      <c r="AE779"/>
      <c r="AF779" s="4"/>
      <c r="AG779" s="4"/>
      <c r="AH779" s="4"/>
      <c r="AI779" s="4"/>
      <c r="AJ779" s="4"/>
      <c r="AK779" s="4"/>
      <c r="AL779" s="4"/>
      <c r="AM779" s="4"/>
      <c r="AN779"/>
      <c r="AO779"/>
      <c r="AP779"/>
      <c r="AQ779"/>
      <c r="AR779"/>
      <c r="AS779"/>
      <c r="AT779"/>
      <c r="AU779"/>
      <c r="AV779"/>
      <c r="AW779"/>
      <c r="AX779"/>
      <c r="AY779"/>
      <c r="AZ779"/>
      <c r="BA779"/>
    </row>
    <row r="780" spans="1:53" s="428" customFormat="1" x14ac:dyDescent="0.25">
      <c r="A780"/>
      <c r="B780" s="25"/>
      <c r="C780" s="25"/>
      <c r="D780" s="27"/>
      <c r="E780" s="26"/>
      <c r="F780" s="26"/>
      <c r="G780" s="353"/>
      <c r="H780" s="425"/>
      <c r="I780" s="353"/>
      <c r="J780" s="426" t="str">
        <f>IF(D780&lt;&gt;"",IF(E780&lt;&gt;"",VLOOKUP(CONCATENATE(D780,"-",E780),'Three Phase - UG'!$C$8:$T$18,9,FALSE),""),"")</f>
        <v/>
      </c>
      <c r="K780" s="426" t="str">
        <f>IF(D780&lt;&gt;"",IF(E780&lt;&gt;"",VLOOKUP(CONCATENATE(D780,"-",E780),'Three Phase - UG'!$C$8:$T$18,10,FALSE),""),"")</f>
        <v/>
      </c>
      <c r="L780" s="426" t="str">
        <f>IF(D780&lt;&gt;"",IF(E780&lt;&gt;"",VLOOKUP(CONCATENATE(D780,"-",E780),'Three Phase - UG'!$C$8:$T$18,12,FALSE),""),"")</f>
        <v/>
      </c>
      <c r="M780" s="426" t="str">
        <f>IF(D780&lt;&gt;"",IF(E780&lt;&gt;"",VLOOKUP(CONCATENATE(D780,"-",E780),'Three Phase - UG'!$C$8:$T$18,13,FALSE),""),"")</f>
        <v/>
      </c>
      <c r="N780" s="427" t="str">
        <f>IF(D780&lt;&gt;"",IF(E780&lt;&gt;"",VLOOKUP(CONCATENATE(D780,"-",E780),'Three Phase - UG'!$C$8:$T$18,15,FALSE)*1000000,""),"")</f>
        <v/>
      </c>
      <c r="O780" s="426"/>
      <c r="P780" s="427"/>
      <c r="W780" s="429"/>
      <c r="X780"/>
      <c r="Y780"/>
      <c r="Z780"/>
      <c r="AA780"/>
      <c r="AB780"/>
      <c r="AC780"/>
      <c r="AD780"/>
      <c r="AE780"/>
      <c r="AF780" s="4"/>
      <c r="AG780" s="4"/>
      <c r="AH780" s="4"/>
      <c r="AI780" s="4"/>
      <c r="AJ780" s="4"/>
      <c r="AK780" s="4"/>
      <c r="AL780" s="4"/>
      <c r="AM780" s="4"/>
      <c r="AN780"/>
      <c r="AO780"/>
      <c r="AP780"/>
      <c r="AQ780"/>
      <c r="AR780"/>
      <c r="AS780"/>
      <c r="AT780"/>
      <c r="AU780"/>
      <c r="AV780"/>
      <c r="AW780"/>
      <c r="AX780"/>
      <c r="AY780"/>
      <c r="AZ780"/>
      <c r="BA780"/>
    </row>
    <row r="781" spans="1:53" s="428" customFormat="1" x14ac:dyDescent="0.25">
      <c r="A781"/>
      <c r="B781" s="25"/>
      <c r="C781" s="25"/>
      <c r="D781" s="27"/>
      <c r="E781" s="26"/>
      <c r="F781" s="26"/>
      <c r="G781" s="353"/>
      <c r="H781" s="425"/>
      <c r="I781" s="353"/>
      <c r="J781" s="426" t="str">
        <f>IF(D781&lt;&gt;"",IF(E781&lt;&gt;"",VLOOKUP(CONCATENATE(D781,"-",E781),'Three Phase - UG'!$C$8:$T$18,9,FALSE),""),"")</f>
        <v/>
      </c>
      <c r="K781" s="426" t="str">
        <f>IF(D781&lt;&gt;"",IF(E781&lt;&gt;"",VLOOKUP(CONCATENATE(D781,"-",E781),'Three Phase - UG'!$C$8:$T$18,10,FALSE),""),"")</f>
        <v/>
      </c>
      <c r="L781" s="426" t="str">
        <f>IF(D781&lt;&gt;"",IF(E781&lt;&gt;"",VLOOKUP(CONCATENATE(D781,"-",E781),'Three Phase - UG'!$C$8:$T$18,12,FALSE),""),"")</f>
        <v/>
      </c>
      <c r="M781" s="426" t="str">
        <f>IF(D781&lt;&gt;"",IF(E781&lt;&gt;"",VLOOKUP(CONCATENATE(D781,"-",E781),'Three Phase - UG'!$C$8:$T$18,13,FALSE),""),"")</f>
        <v/>
      </c>
      <c r="N781" s="427" t="str">
        <f>IF(D781&lt;&gt;"",IF(E781&lt;&gt;"",VLOOKUP(CONCATENATE(D781,"-",E781),'Three Phase - UG'!$C$8:$T$18,15,FALSE)*1000000,""),"")</f>
        <v/>
      </c>
      <c r="O781" s="426"/>
      <c r="P781" s="427"/>
      <c r="W781" s="429"/>
      <c r="X781"/>
      <c r="Y781"/>
      <c r="Z781"/>
      <c r="AA781"/>
      <c r="AB781"/>
      <c r="AC781"/>
      <c r="AD781"/>
      <c r="AE781"/>
      <c r="AF781" s="4"/>
      <c r="AG781" s="4"/>
      <c r="AH781" s="4"/>
      <c r="AI781" s="4"/>
      <c r="AJ781" s="4"/>
      <c r="AK781" s="4"/>
      <c r="AL781" s="4"/>
      <c r="AM781" s="4"/>
      <c r="AN781"/>
      <c r="AO781"/>
      <c r="AP781"/>
      <c r="AQ781"/>
      <c r="AR781"/>
      <c r="AS781"/>
      <c r="AT781"/>
      <c r="AU781"/>
      <c r="AV781"/>
      <c r="AW781"/>
      <c r="AX781"/>
      <c r="AY781"/>
      <c r="AZ781"/>
      <c r="BA781"/>
    </row>
    <row r="782" spans="1:53" s="428" customFormat="1" x14ac:dyDescent="0.25">
      <c r="A782"/>
      <c r="B782" s="25"/>
      <c r="C782" s="25"/>
      <c r="D782" s="27"/>
      <c r="E782" s="26"/>
      <c r="F782" s="26"/>
      <c r="G782" s="353"/>
      <c r="H782" s="425"/>
      <c r="I782" s="353"/>
      <c r="J782" s="426" t="str">
        <f>IF(D782&lt;&gt;"",IF(E782&lt;&gt;"",VLOOKUP(CONCATENATE(D782,"-",E782),'Three Phase - UG'!$C$8:$T$18,9,FALSE),""),"")</f>
        <v/>
      </c>
      <c r="K782" s="426" t="str">
        <f>IF(D782&lt;&gt;"",IF(E782&lt;&gt;"",VLOOKUP(CONCATENATE(D782,"-",E782),'Three Phase - UG'!$C$8:$T$18,10,FALSE),""),"")</f>
        <v/>
      </c>
      <c r="L782" s="426" t="str">
        <f>IF(D782&lt;&gt;"",IF(E782&lt;&gt;"",VLOOKUP(CONCATENATE(D782,"-",E782),'Three Phase - UG'!$C$8:$T$18,12,FALSE),""),"")</f>
        <v/>
      </c>
      <c r="M782" s="426" t="str">
        <f>IF(D782&lt;&gt;"",IF(E782&lt;&gt;"",VLOOKUP(CONCATENATE(D782,"-",E782),'Three Phase - UG'!$C$8:$T$18,13,FALSE),""),"")</f>
        <v/>
      </c>
      <c r="N782" s="427" t="str">
        <f>IF(D782&lt;&gt;"",IF(E782&lt;&gt;"",VLOOKUP(CONCATENATE(D782,"-",E782),'Three Phase - UG'!$C$8:$T$18,15,FALSE)*1000000,""),"")</f>
        <v/>
      </c>
      <c r="O782" s="426"/>
      <c r="P782" s="427"/>
      <c r="W782" s="429"/>
      <c r="X782"/>
      <c r="Y782"/>
      <c r="Z782"/>
      <c r="AA782"/>
      <c r="AB782"/>
      <c r="AC782"/>
      <c r="AD782"/>
      <c r="AE782"/>
      <c r="AF782" s="4"/>
      <c r="AG782" s="4"/>
      <c r="AH782" s="4"/>
      <c r="AI782" s="4"/>
      <c r="AJ782" s="4"/>
      <c r="AK782" s="4"/>
      <c r="AL782" s="4"/>
      <c r="AM782" s="4"/>
      <c r="AN782"/>
      <c r="AO782"/>
      <c r="AP782"/>
      <c r="AQ782"/>
      <c r="AR782"/>
      <c r="AS782"/>
      <c r="AT782"/>
      <c r="AU782"/>
      <c r="AV782"/>
      <c r="AW782"/>
      <c r="AX782"/>
      <c r="AY782"/>
      <c r="AZ782"/>
      <c r="BA782"/>
    </row>
    <row r="783" spans="1:53" s="428" customFormat="1" x14ac:dyDescent="0.25">
      <c r="A783"/>
      <c r="B783" s="25"/>
      <c r="C783" s="25"/>
      <c r="D783" s="27"/>
      <c r="E783" s="26"/>
      <c r="F783" s="26"/>
      <c r="G783" s="353"/>
      <c r="H783" s="425"/>
      <c r="I783" s="353"/>
      <c r="J783" s="426" t="str">
        <f>IF(D783&lt;&gt;"",IF(E783&lt;&gt;"",VLOOKUP(CONCATENATE(D783,"-",E783),'Three Phase - UG'!$C$8:$T$18,9,FALSE),""),"")</f>
        <v/>
      </c>
      <c r="K783" s="426" t="str">
        <f>IF(D783&lt;&gt;"",IF(E783&lt;&gt;"",VLOOKUP(CONCATENATE(D783,"-",E783),'Three Phase - UG'!$C$8:$T$18,10,FALSE),""),"")</f>
        <v/>
      </c>
      <c r="L783" s="426" t="str">
        <f>IF(D783&lt;&gt;"",IF(E783&lt;&gt;"",VLOOKUP(CONCATENATE(D783,"-",E783),'Three Phase - UG'!$C$8:$T$18,12,FALSE),""),"")</f>
        <v/>
      </c>
      <c r="M783" s="426" t="str">
        <f>IF(D783&lt;&gt;"",IF(E783&lt;&gt;"",VLOOKUP(CONCATENATE(D783,"-",E783),'Three Phase - UG'!$C$8:$T$18,13,FALSE),""),"")</f>
        <v/>
      </c>
      <c r="N783" s="427" t="str">
        <f>IF(D783&lt;&gt;"",IF(E783&lt;&gt;"",VLOOKUP(CONCATENATE(D783,"-",E783),'Three Phase - UG'!$C$8:$T$18,15,FALSE)*1000000,""),"")</f>
        <v/>
      </c>
      <c r="O783" s="426"/>
      <c r="P783" s="427"/>
      <c r="W783" s="429"/>
      <c r="X783"/>
      <c r="Y783"/>
      <c r="Z783"/>
      <c r="AA783"/>
      <c r="AB783"/>
      <c r="AC783"/>
      <c r="AD783"/>
      <c r="AE783"/>
      <c r="AF783" s="4"/>
      <c r="AG783" s="4"/>
      <c r="AH783" s="4"/>
      <c r="AI783" s="4"/>
      <c r="AJ783" s="4"/>
      <c r="AK783" s="4"/>
      <c r="AL783" s="4"/>
      <c r="AM783" s="4"/>
      <c r="AN783"/>
      <c r="AO783"/>
      <c r="AP783"/>
      <c r="AQ783"/>
      <c r="AR783"/>
      <c r="AS783"/>
      <c r="AT783"/>
      <c r="AU783"/>
      <c r="AV783"/>
      <c r="AW783"/>
      <c r="AX783"/>
      <c r="AY783"/>
      <c r="AZ783"/>
      <c r="BA783"/>
    </row>
    <row r="784" spans="1:53" s="428" customFormat="1" x14ac:dyDescent="0.25">
      <c r="A784"/>
      <c r="B784" s="25"/>
      <c r="C784" s="25"/>
      <c r="D784" s="27"/>
      <c r="E784" s="26"/>
      <c r="F784" s="26"/>
      <c r="G784" s="353"/>
      <c r="H784" s="425"/>
      <c r="I784" s="353"/>
      <c r="J784" s="426" t="str">
        <f>IF(D784&lt;&gt;"",IF(E784&lt;&gt;"",VLOOKUP(CONCATENATE(D784,"-",E784),'Three Phase - UG'!$C$8:$T$18,9,FALSE),""),"")</f>
        <v/>
      </c>
      <c r="K784" s="426" t="str">
        <f>IF(D784&lt;&gt;"",IF(E784&lt;&gt;"",VLOOKUP(CONCATENATE(D784,"-",E784),'Three Phase - UG'!$C$8:$T$18,10,FALSE),""),"")</f>
        <v/>
      </c>
      <c r="L784" s="426" t="str">
        <f>IF(D784&lt;&gt;"",IF(E784&lt;&gt;"",VLOOKUP(CONCATENATE(D784,"-",E784),'Three Phase - UG'!$C$8:$T$18,12,FALSE),""),"")</f>
        <v/>
      </c>
      <c r="M784" s="426" t="str">
        <f>IF(D784&lt;&gt;"",IF(E784&lt;&gt;"",VLOOKUP(CONCATENATE(D784,"-",E784),'Three Phase - UG'!$C$8:$T$18,13,FALSE),""),"")</f>
        <v/>
      </c>
      <c r="N784" s="427" t="str">
        <f>IF(D784&lt;&gt;"",IF(E784&lt;&gt;"",VLOOKUP(CONCATENATE(D784,"-",E784),'Three Phase - UG'!$C$8:$T$18,15,FALSE)*1000000,""),"")</f>
        <v/>
      </c>
      <c r="O784" s="426"/>
      <c r="P784" s="427"/>
      <c r="W784" s="429"/>
      <c r="X784"/>
      <c r="Y784"/>
      <c r="Z784"/>
      <c r="AA784"/>
      <c r="AB784"/>
      <c r="AC784"/>
      <c r="AD784"/>
      <c r="AE784"/>
      <c r="AF784" s="4"/>
      <c r="AG784" s="4"/>
      <c r="AH784" s="4"/>
      <c r="AI784" s="4"/>
      <c r="AJ784" s="4"/>
      <c r="AK784" s="4"/>
      <c r="AL784" s="4"/>
      <c r="AM784" s="4"/>
      <c r="AN784"/>
      <c r="AO784"/>
      <c r="AP784"/>
      <c r="AQ784"/>
      <c r="AR784"/>
      <c r="AS784"/>
      <c r="AT784"/>
      <c r="AU784"/>
      <c r="AV784"/>
      <c r="AW784"/>
      <c r="AX784"/>
      <c r="AY784"/>
      <c r="AZ784"/>
      <c r="BA784"/>
    </row>
    <row r="785" spans="1:53" s="428" customFormat="1" x14ac:dyDescent="0.25">
      <c r="A785"/>
      <c r="B785" s="25"/>
      <c r="C785" s="25"/>
      <c r="D785" s="27"/>
      <c r="E785" s="26"/>
      <c r="F785" s="26"/>
      <c r="G785" s="353"/>
      <c r="H785" s="425"/>
      <c r="I785" s="353"/>
      <c r="J785" s="426" t="str">
        <f>IF(D785&lt;&gt;"",IF(E785&lt;&gt;"",VLOOKUP(CONCATENATE(D785,"-",E785),'Three Phase - UG'!$C$8:$T$18,9,FALSE),""),"")</f>
        <v/>
      </c>
      <c r="K785" s="426" t="str">
        <f>IF(D785&lt;&gt;"",IF(E785&lt;&gt;"",VLOOKUP(CONCATENATE(D785,"-",E785),'Three Phase - UG'!$C$8:$T$18,10,FALSE),""),"")</f>
        <v/>
      </c>
      <c r="L785" s="426" t="str">
        <f>IF(D785&lt;&gt;"",IF(E785&lt;&gt;"",VLOOKUP(CONCATENATE(D785,"-",E785),'Three Phase - UG'!$C$8:$T$18,12,FALSE),""),"")</f>
        <v/>
      </c>
      <c r="M785" s="426" t="str">
        <f>IF(D785&lt;&gt;"",IF(E785&lt;&gt;"",VLOOKUP(CONCATENATE(D785,"-",E785),'Three Phase - UG'!$C$8:$T$18,13,FALSE),""),"")</f>
        <v/>
      </c>
      <c r="N785" s="427" t="str">
        <f>IF(D785&lt;&gt;"",IF(E785&lt;&gt;"",VLOOKUP(CONCATENATE(D785,"-",E785),'Three Phase - UG'!$C$8:$T$18,15,FALSE)*1000000,""),"")</f>
        <v/>
      </c>
      <c r="O785" s="426"/>
      <c r="P785" s="427"/>
      <c r="W785" s="429"/>
      <c r="X785"/>
      <c r="Y785"/>
      <c r="Z785"/>
      <c r="AA785"/>
      <c r="AB785"/>
      <c r="AC785"/>
      <c r="AD785"/>
      <c r="AE785"/>
      <c r="AF785" s="4"/>
      <c r="AG785" s="4"/>
      <c r="AH785" s="4"/>
      <c r="AI785" s="4"/>
      <c r="AJ785" s="4"/>
      <c r="AK785" s="4"/>
      <c r="AL785" s="4"/>
      <c r="AM785" s="4"/>
      <c r="AN785"/>
      <c r="AO785"/>
      <c r="AP785"/>
      <c r="AQ785"/>
      <c r="AR785"/>
      <c r="AS785"/>
      <c r="AT785"/>
      <c r="AU785"/>
      <c r="AV785"/>
      <c r="AW785"/>
      <c r="AX785"/>
      <c r="AY785"/>
      <c r="AZ785"/>
      <c r="BA785"/>
    </row>
    <row r="786" spans="1:53" s="428" customFormat="1" x14ac:dyDescent="0.25">
      <c r="A786"/>
      <c r="B786" s="25"/>
      <c r="C786" s="25"/>
      <c r="D786" s="27"/>
      <c r="E786" s="26"/>
      <c r="F786" s="26"/>
      <c r="G786" s="353"/>
      <c r="H786" s="425"/>
      <c r="I786" s="353"/>
      <c r="J786" s="426" t="str">
        <f>IF(D786&lt;&gt;"",IF(E786&lt;&gt;"",VLOOKUP(CONCATENATE(D786,"-",E786),'Three Phase - UG'!$C$8:$T$18,9,FALSE),""),"")</f>
        <v/>
      </c>
      <c r="K786" s="426" t="str">
        <f>IF(D786&lt;&gt;"",IF(E786&lt;&gt;"",VLOOKUP(CONCATENATE(D786,"-",E786),'Three Phase - UG'!$C$8:$T$18,10,FALSE),""),"")</f>
        <v/>
      </c>
      <c r="L786" s="426" t="str">
        <f>IF(D786&lt;&gt;"",IF(E786&lt;&gt;"",VLOOKUP(CONCATENATE(D786,"-",E786),'Three Phase - UG'!$C$8:$T$18,12,FALSE),""),"")</f>
        <v/>
      </c>
      <c r="M786" s="426" t="str">
        <f>IF(D786&lt;&gt;"",IF(E786&lt;&gt;"",VLOOKUP(CONCATENATE(D786,"-",E786),'Three Phase - UG'!$C$8:$T$18,13,FALSE),""),"")</f>
        <v/>
      </c>
      <c r="N786" s="427" t="str">
        <f>IF(D786&lt;&gt;"",IF(E786&lt;&gt;"",VLOOKUP(CONCATENATE(D786,"-",E786),'Three Phase - UG'!$C$8:$T$18,15,FALSE)*1000000,""),"")</f>
        <v/>
      </c>
      <c r="O786" s="426"/>
      <c r="P786" s="427"/>
      <c r="W786" s="429"/>
      <c r="X786"/>
      <c r="Y786"/>
      <c r="Z786"/>
      <c r="AA786"/>
      <c r="AB786"/>
      <c r="AC786"/>
      <c r="AD786"/>
      <c r="AE786"/>
      <c r="AF786" s="4"/>
      <c r="AG786" s="4"/>
      <c r="AH786" s="4"/>
      <c r="AI786" s="4"/>
      <c r="AJ786" s="4"/>
      <c r="AK786" s="4"/>
      <c r="AL786" s="4"/>
      <c r="AM786" s="4"/>
      <c r="AN786"/>
      <c r="AO786"/>
      <c r="AP786"/>
      <c r="AQ786"/>
      <c r="AR786"/>
      <c r="AS786"/>
      <c r="AT786"/>
      <c r="AU786"/>
      <c r="AV786"/>
      <c r="AW786"/>
      <c r="AX786"/>
      <c r="AY786"/>
      <c r="AZ786"/>
      <c r="BA786"/>
    </row>
    <row r="787" spans="1:53" s="428" customFormat="1" x14ac:dyDescent="0.25">
      <c r="A787"/>
      <c r="B787" s="25"/>
      <c r="C787" s="25"/>
      <c r="D787" s="27"/>
      <c r="E787" s="26"/>
      <c r="F787" s="26"/>
      <c r="G787" s="353"/>
      <c r="H787" s="425"/>
      <c r="I787" s="353"/>
      <c r="J787" s="426" t="str">
        <f>IF(D787&lt;&gt;"",IF(E787&lt;&gt;"",VLOOKUP(CONCATENATE(D787,"-",E787),'Three Phase - UG'!$C$8:$T$18,9,FALSE),""),"")</f>
        <v/>
      </c>
      <c r="K787" s="426" t="str">
        <f>IF(D787&lt;&gt;"",IF(E787&lt;&gt;"",VLOOKUP(CONCATENATE(D787,"-",E787),'Three Phase - UG'!$C$8:$T$18,10,FALSE),""),"")</f>
        <v/>
      </c>
      <c r="L787" s="426" t="str">
        <f>IF(D787&lt;&gt;"",IF(E787&lt;&gt;"",VLOOKUP(CONCATENATE(D787,"-",E787),'Three Phase - UG'!$C$8:$T$18,12,FALSE),""),"")</f>
        <v/>
      </c>
      <c r="M787" s="426" t="str">
        <f>IF(D787&lt;&gt;"",IF(E787&lt;&gt;"",VLOOKUP(CONCATENATE(D787,"-",E787),'Three Phase - UG'!$C$8:$T$18,13,FALSE),""),"")</f>
        <v/>
      </c>
      <c r="N787" s="427" t="str">
        <f>IF(D787&lt;&gt;"",IF(E787&lt;&gt;"",VLOOKUP(CONCATENATE(D787,"-",E787),'Three Phase - UG'!$C$8:$T$18,15,FALSE)*1000000,""),"")</f>
        <v/>
      </c>
      <c r="O787" s="426"/>
      <c r="P787" s="427"/>
      <c r="W787" s="429"/>
      <c r="X787"/>
      <c r="Y787"/>
      <c r="Z787"/>
      <c r="AA787"/>
      <c r="AB787"/>
      <c r="AC787"/>
      <c r="AD787"/>
      <c r="AE787"/>
      <c r="AF787" s="4"/>
      <c r="AG787" s="4"/>
      <c r="AH787" s="4"/>
      <c r="AI787" s="4"/>
      <c r="AJ787" s="4"/>
      <c r="AK787" s="4"/>
      <c r="AL787" s="4"/>
      <c r="AM787" s="4"/>
      <c r="AN787"/>
      <c r="AO787"/>
      <c r="AP787"/>
      <c r="AQ787"/>
      <c r="AR787"/>
      <c r="AS787"/>
      <c r="AT787"/>
      <c r="AU787"/>
      <c r="AV787"/>
      <c r="AW787"/>
      <c r="AX787"/>
      <c r="AY787"/>
      <c r="AZ787"/>
      <c r="BA787"/>
    </row>
    <row r="788" spans="1:53" s="428" customFormat="1" x14ac:dyDescent="0.25">
      <c r="A788"/>
      <c r="B788" s="25"/>
      <c r="C788" s="25"/>
      <c r="D788" s="27"/>
      <c r="E788" s="26"/>
      <c r="F788" s="26"/>
      <c r="G788" s="353"/>
      <c r="H788" s="425"/>
      <c r="I788" s="353"/>
      <c r="J788" s="426" t="str">
        <f>IF(D788&lt;&gt;"",IF(E788&lt;&gt;"",VLOOKUP(CONCATENATE(D788,"-",E788),'Three Phase - UG'!$C$8:$T$18,9,FALSE),""),"")</f>
        <v/>
      </c>
      <c r="K788" s="426" t="str">
        <f>IF(D788&lt;&gt;"",IF(E788&lt;&gt;"",VLOOKUP(CONCATENATE(D788,"-",E788),'Three Phase - UG'!$C$8:$T$18,10,FALSE),""),"")</f>
        <v/>
      </c>
      <c r="L788" s="426" t="str">
        <f>IF(D788&lt;&gt;"",IF(E788&lt;&gt;"",VLOOKUP(CONCATENATE(D788,"-",E788),'Three Phase - UG'!$C$8:$T$18,12,FALSE),""),"")</f>
        <v/>
      </c>
      <c r="M788" s="426" t="str">
        <f>IF(D788&lt;&gt;"",IF(E788&lt;&gt;"",VLOOKUP(CONCATENATE(D788,"-",E788),'Three Phase - UG'!$C$8:$T$18,13,FALSE),""),"")</f>
        <v/>
      </c>
      <c r="N788" s="427" t="str">
        <f>IF(D788&lt;&gt;"",IF(E788&lt;&gt;"",VLOOKUP(CONCATENATE(D788,"-",E788),'Three Phase - UG'!$C$8:$T$18,15,FALSE)*1000000,""),"")</f>
        <v/>
      </c>
      <c r="O788" s="426"/>
      <c r="P788" s="427"/>
      <c r="W788" s="429"/>
      <c r="X788"/>
      <c r="Y788"/>
      <c r="Z788"/>
      <c r="AA788"/>
      <c r="AB788"/>
      <c r="AC788"/>
      <c r="AD788"/>
      <c r="AE788"/>
      <c r="AF788" s="4"/>
      <c r="AG788" s="4"/>
      <c r="AH788" s="4"/>
      <c r="AI788" s="4"/>
      <c r="AJ788" s="4"/>
      <c r="AK788" s="4"/>
      <c r="AL788" s="4"/>
      <c r="AM788" s="4"/>
      <c r="AN788"/>
      <c r="AO788"/>
      <c r="AP788"/>
      <c r="AQ788"/>
      <c r="AR788"/>
      <c r="AS788"/>
      <c r="AT788"/>
      <c r="AU788"/>
      <c r="AV788"/>
      <c r="AW788"/>
      <c r="AX788"/>
      <c r="AY788"/>
      <c r="AZ788"/>
      <c r="BA788"/>
    </row>
    <row r="789" spans="1:53" s="428" customFormat="1" x14ac:dyDescent="0.25">
      <c r="A789"/>
      <c r="B789" s="25"/>
      <c r="C789" s="25"/>
      <c r="D789" s="27"/>
      <c r="E789" s="26"/>
      <c r="F789" s="26"/>
      <c r="G789" s="353"/>
      <c r="H789" s="425"/>
      <c r="I789" s="353"/>
      <c r="J789" s="426" t="str">
        <f>IF(D789&lt;&gt;"",IF(E789&lt;&gt;"",VLOOKUP(CONCATENATE(D789,"-",E789),'Three Phase - UG'!$C$8:$T$18,9,FALSE),""),"")</f>
        <v/>
      </c>
      <c r="K789" s="426" t="str">
        <f>IF(D789&lt;&gt;"",IF(E789&lt;&gt;"",VLOOKUP(CONCATENATE(D789,"-",E789),'Three Phase - UG'!$C$8:$T$18,10,FALSE),""),"")</f>
        <v/>
      </c>
      <c r="L789" s="426" t="str">
        <f>IF(D789&lt;&gt;"",IF(E789&lt;&gt;"",VLOOKUP(CONCATENATE(D789,"-",E789),'Three Phase - UG'!$C$8:$T$18,12,FALSE),""),"")</f>
        <v/>
      </c>
      <c r="M789" s="426" t="str">
        <f>IF(D789&lt;&gt;"",IF(E789&lt;&gt;"",VLOOKUP(CONCATENATE(D789,"-",E789),'Three Phase - UG'!$C$8:$T$18,13,FALSE),""),"")</f>
        <v/>
      </c>
      <c r="N789" s="427" t="str">
        <f>IF(D789&lt;&gt;"",IF(E789&lt;&gt;"",VLOOKUP(CONCATENATE(D789,"-",E789),'Three Phase - UG'!$C$8:$T$18,15,FALSE)*1000000,""),"")</f>
        <v/>
      </c>
      <c r="O789" s="426"/>
      <c r="P789" s="427"/>
      <c r="W789" s="429"/>
      <c r="X789"/>
      <c r="Y789"/>
      <c r="Z789"/>
      <c r="AA789"/>
      <c r="AB789"/>
      <c r="AC789"/>
      <c r="AD789"/>
      <c r="AE789"/>
      <c r="AF789" s="4"/>
      <c r="AG789" s="4"/>
      <c r="AH789" s="4"/>
      <c r="AI789" s="4"/>
      <c r="AJ789" s="4"/>
      <c r="AK789" s="4"/>
      <c r="AL789" s="4"/>
      <c r="AM789" s="4"/>
      <c r="AN789"/>
      <c r="AO789"/>
      <c r="AP789"/>
      <c r="AQ789"/>
      <c r="AR789"/>
      <c r="AS789"/>
      <c r="AT789"/>
      <c r="AU789"/>
      <c r="AV789"/>
      <c r="AW789"/>
      <c r="AX789"/>
      <c r="AY789"/>
      <c r="AZ789"/>
      <c r="BA789"/>
    </row>
    <row r="790" spans="1:53" s="428" customFormat="1" x14ac:dyDescent="0.25">
      <c r="A790"/>
      <c r="B790" s="25"/>
      <c r="C790" s="25"/>
      <c r="D790" s="27"/>
      <c r="E790" s="26"/>
      <c r="F790" s="26"/>
      <c r="G790" s="353"/>
      <c r="H790" s="425"/>
      <c r="I790" s="353"/>
      <c r="J790" s="426" t="str">
        <f>IF(D790&lt;&gt;"",IF(E790&lt;&gt;"",VLOOKUP(CONCATENATE(D790,"-",E790),'Three Phase - UG'!$C$8:$T$18,9,FALSE),""),"")</f>
        <v/>
      </c>
      <c r="K790" s="426" t="str">
        <f>IF(D790&lt;&gt;"",IF(E790&lt;&gt;"",VLOOKUP(CONCATENATE(D790,"-",E790),'Three Phase - UG'!$C$8:$T$18,10,FALSE),""),"")</f>
        <v/>
      </c>
      <c r="L790" s="426" t="str">
        <f>IF(D790&lt;&gt;"",IF(E790&lt;&gt;"",VLOOKUP(CONCATENATE(D790,"-",E790),'Three Phase - UG'!$C$8:$T$18,12,FALSE),""),"")</f>
        <v/>
      </c>
      <c r="M790" s="426" t="str">
        <f>IF(D790&lt;&gt;"",IF(E790&lt;&gt;"",VLOOKUP(CONCATENATE(D790,"-",E790),'Three Phase - UG'!$C$8:$T$18,13,FALSE),""),"")</f>
        <v/>
      </c>
      <c r="N790" s="427" t="str">
        <f>IF(D790&lt;&gt;"",IF(E790&lt;&gt;"",VLOOKUP(CONCATENATE(D790,"-",E790),'Three Phase - UG'!$C$8:$T$18,15,FALSE)*1000000,""),"")</f>
        <v/>
      </c>
      <c r="O790" s="426"/>
      <c r="P790" s="427"/>
      <c r="W790" s="429"/>
      <c r="X790"/>
      <c r="Y790"/>
      <c r="Z790"/>
      <c r="AA790"/>
      <c r="AB790"/>
      <c r="AC790"/>
      <c r="AD790"/>
      <c r="AE790"/>
      <c r="AF790" s="4"/>
      <c r="AG790" s="4"/>
      <c r="AH790" s="4"/>
      <c r="AI790" s="4"/>
      <c r="AJ790" s="4"/>
      <c r="AK790" s="4"/>
      <c r="AL790" s="4"/>
      <c r="AM790" s="4"/>
      <c r="AN790"/>
      <c r="AO790"/>
      <c r="AP790"/>
      <c r="AQ790"/>
      <c r="AR790"/>
      <c r="AS790"/>
      <c r="AT790"/>
      <c r="AU790"/>
      <c r="AV790"/>
      <c r="AW790"/>
      <c r="AX790"/>
      <c r="AY790"/>
      <c r="AZ790"/>
      <c r="BA790"/>
    </row>
    <row r="791" spans="1:53" s="428" customFormat="1" x14ac:dyDescent="0.25">
      <c r="A791"/>
      <c r="B791" s="25"/>
      <c r="C791" s="25"/>
      <c r="D791" s="27"/>
      <c r="E791" s="26"/>
      <c r="F791" s="26"/>
      <c r="G791" s="353"/>
      <c r="H791" s="425"/>
      <c r="I791" s="353"/>
      <c r="J791" s="426" t="str">
        <f>IF(D791&lt;&gt;"",IF(E791&lt;&gt;"",VLOOKUP(CONCATENATE(D791,"-",E791),'Three Phase - UG'!$C$8:$T$18,9,FALSE),""),"")</f>
        <v/>
      </c>
      <c r="K791" s="426" t="str">
        <f>IF(D791&lt;&gt;"",IF(E791&lt;&gt;"",VLOOKUP(CONCATENATE(D791,"-",E791),'Three Phase - UG'!$C$8:$T$18,10,FALSE),""),"")</f>
        <v/>
      </c>
      <c r="L791" s="426" t="str">
        <f>IF(D791&lt;&gt;"",IF(E791&lt;&gt;"",VLOOKUP(CONCATENATE(D791,"-",E791),'Three Phase - UG'!$C$8:$T$18,12,FALSE),""),"")</f>
        <v/>
      </c>
      <c r="M791" s="426" t="str">
        <f>IF(D791&lt;&gt;"",IF(E791&lt;&gt;"",VLOOKUP(CONCATENATE(D791,"-",E791),'Three Phase - UG'!$C$8:$T$18,13,FALSE),""),"")</f>
        <v/>
      </c>
      <c r="N791" s="427" t="str">
        <f>IF(D791&lt;&gt;"",IF(E791&lt;&gt;"",VLOOKUP(CONCATENATE(D791,"-",E791),'Three Phase - UG'!$C$8:$T$18,15,FALSE)*1000000,""),"")</f>
        <v/>
      </c>
      <c r="O791" s="426"/>
      <c r="P791" s="427"/>
      <c r="W791" s="429"/>
      <c r="X791"/>
      <c r="Y791"/>
      <c r="Z791"/>
      <c r="AA791"/>
      <c r="AB791"/>
      <c r="AC791"/>
      <c r="AD791"/>
      <c r="AE791"/>
      <c r="AF791" s="4"/>
      <c r="AG791" s="4"/>
      <c r="AH791" s="4"/>
      <c r="AI791" s="4"/>
      <c r="AJ791" s="4"/>
      <c r="AK791" s="4"/>
      <c r="AL791" s="4"/>
      <c r="AM791" s="4"/>
      <c r="AN791"/>
      <c r="AO791"/>
      <c r="AP791"/>
      <c r="AQ791"/>
      <c r="AR791"/>
      <c r="AS791"/>
      <c r="AT791"/>
      <c r="AU791"/>
      <c r="AV791"/>
      <c r="AW791"/>
      <c r="AX791"/>
      <c r="AY791"/>
      <c r="AZ791"/>
      <c r="BA791"/>
    </row>
    <row r="792" spans="1:53" s="428" customFormat="1" x14ac:dyDescent="0.25">
      <c r="A792"/>
      <c r="B792" s="25"/>
      <c r="C792" s="25"/>
      <c r="D792" s="27"/>
      <c r="E792" s="26"/>
      <c r="F792" s="26"/>
      <c r="G792" s="353"/>
      <c r="H792" s="425"/>
      <c r="I792" s="353"/>
      <c r="J792" s="426" t="str">
        <f>IF(D792&lt;&gt;"",IF(E792&lt;&gt;"",VLOOKUP(CONCATENATE(D792,"-",E792),'Three Phase - UG'!$C$8:$T$18,9,FALSE),""),"")</f>
        <v/>
      </c>
      <c r="K792" s="426" t="str">
        <f>IF(D792&lt;&gt;"",IF(E792&lt;&gt;"",VLOOKUP(CONCATENATE(D792,"-",E792),'Three Phase - UG'!$C$8:$T$18,10,FALSE),""),"")</f>
        <v/>
      </c>
      <c r="L792" s="426" t="str">
        <f>IF(D792&lt;&gt;"",IF(E792&lt;&gt;"",VLOOKUP(CONCATENATE(D792,"-",E792),'Three Phase - UG'!$C$8:$T$18,12,FALSE),""),"")</f>
        <v/>
      </c>
      <c r="M792" s="426" t="str">
        <f>IF(D792&lt;&gt;"",IF(E792&lt;&gt;"",VLOOKUP(CONCATENATE(D792,"-",E792),'Three Phase - UG'!$C$8:$T$18,13,FALSE),""),"")</f>
        <v/>
      </c>
      <c r="N792" s="427" t="str">
        <f>IF(D792&lt;&gt;"",IF(E792&lt;&gt;"",VLOOKUP(CONCATENATE(D792,"-",E792),'Three Phase - UG'!$C$8:$T$18,15,FALSE)*1000000,""),"")</f>
        <v/>
      </c>
      <c r="O792" s="426"/>
      <c r="P792" s="427"/>
      <c r="W792" s="429"/>
      <c r="X792"/>
      <c r="Y792"/>
      <c r="Z792"/>
      <c r="AA792"/>
      <c r="AB792"/>
      <c r="AC792"/>
      <c r="AD792"/>
      <c r="AE792"/>
      <c r="AF792" s="4"/>
      <c r="AG792" s="4"/>
      <c r="AH792" s="4"/>
      <c r="AI792" s="4"/>
      <c r="AJ792" s="4"/>
      <c r="AK792" s="4"/>
      <c r="AL792" s="4"/>
      <c r="AM792" s="4"/>
      <c r="AN792"/>
      <c r="AO792"/>
      <c r="AP792"/>
      <c r="AQ792"/>
      <c r="AR792"/>
      <c r="AS792"/>
      <c r="AT792"/>
      <c r="AU792"/>
      <c r="AV792"/>
      <c r="AW792"/>
      <c r="AX792"/>
      <c r="AY792"/>
      <c r="AZ792"/>
      <c r="BA792"/>
    </row>
    <row r="793" spans="1:53" s="428" customFormat="1" x14ac:dyDescent="0.25">
      <c r="A793"/>
      <c r="B793" s="25"/>
      <c r="C793" s="25"/>
      <c r="D793" s="27"/>
      <c r="E793" s="26"/>
      <c r="F793" s="26"/>
      <c r="G793" s="353"/>
      <c r="H793" s="425"/>
      <c r="I793" s="353"/>
      <c r="J793" s="426" t="str">
        <f>IF(D793&lt;&gt;"",IF(E793&lt;&gt;"",VLOOKUP(CONCATENATE(D793,"-",E793),'Three Phase - UG'!$C$8:$T$18,9,FALSE),""),"")</f>
        <v/>
      </c>
      <c r="K793" s="426" t="str">
        <f>IF(D793&lt;&gt;"",IF(E793&lt;&gt;"",VLOOKUP(CONCATENATE(D793,"-",E793),'Three Phase - UG'!$C$8:$T$18,10,FALSE),""),"")</f>
        <v/>
      </c>
      <c r="L793" s="426" t="str">
        <f>IF(D793&lt;&gt;"",IF(E793&lt;&gt;"",VLOOKUP(CONCATENATE(D793,"-",E793),'Three Phase - UG'!$C$8:$T$18,12,FALSE),""),"")</f>
        <v/>
      </c>
      <c r="M793" s="426" t="str">
        <f>IF(D793&lt;&gt;"",IF(E793&lt;&gt;"",VLOOKUP(CONCATENATE(D793,"-",E793),'Three Phase - UG'!$C$8:$T$18,13,FALSE),""),"")</f>
        <v/>
      </c>
      <c r="N793" s="427" t="str">
        <f>IF(D793&lt;&gt;"",IF(E793&lt;&gt;"",VLOOKUP(CONCATENATE(D793,"-",E793),'Three Phase - UG'!$C$8:$T$18,15,FALSE)*1000000,""),"")</f>
        <v/>
      </c>
      <c r="O793" s="426"/>
      <c r="P793" s="427"/>
      <c r="W793" s="429"/>
      <c r="X793"/>
      <c r="Y793"/>
      <c r="Z793"/>
      <c r="AA793"/>
      <c r="AB793"/>
      <c r="AC793"/>
      <c r="AD793"/>
      <c r="AE793"/>
      <c r="AF793" s="4"/>
      <c r="AG793" s="4"/>
      <c r="AH793" s="4"/>
      <c r="AI793" s="4"/>
      <c r="AJ793" s="4"/>
      <c r="AK793" s="4"/>
      <c r="AL793" s="4"/>
      <c r="AM793" s="4"/>
      <c r="AN793"/>
      <c r="AO793"/>
      <c r="AP793"/>
      <c r="AQ793"/>
      <c r="AR793"/>
      <c r="AS793"/>
      <c r="AT793"/>
      <c r="AU793"/>
      <c r="AV793"/>
      <c r="AW793"/>
      <c r="AX793"/>
      <c r="AY793"/>
      <c r="AZ793"/>
      <c r="BA793"/>
    </row>
    <row r="794" spans="1:53" s="428" customFormat="1" x14ac:dyDescent="0.25">
      <c r="A794"/>
      <c r="B794" s="25"/>
      <c r="C794" s="25"/>
      <c r="D794" s="27"/>
      <c r="E794" s="26"/>
      <c r="F794" s="26"/>
      <c r="G794" s="353"/>
      <c r="H794" s="425"/>
      <c r="I794" s="353"/>
      <c r="J794" s="426" t="str">
        <f>IF(D794&lt;&gt;"",IF(E794&lt;&gt;"",VLOOKUP(CONCATENATE(D794,"-",E794),'Three Phase - UG'!$C$8:$T$18,9,FALSE),""),"")</f>
        <v/>
      </c>
      <c r="K794" s="426" t="str">
        <f>IF(D794&lt;&gt;"",IF(E794&lt;&gt;"",VLOOKUP(CONCATENATE(D794,"-",E794),'Three Phase - UG'!$C$8:$T$18,10,FALSE),""),"")</f>
        <v/>
      </c>
      <c r="L794" s="426" t="str">
        <f>IF(D794&lt;&gt;"",IF(E794&lt;&gt;"",VLOOKUP(CONCATENATE(D794,"-",E794),'Three Phase - UG'!$C$8:$T$18,12,FALSE),""),"")</f>
        <v/>
      </c>
      <c r="M794" s="426" t="str">
        <f>IF(D794&lt;&gt;"",IF(E794&lt;&gt;"",VLOOKUP(CONCATENATE(D794,"-",E794),'Three Phase - UG'!$C$8:$T$18,13,FALSE),""),"")</f>
        <v/>
      </c>
      <c r="N794" s="427" t="str">
        <f>IF(D794&lt;&gt;"",IF(E794&lt;&gt;"",VLOOKUP(CONCATENATE(D794,"-",E794),'Three Phase - UG'!$C$8:$T$18,15,FALSE)*1000000,""),"")</f>
        <v/>
      </c>
      <c r="O794" s="426"/>
      <c r="P794" s="427"/>
      <c r="W794" s="429"/>
      <c r="X794"/>
      <c r="Y794"/>
      <c r="Z794"/>
      <c r="AA794"/>
      <c r="AB794"/>
      <c r="AC794"/>
      <c r="AD794"/>
      <c r="AE794"/>
      <c r="AF794" s="4"/>
      <c r="AG794" s="4"/>
      <c r="AH794" s="4"/>
      <c r="AI794" s="4"/>
      <c r="AJ794" s="4"/>
      <c r="AK794" s="4"/>
      <c r="AL794" s="4"/>
      <c r="AM794" s="4"/>
      <c r="AN794"/>
      <c r="AO794"/>
      <c r="AP794"/>
      <c r="AQ794"/>
      <c r="AR794"/>
      <c r="AS794"/>
      <c r="AT794"/>
      <c r="AU794"/>
      <c r="AV794"/>
      <c r="AW794"/>
      <c r="AX794"/>
      <c r="AY794"/>
      <c r="AZ794"/>
      <c r="BA794"/>
    </row>
    <row r="795" spans="1:53" s="428" customFormat="1" x14ac:dyDescent="0.25">
      <c r="A795"/>
      <c r="B795" s="25"/>
      <c r="C795" s="25"/>
      <c r="D795" s="27"/>
      <c r="E795" s="26"/>
      <c r="F795" s="26"/>
      <c r="G795" s="353"/>
      <c r="H795" s="425"/>
      <c r="I795" s="353"/>
      <c r="J795" s="426" t="str">
        <f>IF(D795&lt;&gt;"",IF(E795&lt;&gt;"",VLOOKUP(CONCATENATE(D795,"-",E795),'Three Phase - UG'!$C$8:$T$18,9,FALSE),""),"")</f>
        <v/>
      </c>
      <c r="K795" s="426" t="str">
        <f>IF(D795&lt;&gt;"",IF(E795&lt;&gt;"",VLOOKUP(CONCATENATE(D795,"-",E795),'Three Phase - UG'!$C$8:$T$18,10,FALSE),""),"")</f>
        <v/>
      </c>
      <c r="L795" s="426" t="str">
        <f>IF(D795&lt;&gt;"",IF(E795&lt;&gt;"",VLOOKUP(CONCATENATE(D795,"-",E795),'Three Phase - UG'!$C$8:$T$18,12,FALSE),""),"")</f>
        <v/>
      </c>
      <c r="M795" s="426" t="str">
        <f>IF(D795&lt;&gt;"",IF(E795&lt;&gt;"",VLOOKUP(CONCATENATE(D795,"-",E795),'Three Phase - UG'!$C$8:$T$18,13,FALSE),""),"")</f>
        <v/>
      </c>
      <c r="N795" s="427" t="str">
        <f>IF(D795&lt;&gt;"",IF(E795&lt;&gt;"",VLOOKUP(CONCATENATE(D795,"-",E795),'Three Phase - UG'!$C$8:$T$18,15,FALSE)*1000000,""),"")</f>
        <v/>
      </c>
      <c r="O795" s="426"/>
      <c r="P795" s="427"/>
      <c r="W795" s="429"/>
      <c r="X795"/>
      <c r="Y795"/>
      <c r="Z795"/>
      <c r="AA795"/>
      <c r="AB795"/>
      <c r="AC795"/>
      <c r="AD795"/>
      <c r="AE795"/>
      <c r="AF795" s="4"/>
      <c r="AG795" s="4"/>
      <c r="AH795" s="4"/>
      <c r="AI795" s="4"/>
      <c r="AJ795" s="4"/>
      <c r="AK795" s="4"/>
      <c r="AL795" s="4"/>
      <c r="AM795" s="4"/>
      <c r="AN795"/>
      <c r="AO795"/>
      <c r="AP795"/>
      <c r="AQ795"/>
      <c r="AR795"/>
      <c r="AS795"/>
      <c r="AT795"/>
      <c r="AU795"/>
      <c r="AV795"/>
      <c r="AW795"/>
      <c r="AX795"/>
      <c r="AY795"/>
      <c r="AZ795"/>
      <c r="BA795"/>
    </row>
    <row r="796" spans="1:53" s="428" customFormat="1" x14ac:dyDescent="0.25">
      <c r="A796"/>
      <c r="B796" s="25"/>
      <c r="C796" s="25"/>
      <c r="D796" s="27"/>
      <c r="E796" s="26"/>
      <c r="F796" s="26"/>
      <c r="G796" s="353"/>
      <c r="H796" s="425"/>
      <c r="I796" s="353"/>
      <c r="J796" s="426" t="str">
        <f>IF(D796&lt;&gt;"",IF(E796&lt;&gt;"",VLOOKUP(CONCATENATE(D796,"-",E796),'Three Phase - UG'!$C$8:$T$18,9,FALSE),""),"")</f>
        <v/>
      </c>
      <c r="K796" s="426" t="str">
        <f>IF(D796&lt;&gt;"",IF(E796&lt;&gt;"",VLOOKUP(CONCATENATE(D796,"-",E796),'Three Phase - UG'!$C$8:$T$18,10,FALSE),""),"")</f>
        <v/>
      </c>
      <c r="L796" s="426" t="str">
        <f>IF(D796&lt;&gt;"",IF(E796&lt;&gt;"",VLOOKUP(CONCATENATE(D796,"-",E796),'Three Phase - UG'!$C$8:$T$18,12,FALSE),""),"")</f>
        <v/>
      </c>
      <c r="M796" s="426" t="str">
        <f>IF(D796&lt;&gt;"",IF(E796&lt;&gt;"",VLOOKUP(CONCATENATE(D796,"-",E796),'Three Phase - UG'!$C$8:$T$18,13,FALSE),""),"")</f>
        <v/>
      </c>
      <c r="N796" s="427" t="str">
        <f>IF(D796&lt;&gt;"",IF(E796&lt;&gt;"",VLOOKUP(CONCATENATE(D796,"-",E796),'Three Phase - UG'!$C$8:$T$18,15,FALSE)*1000000,""),"")</f>
        <v/>
      </c>
      <c r="O796" s="426"/>
      <c r="P796" s="427"/>
      <c r="W796" s="429"/>
      <c r="X796"/>
      <c r="Y796"/>
      <c r="Z796"/>
      <c r="AA796"/>
      <c r="AB796"/>
      <c r="AC796"/>
      <c r="AD796"/>
      <c r="AE796"/>
      <c r="AF796" s="4"/>
      <c r="AG796" s="4"/>
      <c r="AH796" s="4"/>
      <c r="AI796" s="4"/>
      <c r="AJ796" s="4"/>
      <c r="AK796" s="4"/>
      <c r="AL796" s="4"/>
      <c r="AM796" s="4"/>
      <c r="AN796"/>
      <c r="AO796"/>
      <c r="AP796"/>
      <c r="AQ796"/>
      <c r="AR796"/>
      <c r="AS796"/>
      <c r="AT796"/>
      <c r="AU796"/>
      <c r="AV796"/>
      <c r="AW796"/>
      <c r="AX796"/>
      <c r="AY796"/>
      <c r="AZ796"/>
      <c r="BA796"/>
    </row>
    <row r="797" spans="1:53" s="428" customFormat="1" x14ac:dyDescent="0.25">
      <c r="A797"/>
      <c r="B797" s="25"/>
      <c r="C797" s="25"/>
      <c r="D797" s="27"/>
      <c r="E797" s="26"/>
      <c r="F797" s="26"/>
      <c r="G797" s="353"/>
      <c r="H797" s="425"/>
      <c r="I797" s="353"/>
      <c r="J797" s="426" t="str">
        <f>IF(D797&lt;&gt;"",IF(E797&lt;&gt;"",VLOOKUP(CONCATENATE(D797,"-",E797),'Three Phase - UG'!$C$8:$T$18,9,FALSE),""),"")</f>
        <v/>
      </c>
      <c r="K797" s="426" t="str">
        <f>IF(D797&lt;&gt;"",IF(E797&lt;&gt;"",VLOOKUP(CONCATENATE(D797,"-",E797),'Three Phase - UG'!$C$8:$T$18,10,FALSE),""),"")</f>
        <v/>
      </c>
      <c r="L797" s="426" t="str">
        <f>IF(D797&lt;&gt;"",IF(E797&lt;&gt;"",VLOOKUP(CONCATENATE(D797,"-",E797),'Three Phase - UG'!$C$8:$T$18,12,FALSE),""),"")</f>
        <v/>
      </c>
      <c r="M797" s="426" t="str">
        <f>IF(D797&lt;&gt;"",IF(E797&lt;&gt;"",VLOOKUP(CONCATENATE(D797,"-",E797),'Three Phase - UG'!$C$8:$T$18,13,FALSE),""),"")</f>
        <v/>
      </c>
      <c r="N797" s="427" t="str">
        <f>IF(D797&lt;&gt;"",IF(E797&lt;&gt;"",VLOOKUP(CONCATENATE(D797,"-",E797),'Three Phase - UG'!$C$8:$T$18,15,FALSE)*1000000,""),"")</f>
        <v/>
      </c>
      <c r="O797" s="426"/>
      <c r="P797" s="427"/>
      <c r="W797" s="429"/>
      <c r="X797"/>
      <c r="Y797"/>
      <c r="Z797"/>
      <c r="AA797"/>
      <c r="AB797"/>
      <c r="AC797"/>
      <c r="AD797"/>
      <c r="AE797"/>
      <c r="AF797" s="4"/>
      <c r="AG797" s="4"/>
      <c r="AH797" s="4"/>
      <c r="AI797" s="4"/>
      <c r="AJ797" s="4"/>
      <c r="AK797" s="4"/>
      <c r="AL797" s="4"/>
      <c r="AM797" s="4"/>
      <c r="AN797"/>
      <c r="AO797"/>
      <c r="AP797"/>
      <c r="AQ797"/>
      <c r="AR797"/>
      <c r="AS797"/>
      <c r="AT797"/>
      <c r="AU797"/>
      <c r="AV797"/>
      <c r="AW797"/>
      <c r="AX797"/>
      <c r="AY797"/>
      <c r="AZ797"/>
      <c r="BA797"/>
    </row>
    <row r="798" spans="1:53" s="428" customFormat="1" x14ac:dyDescent="0.25">
      <c r="A798"/>
      <c r="B798" s="25"/>
      <c r="C798" s="25"/>
      <c r="D798" s="27"/>
      <c r="E798" s="26"/>
      <c r="F798" s="26"/>
      <c r="G798" s="353"/>
      <c r="H798" s="425"/>
      <c r="I798" s="353"/>
      <c r="J798" s="426" t="str">
        <f>IF(D798&lt;&gt;"",IF(E798&lt;&gt;"",VLOOKUP(CONCATENATE(D798,"-",E798),'Three Phase - UG'!$C$8:$T$18,9,FALSE),""),"")</f>
        <v/>
      </c>
      <c r="K798" s="426" t="str">
        <f>IF(D798&lt;&gt;"",IF(E798&lt;&gt;"",VLOOKUP(CONCATENATE(D798,"-",E798),'Three Phase - UG'!$C$8:$T$18,10,FALSE),""),"")</f>
        <v/>
      </c>
      <c r="L798" s="426" t="str">
        <f>IF(D798&lt;&gt;"",IF(E798&lt;&gt;"",VLOOKUP(CONCATENATE(D798,"-",E798),'Three Phase - UG'!$C$8:$T$18,12,FALSE),""),"")</f>
        <v/>
      </c>
      <c r="M798" s="426" t="str">
        <f>IF(D798&lt;&gt;"",IF(E798&lt;&gt;"",VLOOKUP(CONCATENATE(D798,"-",E798),'Three Phase - UG'!$C$8:$T$18,13,FALSE),""),"")</f>
        <v/>
      </c>
      <c r="N798" s="427" t="str">
        <f>IF(D798&lt;&gt;"",IF(E798&lt;&gt;"",VLOOKUP(CONCATENATE(D798,"-",E798),'Three Phase - UG'!$C$8:$T$18,15,FALSE)*1000000,""),"")</f>
        <v/>
      </c>
      <c r="O798" s="426"/>
      <c r="P798" s="427"/>
      <c r="W798" s="429"/>
      <c r="X798"/>
      <c r="Y798"/>
      <c r="Z798"/>
      <c r="AA798"/>
      <c r="AB798"/>
      <c r="AC798"/>
      <c r="AD798"/>
      <c r="AE798"/>
      <c r="AF798" s="4"/>
      <c r="AG798" s="4"/>
      <c r="AH798" s="4"/>
      <c r="AI798" s="4"/>
      <c r="AJ798" s="4"/>
      <c r="AK798" s="4"/>
      <c r="AL798" s="4"/>
      <c r="AM798" s="4"/>
      <c r="AN798"/>
      <c r="AO798"/>
      <c r="AP798"/>
      <c r="AQ798"/>
      <c r="AR798"/>
      <c r="AS798"/>
      <c r="AT798"/>
      <c r="AU798"/>
      <c r="AV798"/>
      <c r="AW798"/>
      <c r="AX798"/>
      <c r="AY798"/>
      <c r="AZ798"/>
      <c r="BA798"/>
    </row>
    <row r="799" spans="1:53" s="428" customFormat="1" x14ac:dyDescent="0.25">
      <c r="A799"/>
      <c r="B799" s="25"/>
      <c r="C799" s="25"/>
      <c r="D799" s="27"/>
      <c r="E799" s="26"/>
      <c r="F799" s="26"/>
      <c r="G799" s="353"/>
      <c r="H799" s="425"/>
      <c r="I799" s="353"/>
      <c r="J799" s="426" t="str">
        <f>IF(D799&lt;&gt;"",IF(E799&lt;&gt;"",VLOOKUP(CONCATENATE(D799,"-",E799),'Three Phase - UG'!$C$8:$T$18,9,FALSE),""),"")</f>
        <v/>
      </c>
      <c r="K799" s="426" t="str">
        <f>IF(D799&lt;&gt;"",IF(E799&lt;&gt;"",VLOOKUP(CONCATENATE(D799,"-",E799),'Three Phase - UG'!$C$8:$T$18,10,FALSE),""),"")</f>
        <v/>
      </c>
      <c r="L799" s="426" t="str">
        <f>IF(D799&lt;&gt;"",IF(E799&lt;&gt;"",VLOOKUP(CONCATENATE(D799,"-",E799),'Three Phase - UG'!$C$8:$T$18,12,FALSE),""),"")</f>
        <v/>
      </c>
      <c r="M799" s="426" t="str">
        <f>IF(D799&lt;&gt;"",IF(E799&lt;&gt;"",VLOOKUP(CONCATENATE(D799,"-",E799),'Three Phase - UG'!$C$8:$T$18,13,FALSE),""),"")</f>
        <v/>
      </c>
      <c r="N799" s="427" t="str">
        <f>IF(D799&lt;&gt;"",IF(E799&lt;&gt;"",VLOOKUP(CONCATENATE(D799,"-",E799),'Three Phase - UG'!$C$8:$T$18,15,FALSE)*1000000,""),"")</f>
        <v/>
      </c>
      <c r="O799" s="426"/>
      <c r="P799" s="427"/>
      <c r="W799" s="429"/>
      <c r="X799"/>
      <c r="Y799"/>
      <c r="Z799"/>
      <c r="AA799"/>
      <c r="AB799"/>
      <c r="AC799"/>
      <c r="AD799"/>
      <c r="AE799"/>
      <c r="AF799" s="4"/>
      <c r="AG799" s="4"/>
      <c r="AH799" s="4"/>
      <c r="AI799" s="4"/>
      <c r="AJ799" s="4"/>
      <c r="AK799" s="4"/>
      <c r="AL799" s="4"/>
      <c r="AM799" s="4"/>
      <c r="AN799"/>
      <c r="AO799"/>
      <c r="AP799"/>
      <c r="AQ799"/>
      <c r="AR799"/>
      <c r="AS799"/>
      <c r="AT799"/>
      <c r="AU799"/>
      <c r="AV799"/>
      <c r="AW799"/>
      <c r="AX799"/>
      <c r="AY799"/>
      <c r="AZ799"/>
      <c r="BA799"/>
    </row>
    <row r="800" spans="1:53" s="428" customFormat="1" x14ac:dyDescent="0.25">
      <c r="A800"/>
      <c r="B800" s="25"/>
      <c r="C800" s="25"/>
      <c r="D800" s="27"/>
      <c r="E800" s="26"/>
      <c r="F800" s="26"/>
      <c r="G800" s="353"/>
      <c r="H800" s="425"/>
      <c r="I800" s="353"/>
      <c r="J800" s="426" t="str">
        <f>IF(D800&lt;&gt;"",IF(E800&lt;&gt;"",VLOOKUP(CONCATENATE(D800,"-",E800),'Three Phase - UG'!$C$8:$T$18,9,FALSE),""),"")</f>
        <v/>
      </c>
      <c r="K800" s="426" t="str">
        <f>IF(D800&lt;&gt;"",IF(E800&lt;&gt;"",VLOOKUP(CONCATENATE(D800,"-",E800),'Three Phase - UG'!$C$8:$T$18,10,FALSE),""),"")</f>
        <v/>
      </c>
      <c r="L800" s="426" t="str">
        <f>IF(D800&lt;&gt;"",IF(E800&lt;&gt;"",VLOOKUP(CONCATENATE(D800,"-",E800),'Three Phase - UG'!$C$8:$T$18,12,FALSE),""),"")</f>
        <v/>
      </c>
      <c r="M800" s="426" t="str">
        <f>IF(D800&lt;&gt;"",IF(E800&lt;&gt;"",VLOOKUP(CONCATENATE(D800,"-",E800),'Three Phase - UG'!$C$8:$T$18,13,FALSE),""),"")</f>
        <v/>
      </c>
      <c r="N800" s="427" t="str">
        <f>IF(D800&lt;&gt;"",IF(E800&lt;&gt;"",VLOOKUP(CONCATENATE(D800,"-",E800),'Three Phase - UG'!$C$8:$T$18,15,FALSE)*1000000,""),"")</f>
        <v/>
      </c>
      <c r="O800" s="426"/>
      <c r="P800" s="427"/>
      <c r="W800" s="429"/>
      <c r="X800"/>
      <c r="Y800"/>
      <c r="Z800"/>
      <c r="AA800"/>
      <c r="AB800"/>
      <c r="AC800"/>
      <c r="AD800"/>
      <c r="AE800"/>
      <c r="AF800" s="4"/>
      <c r="AG800" s="4"/>
      <c r="AH800" s="4"/>
      <c r="AI800" s="4"/>
      <c r="AJ800" s="4"/>
      <c r="AK800" s="4"/>
      <c r="AL800" s="4"/>
      <c r="AM800" s="4"/>
      <c r="AN800"/>
      <c r="AO800"/>
      <c r="AP800"/>
      <c r="AQ800"/>
      <c r="AR800"/>
      <c r="AS800"/>
      <c r="AT800"/>
      <c r="AU800"/>
      <c r="AV800"/>
      <c r="AW800"/>
      <c r="AX800"/>
      <c r="AY800"/>
      <c r="AZ800"/>
      <c r="BA800"/>
    </row>
    <row r="801" spans="1:53" s="428" customFormat="1" x14ac:dyDescent="0.25">
      <c r="A801"/>
      <c r="B801" s="25"/>
      <c r="C801" s="25"/>
      <c r="D801" s="27"/>
      <c r="E801" s="26"/>
      <c r="F801" s="26"/>
      <c r="G801" s="353"/>
      <c r="H801" s="425"/>
      <c r="I801" s="353"/>
      <c r="J801" s="426" t="str">
        <f>IF(D801&lt;&gt;"",IF(E801&lt;&gt;"",VLOOKUP(CONCATENATE(D801,"-",E801),'Three Phase - UG'!$C$8:$T$18,9,FALSE),""),"")</f>
        <v/>
      </c>
      <c r="K801" s="426" t="str">
        <f>IF(D801&lt;&gt;"",IF(E801&lt;&gt;"",VLOOKUP(CONCATENATE(D801,"-",E801),'Three Phase - UG'!$C$8:$T$18,10,FALSE),""),"")</f>
        <v/>
      </c>
      <c r="L801" s="426" t="str">
        <f>IF(D801&lt;&gt;"",IF(E801&lt;&gt;"",VLOOKUP(CONCATENATE(D801,"-",E801),'Three Phase - UG'!$C$8:$T$18,12,FALSE),""),"")</f>
        <v/>
      </c>
      <c r="M801" s="426" t="str">
        <f>IF(D801&lt;&gt;"",IF(E801&lt;&gt;"",VLOOKUP(CONCATENATE(D801,"-",E801),'Three Phase - UG'!$C$8:$T$18,13,FALSE),""),"")</f>
        <v/>
      </c>
      <c r="N801" s="427" t="str">
        <f>IF(D801&lt;&gt;"",IF(E801&lt;&gt;"",VLOOKUP(CONCATENATE(D801,"-",E801),'Three Phase - UG'!$C$8:$T$18,15,FALSE)*1000000,""),"")</f>
        <v/>
      </c>
      <c r="O801" s="426"/>
      <c r="P801" s="427"/>
      <c r="W801" s="429"/>
      <c r="X801"/>
      <c r="Y801"/>
      <c r="Z801"/>
      <c r="AA801"/>
      <c r="AB801"/>
      <c r="AC801"/>
      <c r="AD801"/>
      <c r="AE801"/>
      <c r="AF801" s="4"/>
      <c r="AG801" s="4"/>
      <c r="AH801" s="4"/>
      <c r="AI801" s="4"/>
      <c r="AJ801" s="4"/>
      <c r="AK801" s="4"/>
      <c r="AL801" s="4"/>
      <c r="AM801" s="4"/>
      <c r="AN801"/>
      <c r="AO801"/>
      <c r="AP801"/>
      <c r="AQ801"/>
      <c r="AR801"/>
      <c r="AS801"/>
      <c r="AT801"/>
      <c r="AU801"/>
      <c r="AV801"/>
      <c r="AW801"/>
      <c r="AX801"/>
      <c r="AY801"/>
      <c r="AZ801"/>
      <c r="BA801"/>
    </row>
    <row r="802" spans="1:53" s="428" customFormat="1" x14ac:dyDescent="0.25">
      <c r="A802"/>
      <c r="B802" s="25"/>
      <c r="C802" s="25"/>
      <c r="D802" s="27"/>
      <c r="E802" s="26"/>
      <c r="F802" s="26"/>
      <c r="G802" s="353"/>
      <c r="H802" s="425"/>
      <c r="I802" s="353"/>
      <c r="J802" s="426" t="str">
        <f>IF(D802&lt;&gt;"",IF(E802&lt;&gt;"",VLOOKUP(CONCATENATE(D802,"-",E802),'Three Phase - UG'!$C$8:$T$18,9,FALSE),""),"")</f>
        <v/>
      </c>
      <c r="K802" s="426" t="str">
        <f>IF(D802&lt;&gt;"",IF(E802&lt;&gt;"",VLOOKUP(CONCATENATE(D802,"-",E802),'Three Phase - UG'!$C$8:$T$18,10,FALSE),""),"")</f>
        <v/>
      </c>
      <c r="L802" s="426" t="str">
        <f>IF(D802&lt;&gt;"",IF(E802&lt;&gt;"",VLOOKUP(CONCATENATE(D802,"-",E802),'Three Phase - UG'!$C$8:$T$18,12,FALSE),""),"")</f>
        <v/>
      </c>
      <c r="M802" s="426" t="str">
        <f>IF(D802&lt;&gt;"",IF(E802&lt;&gt;"",VLOOKUP(CONCATENATE(D802,"-",E802),'Three Phase - UG'!$C$8:$T$18,13,FALSE),""),"")</f>
        <v/>
      </c>
      <c r="N802" s="427" t="str">
        <f>IF(D802&lt;&gt;"",IF(E802&lt;&gt;"",VLOOKUP(CONCATENATE(D802,"-",E802),'Three Phase - UG'!$C$8:$T$18,15,FALSE)*1000000,""),"")</f>
        <v/>
      </c>
      <c r="O802" s="426"/>
      <c r="P802" s="427"/>
      <c r="W802" s="429"/>
      <c r="X802"/>
      <c r="Y802"/>
      <c r="Z802"/>
      <c r="AA802"/>
      <c r="AB802"/>
      <c r="AC802"/>
      <c r="AD802"/>
      <c r="AE802"/>
      <c r="AF802" s="4"/>
      <c r="AG802" s="4"/>
      <c r="AH802" s="4"/>
      <c r="AI802" s="4"/>
      <c r="AJ802" s="4"/>
      <c r="AK802" s="4"/>
      <c r="AL802" s="4"/>
      <c r="AM802" s="4"/>
      <c r="AN802"/>
      <c r="AO802"/>
      <c r="AP802"/>
      <c r="AQ802"/>
      <c r="AR802"/>
      <c r="AS802"/>
      <c r="AT802"/>
      <c r="AU802"/>
      <c r="AV802"/>
      <c r="AW802"/>
      <c r="AX802"/>
      <c r="AY802"/>
      <c r="AZ802"/>
      <c r="BA802"/>
    </row>
    <row r="803" spans="1:53" s="428" customFormat="1" x14ac:dyDescent="0.25">
      <c r="A803"/>
      <c r="B803" s="25"/>
      <c r="C803" s="25"/>
      <c r="D803" s="27"/>
      <c r="E803" s="26"/>
      <c r="F803" s="26"/>
      <c r="G803" s="353"/>
      <c r="H803" s="425"/>
      <c r="I803" s="353"/>
      <c r="J803" s="426" t="str">
        <f>IF(D803&lt;&gt;"",IF(E803&lt;&gt;"",VLOOKUP(CONCATENATE(D803,"-",E803),'Three Phase - UG'!$C$8:$T$18,9,FALSE),""),"")</f>
        <v/>
      </c>
      <c r="K803" s="426" t="str">
        <f>IF(D803&lt;&gt;"",IF(E803&lt;&gt;"",VLOOKUP(CONCATENATE(D803,"-",E803),'Three Phase - UG'!$C$8:$T$18,10,FALSE),""),"")</f>
        <v/>
      </c>
      <c r="L803" s="426" t="str">
        <f>IF(D803&lt;&gt;"",IF(E803&lt;&gt;"",VLOOKUP(CONCATENATE(D803,"-",E803),'Three Phase - UG'!$C$8:$T$18,12,FALSE),""),"")</f>
        <v/>
      </c>
      <c r="M803" s="426" t="str">
        <f>IF(D803&lt;&gt;"",IF(E803&lt;&gt;"",VLOOKUP(CONCATENATE(D803,"-",E803),'Three Phase - UG'!$C$8:$T$18,13,FALSE),""),"")</f>
        <v/>
      </c>
      <c r="N803" s="427" t="str">
        <f>IF(D803&lt;&gt;"",IF(E803&lt;&gt;"",VLOOKUP(CONCATENATE(D803,"-",E803),'Three Phase - UG'!$C$8:$T$18,15,FALSE)*1000000,""),"")</f>
        <v/>
      </c>
      <c r="O803" s="426"/>
      <c r="P803" s="427"/>
      <c r="W803" s="429"/>
      <c r="X803"/>
      <c r="Y803"/>
      <c r="Z803"/>
      <c r="AA803"/>
      <c r="AB803"/>
      <c r="AC803"/>
      <c r="AD803"/>
      <c r="AE803"/>
      <c r="AF803" s="4"/>
      <c r="AG803" s="4"/>
      <c r="AH803" s="4"/>
      <c r="AI803" s="4"/>
      <c r="AJ803" s="4"/>
      <c r="AK803" s="4"/>
      <c r="AL803" s="4"/>
      <c r="AM803" s="4"/>
      <c r="AN803"/>
      <c r="AO803"/>
      <c r="AP803"/>
      <c r="AQ803"/>
      <c r="AR803"/>
      <c r="AS803"/>
      <c r="AT803"/>
      <c r="AU803"/>
      <c r="AV803"/>
      <c r="AW803"/>
      <c r="AX803"/>
      <c r="AY803"/>
      <c r="AZ803"/>
      <c r="BA803"/>
    </row>
    <row r="804" spans="1:53" s="428" customFormat="1" x14ac:dyDescent="0.25">
      <c r="A804"/>
      <c r="B804" s="25"/>
      <c r="C804" s="25"/>
      <c r="D804" s="27"/>
      <c r="E804" s="26"/>
      <c r="F804" s="26"/>
      <c r="G804" s="353"/>
      <c r="H804" s="425"/>
      <c r="I804" s="353"/>
      <c r="J804" s="426" t="str">
        <f>IF(D804&lt;&gt;"",IF(E804&lt;&gt;"",VLOOKUP(CONCATENATE(D804,"-",E804),'Three Phase - UG'!$C$8:$T$18,9,FALSE),""),"")</f>
        <v/>
      </c>
      <c r="K804" s="426" t="str">
        <f>IF(D804&lt;&gt;"",IF(E804&lt;&gt;"",VLOOKUP(CONCATENATE(D804,"-",E804),'Three Phase - UG'!$C$8:$T$18,10,FALSE),""),"")</f>
        <v/>
      </c>
      <c r="L804" s="426" t="str">
        <f>IF(D804&lt;&gt;"",IF(E804&lt;&gt;"",VLOOKUP(CONCATENATE(D804,"-",E804),'Three Phase - UG'!$C$8:$T$18,12,FALSE),""),"")</f>
        <v/>
      </c>
      <c r="M804" s="426" t="str">
        <f>IF(D804&lt;&gt;"",IF(E804&lt;&gt;"",VLOOKUP(CONCATENATE(D804,"-",E804),'Three Phase - UG'!$C$8:$T$18,13,FALSE),""),"")</f>
        <v/>
      </c>
      <c r="N804" s="427" t="str">
        <f>IF(D804&lt;&gt;"",IF(E804&lt;&gt;"",VLOOKUP(CONCATENATE(D804,"-",E804),'Three Phase - UG'!$C$8:$T$18,15,FALSE)*1000000,""),"")</f>
        <v/>
      </c>
      <c r="O804" s="426"/>
      <c r="P804" s="427"/>
      <c r="W804" s="429"/>
      <c r="X804"/>
      <c r="Y804"/>
      <c r="Z804"/>
      <c r="AA804"/>
      <c r="AB804"/>
      <c r="AC804"/>
      <c r="AD804"/>
      <c r="AE804"/>
      <c r="AF804" s="4"/>
      <c r="AG804" s="4"/>
      <c r="AH804" s="4"/>
      <c r="AI804" s="4"/>
      <c r="AJ804" s="4"/>
      <c r="AK804" s="4"/>
      <c r="AL804" s="4"/>
      <c r="AM804" s="4"/>
      <c r="AN804"/>
      <c r="AO804"/>
      <c r="AP804"/>
      <c r="AQ804"/>
      <c r="AR804"/>
      <c r="AS804"/>
      <c r="AT804"/>
      <c r="AU804"/>
      <c r="AV804"/>
      <c r="AW804"/>
      <c r="AX804"/>
      <c r="AY804"/>
      <c r="AZ804"/>
      <c r="BA804"/>
    </row>
    <row r="805" spans="1:53" s="428" customFormat="1" x14ac:dyDescent="0.25">
      <c r="A805"/>
      <c r="B805" s="25"/>
      <c r="C805" s="25"/>
      <c r="D805" s="27"/>
      <c r="E805" s="26"/>
      <c r="F805" s="26"/>
      <c r="G805" s="353"/>
      <c r="H805" s="425"/>
      <c r="I805" s="353"/>
      <c r="J805" s="426" t="str">
        <f>IF(D805&lt;&gt;"",IF(E805&lt;&gt;"",VLOOKUP(CONCATENATE(D805,"-",E805),'Three Phase - UG'!$C$8:$T$18,9,FALSE),""),"")</f>
        <v/>
      </c>
      <c r="K805" s="426" t="str">
        <f>IF(D805&lt;&gt;"",IF(E805&lt;&gt;"",VLOOKUP(CONCATENATE(D805,"-",E805),'Three Phase - UG'!$C$8:$T$18,10,FALSE),""),"")</f>
        <v/>
      </c>
      <c r="L805" s="426" t="str">
        <f>IF(D805&lt;&gt;"",IF(E805&lt;&gt;"",VLOOKUP(CONCATENATE(D805,"-",E805),'Three Phase - UG'!$C$8:$T$18,12,FALSE),""),"")</f>
        <v/>
      </c>
      <c r="M805" s="426" t="str">
        <f>IF(D805&lt;&gt;"",IF(E805&lt;&gt;"",VLOOKUP(CONCATENATE(D805,"-",E805),'Three Phase - UG'!$C$8:$T$18,13,FALSE),""),"")</f>
        <v/>
      </c>
      <c r="N805" s="427" t="str">
        <f>IF(D805&lt;&gt;"",IF(E805&lt;&gt;"",VLOOKUP(CONCATENATE(D805,"-",E805),'Three Phase - UG'!$C$8:$T$18,15,FALSE)*1000000,""),"")</f>
        <v/>
      </c>
      <c r="O805" s="426"/>
      <c r="P805" s="427"/>
      <c r="W805" s="429"/>
      <c r="X805"/>
      <c r="Y805"/>
      <c r="Z805"/>
      <c r="AA805"/>
      <c r="AB805"/>
      <c r="AC805"/>
      <c r="AD805"/>
      <c r="AE805"/>
      <c r="AF805" s="4"/>
      <c r="AG805" s="4"/>
      <c r="AH805" s="4"/>
      <c r="AI805" s="4"/>
      <c r="AJ805" s="4"/>
      <c r="AK805" s="4"/>
      <c r="AL805" s="4"/>
      <c r="AM805" s="4"/>
      <c r="AN805"/>
      <c r="AO805"/>
      <c r="AP805"/>
      <c r="AQ805"/>
      <c r="AR805"/>
      <c r="AS805"/>
      <c r="AT805"/>
      <c r="AU805"/>
      <c r="AV805"/>
      <c r="AW805"/>
      <c r="AX805"/>
      <c r="AY805"/>
      <c r="AZ805"/>
      <c r="BA805"/>
    </row>
    <row r="806" spans="1:53" s="428" customFormat="1" x14ac:dyDescent="0.25">
      <c r="A806"/>
      <c r="B806" s="25"/>
      <c r="C806" s="25"/>
      <c r="D806" s="27"/>
      <c r="E806" s="26"/>
      <c r="F806" s="26"/>
      <c r="G806" s="353"/>
      <c r="H806" s="425"/>
      <c r="I806" s="353"/>
      <c r="J806" s="426" t="str">
        <f>IF(D806&lt;&gt;"",IF(E806&lt;&gt;"",VLOOKUP(CONCATENATE(D806,"-",E806),'Three Phase - UG'!$C$8:$T$18,9,FALSE),""),"")</f>
        <v/>
      </c>
      <c r="K806" s="426" t="str">
        <f>IF(D806&lt;&gt;"",IF(E806&lt;&gt;"",VLOOKUP(CONCATENATE(D806,"-",E806),'Three Phase - UG'!$C$8:$T$18,10,FALSE),""),"")</f>
        <v/>
      </c>
      <c r="L806" s="426" t="str">
        <f>IF(D806&lt;&gt;"",IF(E806&lt;&gt;"",VLOOKUP(CONCATENATE(D806,"-",E806),'Three Phase - UG'!$C$8:$T$18,12,FALSE),""),"")</f>
        <v/>
      </c>
      <c r="M806" s="426" t="str">
        <f>IF(D806&lt;&gt;"",IF(E806&lt;&gt;"",VLOOKUP(CONCATENATE(D806,"-",E806),'Three Phase - UG'!$C$8:$T$18,13,FALSE),""),"")</f>
        <v/>
      </c>
      <c r="N806" s="427" t="str">
        <f>IF(D806&lt;&gt;"",IF(E806&lt;&gt;"",VLOOKUP(CONCATENATE(D806,"-",E806),'Three Phase - UG'!$C$8:$T$18,15,FALSE)*1000000,""),"")</f>
        <v/>
      </c>
      <c r="O806" s="426"/>
      <c r="P806" s="427"/>
      <c r="W806" s="429"/>
      <c r="X806"/>
      <c r="Y806"/>
      <c r="Z806"/>
      <c r="AA806"/>
      <c r="AB806"/>
      <c r="AC806"/>
      <c r="AD806"/>
      <c r="AE806"/>
      <c r="AF806" s="4"/>
      <c r="AG806" s="4"/>
      <c r="AH806" s="4"/>
      <c r="AI806" s="4"/>
      <c r="AJ806" s="4"/>
      <c r="AK806" s="4"/>
      <c r="AL806" s="4"/>
      <c r="AM806" s="4"/>
      <c r="AN806"/>
      <c r="AO806"/>
      <c r="AP806"/>
      <c r="AQ806"/>
      <c r="AR806"/>
      <c r="AS806"/>
      <c r="AT806"/>
      <c r="AU806"/>
      <c r="AV806"/>
      <c r="AW806"/>
      <c r="AX806"/>
      <c r="AY806"/>
      <c r="AZ806"/>
      <c r="BA806"/>
    </row>
    <row r="807" spans="1:53" s="428" customFormat="1" x14ac:dyDescent="0.25">
      <c r="A807"/>
      <c r="B807" s="25"/>
      <c r="C807" s="25"/>
      <c r="D807" s="27"/>
      <c r="E807" s="26"/>
      <c r="F807" s="26"/>
      <c r="G807" s="353"/>
      <c r="H807" s="425"/>
      <c r="I807" s="353"/>
      <c r="J807" s="426" t="str">
        <f>IF(D807&lt;&gt;"",IF(E807&lt;&gt;"",VLOOKUP(CONCATENATE(D807,"-",E807),'Three Phase - UG'!$C$8:$T$18,9,FALSE),""),"")</f>
        <v/>
      </c>
      <c r="K807" s="426" t="str">
        <f>IF(D807&lt;&gt;"",IF(E807&lt;&gt;"",VLOOKUP(CONCATENATE(D807,"-",E807),'Three Phase - UG'!$C$8:$T$18,10,FALSE),""),"")</f>
        <v/>
      </c>
      <c r="L807" s="426" t="str">
        <f>IF(D807&lt;&gt;"",IF(E807&lt;&gt;"",VLOOKUP(CONCATENATE(D807,"-",E807),'Three Phase - UG'!$C$8:$T$18,12,FALSE),""),"")</f>
        <v/>
      </c>
      <c r="M807" s="426" t="str">
        <f>IF(D807&lt;&gt;"",IF(E807&lt;&gt;"",VLOOKUP(CONCATENATE(D807,"-",E807),'Three Phase - UG'!$C$8:$T$18,13,FALSE),""),"")</f>
        <v/>
      </c>
      <c r="N807" s="427" t="str">
        <f>IF(D807&lt;&gt;"",IF(E807&lt;&gt;"",VLOOKUP(CONCATENATE(D807,"-",E807),'Three Phase - UG'!$C$8:$T$18,15,FALSE)*1000000,""),"")</f>
        <v/>
      </c>
      <c r="O807" s="426"/>
      <c r="P807" s="427"/>
      <c r="W807" s="429"/>
      <c r="X807"/>
      <c r="Y807"/>
      <c r="Z807"/>
      <c r="AA807"/>
      <c r="AB807"/>
      <c r="AC807"/>
      <c r="AD807"/>
      <c r="AE807"/>
      <c r="AF807" s="4"/>
      <c r="AG807" s="4"/>
      <c r="AH807" s="4"/>
      <c r="AI807" s="4"/>
      <c r="AJ807" s="4"/>
      <c r="AK807" s="4"/>
      <c r="AL807" s="4"/>
      <c r="AM807" s="4"/>
      <c r="AN807"/>
      <c r="AO807"/>
      <c r="AP807"/>
      <c r="AQ807"/>
      <c r="AR807"/>
      <c r="AS807"/>
      <c r="AT807"/>
      <c r="AU807"/>
      <c r="AV807"/>
      <c r="AW807"/>
      <c r="AX807"/>
      <c r="AY807"/>
      <c r="AZ807"/>
      <c r="BA807"/>
    </row>
    <row r="808" spans="1:53" s="428" customFormat="1" x14ac:dyDescent="0.25">
      <c r="A808"/>
      <c r="B808" s="25"/>
      <c r="C808" s="25"/>
      <c r="D808" s="27"/>
      <c r="E808" s="26"/>
      <c r="F808" s="26"/>
      <c r="G808" s="353"/>
      <c r="H808" s="425"/>
      <c r="I808" s="353"/>
      <c r="J808" s="426" t="str">
        <f>IF(D808&lt;&gt;"",IF(E808&lt;&gt;"",VLOOKUP(CONCATENATE(D808,"-",E808),'Three Phase - UG'!$C$8:$T$18,9,FALSE),""),"")</f>
        <v/>
      </c>
      <c r="K808" s="426" t="str">
        <f>IF(D808&lt;&gt;"",IF(E808&lt;&gt;"",VLOOKUP(CONCATENATE(D808,"-",E808),'Three Phase - UG'!$C$8:$T$18,10,FALSE),""),"")</f>
        <v/>
      </c>
      <c r="L808" s="426" t="str">
        <f>IF(D808&lt;&gt;"",IF(E808&lt;&gt;"",VLOOKUP(CONCATENATE(D808,"-",E808),'Three Phase - UG'!$C$8:$T$18,12,FALSE),""),"")</f>
        <v/>
      </c>
      <c r="M808" s="426" t="str">
        <f>IF(D808&lt;&gt;"",IF(E808&lt;&gt;"",VLOOKUP(CONCATENATE(D808,"-",E808),'Three Phase - UG'!$C$8:$T$18,13,FALSE),""),"")</f>
        <v/>
      </c>
      <c r="N808" s="427" t="str">
        <f>IF(D808&lt;&gt;"",IF(E808&lt;&gt;"",VLOOKUP(CONCATENATE(D808,"-",E808),'Three Phase - UG'!$C$8:$T$18,15,FALSE)*1000000,""),"")</f>
        <v/>
      </c>
      <c r="O808" s="426"/>
      <c r="P808" s="427"/>
      <c r="W808" s="429"/>
      <c r="X808"/>
      <c r="Y808"/>
      <c r="Z808"/>
      <c r="AA808"/>
      <c r="AB808"/>
      <c r="AC808"/>
      <c r="AD808"/>
      <c r="AE808"/>
      <c r="AF808" s="4"/>
      <c r="AG808" s="4"/>
      <c r="AH808" s="4"/>
      <c r="AI808" s="4"/>
      <c r="AJ808" s="4"/>
      <c r="AK808" s="4"/>
      <c r="AL808" s="4"/>
      <c r="AM808" s="4"/>
      <c r="AN808"/>
      <c r="AO808"/>
      <c r="AP808"/>
      <c r="AQ808"/>
      <c r="AR808"/>
      <c r="AS808"/>
      <c r="AT808"/>
      <c r="AU808"/>
      <c r="AV808"/>
      <c r="AW808"/>
      <c r="AX808"/>
      <c r="AY808"/>
      <c r="AZ808"/>
      <c r="BA808"/>
    </row>
    <row r="809" spans="1:53" s="428" customFormat="1" x14ac:dyDescent="0.25">
      <c r="A809"/>
      <c r="B809" s="25"/>
      <c r="C809" s="25"/>
      <c r="D809" s="27"/>
      <c r="E809" s="26"/>
      <c r="F809" s="26"/>
      <c r="G809" s="353"/>
      <c r="H809" s="425"/>
      <c r="I809" s="353"/>
      <c r="J809" s="426" t="str">
        <f>IF(D809&lt;&gt;"",IF(E809&lt;&gt;"",VLOOKUP(CONCATENATE(D809,"-",E809),'Three Phase - UG'!$C$8:$T$18,9,FALSE),""),"")</f>
        <v/>
      </c>
      <c r="K809" s="426" t="str">
        <f>IF(D809&lt;&gt;"",IF(E809&lt;&gt;"",VLOOKUP(CONCATENATE(D809,"-",E809),'Three Phase - UG'!$C$8:$T$18,10,FALSE),""),"")</f>
        <v/>
      </c>
      <c r="L809" s="426" t="str">
        <f>IF(D809&lt;&gt;"",IF(E809&lt;&gt;"",VLOOKUP(CONCATENATE(D809,"-",E809),'Three Phase - UG'!$C$8:$T$18,12,FALSE),""),"")</f>
        <v/>
      </c>
      <c r="M809" s="426" t="str">
        <f>IF(D809&lt;&gt;"",IF(E809&lt;&gt;"",VLOOKUP(CONCATENATE(D809,"-",E809),'Three Phase - UG'!$C$8:$T$18,13,FALSE),""),"")</f>
        <v/>
      </c>
      <c r="N809" s="427" t="str">
        <f>IF(D809&lt;&gt;"",IF(E809&lt;&gt;"",VLOOKUP(CONCATENATE(D809,"-",E809),'Three Phase - UG'!$C$8:$T$18,15,FALSE)*1000000,""),"")</f>
        <v/>
      </c>
      <c r="O809" s="426"/>
      <c r="P809" s="427"/>
      <c r="W809" s="429"/>
      <c r="X809"/>
      <c r="Y809"/>
      <c r="Z809"/>
      <c r="AA809"/>
      <c r="AB809"/>
      <c r="AC809"/>
      <c r="AD809"/>
      <c r="AE809"/>
      <c r="AF809" s="4"/>
      <c r="AG809" s="4"/>
      <c r="AH809" s="4"/>
      <c r="AI809" s="4"/>
      <c r="AJ809" s="4"/>
      <c r="AK809" s="4"/>
      <c r="AL809" s="4"/>
      <c r="AM809" s="4"/>
      <c r="AN809"/>
      <c r="AO809"/>
      <c r="AP809"/>
      <c r="AQ809"/>
      <c r="AR809"/>
      <c r="AS809"/>
      <c r="AT809"/>
      <c r="AU809"/>
      <c r="AV809"/>
      <c r="AW809"/>
      <c r="AX809"/>
      <c r="AY809"/>
      <c r="AZ809"/>
      <c r="BA809"/>
    </row>
    <row r="810" spans="1:53" s="428" customFormat="1" x14ac:dyDescent="0.25">
      <c r="A810"/>
      <c r="B810" s="25"/>
      <c r="C810" s="25"/>
      <c r="D810" s="27"/>
      <c r="E810" s="26"/>
      <c r="F810" s="26"/>
      <c r="G810" s="353"/>
      <c r="H810" s="425"/>
      <c r="I810" s="353"/>
      <c r="J810" s="426" t="str">
        <f>IF(D810&lt;&gt;"",IF(E810&lt;&gt;"",VLOOKUP(CONCATENATE(D810,"-",E810),'Three Phase - UG'!$C$8:$T$18,9,FALSE),""),"")</f>
        <v/>
      </c>
      <c r="K810" s="426" t="str">
        <f>IF(D810&lt;&gt;"",IF(E810&lt;&gt;"",VLOOKUP(CONCATENATE(D810,"-",E810),'Three Phase - UG'!$C$8:$T$18,10,FALSE),""),"")</f>
        <v/>
      </c>
      <c r="L810" s="426" t="str">
        <f>IF(D810&lt;&gt;"",IF(E810&lt;&gt;"",VLOOKUP(CONCATENATE(D810,"-",E810),'Three Phase - UG'!$C$8:$T$18,12,FALSE),""),"")</f>
        <v/>
      </c>
      <c r="M810" s="426" t="str">
        <f>IF(D810&lt;&gt;"",IF(E810&lt;&gt;"",VLOOKUP(CONCATENATE(D810,"-",E810),'Three Phase - UG'!$C$8:$T$18,13,FALSE),""),"")</f>
        <v/>
      </c>
      <c r="N810" s="427" t="str">
        <f>IF(D810&lt;&gt;"",IF(E810&lt;&gt;"",VLOOKUP(CONCATENATE(D810,"-",E810),'Three Phase - UG'!$C$8:$T$18,15,FALSE)*1000000,""),"")</f>
        <v/>
      </c>
      <c r="O810" s="426"/>
      <c r="P810" s="427"/>
      <c r="W810" s="429"/>
      <c r="X810"/>
      <c r="Y810"/>
      <c r="Z810"/>
      <c r="AA810"/>
      <c r="AB810"/>
      <c r="AC810"/>
      <c r="AD810"/>
      <c r="AE810"/>
      <c r="AF810" s="4"/>
      <c r="AG810" s="4"/>
      <c r="AH810" s="4"/>
      <c r="AI810" s="4"/>
      <c r="AJ810" s="4"/>
      <c r="AK810" s="4"/>
      <c r="AL810" s="4"/>
      <c r="AM810" s="4"/>
      <c r="AN810"/>
      <c r="AO810"/>
      <c r="AP810"/>
      <c r="AQ810"/>
      <c r="AR810"/>
      <c r="AS810"/>
      <c r="AT810"/>
      <c r="AU810"/>
      <c r="AV810"/>
      <c r="AW810"/>
      <c r="AX810"/>
      <c r="AY810"/>
      <c r="AZ810"/>
      <c r="BA810"/>
    </row>
    <row r="811" spans="1:53" s="428" customFormat="1" x14ac:dyDescent="0.25">
      <c r="A811"/>
      <c r="B811" s="25"/>
      <c r="C811" s="25"/>
      <c r="D811" s="27"/>
      <c r="E811" s="26"/>
      <c r="F811" s="26"/>
      <c r="G811" s="353"/>
      <c r="H811" s="425"/>
      <c r="I811" s="353"/>
      <c r="J811" s="426" t="str">
        <f>IF(D811&lt;&gt;"",IF(E811&lt;&gt;"",VLOOKUP(CONCATENATE(D811,"-",E811),'Three Phase - UG'!$C$8:$T$18,9,FALSE),""),"")</f>
        <v/>
      </c>
      <c r="K811" s="426" t="str">
        <f>IF(D811&lt;&gt;"",IF(E811&lt;&gt;"",VLOOKUP(CONCATENATE(D811,"-",E811),'Three Phase - UG'!$C$8:$T$18,10,FALSE),""),"")</f>
        <v/>
      </c>
      <c r="L811" s="426" t="str">
        <f>IF(D811&lt;&gt;"",IF(E811&lt;&gt;"",VLOOKUP(CONCATENATE(D811,"-",E811),'Three Phase - UG'!$C$8:$T$18,12,FALSE),""),"")</f>
        <v/>
      </c>
      <c r="M811" s="426" t="str">
        <f>IF(D811&lt;&gt;"",IF(E811&lt;&gt;"",VLOOKUP(CONCATENATE(D811,"-",E811),'Three Phase - UG'!$C$8:$T$18,13,FALSE),""),"")</f>
        <v/>
      </c>
      <c r="N811" s="427" t="str">
        <f>IF(D811&lt;&gt;"",IF(E811&lt;&gt;"",VLOOKUP(CONCATENATE(D811,"-",E811),'Three Phase - UG'!$C$8:$T$18,15,FALSE)*1000000,""),"")</f>
        <v/>
      </c>
      <c r="O811" s="426"/>
      <c r="P811" s="427"/>
      <c r="W811" s="429"/>
      <c r="X811"/>
      <c r="Y811"/>
      <c r="Z811"/>
      <c r="AA811"/>
      <c r="AB811"/>
      <c r="AC811"/>
      <c r="AD811"/>
      <c r="AE811"/>
      <c r="AF811" s="4"/>
      <c r="AG811" s="4"/>
      <c r="AH811" s="4"/>
      <c r="AI811" s="4"/>
      <c r="AJ811" s="4"/>
      <c r="AK811" s="4"/>
      <c r="AL811" s="4"/>
      <c r="AM811" s="4"/>
      <c r="AN811"/>
      <c r="AO811"/>
      <c r="AP811"/>
      <c r="AQ811"/>
      <c r="AR811"/>
      <c r="AS811"/>
      <c r="AT811"/>
      <c r="AU811"/>
      <c r="AV811"/>
      <c r="AW811"/>
      <c r="AX811"/>
      <c r="AY811"/>
      <c r="AZ811"/>
      <c r="BA811"/>
    </row>
    <row r="812" spans="1:53" s="428" customFormat="1" x14ac:dyDescent="0.25">
      <c r="A812"/>
      <c r="B812" s="25"/>
      <c r="C812" s="25"/>
      <c r="D812" s="27"/>
      <c r="E812" s="26"/>
      <c r="F812" s="26"/>
      <c r="G812" s="353"/>
      <c r="H812" s="425"/>
      <c r="I812" s="353"/>
      <c r="J812" s="426" t="str">
        <f>IF(D812&lt;&gt;"",IF(E812&lt;&gt;"",VLOOKUP(CONCATENATE(D812,"-",E812),'Three Phase - UG'!$C$8:$T$18,9,FALSE),""),"")</f>
        <v/>
      </c>
      <c r="K812" s="426" t="str">
        <f>IF(D812&lt;&gt;"",IF(E812&lt;&gt;"",VLOOKUP(CONCATENATE(D812,"-",E812),'Three Phase - UG'!$C$8:$T$18,10,FALSE),""),"")</f>
        <v/>
      </c>
      <c r="L812" s="426" t="str">
        <f>IF(D812&lt;&gt;"",IF(E812&lt;&gt;"",VLOOKUP(CONCATENATE(D812,"-",E812),'Three Phase - UG'!$C$8:$T$18,12,FALSE),""),"")</f>
        <v/>
      </c>
      <c r="M812" s="426" t="str">
        <f>IF(D812&lt;&gt;"",IF(E812&lt;&gt;"",VLOOKUP(CONCATENATE(D812,"-",E812),'Three Phase - UG'!$C$8:$T$18,13,FALSE),""),"")</f>
        <v/>
      </c>
      <c r="N812" s="427" t="str">
        <f>IF(D812&lt;&gt;"",IF(E812&lt;&gt;"",VLOOKUP(CONCATENATE(D812,"-",E812),'Three Phase - UG'!$C$8:$T$18,15,FALSE)*1000000,""),"")</f>
        <v/>
      </c>
      <c r="O812" s="426"/>
      <c r="P812" s="427"/>
      <c r="W812" s="429"/>
      <c r="X812"/>
      <c r="Y812"/>
      <c r="Z812"/>
      <c r="AA812"/>
      <c r="AB812"/>
      <c r="AC812"/>
      <c r="AD812"/>
      <c r="AE812"/>
      <c r="AF812" s="4"/>
      <c r="AG812" s="4"/>
      <c r="AH812" s="4"/>
      <c r="AI812" s="4"/>
      <c r="AJ812" s="4"/>
      <c r="AK812" s="4"/>
      <c r="AL812" s="4"/>
      <c r="AM812" s="4"/>
      <c r="AN812"/>
      <c r="AO812"/>
      <c r="AP812"/>
      <c r="AQ812"/>
      <c r="AR812"/>
      <c r="AS812"/>
      <c r="AT812"/>
      <c r="AU812"/>
      <c r="AV812"/>
      <c r="AW812"/>
      <c r="AX812"/>
      <c r="AY812"/>
      <c r="AZ812"/>
      <c r="BA812"/>
    </row>
    <row r="813" spans="1:53" s="428" customFormat="1" x14ac:dyDescent="0.25">
      <c r="A813"/>
      <c r="B813" s="25"/>
      <c r="C813" s="25"/>
      <c r="D813" s="27"/>
      <c r="E813" s="26"/>
      <c r="F813" s="26"/>
      <c r="G813" s="353"/>
      <c r="H813" s="425"/>
      <c r="I813" s="353"/>
      <c r="J813" s="426" t="str">
        <f>IF(D813&lt;&gt;"",IF(E813&lt;&gt;"",VLOOKUP(CONCATENATE(D813,"-",E813),'Three Phase - UG'!$C$8:$T$18,9,FALSE),""),"")</f>
        <v/>
      </c>
      <c r="K813" s="426" t="str">
        <f>IF(D813&lt;&gt;"",IF(E813&lt;&gt;"",VLOOKUP(CONCATENATE(D813,"-",E813),'Three Phase - UG'!$C$8:$T$18,10,FALSE),""),"")</f>
        <v/>
      </c>
      <c r="L813" s="426" t="str">
        <f>IF(D813&lt;&gt;"",IF(E813&lt;&gt;"",VLOOKUP(CONCATENATE(D813,"-",E813),'Three Phase - UG'!$C$8:$T$18,12,FALSE),""),"")</f>
        <v/>
      </c>
      <c r="M813" s="426" t="str">
        <f>IF(D813&lt;&gt;"",IF(E813&lt;&gt;"",VLOOKUP(CONCATENATE(D813,"-",E813),'Three Phase - UG'!$C$8:$T$18,13,FALSE),""),"")</f>
        <v/>
      </c>
      <c r="N813" s="427" t="str">
        <f>IF(D813&lt;&gt;"",IF(E813&lt;&gt;"",VLOOKUP(CONCATENATE(D813,"-",E813),'Three Phase - UG'!$C$8:$T$18,15,FALSE)*1000000,""),"")</f>
        <v/>
      </c>
      <c r="O813" s="426"/>
      <c r="P813" s="427"/>
      <c r="W813" s="429"/>
      <c r="X813"/>
      <c r="Y813"/>
      <c r="Z813"/>
      <c r="AA813"/>
      <c r="AB813"/>
      <c r="AC813"/>
      <c r="AD813"/>
      <c r="AE813"/>
      <c r="AF813" s="4"/>
      <c r="AG813" s="4"/>
      <c r="AH813" s="4"/>
      <c r="AI813" s="4"/>
      <c r="AJ813" s="4"/>
      <c r="AK813" s="4"/>
      <c r="AL813" s="4"/>
      <c r="AM813" s="4"/>
      <c r="AN813"/>
      <c r="AO813"/>
      <c r="AP813"/>
      <c r="AQ813"/>
      <c r="AR813"/>
      <c r="AS813"/>
      <c r="AT813"/>
      <c r="AU813"/>
      <c r="AV813"/>
      <c r="AW813"/>
      <c r="AX813"/>
      <c r="AY813"/>
      <c r="AZ813"/>
      <c r="BA813"/>
    </row>
    <row r="814" spans="1:53" s="428" customFormat="1" x14ac:dyDescent="0.25">
      <c r="A814"/>
      <c r="B814" s="25"/>
      <c r="C814" s="25"/>
      <c r="D814" s="27"/>
      <c r="E814" s="26"/>
      <c r="F814" s="26"/>
      <c r="G814" s="353"/>
      <c r="H814" s="425"/>
      <c r="I814" s="353"/>
      <c r="J814" s="426" t="str">
        <f>IF(D814&lt;&gt;"",IF(E814&lt;&gt;"",VLOOKUP(CONCATENATE(D814,"-",E814),'Three Phase - UG'!$C$8:$T$18,9,FALSE),""),"")</f>
        <v/>
      </c>
      <c r="K814" s="426" t="str">
        <f>IF(D814&lt;&gt;"",IF(E814&lt;&gt;"",VLOOKUP(CONCATENATE(D814,"-",E814),'Three Phase - UG'!$C$8:$T$18,10,FALSE),""),"")</f>
        <v/>
      </c>
      <c r="L814" s="426" t="str">
        <f>IF(D814&lt;&gt;"",IF(E814&lt;&gt;"",VLOOKUP(CONCATENATE(D814,"-",E814),'Three Phase - UG'!$C$8:$T$18,12,FALSE),""),"")</f>
        <v/>
      </c>
      <c r="M814" s="426" t="str">
        <f>IF(D814&lt;&gt;"",IF(E814&lt;&gt;"",VLOOKUP(CONCATENATE(D814,"-",E814),'Three Phase - UG'!$C$8:$T$18,13,FALSE),""),"")</f>
        <v/>
      </c>
      <c r="N814" s="427" t="str">
        <f>IF(D814&lt;&gt;"",IF(E814&lt;&gt;"",VLOOKUP(CONCATENATE(D814,"-",E814),'Three Phase - UG'!$C$8:$T$18,15,FALSE)*1000000,""),"")</f>
        <v/>
      </c>
      <c r="O814" s="426"/>
      <c r="P814" s="427"/>
      <c r="W814" s="429"/>
      <c r="X814"/>
      <c r="Y814"/>
      <c r="Z814"/>
      <c r="AA814"/>
      <c r="AB814"/>
      <c r="AC814"/>
      <c r="AD814"/>
      <c r="AE814"/>
      <c r="AF814" s="4"/>
      <c r="AG814" s="4"/>
      <c r="AH814" s="4"/>
      <c r="AI814" s="4"/>
      <c r="AJ814" s="4"/>
      <c r="AK814" s="4"/>
      <c r="AL814" s="4"/>
      <c r="AM814" s="4"/>
      <c r="AN814"/>
      <c r="AO814"/>
      <c r="AP814"/>
      <c r="AQ814"/>
      <c r="AR814"/>
      <c r="AS814"/>
      <c r="AT814"/>
      <c r="AU814"/>
      <c r="AV814"/>
      <c r="AW814"/>
      <c r="AX814"/>
      <c r="AY814"/>
      <c r="AZ814"/>
      <c r="BA814"/>
    </row>
    <row r="815" spans="1:53" s="428" customFormat="1" x14ac:dyDescent="0.25">
      <c r="A815"/>
      <c r="B815" s="25"/>
      <c r="C815" s="25"/>
      <c r="D815" s="27"/>
      <c r="E815" s="26"/>
      <c r="F815" s="26"/>
      <c r="G815" s="353"/>
      <c r="H815" s="425"/>
      <c r="I815" s="353"/>
      <c r="J815" s="426" t="str">
        <f>IF(D815&lt;&gt;"",IF(E815&lt;&gt;"",VLOOKUP(CONCATENATE(D815,"-",E815),'Three Phase - UG'!$C$8:$T$18,9,FALSE),""),"")</f>
        <v/>
      </c>
      <c r="K815" s="426" t="str">
        <f>IF(D815&lt;&gt;"",IF(E815&lt;&gt;"",VLOOKUP(CONCATENATE(D815,"-",E815),'Three Phase - UG'!$C$8:$T$18,10,FALSE),""),"")</f>
        <v/>
      </c>
      <c r="L815" s="426" t="str">
        <f>IF(D815&lt;&gt;"",IF(E815&lt;&gt;"",VLOOKUP(CONCATENATE(D815,"-",E815),'Three Phase - UG'!$C$8:$T$18,12,FALSE),""),"")</f>
        <v/>
      </c>
      <c r="M815" s="426" t="str">
        <f>IF(D815&lt;&gt;"",IF(E815&lt;&gt;"",VLOOKUP(CONCATENATE(D815,"-",E815),'Three Phase - UG'!$C$8:$T$18,13,FALSE),""),"")</f>
        <v/>
      </c>
      <c r="N815" s="427" t="str">
        <f>IF(D815&lt;&gt;"",IF(E815&lt;&gt;"",VLOOKUP(CONCATENATE(D815,"-",E815),'Three Phase - UG'!$C$8:$T$18,15,FALSE)*1000000,""),"")</f>
        <v/>
      </c>
      <c r="O815" s="426"/>
      <c r="P815" s="427"/>
      <c r="W815" s="429"/>
      <c r="X815"/>
      <c r="Y815"/>
      <c r="Z815"/>
      <c r="AA815"/>
      <c r="AB815"/>
      <c r="AC815"/>
      <c r="AD815"/>
      <c r="AE815"/>
      <c r="AF815" s="4"/>
      <c r="AG815" s="4"/>
      <c r="AH815" s="4"/>
      <c r="AI815" s="4"/>
      <c r="AJ815" s="4"/>
      <c r="AK815" s="4"/>
      <c r="AL815" s="4"/>
      <c r="AM815" s="4"/>
      <c r="AN815"/>
      <c r="AO815"/>
      <c r="AP815"/>
      <c r="AQ815"/>
      <c r="AR815"/>
      <c r="AS815"/>
      <c r="AT815"/>
      <c r="AU815"/>
      <c r="AV815"/>
      <c r="AW815"/>
      <c r="AX815"/>
      <c r="AY815"/>
      <c r="AZ815"/>
      <c r="BA815"/>
    </row>
    <row r="816" spans="1:53" s="428" customFormat="1" x14ac:dyDescent="0.25">
      <c r="A816"/>
      <c r="B816" s="25"/>
      <c r="C816" s="25"/>
      <c r="D816" s="27"/>
      <c r="E816" s="26"/>
      <c r="F816" s="26"/>
      <c r="G816" s="353"/>
      <c r="H816" s="425"/>
      <c r="I816" s="353"/>
      <c r="J816" s="426" t="str">
        <f>IF(D816&lt;&gt;"",IF(E816&lt;&gt;"",VLOOKUP(CONCATENATE(D816,"-",E816),'Three Phase - UG'!$C$8:$T$18,9,FALSE),""),"")</f>
        <v/>
      </c>
      <c r="K816" s="426" t="str">
        <f>IF(D816&lt;&gt;"",IF(E816&lt;&gt;"",VLOOKUP(CONCATENATE(D816,"-",E816),'Three Phase - UG'!$C$8:$T$18,10,FALSE),""),"")</f>
        <v/>
      </c>
      <c r="L816" s="426" t="str">
        <f>IF(D816&lt;&gt;"",IF(E816&lt;&gt;"",VLOOKUP(CONCATENATE(D816,"-",E816),'Three Phase - UG'!$C$8:$T$18,12,FALSE),""),"")</f>
        <v/>
      </c>
      <c r="M816" s="426" t="str">
        <f>IF(D816&lt;&gt;"",IF(E816&lt;&gt;"",VLOOKUP(CONCATENATE(D816,"-",E816),'Three Phase - UG'!$C$8:$T$18,13,FALSE),""),"")</f>
        <v/>
      </c>
      <c r="N816" s="427" t="str">
        <f>IF(D816&lt;&gt;"",IF(E816&lt;&gt;"",VLOOKUP(CONCATENATE(D816,"-",E816),'Three Phase - UG'!$C$8:$T$18,15,FALSE)*1000000,""),"")</f>
        <v/>
      </c>
      <c r="O816" s="426"/>
      <c r="P816" s="427"/>
      <c r="W816" s="429"/>
      <c r="X816"/>
      <c r="Y816"/>
      <c r="Z816"/>
      <c r="AA816"/>
      <c r="AB816"/>
      <c r="AC816"/>
      <c r="AD816"/>
      <c r="AE816"/>
      <c r="AF816" s="4"/>
      <c r="AG816" s="4"/>
      <c r="AH816" s="4"/>
      <c r="AI816" s="4"/>
      <c r="AJ816" s="4"/>
      <c r="AK816" s="4"/>
      <c r="AL816" s="4"/>
      <c r="AM816" s="4"/>
      <c r="AN816"/>
      <c r="AO816"/>
      <c r="AP816"/>
      <c r="AQ816"/>
      <c r="AR816"/>
      <c r="AS816"/>
      <c r="AT816"/>
      <c r="AU816"/>
      <c r="AV816"/>
      <c r="AW816"/>
      <c r="AX816"/>
      <c r="AY816"/>
      <c r="AZ816"/>
      <c r="BA816"/>
    </row>
    <row r="817" spans="1:53" s="428" customFormat="1" x14ac:dyDescent="0.25">
      <c r="A817"/>
      <c r="B817" s="25"/>
      <c r="C817" s="25"/>
      <c r="D817" s="27"/>
      <c r="E817" s="26"/>
      <c r="F817" s="26"/>
      <c r="G817" s="353"/>
      <c r="H817" s="425"/>
      <c r="I817" s="353"/>
      <c r="J817" s="426" t="str">
        <f>IF(D817&lt;&gt;"",IF(E817&lt;&gt;"",VLOOKUP(CONCATENATE(D817,"-",E817),'Three Phase - UG'!$C$8:$T$18,9,FALSE),""),"")</f>
        <v/>
      </c>
      <c r="K817" s="426" t="str">
        <f>IF(D817&lt;&gt;"",IF(E817&lt;&gt;"",VLOOKUP(CONCATENATE(D817,"-",E817),'Three Phase - UG'!$C$8:$T$18,10,FALSE),""),"")</f>
        <v/>
      </c>
      <c r="L817" s="426" t="str">
        <f>IF(D817&lt;&gt;"",IF(E817&lt;&gt;"",VLOOKUP(CONCATENATE(D817,"-",E817),'Three Phase - UG'!$C$8:$T$18,12,FALSE),""),"")</f>
        <v/>
      </c>
      <c r="M817" s="426" t="str">
        <f>IF(D817&lt;&gt;"",IF(E817&lt;&gt;"",VLOOKUP(CONCATENATE(D817,"-",E817),'Three Phase - UG'!$C$8:$T$18,13,FALSE),""),"")</f>
        <v/>
      </c>
      <c r="N817" s="427" t="str">
        <f>IF(D817&lt;&gt;"",IF(E817&lt;&gt;"",VLOOKUP(CONCATENATE(D817,"-",E817),'Three Phase - UG'!$C$8:$T$18,15,FALSE)*1000000,""),"")</f>
        <v/>
      </c>
      <c r="O817" s="426"/>
      <c r="P817" s="427"/>
      <c r="W817" s="429"/>
      <c r="X817"/>
      <c r="Y817"/>
      <c r="Z817"/>
      <c r="AA817"/>
      <c r="AB817"/>
      <c r="AC817"/>
      <c r="AD817"/>
      <c r="AE817"/>
      <c r="AF817" s="4"/>
      <c r="AG817" s="4"/>
      <c r="AH817" s="4"/>
      <c r="AI817" s="4"/>
      <c r="AJ817" s="4"/>
      <c r="AK817" s="4"/>
      <c r="AL817" s="4"/>
      <c r="AM817" s="4"/>
      <c r="AN817"/>
      <c r="AO817"/>
      <c r="AP817"/>
      <c r="AQ817"/>
      <c r="AR817"/>
      <c r="AS817"/>
      <c r="AT817"/>
      <c r="AU817"/>
      <c r="AV817"/>
      <c r="AW817"/>
      <c r="AX817"/>
      <c r="AY817"/>
      <c r="AZ817"/>
      <c r="BA817"/>
    </row>
    <row r="818" spans="1:53" s="428" customFormat="1" x14ac:dyDescent="0.25">
      <c r="A818"/>
      <c r="B818" s="25"/>
      <c r="C818" s="25"/>
      <c r="D818" s="27"/>
      <c r="E818" s="26"/>
      <c r="F818" s="26"/>
      <c r="G818" s="353"/>
      <c r="H818" s="425"/>
      <c r="I818" s="353"/>
      <c r="J818" s="426" t="str">
        <f>IF(D818&lt;&gt;"",IF(E818&lt;&gt;"",VLOOKUP(CONCATENATE(D818,"-",E818),'Three Phase - UG'!$C$8:$T$18,9,FALSE),""),"")</f>
        <v/>
      </c>
      <c r="K818" s="426" t="str">
        <f>IF(D818&lt;&gt;"",IF(E818&lt;&gt;"",VLOOKUP(CONCATENATE(D818,"-",E818),'Three Phase - UG'!$C$8:$T$18,10,FALSE),""),"")</f>
        <v/>
      </c>
      <c r="L818" s="426" t="str">
        <f>IF(D818&lt;&gt;"",IF(E818&lt;&gt;"",VLOOKUP(CONCATENATE(D818,"-",E818),'Three Phase - UG'!$C$8:$T$18,12,FALSE),""),"")</f>
        <v/>
      </c>
      <c r="M818" s="426" t="str">
        <f>IF(D818&lt;&gt;"",IF(E818&lt;&gt;"",VLOOKUP(CONCATENATE(D818,"-",E818),'Three Phase - UG'!$C$8:$T$18,13,FALSE),""),"")</f>
        <v/>
      </c>
      <c r="N818" s="427" t="str">
        <f>IF(D818&lt;&gt;"",IF(E818&lt;&gt;"",VLOOKUP(CONCATENATE(D818,"-",E818),'Three Phase - UG'!$C$8:$T$18,15,FALSE)*1000000,""),"")</f>
        <v/>
      </c>
      <c r="O818" s="426"/>
      <c r="P818" s="427"/>
      <c r="W818" s="429"/>
      <c r="X818"/>
      <c r="Y818"/>
      <c r="Z818"/>
      <c r="AA818"/>
      <c r="AB818"/>
      <c r="AC818"/>
      <c r="AD818"/>
      <c r="AE818"/>
      <c r="AF818" s="4"/>
      <c r="AG818" s="4"/>
      <c r="AH818" s="4"/>
      <c r="AI818" s="4"/>
      <c r="AJ818" s="4"/>
      <c r="AK818" s="4"/>
      <c r="AL818" s="4"/>
      <c r="AM818" s="4"/>
      <c r="AN818"/>
      <c r="AO818"/>
      <c r="AP818"/>
      <c r="AQ818"/>
      <c r="AR818"/>
      <c r="AS818"/>
      <c r="AT818"/>
      <c r="AU818"/>
      <c r="AV818"/>
      <c r="AW818"/>
      <c r="AX818"/>
      <c r="AY818"/>
      <c r="AZ818"/>
      <c r="BA818"/>
    </row>
    <row r="819" spans="1:53" s="428" customFormat="1" x14ac:dyDescent="0.25">
      <c r="A819"/>
      <c r="B819" s="25"/>
      <c r="C819" s="25"/>
      <c r="D819" s="27"/>
      <c r="E819" s="26"/>
      <c r="F819" s="26"/>
      <c r="G819" s="353"/>
      <c r="H819" s="425"/>
      <c r="I819" s="353"/>
      <c r="J819" s="426" t="str">
        <f>IF(D819&lt;&gt;"",IF(E819&lt;&gt;"",VLOOKUP(CONCATENATE(D819,"-",E819),'Three Phase - UG'!$C$8:$T$18,9,FALSE),""),"")</f>
        <v/>
      </c>
      <c r="K819" s="426" t="str">
        <f>IF(D819&lt;&gt;"",IF(E819&lt;&gt;"",VLOOKUP(CONCATENATE(D819,"-",E819),'Three Phase - UG'!$C$8:$T$18,10,FALSE),""),"")</f>
        <v/>
      </c>
      <c r="L819" s="426" t="str">
        <f>IF(D819&lt;&gt;"",IF(E819&lt;&gt;"",VLOOKUP(CONCATENATE(D819,"-",E819),'Three Phase - UG'!$C$8:$T$18,12,FALSE),""),"")</f>
        <v/>
      </c>
      <c r="M819" s="426" t="str">
        <f>IF(D819&lt;&gt;"",IF(E819&lt;&gt;"",VLOOKUP(CONCATENATE(D819,"-",E819),'Three Phase - UG'!$C$8:$T$18,13,FALSE),""),"")</f>
        <v/>
      </c>
      <c r="N819" s="427" t="str">
        <f>IF(D819&lt;&gt;"",IF(E819&lt;&gt;"",VLOOKUP(CONCATENATE(D819,"-",E819),'Three Phase - UG'!$C$8:$T$18,15,FALSE)*1000000,""),"")</f>
        <v/>
      </c>
      <c r="O819" s="426"/>
      <c r="P819" s="427"/>
      <c r="W819" s="429"/>
      <c r="X819"/>
      <c r="Y819"/>
      <c r="Z819"/>
      <c r="AA819"/>
      <c r="AB819"/>
      <c r="AC819"/>
      <c r="AD819"/>
      <c r="AE819"/>
      <c r="AF819" s="4"/>
      <c r="AG819" s="4"/>
      <c r="AH819" s="4"/>
      <c r="AI819" s="4"/>
      <c r="AJ819" s="4"/>
      <c r="AK819" s="4"/>
      <c r="AL819" s="4"/>
      <c r="AM819" s="4"/>
      <c r="AN819"/>
      <c r="AO819"/>
      <c r="AP819"/>
      <c r="AQ819"/>
      <c r="AR819"/>
      <c r="AS819"/>
      <c r="AT819"/>
      <c r="AU819"/>
      <c r="AV819"/>
      <c r="AW819"/>
      <c r="AX819"/>
      <c r="AY819"/>
      <c r="AZ819"/>
      <c r="BA819"/>
    </row>
    <row r="820" spans="1:53" s="428" customFormat="1" x14ac:dyDescent="0.25">
      <c r="A820"/>
      <c r="B820" s="25"/>
      <c r="C820" s="25"/>
      <c r="D820" s="27"/>
      <c r="E820" s="26"/>
      <c r="F820" s="26"/>
      <c r="G820" s="353"/>
      <c r="H820" s="425"/>
      <c r="I820" s="353"/>
      <c r="J820" s="426" t="str">
        <f>IF(D820&lt;&gt;"",IF(E820&lt;&gt;"",VLOOKUP(CONCATENATE(D820,"-",E820),'Three Phase - UG'!$C$8:$T$18,9,FALSE),""),"")</f>
        <v/>
      </c>
      <c r="K820" s="426" t="str">
        <f>IF(D820&lt;&gt;"",IF(E820&lt;&gt;"",VLOOKUP(CONCATENATE(D820,"-",E820),'Three Phase - UG'!$C$8:$T$18,10,FALSE),""),"")</f>
        <v/>
      </c>
      <c r="L820" s="426" t="str">
        <f>IF(D820&lt;&gt;"",IF(E820&lt;&gt;"",VLOOKUP(CONCATENATE(D820,"-",E820),'Three Phase - UG'!$C$8:$T$18,12,FALSE),""),"")</f>
        <v/>
      </c>
      <c r="M820" s="426" t="str">
        <f>IF(D820&lt;&gt;"",IF(E820&lt;&gt;"",VLOOKUP(CONCATENATE(D820,"-",E820),'Three Phase - UG'!$C$8:$T$18,13,FALSE),""),"")</f>
        <v/>
      </c>
      <c r="N820" s="427" t="str">
        <f>IF(D820&lt;&gt;"",IF(E820&lt;&gt;"",VLOOKUP(CONCATENATE(D820,"-",E820),'Three Phase - UG'!$C$8:$T$18,15,FALSE)*1000000,""),"")</f>
        <v/>
      </c>
      <c r="O820" s="426"/>
      <c r="P820" s="427"/>
      <c r="W820" s="429"/>
      <c r="X820"/>
      <c r="Y820"/>
      <c r="Z820"/>
      <c r="AA820"/>
      <c r="AB820"/>
      <c r="AC820"/>
      <c r="AD820"/>
      <c r="AE820"/>
      <c r="AF820" s="4"/>
      <c r="AG820" s="4"/>
      <c r="AH820" s="4"/>
      <c r="AI820" s="4"/>
      <c r="AJ820" s="4"/>
      <c r="AK820" s="4"/>
      <c r="AL820" s="4"/>
      <c r="AM820" s="4"/>
      <c r="AN820"/>
      <c r="AO820"/>
      <c r="AP820"/>
      <c r="AQ820"/>
      <c r="AR820"/>
      <c r="AS820"/>
      <c r="AT820"/>
      <c r="AU820"/>
      <c r="AV820"/>
      <c r="AW820"/>
      <c r="AX820"/>
      <c r="AY820"/>
      <c r="AZ820"/>
      <c r="BA820"/>
    </row>
    <row r="821" spans="1:53" s="428" customFormat="1" x14ac:dyDescent="0.25">
      <c r="A821"/>
      <c r="B821" s="25"/>
      <c r="C821" s="25"/>
      <c r="D821" s="27"/>
      <c r="E821" s="26"/>
      <c r="F821" s="26"/>
      <c r="G821" s="353"/>
      <c r="H821" s="425"/>
      <c r="I821" s="353"/>
      <c r="J821" s="426" t="str">
        <f>IF(D821&lt;&gt;"",IF(E821&lt;&gt;"",VLOOKUP(CONCATENATE(D821,"-",E821),'Three Phase - UG'!$C$8:$T$18,9,FALSE),""),"")</f>
        <v/>
      </c>
      <c r="K821" s="426" t="str">
        <f>IF(D821&lt;&gt;"",IF(E821&lt;&gt;"",VLOOKUP(CONCATENATE(D821,"-",E821),'Three Phase - UG'!$C$8:$T$18,10,FALSE),""),"")</f>
        <v/>
      </c>
      <c r="L821" s="426" t="str">
        <f>IF(D821&lt;&gt;"",IF(E821&lt;&gt;"",VLOOKUP(CONCATENATE(D821,"-",E821),'Three Phase - UG'!$C$8:$T$18,12,FALSE),""),"")</f>
        <v/>
      </c>
      <c r="M821" s="426" t="str">
        <f>IF(D821&lt;&gt;"",IF(E821&lt;&gt;"",VLOOKUP(CONCATENATE(D821,"-",E821),'Three Phase - UG'!$C$8:$T$18,13,FALSE),""),"")</f>
        <v/>
      </c>
      <c r="N821" s="427" t="str">
        <f>IF(D821&lt;&gt;"",IF(E821&lt;&gt;"",VLOOKUP(CONCATENATE(D821,"-",E821),'Three Phase - UG'!$C$8:$T$18,15,FALSE)*1000000,""),"")</f>
        <v/>
      </c>
      <c r="O821" s="426"/>
      <c r="P821" s="427"/>
      <c r="W821" s="429"/>
      <c r="X821"/>
      <c r="Y821"/>
      <c r="Z821"/>
      <c r="AA821"/>
      <c r="AB821"/>
      <c r="AC821"/>
      <c r="AD821"/>
      <c r="AE821"/>
      <c r="AF821" s="4"/>
      <c r="AG821" s="4"/>
      <c r="AH821" s="4"/>
      <c r="AI821" s="4"/>
      <c r="AJ821" s="4"/>
      <c r="AK821" s="4"/>
      <c r="AL821" s="4"/>
      <c r="AM821" s="4"/>
      <c r="AN821"/>
      <c r="AO821"/>
      <c r="AP821"/>
      <c r="AQ821"/>
      <c r="AR821"/>
      <c r="AS821"/>
      <c r="AT821"/>
      <c r="AU821"/>
      <c r="AV821"/>
      <c r="AW821"/>
      <c r="AX821"/>
      <c r="AY821"/>
      <c r="AZ821"/>
      <c r="BA821"/>
    </row>
    <row r="822" spans="1:53" s="428" customFormat="1" x14ac:dyDescent="0.25">
      <c r="A822"/>
      <c r="B822" s="25"/>
      <c r="C822" s="25"/>
      <c r="D822" s="27"/>
      <c r="E822" s="26"/>
      <c r="F822" s="26"/>
      <c r="G822" s="353"/>
      <c r="H822" s="425"/>
      <c r="I822" s="353"/>
      <c r="J822" s="426" t="str">
        <f>IF(D822&lt;&gt;"",IF(E822&lt;&gt;"",VLOOKUP(CONCATENATE(D822,"-",E822),'Three Phase - UG'!$C$8:$T$18,9,FALSE),""),"")</f>
        <v/>
      </c>
      <c r="K822" s="426" t="str">
        <f>IF(D822&lt;&gt;"",IF(E822&lt;&gt;"",VLOOKUP(CONCATENATE(D822,"-",E822),'Three Phase - UG'!$C$8:$T$18,10,FALSE),""),"")</f>
        <v/>
      </c>
      <c r="L822" s="426" t="str">
        <f>IF(D822&lt;&gt;"",IF(E822&lt;&gt;"",VLOOKUP(CONCATENATE(D822,"-",E822),'Three Phase - UG'!$C$8:$T$18,12,FALSE),""),"")</f>
        <v/>
      </c>
      <c r="M822" s="426" t="str">
        <f>IF(D822&lt;&gt;"",IF(E822&lt;&gt;"",VLOOKUP(CONCATENATE(D822,"-",E822),'Three Phase - UG'!$C$8:$T$18,13,FALSE),""),"")</f>
        <v/>
      </c>
      <c r="N822" s="427" t="str">
        <f>IF(D822&lt;&gt;"",IF(E822&lt;&gt;"",VLOOKUP(CONCATENATE(D822,"-",E822),'Three Phase - UG'!$C$8:$T$18,15,FALSE)*1000000,""),"")</f>
        <v/>
      </c>
      <c r="O822" s="426"/>
      <c r="P822" s="427"/>
      <c r="W822" s="429"/>
      <c r="X822"/>
      <c r="Y822"/>
      <c r="Z822"/>
      <c r="AA822"/>
      <c r="AB822"/>
      <c r="AC822"/>
      <c r="AD822"/>
      <c r="AE822"/>
      <c r="AF822" s="4"/>
      <c r="AG822" s="4"/>
      <c r="AH822" s="4"/>
      <c r="AI822" s="4"/>
      <c r="AJ822" s="4"/>
      <c r="AK822" s="4"/>
      <c r="AL822" s="4"/>
      <c r="AM822" s="4"/>
      <c r="AN822"/>
      <c r="AO822"/>
      <c r="AP822"/>
      <c r="AQ822"/>
      <c r="AR822"/>
      <c r="AS822"/>
      <c r="AT822"/>
      <c r="AU822"/>
      <c r="AV822"/>
      <c r="AW822"/>
      <c r="AX822"/>
      <c r="AY822"/>
      <c r="AZ822"/>
      <c r="BA822"/>
    </row>
    <row r="823" spans="1:53" s="428" customFormat="1" x14ac:dyDescent="0.25">
      <c r="A823"/>
      <c r="B823" s="25"/>
      <c r="C823" s="25"/>
      <c r="D823" s="27"/>
      <c r="E823" s="26"/>
      <c r="F823" s="26"/>
      <c r="G823" s="353"/>
      <c r="H823" s="425"/>
      <c r="I823" s="353"/>
      <c r="J823" s="426" t="str">
        <f>IF(D823&lt;&gt;"",IF(E823&lt;&gt;"",VLOOKUP(CONCATENATE(D823,"-",E823),'Three Phase - UG'!$C$8:$T$18,9,FALSE),""),"")</f>
        <v/>
      </c>
      <c r="K823" s="426" t="str">
        <f>IF(D823&lt;&gt;"",IF(E823&lt;&gt;"",VLOOKUP(CONCATENATE(D823,"-",E823),'Three Phase - UG'!$C$8:$T$18,10,FALSE),""),"")</f>
        <v/>
      </c>
      <c r="L823" s="426" t="str">
        <f>IF(D823&lt;&gt;"",IF(E823&lt;&gt;"",VLOOKUP(CONCATENATE(D823,"-",E823),'Three Phase - UG'!$C$8:$T$18,12,FALSE),""),"")</f>
        <v/>
      </c>
      <c r="M823" s="426" t="str">
        <f>IF(D823&lt;&gt;"",IF(E823&lt;&gt;"",VLOOKUP(CONCATENATE(D823,"-",E823),'Three Phase - UG'!$C$8:$T$18,13,FALSE),""),"")</f>
        <v/>
      </c>
      <c r="N823" s="427" t="str">
        <f>IF(D823&lt;&gt;"",IF(E823&lt;&gt;"",VLOOKUP(CONCATENATE(D823,"-",E823),'Three Phase - UG'!$C$8:$T$18,15,FALSE)*1000000,""),"")</f>
        <v/>
      </c>
      <c r="O823" s="426"/>
      <c r="P823" s="427"/>
      <c r="W823" s="429"/>
      <c r="X823"/>
      <c r="Y823"/>
      <c r="Z823"/>
      <c r="AA823"/>
      <c r="AB823"/>
      <c r="AC823"/>
      <c r="AD823"/>
      <c r="AE823"/>
      <c r="AF823" s="4"/>
      <c r="AG823" s="4"/>
      <c r="AH823" s="4"/>
      <c r="AI823" s="4"/>
      <c r="AJ823" s="4"/>
      <c r="AK823" s="4"/>
      <c r="AL823" s="4"/>
      <c r="AM823" s="4"/>
      <c r="AN823"/>
      <c r="AO823"/>
      <c r="AP823"/>
      <c r="AQ823"/>
      <c r="AR823"/>
      <c r="AS823"/>
      <c r="AT823"/>
      <c r="AU823"/>
      <c r="AV823"/>
      <c r="AW823"/>
      <c r="AX823"/>
      <c r="AY823"/>
      <c r="AZ823"/>
      <c r="BA823"/>
    </row>
    <row r="824" spans="1:53" s="428" customFormat="1" x14ac:dyDescent="0.25">
      <c r="A824"/>
      <c r="B824" s="25"/>
      <c r="C824" s="25"/>
      <c r="D824" s="27"/>
      <c r="E824" s="26"/>
      <c r="F824" s="26"/>
      <c r="G824" s="353"/>
      <c r="H824" s="425"/>
      <c r="I824" s="353"/>
      <c r="J824" s="426" t="str">
        <f>IF(D824&lt;&gt;"",IF(E824&lt;&gt;"",VLOOKUP(CONCATENATE(D824,"-",E824),'Three Phase - UG'!$C$8:$T$18,9,FALSE),""),"")</f>
        <v/>
      </c>
      <c r="K824" s="426" t="str">
        <f>IF(D824&lt;&gt;"",IF(E824&lt;&gt;"",VLOOKUP(CONCATENATE(D824,"-",E824),'Three Phase - UG'!$C$8:$T$18,10,FALSE),""),"")</f>
        <v/>
      </c>
      <c r="L824" s="426" t="str">
        <f>IF(D824&lt;&gt;"",IF(E824&lt;&gt;"",VLOOKUP(CONCATENATE(D824,"-",E824),'Three Phase - UG'!$C$8:$T$18,12,FALSE),""),"")</f>
        <v/>
      </c>
      <c r="M824" s="426" t="str">
        <f>IF(D824&lt;&gt;"",IF(E824&lt;&gt;"",VLOOKUP(CONCATENATE(D824,"-",E824),'Three Phase - UG'!$C$8:$T$18,13,FALSE),""),"")</f>
        <v/>
      </c>
      <c r="N824" s="427" t="str">
        <f>IF(D824&lt;&gt;"",IF(E824&lt;&gt;"",VLOOKUP(CONCATENATE(D824,"-",E824),'Three Phase - UG'!$C$8:$T$18,15,FALSE)*1000000,""),"")</f>
        <v/>
      </c>
      <c r="O824" s="426"/>
      <c r="P824" s="427"/>
      <c r="W824" s="429"/>
      <c r="X824"/>
      <c r="Y824"/>
      <c r="Z824"/>
      <c r="AA824"/>
      <c r="AB824"/>
      <c r="AC824"/>
      <c r="AD824"/>
      <c r="AE824"/>
      <c r="AF824" s="4"/>
      <c r="AG824" s="4"/>
      <c r="AH824" s="4"/>
      <c r="AI824" s="4"/>
      <c r="AJ824" s="4"/>
      <c r="AK824" s="4"/>
      <c r="AL824" s="4"/>
      <c r="AM824" s="4"/>
      <c r="AN824"/>
      <c r="AO824"/>
      <c r="AP824"/>
      <c r="AQ824"/>
      <c r="AR824"/>
      <c r="AS824"/>
      <c r="AT824"/>
      <c r="AU824"/>
      <c r="AV824"/>
      <c r="AW824"/>
      <c r="AX824"/>
      <c r="AY824"/>
      <c r="AZ824"/>
      <c r="BA824"/>
    </row>
    <row r="825" spans="1:53" s="428" customFormat="1" x14ac:dyDescent="0.25">
      <c r="A825"/>
      <c r="B825" s="25"/>
      <c r="C825" s="25"/>
      <c r="D825" s="27"/>
      <c r="E825" s="26"/>
      <c r="F825" s="26"/>
      <c r="G825" s="353"/>
      <c r="H825" s="425"/>
      <c r="I825" s="353"/>
      <c r="J825" s="426" t="str">
        <f>IF(D825&lt;&gt;"",IF(E825&lt;&gt;"",VLOOKUP(CONCATENATE(D825,"-",E825),'Three Phase - UG'!$C$8:$T$18,9,FALSE),""),"")</f>
        <v/>
      </c>
      <c r="K825" s="426" t="str">
        <f>IF(D825&lt;&gt;"",IF(E825&lt;&gt;"",VLOOKUP(CONCATENATE(D825,"-",E825),'Three Phase - UG'!$C$8:$T$18,10,FALSE),""),"")</f>
        <v/>
      </c>
      <c r="L825" s="426" t="str">
        <f>IF(D825&lt;&gt;"",IF(E825&lt;&gt;"",VLOOKUP(CONCATENATE(D825,"-",E825),'Three Phase - UG'!$C$8:$T$18,12,FALSE),""),"")</f>
        <v/>
      </c>
      <c r="M825" s="426" t="str">
        <f>IF(D825&lt;&gt;"",IF(E825&lt;&gt;"",VLOOKUP(CONCATENATE(D825,"-",E825),'Three Phase - UG'!$C$8:$T$18,13,FALSE),""),"")</f>
        <v/>
      </c>
      <c r="N825" s="427" t="str">
        <f>IF(D825&lt;&gt;"",IF(E825&lt;&gt;"",VLOOKUP(CONCATENATE(D825,"-",E825),'Three Phase - UG'!$C$8:$T$18,15,FALSE)*1000000,""),"")</f>
        <v/>
      </c>
      <c r="O825" s="426"/>
      <c r="P825" s="427"/>
      <c r="W825" s="429"/>
      <c r="X825"/>
      <c r="Y825"/>
      <c r="Z825"/>
      <c r="AA825"/>
      <c r="AB825"/>
      <c r="AC825"/>
      <c r="AD825"/>
      <c r="AE825"/>
      <c r="AF825" s="4"/>
      <c r="AG825" s="4"/>
      <c r="AH825" s="4"/>
      <c r="AI825" s="4"/>
      <c r="AJ825" s="4"/>
      <c r="AK825" s="4"/>
      <c r="AL825" s="4"/>
      <c r="AM825" s="4"/>
      <c r="AN825"/>
      <c r="AO825"/>
      <c r="AP825"/>
      <c r="AQ825"/>
      <c r="AR825"/>
      <c r="AS825"/>
      <c r="AT825"/>
      <c r="AU825"/>
      <c r="AV825"/>
      <c r="AW825"/>
      <c r="AX825"/>
      <c r="AY825"/>
      <c r="AZ825"/>
      <c r="BA825"/>
    </row>
    <row r="826" spans="1:53" s="428" customFormat="1" x14ac:dyDescent="0.25">
      <c r="A826"/>
      <c r="B826" s="25"/>
      <c r="C826" s="25"/>
      <c r="D826" s="27"/>
      <c r="E826" s="26"/>
      <c r="F826" s="26"/>
      <c r="G826" s="353"/>
      <c r="H826" s="425"/>
      <c r="I826" s="353"/>
      <c r="J826" s="426" t="str">
        <f>IF(D826&lt;&gt;"",IF(E826&lt;&gt;"",VLOOKUP(CONCATENATE(D826,"-",E826),'Three Phase - UG'!$C$8:$T$18,9,FALSE),""),"")</f>
        <v/>
      </c>
      <c r="K826" s="426" t="str">
        <f>IF(D826&lt;&gt;"",IF(E826&lt;&gt;"",VLOOKUP(CONCATENATE(D826,"-",E826),'Three Phase - UG'!$C$8:$T$18,10,FALSE),""),"")</f>
        <v/>
      </c>
      <c r="L826" s="426" t="str">
        <f>IF(D826&lt;&gt;"",IF(E826&lt;&gt;"",VLOOKUP(CONCATENATE(D826,"-",E826),'Three Phase - UG'!$C$8:$T$18,12,FALSE),""),"")</f>
        <v/>
      </c>
      <c r="M826" s="426" t="str">
        <f>IF(D826&lt;&gt;"",IF(E826&lt;&gt;"",VLOOKUP(CONCATENATE(D826,"-",E826),'Three Phase - UG'!$C$8:$T$18,13,FALSE),""),"")</f>
        <v/>
      </c>
      <c r="N826" s="427" t="str">
        <f>IF(D826&lt;&gt;"",IF(E826&lt;&gt;"",VLOOKUP(CONCATENATE(D826,"-",E826),'Three Phase - UG'!$C$8:$T$18,15,FALSE)*1000000,""),"")</f>
        <v/>
      </c>
      <c r="O826" s="426"/>
      <c r="P826" s="427"/>
      <c r="W826" s="429"/>
      <c r="X826"/>
      <c r="Y826"/>
      <c r="Z826"/>
      <c r="AA826"/>
      <c r="AB826"/>
      <c r="AC826"/>
      <c r="AD826"/>
      <c r="AE826"/>
      <c r="AF826" s="4"/>
      <c r="AG826" s="4"/>
      <c r="AH826" s="4"/>
      <c r="AI826" s="4"/>
      <c r="AJ826" s="4"/>
      <c r="AK826" s="4"/>
      <c r="AL826" s="4"/>
      <c r="AM826" s="4"/>
      <c r="AN826"/>
      <c r="AO826"/>
      <c r="AP826"/>
      <c r="AQ826"/>
      <c r="AR826"/>
      <c r="AS826"/>
      <c r="AT826"/>
      <c r="AU826"/>
      <c r="AV826"/>
      <c r="AW826"/>
      <c r="AX826"/>
      <c r="AY826"/>
      <c r="AZ826"/>
      <c r="BA826"/>
    </row>
    <row r="827" spans="1:53" s="428" customFormat="1" x14ac:dyDescent="0.25">
      <c r="A827"/>
      <c r="B827" s="25"/>
      <c r="C827" s="25"/>
      <c r="D827" s="27"/>
      <c r="E827" s="26"/>
      <c r="F827" s="26"/>
      <c r="G827" s="353"/>
      <c r="H827" s="425"/>
      <c r="I827" s="353"/>
      <c r="J827" s="426" t="str">
        <f>IF(D827&lt;&gt;"",IF(E827&lt;&gt;"",VLOOKUP(CONCATENATE(D827,"-",E827),'Three Phase - UG'!$C$8:$T$18,9,FALSE),""),"")</f>
        <v/>
      </c>
      <c r="K827" s="426" t="str">
        <f>IF(D827&lt;&gt;"",IF(E827&lt;&gt;"",VLOOKUP(CONCATENATE(D827,"-",E827),'Three Phase - UG'!$C$8:$T$18,10,FALSE),""),"")</f>
        <v/>
      </c>
      <c r="L827" s="426" t="str">
        <f>IF(D827&lt;&gt;"",IF(E827&lt;&gt;"",VLOOKUP(CONCATENATE(D827,"-",E827),'Three Phase - UG'!$C$8:$T$18,12,FALSE),""),"")</f>
        <v/>
      </c>
      <c r="M827" s="426" t="str">
        <f>IF(D827&lt;&gt;"",IF(E827&lt;&gt;"",VLOOKUP(CONCATENATE(D827,"-",E827),'Three Phase - UG'!$C$8:$T$18,13,FALSE),""),"")</f>
        <v/>
      </c>
      <c r="N827" s="427" t="str">
        <f>IF(D827&lt;&gt;"",IF(E827&lt;&gt;"",VLOOKUP(CONCATENATE(D827,"-",E827),'Three Phase - UG'!$C$8:$T$18,15,FALSE)*1000000,""),"")</f>
        <v/>
      </c>
      <c r="O827" s="426"/>
      <c r="P827" s="427"/>
      <c r="W827" s="429"/>
      <c r="X827"/>
      <c r="Y827"/>
      <c r="Z827"/>
      <c r="AA827"/>
      <c r="AB827"/>
      <c r="AC827"/>
      <c r="AD827"/>
      <c r="AE827"/>
      <c r="AF827" s="4"/>
      <c r="AG827" s="4"/>
      <c r="AH827" s="4"/>
      <c r="AI827" s="4"/>
      <c r="AJ827" s="4"/>
      <c r="AK827" s="4"/>
      <c r="AL827" s="4"/>
      <c r="AM827" s="4"/>
      <c r="AN827"/>
      <c r="AO827"/>
      <c r="AP827"/>
      <c r="AQ827"/>
      <c r="AR827"/>
      <c r="AS827"/>
      <c r="AT827"/>
      <c r="AU827"/>
      <c r="AV827"/>
      <c r="AW827"/>
      <c r="AX827"/>
      <c r="AY827"/>
      <c r="AZ827"/>
      <c r="BA827"/>
    </row>
    <row r="828" spans="1:53" s="428" customFormat="1" x14ac:dyDescent="0.25">
      <c r="A828"/>
      <c r="B828" s="25"/>
      <c r="C828" s="25"/>
      <c r="D828" s="27"/>
      <c r="E828" s="26"/>
      <c r="F828" s="26"/>
      <c r="G828" s="353"/>
      <c r="H828" s="425"/>
      <c r="I828" s="353"/>
      <c r="J828" s="426" t="str">
        <f>IF(D828&lt;&gt;"",IF(E828&lt;&gt;"",VLOOKUP(CONCATENATE(D828,"-",E828),'Three Phase - UG'!$C$8:$T$18,9,FALSE),""),"")</f>
        <v/>
      </c>
      <c r="K828" s="426" t="str">
        <f>IF(D828&lt;&gt;"",IF(E828&lt;&gt;"",VLOOKUP(CONCATENATE(D828,"-",E828),'Three Phase - UG'!$C$8:$T$18,10,FALSE),""),"")</f>
        <v/>
      </c>
      <c r="L828" s="426" t="str">
        <f>IF(D828&lt;&gt;"",IF(E828&lt;&gt;"",VLOOKUP(CONCATENATE(D828,"-",E828),'Three Phase - UG'!$C$8:$T$18,12,FALSE),""),"")</f>
        <v/>
      </c>
      <c r="M828" s="426" t="str">
        <f>IF(D828&lt;&gt;"",IF(E828&lt;&gt;"",VLOOKUP(CONCATENATE(D828,"-",E828),'Three Phase - UG'!$C$8:$T$18,13,FALSE),""),"")</f>
        <v/>
      </c>
      <c r="N828" s="427" t="str">
        <f>IF(D828&lt;&gt;"",IF(E828&lt;&gt;"",VLOOKUP(CONCATENATE(D828,"-",E828),'Three Phase - UG'!$C$8:$T$18,15,FALSE)*1000000,""),"")</f>
        <v/>
      </c>
      <c r="O828" s="426"/>
      <c r="P828" s="427"/>
      <c r="W828" s="429"/>
      <c r="X828"/>
      <c r="Y828"/>
      <c r="Z828"/>
      <c r="AA828"/>
      <c r="AB828"/>
      <c r="AC828"/>
      <c r="AD828"/>
      <c r="AE828"/>
      <c r="AF828" s="4"/>
      <c r="AG828" s="4"/>
      <c r="AH828" s="4"/>
      <c r="AI828" s="4"/>
      <c r="AJ828" s="4"/>
      <c r="AK828" s="4"/>
      <c r="AL828" s="4"/>
      <c r="AM828" s="4"/>
      <c r="AN828"/>
      <c r="AO828"/>
      <c r="AP828"/>
      <c r="AQ828"/>
      <c r="AR828"/>
      <c r="AS828"/>
      <c r="AT828"/>
      <c r="AU828"/>
      <c r="AV828"/>
      <c r="AW828"/>
      <c r="AX828"/>
      <c r="AY828"/>
      <c r="AZ828"/>
      <c r="BA828"/>
    </row>
    <row r="829" spans="1:53" s="428" customFormat="1" x14ac:dyDescent="0.25">
      <c r="A829"/>
      <c r="B829" s="25"/>
      <c r="C829" s="25"/>
      <c r="D829" s="27"/>
      <c r="E829" s="26"/>
      <c r="F829" s="26"/>
      <c r="G829" s="353"/>
      <c r="H829" s="425"/>
      <c r="I829" s="353"/>
      <c r="J829" s="426" t="str">
        <f>IF(D829&lt;&gt;"",IF(E829&lt;&gt;"",VLOOKUP(CONCATENATE(D829,"-",E829),'Three Phase - UG'!$C$8:$T$18,9,FALSE),""),"")</f>
        <v/>
      </c>
      <c r="K829" s="426" t="str">
        <f>IF(D829&lt;&gt;"",IF(E829&lt;&gt;"",VLOOKUP(CONCATENATE(D829,"-",E829),'Three Phase - UG'!$C$8:$T$18,10,FALSE),""),"")</f>
        <v/>
      </c>
      <c r="L829" s="426" t="str">
        <f>IF(D829&lt;&gt;"",IF(E829&lt;&gt;"",VLOOKUP(CONCATENATE(D829,"-",E829),'Three Phase - UG'!$C$8:$T$18,12,FALSE),""),"")</f>
        <v/>
      </c>
      <c r="M829" s="426" t="str">
        <f>IF(D829&lt;&gt;"",IF(E829&lt;&gt;"",VLOOKUP(CONCATENATE(D829,"-",E829),'Three Phase - UG'!$C$8:$T$18,13,FALSE),""),"")</f>
        <v/>
      </c>
      <c r="N829" s="427" t="str">
        <f>IF(D829&lt;&gt;"",IF(E829&lt;&gt;"",VLOOKUP(CONCATENATE(D829,"-",E829),'Three Phase - UG'!$C$8:$T$18,15,FALSE)*1000000,""),"")</f>
        <v/>
      </c>
      <c r="O829" s="426"/>
      <c r="P829" s="427"/>
      <c r="W829" s="429"/>
      <c r="X829"/>
      <c r="Y829"/>
      <c r="Z829"/>
      <c r="AA829"/>
      <c r="AB829"/>
      <c r="AC829"/>
      <c r="AD829"/>
      <c r="AE829"/>
      <c r="AF829" s="4"/>
      <c r="AG829" s="4"/>
      <c r="AH829" s="4"/>
      <c r="AI829" s="4"/>
      <c r="AJ829" s="4"/>
      <c r="AK829" s="4"/>
      <c r="AL829" s="4"/>
      <c r="AM829" s="4"/>
      <c r="AN829"/>
      <c r="AO829"/>
      <c r="AP829"/>
      <c r="AQ829"/>
      <c r="AR829"/>
      <c r="AS829"/>
      <c r="AT829"/>
      <c r="AU829"/>
      <c r="AV829"/>
      <c r="AW829"/>
      <c r="AX829"/>
      <c r="AY829"/>
      <c r="AZ829"/>
      <c r="BA829"/>
    </row>
    <row r="830" spans="1:53" s="428" customFormat="1" x14ac:dyDescent="0.25">
      <c r="A830"/>
      <c r="B830" s="25"/>
      <c r="C830" s="25"/>
      <c r="D830" s="27"/>
      <c r="E830" s="26"/>
      <c r="F830" s="26"/>
      <c r="G830" s="353"/>
      <c r="H830" s="425"/>
      <c r="I830" s="353"/>
      <c r="J830" s="426" t="str">
        <f>IF(D830&lt;&gt;"",IF(E830&lt;&gt;"",VLOOKUP(CONCATENATE(D830,"-",E830),'Three Phase - UG'!$C$8:$T$18,9,FALSE),""),"")</f>
        <v/>
      </c>
      <c r="K830" s="426" t="str">
        <f>IF(D830&lt;&gt;"",IF(E830&lt;&gt;"",VLOOKUP(CONCATENATE(D830,"-",E830),'Three Phase - UG'!$C$8:$T$18,10,FALSE),""),"")</f>
        <v/>
      </c>
      <c r="L830" s="426" t="str">
        <f>IF(D830&lt;&gt;"",IF(E830&lt;&gt;"",VLOOKUP(CONCATENATE(D830,"-",E830),'Three Phase - UG'!$C$8:$T$18,12,FALSE),""),"")</f>
        <v/>
      </c>
      <c r="M830" s="426" t="str">
        <f>IF(D830&lt;&gt;"",IF(E830&lt;&gt;"",VLOOKUP(CONCATENATE(D830,"-",E830),'Three Phase - UG'!$C$8:$T$18,13,FALSE),""),"")</f>
        <v/>
      </c>
      <c r="N830" s="427" t="str">
        <f>IF(D830&lt;&gt;"",IF(E830&lt;&gt;"",VLOOKUP(CONCATENATE(D830,"-",E830),'Three Phase - UG'!$C$8:$T$18,15,FALSE)*1000000,""),"")</f>
        <v/>
      </c>
      <c r="O830" s="426"/>
      <c r="P830" s="427"/>
      <c r="W830" s="429"/>
      <c r="X830"/>
      <c r="Y830"/>
      <c r="Z830"/>
      <c r="AA830"/>
      <c r="AB830"/>
      <c r="AC830"/>
      <c r="AD830"/>
      <c r="AE830"/>
      <c r="AF830" s="4"/>
      <c r="AG830" s="4"/>
      <c r="AH830" s="4"/>
      <c r="AI830" s="4"/>
      <c r="AJ830" s="4"/>
      <c r="AK830" s="4"/>
      <c r="AL830" s="4"/>
      <c r="AM830" s="4"/>
      <c r="AN830"/>
      <c r="AO830"/>
      <c r="AP830"/>
      <c r="AQ830"/>
      <c r="AR830"/>
      <c r="AS830"/>
      <c r="AT830"/>
      <c r="AU830"/>
      <c r="AV830"/>
      <c r="AW830"/>
      <c r="AX830"/>
      <c r="AY830"/>
      <c r="AZ830"/>
      <c r="BA830"/>
    </row>
    <row r="831" spans="1:53" s="428" customFormat="1" x14ac:dyDescent="0.25">
      <c r="A831"/>
      <c r="B831" s="25"/>
      <c r="C831" s="25"/>
      <c r="D831" s="27"/>
      <c r="E831" s="26"/>
      <c r="F831" s="26"/>
      <c r="G831" s="353"/>
      <c r="H831" s="425"/>
      <c r="I831" s="353"/>
      <c r="J831" s="426" t="str">
        <f>IF(D831&lt;&gt;"",IF(E831&lt;&gt;"",VLOOKUP(CONCATENATE(D831,"-",E831),'Three Phase - UG'!$C$8:$T$18,9,FALSE),""),"")</f>
        <v/>
      </c>
      <c r="K831" s="426" t="str">
        <f>IF(D831&lt;&gt;"",IF(E831&lt;&gt;"",VLOOKUP(CONCATENATE(D831,"-",E831),'Three Phase - UG'!$C$8:$T$18,10,FALSE),""),"")</f>
        <v/>
      </c>
      <c r="L831" s="426" t="str">
        <f>IF(D831&lt;&gt;"",IF(E831&lt;&gt;"",VLOOKUP(CONCATENATE(D831,"-",E831),'Three Phase - UG'!$C$8:$T$18,12,FALSE),""),"")</f>
        <v/>
      </c>
      <c r="M831" s="426" t="str">
        <f>IF(D831&lt;&gt;"",IF(E831&lt;&gt;"",VLOOKUP(CONCATENATE(D831,"-",E831),'Three Phase - UG'!$C$8:$T$18,13,FALSE),""),"")</f>
        <v/>
      </c>
      <c r="N831" s="427" t="str">
        <f>IF(D831&lt;&gt;"",IF(E831&lt;&gt;"",VLOOKUP(CONCATENATE(D831,"-",E831),'Three Phase - UG'!$C$8:$T$18,15,FALSE)*1000000,""),"")</f>
        <v/>
      </c>
      <c r="O831" s="426"/>
      <c r="P831" s="427"/>
      <c r="W831" s="429"/>
      <c r="X831"/>
      <c r="Y831"/>
      <c r="Z831"/>
      <c r="AA831"/>
      <c r="AB831"/>
      <c r="AC831"/>
      <c r="AD831"/>
      <c r="AE831"/>
      <c r="AF831" s="4"/>
      <c r="AG831" s="4"/>
      <c r="AH831" s="4"/>
      <c r="AI831" s="4"/>
      <c r="AJ831" s="4"/>
      <c r="AK831" s="4"/>
      <c r="AL831" s="4"/>
      <c r="AM831" s="4"/>
      <c r="AN831"/>
      <c r="AO831"/>
      <c r="AP831"/>
      <c r="AQ831"/>
      <c r="AR831"/>
      <c r="AS831"/>
      <c r="AT831"/>
      <c r="AU831"/>
      <c r="AV831"/>
      <c r="AW831"/>
      <c r="AX831"/>
      <c r="AY831"/>
      <c r="AZ831"/>
      <c r="BA831"/>
    </row>
    <row r="832" spans="1:53" s="428" customFormat="1" x14ac:dyDescent="0.25">
      <c r="A832"/>
      <c r="B832" s="25"/>
      <c r="C832" s="25"/>
      <c r="D832" s="27"/>
      <c r="E832" s="26"/>
      <c r="F832" s="26"/>
      <c r="G832" s="353"/>
      <c r="H832" s="425"/>
      <c r="I832" s="353"/>
      <c r="J832" s="426" t="str">
        <f>IF(D832&lt;&gt;"",IF(E832&lt;&gt;"",VLOOKUP(CONCATENATE(D832,"-",E832),'Three Phase - UG'!$C$8:$T$18,9,FALSE),""),"")</f>
        <v/>
      </c>
      <c r="K832" s="426" t="str">
        <f>IF(D832&lt;&gt;"",IF(E832&lt;&gt;"",VLOOKUP(CONCATENATE(D832,"-",E832),'Three Phase - UG'!$C$8:$T$18,10,FALSE),""),"")</f>
        <v/>
      </c>
      <c r="L832" s="426" t="str">
        <f>IF(D832&lt;&gt;"",IF(E832&lt;&gt;"",VLOOKUP(CONCATENATE(D832,"-",E832),'Three Phase - UG'!$C$8:$T$18,12,FALSE),""),"")</f>
        <v/>
      </c>
      <c r="M832" s="426" t="str">
        <f>IF(D832&lt;&gt;"",IF(E832&lt;&gt;"",VLOOKUP(CONCATENATE(D832,"-",E832),'Three Phase - UG'!$C$8:$T$18,13,FALSE),""),"")</f>
        <v/>
      </c>
      <c r="N832" s="427" t="str">
        <f>IF(D832&lt;&gt;"",IF(E832&lt;&gt;"",VLOOKUP(CONCATENATE(D832,"-",E832),'Three Phase - UG'!$C$8:$T$18,15,FALSE)*1000000,""),"")</f>
        <v/>
      </c>
      <c r="O832" s="426"/>
      <c r="P832" s="427"/>
      <c r="W832" s="429"/>
      <c r="X832"/>
      <c r="Y832"/>
      <c r="Z832"/>
      <c r="AA832"/>
      <c r="AB832"/>
      <c r="AC832"/>
      <c r="AD832"/>
      <c r="AE832"/>
      <c r="AF832" s="4"/>
      <c r="AG832" s="4"/>
      <c r="AH832" s="4"/>
      <c r="AI832" s="4"/>
      <c r="AJ832" s="4"/>
      <c r="AK832" s="4"/>
      <c r="AL832" s="4"/>
      <c r="AM832" s="4"/>
      <c r="AN832"/>
      <c r="AO832"/>
      <c r="AP832"/>
      <c r="AQ832"/>
      <c r="AR832"/>
      <c r="AS832"/>
      <c r="AT832"/>
      <c r="AU832"/>
      <c r="AV832"/>
      <c r="AW832"/>
      <c r="AX832"/>
      <c r="AY832"/>
      <c r="AZ832"/>
      <c r="BA832"/>
    </row>
    <row r="833" spans="1:53" s="428" customFormat="1" x14ac:dyDescent="0.25">
      <c r="A833"/>
      <c r="B833" s="25"/>
      <c r="C833" s="25"/>
      <c r="D833" s="27"/>
      <c r="E833" s="26"/>
      <c r="F833" s="26"/>
      <c r="G833" s="353"/>
      <c r="H833" s="425"/>
      <c r="I833" s="353"/>
      <c r="J833" s="426" t="str">
        <f>IF(D833&lt;&gt;"",IF(E833&lt;&gt;"",VLOOKUP(CONCATENATE(D833,"-",E833),'Three Phase - UG'!$C$8:$T$18,9,FALSE),""),"")</f>
        <v/>
      </c>
      <c r="K833" s="426" t="str">
        <f>IF(D833&lt;&gt;"",IF(E833&lt;&gt;"",VLOOKUP(CONCATENATE(D833,"-",E833),'Three Phase - UG'!$C$8:$T$18,10,FALSE),""),"")</f>
        <v/>
      </c>
      <c r="L833" s="426" t="str">
        <f>IF(D833&lt;&gt;"",IF(E833&lt;&gt;"",VLOOKUP(CONCATENATE(D833,"-",E833),'Three Phase - UG'!$C$8:$T$18,12,FALSE),""),"")</f>
        <v/>
      </c>
      <c r="M833" s="426" t="str">
        <f>IF(D833&lt;&gt;"",IF(E833&lt;&gt;"",VLOOKUP(CONCATENATE(D833,"-",E833),'Three Phase - UG'!$C$8:$T$18,13,FALSE),""),"")</f>
        <v/>
      </c>
      <c r="N833" s="427" t="str">
        <f>IF(D833&lt;&gt;"",IF(E833&lt;&gt;"",VLOOKUP(CONCATENATE(D833,"-",E833),'Three Phase - UG'!$C$8:$T$18,15,FALSE)*1000000,""),"")</f>
        <v/>
      </c>
      <c r="O833" s="426"/>
      <c r="P833" s="427"/>
      <c r="W833" s="429"/>
      <c r="X833"/>
      <c r="Y833"/>
      <c r="Z833"/>
      <c r="AA833"/>
      <c r="AB833"/>
      <c r="AC833"/>
      <c r="AD833"/>
      <c r="AE833"/>
      <c r="AF833" s="4"/>
      <c r="AG833" s="4"/>
      <c r="AH833" s="4"/>
      <c r="AI833" s="4"/>
      <c r="AJ833" s="4"/>
      <c r="AK833" s="4"/>
      <c r="AL833" s="4"/>
      <c r="AM833" s="4"/>
      <c r="AN833"/>
      <c r="AO833"/>
      <c r="AP833"/>
      <c r="AQ833"/>
      <c r="AR833"/>
      <c r="AS833"/>
      <c r="AT833"/>
      <c r="AU833"/>
      <c r="AV833"/>
      <c r="AW833"/>
      <c r="AX833"/>
      <c r="AY833"/>
      <c r="AZ833"/>
      <c r="BA833"/>
    </row>
    <row r="834" spans="1:53" s="428" customFormat="1" x14ac:dyDescent="0.25">
      <c r="A834"/>
      <c r="B834" s="25"/>
      <c r="C834" s="25"/>
      <c r="D834" s="27"/>
      <c r="E834" s="26"/>
      <c r="F834" s="26"/>
      <c r="G834" s="353"/>
      <c r="H834" s="425"/>
      <c r="I834" s="353"/>
      <c r="J834" s="426" t="str">
        <f>IF(D834&lt;&gt;"",IF(E834&lt;&gt;"",VLOOKUP(CONCATENATE(D834,"-",E834),'Three Phase - UG'!$C$8:$T$18,9,FALSE),""),"")</f>
        <v/>
      </c>
      <c r="K834" s="426" t="str">
        <f>IF(D834&lt;&gt;"",IF(E834&lt;&gt;"",VLOOKUP(CONCATENATE(D834,"-",E834),'Three Phase - UG'!$C$8:$T$18,10,FALSE),""),"")</f>
        <v/>
      </c>
      <c r="L834" s="426" t="str">
        <f>IF(D834&lt;&gt;"",IF(E834&lt;&gt;"",VLOOKUP(CONCATENATE(D834,"-",E834),'Three Phase - UG'!$C$8:$T$18,12,FALSE),""),"")</f>
        <v/>
      </c>
      <c r="M834" s="426" t="str">
        <f>IF(D834&lt;&gt;"",IF(E834&lt;&gt;"",VLOOKUP(CONCATENATE(D834,"-",E834),'Three Phase - UG'!$C$8:$T$18,13,FALSE),""),"")</f>
        <v/>
      </c>
      <c r="N834" s="427" t="str">
        <f>IF(D834&lt;&gt;"",IF(E834&lt;&gt;"",VLOOKUP(CONCATENATE(D834,"-",E834),'Three Phase - UG'!$C$8:$T$18,15,FALSE)*1000000,""),"")</f>
        <v/>
      </c>
      <c r="O834" s="426"/>
      <c r="P834" s="427"/>
      <c r="W834" s="429"/>
      <c r="X834"/>
      <c r="Y834"/>
      <c r="Z834"/>
      <c r="AA834"/>
      <c r="AB834"/>
      <c r="AC834"/>
      <c r="AD834"/>
      <c r="AE834"/>
      <c r="AF834" s="4"/>
      <c r="AG834" s="4"/>
      <c r="AH834" s="4"/>
      <c r="AI834" s="4"/>
      <c r="AJ834" s="4"/>
      <c r="AK834" s="4"/>
      <c r="AL834" s="4"/>
      <c r="AM834" s="4"/>
      <c r="AN834"/>
      <c r="AO834"/>
      <c r="AP834"/>
      <c r="AQ834"/>
      <c r="AR834"/>
      <c r="AS834"/>
      <c r="AT834"/>
      <c r="AU834"/>
      <c r="AV834"/>
      <c r="AW834"/>
      <c r="AX834"/>
      <c r="AY834"/>
      <c r="AZ834"/>
      <c r="BA834"/>
    </row>
    <row r="835" spans="1:53" s="428" customFormat="1" x14ac:dyDescent="0.25">
      <c r="A835"/>
      <c r="B835" s="25"/>
      <c r="C835" s="25"/>
      <c r="D835" s="27"/>
      <c r="E835" s="26"/>
      <c r="F835" s="26"/>
      <c r="G835" s="353"/>
      <c r="H835" s="425"/>
      <c r="I835" s="353"/>
      <c r="J835" s="426" t="str">
        <f>IF(D835&lt;&gt;"",IF(E835&lt;&gt;"",VLOOKUP(CONCATENATE(D835,"-",E835),'Three Phase - UG'!$C$8:$T$18,9,FALSE),""),"")</f>
        <v/>
      </c>
      <c r="K835" s="426" t="str">
        <f>IF(D835&lt;&gt;"",IF(E835&lt;&gt;"",VLOOKUP(CONCATENATE(D835,"-",E835),'Three Phase - UG'!$C$8:$T$18,10,FALSE),""),"")</f>
        <v/>
      </c>
      <c r="L835" s="426" t="str">
        <f>IF(D835&lt;&gt;"",IF(E835&lt;&gt;"",VLOOKUP(CONCATENATE(D835,"-",E835),'Three Phase - UG'!$C$8:$T$18,12,FALSE),""),"")</f>
        <v/>
      </c>
      <c r="M835" s="426" t="str">
        <f>IF(D835&lt;&gt;"",IF(E835&lt;&gt;"",VLOOKUP(CONCATENATE(D835,"-",E835),'Three Phase - UG'!$C$8:$T$18,13,FALSE),""),"")</f>
        <v/>
      </c>
      <c r="N835" s="427" t="str">
        <f>IF(D835&lt;&gt;"",IF(E835&lt;&gt;"",VLOOKUP(CONCATENATE(D835,"-",E835),'Three Phase - UG'!$C$8:$T$18,15,FALSE)*1000000,""),"")</f>
        <v/>
      </c>
      <c r="O835" s="426"/>
      <c r="P835" s="427"/>
      <c r="W835" s="429"/>
      <c r="X835"/>
      <c r="Y835"/>
      <c r="Z835"/>
      <c r="AA835"/>
      <c r="AB835"/>
      <c r="AC835"/>
      <c r="AD835"/>
      <c r="AE835"/>
      <c r="AF835" s="4"/>
      <c r="AG835" s="4"/>
      <c r="AH835" s="4"/>
      <c r="AI835" s="4"/>
      <c r="AJ835" s="4"/>
      <c r="AK835" s="4"/>
      <c r="AL835" s="4"/>
      <c r="AM835" s="4"/>
      <c r="AN835"/>
      <c r="AO835"/>
      <c r="AP835"/>
      <c r="AQ835"/>
      <c r="AR835"/>
      <c r="AS835"/>
      <c r="AT835"/>
      <c r="AU835"/>
      <c r="AV835"/>
      <c r="AW835"/>
      <c r="AX835"/>
      <c r="AY835"/>
      <c r="AZ835"/>
      <c r="BA835"/>
    </row>
    <row r="836" spans="1:53" s="428" customFormat="1" x14ac:dyDescent="0.25">
      <c r="A836"/>
      <c r="B836" s="25"/>
      <c r="C836" s="25"/>
      <c r="D836" s="27"/>
      <c r="E836" s="26"/>
      <c r="F836" s="26"/>
      <c r="G836" s="353"/>
      <c r="H836" s="425"/>
      <c r="I836" s="353"/>
      <c r="J836" s="426" t="str">
        <f>IF(D836&lt;&gt;"",IF(E836&lt;&gt;"",VLOOKUP(CONCATENATE(D836,"-",E836),'Three Phase - UG'!$C$8:$T$18,9,FALSE),""),"")</f>
        <v/>
      </c>
      <c r="K836" s="426" t="str">
        <f>IF(D836&lt;&gt;"",IF(E836&lt;&gt;"",VLOOKUP(CONCATENATE(D836,"-",E836),'Three Phase - UG'!$C$8:$T$18,10,FALSE),""),"")</f>
        <v/>
      </c>
      <c r="L836" s="426" t="str">
        <f>IF(D836&lt;&gt;"",IF(E836&lt;&gt;"",VLOOKUP(CONCATENATE(D836,"-",E836),'Three Phase - UG'!$C$8:$T$18,12,FALSE),""),"")</f>
        <v/>
      </c>
      <c r="M836" s="426" t="str">
        <f>IF(D836&lt;&gt;"",IF(E836&lt;&gt;"",VLOOKUP(CONCATENATE(D836,"-",E836),'Three Phase - UG'!$C$8:$T$18,13,FALSE),""),"")</f>
        <v/>
      </c>
      <c r="N836" s="427" t="str">
        <f>IF(D836&lt;&gt;"",IF(E836&lt;&gt;"",VLOOKUP(CONCATENATE(D836,"-",E836),'Three Phase - UG'!$C$8:$T$18,15,FALSE)*1000000,""),"")</f>
        <v/>
      </c>
      <c r="O836" s="426"/>
      <c r="P836" s="427"/>
      <c r="W836" s="429"/>
      <c r="X836"/>
      <c r="Y836"/>
      <c r="Z836"/>
      <c r="AA836"/>
      <c r="AB836"/>
      <c r="AC836"/>
      <c r="AD836"/>
      <c r="AE836"/>
      <c r="AF836" s="4"/>
      <c r="AG836" s="4"/>
      <c r="AH836" s="4"/>
      <c r="AI836" s="4"/>
      <c r="AJ836" s="4"/>
      <c r="AK836" s="4"/>
      <c r="AL836" s="4"/>
      <c r="AM836" s="4"/>
      <c r="AN836"/>
      <c r="AO836"/>
      <c r="AP836"/>
      <c r="AQ836"/>
      <c r="AR836"/>
      <c r="AS836"/>
      <c r="AT836"/>
      <c r="AU836"/>
      <c r="AV836"/>
      <c r="AW836"/>
      <c r="AX836"/>
      <c r="AY836"/>
      <c r="AZ836"/>
      <c r="BA836"/>
    </row>
    <row r="837" spans="1:53" s="428" customFormat="1" x14ac:dyDescent="0.25">
      <c r="A837"/>
      <c r="B837" s="25"/>
      <c r="C837" s="25"/>
      <c r="D837" s="27"/>
      <c r="E837" s="26"/>
      <c r="F837" s="26"/>
      <c r="G837" s="353"/>
      <c r="H837" s="425"/>
      <c r="I837" s="353"/>
      <c r="J837" s="426" t="str">
        <f>IF(D837&lt;&gt;"",IF(E837&lt;&gt;"",VLOOKUP(CONCATENATE(D837,"-",E837),'Three Phase - UG'!$C$8:$T$18,9,FALSE),""),"")</f>
        <v/>
      </c>
      <c r="K837" s="426" t="str">
        <f>IF(D837&lt;&gt;"",IF(E837&lt;&gt;"",VLOOKUP(CONCATENATE(D837,"-",E837),'Three Phase - UG'!$C$8:$T$18,10,FALSE),""),"")</f>
        <v/>
      </c>
      <c r="L837" s="426" t="str">
        <f>IF(D837&lt;&gt;"",IF(E837&lt;&gt;"",VLOOKUP(CONCATENATE(D837,"-",E837),'Three Phase - UG'!$C$8:$T$18,12,FALSE),""),"")</f>
        <v/>
      </c>
      <c r="M837" s="426" t="str">
        <f>IF(D837&lt;&gt;"",IF(E837&lt;&gt;"",VLOOKUP(CONCATENATE(D837,"-",E837),'Three Phase - UG'!$C$8:$T$18,13,FALSE),""),"")</f>
        <v/>
      </c>
      <c r="N837" s="427" t="str">
        <f>IF(D837&lt;&gt;"",IF(E837&lt;&gt;"",VLOOKUP(CONCATENATE(D837,"-",E837),'Three Phase - UG'!$C$8:$T$18,15,FALSE)*1000000,""),"")</f>
        <v/>
      </c>
      <c r="O837" s="426"/>
      <c r="P837" s="427"/>
      <c r="W837" s="429"/>
      <c r="X837"/>
      <c r="Y837"/>
      <c r="Z837"/>
      <c r="AA837"/>
      <c r="AB837"/>
      <c r="AC837"/>
      <c r="AD837"/>
      <c r="AE837"/>
      <c r="AF837" s="4"/>
      <c r="AG837" s="4"/>
      <c r="AH837" s="4"/>
      <c r="AI837" s="4"/>
      <c r="AJ837" s="4"/>
      <c r="AK837" s="4"/>
      <c r="AL837" s="4"/>
      <c r="AM837" s="4"/>
      <c r="AN837"/>
      <c r="AO837"/>
      <c r="AP837"/>
      <c r="AQ837"/>
      <c r="AR837"/>
      <c r="AS837"/>
      <c r="AT837"/>
      <c r="AU837"/>
      <c r="AV837"/>
      <c r="AW837"/>
      <c r="AX837"/>
      <c r="AY837"/>
      <c r="AZ837"/>
      <c r="BA837"/>
    </row>
    <row r="838" spans="1:53" s="428" customFormat="1" x14ac:dyDescent="0.25">
      <c r="A838"/>
      <c r="B838" s="25"/>
      <c r="C838" s="25"/>
      <c r="D838" s="27"/>
      <c r="E838" s="26"/>
      <c r="F838" s="26"/>
      <c r="G838" s="353"/>
      <c r="H838" s="425"/>
      <c r="I838" s="353"/>
      <c r="J838" s="426" t="str">
        <f>IF(D838&lt;&gt;"",IF(E838&lt;&gt;"",VLOOKUP(CONCATENATE(D838,"-",E838),'Three Phase - UG'!$C$8:$T$18,9,FALSE),""),"")</f>
        <v/>
      </c>
      <c r="K838" s="426" t="str">
        <f>IF(D838&lt;&gt;"",IF(E838&lt;&gt;"",VLOOKUP(CONCATENATE(D838,"-",E838),'Three Phase - UG'!$C$8:$T$18,10,FALSE),""),"")</f>
        <v/>
      </c>
      <c r="L838" s="426" t="str">
        <f>IF(D838&lt;&gt;"",IF(E838&lt;&gt;"",VLOOKUP(CONCATENATE(D838,"-",E838),'Three Phase - UG'!$C$8:$T$18,12,FALSE),""),"")</f>
        <v/>
      </c>
      <c r="M838" s="426" t="str">
        <f>IF(D838&lt;&gt;"",IF(E838&lt;&gt;"",VLOOKUP(CONCATENATE(D838,"-",E838),'Three Phase - UG'!$C$8:$T$18,13,FALSE),""),"")</f>
        <v/>
      </c>
      <c r="N838" s="427" t="str">
        <f>IF(D838&lt;&gt;"",IF(E838&lt;&gt;"",VLOOKUP(CONCATENATE(D838,"-",E838),'Three Phase - UG'!$C$8:$T$18,15,FALSE)*1000000,""),"")</f>
        <v/>
      </c>
      <c r="O838" s="426"/>
      <c r="P838" s="427"/>
      <c r="W838" s="429"/>
      <c r="X838"/>
      <c r="Y838"/>
      <c r="Z838"/>
      <c r="AA838"/>
      <c r="AB838"/>
      <c r="AC838"/>
      <c r="AD838"/>
      <c r="AE838"/>
      <c r="AF838" s="4"/>
      <c r="AG838" s="4"/>
      <c r="AH838" s="4"/>
      <c r="AI838" s="4"/>
      <c r="AJ838" s="4"/>
      <c r="AK838" s="4"/>
      <c r="AL838" s="4"/>
      <c r="AM838" s="4"/>
      <c r="AN838"/>
      <c r="AO838"/>
      <c r="AP838"/>
      <c r="AQ838"/>
      <c r="AR838"/>
      <c r="AS838"/>
      <c r="AT838"/>
      <c r="AU838"/>
      <c r="AV838"/>
      <c r="AW838"/>
      <c r="AX838"/>
      <c r="AY838"/>
      <c r="AZ838"/>
      <c r="BA838"/>
    </row>
    <row r="839" spans="1:53" s="428" customFormat="1" x14ac:dyDescent="0.25">
      <c r="A839"/>
      <c r="B839" s="25"/>
      <c r="C839" s="25"/>
      <c r="D839" s="27"/>
      <c r="E839" s="26"/>
      <c r="F839" s="26"/>
      <c r="G839" s="353"/>
      <c r="H839" s="425"/>
      <c r="I839" s="353"/>
      <c r="J839" s="426" t="str">
        <f>IF(D839&lt;&gt;"",IF(E839&lt;&gt;"",VLOOKUP(CONCATENATE(D839,"-",E839),'Three Phase - UG'!$C$8:$T$18,9,FALSE),""),"")</f>
        <v/>
      </c>
      <c r="K839" s="426" t="str">
        <f>IF(D839&lt;&gt;"",IF(E839&lt;&gt;"",VLOOKUP(CONCATENATE(D839,"-",E839),'Three Phase - UG'!$C$8:$T$18,10,FALSE),""),"")</f>
        <v/>
      </c>
      <c r="L839" s="426" t="str">
        <f>IF(D839&lt;&gt;"",IF(E839&lt;&gt;"",VLOOKUP(CONCATENATE(D839,"-",E839),'Three Phase - UG'!$C$8:$T$18,12,FALSE),""),"")</f>
        <v/>
      </c>
      <c r="M839" s="426" t="str">
        <f>IF(D839&lt;&gt;"",IF(E839&lt;&gt;"",VLOOKUP(CONCATENATE(D839,"-",E839),'Three Phase - UG'!$C$8:$T$18,13,FALSE),""),"")</f>
        <v/>
      </c>
      <c r="N839" s="427" t="str">
        <f>IF(D839&lt;&gt;"",IF(E839&lt;&gt;"",VLOOKUP(CONCATENATE(D839,"-",E839),'Three Phase - UG'!$C$8:$T$18,15,FALSE)*1000000,""),"")</f>
        <v/>
      </c>
      <c r="O839" s="426"/>
      <c r="P839" s="427"/>
      <c r="W839" s="429"/>
      <c r="X839"/>
      <c r="Y839"/>
      <c r="Z839"/>
      <c r="AA839"/>
      <c r="AB839"/>
      <c r="AC839"/>
      <c r="AD839"/>
      <c r="AE839"/>
      <c r="AF839" s="4"/>
      <c r="AG839" s="4"/>
      <c r="AH839" s="4"/>
      <c r="AI839" s="4"/>
      <c r="AJ839" s="4"/>
      <c r="AK839" s="4"/>
      <c r="AL839" s="4"/>
      <c r="AM839" s="4"/>
      <c r="AN839"/>
      <c r="AO839"/>
      <c r="AP839"/>
      <c r="AQ839"/>
      <c r="AR839"/>
      <c r="AS839"/>
      <c r="AT839"/>
      <c r="AU839"/>
      <c r="AV839"/>
      <c r="AW839"/>
      <c r="AX839"/>
      <c r="AY839"/>
      <c r="AZ839"/>
      <c r="BA839"/>
    </row>
    <row r="840" spans="1:53" s="428" customFormat="1" x14ac:dyDescent="0.25">
      <c r="A840"/>
      <c r="B840" s="25"/>
      <c r="C840" s="25"/>
      <c r="D840" s="27"/>
      <c r="E840" s="26"/>
      <c r="F840" s="26"/>
      <c r="G840" s="353"/>
      <c r="H840" s="425"/>
      <c r="I840" s="353"/>
      <c r="J840" s="426" t="str">
        <f>IF(D840&lt;&gt;"",IF(E840&lt;&gt;"",VLOOKUP(CONCATENATE(D840,"-",E840),'Three Phase - UG'!$C$8:$T$18,9,FALSE),""),"")</f>
        <v/>
      </c>
      <c r="K840" s="426" t="str">
        <f>IF(D840&lt;&gt;"",IF(E840&lt;&gt;"",VLOOKUP(CONCATENATE(D840,"-",E840),'Three Phase - UG'!$C$8:$T$18,10,FALSE),""),"")</f>
        <v/>
      </c>
      <c r="L840" s="426" t="str">
        <f>IF(D840&lt;&gt;"",IF(E840&lt;&gt;"",VLOOKUP(CONCATENATE(D840,"-",E840),'Three Phase - UG'!$C$8:$T$18,12,FALSE),""),"")</f>
        <v/>
      </c>
      <c r="M840" s="426" t="str">
        <f>IF(D840&lt;&gt;"",IF(E840&lt;&gt;"",VLOOKUP(CONCATENATE(D840,"-",E840),'Three Phase - UG'!$C$8:$T$18,13,FALSE),""),"")</f>
        <v/>
      </c>
      <c r="N840" s="427" t="str">
        <f>IF(D840&lt;&gt;"",IF(E840&lt;&gt;"",VLOOKUP(CONCATENATE(D840,"-",E840),'Three Phase - UG'!$C$8:$T$18,15,FALSE)*1000000,""),"")</f>
        <v/>
      </c>
      <c r="O840" s="426"/>
      <c r="P840" s="427"/>
      <c r="W840" s="429"/>
      <c r="X840"/>
      <c r="Y840"/>
      <c r="Z840"/>
      <c r="AA840"/>
      <c r="AB840"/>
      <c r="AC840"/>
      <c r="AD840"/>
      <c r="AE840"/>
      <c r="AF840" s="4"/>
      <c r="AG840" s="4"/>
      <c r="AH840" s="4"/>
      <c r="AI840" s="4"/>
      <c r="AJ840" s="4"/>
      <c r="AK840" s="4"/>
      <c r="AL840" s="4"/>
      <c r="AM840" s="4"/>
      <c r="AN840"/>
      <c r="AO840"/>
      <c r="AP840"/>
      <c r="AQ840"/>
      <c r="AR840"/>
      <c r="AS840"/>
      <c r="AT840"/>
      <c r="AU840"/>
      <c r="AV840"/>
      <c r="AW840"/>
      <c r="AX840"/>
      <c r="AY840"/>
      <c r="AZ840"/>
      <c r="BA840"/>
    </row>
    <row r="841" spans="1:53" s="428" customFormat="1" x14ac:dyDescent="0.25">
      <c r="A841"/>
      <c r="B841" s="25"/>
      <c r="C841" s="25"/>
      <c r="D841" s="27"/>
      <c r="E841" s="26"/>
      <c r="F841" s="26"/>
      <c r="G841" s="353"/>
      <c r="H841" s="425"/>
      <c r="I841" s="353"/>
      <c r="J841" s="426" t="str">
        <f>IF(D841&lt;&gt;"",IF(E841&lt;&gt;"",VLOOKUP(CONCATENATE(D841,"-",E841),'Three Phase - UG'!$C$8:$T$18,9,FALSE),""),"")</f>
        <v/>
      </c>
      <c r="K841" s="426" t="str">
        <f>IF(D841&lt;&gt;"",IF(E841&lt;&gt;"",VLOOKUP(CONCATENATE(D841,"-",E841),'Three Phase - UG'!$C$8:$T$18,10,FALSE),""),"")</f>
        <v/>
      </c>
      <c r="L841" s="426" t="str">
        <f>IF(D841&lt;&gt;"",IF(E841&lt;&gt;"",VLOOKUP(CONCATENATE(D841,"-",E841),'Three Phase - UG'!$C$8:$T$18,12,FALSE),""),"")</f>
        <v/>
      </c>
      <c r="M841" s="426" t="str">
        <f>IF(D841&lt;&gt;"",IF(E841&lt;&gt;"",VLOOKUP(CONCATENATE(D841,"-",E841),'Three Phase - UG'!$C$8:$T$18,13,FALSE),""),"")</f>
        <v/>
      </c>
      <c r="N841" s="427" t="str">
        <f>IF(D841&lt;&gt;"",IF(E841&lt;&gt;"",VLOOKUP(CONCATENATE(D841,"-",E841),'Three Phase - UG'!$C$8:$T$18,15,FALSE)*1000000,""),"")</f>
        <v/>
      </c>
      <c r="O841" s="426"/>
      <c r="P841" s="427"/>
      <c r="W841" s="429"/>
      <c r="X841"/>
      <c r="Y841"/>
      <c r="Z841"/>
      <c r="AA841"/>
      <c r="AB841"/>
      <c r="AC841"/>
      <c r="AD841"/>
      <c r="AE841"/>
      <c r="AF841" s="4"/>
      <c r="AG841" s="4"/>
      <c r="AH841" s="4"/>
      <c r="AI841" s="4"/>
      <c r="AJ841" s="4"/>
      <c r="AK841" s="4"/>
      <c r="AL841" s="4"/>
      <c r="AM841" s="4"/>
      <c r="AN841"/>
      <c r="AO841"/>
      <c r="AP841"/>
      <c r="AQ841"/>
      <c r="AR841"/>
      <c r="AS841"/>
      <c r="AT841"/>
      <c r="AU841"/>
      <c r="AV841"/>
      <c r="AW841"/>
      <c r="AX841"/>
      <c r="AY841"/>
      <c r="AZ841"/>
      <c r="BA841"/>
    </row>
    <row r="842" spans="1:53" s="428" customFormat="1" x14ac:dyDescent="0.25">
      <c r="A842"/>
      <c r="B842" s="25"/>
      <c r="C842" s="25"/>
      <c r="D842" s="27"/>
      <c r="E842" s="26"/>
      <c r="F842" s="26"/>
      <c r="G842" s="353"/>
      <c r="H842" s="425"/>
      <c r="I842" s="353"/>
      <c r="J842" s="426" t="str">
        <f>IF(D842&lt;&gt;"",IF(E842&lt;&gt;"",VLOOKUP(CONCATENATE(D842,"-",E842),'Three Phase - UG'!$C$8:$T$18,9,FALSE),""),"")</f>
        <v/>
      </c>
      <c r="K842" s="426" t="str">
        <f>IF(D842&lt;&gt;"",IF(E842&lt;&gt;"",VLOOKUP(CONCATENATE(D842,"-",E842),'Three Phase - UG'!$C$8:$T$18,10,FALSE),""),"")</f>
        <v/>
      </c>
      <c r="L842" s="426" t="str">
        <f>IF(D842&lt;&gt;"",IF(E842&lt;&gt;"",VLOOKUP(CONCATENATE(D842,"-",E842),'Three Phase - UG'!$C$8:$T$18,12,FALSE),""),"")</f>
        <v/>
      </c>
      <c r="M842" s="426" t="str">
        <f>IF(D842&lt;&gt;"",IF(E842&lt;&gt;"",VLOOKUP(CONCATENATE(D842,"-",E842),'Three Phase - UG'!$C$8:$T$18,13,FALSE),""),"")</f>
        <v/>
      </c>
      <c r="N842" s="427" t="str">
        <f>IF(D842&lt;&gt;"",IF(E842&lt;&gt;"",VLOOKUP(CONCATENATE(D842,"-",E842),'Three Phase - UG'!$C$8:$T$18,15,FALSE)*1000000,""),"")</f>
        <v/>
      </c>
      <c r="O842" s="426"/>
      <c r="P842" s="427"/>
      <c r="W842" s="429"/>
      <c r="X842"/>
      <c r="Y842"/>
      <c r="Z842"/>
      <c r="AA842"/>
      <c r="AB842"/>
      <c r="AC842"/>
      <c r="AD842"/>
      <c r="AE842"/>
      <c r="AF842" s="4"/>
      <c r="AG842" s="4"/>
      <c r="AH842" s="4"/>
      <c r="AI842" s="4"/>
      <c r="AJ842" s="4"/>
      <c r="AK842" s="4"/>
      <c r="AL842" s="4"/>
      <c r="AM842" s="4"/>
      <c r="AN842"/>
      <c r="AO842"/>
      <c r="AP842"/>
      <c r="AQ842"/>
      <c r="AR842"/>
      <c r="AS842"/>
      <c r="AT842"/>
      <c r="AU842"/>
      <c r="AV842"/>
      <c r="AW842"/>
      <c r="AX842"/>
      <c r="AY842"/>
      <c r="AZ842"/>
      <c r="BA842"/>
    </row>
    <row r="843" spans="1:53" s="428" customFormat="1" x14ac:dyDescent="0.25">
      <c r="A843"/>
      <c r="B843" s="25"/>
      <c r="C843" s="25"/>
      <c r="D843" s="27"/>
      <c r="E843" s="26"/>
      <c r="F843" s="26"/>
      <c r="G843" s="353"/>
      <c r="H843" s="425"/>
      <c r="I843" s="353"/>
      <c r="J843" s="426" t="str">
        <f>IF(D843&lt;&gt;"",IF(E843&lt;&gt;"",VLOOKUP(CONCATENATE(D843,"-",E843),'Three Phase - UG'!$C$8:$T$18,9,FALSE),""),"")</f>
        <v/>
      </c>
      <c r="K843" s="426" t="str">
        <f>IF(D843&lt;&gt;"",IF(E843&lt;&gt;"",VLOOKUP(CONCATENATE(D843,"-",E843),'Three Phase - UG'!$C$8:$T$18,10,FALSE),""),"")</f>
        <v/>
      </c>
      <c r="L843" s="426" t="str">
        <f>IF(D843&lt;&gt;"",IF(E843&lt;&gt;"",VLOOKUP(CONCATENATE(D843,"-",E843),'Three Phase - UG'!$C$8:$T$18,12,FALSE),""),"")</f>
        <v/>
      </c>
      <c r="M843" s="426" t="str">
        <f>IF(D843&lt;&gt;"",IF(E843&lt;&gt;"",VLOOKUP(CONCATENATE(D843,"-",E843),'Three Phase - UG'!$C$8:$T$18,13,FALSE),""),"")</f>
        <v/>
      </c>
      <c r="N843" s="427" t="str">
        <f>IF(D843&lt;&gt;"",IF(E843&lt;&gt;"",VLOOKUP(CONCATENATE(D843,"-",E843),'Three Phase - UG'!$C$8:$T$18,15,FALSE)*1000000,""),"")</f>
        <v/>
      </c>
      <c r="O843" s="426"/>
      <c r="P843" s="427"/>
      <c r="W843" s="429"/>
      <c r="X843"/>
      <c r="Y843"/>
      <c r="Z843"/>
      <c r="AA843"/>
      <c r="AB843"/>
      <c r="AC843"/>
      <c r="AD843"/>
      <c r="AE843"/>
      <c r="AF843" s="4"/>
      <c r="AG843" s="4"/>
      <c r="AH843" s="4"/>
      <c r="AI843" s="4"/>
      <c r="AJ843" s="4"/>
      <c r="AK843" s="4"/>
      <c r="AL843" s="4"/>
      <c r="AM843" s="4"/>
      <c r="AN843"/>
      <c r="AO843"/>
      <c r="AP843"/>
      <c r="AQ843"/>
      <c r="AR843"/>
      <c r="AS843"/>
      <c r="AT843"/>
      <c r="AU843"/>
      <c r="AV843"/>
      <c r="AW843"/>
      <c r="AX843"/>
      <c r="AY843"/>
      <c r="AZ843"/>
      <c r="BA843"/>
    </row>
    <row r="844" spans="1:53" s="428" customFormat="1" x14ac:dyDescent="0.25">
      <c r="A844"/>
      <c r="B844" s="25"/>
      <c r="C844" s="25"/>
      <c r="D844" s="27"/>
      <c r="E844" s="26"/>
      <c r="F844" s="26"/>
      <c r="G844" s="353"/>
      <c r="H844" s="425"/>
      <c r="I844" s="353"/>
      <c r="J844" s="426" t="str">
        <f>IF(D844&lt;&gt;"",IF(E844&lt;&gt;"",VLOOKUP(CONCATENATE(D844,"-",E844),'Three Phase - UG'!$C$8:$T$18,9,FALSE),""),"")</f>
        <v/>
      </c>
      <c r="K844" s="426" t="str">
        <f>IF(D844&lt;&gt;"",IF(E844&lt;&gt;"",VLOOKUP(CONCATENATE(D844,"-",E844),'Three Phase - UG'!$C$8:$T$18,10,FALSE),""),"")</f>
        <v/>
      </c>
      <c r="L844" s="426" t="str">
        <f>IF(D844&lt;&gt;"",IF(E844&lt;&gt;"",VLOOKUP(CONCATENATE(D844,"-",E844),'Three Phase - UG'!$C$8:$T$18,12,FALSE),""),"")</f>
        <v/>
      </c>
      <c r="M844" s="426" t="str">
        <f>IF(D844&lt;&gt;"",IF(E844&lt;&gt;"",VLOOKUP(CONCATENATE(D844,"-",E844),'Three Phase - UG'!$C$8:$T$18,13,FALSE),""),"")</f>
        <v/>
      </c>
      <c r="N844" s="427" t="str">
        <f>IF(D844&lt;&gt;"",IF(E844&lt;&gt;"",VLOOKUP(CONCATENATE(D844,"-",E844),'Three Phase - UG'!$C$8:$T$18,15,FALSE)*1000000,""),"")</f>
        <v/>
      </c>
      <c r="O844" s="426"/>
      <c r="P844" s="427"/>
      <c r="W844" s="429"/>
      <c r="X844"/>
      <c r="Y844"/>
      <c r="Z844"/>
      <c r="AA844"/>
      <c r="AB844"/>
      <c r="AC844"/>
      <c r="AD844"/>
      <c r="AE844"/>
      <c r="AF844" s="4"/>
      <c r="AG844" s="4"/>
      <c r="AH844" s="4"/>
      <c r="AI844" s="4"/>
      <c r="AJ844" s="4"/>
      <c r="AK844" s="4"/>
      <c r="AL844" s="4"/>
      <c r="AM844" s="4"/>
      <c r="AN844"/>
      <c r="AO844"/>
      <c r="AP844"/>
      <c r="AQ844"/>
      <c r="AR844"/>
      <c r="AS844"/>
      <c r="AT844"/>
      <c r="AU844"/>
      <c r="AV844"/>
      <c r="AW844"/>
      <c r="AX844"/>
      <c r="AY844"/>
      <c r="AZ844"/>
      <c r="BA844"/>
    </row>
    <row r="845" spans="1:53" s="428" customFormat="1" x14ac:dyDescent="0.25">
      <c r="A845"/>
      <c r="B845" s="25"/>
      <c r="C845" s="25"/>
      <c r="D845" s="27"/>
      <c r="E845" s="26"/>
      <c r="F845" s="26"/>
      <c r="G845" s="353"/>
      <c r="H845" s="425"/>
      <c r="I845" s="353"/>
      <c r="J845" s="426" t="str">
        <f>IF(D845&lt;&gt;"",IF(E845&lt;&gt;"",VLOOKUP(CONCATENATE(D845,"-",E845),'Three Phase - UG'!$C$8:$T$18,9,FALSE),""),"")</f>
        <v/>
      </c>
      <c r="K845" s="426" t="str">
        <f>IF(D845&lt;&gt;"",IF(E845&lt;&gt;"",VLOOKUP(CONCATENATE(D845,"-",E845),'Three Phase - UG'!$C$8:$T$18,10,FALSE),""),"")</f>
        <v/>
      </c>
      <c r="L845" s="426" t="str">
        <f>IF(D845&lt;&gt;"",IF(E845&lt;&gt;"",VLOOKUP(CONCATENATE(D845,"-",E845),'Three Phase - UG'!$C$8:$T$18,12,FALSE),""),"")</f>
        <v/>
      </c>
      <c r="M845" s="426" t="str">
        <f>IF(D845&lt;&gt;"",IF(E845&lt;&gt;"",VLOOKUP(CONCATENATE(D845,"-",E845),'Three Phase - UG'!$C$8:$T$18,13,FALSE),""),"")</f>
        <v/>
      </c>
      <c r="N845" s="427" t="str">
        <f>IF(D845&lt;&gt;"",IF(E845&lt;&gt;"",VLOOKUP(CONCATENATE(D845,"-",E845),'Three Phase - UG'!$C$8:$T$18,15,FALSE)*1000000,""),"")</f>
        <v/>
      </c>
      <c r="O845" s="426"/>
      <c r="P845" s="427"/>
      <c r="W845" s="429"/>
      <c r="X845"/>
      <c r="Y845"/>
      <c r="Z845"/>
      <c r="AA845"/>
      <c r="AB845"/>
      <c r="AC845"/>
      <c r="AD845"/>
      <c r="AE845"/>
      <c r="AF845" s="4"/>
      <c r="AG845" s="4"/>
      <c r="AH845" s="4"/>
      <c r="AI845" s="4"/>
      <c r="AJ845" s="4"/>
      <c r="AK845" s="4"/>
      <c r="AL845" s="4"/>
      <c r="AM845" s="4"/>
      <c r="AN845"/>
      <c r="AO845"/>
      <c r="AP845"/>
      <c r="AQ845"/>
      <c r="AR845"/>
      <c r="AS845"/>
      <c r="AT845"/>
      <c r="AU845"/>
      <c r="AV845"/>
      <c r="AW845"/>
      <c r="AX845"/>
      <c r="AY845"/>
      <c r="AZ845"/>
      <c r="BA845"/>
    </row>
    <row r="846" spans="1:53" s="428" customFormat="1" x14ac:dyDescent="0.25">
      <c r="A846"/>
      <c r="B846" s="25"/>
      <c r="C846" s="25"/>
      <c r="D846" s="27"/>
      <c r="E846" s="26"/>
      <c r="F846" s="26"/>
      <c r="G846" s="353"/>
      <c r="H846" s="425"/>
      <c r="I846" s="353"/>
      <c r="J846" s="426" t="str">
        <f>IF(D846&lt;&gt;"",IF(E846&lt;&gt;"",VLOOKUP(CONCATENATE(D846,"-",E846),'Three Phase - UG'!$C$8:$T$18,9,FALSE),""),"")</f>
        <v/>
      </c>
      <c r="K846" s="426" t="str">
        <f>IF(D846&lt;&gt;"",IF(E846&lt;&gt;"",VLOOKUP(CONCATENATE(D846,"-",E846),'Three Phase - UG'!$C$8:$T$18,10,FALSE),""),"")</f>
        <v/>
      </c>
      <c r="L846" s="426" t="str">
        <f>IF(D846&lt;&gt;"",IF(E846&lt;&gt;"",VLOOKUP(CONCATENATE(D846,"-",E846),'Three Phase - UG'!$C$8:$T$18,12,FALSE),""),"")</f>
        <v/>
      </c>
      <c r="M846" s="426" t="str">
        <f>IF(D846&lt;&gt;"",IF(E846&lt;&gt;"",VLOOKUP(CONCATENATE(D846,"-",E846),'Three Phase - UG'!$C$8:$T$18,13,FALSE),""),"")</f>
        <v/>
      </c>
      <c r="N846" s="427" t="str">
        <f>IF(D846&lt;&gt;"",IF(E846&lt;&gt;"",VLOOKUP(CONCATENATE(D846,"-",E846),'Three Phase - UG'!$C$8:$T$18,15,FALSE)*1000000,""),"")</f>
        <v/>
      </c>
      <c r="O846" s="426"/>
      <c r="P846" s="427"/>
      <c r="W846" s="429"/>
      <c r="X846"/>
      <c r="Y846"/>
      <c r="Z846"/>
      <c r="AA846"/>
      <c r="AB846"/>
      <c r="AC846"/>
      <c r="AD846"/>
      <c r="AE846"/>
      <c r="AF846" s="4"/>
      <c r="AG846" s="4"/>
      <c r="AH846" s="4"/>
      <c r="AI846" s="4"/>
      <c r="AJ846" s="4"/>
      <c r="AK846" s="4"/>
      <c r="AL846" s="4"/>
      <c r="AM846" s="4"/>
      <c r="AN846"/>
      <c r="AO846"/>
      <c r="AP846"/>
      <c r="AQ846"/>
      <c r="AR846"/>
      <c r="AS846"/>
      <c r="AT846"/>
      <c r="AU846"/>
      <c r="AV846"/>
      <c r="AW846"/>
      <c r="AX846"/>
      <c r="AY846"/>
      <c r="AZ846"/>
      <c r="BA846"/>
    </row>
    <row r="847" spans="1:53" s="428" customFormat="1" x14ac:dyDescent="0.25">
      <c r="A847"/>
      <c r="B847" s="25"/>
      <c r="C847" s="25"/>
      <c r="D847" s="27"/>
      <c r="E847" s="26"/>
      <c r="F847" s="26"/>
      <c r="G847" s="353"/>
      <c r="H847" s="425"/>
      <c r="I847" s="353"/>
      <c r="J847" s="426" t="str">
        <f>IF(D847&lt;&gt;"",IF(E847&lt;&gt;"",VLOOKUP(CONCATENATE(D847,"-",E847),'Three Phase - UG'!$C$8:$T$18,9,FALSE),""),"")</f>
        <v/>
      </c>
      <c r="K847" s="426" t="str">
        <f>IF(D847&lt;&gt;"",IF(E847&lt;&gt;"",VLOOKUP(CONCATENATE(D847,"-",E847),'Three Phase - UG'!$C$8:$T$18,10,FALSE),""),"")</f>
        <v/>
      </c>
      <c r="L847" s="426" t="str">
        <f>IF(D847&lt;&gt;"",IF(E847&lt;&gt;"",VLOOKUP(CONCATENATE(D847,"-",E847),'Three Phase - UG'!$C$8:$T$18,12,FALSE),""),"")</f>
        <v/>
      </c>
      <c r="M847" s="426" t="str">
        <f>IF(D847&lt;&gt;"",IF(E847&lt;&gt;"",VLOOKUP(CONCATENATE(D847,"-",E847),'Three Phase - UG'!$C$8:$T$18,13,FALSE),""),"")</f>
        <v/>
      </c>
      <c r="N847" s="427" t="str">
        <f>IF(D847&lt;&gt;"",IF(E847&lt;&gt;"",VLOOKUP(CONCATENATE(D847,"-",E847),'Three Phase - UG'!$C$8:$T$18,15,FALSE)*1000000,""),"")</f>
        <v/>
      </c>
      <c r="O847" s="426"/>
      <c r="P847" s="427"/>
      <c r="W847" s="429"/>
      <c r="X847"/>
      <c r="Y847"/>
      <c r="Z847"/>
      <c r="AA847"/>
      <c r="AB847"/>
      <c r="AC847"/>
      <c r="AD847"/>
      <c r="AE847"/>
      <c r="AF847" s="4"/>
      <c r="AG847" s="4"/>
      <c r="AH847" s="4"/>
      <c r="AI847" s="4"/>
      <c r="AJ847" s="4"/>
      <c r="AK847" s="4"/>
      <c r="AL847" s="4"/>
      <c r="AM847" s="4"/>
      <c r="AN847"/>
      <c r="AO847"/>
      <c r="AP847"/>
      <c r="AQ847"/>
      <c r="AR847"/>
      <c r="AS847"/>
      <c r="AT847"/>
      <c r="AU847"/>
      <c r="AV847"/>
      <c r="AW847"/>
      <c r="AX847"/>
      <c r="AY847"/>
      <c r="AZ847"/>
      <c r="BA847"/>
    </row>
    <row r="848" spans="1:53" s="428" customFormat="1" x14ac:dyDescent="0.25">
      <c r="A848"/>
      <c r="B848" s="25"/>
      <c r="C848" s="25"/>
      <c r="D848" s="27"/>
      <c r="E848" s="26"/>
      <c r="F848" s="26"/>
      <c r="G848" s="353"/>
      <c r="H848" s="425"/>
      <c r="I848" s="353"/>
      <c r="J848" s="426" t="str">
        <f>IF(D848&lt;&gt;"",IF(E848&lt;&gt;"",VLOOKUP(CONCATENATE(D848,"-",E848),'Three Phase - UG'!$C$8:$T$18,9,FALSE),""),"")</f>
        <v/>
      </c>
      <c r="K848" s="426" t="str">
        <f>IF(D848&lt;&gt;"",IF(E848&lt;&gt;"",VLOOKUP(CONCATENATE(D848,"-",E848),'Three Phase - UG'!$C$8:$T$18,10,FALSE),""),"")</f>
        <v/>
      </c>
      <c r="L848" s="426" t="str">
        <f>IF(D848&lt;&gt;"",IF(E848&lt;&gt;"",VLOOKUP(CONCATENATE(D848,"-",E848),'Three Phase - UG'!$C$8:$T$18,12,FALSE),""),"")</f>
        <v/>
      </c>
      <c r="M848" s="426" t="str">
        <f>IF(D848&lt;&gt;"",IF(E848&lt;&gt;"",VLOOKUP(CONCATENATE(D848,"-",E848),'Three Phase - UG'!$C$8:$T$18,13,FALSE),""),"")</f>
        <v/>
      </c>
      <c r="N848" s="427" t="str">
        <f>IF(D848&lt;&gt;"",IF(E848&lt;&gt;"",VLOOKUP(CONCATENATE(D848,"-",E848),'Three Phase - UG'!$C$8:$T$18,15,FALSE)*1000000,""),"")</f>
        <v/>
      </c>
      <c r="O848" s="426"/>
      <c r="P848" s="427"/>
      <c r="W848" s="429"/>
      <c r="X848"/>
      <c r="Y848"/>
      <c r="Z848"/>
      <c r="AA848"/>
      <c r="AB848"/>
      <c r="AC848"/>
      <c r="AD848"/>
      <c r="AE848"/>
      <c r="AF848" s="4"/>
      <c r="AG848" s="4"/>
      <c r="AH848" s="4"/>
      <c r="AI848" s="4"/>
      <c r="AJ848" s="4"/>
      <c r="AK848" s="4"/>
      <c r="AL848" s="4"/>
      <c r="AM848" s="4"/>
      <c r="AN848"/>
      <c r="AO848"/>
      <c r="AP848"/>
      <c r="AQ848"/>
      <c r="AR848"/>
      <c r="AS848"/>
      <c r="AT848"/>
      <c r="AU848"/>
      <c r="AV848"/>
      <c r="AW848"/>
      <c r="AX848"/>
      <c r="AY848"/>
      <c r="AZ848"/>
      <c r="BA848"/>
    </row>
    <row r="849" spans="1:53" s="428" customFormat="1" x14ac:dyDescent="0.25">
      <c r="A849"/>
      <c r="B849" s="25"/>
      <c r="C849" s="25"/>
      <c r="D849" s="27"/>
      <c r="E849" s="26"/>
      <c r="F849" s="26"/>
      <c r="G849" s="353"/>
      <c r="H849" s="425"/>
      <c r="I849" s="353"/>
      <c r="J849" s="426" t="str">
        <f>IF(D849&lt;&gt;"",IF(E849&lt;&gt;"",VLOOKUP(CONCATENATE(D849,"-",E849),'Three Phase - UG'!$C$8:$T$18,9,FALSE),""),"")</f>
        <v/>
      </c>
      <c r="K849" s="426" t="str">
        <f>IF(D849&lt;&gt;"",IF(E849&lt;&gt;"",VLOOKUP(CONCATENATE(D849,"-",E849),'Three Phase - UG'!$C$8:$T$18,10,FALSE),""),"")</f>
        <v/>
      </c>
      <c r="L849" s="426" t="str">
        <f>IF(D849&lt;&gt;"",IF(E849&lt;&gt;"",VLOOKUP(CONCATENATE(D849,"-",E849),'Three Phase - UG'!$C$8:$T$18,12,FALSE),""),"")</f>
        <v/>
      </c>
      <c r="M849" s="426" t="str">
        <f>IF(D849&lt;&gt;"",IF(E849&lt;&gt;"",VLOOKUP(CONCATENATE(D849,"-",E849),'Three Phase - UG'!$C$8:$T$18,13,FALSE),""),"")</f>
        <v/>
      </c>
      <c r="N849" s="427" t="str">
        <f>IF(D849&lt;&gt;"",IF(E849&lt;&gt;"",VLOOKUP(CONCATENATE(D849,"-",E849),'Three Phase - UG'!$C$8:$T$18,15,FALSE)*1000000,""),"")</f>
        <v/>
      </c>
      <c r="O849" s="426"/>
      <c r="P849" s="427"/>
      <c r="W849" s="429"/>
      <c r="X849"/>
      <c r="Y849"/>
      <c r="Z849"/>
      <c r="AA849"/>
      <c r="AB849"/>
      <c r="AC849"/>
      <c r="AD849"/>
      <c r="AE849"/>
      <c r="AF849" s="4"/>
      <c r="AG849" s="4"/>
      <c r="AH849" s="4"/>
      <c r="AI849" s="4"/>
      <c r="AJ849" s="4"/>
      <c r="AK849" s="4"/>
      <c r="AL849" s="4"/>
      <c r="AM849" s="4"/>
      <c r="AN849"/>
      <c r="AO849"/>
      <c r="AP849"/>
      <c r="AQ849"/>
      <c r="AR849"/>
      <c r="AS849"/>
      <c r="AT849"/>
      <c r="AU849"/>
      <c r="AV849"/>
      <c r="AW849"/>
      <c r="AX849"/>
      <c r="AY849"/>
      <c r="AZ849"/>
      <c r="BA849"/>
    </row>
    <row r="850" spans="1:53" s="428" customFormat="1" x14ac:dyDescent="0.25">
      <c r="A850"/>
      <c r="B850" s="25"/>
      <c r="C850" s="25"/>
      <c r="D850" s="27"/>
      <c r="E850" s="26"/>
      <c r="F850" s="26"/>
      <c r="G850" s="353"/>
      <c r="H850" s="425"/>
      <c r="I850" s="353"/>
      <c r="J850" s="426" t="str">
        <f>IF(D850&lt;&gt;"",IF(E850&lt;&gt;"",VLOOKUP(CONCATENATE(D850,"-",E850),'Three Phase - UG'!$C$8:$T$18,9,FALSE),""),"")</f>
        <v/>
      </c>
      <c r="K850" s="426" t="str">
        <f>IF(D850&lt;&gt;"",IF(E850&lt;&gt;"",VLOOKUP(CONCATENATE(D850,"-",E850),'Three Phase - UG'!$C$8:$T$18,10,FALSE),""),"")</f>
        <v/>
      </c>
      <c r="L850" s="426" t="str">
        <f>IF(D850&lt;&gt;"",IF(E850&lt;&gt;"",VLOOKUP(CONCATENATE(D850,"-",E850),'Three Phase - UG'!$C$8:$T$18,12,FALSE),""),"")</f>
        <v/>
      </c>
      <c r="M850" s="426" t="str">
        <f>IF(D850&lt;&gt;"",IF(E850&lt;&gt;"",VLOOKUP(CONCATENATE(D850,"-",E850),'Three Phase - UG'!$C$8:$T$18,13,FALSE),""),"")</f>
        <v/>
      </c>
      <c r="N850" s="427" t="str">
        <f>IF(D850&lt;&gt;"",IF(E850&lt;&gt;"",VLOOKUP(CONCATENATE(D850,"-",E850),'Three Phase - UG'!$C$8:$T$18,15,FALSE)*1000000,""),"")</f>
        <v/>
      </c>
      <c r="O850" s="426"/>
      <c r="P850" s="427"/>
      <c r="W850" s="429"/>
      <c r="X850"/>
      <c r="Y850"/>
      <c r="Z850"/>
      <c r="AA850"/>
      <c r="AB850"/>
      <c r="AC850"/>
      <c r="AD850"/>
      <c r="AE850"/>
      <c r="AF850" s="4"/>
      <c r="AG850" s="4"/>
      <c r="AH850" s="4"/>
      <c r="AI850" s="4"/>
      <c r="AJ850" s="4"/>
      <c r="AK850" s="4"/>
      <c r="AL850" s="4"/>
      <c r="AM850" s="4"/>
      <c r="AN850"/>
      <c r="AO850"/>
      <c r="AP850"/>
      <c r="AQ850"/>
      <c r="AR850"/>
      <c r="AS850"/>
      <c r="AT850"/>
      <c r="AU850"/>
      <c r="AV850"/>
      <c r="AW850"/>
      <c r="AX850"/>
      <c r="AY850"/>
      <c r="AZ850"/>
      <c r="BA850"/>
    </row>
    <row r="851" spans="1:53" s="428" customFormat="1" x14ac:dyDescent="0.25">
      <c r="A851"/>
      <c r="B851" s="25"/>
      <c r="C851" s="25"/>
      <c r="D851" s="27"/>
      <c r="E851" s="26"/>
      <c r="F851" s="26"/>
      <c r="G851" s="353"/>
      <c r="H851" s="425"/>
      <c r="I851" s="353"/>
      <c r="J851" s="426" t="str">
        <f>IF(D851&lt;&gt;"",IF(E851&lt;&gt;"",VLOOKUP(CONCATENATE(D851,"-",E851),'Three Phase - UG'!$C$8:$T$18,9,FALSE),""),"")</f>
        <v/>
      </c>
      <c r="K851" s="426" t="str">
        <f>IF(D851&lt;&gt;"",IF(E851&lt;&gt;"",VLOOKUP(CONCATENATE(D851,"-",E851),'Three Phase - UG'!$C$8:$T$18,10,FALSE),""),"")</f>
        <v/>
      </c>
      <c r="L851" s="426" t="str">
        <f>IF(D851&lt;&gt;"",IF(E851&lt;&gt;"",VLOOKUP(CONCATENATE(D851,"-",E851),'Three Phase - UG'!$C$8:$T$18,12,FALSE),""),"")</f>
        <v/>
      </c>
      <c r="M851" s="426" t="str">
        <f>IF(D851&lt;&gt;"",IF(E851&lt;&gt;"",VLOOKUP(CONCATENATE(D851,"-",E851),'Three Phase - UG'!$C$8:$T$18,13,FALSE),""),"")</f>
        <v/>
      </c>
      <c r="N851" s="427" t="str">
        <f>IF(D851&lt;&gt;"",IF(E851&lt;&gt;"",VLOOKUP(CONCATENATE(D851,"-",E851),'Three Phase - UG'!$C$8:$T$18,15,FALSE)*1000000,""),"")</f>
        <v/>
      </c>
      <c r="O851" s="426"/>
      <c r="P851" s="427"/>
      <c r="W851" s="429"/>
      <c r="X851"/>
      <c r="Y851"/>
      <c r="Z851"/>
      <c r="AA851"/>
      <c r="AB851"/>
      <c r="AC851"/>
      <c r="AD851"/>
      <c r="AE851"/>
      <c r="AF851" s="4"/>
      <c r="AG851" s="4"/>
      <c r="AH851" s="4"/>
      <c r="AI851" s="4"/>
      <c r="AJ851" s="4"/>
      <c r="AK851" s="4"/>
      <c r="AL851" s="4"/>
      <c r="AM851" s="4"/>
      <c r="AN851"/>
      <c r="AO851"/>
      <c r="AP851"/>
      <c r="AQ851"/>
      <c r="AR851"/>
      <c r="AS851"/>
      <c r="AT851"/>
      <c r="AU851"/>
      <c r="AV851"/>
      <c r="AW851"/>
      <c r="AX851"/>
      <c r="AY851"/>
      <c r="AZ851"/>
      <c r="BA851"/>
    </row>
    <row r="852" spans="1:53" s="428" customFormat="1" x14ac:dyDescent="0.25">
      <c r="A852"/>
      <c r="B852" s="25"/>
      <c r="C852" s="25"/>
      <c r="D852" s="27"/>
      <c r="E852" s="26"/>
      <c r="F852" s="26"/>
      <c r="G852" s="353"/>
      <c r="H852" s="425"/>
      <c r="I852" s="353"/>
      <c r="J852" s="426" t="str">
        <f>IF(D852&lt;&gt;"",IF(E852&lt;&gt;"",VLOOKUP(CONCATENATE(D852,"-",E852),'Three Phase - UG'!$C$8:$T$18,9,FALSE),""),"")</f>
        <v/>
      </c>
      <c r="K852" s="426" t="str">
        <f>IF(D852&lt;&gt;"",IF(E852&lt;&gt;"",VLOOKUP(CONCATENATE(D852,"-",E852),'Three Phase - UG'!$C$8:$T$18,10,FALSE),""),"")</f>
        <v/>
      </c>
      <c r="L852" s="426" t="str">
        <f>IF(D852&lt;&gt;"",IF(E852&lt;&gt;"",VLOOKUP(CONCATENATE(D852,"-",E852),'Three Phase - UG'!$C$8:$T$18,12,FALSE),""),"")</f>
        <v/>
      </c>
      <c r="M852" s="426" t="str">
        <f>IF(D852&lt;&gt;"",IF(E852&lt;&gt;"",VLOOKUP(CONCATENATE(D852,"-",E852),'Three Phase - UG'!$C$8:$T$18,13,FALSE),""),"")</f>
        <v/>
      </c>
      <c r="N852" s="427" t="str">
        <f>IF(D852&lt;&gt;"",IF(E852&lt;&gt;"",VLOOKUP(CONCATENATE(D852,"-",E852),'Three Phase - UG'!$C$8:$T$18,15,FALSE)*1000000,""),"")</f>
        <v/>
      </c>
      <c r="O852" s="426"/>
      <c r="P852" s="427"/>
      <c r="W852" s="429"/>
      <c r="X852"/>
      <c r="Y852"/>
      <c r="Z852"/>
      <c r="AA852"/>
      <c r="AB852"/>
      <c r="AC852"/>
      <c r="AD852"/>
      <c r="AE852"/>
      <c r="AF852" s="4"/>
      <c r="AG852" s="4"/>
      <c r="AH852" s="4"/>
      <c r="AI852" s="4"/>
      <c r="AJ852" s="4"/>
      <c r="AK852" s="4"/>
      <c r="AL852" s="4"/>
      <c r="AM852" s="4"/>
      <c r="AN852"/>
      <c r="AO852"/>
      <c r="AP852"/>
      <c r="AQ852"/>
      <c r="AR852"/>
      <c r="AS852"/>
      <c r="AT852"/>
      <c r="AU852"/>
      <c r="AV852"/>
      <c r="AW852"/>
      <c r="AX852"/>
      <c r="AY852"/>
      <c r="AZ852"/>
      <c r="BA852"/>
    </row>
    <row r="853" spans="1:53" s="428" customFormat="1" x14ac:dyDescent="0.25">
      <c r="A853"/>
      <c r="B853" s="25"/>
      <c r="C853" s="25"/>
      <c r="D853" s="27"/>
      <c r="E853" s="26"/>
      <c r="F853" s="26"/>
      <c r="G853" s="353"/>
      <c r="H853" s="425"/>
      <c r="I853" s="353"/>
      <c r="J853" s="426" t="str">
        <f>IF(D853&lt;&gt;"",IF(E853&lt;&gt;"",VLOOKUP(CONCATENATE(D853,"-",E853),'Three Phase - UG'!$C$8:$T$18,9,FALSE),""),"")</f>
        <v/>
      </c>
      <c r="K853" s="426" t="str">
        <f>IF(D853&lt;&gt;"",IF(E853&lt;&gt;"",VLOOKUP(CONCATENATE(D853,"-",E853),'Three Phase - UG'!$C$8:$T$18,10,FALSE),""),"")</f>
        <v/>
      </c>
      <c r="L853" s="426" t="str">
        <f>IF(D853&lt;&gt;"",IF(E853&lt;&gt;"",VLOOKUP(CONCATENATE(D853,"-",E853),'Three Phase - UG'!$C$8:$T$18,12,FALSE),""),"")</f>
        <v/>
      </c>
      <c r="M853" s="426" t="str">
        <f>IF(D853&lt;&gt;"",IF(E853&lt;&gt;"",VLOOKUP(CONCATENATE(D853,"-",E853),'Three Phase - UG'!$C$8:$T$18,13,FALSE),""),"")</f>
        <v/>
      </c>
      <c r="N853" s="427" t="str">
        <f>IF(D853&lt;&gt;"",IF(E853&lt;&gt;"",VLOOKUP(CONCATENATE(D853,"-",E853),'Three Phase - UG'!$C$8:$T$18,15,FALSE)*1000000,""),"")</f>
        <v/>
      </c>
      <c r="O853" s="426"/>
      <c r="P853" s="427"/>
      <c r="W853" s="429"/>
      <c r="X853"/>
      <c r="Y853"/>
      <c r="Z853"/>
      <c r="AA853"/>
      <c r="AB853"/>
      <c r="AC853"/>
      <c r="AD853"/>
      <c r="AE853"/>
      <c r="AF853" s="4"/>
      <c r="AG853" s="4"/>
      <c r="AH853" s="4"/>
      <c r="AI853" s="4"/>
      <c r="AJ853" s="4"/>
      <c r="AK853" s="4"/>
      <c r="AL853" s="4"/>
      <c r="AM853" s="4"/>
      <c r="AN853"/>
      <c r="AO853"/>
      <c r="AP853"/>
      <c r="AQ853"/>
      <c r="AR853"/>
      <c r="AS853"/>
      <c r="AT853"/>
      <c r="AU853"/>
      <c r="AV853"/>
      <c r="AW853"/>
      <c r="AX853"/>
      <c r="AY853"/>
      <c r="AZ853"/>
      <c r="BA853"/>
    </row>
    <row r="854" spans="1:53" s="428" customFormat="1" x14ac:dyDescent="0.25">
      <c r="A854"/>
      <c r="B854" s="25"/>
      <c r="C854" s="25"/>
      <c r="D854" s="27"/>
      <c r="E854" s="26"/>
      <c r="F854" s="26"/>
      <c r="G854" s="353"/>
      <c r="H854" s="425"/>
      <c r="I854" s="353"/>
      <c r="J854" s="426" t="str">
        <f>IF(D854&lt;&gt;"",IF(E854&lt;&gt;"",VLOOKUP(CONCATENATE(D854,"-",E854),'Three Phase - UG'!$C$8:$T$18,9,FALSE),""),"")</f>
        <v/>
      </c>
      <c r="K854" s="426" t="str">
        <f>IF(D854&lt;&gt;"",IF(E854&lt;&gt;"",VLOOKUP(CONCATENATE(D854,"-",E854),'Three Phase - UG'!$C$8:$T$18,10,FALSE),""),"")</f>
        <v/>
      </c>
      <c r="L854" s="426" t="str">
        <f>IF(D854&lt;&gt;"",IF(E854&lt;&gt;"",VLOOKUP(CONCATENATE(D854,"-",E854),'Three Phase - UG'!$C$8:$T$18,12,FALSE),""),"")</f>
        <v/>
      </c>
      <c r="M854" s="426" t="str">
        <f>IF(D854&lt;&gt;"",IF(E854&lt;&gt;"",VLOOKUP(CONCATENATE(D854,"-",E854),'Three Phase - UG'!$C$8:$T$18,13,FALSE),""),"")</f>
        <v/>
      </c>
      <c r="N854" s="427" t="str">
        <f>IF(D854&lt;&gt;"",IF(E854&lt;&gt;"",VLOOKUP(CONCATENATE(D854,"-",E854),'Three Phase - UG'!$C$8:$T$18,15,FALSE)*1000000,""),"")</f>
        <v/>
      </c>
      <c r="O854" s="426"/>
      <c r="P854" s="427"/>
      <c r="W854" s="429"/>
      <c r="X854"/>
      <c r="Y854"/>
      <c r="Z854"/>
      <c r="AA854"/>
      <c r="AB854"/>
      <c r="AC854"/>
      <c r="AD854"/>
      <c r="AE854"/>
      <c r="AF854" s="4"/>
      <c r="AG854" s="4"/>
      <c r="AH854" s="4"/>
      <c r="AI854" s="4"/>
      <c r="AJ854" s="4"/>
      <c r="AK854" s="4"/>
      <c r="AL854" s="4"/>
      <c r="AM854" s="4"/>
      <c r="AN854"/>
      <c r="AO854"/>
      <c r="AP854"/>
      <c r="AQ854"/>
      <c r="AR854"/>
      <c r="AS854"/>
      <c r="AT854"/>
      <c r="AU854"/>
      <c r="AV854"/>
      <c r="AW854"/>
      <c r="AX854"/>
      <c r="AY854"/>
      <c r="AZ854"/>
      <c r="BA854"/>
    </row>
    <row r="855" spans="1:53" s="428" customFormat="1" x14ac:dyDescent="0.25">
      <c r="A855"/>
      <c r="B855" s="25"/>
      <c r="C855" s="25"/>
      <c r="D855" s="27"/>
      <c r="E855" s="26"/>
      <c r="F855" s="26"/>
      <c r="G855" s="353"/>
      <c r="H855" s="425"/>
      <c r="I855" s="353"/>
      <c r="J855" s="426" t="str">
        <f>IF(D855&lt;&gt;"",IF(E855&lt;&gt;"",VLOOKUP(CONCATENATE(D855,"-",E855),'Three Phase - UG'!$C$8:$T$18,9,FALSE),""),"")</f>
        <v/>
      </c>
      <c r="K855" s="426" t="str">
        <f>IF(D855&lt;&gt;"",IF(E855&lt;&gt;"",VLOOKUP(CONCATENATE(D855,"-",E855),'Three Phase - UG'!$C$8:$T$18,10,FALSE),""),"")</f>
        <v/>
      </c>
      <c r="L855" s="426" t="str">
        <f>IF(D855&lt;&gt;"",IF(E855&lt;&gt;"",VLOOKUP(CONCATENATE(D855,"-",E855),'Three Phase - UG'!$C$8:$T$18,12,FALSE),""),"")</f>
        <v/>
      </c>
      <c r="M855" s="426" t="str">
        <f>IF(D855&lt;&gt;"",IF(E855&lt;&gt;"",VLOOKUP(CONCATENATE(D855,"-",E855),'Three Phase - UG'!$C$8:$T$18,13,FALSE),""),"")</f>
        <v/>
      </c>
      <c r="N855" s="427" t="str">
        <f>IF(D855&lt;&gt;"",IF(E855&lt;&gt;"",VLOOKUP(CONCATENATE(D855,"-",E855),'Three Phase - UG'!$C$8:$T$18,15,FALSE)*1000000,""),"")</f>
        <v/>
      </c>
      <c r="O855" s="426"/>
      <c r="P855" s="427"/>
      <c r="W855" s="429"/>
      <c r="X855"/>
      <c r="Y855"/>
      <c r="Z855"/>
      <c r="AA855"/>
      <c r="AB855"/>
      <c r="AC855"/>
      <c r="AD855"/>
      <c r="AE855"/>
      <c r="AF855" s="4"/>
      <c r="AG855" s="4"/>
      <c r="AH855" s="4"/>
      <c r="AI855" s="4"/>
      <c r="AJ855" s="4"/>
      <c r="AK855" s="4"/>
      <c r="AL855" s="4"/>
      <c r="AM855" s="4"/>
      <c r="AN855"/>
      <c r="AO855"/>
      <c r="AP855"/>
      <c r="AQ855"/>
      <c r="AR855"/>
      <c r="AS855"/>
      <c r="AT855"/>
      <c r="AU855"/>
      <c r="AV855"/>
      <c r="AW855"/>
      <c r="AX855"/>
      <c r="AY855"/>
      <c r="AZ855"/>
      <c r="BA855"/>
    </row>
    <row r="856" spans="1:53" s="428" customFormat="1" x14ac:dyDescent="0.25">
      <c r="A856"/>
      <c r="B856" s="25"/>
      <c r="C856" s="25"/>
      <c r="D856" s="27"/>
      <c r="E856" s="26"/>
      <c r="F856" s="26"/>
      <c r="G856" s="353"/>
      <c r="H856" s="425"/>
      <c r="I856" s="353"/>
      <c r="J856" s="426" t="str">
        <f>IF(D856&lt;&gt;"",IF(E856&lt;&gt;"",VLOOKUP(CONCATENATE(D856,"-",E856),'Three Phase - UG'!$C$8:$T$18,9,FALSE),""),"")</f>
        <v/>
      </c>
      <c r="K856" s="426" t="str">
        <f>IF(D856&lt;&gt;"",IF(E856&lt;&gt;"",VLOOKUP(CONCATENATE(D856,"-",E856),'Three Phase - UG'!$C$8:$T$18,10,FALSE),""),"")</f>
        <v/>
      </c>
      <c r="L856" s="426" t="str">
        <f>IF(D856&lt;&gt;"",IF(E856&lt;&gt;"",VLOOKUP(CONCATENATE(D856,"-",E856),'Three Phase - UG'!$C$8:$T$18,12,FALSE),""),"")</f>
        <v/>
      </c>
      <c r="M856" s="426" t="str">
        <f>IF(D856&lt;&gt;"",IF(E856&lt;&gt;"",VLOOKUP(CONCATENATE(D856,"-",E856),'Three Phase - UG'!$C$8:$T$18,13,FALSE),""),"")</f>
        <v/>
      </c>
      <c r="N856" s="427" t="str">
        <f>IF(D856&lt;&gt;"",IF(E856&lt;&gt;"",VLOOKUP(CONCATENATE(D856,"-",E856),'Three Phase - UG'!$C$8:$T$18,15,FALSE)*1000000,""),"")</f>
        <v/>
      </c>
      <c r="O856" s="426"/>
      <c r="P856" s="427"/>
      <c r="W856" s="429"/>
      <c r="X856"/>
      <c r="Y856"/>
      <c r="Z856"/>
      <c r="AA856"/>
      <c r="AB856"/>
      <c r="AC856"/>
      <c r="AD856"/>
      <c r="AE856"/>
      <c r="AF856" s="4"/>
      <c r="AG856" s="4"/>
      <c r="AH856" s="4"/>
      <c r="AI856" s="4"/>
      <c r="AJ856" s="4"/>
      <c r="AK856" s="4"/>
      <c r="AL856" s="4"/>
      <c r="AM856" s="4"/>
      <c r="AN856"/>
      <c r="AO856"/>
      <c r="AP856"/>
      <c r="AQ856"/>
      <c r="AR856"/>
      <c r="AS856"/>
      <c r="AT856"/>
      <c r="AU856"/>
      <c r="AV856"/>
      <c r="AW856"/>
      <c r="AX856"/>
      <c r="AY856"/>
      <c r="AZ856"/>
      <c r="BA856"/>
    </row>
    <row r="857" spans="1:53" s="428" customFormat="1" x14ac:dyDescent="0.25">
      <c r="A857"/>
      <c r="B857" s="25"/>
      <c r="C857" s="25"/>
      <c r="D857" s="27"/>
      <c r="E857" s="26"/>
      <c r="F857" s="26"/>
      <c r="G857" s="353"/>
      <c r="H857" s="425"/>
      <c r="I857" s="353"/>
      <c r="J857" s="426" t="str">
        <f>IF(D857&lt;&gt;"",IF(E857&lt;&gt;"",VLOOKUP(CONCATENATE(D857,"-",E857),'Three Phase - UG'!$C$8:$T$18,9,FALSE),""),"")</f>
        <v/>
      </c>
      <c r="K857" s="426" t="str">
        <f>IF(D857&lt;&gt;"",IF(E857&lt;&gt;"",VLOOKUP(CONCATENATE(D857,"-",E857),'Three Phase - UG'!$C$8:$T$18,10,FALSE),""),"")</f>
        <v/>
      </c>
      <c r="L857" s="426" t="str">
        <f>IF(D857&lt;&gt;"",IF(E857&lt;&gt;"",VLOOKUP(CONCATENATE(D857,"-",E857),'Three Phase - UG'!$C$8:$T$18,12,FALSE),""),"")</f>
        <v/>
      </c>
      <c r="M857" s="426" t="str">
        <f>IF(D857&lt;&gt;"",IF(E857&lt;&gt;"",VLOOKUP(CONCATENATE(D857,"-",E857),'Three Phase - UG'!$C$8:$T$18,13,FALSE),""),"")</f>
        <v/>
      </c>
      <c r="N857" s="427" t="str">
        <f>IF(D857&lt;&gt;"",IF(E857&lt;&gt;"",VLOOKUP(CONCATENATE(D857,"-",E857),'Three Phase - UG'!$C$8:$T$18,15,FALSE)*1000000,""),"")</f>
        <v/>
      </c>
      <c r="O857" s="426"/>
      <c r="P857" s="427"/>
      <c r="W857" s="429"/>
      <c r="X857"/>
      <c r="Y857"/>
      <c r="Z857"/>
      <c r="AA857"/>
      <c r="AB857"/>
      <c r="AC857"/>
      <c r="AD857"/>
      <c r="AE857"/>
      <c r="AF857" s="4"/>
      <c r="AG857" s="4"/>
      <c r="AH857" s="4"/>
      <c r="AI857" s="4"/>
      <c r="AJ857" s="4"/>
      <c r="AK857" s="4"/>
      <c r="AL857" s="4"/>
      <c r="AM857" s="4"/>
      <c r="AN857"/>
      <c r="AO857"/>
      <c r="AP857"/>
      <c r="AQ857"/>
      <c r="AR857"/>
      <c r="AS857"/>
      <c r="AT857"/>
      <c r="AU857"/>
      <c r="AV857"/>
      <c r="AW857"/>
      <c r="AX857"/>
      <c r="AY857"/>
      <c r="AZ857"/>
      <c r="BA857"/>
    </row>
    <row r="858" spans="1:53" s="428" customFormat="1" x14ac:dyDescent="0.25">
      <c r="A858"/>
      <c r="B858" s="25"/>
      <c r="C858" s="25"/>
      <c r="D858" s="27"/>
      <c r="E858" s="26"/>
      <c r="F858" s="26"/>
      <c r="G858" s="353"/>
      <c r="H858" s="425"/>
      <c r="I858" s="353"/>
      <c r="J858" s="426" t="str">
        <f>IF(D858&lt;&gt;"",IF(E858&lt;&gt;"",VLOOKUP(CONCATENATE(D858,"-",E858),'Three Phase - UG'!$C$8:$T$18,9,FALSE),""),"")</f>
        <v/>
      </c>
      <c r="K858" s="426" t="str">
        <f>IF(D858&lt;&gt;"",IF(E858&lt;&gt;"",VLOOKUP(CONCATENATE(D858,"-",E858),'Three Phase - UG'!$C$8:$T$18,10,FALSE),""),"")</f>
        <v/>
      </c>
      <c r="L858" s="426" t="str">
        <f>IF(D858&lt;&gt;"",IF(E858&lt;&gt;"",VLOOKUP(CONCATENATE(D858,"-",E858),'Three Phase - UG'!$C$8:$T$18,12,FALSE),""),"")</f>
        <v/>
      </c>
      <c r="M858" s="426" t="str">
        <f>IF(D858&lt;&gt;"",IF(E858&lt;&gt;"",VLOOKUP(CONCATENATE(D858,"-",E858),'Three Phase - UG'!$C$8:$T$18,13,FALSE),""),"")</f>
        <v/>
      </c>
      <c r="N858" s="427" t="str">
        <f>IF(D858&lt;&gt;"",IF(E858&lt;&gt;"",VLOOKUP(CONCATENATE(D858,"-",E858),'Three Phase - UG'!$C$8:$T$18,15,FALSE)*1000000,""),"")</f>
        <v/>
      </c>
      <c r="O858" s="426"/>
      <c r="P858" s="427"/>
      <c r="W858" s="429"/>
      <c r="X858"/>
      <c r="Y858"/>
      <c r="Z858"/>
      <c r="AA858"/>
      <c r="AB858"/>
      <c r="AC858"/>
      <c r="AD858"/>
      <c r="AE858"/>
      <c r="AF858" s="4"/>
      <c r="AG858" s="4"/>
      <c r="AH858" s="4"/>
      <c r="AI858" s="4"/>
      <c r="AJ858" s="4"/>
      <c r="AK858" s="4"/>
      <c r="AL858" s="4"/>
      <c r="AM858" s="4"/>
      <c r="AN858"/>
      <c r="AO858"/>
      <c r="AP858"/>
      <c r="AQ858"/>
      <c r="AR858"/>
      <c r="AS858"/>
      <c r="AT858"/>
      <c r="AU858"/>
      <c r="AV858"/>
      <c r="AW858"/>
      <c r="AX858"/>
      <c r="AY858"/>
      <c r="AZ858"/>
      <c r="BA858"/>
    </row>
    <row r="859" spans="1:53" s="428" customFormat="1" x14ac:dyDescent="0.25">
      <c r="A859"/>
      <c r="B859" s="25"/>
      <c r="C859" s="25"/>
      <c r="D859" s="27"/>
      <c r="E859" s="26"/>
      <c r="F859" s="26"/>
      <c r="G859" s="353"/>
      <c r="H859" s="425"/>
      <c r="I859" s="353"/>
      <c r="J859" s="426" t="str">
        <f>IF(D859&lt;&gt;"",IF(E859&lt;&gt;"",VLOOKUP(CONCATENATE(D859,"-",E859),'Three Phase - UG'!$C$8:$T$18,9,FALSE),""),"")</f>
        <v/>
      </c>
      <c r="K859" s="426" t="str">
        <f>IF(D859&lt;&gt;"",IF(E859&lt;&gt;"",VLOOKUP(CONCATENATE(D859,"-",E859),'Three Phase - UG'!$C$8:$T$18,10,FALSE),""),"")</f>
        <v/>
      </c>
      <c r="L859" s="426" t="str">
        <f>IF(D859&lt;&gt;"",IF(E859&lt;&gt;"",VLOOKUP(CONCATENATE(D859,"-",E859),'Three Phase - UG'!$C$8:$T$18,12,FALSE),""),"")</f>
        <v/>
      </c>
      <c r="M859" s="426" t="str">
        <f>IF(D859&lt;&gt;"",IF(E859&lt;&gt;"",VLOOKUP(CONCATENATE(D859,"-",E859),'Three Phase - UG'!$C$8:$T$18,13,FALSE),""),"")</f>
        <v/>
      </c>
      <c r="N859" s="427" t="str">
        <f>IF(D859&lt;&gt;"",IF(E859&lt;&gt;"",VLOOKUP(CONCATENATE(D859,"-",E859),'Three Phase - UG'!$C$8:$T$18,15,FALSE)*1000000,""),"")</f>
        <v/>
      </c>
      <c r="O859" s="426"/>
      <c r="P859" s="427"/>
      <c r="W859" s="429"/>
      <c r="X859"/>
      <c r="Y859"/>
      <c r="Z859"/>
      <c r="AA859"/>
      <c r="AB859"/>
      <c r="AC859"/>
      <c r="AD859"/>
      <c r="AE859"/>
      <c r="AF859" s="4"/>
      <c r="AG859" s="4"/>
      <c r="AH859" s="4"/>
      <c r="AI859" s="4"/>
      <c r="AJ859" s="4"/>
      <c r="AK859" s="4"/>
      <c r="AL859" s="4"/>
      <c r="AM859" s="4"/>
      <c r="AN859"/>
      <c r="AO859"/>
      <c r="AP859"/>
      <c r="AQ859"/>
      <c r="AR859"/>
      <c r="AS859"/>
      <c r="AT859"/>
      <c r="AU859"/>
      <c r="AV859"/>
      <c r="AW859"/>
      <c r="AX859"/>
      <c r="AY859"/>
      <c r="AZ859"/>
      <c r="BA859"/>
    </row>
    <row r="860" spans="1:53" s="428" customFormat="1" x14ac:dyDescent="0.25">
      <c r="A860"/>
      <c r="B860" s="25"/>
      <c r="C860" s="25"/>
      <c r="D860" s="27"/>
      <c r="E860" s="26"/>
      <c r="F860" s="26"/>
      <c r="G860" s="353"/>
      <c r="H860" s="425"/>
      <c r="I860" s="353"/>
      <c r="J860" s="426" t="str">
        <f>IF(D860&lt;&gt;"",IF(E860&lt;&gt;"",VLOOKUP(CONCATENATE(D860,"-",E860),'Three Phase - UG'!$C$8:$T$18,9,FALSE),""),"")</f>
        <v/>
      </c>
      <c r="K860" s="426" t="str">
        <f>IF(D860&lt;&gt;"",IF(E860&lt;&gt;"",VLOOKUP(CONCATENATE(D860,"-",E860),'Three Phase - UG'!$C$8:$T$18,10,FALSE),""),"")</f>
        <v/>
      </c>
      <c r="L860" s="426" t="str">
        <f>IF(D860&lt;&gt;"",IF(E860&lt;&gt;"",VLOOKUP(CONCATENATE(D860,"-",E860),'Three Phase - UG'!$C$8:$T$18,12,FALSE),""),"")</f>
        <v/>
      </c>
      <c r="M860" s="426" t="str">
        <f>IF(D860&lt;&gt;"",IF(E860&lt;&gt;"",VLOOKUP(CONCATENATE(D860,"-",E860),'Three Phase - UG'!$C$8:$T$18,13,FALSE),""),"")</f>
        <v/>
      </c>
      <c r="N860" s="427" t="str">
        <f>IF(D860&lt;&gt;"",IF(E860&lt;&gt;"",VLOOKUP(CONCATENATE(D860,"-",E860),'Three Phase - UG'!$C$8:$T$18,15,FALSE)*1000000,""),"")</f>
        <v/>
      </c>
      <c r="O860" s="426"/>
      <c r="P860" s="427"/>
      <c r="W860" s="429"/>
      <c r="X860"/>
      <c r="Y860"/>
      <c r="Z860"/>
      <c r="AA860"/>
      <c r="AB860"/>
      <c r="AC860"/>
      <c r="AD860"/>
      <c r="AE860"/>
      <c r="AF860" s="4"/>
      <c r="AG860" s="4"/>
      <c r="AH860" s="4"/>
      <c r="AI860" s="4"/>
      <c r="AJ860" s="4"/>
      <c r="AK860" s="4"/>
      <c r="AL860" s="4"/>
      <c r="AM860" s="4"/>
      <c r="AN860"/>
      <c r="AO860"/>
      <c r="AP860"/>
      <c r="AQ860"/>
      <c r="AR860"/>
      <c r="AS860"/>
      <c r="AT860"/>
      <c r="AU860"/>
      <c r="AV860"/>
      <c r="AW860"/>
      <c r="AX860"/>
      <c r="AY860"/>
      <c r="AZ860"/>
      <c r="BA860"/>
    </row>
    <row r="861" spans="1:53" s="428" customFormat="1" x14ac:dyDescent="0.25">
      <c r="A861"/>
      <c r="B861" s="25"/>
      <c r="C861" s="25"/>
      <c r="D861" s="27"/>
      <c r="E861" s="26"/>
      <c r="F861" s="26"/>
      <c r="G861" s="353"/>
      <c r="H861" s="425"/>
      <c r="I861" s="353"/>
      <c r="J861" s="426" t="str">
        <f>IF(D861&lt;&gt;"",IF(E861&lt;&gt;"",VLOOKUP(CONCATENATE(D861,"-",E861),'Three Phase - UG'!$C$8:$T$18,9,FALSE),""),"")</f>
        <v/>
      </c>
      <c r="K861" s="426" t="str">
        <f>IF(D861&lt;&gt;"",IF(E861&lt;&gt;"",VLOOKUP(CONCATENATE(D861,"-",E861),'Three Phase - UG'!$C$8:$T$18,10,FALSE),""),"")</f>
        <v/>
      </c>
      <c r="L861" s="426" t="str">
        <f>IF(D861&lt;&gt;"",IF(E861&lt;&gt;"",VLOOKUP(CONCATENATE(D861,"-",E861),'Three Phase - UG'!$C$8:$T$18,12,FALSE),""),"")</f>
        <v/>
      </c>
      <c r="M861" s="426" t="str">
        <f>IF(D861&lt;&gt;"",IF(E861&lt;&gt;"",VLOOKUP(CONCATENATE(D861,"-",E861),'Three Phase - UG'!$C$8:$T$18,13,FALSE),""),"")</f>
        <v/>
      </c>
      <c r="N861" s="427" t="str">
        <f>IF(D861&lt;&gt;"",IF(E861&lt;&gt;"",VLOOKUP(CONCATENATE(D861,"-",E861),'Three Phase - UG'!$C$8:$T$18,15,FALSE)*1000000,""),"")</f>
        <v/>
      </c>
      <c r="O861" s="426"/>
      <c r="P861" s="427"/>
      <c r="W861" s="429"/>
      <c r="X861"/>
      <c r="Y861"/>
      <c r="Z861"/>
      <c r="AA861"/>
      <c r="AB861"/>
      <c r="AC861"/>
      <c r="AD861"/>
      <c r="AE861"/>
      <c r="AF861" s="4"/>
      <c r="AG861" s="4"/>
      <c r="AH861" s="4"/>
      <c r="AI861" s="4"/>
      <c r="AJ861" s="4"/>
      <c r="AK861" s="4"/>
      <c r="AL861" s="4"/>
      <c r="AM861" s="4"/>
      <c r="AN861"/>
      <c r="AO861"/>
      <c r="AP861"/>
      <c r="AQ861"/>
      <c r="AR861"/>
      <c r="AS861"/>
      <c r="AT861"/>
      <c r="AU861"/>
      <c r="AV861"/>
      <c r="AW861"/>
      <c r="AX861"/>
      <c r="AY861"/>
      <c r="AZ861"/>
      <c r="BA861"/>
    </row>
    <row r="862" spans="1:53" s="428" customFormat="1" x14ac:dyDescent="0.25">
      <c r="A862"/>
      <c r="B862" s="25"/>
      <c r="C862" s="25"/>
      <c r="D862" s="27"/>
      <c r="E862" s="26"/>
      <c r="F862" s="26"/>
      <c r="G862" s="353"/>
      <c r="H862" s="425"/>
      <c r="I862" s="353"/>
      <c r="J862" s="426" t="str">
        <f>IF(D862&lt;&gt;"",IF(E862&lt;&gt;"",VLOOKUP(CONCATENATE(D862,"-",E862),'Three Phase - UG'!$C$8:$T$18,9,FALSE),""),"")</f>
        <v/>
      </c>
      <c r="K862" s="426" t="str">
        <f>IF(D862&lt;&gt;"",IF(E862&lt;&gt;"",VLOOKUP(CONCATENATE(D862,"-",E862),'Three Phase - UG'!$C$8:$T$18,10,FALSE),""),"")</f>
        <v/>
      </c>
      <c r="L862" s="426" t="str">
        <f>IF(D862&lt;&gt;"",IF(E862&lt;&gt;"",VLOOKUP(CONCATENATE(D862,"-",E862),'Three Phase - UG'!$C$8:$T$18,12,FALSE),""),"")</f>
        <v/>
      </c>
      <c r="M862" s="426" t="str">
        <f>IF(D862&lt;&gt;"",IF(E862&lt;&gt;"",VLOOKUP(CONCATENATE(D862,"-",E862),'Three Phase - UG'!$C$8:$T$18,13,FALSE),""),"")</f>
        <v/>
      </c>
      <c r="N862" s="427" t="str">
        <f>IF(D862&lt;&gt;"",IF(E862&lt;&gt;"",VLOOKUP(CONCATENATE(D862,"-",E862),'Three Phase - UG'!$C$8:$T$18,15,FALSE)*1000000,""),"")</f>
        <v/>
      </c>
      <c r="O862" s="426"/>
      <c r="P862" s="427"/>
      <c r="W862" s="429"/>
      <c r="X862"/>
      <c r="Y862"/>
      <c r="Z862"/>
      <c r="AA862"/>
      <c r="AB862"/>
      <c r="AC862"/>
      <c r="AD862"/>
      <c r="AE862"/>
      <c r="AF862" s="4"/>
      <c r="AG862" s="4"/>
      <c r="AH862" s="4"/>
      <c r="AI862" s="4"/>
      <c r="AJ862" s="4"/>
      <c r="AK862" s="4"/>
      <c r="AL862" s="4"/>
      <c r="AM862" s="4"/>
      <c r="AN862"/>
      <c r="AO862"/>
      <c r="AP862"/>
      <c r="AQ862"/>
      <c r="AR862"/>
      <c r="AS862"/>
      <c r="AT862"/>
      <c r="AU862"/>
      <c r="AV862"/>
      <c r="AW862"/>
      <c r="AX862"/>
      <c r="AY862"/>
      <c r="AZ862"/>
      <c r="BA862"/>
    </row>
    <row r="863" spans="1:53" s="428" customFormat="1" x14ac:dyDescent="0.25">
      <c r="A863"/>
      <c r="B863" s="25"/>
      <c r="C863" s="25"/>
      <c r="D863" s="27"/>
      <c r="E863" s="26"/>
      <c r="F863" s="26"/>
      <c r="G863" s="353"/>
      <c r="H863" s="425"/>
      <c r="I863" s="353"/>
      <c r="J863" s="426" t="str">
        <f>IF(D863&lt;&gt;"",IF(E863&lt;&gt;"",VLOOKUP(CONCATENATE(D863,"-",E863),'Three Phase - UG'!$C$8:$T$18,9,FALSE),""),"")</f>
        <v/>
      </c>
      <c r="K863" s="426" t="str">
        <f>IF(D863&lt;&gt;"",IF(E863&lt;&gt;"",VLOOKUP(CONCATENATE(D863,"-",E863),'Three Phase - UG'!$C$8:$T$18,10,FALSE),""),"")</f>
        <v/>
      </c>
      <c r="L863" s="426" t="str">
        <f>IF(D863&lt;&gt;"",IF(E863&lt;&gt;"",VLOOKUP(CONCATENATE(D863,"-",E863),'Three Phase - UG'!$C$8:$T$18,12,FALSE),""),"")</f>
        <v/>
      </c>
      <c r="M863" s="426" t="str">
        <f>IF(D863&lt;&gt;"",IF(E863&lt;&gt;"",VLOOKUP(CONCATENATE(D863,"-",E863),'Three Phase - UG'!$C$8:$T$18,13,FALSE),""),"")</f>
        <v/>
      </c>
      <c r="N863" s="427" t="str">
        <f>IF(D863&lt;&gt;"",IF(E863&lt;&gt;"",VLOOKUP(CONCATENATE(D863,"-",E863),'Three Phase - UG'!$C$8:$T$18,15,FALSE)*1000000,""),"")</f>
        <v/>
      </c>
      <c r="O863" s="426"/>
      <c r="P863" s="427"/>
      <c r="W863" s="429"/>
      <c r="X863"/>
      <c r="Y863"/>
      <c r="Z863"/>
      <c r="AA863"/>
      <c r="AB863"/>
      <c r="AC863"/>
      <c r="AD863"/>
      <c r="AE863"/>
      <c r="AF863" s="4"/>
      <c r="AG863" s="4"/>
      <c r="AH863" s="4"/>
      <c r="AI863" s="4"/>
      <c r="AJ863" s="4"/>
      <c r="AK863" s="4"/>
      <c r="AL863" s="4"/>
      <c r="AM863" s="4"/>
      <c r="AN863"/>
      <c r="AO863"/>
      <c r="AP863"/>
      <c r="AQ863"/>
      <c r="AR863"/>
      <c r="AS863"/>
      <c r="AT863"/>
      <c r="AU863"/>
      <c r="AV863"/>
      <c r="AW863"/>
      <c r="AX863"/>
      <c r="AY863"/>
      <c r="AZ863"/>
      <c r="BA863"/>
    </row>
    <row r="864" spans="1:53" s="428" customFormat="1" x14ac:dyDescent="0.25">
      <c r="A864"/>
      <c r="B864" s="25"/>
      <c r="C864" s="25"/>
      <c r="D864" s="27"/>
      <c r="E864" s="26"/>
      <c r="F864" s="26"/>
      <c r="G864" s="353"/>
      <c r="H864" s="425"/>
      <c r="I864" s="353"/>
      <c r="J864" s="426" t="str">
        <f>IF(D864&lt;&gt;"",IF(E864&lt;&gt;"",VLOOKUP(CONCATENATE(D864,"-",E864),'Three Phase - UG'!$C$8:$T$18,9,FALSE),""),"")</f>
        <v/>
      </c>
      <c r="K864" s="426" t="str">
        <f>IF(D864&lt;&gt;"",IF(E864&lt;&gt;"",VLOOKUP(CONCATENATE(D864,"-",E864),'Three Phase - UG'!$C$8:$T$18,10,FALSE),""),"")</f>
        <v/>
      </c>
      <c r="L864" s="426" t="str">
        <f>IF(D864&lt;&gt;"",IF(E864&lt;&gt;"",VLOOKUP(CONCATENATE(D864,"-",E864),'Three Phase - UG'!$C$8:$T$18,12,FALSE),""),"")</f>
        <v/>
      </c>
      <c r="M864" s="426" t="str">
        <f>IF(D864&lt;&gt;"",IF(E864&lt;&gt;"",VLOOKUP(CONCATENATE(D864,"-",E864),'Three Phase - UG'!$C$8:$T$18,13,FALSE),""),"")</f>
        <v/>
      </c>
      <c r="N864" s="427" t="str">
        <f>IF(D864&lt;&gt;"",IF(E864&lt;&gt;"",VLOOKUP(CONCATENATE(D864,"-",E864),'Three Phase - UG'!$C$8:$T$18,15,FALSE)*1000000,""),"")</f>
        <v/>
      </c>
      <c r="O864" s="426"/>
      <c r="P864" s="427"/>
      <c r="W864" s="429"/>
      <c r="X864"/>
      <c r="Y864"/>
      <c r="Z864"/>
      <c r="AA864"/>
      <c r="AB864"/>
      <c r="AC864"/>
      <c r="AD864"/>
      <c r="AE864"/>
      <c r="AF864" s="4"/>
      <c r="AG864" s="4"/>
      <c r="AH864" s="4"/>
      <c r="AI864" s="4"/>
      <c r="AJ864" s="4"/>
      <c r="AK864" s="4"/>
      <c r="AL864" s="4"/>
      <c r="AM864" s="4"/>
      <c r="AN864"/>
      <c r="AO864"/>
      <c r="AP864"/>
      <c r="AQ864"/>
      <c r="AR864"/>
      <c r="AS864"/>
      <c r="AT864"/>
      <c r="AU864"/>
      <c r="AV864"/>
      <c r="AW864"/>
      <c r="AX864"/>
      <c r="AY864"/>
      <c r="AZ864"/>
      <c r="BA864"/>
    </row>
    <row r="865" spans="1:53" s="428" customFormat="1" x14ac:dyDescent="0.25">
      <c r="A865"/>
      <c r="B865" s="25"/>
      <c r="C865" s="25"/>
      <c r="D865" s="27"/>
      <c r="E865" s="26"/>
      <c r="F865" s="26"/>
      <c r="G865" s="353"/>
      <c r="H865" s="425"/>
      <c r="I865" s="353"/>
      <c r="J865" s="426" t="str">
        <f>IF(D865&lt;&gt;"",IF(E865&lt;&gt;"",VLOOKUP(CONCATENATE(D865,"-",E865),'Three Phase - UG'!$C$8:$T$18,9,FALSE),""),"")</f>
        <v/>
      </c>
      <c r="K865" s="426" t="str">
        <f>IF(D865&lt;&gt;"",IF(E865&lt;&gt;"",VLOOKUP(CONCATENATE(D865,"-",E865),'Three Phase - UG'!$C$8:$T$18,10,FALSE),""),"")</f>
        <v/>
      </c>
      <c r="L865" s="426" t="str">
        <f>IF(D865&lt;&gt;"",IF(E865&lt;&gt;"",VLOOKUP(CONCATENATE(D865,"-",E865),'Three Phase - UG'!$C$8:$T$18,12,FALSE),""),"")</f>
        <v/>
      </c>
      <c r="M865" s="426" t="str">
        <f>IF(D865&lt;&gt;"",IF(E865&lt;&gt;"",VLOOKUP(CONCATENATE(D865,"-",E865),'Three Phase - UG'!$C$8:$T$18,13,FALSE),""),"")</f>
        <v/>
      </c>
      <c r="N865" s="427" t="str">
        <f>IF(D865&lt;&gt;"",IF(E865&lt;&gt;"",VLOOKUP(CONCATENATE(D865,"-",E865),'Three Phase - UG'!$C$8:$T$18,15,FALSE)*1000000,""),"")</f>
        <v/>
      </c>
      <c r="O865" s="426"/>
      <c r="P865" s="427"/>
      <c r="W865" s="429"/>
      <c r="X865"/>
      <c r="Y865"/>
      <c r="Z865"/>
      <c r="AA865"/>
      <c r="AB865"/>
      <c r="AC865"/>
      <c r="AD865"/>
      <c r="AE865"/>
      <c r="AF865" s="4"/>
      <c r="AG865" s="4"/>
      <c r="AH865" s="4"/>
      <c r="AI865" s="4"/>
      <c r="AJ865" s="4"/>
      <c r="AK865" s="4"/>
      <c r="AL865" s="4"/>
      <c r="AM865" s="4"/>
      <c r="AN865"/>
      <c r="AO865"/>
      <c r="AP865"/>
      <c r="AQ865"/>
      <c r="AR865"/>
      <c r="AS865"/>
      <c r="AT865"/>
      <c r="AU865"/>
      <c r="AV865"/>
      <c r="AW865"/>
      <c r="AX865"/>
      <c r="AY865"/>
      <c r="AZ865"/>
      <c r="BA865"/>
    </row>
    <row r="866" spans="1:53" s="428" customFormat="1" x14ac:dyDescent="0.25">
      <c r="A866"/>
      <c r="B866" s="25"/>
      <c r="C866" s="25"/>
      <c r="D866" s="27"/>
      <c r="E866" s="26"/>
      <c r="F866" s="26"/>
      <c r="G866" s="353"/>
      <c r="H866" s="425"/>
      <c r="I866" s="353"/>
      <c r="J866" s="426" t="str">
        <f>IF(D866&lt;&gt;"",IF(E866&lt;&gt;"",VLOOKUP(CONCATENATE(D866,"-",E866),'Three Phase - UG'!$C$8:$T$18,9,FALSE),""),"")</f>
        <v/>
      </c>
      <c r="K866" s="426" t="str">
        <f>IF(D866&lt;&gt;"",IF(E866&lt;&gt;"",VLOOKUP(CONCATENATE(D866,"-",E866),'Three Phase - UG'!$C$8:$T$18,10,FALSE),""),"")</f>
        <v/>
      </c>
      <c r="L866" s="426" t="str">
        <f>IF(D866&lt;&gt;"",IF(E866&lt;&gt;"",VLOOKUP(CONCATENATE(D866,"-",E866),'Three Phase - UG'!$C$8:$T$18,12,FALSE),""),"")</f>
        <v/>
      </c>
      <c r="M866" s="426" t="str">
        <f>IF(D866&lt;&gt;"",IF(E866&lt;&gt;"",VLOOKUP(CONCATENATE(D866,"-",E866),'Three Phase - UG'!$C$8:$T$18,13,FALSE),""),"")</f>
        <v/>
      </c>
      <c r="N866" s="427" t="str">
        <f>IF(D866&lt;&gt;"",IF(E866&lt;&gt;"",VLOOKUP(CONCATENATE(D866,"-",E866),'Three Phase - UG'!$C$8:$T$18,15,FALSE)*1000000,""),"")</f>
        <v/>
      </c>
      <c r="O866" s="426"/>
      <c r="P866" s="427"/>
      <c r="W866" s="429"/>
      <c r="X866"/>
      <c r="Y866"/>
      <c r="Z866"/>
      <c r="AA866"/>
      <c r="AB866"/>
      <c r="AC866"/>
      <c r="AD866"/>
      <c r="AE866"/>
      <c r="AF866" s="4"/>
      <c r="AG866" s="4"/>
      <c r="AH866" s="4"/>
      <c r="AI866" s="4"/>
      <c r="AJ866" s="4"/>
      <c r="AK866" s="4"/>
      <c r="AL866" s="4"/>
      <c r="AM866" s="4"/>
      <c r="AN866"/>
      <c r="AO866"/>
      <c r="AP866"/>
      <c r="AQ866"/>
      <c r="AR866"/>
      <c r="AS866"/>
      <c r="AT866"/>
      <c r="AU866"/>
      <c r="AV866"/>
      <c r="AW866"/>
      <c r="AX866"/>
      <c r="AY866"/>
      <c r="AZ866"/>
      <c r="BA866"/>
    </row>
    <row r="867" spans="1:53" s="428" customFormat="1" x14ac:dyDescent="0.25">
      <c r="A867"/>
      <c r="B867" s="25"/>
      <c r="C867" s="25"/>
      <c r="D867" s="27"/>
      <c r="E867" s="26"/>
      <c r="F867" s="26"/>
      <c r="G867" s="353"/>
      <c r="H867" s="425"/>
      <c r="I867" s="353"/>
      <c r="J867" s="426" t="str">
        <f>IF(D867&lt;&gt;"",IF(E867&lt;&gt;"",VLOOKUP(CONCATENATE(D867,"-",E867),'Three Phase - UG'!$C$8:$T$18,9,FALSE),""),"")</f>
        <v/>
      </c>
      <c r="K867" s="426" t="str">
        <f>IF(D867&lt;&gt;"",IF(E867&lt;&gt;"",VLOOKUP(CONCATENATE(D867,"-",E867),'Three Phase - UG'!$C$8:$T$18,10,FALSE),""),"")</f>
        <v/>
      </c>
      <c r="L867" s="426" t="str">
        <f>IF(D867&lt;&gt;"",IF(E867&lt;&gt;"",VLOOKUP(CONCATENATE(D867,"-",E867),'Three Phase - UG'!$C$8:$T$18,12,FALSE),""),"")</f>
        <v/>
      </c>
      <c r="M867" s="426" t="str">
        <f>IF(D867&lt;&gt;"",IF(E867&lt;&gt;"",VLOOKUP(CONCATENATE(D867,"-",E867),'Three Phase - UG'!$C$8:$T$18,13,FALSE),""),"")</f>
        <v/>
      </c>
      <c r="N867" s="427" t="str">
        <f>IF(D867&lt;&gt;"",IF(E867&lt;&gt;"",VLOOKUP(CONCATENATE(D867,"-",E867),'Three Phase - UG'!$C$8:$T$18,15,FALSE)*1000000,""),"")</f>
        <v/>
      </c>
      <c r="O867" s="426"/>
      <c r="P867" s="427"/>
      <c r="W867" s="429"/>
      <c r="X867"/>
      <c r="Y867"/>
      <c r="Z867"/>
      <c r="AA867"/>
      <c r="AB867"/>
      <c r="AC867"/>
      <c r="AD867"/>
      <c r="AE867"/>
      <c r="AF867" s="4"/>
      <c r="AG867" s="4"/>
      <c r="AH867" s="4"/>
      <c r="AI867" s="4"/>
      <c r="AJ867" s="4"/>
      <c r="AK867" s="4"/>
      <c r="AL867" s="4"/>
      <c r="AM867" s="4"/>
      <c r="AN867"/>
      <c r="AO867"/>
      <c r="AP867"/>
      <c r="AQ867"/>
      <c r="AR867"/>
      <c r="AS867"/>
      <c r="AT867"/>
      <c r="AU867"/>
      <c r="AV867"/>
      <c r="AW867"/>
      <c r="AX867"/>
      <c r="AY867"/>
      <c r="AZ867"/>
      <c r="BA867"/>
    </row>
    <row r="868" spans="1:53" s="428" customFormat="1" x14ac:dyDescent="0.25">
      <c r="A868"/>
      <c r="B868" s="25"/>
      <c r="C868" s="25"/>
      <c r="D868" s="27"/>
      <c r="E868" s="26"/>
      <c r="F868" s="26"/>
      <c r="G868" s="353"/>
      <c r="H868" s="425"/>
      <c r="I868" s="353"/>
      <c r="J868" s="426" t="str">
        <f>IF(D868&lt;&gt;"",IF(E868&lt;&gt;"",VLOOKUP(CONCATENATE(D868,"-",E868),'Three Phase - UG'!$C$8:$T$18,9,FALSE),""),"")</f>
        <v/>
      </c>
      <c r="K868" s="426" t="str">
        <f>IF(D868&lt;&gt;"",IF(E868&lt;&gt;"",VLOOKUP(CONCATENATE(D868,"-",E868),'Three Phase - UG'!$C$8:$T$18,10,FALSE),""),"")</f>
        <v/>
      </c>
      <c r="L868" s="426" t="str">
        <f>IF(D868&lt;&gt;"",IF(E868&lt;&gt;"",VLOOKUP(CONCATENATE(D868,"-",E868),'Three Phase - UG'!$C$8:$T$18,12,FALSE),""),"")</f>
        <v/>
      </c>
      <c r="M868" s="426" t="str">
        <f>IF(D868&lt;&gt;"",IF(E868&lt;&gt;"",VLOOKUP(CONCATENATE(D868,"-",E868),'Three Phase - UG'!$C$8:$T$18,13,FALSE),""),"")</f>
        <v/>
      </c>
      <c r="N868" s="427" t="str">
        <f>IF(D868&lt;&gt;"",IF(E868&lt;&gt;"",VLOOKUP(CONCATENATE(D868,"-",E868),'Three Phase - UG'!$C$8:$T$18,15,FALSE)*1000000,""),"")</f>
        <v/>
      </c>
      <c r="O868" s="426"/>
      <c r="P868" s="427"/>
      <c r="W868" s="429"/>
      <c r="X868"/>
      <c r="Y868"/>
      <c r="Z868"/>
      <c r="AA868"/>
      <c r="AB868"/>
      <c r="AC868"/>
      <c r="AD868"/>
      <c r="AE868"/>
      <c r="AF868" s="4"/>
      <c r="AG868" s="4"/>
      <c r="AH868" s="4"/>
      <c r="AI868" s="4"/>
      <c r="AJ868" s="4"/>
      <c r="AK868" s="4"/>
      <c r="AL868" s="4"/>
      <c r="AM868" s="4"/>
      <c r="AN868"/>
      <c r="AO868"/>
      <c r="AP868"/>
      <c r="AQ868"/>
      <c r="AR868"/>
      <c r="AS868"/>
      <c r="AT868"/>
      <c r="AU868"/>
      <c r="AV868"/>
      <c r="AW868"/>
      <c r="AX868"/>
      <c r="AY868"/>
      <c r="AZ868"/>
      <c r="BA868"/>
    </row>
    <row r="869" spans="1:53" s="428" customFormat="1" x14ac:dyDescent="0.25">
      <c r="A869"/>
      <c r="B869" s="25"/>
      <c r="C869" s="25"/>
      <c r="D869" s="27"/>
      <c r="E869" s="26"/>
      <c r="F869" s="26"/>
      <c r="G869" s="353"/>
      <c r="H869" s="425"/>
      <c r="I869" s="353"/>
      <c r="J869" s="426" t="str">
        <f>IF(D869&lt;&gt;"",IF(E869&lt;&gt;"",VLOOKUP(CONCATENATE(D869,"-",E869),'Three Phase - UG'!$C$8:$T$18,9,FALSE),""),"")</f>
        <v/>
      </c>
      <c r="K869" s="426" t="str">
        <f>IF(D869&lt;&gt;"",IF(E869&lt;&gt;"",VLOOKUP(CONCATENATE(D869,"-",E869),'Three Phase - UG'!$C$8:$T$18,10,FALSE),""),"")</f>
        <v/>
      </c>
      <c r="L869" s="426" t="str">
        <f>IF(D869&lt;&gt;"",IF(E869&lt;&gt;"",VLOOKUP(CONCATENATE(D869,"-",E869),'Three Phase - UG'!$C$8:$T$18,12,FALSE),""),"")</f>
        <v/>
      </c>
      <c r="M869" s="426" t="str">
        <f>IF(D869&lt;&gt;"",IF(E869&lt;&gt;"",VLOOKUP(CONCATENATE(D869,"-",E869),'Three Phase - UG'!$C$8:$T$18,13,FALSE),""),"")</f>
        <v/>
      </c>
      <c r="N869" s="427" t="str">
        <f>IF(D869&lt;&gt;"",IF(E869&lt;&gt;"",VLOOKUP(CONCATENATE(D869,"-",E869),'Three Phase - UG'!$C$8:$T$18,15,FALSE)*1000000,""),"")</f>
        <v/>
      </c>
      <c r="O869" s="426"/>
      <c r="P869" s="427"/>
      <c r="W869" s="429"/>
      <c r="X869"/>
      <c r="Y869"/>
      <c r="Z869"/>
      <c r="AA869"/>
      <c r="AB869"/>
      <c r="AC869"/>
      <c r="AD869"/>
      <c r="AE869"/>
      <c r="AF869" s="4"/>
      <c r="AG869" s="4"/>
      <c r="AH869" s="4"/>
      <c r="AI869" s="4"/>
      <c r="AJ869" s="4"/>
      <c r="AK869" s="4"/>
      <c r="AL869" s="4"/>
      <c r="AM869" s="4"/>
      <c r="AN869"/>
      <c r="AO869"/>
      <c r="AP869"/>
      <c r="AQ869"/>
      <c r="AR869"/>
      <c r="AS869"/>
      <c r="AT869"/>
      <c r="AU869"/>
      <c r="AV869"/>
      <c r="AW869"/>
      <c r="AX869"/>
      <c r="AY869"/>
      <c r="AZ869"/>
      <c r="BA869"/>
    </row>
    <row r="870" spans="1:53" s="428" customFormat="1" x14ac:dyDescent="0.25">
      <c r="A870"/>
      <c r="B870" s="25"/>
      <c r="C870" s="25"/>
      <c r="D870" s="27"/>
      <c r="E870" s="26"/>
      <c r="F870" s="26"/>
      <c r="G870" s="353"/>
      <c r="H870" s="425"/>
      <c r="I870" s="353"/>
      <c r="J870" s="426" t="str">
        <f>IF(D870&lt;&gt;"",IF(E870&lt;&gt;"",VLOOKUP(CONCATENATE(D870,"-",E870),'Three Phase - UG'!$C$8:$T$18,9,FALSE),""),"")</f>
        <v/>
      </c>
      <c r="K870" s="426" t="str">
        <f>IF(D870&lt;&gt;"",IF(E870&lt;&gt;"",VLOOKUP(CONCATENATE(D870,"-",E870),'Three Phase - UG'!$C$8:$T$18,10,FALSE),""),"")</f>
        <v/>
      </c>
      <c r="L870" s="426" t="str">
        <f>IF(D870&lt;&gt;"",IF(E870&lt;&gt;"",VLOOKUP(CONCATENATE(D870,"-",E870),'Three Phase - UG'!$C$8:$T$18,12,FALSE),""),"")</f>
        <v/>
      </c>
      <c r="M870" s="426" t="str">
        <f>IF(D870&lt;&gt;"",IF(E870&lt;&gt;"",VLOOKUP(CONCATENATE(D870,"-",E870),'Three Phase - UG'!$C$8:$T$18,13,FALSE),""),"")</f>
        <v/>
      </c>
      <c r="N870" s="427" t="str">
        <f>IF(D870&lt;&gt;"",IF(E870&lt;&gt;"",VLOOKUP(CONCATENATE(D870,"-",E870),'Three Phase - UG'!$C$8:$T$18,15,FALSE)*1000000,""),"")</f>
        <v/>
      </c>
      <c r="O870" s="426"/>
      <c r="P870" s="427"/>
      <c r="W870" s="429"/>
      <c r="X870"/>
      <c r="Y870"/>
      <c r="Z870"/>
      <c r="AA870"/>
      <c r="AB870"/>
      <c r="AC870"/>
      <c r="AD870"/>
      <c r="AE870"/>
      <c r="AF870" s="4"/>
      <c r="AG870" s="4"/>
      <c r="AH870" s="4"/>
      <c r="AI870" s="4"/>
      <c r="AJ870" s="4"/>
      <c r="AK870" s="4"/>
      <c r="AL870" s="4"/>
      <c r="AM870" s="4"/>
      <c r="AN870"/>
      <c r="AO870"/>
      <c r="AP870"/>
      <c r="AQ870"/>
      <c r="AR870"/>
      <c r="AS870"/>
      <c r="AT870"/>
      <c r="AU870"/>
      <c r="AV870"/>
      <c r="AW870"/>
      <c r="AX870"/>
      <c r="AY870"/>
      <c r="AZ870"/>
      <c r="BA870"/>
    </row>
    <row r="871" spans="1:53" s="428" customFormat="1" x14ac:dyDescent="0.25">
      <c r="A871"/>
      <c r="B871" s="25"/>
      <c r="C871" s="25"/>
      <c r="D871" s="27"/>
      <c r="E871" s="26"/>
      <c r="F871" s="26"/>
      <c r="G871" s="353"/>
      <c r="H871" s="425"/>
      <c r="I871" s="353"/>
      <c r="J871" s="426" t="str">
        <f>IF(D871&lt;&gt;"",IF(E871&lt;&gt;"",VLOOKUP(CONCATENATE(D871,"-",E871),'Three Phase - UG'!$C$8:$T$18,9,FALSE),""),"")</f>
        <v/>
      </c>
      <c r="K871" s="426" t="str">
        <f>IF(D871&lt;&gt;"",IF(E871&lt;&gt;"",VLOOKUP(CONCATENATE(D871,"-",E871),'Three Phase - UG'!$C$8:$T$18,10,FALSE),""),"")</f>
        <v/>
      </c>
      <c r="L871" s="426" t="str">
        <f>IF(D871&lt;&gt;"",IF(E871&lt;&gt;"",VLOOKUP(CONCATENATE(D871,"-",E871),'Three Phase - UG'!$C$8:$T$18,12,FALSE),""),"")</f>
        <v/>
      </c>
      <c r="M871" s="426" t="str">
        <f>IF(D871&lt;&gt;"",IF(E871&lt;&gt;"",VLOOKUP(CONCATENATE(D871,"-",E871),'Three Phase - UG'!$C$8:$T$18,13,FALSE),""),"")</f>
        <v/>
      </c>
      <c r="N871" s="427" t="str">
        <f>IF(D871&lt;&gt;"",IF(E871&lt;&gt;"",VLOOKUP(CONCATENATE(D871,"-",E871),'Three Phase - UG'!$C$8:$T$18,15,FALSE)*1000000,""),"")</f>
        <v/>
      </c>
      <c r="O871" s="426"/>
      <c r="P871" s="427"/>
      <c r="W871" s="429"/>
      <c r="X871"/>
      <c r="Y871"/>
      <c r="Z871"/>
      <c r="AA871"/>
      <c r="AB871"/>
      <c r="AC871"/>
      <c r="AD871"/>
      <c r="AE871"/>
      <c r="AF871" s="4"/>
      <c r="AG871" s="4"/>
      <c r="AH871" s="4"/>
      <c r="AI871" s="4"/>
      <c r="AJ871" s="4"/>
      <c r="AK871" s="4"/>
      <c r="AL871" s="4"/>
      <c r="AM871" s="4"/>
      <c r="AN871"/>
      <c r="AO871"/>
      <c r="AP871"/>
      <c r="AQ871"/>
      <c r="AR871"/>
      <c r="AS871"/>
      <c r="AT871"/>
      <c r="AU871"/>
      <c r="AV871"/>
      <c r="AW871"/>
      <c r="AX871"/>
      <c r="AY871"/>
      <c r="AZ871"/>
      <c r="BA871"/>
    </row>
    <row r="872" spans="1:53" s="428" customFormat="1" x14ac:dyDescent="0.25">
      <c r="A872"/>
      <c r="B872" s="25"/>
      <c r="C872" s="25"/>
      <c r="D872" s="27"/>
      <c r="E872" s="26"/>
      <c r="F872" s="26"/>
      <c r="G872" s="353"/>
      <c r="H872" s="425"/>
      <c r="I872" s="353"/>
      <c r="J872" s="426" t="str">
        <f>IF(D872&lt;&gt;"",IF(E872&lt;&gt;"",VLOOKUP(CONCATENATE(D872,"-",E872),'Three Phase - UG'!$C$8:$T$18,9,FALSE),""),"")</f>
        <v/>
      </c>
      <c r="K872" s="426" t="str">
        <f>IF(D872&lt;&gt;"",IF(E872&lt;&gt;"",VLOOKUP(CONCATENATE(D872,"-",E872),'Three Phase - UG'!$C$8:$T$18,10,FALSE),""),"")</f>
        <v/>
      </c>
      <c r="L872" s="426" t="str">
        <f>IF(D872&lt;&gt;"",IF(E872&lt;&gt;"",VLOOKUP(CONCATENATE(D872,"-",E872),'Three Phase - UG'!$C$8:$T$18,12,FALSE),""),"")</f>
        <v/>
      </c>
      <c r="M872" s="426" t="str">
        <f>IF(D872&lt;&gt;"",IF(E872&lt;&gt;"",VLOOKUP(CONCATENATE(D872,"-",E872),'Three Phase - UG'!$C$8:$T$18,13,FALSE),""),"")</f>
        <v/>
      </c>
      <c r="N872" s="427" t="str">
        <f>IF(D872&lt;&gt;"",IF(E872&lt;&gt;"",VLOOKUP(CONCATENATE(D872,"-",E872),'Three Phase - UG'!$C$8:$T$18,15,FALSE)*1000000,""),"")</f>
        <v/>
      </c>
      <c r="O872" s="426"/>
      <c r="P872" s="427"/>
      <c r="W872" s="429"/>
      <c r="X872"/>
      <c r="Y872"/>
      <c r="Z872"/>
      <c r="AA872"/>
      <c r="AB872"/>
      <c r="AC872"/>
      <c r="AD872"/>
      <c r="AE872"/>
      <c r="AF872" s="4"/>
      <c r="AG872" s="4"/>
      <c r="AH872" s="4"/>
      <c r="AI872" s="4"/>
      <c r="AJ872" s="4"/>
      <c r="AK872" s="4"/>
      <c r="AL872" s="4"/>
      <c r="AM872" s="4"/>
      <c r="AN872"/>
      <c r="AO872"/>
      <c r="AP872"/>
      <c r="AQ872"/>
      <c r="AR872"/>
      <c r="AS872"/>
      <c r="AT872"/>
      <c r="AU872"/>
      <c r="AV872"/>
      <c r="AW872"/>
      <c r="AX872"/>
      <c r="AY872"/>
      <c r="AZ872"/>
      <c r="BA872"/>
    </row>
    <row r="873" spans="1:53" s="428" customFormat="1" x14ac:dyDescent="0.25">
      <c r="A873"/>
      <c r="B873" s="25"/>
      <c r="C873" s="25"/>
      <c r="D873" s="27"/>
      <c r="E873" s="26"/>
      <c r="F873" s="26"/>
      <c r="G873" s="353"/>
      <c r="H873" s="425"/>
      <c r="I873" s="353"/>
      <c r="J873" s="426" t="str">
        <f>IF(D873&lt;&gt;"",IF(E873&lt;&gt;"",VLOOKUP(CONCATENATE(D873,"-",E873),'Three Phase - UG'!$C$8:$T$18,9,FALSE),""),"")</f>
        <v/>
      </c>
      <c r="K873" s="426" t="str">
        <f>IF(D873&lt;&gt;"",IF(E873&lt;&gt;"",VLOOKUP(CONCATENATE(D873,"-",E873),'Three Phase - UG'!$C$8:$T$18,10,FALSE),""),"")</f>
        <v/>
      </c>
      <c r="L873" s="426" t="str">
        <f>IF(D873&lt;&gt;"",IF(E873&lt;&gt;"",VLOOKUP(CONCATENATE(D873,"-",E873),'Three Phase - UG'!$C$8:$T$18,12,FALSE),""),"")</f>
        <v/>
      </c>
      <c r="M873" s="426" t="str">
        <f>IF(D873&lt;&gt;"",IF(E873&lt;&gt;"",VLOOKUP(CONCATENATE(D873,"-",E873),'Three Phase - UG'!$C$8:$T$18,13,FALSE),""),"")</f>
        <v/>
      </c>
      <c r="N873" s="427" t="str">
        <f>IF(D873&lt;&gt;"",IF(E873&lt;&gt;"",VLOOKUP(CONCATENATE(D873,"-",E873),'Three Phase - UG'!$C$8:$T$18,15,FALSE)*1000000,""),"")</f>
        <v/>
      </c>
      <c r="O873" s="426"/>
      <c r="P873" s="427"/>
      <c r="W873" s="429"/>
      <c r="X873"/>
      <c r="Y873"/>
      <c r="Z873"/>
      <c r="AA873"/>
      <c r="AB873"/>
      <c r="AC873"/>
      <c r="AD873"/>
      <c r="AE873"/>
      <c r="AF873" s="4"/>
      <c r="AG873" s="4"/>
      <c r="AH873" s="4"/>
      <c r="AI873" s="4"/>
      <c r="AJ873" s="4"/>
      <c r="AK873" s="4"/>
      <c r="AL873" s="4"/>
      <c r="AM873" s="4"/>
      <c r="AN873"/>
      <c r="AO873"/>
      <c r="AP873"/>
      <c r="AQ873"/>
      <c r="AR873"/>
      <c r="AS873"/>
      <c r="AT873"/>
      <c r="AU873"/>
      <c r="AV873"/>
      <c r="AW873"/>
      <c r="AX873"/>
      <c r="AY873"/>
      <c r="AZ873"/>
      <c r="BA873"/>
    </row>
    <row r="874" spans="1:53" s="428" customFormat="1" x14ac:dyDescent="0.25">
      <c r="A874"/>
      <c r="B874" s="25"/>
      <c r="C874" s="25"/>
      <c r="D874" s="27"/>
      <c r="E874" s="26"/>
      <c r="F874" s="26"/>
      <c r="G874" s="353"/>
      <c r="H874" s="425"/>
      <c r="I874" s="353"/>
      <c r="J874" s="426" t="str">
        <f>IF(D874&lt;&gt;"",IF(E874&lt;&gt;"",VLOOKUP(CONCATENATE(D874,"-",E874),'Three Phase - UG'!$C$8:$T$18,9,FALSE),""),"")</f>
        <v/>
      </c>
      <c r="K874" s="426" t="str">
        <f>IF(D874&lt;&gt;"",IF(E874&lt;&gt;"",VLOOKUP(CONCATENATE(D874,"-",E874),'Three Phase - UG'!$C$8:$T$18,10,FALSE),""),"")</f>
        <v/>
      </c>
      <c r="L874" s="426" t="str">
        <f>IF(D874&lt;&gt;"",IF(E874&lt;&gt;"",VLOOKUP(CONCATENATE(D874,"-",E874),'Three Phase - UG'!$C$8:$T$18,12,FALSE),""),"")</f>
        <v/>
      </c>
      <c r="M874" s="426" t="str">
        <f>IF(D874&lt;&gt;"",IF(E874&lt;&gt;"",VLOOKUP(CONCATENATE(D874,"-",E874),'Three Phase - UG'!$C$8:$T$18,13,FALSE),""),"")</f>
        <v/>
      </c>
      <c r="N874" s="427" t="str">
        <f>IF(D874&lt;&gt;"",IF(E874&lt;&gt;"",VLOOKUP(CONCATENATE(D874,"-",E874),'Three Phase - UG'!$C$8:$T$18,15,FALSE)*1000000,""),"")</f>
        <v/>
      </c>
      <c r="O874" s="426"/>
      <c r="P874" s="427"/>
      <c r="W874" s="429"/>
      <c r="X874"/>
      <c r="Y874"/>
      <c r="Z874"/>
      <c r="AA874"/>
      <c r="AB874"/>
      <c r="AC874"/>
      <c r="AD874"/>
      <c r="AE874"/>
      <c r="AF874" s="4"/>
      <c r="AG874" s="4"/>
      <c r="AH874" s="4"/>
      <c r="AI874" s="4"/>
      <c r="AJ874" s="4"/>
      <c r="AK874" s="4"/>
      <c r="AL874" s="4"/>
      <c r="AM874" s="4"/>
      <c r="AN874"/>
      <c r="AO874"/>
      <c r="AP874"/>
      <c r="AQ874"/>
      <c r="AR874"/>
      <c r="AS874"/>
      <c r="AT874"/>
      <c r="AU874"/>
      <c r="AV874"/>
      <c r="AW874"/>
      <c r="AX874"/>
      <c r="AY874"/>
      <c r="AZ874"/>
      <c r="BA874"/>
    </row>
    <row r="875" spans="1:53" s="428" customFormat="1" x14ac:dyDescent="0.25">
      <c r="A875"/>
      <c r="B875" s="25"/>
      <c r="C875" s="25"/>
      <c r="D875" s="27"/>
      <c r="E875" s="26"/>
      <c r="F875" s="26"/>
      <c r="G875" s="353"/>
      <c r="H875" s="425"/>
      <c r="I875" s="353"/>
      <c r="J875" s="426" t="str">
        <f>IF(D875&lt;&gt;"",IF(E875&lt;&gt;"",VLOOKUP(CONCATENATE(D875,"-",E875),'Three Phase - UG'!$C$8:$T$18,9,FALSE),""),"")</f>
        <v/>
      </c>
      <c r="K875" s="426" t="str">
        <f>IF(D875&lt;&gt;"",IF(E875&lt;&gt;"",VLOOKUP(CONCATENATE(D875,"-",E875),'Three Phase - UG'!$C$8:$T$18,10,FALSE),""),"")</f>
        <v/>
      </c>
      <c r="L875" s="426" t="str">
        <f>IF(D875&lt;&gt;"",IF(E875&lt;&gt;"",VLOOKUP(CONCATENATE(D875,"-",E875),'Three Phase - UG'!$C$8:$T$18,12,FALSE),""),"")</f>
        <v/>
      </c>
      <c r="M875" s="426" t="str">
        <f>IF(D875&lt;&gt;"",IF(E875&lt;&gt;"",VLOOKUP(CONCATENATE(D875,"-",E875),'Three Phase - UG'!$C$8:$T$18,13,FALSE),""),"")</f>
        <v/>
      </c>
      <c r="N875" s="427" t="str">
        <f>IF(D875&lt;&gt;"",IF(E875&lt;&gt;"",VLOOKUP(CONCATENATE(D875,"-",E875),'Three Phase - UG'!$C$8:$T$18,15,FALSE)*1000000,""),"")</f>
        <v/>
      </c>
      <c r="O875" s="426"/>
      <c r="P875" s="427"/>
      <c r="W875" s="429"/>
      <c r="X875"/>
      <c r="Y875"/>
      <c r="Z875"/>
      <c r="AA875"/>
      <c r="AB875"/>
      <c r="AC875"/>
      <c r="AD875"/>
      <c r="AE875"/>
      <c r="AF875" s="4"/>
      <c r="AG875" s="4"/>
      <c r="AH875" s="4"/>
      <c r="AI875" s="4"/>
      <c r="AJ875" s="4"/>
      <c r="AK875" s="4"/>
      <c r="AL875" s="4"/>
      <c r="AM875" s="4"/>
      <c r="AN875"/>
      <c r="AO875"/>
      <c r="AP875"/>
      <c r="AQ875"/>
      <c r="AR875"/>
      <c r="AS875"/>
      <c r="AT875"/>
      <c r="AU875"/>
      <c r="AV875"/>
      <c r="AW875"/>
      <c r="AX875"/>
      <c r="AY875"/>
      <c r="AZ875"/>
      <c r="BA875"/>
    </row>
    <row r="876" spans="1:53" s="428" customFormat="1" x14ac:dyDescent="0.25">
      <c r="A876"/>
      <c r="B876" s="25"/>
      <c r="C876" s="25"/>
      <c r="D876" s="27"/>
      <c r="E876" s="26"/>
      <c r="F876" s="26"/>
      <c r="G876" s="353"/>
      <c r="H876" s="425"/>
      <c r="I876" s="353"/>
      <c r="J876" s="426" t="str">
        <f>IF(D876&lt;&gt;"",IF(E876&lt;&gt;"",VLOOKUP(CONCATENATE(D876,"-",E876),'Three Phase - UG'!$C$8:$T$18,9,FALSE),""),"")</f>
        <v/>
      </c>
      <c r="K876" s="426" t="str">
        <f>IF(D876&lt;&gt;"",IF(E876&lt;&gt;"",VLOOKUP(CONCATENATE(D876,"-",E876),'Three Phase - UG'!$C$8:$T$18,10,FALSE),""),"")</f>
        <v/>
      </c>
      <c r="L876" s="426" t="str">
        <f>IF(D876&lt;&gt;"",IF(E876&lt;&gt;"",VLOOKUP(CONCATENATE(D876,"-",E876),'Three Phase - UG'!$C$8:$T$18,12,FALSE),""),"")</f>
        <v/>
      </c>
      <c r="M876" s="426" t="str">
        <f>IF(D876&lt;&gt;"",IF(E876&lt;&gt;"",VLOOKUP(CONCATENATE(D876,"-",E876),'Three Phase - UG'!$C$8:$T$18,13,FALSE),""),"")</f>
        <v/>
      </c>
      <c r="N876" s="427" t="str">
        <f>IF(D876&lt;&gt;"",IF(E876&lt;&gt;"",VLOOKUP(CONCATENATE(D876,"-",E876),'Three Phase - UG'!$C$8:$T$18,15,FALSE)*1000000,""),"")</f>
        <v/>
      </c>
      <c r="O876" s="426"/>
      <c r="P876" s="427"/>
      <c r="W876" s="429"/>
      <c r="X876"/>
      <c r="Y876"/>
      <c r="Z876"/>
      <c r="AA876"/>
      <c r="AB876"/>
      <c r="AC876"/>
      <c r="AD876"/>
      <c r="AE876"/>
      <c r="AF876" s="4"/>
      <c r="AG876" s="4"/>
      <c r="AH876" s="4"/>
      <c r="AI876" s="4"/>
      <c r="AJ876" s="4"/>
      <c r="AK876" s="4"/>
      <c r="AL876" s="4"/>
      <c r="AM876" s="4"/>
      <c r="AN876"/>
      <c r="AO876"/>
      <c r="AP876"/>
      <c r="AQ876"/>
      <c r="AR876"/>
      <c r="AS876"/>
      <c r="AT876"/>
      <c r="AU876"/>
      <c r="AV876"/>
      <c r="AW876"/>
      <c r="AX876"/>
      <c r="AY876"/>
      <c r="AZ876"/>
      <c r="BA876"/>
    </row>
    <row r="877" spans="1:53" s="428" customFormat="1" x14ac:dyDescent="0.25">
      <c r="A877"/>
      <c r="B877" s="25"/>
      <c r="C877" s="25"/>
      <c r="D877" s="27"/>
      <c r="E877" s="26"/>
      <c r="F877" s="26"/>
      <c r="G877" s="353"/>
      <c r="H877" s="425"/>
      <c r="I877" s="353"/>
      <c r="J877" s="426" t="str">
        <f>IF(D877&lt;&gt;"",IF(E877&lt;&gt;"",VLOOKUP(CONCATENATE(D877,"-",E877),'Three Phase - UG'!$C$8:$T$18,9,FALSE),""),"")</f>
        <v/>
      </c>
      <c r="K877" s="426" t="str">
        <f>IF(D877&lt;&gt;"",IF(E877&lt;&gt;"",VLOOKUP(CONCATENATE(D877,"-",E877),'Three Phase - UG'!$C$8:$T$18,10,FALSE),""),"")</f>
        <v/>
      </c>
      <c r="L877" s="426" t="str">
        <f>IF(D877&lt;&gt;"",IF(E877&lt;&gt;"",VLOOKUP(CONCATENATE(D877,"-",E877),'Three Phase - UG'!$C$8:$T$18,12,FALSE),""),"")</f>
        <v/>
      </c>
      <c r="M877" s="426" t="str">
        <f>IF(D877&lt;&gt;"",IF(E877&lt;&gt;"",VLOOKUP(CONCATENATE(D877,"-",E877),'Three Phase - UG'!$C$8:$T$18,13,FALSE),""),"")</f>
        <v/>
      </c>
      <c r="N877" s="427" t="str">
        <f>IF(D877&lt;&gt;"",IF(E877&lt;&gt;"",VLOOKUP(CONCATENATE(D877,"-",E877),'Three Phase - UG'!$C$8:$T$18,15,FALSE)*1000000,""),"")</f>
        <v/>
      </c>
      <c r="O877" s="426"/>
      <c r="P877" s="427"/>
      <c r="W877" s="429"/>
      <c r="X877"/>
      <c r="Y877"/>
      <c r="Z877"/>
      <c r="AA877"/>
      <c r="AB877"/>
      <c r="AC877"/>
      <c r="AD877"/>
      <c r="AE877"/>
      <c r="AF877" s="4"/>
      <c r="AG877" s="4"/>
      <c r="AH877" s="4"/>
      <c r="AI877" s="4"/>
      <c r="AJ877" s="4"/>
      <c r="AK877" s="4"/>
      <c r="AL877" s="4"/>
      <c r="AM877" s="4"/>
      <c r="AN877"/>
      <c r="AO877"/>
      <c r="AP877"/>
      <c r="AQ877"/>
      <c r="AR877"/>
      <c r="AS877"/>
      <c r="AT877"/>
      <c r="AU877"/>
      <c r="AV877"/>
      <c r="AW877"/>
      <c r="AX877"/>
      <c r="AY877"/>
      <c r="AZ877"/>
      <c r="BA877"/>
    </row>
    <row r="878" spans="1:53" s="428" customFormat="1" x14ac:dyDescent="0.25">
      <c r="A878"/>
      <c r="B878" s="25"/>
      <c r="C878" s="25"/>
      <c r="D878" s="27"/>
      <c r="E878" s="26"/>
      <c r="F878" s="26"/>
      <c r="G878" s="353"/>
      <c r="H878" s="425"/>
      <c r="I878" s="353"/>
      <c r="J878" s="426" t="str">
        <f>IF(D878&lt;&gt;"",IF(E878&lt;&gt;"",VLOOKUP(CONCATENATE(D878,"-",E878),'Three Phase - UG'!$C$8:$T$18,9,FALSE),""),"")</f>
        <v/>
      </c>
      <c r="K878" s="426" t="str">
        <f>IF(D878&lt;&gt;"",IF(E878&lt;&gt;"",VLOOKUP(CONCATENATE(D878,"-",E878),'Three Phase - UG'!$C$8:$T$18,10,FALSE),""),"")</f>
        <v/>
      </c>
      <c r="L878" s="426" t="str">
        <f>IF(D878&lt;&gt;"",IF(E878&lt;&gt;"",VLOOKUP(CONCATENATE(D878,"-",E878),'Three Phase - UG'!$C$8:$T$18,12,FALSE),""),"")</f>
        <v/>
      </c>
      <c r="M878" s="426" t="str">
        <f>IF(D878&lt;&gt;"",IF(E878&lt;&gt;"",VLOOKUP(CONCATENATE(D878,"-",E878),'Three Phase - UG'!$C$8:$T$18,13,FALSE),""),"")</f>
        <v/>
      </c>
      <c r="N878" s="427" t="str">
        <f>IF(D878&lt;&gt;"",IF(E878&lt;&gt;"",VLOOKUP(CONCATENATE(D878,"-",E878),'Three Phase - UG'!$C$8:$T$18,15,FALSE)*1000000,""),"")</f>
        <v/>
      </c>
      <c r="O878" s="426"/>
      <c r="P878" s="427"/>
      <c r="W878" s="429"/>
      <c r="X878"/>
      <c r="Y878"/>
      <c r="Z878"/>
      <c r="AA878"/>
      <c r="AB878"/>
      <c r="AC878"/>
      <c r="AD878"/>
      <c r="AE878"/>
      <c r="AF878" s="4"/>
      <c r="AG878" s="4"/>
      <c r="AH878" s="4"/>
      <c r="AI878" s="4"/>
      <c r="AJ878" s="4"/>
      <c r="AK878" s="4"/>
      <c r="AL878" s="4"/>
      <c r="AM878" s="4"/>
      <c r="AN878"/>
      <c r="AO878"/>
      <c r="AP878"/>
      <c r="AQ878"/>
      <c r="AR878"/>
      <c r="AS878"/>
      <c r="AT878"/>
      <c r="AU878"/>
      <c r="AV878"/>
      <c r="AW878"/>
      <c r="AX878"/>
      <c r="AY878"/>
      <c r="AZ878"/>
      <c r="BA878"/>
    </row>
    <row r="879" spans="1:53" s="428" customFormat="1" x14ac:dyDescent="0.25">
      <c r="A879"/>
      <c r="B879" s="25"/>
      <c r="C879" s="25"/>
      <c r="D879" s="27"/>
      <c r="E879" s="26"/>
      <c r="F879" s="26"/>
      <c r="G879" s="353"/>
      <c r="H879" s="425"/>
      <c r="I879" s="353"/>
      <c r="J879" s="426" t="str">
        <f>IF(D879&lt;&gt;"",IF(E879&lt;&gt;"",VLOOKUP(CONCATENATE(D879,"-",E879),'Three Phase - UG'!$C$8:$T$18,9,FALSE),""),"")</f>
        <v/>
      </c>
      <c r="K879" s="426" t="str">
        <f>IF(D879&lt;&gt;"",IF(E879&lt;&gt;"",VLOOKUP(CONCATENATE(D879,"-",E879),'Three Phase - UG'!$C$8:$T$18,10,FALSE),""),"")</f>
        <v/>
      </c>
      <c r="L879" s="426" t="str">
        <f>IF(D879&lt;&gt;"",IF(E879&lt;&gt;"",VLOOKUP(CONCATENATE(D879,"-",E879),'Three Phase - UG'!$C$8:$T$18,12,FALSE),""),"")</f>
        <v/>
      </c>
      <c r="M879" s="426" t="str">
        <f>IF(D879&lt;&gt;"",IF(E879&lt;&gt;"",VLOOKUP(CONCATENATE(D879,"-",E879),'Three Phase - UG'!$C$8:$T$18,13,FALSE),""),"")</f>
        <v/>
      </c>
      <c r="N879" s="427" t="str">
        <f>IF(D879&lt;&gt;"",IF(E879&lt;&gt;"",VLOOKUP(CONCATENATE(D879,"-",E879),'Three Phase - UG'!$C$8:$T$18,15,FALSE)*1000000,""),"")</f>
        <v/>
      </c>
      <c r="O879" s="426"/>
      <c r="P879" s="427"/>
      <c r="W879" s="429"/>
      <c r="X879"/>
      <c r="Y879"/>
      <c r="Z879"/>
      <c r="AA879"/>
      <c r="AB879"/>
      <c r="AC879"/>
      <c r="AD879"/>
      <c r="AE879"/>
      <c r="AF879" s="4"/>
      <c r="AG879" s="4"/>
      <c r="AH879" s="4"/>
      <c r="AI879" s="4"/>
      <c r="AJ879" s="4"/>
      <c r="AK879" s="4"/>
      <c r="AL879" s="4"/>
      <c r="AM879" s="4"/>
      <c r="AN879"/>
      <c r="AO879"/>
      <c r="AP879"/>
      <c r="AQ879"/>
      <c r="AR879"/>
      <c r="AS879"/>
      <c r="AT879"/>
      <c r="AU879"/>
      <c r="AV879"/>
      <c r="AW879"/>
      <c r="AX879"/>
      <c r="AY879"/>
      <c r="AZ879"/>
      <c r="BA879"/>
    </row>
    <row r="880" spans="1:53" s="428" customFormat="1" x14ac:dyDescent="0.25">
      <c r="A880"/>
      <c r="B880" s="25"/>
      <c r="C880" s="25"/>
      <c r="D880" s="27"/>
      <c r="E880" s="26"/>
      <c r="F880" s="26"/>
      <c r="G880" s="353"/>
      <c r="H880" s="425"/>
      <c r="I880" s="353"/>
      <c r="J880" s="426" t="str">
        <f>IF(D880&lt;&gt;"",IF(E880&lt;&gt;"",VLOOKUP(CONCATENATE(D880,"-",E880),'Three Phase - UG'!$C$8:$T$18,9,FALSE),""),"")</f>
        <v/>
      </c>
      <c r="K880" s="426" t="str">
        <f>IF(D880&lt;&gt;"",IF(E880&lt;&gt;"",VLOOKUP(CONCATENATE(D880,"-",E880),'Three Phase - UG'!$C$8:$T$18,10,FALSE),""),"")</f>
        <v/>
      </c>
      <c r="L880" s="426" t="str">
        <f>IF(D880&lt;&gt;"",IF(E880&lt;&gt;"",VLOOKUP(CONCATENATE(D880,"-",E880),'Three Phase - UG'!$C$8:$T$18,12,FALSE),""),"")</f>
        <v/>
      </c>
      <c r="M880" s="426" t="str">
        <f>IF(D880&lt;&gt;"",IF(E880&lt;&gt;"",VLOOKUP(CONCATENATE(D880,"-",E880),'Three Phase - UG'!$C$8:$T$18,13,FALSE),""),"")</f>
        <v/>
      </c>
      <c r="N880" s="427" t="str">
        <f>IF(D880&lt;&gt;"",IF(E880&lt;&gt;"",VLOOKUP(CONCATENATE(D880,"-",E880),'Three Phase - UG'!$C$8:$T$18,15,FALSE)*1000000,""),"")</f>
        <v/>
      </c>
      <c r="O880" s="426"/>
      <c r="P880" s="427"/>
      <c r="W880" s="429"/>
      <c r="X880"/>
      <c r="Y880"/>
      <c r="Z880"/>
      <c r="AA880"/>
      <c r="AB880"/>
      <c r="AC880"/>
      <c r="AD880"/>
      <c r="AE880"/>
      <c r="AF880" s="4"/>
      <c r="AG880" s="4"/>
      <c r="AH880" s="4"/>
      <c r="AI880" s="4"/>
      <c r="AJ880" s="4"/>
      <c r="AK880" s="4"/>
      <c r="AL880" s="4"/>
      <c r="AM880" s="4"/>
      <c r="AN880"/>
      <c r="AO880"/>
      <c r="AP880"/>
      <c r="AQ880"/>
      <c r="AR880"/>
      <c r="AS880"/>
      <c r="AT880"/>
      <c r="AU880"/>
      <c r="AV880"/>
      <c r="AW880"/>
      <c r="AX880"/>
      <c r="AY880"/>
      <c r="AZ880"/>
      <c r="BA880"/>
    </row>
    <row r="881" spans="1:53" s="428" customFormat="1" x14ac:dyDescent="0.25">
      <c r="A881"/>
      <c r="B881" s="25"/>
      <c r="C881" s="25"/>
      <c r="D881" s="27"/>
      <c r="E881" s="26"/>
      <c r="F881" s="26"/>
      <c r="G881" s="353"/>
      <c r="H881" s="425"/>
      <c r="I881" s="353"/>
      <c r="J881" s="426" t="str">
        <f>IF(D881&lt;&gt;"",IF(E881&lt;&gt;"",VLOOKUP(CONCATENATE(D881,"-",E881),'Three Phase - UG'!$C$8:$T$18,9,FALSE),""),"")</f>
        <v/>
      </c>
      <c r="K881" s="426" t="str">
        <f>IF(D881&lt;&gt;"",IF(E881&lt;&gt;"",VLOOKUP(CONCATENATE(D881,"-",E881),'Three Phase - UG'!$C$8:$T$18,10,FALSE),""),"")</f>
        <v/>
      </c>
      <c r="L881" s="426" t="str">
        <f>IF(D881&lt;&gt;"",IF(E881&lt;&gt;"",VLOOKUP(CONCATENATE(D881,"-",E881),'Three Phase - UG'!$C$8:$T$18,12,FALSE),""),"")</f>
        <v/>
      </c>
      <c r="M881" s="426" t="str">
        <f>IF(D881&lt;&gt;"",IF(E881&lt;&gt;"",VLOOKUP(CONCATENATE(D881,"-",E881),'Three Phase - UG'!$C$8:$T$18,13,FALSE),""),"")</f>
        <v/>
      </c>
      <c r="N881" s="427" t="str">
        <f>IF(D881&lt;&gt;"",IF(E881&lt;&gt;"",VLOOKUP(CONCATENATE(D881,"-",E881),'Three Phase - UG'!$C$8:$T$18,15,FALSE)*1000000,""),"")</f>
        <v/>
      </c>
      <c r="O881" s="426"/>
      <c r="P881" s="427"/>
      <c r="W881" s="429"/>
      <c r="X881"/>
      <c r="Y881"/>
      <c r="Z881"/>
      <c r="AA881"/>
      <c r="AB881"/>
      <c r="AC881"/>
      <c r="AD881"/>
      <c r="AE881"/>
      <c r="AF881" s="4"/>
      <c r="AG881" s="4"/>
      <c r="AH881" s="4"/>
      <c r="AI881" s="4"/>
      <c r="AJ881" s="4"/>
      <c r="AK881" s="4"/>
      <c r="AL881" s="4"/>
      <c r="AM881" s="4"/>
      <c r="AN881"/>
      <c r="AO881"/>
      <c r="AP881"/>
      <c r="AQ881"/>
      <c r="AR881"/>
      <c r="AS881"/>
      <c r="AT881"/>
      <c r="AU881"/>
      <c r="AV881"/>
      <c r="AW881"/>
      <c r="AX881"/>
      <c r="AY881"/>
      <c r="AZ881"/>
      <c r="BA881"/>
    </row>
    <row r="882" spans="1:53" s="428" customFormat="1" x14ac:dyDescent="0.25">
      <c r="A882"/>
      <c r="B882" s="25"/>
      <c r="C882" s="25"/>
      <c r="D882" s="27"/>
      <c r="E882" s="26"/>
      <c r="F882" s="26"/>
      <c r="G882" s="353"/>
      <c r="H882" s="425"/>
      <c r="I882" s="353"/>
      <c r="J882" s="426" t="str">
        <f>IF(D882&lt;&gt;"",IF(E882&lt;&gt;"",VLOOKUP(CONCATENATE(D882,"-",E882),'Three Phase - UG'!$C$8:$T$18,9,FALSE),""),"")</f>
        <v/>
      </c>
      <c r="K882" s="426" t="str">
        <f>IF(D882&lt;&gt;"",IF(E882&lt;&gt;"",VLOOKUP(CONCATENATE(D882,"-",E882),'Three Phase - UG'!$C$8:$T$18,10,FALSE),""),"")</f>
        <v/>
      </c>
      <c r="L882" s="426" t="str">
        <f>IF(D882&lt;&gt;"",IF(E882&lt;&gt;"",VLOOKUP(CONCATENATE(D882,"-",E882),'Three Phase - UG'!$C$8:$T$18,12,FALSE),""),"")</f>
        <v/>
      </c>
      <c r="M882" s="426" t="str">
        <f>IF(D882&lt;&gt;"",IF(E882&lt;&gt;"",VLOOKUP(CONCATENATE(D882,"-",E882),'Three Phase - UG'!$C$8:$T$18,13,FALSE),""),"")</f>
        <v/>
      </c>
      <c r="N882" s="427" t="str">
        <f>IF(D882&lt;&gt;"",IF(E882&lt;&gt;"",VLOOKUP(CONCATENATE(D882,"-",E882),'Three Phase - UG'!$C$8:$T$18,15,FALSE)*1000000,""),"")</f>
        <v/>
      </c>
      <c r="O882" s="426"/>
      <c r="P882" s="427"/>
      <c r="W882" s="429"/>
      <c r="X882"/>
      <c r="Y882"/>
      <c r="Z882"/>
      <c r="AA882"/>
      <c r="AB882"/>
      <c r="AC882"/>
      <c r="AD882"/>
      <c r="AE882"/>
      <c r="AF882" s="4"/>
      <c r="AG882" s="4"/>
      <c r="AH882" s="4"/>
      <c r="AI882" s="4"/>
      <c r="AJ882" s="4"/>
      <c r="AK882" s="4"/>
      <c r="AL882" s="4"/>
      <c r="AM882" s="4"/>
      <c r="AN882"/>
      <c r="AO882"/>
      <c r="AP882"/>
      <c r="AQ882"/>
      <c r="AR882"/>
      <c r="AS882"/>
      <c r="AT882"/>
      <c r="AU882"/>
      <c r="AV882"/>
      <c r="AW882"/>
      <c r="AX882"/>
      <c r="AY882"/>
      <c r="AZ882"/>
      <c r="BA882"/>
    </row>
    <row r="883" spans="1:53" s="428" customFormat="1" x14ac:dyDescent="0.25">
      <c r="A883"/>
      <c r="B883" s="25"/>
      <c r="C883" s="25"/>
      <c r="D883" s="27"/>
      <c r="E883" s="26"/>
      <c r="F883" s="26"/>
      <c r="G883" s="353"/>
      <c r="H883" s="425"/>
      <c r="I883" s="353"/>
      <c r="J883" s="426" t="str">
        <f>IF(D883&lt;&gt;"",IF(E883&lt;&gt;"",VLOOKUP(CONCATENATE(D883,"-",E883),'Three Phase - UG'!$C$8:$T$18,9,FALSE),""),"")</f>
        <v/>
      </c>
      <c r="K883" s="426" t="str">
        <f>IF(D883&lt;&gt;"",IF(E883&lt;&gt;"",VLOOKUP(CONCATENATE(D883,"-",E883),'Three Phase - UG'!$C$8:$T$18,10,FALSE),""),"")</f>
        <v/>
      </c>
      <c r="L883" s="426" t="str">
        <f>IF(D883&lt;&gt;"",IF(E883&lt;&gt;"",VLOOKUP(CONCATENATE(D883,"-",E883),'Three Phase - UG'!$C$8:$T$18,12,FALSE),""),"")</f>
        <v/>
      </c>
      <c r="M883" s="426" t="str">
        <f>IF(D883&lt;&gt;"",IF(E883&lt;&gt;"",VLOOKUP(CONCATENATE(D883,"-",E883),'Three Phase - UG'!$C$8:$T$18,13,FALSE),""),"")</f>
        <v/>
      </c>
      <c r="N883" s="427" t="str">
        <f>IF(D883&lt;&gt;"",IF(E883&lt;&gt;"",VLOOKUP(CONCATENATE(D883,"-",E883),'Three Phase - UG'!$C$8:$T$18,15,FALSE)*1000000,""),"")</f>
        <v/>
      </c>
      <c r="O883" s="426"/>
      <c r="P883" s="427"/>
      <c r="W883" s="429"/>
      <c r="X883"/>
      <c r="Y883"/>
      <c r="Z883"/>
      <c r="AA883"/>
      <c r="AB883"/>
      <c r="AC883"/>
      <c r="AD883"/>
      <c r="AE883"/>
      <c r="AF883" s="4"/>
      <c r="AG883" s="4"/>
      <c r="AH883" s="4"/>
      <c r="AI883" s="4"/>
      <c r="AJ883" s="4"/>
      <c r="AK883" s="4"/>
      <c r="AL883" s="4"/>
      <c r="AM883" s="4"/>
      <c r="AN883"/>
      <c r="AO883"/>
      <c r="AP883"/>
      <c r="AQ883"/>
      <c r="AR883"/>
      <c r="AS883"/>
      <c r="AT883"/>
      <c r="AU883"/>
      <c r="AV883"/>
      <c r="AW883"/>
      <c r="AX883"/>
      <c r="AY883"/>
      <c r="AZ883"/>
      <c r="BA883"/>
    </row>
    <row r="884" spans="1:53" s="428" customFormat="1" x14ac:dyDescent="0.25">
      <c r="A884"/>
      <c r="B884" s="25"/>
      <c r="C884" s="25"/>
      <c r="D884" s="27"/>
      <c r="E884" s="26"/>
      <c r="F884" s="26"/>
      <c r="G884" s="353"/>
      <c r="H884" s="425"/>
      <c r="I884" s="353"/>
      <c r="J884" s="426" t="str">
        <f>IF(D884&lt;&gt;"",IF(E884&lt;&gt;"",VLOOKUP(CONCATENATE(D884,"-",E884),'Three Phase - UG'!$C$8:$T$18,9,FALSE),""),"")</f>
        <v/>
      </c>
      <c r="K884" s="426" t="str">
        <f>IF(D884&lt;&gt;"",IF(E884&lt;&gt;"",VLOOKUP(CONCATENATE(D884,"-",E884),'Three Phase - UG'!$C$8:$T$18,10,FALSE),""),"")</f>
        <v/>
      </c>
      <c r="L884" s="426" t="str">
        <f>IF(D884&lt;&gt;"",IF(E884&lt;&gt;"",VLOOKUP(CONCATENATE(D884,"-",E884),'Three Phase - UG'!$C$8:$T$18,12,FALSE),""),"")</f>
        <v/>
      </c>
      <c r="M884" s="426" t="str">
        <f>IF(D884&lt;&gt;"",IF(E884&lt;&gt;"",VLOOKUP(CONCATENATE(D884,"-",E884),'Three Phase - UG'!$C$8:$T$18,13,FALSE),""),"")</f>
        <v/>
      </c>
      <c r="N884" s="427" t="str">
        <f>IF(D884&lt;&gt;"",IF(E884&lt;&gt;"",VLOOKUP(CONCATENATE(D884,"-",E884),'Three Phase - UG'!$C$8:$T$18,15,FALSE)*1000000,""),"")</f>
        <v/>
      </c>
      <c r="O884" s="426"/>
      <c r="P884" s="427"/>
      <c r="W884" s="429"/>
      <c r="X884"/>
      <c r="Y884"/>
      <c r="Z884"/>
      <c r="AA884"/>
      <c r="AB884"/>
      <c r="AC884"/>
      <c r="AD884"/>
      <c r="AE884"/>
      <c r="AF884" s="4"/>
      <c r="AG884" s="4"/>
      <c r="AH884" s="4"/>
      <c r="AI884" s="4"/>
      <c r="AJ884" s="4"/>
      <c r="AK884" s="4"/>
      <c r="AL884" s="4"/>
      <c r="AM884" s="4"/>
      <c r="AN884"/>
      <c r="AO884"/>
      <c r="AP884"/>
      <c r="AQ884"/>
      <c r="AR884"/>
      <c r="AS884"/>
      <c r="AT884"/>
      <c r="AU884"/>
      <c r="AV884"/>
      <c r="AW884"/>
      <c r="AX884"/>
      <c r="AY884"/>
      <c r="AZ884"/>
      <c r="BA884"/>
    </row>
    <row r="885" spans="1:53" s="428" customFormat="1" x14ac:dyDescent="0.25">
      <c r="A885"/>
      <c r="B885" s="25"/>
      <c r="C885" s="25"/>
      <c r="D885" s="27"/>
      <c r="E885" s="26"/>
      <c r="F885" s="26"/>
      <c r="G885" s="353"/>
      <c r="H885" s="425"/>
      <c r="I885" s="353"/>
      <c r="J885" s="426" t="str">
        <f>IF(D885&lt;&gt;"",IF(E885&lt;&gt;"",VLOOKUP(CONCATENATE(D885,"-",E885),'Three Phase - UG'!$C$8:$T$18,9,FALSE),""),"")</f>
        <v/>
      </c>
      <c r="K885" s="426" t="str">
        <f>IF(D885&lt;&gt;"",IF(E885&lt;&gt;"",VLOOKUP(CONCATENATE(D885,"-",E885),'Three Phase - UG'!$C$8:$T$18,10,FALSE),""),"")</f>
        <v/>
      </c>
      <c r="L885" s="426" t="str">
        <f>IF(D885&lt;&gt;"",IF(E885&lt;&gt;"",VLOOKUP(CONCATENATE(D885,"-",E885),'Three Phase - UG'!$C$8:$T$18,12,FALSE),""),"")</f>
        <v/>
      </c>
      <c r="M885" s="426" t="str">
        <f>IF(D885&lt;&gt;"",IF(E885&lt;&gt;"",VLOOKUP(CONCATENATE(D885,"-",E885),'Three Phase - UG'!$C$8:$T$18,13,FALSE),""),"")</f>
        <v/>
      </c>
      <c r="N885" s="427" t="str">
        <f>IF(D885&lt;&gt;"",IF(E885&lt;&gt;"",VLOOKUP(CONCATENATE(D885,"-",E885),'Three Phase - UG'!$C$8:$T$18,15,FALSE)*1000000,""),"")</f>
        <v/>
      </c>
      <c r="O885" s="426"/>
      <c r="P885" s="427"/>
      <c r="W885" s="429"/>
      <c r="X885"/>
      <c r="Y885"/>
      <c r="Z885"/>
      <c r="AA885"/>
      <c r="AB885"/>
      <c r="AC885"/>
      <c r="AD885"/>
      <c r="AE885"/>
      <c r="AF885" s="4"/>
      <c r="AG885" s="4"/>
      <c r="AH885" s="4"/>
      <c r="AI885" s="4"/>
      <c r="AJ885" s="4"/>
      <c r="AK885" s="4"/>
      <c r="AL885" s="4"/>
      <c r="AM885" s="4"/>
      <c r="AN885"/>
      <c r="AO885"/>
      <c r="AP885"/>
      <c r="AQ885"/>
      <c r="AR885"/>
      <c r="AS885"/>
      <c r="AT885"/>
      <c r="AU885"/>
      <c r="AV885"/>
      <c r="AW885"/>
      <c r="AX885"/>
      <c r="AY885"/>
      <c r="AZ885"/>
      <c r="BA885"/>
    </row>
    <row r="886" spans="1:53" s="428" customFormat="1" x14ac:dyDescent="0.25">
      <c r="A886"/>
      <c r="B886" s="25"/>
      <c r="C886" s="25"/>
      <c r="D886" s="27"/>
      <c r="E886" s="26"/>
      <c r="F886" s="26"/>
      <c r="G886" s="353"/>
      <c r="H886" s="425"/>
      <c r="I886" s="353"/>
      <c r="J886" s="426" t="str">
        <f>IF(D886&lt;&gt;"",IF(E886&lt;&gt;"",VLOOKUP(CONCATENATE(D886,"-",E886),'Three Phase - UG'!$C$8:$T$18,9,FALSE),""),"")</f>
        <v/>
      </c>
      <c r="K886" s="426" t="str">
        <f>IF(D886&lt;&gt;"",IF(E886&lt;&gt;"",VLOOKUP(CONCATENATE(D886,"-",E886),'Three Phase - UG'!$C$8:$T$18,10,FALSE),""),"")</f>
        <v/>
      </c>
      <c r="L886" s="426" t="str">
        <f>IF(D886&lt;&gt;"",IF(E886&lt;&gt;"",VLOOKUP(CONCATENATE(D886,"-",E886),'Three Phase - UG'!$C$8:$T$18,12,FALSE),""),"")</f>
        <v/>
      </c>
      <c r="M886" s="426" t="str">
        <f>IF(D886&lt;&gt;"",IF(E886&lt;&gt;"",VLOOKUP(CONCATENATE(D886,"-",E886),'Three Phase - UG'!$C$8:$T$18,13,FALSE),""),"")</f>
        <v/>
      </c>
      <c r="N886" s="427" t="str">
        <f>IF(D886&lt;&gt;"",IF(E886&lt;&gt;"",VLOOKUP(CONCATENATE(D886,"-",E886),'Three Phase - UG'!$C$8:$T$18,15,FALSE)*1000000,""),"")</f>
        <v/>
      </c>
      <c r="O886" s="426"/>
      <c r="P886" s="427"/>
      <c r="W886" s="429"/>
      <c r="X886"/>
      <c r="Y886"/>
      <c r="Z886"/>
      <c r="AA886"/>
      <c r="AB886"/>
      <c r="AC886"/>
      <c r="AD886"/>
      <c r="AE886"/>
      <c r="AF886" s="4"/>
      <c r="AG886" s="4"/>
      <c r="AH886" s="4"/>
      <c r="AI886" s="4"/>
      <c r="AJ886" s="4"/>
      <c r="AK886" s="4"/>
      <c r="AL886" s="4"/>
      <c r="AM886" s="4"/>
      <c r="AN886"/>
      <c r="AO886"/>
      <c r="AP886"/>
      <c r="AQ886"/>
      <c r="AR886"/>
      <c r="AS886"/>
      <c r="AT886"/>
      <c r="AU886"/>
      <c r="AV886"/>
      <c r="AW886"/>
      <c r="AX886"/>
      <c r="AY886"/>
      <c r="AZ886"/>
      <c r="BA886"/>
    </row>
    <row r="887" spans="1:53" s="428" customFormat="1" x14ac:dyDescent="0.25">
      <c r="A887"/>
      <c r="B887" s="25"/>
      <c r="C887" s="25"/>
      <c r="D887" s="27"/>
      <c r="E887" s="26"/>
      <c r="F887" s="26"/>
      <c r="G887" s="353"/>
      <c r="H887" s="425"/>
      <c r="I887" s="353"/>
      <c r="J887" s="426" t="str">
        <f>IF(D887&lt;&gt;"",IF(E887&lt;&gt;"",VLOOKUP(CONCATENATE(D887,"-",E887),'Three Phase - UG'!$C$8:$T$18,9,FALSE),""),"")</f>
        <v/>
      </c>
      <c r="K887" s="426" t="str">
        <f>IF(D887&lt;&gt;"",IF(E887&lt;&gt;"",VLOOKUP(CONCATENATE(D887,"-",E887),'Three Phase - UG'!$C$8:$T$18,10,FALSE),""),"")</f>
        <v/>
      </c>
      <c r="L887" s="426" t="str">
        <f>IF(D887&lt;&gt;"",IF(E887&lt;&gt;"",VLOOKUP(CONCATENATE(D887,"-",E887),'Three Phase - UG'!$C$8:$T$18,12,FALSE),""),"")</f>
        <v/>
      </c>
      <c r="M887" s="426" t="str">
        <f>IF(D887&lt;&gt;"",IF(E887&lt;&gt;"",VLOOKUP(CONCATENATE(D887,"-",E887),'Three Phase - UG'!$C$8:$T$18,13,FALSE),""),"")</f>
        <v/>
      </c>
      <c r="N887" s="427" t="str">
        <f>IF(D887&lt;&gt;"",IF(E887&lt;&gt;"",VLOOKUP(CONCATENATE(D887,"-",E887),'Three Phase - UG'!$C$8:$T$18,15,FALSE)*1000000,""),"")</f>
        <v/>
      </c>
      <c r="O887" s="426"/>
      <c r="P887" s="427"/>
      <c r="W887" s="429"/>
      <c r="X887"/>
      <c r="Y887"/>
      <c r="Z887"/>
      <c r="AA887"/>
      <c r="AB887"/>
      <c r="AC887"/>
      <c r="AD887"/>
      <c r="AE887"/>
      <c r="AF887" s="4"/>
      <c r="AG887" s="4"/>
      <c r="AH887" s="4"/>
      <c r="AI887" s="4"/>
      <c r="AJ887" s="4"/>
      <c r="AK887" s="4"/>
      <c r="AL887" s="4"/>
      <c r="AM887" s="4"/>
      <c r="AN887"/>
      <c r="AO887"/>
      <c r="AP887"/>
      <c r="AQ887"/>
      <c r="AR887"/>
      <c r="AS887"/>
      <c r="AT887"/>
      <c r="AU887"/>
      <c r="AV887"/>
      <c r="AW887"/>
      <c r="AX887"/>
      <c r="AY887"/>
      <c r="AZ887"/>
      <c r="BA887"/>
    </row>
    <row r="888" spans="1:53" s="428" customFormat="1" x14ac:dyDescent="0.25">
      <c r="A888"/>
      <c r="B888" s="25"/>
      <c r="C888" s="25"/>
      <c r="D888" s="27"/>
      <c r="E888" s="26"/>
      <c r="F888" s="26"/>
      <c r="G888" s="353"/>
      <c r="H888" s="425"/>
      <c r="I888" s="353"/>
      <c r="J888" s="426" t="str">
        <f>IF(D888&lt;&gt;"",IF(E888&lt;&gt;"",VLOOKUP(CONCATENATE(D888,"-",E888),'Three Phase - UG'!$C$8:$T$18,9,FALSE),""),"")</f>
        <v/>
      </c>
      <c r="K888" s="426" t="str">
        <f>IF(D888&lt;&gt;"",IF(E888&lt;&gt;"",VLOOKUP(CONCATENATE(D888,"-",E888),'Three Phase - UG'!$C$8:$T$18,10,FALSE),""),"")</f>
        <v/>
      </c>
      <c r="L888" s="426" t="str">
        <f>IF(D888&lt;&gt;"",IF(E888&lt;&gt;"",VLOOKUP(CONCATENATE(D888,"-",E888),'Three Phase - UG'!$C$8:$T$18,12,FALSE),""),"")</f>
        <v/>
      </c>
      <c r="M888" s="426" t="str">
        <f>IF(D888&lt;&gt;"",IF(E888&lt;&gt;"",VLOOKUP(CONCATENATE(D888,"-",E888),'Three Phase - UG'!$C$8:$T$18,13,FALSE),""),"")</f>
        <v/>
      </c>
      <c r="N888" s="427" t="str">
        <f>IF(D888&lt;&gt;"",IF(E888&lt;&gt;"",VLOOKUP(CONCATENATE(D888,"-",E888),'Three Phase - UG'!$C$8:$T$18,15,FALSE)*1000000,""),"")</f>
        <v/>
      </c>
      <c r="O888" s="426"/>
      <c r="P888" s="427"/>
      <c r="W888" s="429"/>
      <c r="X888"/>
      <c r="Y888"/>
      <c r="Z888"/>
      <c r="AA888"/>
      <c r="AB888"/>
      <c r="AC888"/>
      <c r="AD888"/>
      <c r="AE888"/>
      <c r="AF888" s="4"/>
      <c r="AG888" s="4"/>
      <c r="AH888" s="4"/>
      <c r="AI888" s="4"/>
      <c r="AJ888" s="4"/>
      <c r="AK888" s="4"/>
      <c r="AL888" s="4"/>
      <c r="AM888" s="4"/>
      <c r="AN888"/>
      <c r="AO888"/>
      <c r="AP888"/>
      <c r="AQ888"/>
      <c r="AR888"/>
      <c r="AS888"/>
      <c r="AT888"/>
      <c r="AU888"/>
      <c r="AV888"/>
      <c r="AW888"/>
      <c r="AX888"/>
      <c r="AY888"/>
      <c r="AZ888"/>
      <c r="BA888"/>
    </row>
    <row r="889" spans="1:53" s="428" customFormat="1" x14ac:dyDescent="0.25">
      <c r="A889"/>
      <c r="B889" s="25"/>
      <c r="C889" s="25"/>
      <c r="D889" s="27"/>
      <c r="E889" s="26"/>
      <c r="F889" s="26"/>
      <c r="G889" s="353"/>
      <c r="H889" s="425"/>
      <c r="I889" s="353"/>
      <c r="J889" s="426" t="str">
        <f>IF(D889&lt;&gt;"",IF(E889&lt;&gt;"",VLOOKUP(CONCATENATE(D889,"-",E889),'Three Phase - UG'!$C$8:$T$18,9,FALSE),""),"")</f>
        <v/>
      </c>
      <c r="K889" s="426" t="str">
        <f>IF(D889&lt;&gt;"",IF(E889&lt;&gt;"",VLOOKUP(CONCATENATE(D889,"-",E889),'Three Phase - UG'!$C$8:$T$18,10,FALSE),""),"")</f>
        <v/>
      </c>
      <c r="L889" s="426" t="str">
        <f>IF(D889&lt;&gt;"",IF(E889&lt;&gt;"",VLOOKUP(CONCATENATE(D889,"-",E889),'Three Phase - UG'!$C$8:$T$18,12,FALSE),""),"")</f>
        <v/>
      </c>
      <c r="M889" s="426" t="str">
        <f>IF(D889&lt;&gt;"",IF(E889&lt;&gt;"",VLOOKUP(CONCATENATE(D889,"-",E889),'Three Phase - UG'!$C$8:$T$18,13,FALSE),""),"")</f>
        <v/>
      </c>
      <c r="N889" s="427" t="str">
        <f>IF(D889&lt;&gt;"",IF(E889&lt;&gt;"",VLOOKUP(CONCATENATE(D889,"-",E889),'Three Phase - UG'!$C$8:$T$18,15,FALSE)*1000000,""),"")</f>
        <v/>
      </c>
      <c r="O889" s="426"/>
      <c r="P889" s="427"/>
      <c r="W889" s="429"/>
      <c r="X889"/>
      <c r="Y889"/>
      <c r="Z889"/>
      <c r="AA889"/>
      <c r="AB889"/>
      <c r="AC889"/>
      <c r="AD889"/>
      <c r="AE889"/>
      <c r="AF889" s="4"/>
      <c r="AG889" s="4"/>
      <c r="AH889" s="4"/>
      <c r="AI889" s="4"/>
      <c r="AJ889" s="4"/>
      <c r="AK889" s="4"/>
      <c r="AL889" s="4"/>
      <c r="AM889" s="4"/>
      <c r="AN889"/>
      <c r="AO889"/>
      <c r="AP889"/>
      <c r="AQ889"/>
      <c r="AR889"/>
      <c r="AS889"/>
      <c r="AT889"/>
      <c r="AU889"/>
      <c r="AV889"/>
      <c r="AW889"/>
      <c r="AX889"/>
      <c r="AY889"/>
      <c r="AZ889"/>
      <c r="BA889"/>
    </row>
    <row r="890" spans="1:53" s="428" customFormat="1" x14ac:dyDescent="0.25">
      <c r="A890"/>
      <c r="B890" s="25"/>
      <c r="C890" s="25"/>
      <c r="D890" s="27"/>
      <c r="E890" s="26"/>
      <c r="F890" s="26"/>
      <c r="G890" s="353"/>
      <c r="H890" s="425"/>
      <c r="I890" s="353"/>
      <c r="J890" s="426" t="str">
        <f>IF(D890&lt;&gt;"",IF(E890&lt;&gt;"",VLOOKUP(CONCATENATE(D890,"-",E890),'Three Phase - UG'!$C$8:$T$18,9,FALSE),""),"")</f>
        <v/>
      </c>
      <c r="K890" s="426" t="str">
        <f>IF(D890&lt;&gt;"",IF(E890&lt;&gt;"",VLOOKUP(CONCATENATE(D890,"-",E890),'Three Phase - UG'!$C$8:$T$18,10,FALSE),""),"")</f>
        <v/>
      </c>
      <c r="L890" s="426" t="str">
        <f>IF(D890&lt;&gt;"",IF(E890&lt;&gt;"",VLOOKUP(CONCATENATE(D890,"-",E890),'Three Phase - UG'!$C$8:$T$18,12,FALSE),""),"")</f>
        <v/>
      </c>
      <c r="M890" s="426" t="str">
        <f>IF(D890&lt;&gt;"",IF(E890&lt;&gt;"",VLOOKUP(CONCATENATE(D890,"-",E890),'Three Phase - UG'!$C$8:$T$18,13,FALSE),""),"")</f>
        <v/>
      </c>
      <c r="N890" s="427" t="str">
        <f>IF(D890&lt;&gt;"",IF(E890&lt;&gt;"",VLOOKUP(CONCATENATE(D890,"-",E890),'Three Phase - UG'!$C$8:$T$18,15,FALSE)*1000000,""),"")</f>
        <v/>
      </c>
      <c r="O890" s="426"/>
      <c r="P890" s="427"/>
      <c r="W890" s="429"/>
      <c r="X890"/>
      <c r="Y890"/>
      <c r="Z890"/>
      <c r="AA890"/>
      <c r="AB890"/>
      <c r="AC890"/>
      <c r="AD890"/>
      <c r="AE890"/>
      <c r="AF890" s="4"/>
      <c r="AG890" s="4"/>
      <c r="AH890" s="4"/>
      <c r="AI890" s="4"/>
      <c r="AJ890" s="4"/>
      <c r="AK890" s="4"/>
      <c r="AL890" s="4"/>
      <c r="AM890" s="4"/>
      <c r="AN890"/>
      <c r="AO890"/>
      <c r="AP890"/>
      <c r="AQ890"/>
      <c r="AR890"/>
      <c r="AS890"/>
      <c r="AT890"/>
      <c r="AU890"/>
      <c r="AV890"/>
      <c r="AW890"/>
      <c r="AX890"/>
      <c r="AY890"/>
      <c r="AZ890"/>
      <c r="BA890"/>
    </row>
    <row r="891" spans="1:53" s="428" customFormat="1" x14ac:dyDescent="0.25">
      <c r="A891"/>
      <c r="B891" s="25"/>
      <c r="C891" s="25"/>
      <c r="D891" s="27"/>
      <c r="E891" s="26"/>
      <c r="F891" s="26"/>
      <c r="G891" s="353"/>
      <c r="H891" s="425"/>
      <c r="I891" s="353"/>
      <c r="J891" s="426" t="str">
        <f>IF(D891&lt;&gt;"",IF(E891&lt;&gt;"",VLOOKUP(CONCATENATE(D891,"-",E891),'Three Phase - UG'!$C$8:$T$18,9,FALSE),""),"")</f>
        <v/>
      </c>
      <c r="K891" s="426" t="str">
        <f>IF(D891&lt;&gt;"",IF(E891&lt;&gt;"",VLOOKUP(CONCATENATE(D891,"-",E891),'Three Phase - UG'!$C$8:$T$18,10,FALSE),""),"")</f>
        <v/>
      </c>
      <c r="L891" s="426" t="str">
        <f>IF(D891&lt;&gt;"",IF(E891&lt;&gt;"",VLOOKUP(CONCATENATE(D891,"-",E891),'Three Phase - UG'!$C$8:$T$18,12,FALSE),""),"")</f>
        <v/>
      </c>
      <c r="M891" s="426" t="str">
        <f>IF(D891&lt;&gt;"",IF(E891&lt;&gt;"",VLOOKUP(CONCATENATE(D891,"-",E891),'Three Phase - UG'!$C$8:$T$18,13,FALSE),""),"")</f>
        <v/>
      </c>
      <c r="N891" s="427" t="str">
        <f>IF(D891&lt;&gt;"",IF(E891&lt;&gt;"",VLOOKUP(CONCATENATE(D891,"-",E891),'Three Phase - UG'!$C$8:$T$18,15,FALSE)*1000000,""),"")</f>
        <v/>
      </c>
      <c r="O891" s="426"/>
      <c r="P891" s="427"/>
      <c r="W891" s="429"/>
      <c r="X891"/>
      <c r="Y891"/>
      <c r="Z891"/>
      <c r="AA891"/>
      <c r="AB891"/>
      <c r="AC891"/>
      <c r="AD891"/>
      <c r="AE891"/>
      <c r="AF891" s="4"/>
      <c r="AG891" s="4"/>
      <c r="AH891" s="4"/>
      <c r="AI891" s="4"/>
      <c r="AJ891" s="4"/>
      <c r="AK891" s="4"/>
      <c r="AL891" s="4"/>
      <c r="AM891" s="4"/>
      <c r="AN891"/>
      <c r="AO891"/>
      <c r="AP891"/>
      <c r="AQ891"/>
      <c r="AR891"/>
      <c r="AS891"/>
      <c r="AT891"/>
      <c r="AU891"/>
      <c r="AV891"/>
      <c r="AW891"/>
      <c r="AX891"/>
      <c r="AY891"/>
      <c r="AZ891"/>
      <c r="BA891"/>
    </row>
    <row r="892" spans="1:53" s="428" customFormat="1" x14ac:dyDescent="0.25">
      <c r="A892"/>
      <c r="B892" s="25"/>
      <c r="C892" s="25"/>
      <c r="D892" s="27"/>
      <c r="E892" s="26"/>
      <c r="F892" s="26"/>
      <c r="G892" s="353"/>
      <c r="H892" s="425"/>
      <c r="I892" s="353"/>
      <c r="J892" s="426" t="str">
        <f>IF(D892&lt;&gt;"",IF(E892&lt;&gt;"",VLOOKUP(CONCATENATE(D892,"-",E892),'Three Phase - UG'!$C$8:$T$18,9,FALSE),""),"")</f>
        <v/>
      </c>
      <c r="K892" s="426" t="str">
        <f>IF(D892&lt;&gt;"",IF(E892&lt;&gt;"",VLOOKUP(CONCATENATE(D892,"-",E892),'Three Phase - UG'!$C$8:$T$18,10,FALSE),""),"")</f>
        <v/>
      </c>
      <c r="L892" s="426" t="str">
        <f>IF(D892&lt;&gt;"",IF(E892&lt;&gt;"",VLOOKUP(CONCATENATE(D892,"-",E892),'Three Phase - UG'!$C$8:$T$18,12,FALSE),""),"")</f>
        <v/>
      </c>
      <c r="M892" s="426" t="str">
        <f>IF(D892&lt;&gt;"",IF(E892&lt;&gt;"",VLOOKUP(CONCATENATE(D892,"-",E892),'Three Phase - UG'!$C$8:$T$18,13,FALSE),""),"")</f>
        <v/>
      </c>
      <c r="N892" s="427" t="str">
        <f>IF(D892&lt;&gt;"",IF(E892&lt;&gt;"",VLOOKUP(CONCATENATE(D892,"-",E892),'Three Phase - UG'!$C$8:$T$18,15,FALSE)*1000000,""),"")</f>
        <v/>
      </c>
      <c r="O892" s="426"/>
      <c r="P892" s="427"/>
      <c r="W892" s="429"/>
      <c r="X892"/>
      <c r="Y892"/>
      <c r="Z892"/>
      <c r="AA892"/>
      <c r="AB892"/>
      <c r="AC892"/>
      <c r="AD892"/>
      <c r="AE892"/>
      <c r="AF892" s="4"/>
      <c r="AG892" s="4"/>
      <c r="AH892" s="4"/>
      <c r="AI892" s="4"/>
      <c r="AJ892" s="4"/>
      <c r="AK892" s="4"/>
      <c r="AL892" s="4"/>
      <c r="AM892" s="4"/>
      <c r="AN892"/>
      <c r="AO892"/>
      <c r="AP892"/>
      <c r="AQ892"/>
      <c r="AR892"/>
      <c r="AS892"/>
      <c r="AT892"/>
      <c r="AU892"/>
      <c r="AV892"/>
      <c r="AW892"/>
      <c r="AX892"/>
      <c r="AY892"/>
      <c r="AZ892"/>
      <c r="BA892"/>
    </row>
    <row r="893" spans="1:53" s="428" customFormat="1" x14ac:dyDescent="0.25">
      <c r="A893"/>
      <c r="B893" s="25"/>
      <c r="C893" s="25"/>
      <c r="D893" s="27"/>
      <c r="E893" s="26"/>
      <c r="F893" s="26"/>
      <c r="G893" s="353"/>
      <c r="H893" s="425"/>
      <c r="I893" s="353"/>
      <c r="J893" s="426" t="str">
        <f>IF(D893&lt;&gt;"",IF(E893&lt;&gt;"",VLOOKUP(CONCATENATE(D893,"-",E893),'Three Phase - UG'!$C$8:$T$18,9,FALSE),""),"")</f>
        <v/>
      </c>
      <c r="K893" s="426" t="str">
        <f>IF(D893&lt;&gt;"",IF(E893&lt;&gt;"",VLOOKUP(CONCATENATE(D893,"-",E893),'Three Phase - UG'!$C$8:$T$18,10,FALSE),""),"")</f>
        <v/>
      </c>
      <c r="L893" s="426" t="str">
        <f>IF(D893&lt;&gt;"",IF(E893&lt;&gt;"",VLOOKUP(CONCATENATE(D893,"-",E893),'Three Phase - UG'!$C$8:$T$18,12,FALSE),""),"")</f>
        <v/>
      </c>
      <c r="M893" s="426" t="str">
        <f>IF(D893&lt;&gt;"",IF(E893&lt;&gt;"",VLOOKUP(CONCATENATE(D893,"-",E893),'Three Phase - UG'!$C$8:$T$18,13,FALSE),""),"")</f>
        <v/>
      </c>
      <c r="N893" s="427" t="str">
        <f>IF(D893&lt;&gt;"",IF(E893&lt;&gt;"",VLOOKUP(CONCATENATE(D893,"-",E893),'Three Phase - UG'!$C$8:$T$18,15,FALSE)*1000000,""),"")</f>
        <v/>
      </c>
      <c r="O893" s="426"/>
      <c r="P893" s="427"/>
      <c r="W893" s="429"/>
      <c r="X893"/>
      <c r="Y893"/>
      <c r="Z893"/>
      <c r="AA893"/>
      <c r="AB893"/>
      <c r="AC893"/>
      <c r="AD893"/>
      <c r="AE893"/>
      <c r="AF893" s="4"/>
      <c r="AG893" s="4"/>
      <c r="AH893" s="4"/>
      <c r="AI893" s="4"/>
      <c r="AJ893" s="4"/>
      <c r="AK893" s="4"/>
      <c r="AL893" s="4"/>
      <c r="AM893" s="4"/>
      <c r="AN893"/>
      <c r="AO893"/>
      <c r="AP893"/>
      <c r="AQ893"/>
      <c r="AR893"/>
      <c r="AS893"/>
      <c r="AT893"/>
      <c r="AU893"/>
      <c r="AV893"/>
      <c r="AW893"/>
      <c r="AX893"/>
      <c r="AY893"/>
      <c r="AZ893"/>
      <c r="BA893"/>
    </row>
    <row r="894" spans="1:53" s="428" customFormat="1" x14ac:dyDescent="0.25">
      <c r="A894"/>
      <c r="B894" s="25"/>
      <c r="C894" s="25"/>
      <c r="D894" s="27"/>
      <c r="E894" s="26"/>
      <c r="F894" s="26"/>
      <c r="G894" s="353"/>
      <c r="H894" s="425"/>
      <c r="I894" s="353"/>
      <c r="J894" s="426" t="str">
        <f>IF(D894&lt;&gt;"",IF(E894&lt;&gt;"",VLOOKUP(CONCATENATE(D894,"-",E894),'Three Phase - UG'!$C$8:$T$18,9,FALSE),""),"")</f>
        <v/>
      </c>
      <c r="K894" s="426" t="str">
        <f>IF(D894&lt;&gt;"",IF(E894&lt;&gt;"",VLOOKUP(CONCATENATE(D894,"-",E894),'Three Phase - UG'!$C$8:$T$18,10,FALSE),""),"")</f>
        <v/>
      </c>
      <c r="L894" s="426" t="str">
        <f>IF(D894&lt;&gt;"",IF(E894&lt;&gt;"",VLOOKUP(CONCATENATE(D894,"-",E894),'Three Phase - UG'!$C$8:$T$18,12,FALSE),""),"")</f>
        <v/>
      </c>
      <c r="M894" s="426" t="str">
        <f>IF(D894&lt;&gt;"",IF(E894&lt;&gt;"",VLOOKUP(CONCATENATE(D894,"-",E894),'Three Phase - UG'!$C$8:$T$18,13,FALSE),""),"")</f>
        <v/>
      </c>
      <c r="N894" s="427" t="str">
        <f>IF(D894&lt;&gt;"",IF(E894&lt;&gt;"",VLOOKUP(CONCATENATE(D894,"-",E894),'Three Phase - UG'!$C$8:$T$18,15,FALSE)*1000000,""),"")</f>
        <v/>
      </c>
      <c r="O894" s="426"/>
      <c r="P894" s="427"/>
      <c r="W894" s="429"/>
      <c r="X894"/>
      <c r="Y894"/>
      <c r="Z894"/>
      <c r="AA894"/>
      <c r="AB894"/>
      <c r="AC894"/>
      <c r="AD894"/>
      <c r="AE894"/>
      <c r="AF894" s="4"/>
      <c r="AG894" s="4"/>
      <c r="AH894" s="4"/>
      <c r="AI894" s="4"/>
      <c r="AJ894" s="4"/>
      <c r="AK894" s="4"/>
      <c r="AL894" s="4"/>
      <c r="AM894" s="4"/>
      <c r="AN894"/>
      <c r="AO894"/>
      <c r="AP894"/>
      <c r="AQ894"/>
      <c r="AR894"/>
      <c r="AS894"/>
      <c r="AT894"/>
      <c r="AU894"/>
      <c r="AV894"/>
      <c r="AW894"/>
      <c r="AX894"/>
      <c r="AY894"/>
      <c r="AZ894"/>
      <c r="BA894"/>
    </row>
    <row r="895" spans="1:53" s="428" customFormat="1" x14ac:dyDescent="0.25">
      <c r="A895"/>
      <c r="B895" s="25"/>
      <c r="C895" s="25"/>
      <c r="D895" s="27"/>
      <c r="E895" s="26"/>
      <c r="F895" s="26"/>
      <c r="G895" s="353"/>
      <c r="H895" s="425"/>
      <c r="I895" s="353"/>
      <c r="J895" s="426" t="str">
        <f>IF(D895&lt;&gt;"",IF(E895&lt;&gt;"",VLOOKUP(CONCATENATE(D895,"-",E895),'Three Phase - UG'!$C$8:$T$18,9,FALSE),""),"")</f>
        <v/>
      </c>
      <c r="K895" s="426" t="str">
        <f>IF(D895&lt;&gt;"",IF(E895&lt;&gt;"",VLOOKUP(CONCATENATE(D895,"-",E895),'Three Phase - UG'!$C$8:$T$18,10,FALSE),""),"")</f>
        <v/>
      </c>
      <c r="L895" s="426" t="str">
        <f>IF(D895&lt;&gt;"",IF(E895&lt;&gt;"",VLOOKUP(CONCATENATE(D895,"-",E895),'Three Phase - UG'!$C$8:$T$18,12,FALSE),""),"")</f>
        <v/>
      </c>
      <c r="M895" s="426" t="str">
        <f>IF(D895&lt;&gt;"",IF(E895&lt;&gt;"",VLOOKUP(CONCATENATE(D895,"-",E895),'Three Phase - UG'!$C$8:$T$18,13,FALSE),""),"")</f>
        <v/>
      </c>
      <c r="N895" s="427" t="str">
        <f>IF(D895&lt;&gt;"",IF(E895&lt;&gt;"",VLOOKUP(CONCATENATE(D895,"-",E895),'Three Phase - UG'!$C$8:$T$18,15,FALSE)*1000000,""),"")</f>
        <v/>
      </c>
      <c r="O895" s="426"/>
      <c r="P895" s="427"/>
      <c r="W895" s="429"/>
      <c r="X895"/>
      <c r="Y895"/>
      <c r="Z895"/>
      <c r="AA895"/>
      <c r="AB895"/>
      <c r="AC895"/>
      <c r="AD895"/>
      <c r="AE895"/>
      <c r="AF895" s="4"/>
      <c r="AG895" s="4"/>
      <c r="AH895" s="4"/>
      <c r="AI895" s="4"/>
      <c r="AJ895" s="4"/>
      <c r="AK895" s="4"/>
      <c r="AL895" s="4"/>
      <c r="AM895" s="4"/>
      <c r="AN895"/>
      <c r="AO895"/>
      <c r="AP895"/>
      <c r="AQ895"/>
      <c r="AR895"/>
      <c r="AS895"/>
      <c r="AT895"/>
      <c r="AU895"/>
      <c r="AV895"/>
      <c r="AW895"/>
      <c r="AX895"/>
      <c r="AY895"/>
      <c r="AZ895"/>
      <c r="BA895"/>
    </row>
    <row r="896" spans="1:53" s="428" customFormat="1" x14ac:dyDescent="0.25">
      <c r="A896"/>
      <c r="B896" s="25"/>
      <c r="C896" s="25"/>
      <c r="D896" s="27"/>
      <c r="E896" s="26"/>
      <c r="F896" s="26"/>
      <c r="G896" s="353"/>
      <c r="H896" s="425"/>
      <c r="I896" s="353"/>
      <c r="J896" s="426" t="str">
        <f>IF(D896&lt;&gt;"",IF(E896&lt;&gt;"",VLOOKUP(CONCATENATE(D896,"-",E896),'Three Phase - UG'!$C$8:$T$18,9,FALSE),""),"")</f>
        <v/>
      </c>
      <c r="K896" s="426" t="str">
        <f>IF(D896&lt;&gt;"",IF(E896&lt;&gt;"",VLOOKUP(CONCATENATE(D896,"-",E896),'Three Phase - UG'!$C$8:$T$18,10,FALSE),""),"")</f>
        <v/>
      </c>
      <c r="L896" s="426" t="str">
        <f>IF(D896&lt;&gt;"",IF(E896&lt;&gt;"",VLOOKUP(CONCATENATE(D896,"-",E896),'Three Phase - UG'!$C$8:$T$18,12,FALSE),""),"")</f>
        <v/>
      </c>
      <c r="M896" s="426" t="str">
        <f>IF(D896&lt;&gt;"",IF(E896&lt;&gt;"",VLOOKUP(CONCATENATE(D896,"-",E896),'Three Phase - UG'!$C$8:$T$18,13,FALSE),""),"")</f>
        <v/>
      </c>
      <c r="N896" s="427" t="str">
        <f>IF(D896&lt;&gt;"",IF(E896&lt;&gt;"",VLOOKUP(CONCATENATE(D896,"-",E896),'Three Phase - UG'!$C$8:$T$18,15,FALSE)*1000000,""),"")</f>
        <v/>
      </c>
      <c r="O896" s="426"/>
      <c r="P896" s="427"/>
      <c r="W896" s="429"/>
      <c r="X896"/>
      <c r="Y896"/>
      <c r="Z896"/>
      <c r="AA896"/>
      <c r="AB896"/>
      <c r="AC896"/>
      <c r="AD896"/>
      <c r="AE896"/>
      <c r="AF896" s="4"/>
      <c r="AG896" s="4"/>
      <c r="AH896" s="4"/>
      <c r="AI896" s="4"/>
      <c r="AJ896" s="4"/>
      <c r="AK896" s="4"/>
      <c r="AL896" s="4"/>
      <c r="AM896" s="4"/>
      <c r="AN896"/>
      <c r="AO896"/>
      <c r="AP896"/>
      <c r="AQ896"/>
      <c r="AR896"/>
      <c r="AS896"/>
      <c r="AT896"/>
      <c r="AU896"/>
      <c r="AV896"/>
      <c r="AW896"/>
      <c r="AX896"/>
      <c r="AY896"/>
      <c r="AZ896"/>
      <c r="BA896"/>
    </row>
    <row r="897" spans="1:53" s="428" customFormat="1" x14ac:dyDescent="0.25">
      <c r="A897"/>
      <c r="B897" s="25"/>
      <c r="C897" s="25"/>
      <c r="D897" s="27"/>
      <c r="E897" s="26"/>
      <c r="F897" s="26"/>
      <c r="G897" s="353"/>
      <c r="H897" s="425"/>
      <c r="I897" s="353"/>
      <c r="J897" s="426" t="str">
        <f>IF(D897&lt;&gt;"",IF(E897&lt;&gt;"",VLOOKUP(CONCATENATE(D897,"-",E897),'Three Phase - UG'!$C$8:$T$18,9,FALSE),""),"")</f>
        <v/>
      </c>
      <c r="K897" s="426" t="str">
        <f>IF(D897&lt;&gt;"",IF(E897&lt;&gt;"",VLOOKUP(CONCATENATE(D897,"-",E897),'Three Phase - UG'!$C$8:$T$18,10,FALSE),""),"")</f>
        <v/>
      </c>
      <c r="L897" s="426" t="str">
        <f>IF(D897&lt;&gt;"",IF(E897&lt;&gt;"",VLOOKUP(CONCATENATE(D897,"-",E897),'Three Phase - UG'!$C$8:$T$18,12,FALSE),""),"")</f>
        <v/>
      </c>
      <c r="M897" s="426" t="str">
        <f>IF(D897&lt;&gt;"",IF(E897&lt;&gt;"",VLOOKUP(CONCATENATE(D897,"-",E897),'Three Phase - UG'!$C$8:$T$18,13,FALSE),""),"")</f>
        <v/>
      </c>
      <c r="N897" s="427" t="str">
        <f>IF(D897&lt;&gt;"",IF(E897&lt;&gt;"",VLOOKUP(CONCATENATE(D897,"-",E897),'Three Phase - UG'!$C$8:$T$18,15,FALSE)*1000000,""),"")</f>
        <v/>
      </c>
      <c r="O897" s="426"/>
      <c r="P897" s="427"/>
      <c r="W897" s="429"/>
      <c r="X897"/>
      <c r="Y897"/>
      <c r="Z897"/>
      <c r="AA897"/>
      <c r="AB897"/>
      <c r="AC897"/>
      <c r="AD897"/>
      <c r="AE897"/>
      <c r="AF897" s="4"/>
      <c r="AG897" s="4"/>
      <c r="AH897" s="4"/>
      <c r="AI897" s="4"/>
      <c r="AJ897" s="4"/>
      <c r="AK897" s="4"/>
      <c r="AL897" s="4"/>
      <c r="AM897" s="4"/>
      <c r="AN897"/>
      <c r="AO897"/>
      <c r="AP897"/>
      <c r="AQ897"/>
      <c r="AR897"/>
      <c r="AS897"/>
      <c r="AT897"/>
      <c r="AU897"/>
      <c r="AV897"/>
      <c r="AW897"/>
      <c r="AX897"/>
      <c r="AY897"/>
      <c r="AZ897"/>
      <c r="BA897"/>
    </row>
    <row r="898" spans="1:53" s="428" customFormat="1" x14ac:dyDescent="0.25">
      <c r="A898"/>
      <c r="B898" s="25"/>
      <c r="C898" s="25"/>
      <c r="D898" s="27"/>
      <c r="E898" s="26"/>
      <c r="F898" s="26"/>
      <c r="G898" s="353"/>
      <c r="H898" s="425"/>
      <c r="I898" s="353"/>
      <c r="J898" s="426" t="str">
        <f>IF(D898&lt;&gt;"",IF(E898&lt;&gt;"",VLOOKUP(CONCATENATE(D898,"-",E898),'Three Phase - UG'!$C$8:$T$18,9,FALSE),""),"")</f>
        <v/>
      </c>
      <c r="K898" s="426" t="str">
        <f>IF(D898&lt;&gt;"",IF(E898&lt;&gt;"",VLOOKUP(CONCATENATE(D898,"-",E898),'Three Phase - UG'!$C$8:$T$18,10,FALSE),""),"")</f>
        <v/>
      </c>
      <c r="L898" s="426" t="str">
        <f>IF(D898&lt;&gt;"",IF(E898&lt;&gt;"",VLOOKUP(CONCATENATE(D898,"-",E898),'Three Phase - UG'!$C$8:$T$18,12,FALSE),""),"")</f>
        <v/>
      </c>
      <c r="M898" s="426" t="str">
        <f>IF(D898&lt;&gt;"",IF(E898&lt;&gt;"",VLOOKUP(CONCATENATE(D898,"-",E898),'Three Phase - UG'!$C$8:$T$18,13,FALSE),""),"")</f>
        <v/>
      </c>
      <c r="N898" s="427" t="str">
        <f>IF(D898&lt;&gt;"",IF(E898&lt;&gt;"",VLOOKUP(CONCATENATE(D898,"-",E898),'Three Phase - UG'!$C$8:$T$18,15,FALSE)*1000000,""),"")</f>
        <v/>
      </c>
      <c r="O898" s="426"/>
      <c r="P898" s="427"/>
      <c r="W898" s="429"/>
      <c r="X898"/>
      <c r="Y898"/>
      <c r="Z898"/>
      <c r="AA898"/>
      <c r="AB898"/>
      <c r="AC898"/>
      <c r="AD898"/>
      <c r="AE898"/>
      <c r="AF898" s="4"/>
      <c r="AG898" s="4"/>
      <c r="AH898" s="4"/>
      <c r="AI898" s="4"/>
      <c r="AJ898" s="4"/>
      <c r="AK898" s="4"/>
      <c r="AL898" s="4"/>
      <c r="AM898" s="4"/>
      <c r="AN898"/>
      <c r="AO898"/>
      <c r="AP898"/>
      <c r="AQ898"/>
      <c r="AR898"/>
      <c r="AS898"/>
      <c r="AT898"/>
      <c r="AU898"/>
      <c r="AV898"/>
      <c r="AW898"/>
      <c r="AX898"/>
      <c r="AY898"/>
      <c r="AZ898"/>
      <c r="BA898"/>
    </row>
    <row r="899" spans="1:53" s="428" customFormat="1" x14ac:dyDescent="0.25">
      <c r="A899"/>
      <c r="B899" s="25"/>
      <c r="C899" s="25"/>
      <c r="D899" s="27"/>
      <c r="E899" s="26"/>
      <c r="F899" s="26"/>
      <c r="G899" s="353"/>
      <c r="H899" s="425"/>
      <c r="I899" s="353"/>
      <c r="J899" s="426" t="str">
        <f>IF(D899&lt;&gt;"",IF(E899&lt;&gt;"",VLOOKUP(CONCATENATE(D899,"-",E899),'Three Phase - UG'!$C$8:$T$18,9,FALSE),""),"")</f>
        <v/>
      </c>
      <c r="K899" s="426" t="str">
        <f>IF(D899&lt;&gt;"",IF(E899&lt;&gt;"",VLOOKUP(CONCATENATE(D899,"-",E899),'Three Phase - UG'!$C$8:$T$18,10,FALSE),""),"")</f>
        <v/>
      </c>
      <c r="L899" s="426" t="str">
        <f>IF(D899&lt;&gt;"",IF(E899&lt;&gt;"",VLOOKUP(CONCATENATE(D899,"-",E899),'Three Phase - UG'!$C$8:$T$18,12,FALSE),""),"")</f>
        <v/>
      </c>
      <c r="M899" s="426" t="str">
        <f>IF(D899&lt;&gt;"",IF(E899&lt;&gt;"",VLOOKUP(CONCATENATE(D899,"-",E899),'Three Phase - UG'!$C$8:$T$18,13,FALSE),""),"")</f>
        <v/>
      </c>
      <c r="N899" s="427" t="str">
        <f>IF(D899&lt;&gt;"",IF(E899&lt;&gt;"",VLOOKUP(CONCATENATE(D899,"-",E899),'Three Phase - UG'!$C$8:$T$18,15,FALSE)*1000000,""),"")</f>
        <v/>
      </c>
      <c r="O899" s="426"/>
      <c r="P899" s="427"/>
      <c r="W899" s="429"/>
      <c r="X899"/>
      <c r="Y899"/>
      <c r="Z899"/>
      <c r="AA899"/>
      <c r="AB899"/>
      <c r="AC899"/>
      <c r="AD899"/>
      <c r="AE899"/>
      <c r="AF899" s="4"/>
      <c r="AG899" s="4"/>
      <c r="AH899" s="4"/>
      <c r="AI899" s="4"/>
      <c r="AJ899" s="4"/>
      <c r="AK899" s="4"/>
      <c r="AL899" s="4"/>
      <c r="AM899" s="4"/>
      <c r="AN899"/>
      <c r="AO899"/>
      <c r="AP899"/>
      <c r="AQ899"/>
      <c r="AR899"/>
      <c r="AS899"/>
      <c r="AT899"/>
      <c r="AU899"/>
      <c r="AV899"/>
      <c r="AW899"/>
      <c r="AX899"/>
      <c r="AY899"/>
      <c r="AZ899"/>
      <c r="BA899"/>
    </row>
    <row r="900" spans="1:53" s="428" customFormat="1" x14ac:dyDescent="0.25">
      <c r="A900"/>
      <c r="B900" s="25"/>
      <c r="C900" s="25"/>
      <c r="D900" s="27"/>
      <c r="E900" s="26"/>
      <c r="F900" s="26"/>
      <c r="G900" s="353"/>
      <c r="H900" s="425"/>
      <c r="I900" s="353"/>
      <c r="J900" s="426" t="str">
        <f>IF(D900&lt;&gt;"",IF(E900&lt;&gt;"",VLOOKUP(CONCATENATE(D900,"-",E900),'Three Phase - UG'!$C$8:$T$18,9,FALSE),""),"")</f>
        <v/>
      </c>
      <c r="K900" s="426" t="str">
        <f>IF(D900&lt;&gt;"",IF(E900&lt;&gt;"",VLOOKUP(CONCATENATE(D900,"-",E900),'Three Phase - UG'!$C$8:$T$18,10,FALSE),""),"")</f>
        <v/>
      </c>
      <c r="L900" s="426" t="str">
        <f>IF(D900&lt;&gt;"",IF(E900&lt;&gt;"",VLOOKUP(CONCATENATE(D900,"-",E900),'Three Phase - UG'!$C$8:$T$18,12,FALSE),""),"")</f>
        <v/>
      </c>
      <c r="M900" s="426" t="str">
        <f>IF(D900&lt;&gt;"",IF(E900&lt;&gt;"",VLOOKUP(CONCATENATE(D900,"-",E900),'Three Phase - UG'!$C$8:$T$18,13,FALSE),""),"")</f>
        <v/>
      </c>
      <c r="N900" s="427" t="str">
        <f>IF(D900&lt;&gt;"",IF(E900&lt;&gt;"",VLOOKUP(CONCATENATE(D900,"-",E900),'Three Phase - UG'!$C$8:$T$18,15,FALSE)*1000000,""),"")</f>
        <v/>
      </c>
      <c r="O900" s="426"/>
      <c r="P900" s="427"/>
      <c r="W900" s="429"/>
      <c r="X900"/>
      <c r="Y900"/>
      <c r="Z900"/>
      <c r="AA900"/>
      <c r="AB900"/>
      <c r="AC900"/>
      <c r="AD900"/>
      <c r="AE900"/>
      <c r="AF900" s="4"/>
      <c r="AG900" s="4"/>
      <c r="AH900" s="4"/>
      <c r="AI900" s="4"/>
      <c r="AJ900" s="4"/>
      <c r="AK900" s="4"/>
      <c r="AL900" s="4"/>
      <c r="AM900" s="4"/>
      <c r="AN900"/>
      <c r="AO900"/>
      <c r="AP900"/>
      <c r="AQ900"/>
      <c r="AR900"/>
      <c r="AS900"/>
      <c r="AT900"/>
      <c r="AU900"/>
      <c r="AV900"/>
      <c r="AW900"/>
      <c r="AX900"/>
      <c r="AY900"/>
      <c r="AZ900"/>
      <c r="BA900"/>
    </row>
    <row r="901" spans="1:53" s="428" customFormat="1" x14ac:dyDescent="0.25">
      <c r="A901"/>
      <c r="B901" s="25"/>
      <c r="C901" s="25"/>
      <c r="D901" s="27"/>
      <c r="E901" s="26"/>
      <c r="F901" s="26"/>
      <c r="G901" s="353"/>
      <c r="H901" s="425"/>
      <c r="I901" s="353"/>
      <c r="J901" s="426" t="str">
        <f>IF(D901&lt;&gt;"",IF(E901&lt;&gt;"",VLOOKUP(CONCATENATE(D901,"-",E901),'Three Phase - UG'!$C$8:$T$18,9,FALSE),""),"")</f>
        <v/>
      </c>
      <c r="K901" s="426" t="str">
        <f>IF(D901&lt;&gt;"",IF(E901&lt;&gt;"",VLOOKUP(CONCATENATE(D901,"-",E901),'Three Phase - UG'!$C$8:$T$18,10,FALSE),""),"")</f>
        <v/>
      </c>
      <c r="L901" s="426" t="str">
        <f>IF(D901&lt;&gt;"",IF(E901&lt;&gt;"",VLOOKUP(CONCATENATE(D901,"-",E901),'Three Phase - UG'!$C$8:$T$18,12,FALSE),""),"")</f>
        <v/>
      </c>
      <c r="M901" s="426" t="str">
        <f>IF(D901&lt;&gt;"",IF(E901&lt;&gt;"",VLOOKUP(CONCATENATE(D901,"-",E901),'Three Phase - UG'!$C$8:$T$18,13,FALSE),""),"")</f>
        <v/>
      </c>
      <c r="N901" s="427" t="str">
        <f>IF(D901&lt;&gt;"",IF(E901&lt;&gt;"",VLOOKUP(CONCATENATE(D901,"-",E901),'Three Phase - UG'!$C$8:$T$18,15,FALSE)*1000000,""),"")</f>
        <v/>
      </c>
      <c r="O901" s="426"/>
      <c r="P901" s="427"/>
      <c r="W901" s="429"/>
      <c r="X901"/>
      <c r="Y901"/>
      <c r="Z901"/>
      <c r="AA901"/>
      <c r="AB901"/>
      <c r="AC901"/>
      <c r="AD901"/>
      <c r="AE901"/>
      <c r="AF901" s="4"/>
      <c r="AG901" s="4"/>
      <c r="AH901" s="4"/>
      <c r="AI901" s="4"/>
      <c r="AJ901" s="4"/>
      <c r="AK901" s="4"/>
      <c r="AL901" s="4"/>
      <c r="AM901" s="4"/>
      <c r="AN901"/>
      <c r="AO901"/>
      <c r="AP901"/>
      <c r="AQ901"/>
      <c r="AR901"/>
      <c r="AS901"/>
      <c r="AT901"/>
      <c r="AU901"/>
      <c r="AV901"/>
      <c r="AW901"/>
      <c r="AX901"/>
      <c r="AY901"/>
      <c r="AZ901"/>
      <c r="BA901"/>
    </row>
    <row r="902" spans="1:53" s="428" customFormat="1" x14ac:dyDescent="0.25">
      <c r="A902"/>
      <c r="B902" s="25"/>
      <c r="C902" s="25"/>
      <c r="D902" s="27"/>
      <c r="E902" s="26"/>
      <c r="F902" s="26"/>
      <c r="G902" s="353"/>
      <c r="H902" s="425"/>
      <c r="I902" s="353"/>
      <c r="J902" s="426" t="str">
        <f>IF(D902&lt;&gt;"",IF(E902&lt;&gt;"",VLOOKUP(CONCATENATE(D902,"-",E902),'Three Phase - UG'!$C$8:$T$18,9,FALSE),""),"")</f>
        <v/>
      </c>
      <c r="K902" s="426" t="str">
        <f>IF(D902&lt;&gt;"",IF(E902&lt;&gt;"",VLOOKUP(CONCATENATE(D902,"-",E902),'Three Phase - UG'!$C$8:$T$18,10,FALSE),""),"")</f>
        <v/>
      </c>
      <c r="L902" s="426" t="str">
        <f>IF(D902&lt;&gt;"",IF(E902&lt;&gt;"",VLOOKUP(CONCATENATE(D902,"-",E902),'Three Phase - UG'!$C$8:$T$18,12,FALSE),""),"")</f>
        <v/>
      </c>
      <c r="M902" s="426" t="str">
        <f>IF(D902&lt;&gt;"",IF(E902&lt;&gt;"",VLOOKUP(CONCATENATE(D902,"-",E902),'Three Phase - UG'!$C$8:$T$18,13,FALSE),""),"")</f>
        <v/>
      </c>
      <c r="N902" s="427" t="str">
        <f>IF(D902&lt;&gt;"",IF(E902&lt;&gt;"",VLOOKUP(CONCATENATE(D902,"-",E902),'Three Phase - UG'!$C$8:$T$18,15,FALSE)*1000000,""),"")</f>
        <v/>
      </c>
      <c r="O902" s="426"/>
      <c r="P902" s="427"/>
      <c r="W902" s="429"/>
      <c r="X902"/>
      <c r="Y902"/>
      <c r="Z902"/>
      <c r="AA902"/>
      <c r="AB902"/>
      <c r="AC902"/>
      <c r="AD902"/>
      <c r="AE902"/>
      <c r="AF902" s="4"/>
      <c r="AG902" s="4"/>
      <c r="AH902" s="4"/>
      <c r="AI902" s="4"/>
      <c r="AJ902" s="4"/>
      <c r="AK902" s="4"/>
      <c r="AL902" s="4"/>
      <c r="AM902" s="4"/>
      <c r="AN902"/>
      <c r="AO902"/>
      <c r="AP902"/>
      <c r="AQ902"/>
      <c r="AR902"/>
      <c r="AS902"/>
      <c r="AT902"/>
      <c r="AU902"/>
      <c r="AV902"/>
      <c r="AW902"/>
      <c r="AX902"/>
      <c r="AY902"/>
      <c r="AZ902"/>
      <c r="BA902"/>
    </row>
    <row r="903" spans="1:53" s="428" customFormat="1" x14ac:dyDescent="0.25">
      <c r="A903"/>
      <c r="B903" s="25"/>
      <c r="C903" s="25"/>
      <c r="D903" s="27"/>
      <c r="E903" s="26"/>
      <c r="F903" s="26"/>
      <c r="G903" s="353"/>
      <c r="H903" s="425"/>
      <c r="I903" s="353"/>
      <c r="J903" s="426" t="str">
        <f>IF(D903&lt;&gt;"",IF(E903&lt;&gt;"",VLOOKUP(CONCATENATE(D903,"-",E903),'Three Phase - UG'!$C$8:$T$18,9,FALSE),""),"")</f>
        <v/>
      </c>
      <c r="K903" s="426" t="str">
        <f>IF(D903&lt;&gt;"",IF(E903&lt;&gt;"",VLOOKUP(CONCATENATE(D903,"-",E903),'Three Phase - UG'!$C$8:$T$18,10,FALSE),""),"")</f>
        <v/>
      </c>
      <c r="L903" s="426" t="str">
        <f>IF(D903&lt;&gt;"",IF(E903&lt;&gt;"",VLOOKUP(CONCATENATE(D903,"-",E903),'Three Phase - UG'!$C$8:$T$18,12,FALSE),""),"")</f>
        <v/>
      </c>
      <c r="M903" s="426" t="str">
        <f>IF(D903&lt;&gt;"",IF(E903&lt;&gt;"",VLOOKUP(CONCATENATE(D903,"-",E903),'Three Phase - UG'!$C$8:$T$18,13,FALSE),""),"")</f>
        <v/>
      </c>
      <c r="N903" s="427" t="str">
        <f>IF(D903&lt;&gt;"",IF(E903&lt;&gt;"",VLOOKUP(CONCATENATE(D903,"-",E903),'Three Phase - UG'!$C$8:$T$18,15,FALSE)*1000000,""),"")</f>
        <v/>
      </c>
      <c r="O903" s="426"/>
      <c r="P903" s="427"/>
      <c r="W903" s="429"/>
      <c r="X903"/>
      <c r="Y903"/>
      <c r="Z903"/>
      <c r="AA903"/>
      <c r="AB903"/>
      <c r="AC903"/>
      <c r="AD903"/>
      <c r="AE903"/>
      <c r="AF903" s="4"/>
      <c r="AG903" s="4"/>
      <c r="AH903" s="4"/>
      <c r="AI903" s="4"/>
      <c r="AJ903" s="4"/>
      <c r="AK903" s="4"/>
      <c r="AL903" s="4"/>
      <c r="AM903" s="4"/>
      <c r="AN903"/>
      <c r="AO903"/>
      <c r="AP903"/>
      <c r="AQ903"/>
      <c r="AR903"/>
      <c r="AS903"/>
      <c r="AT903"/>
      <c r="AU903"/>
      <c r="AV903"/>
      <c r="AW903"/>
      <c r="AX903"/>
      <c r="AY903"/>
      <c r="AZ903"/>
      <c r="BA903"/>
    </row>
    <row r="904" spans="1:53" s="428" customFormat="1" x14ac:dyDescent="0.25">
      <c r="A904"/>
      <c r="B904" s="25"/>
      <c r="C904" s="25"/>
      <c r="D904" s="27"/>
      <c r="E904" s="26"/>
      <c r="F904" s="26"/>
      <c r="G904" s="353"/>
      <c r="H904" s="425"/>
      <c r="I904" s="353"/>
      <c r="J904" s="426" t="str">
        <f>IF(D904&lt;&gt;"",IF(E904&lt;&gt;"",VLOOKUP(CONCATENATE(D904,"-",E904),'Three Phase - UG'!$C$8:$T$18,9,FALSE),""),"")</f>
        <v/>
      </c>
      <c r="K904" s="426" t="str">
        <f>IF(D904&lt;&gt;"",IF(E904&lt;&gt;"",VLOOKUP(CONCATENATE(D904,"-",E904),'Three Phase - UG'!$C$8:$T$18,10,FALSE),""),"")</f>
        <v/>
      </c>
      <c r="L904" s="426" t="str">
        <f>IF(D904&lt;&gt;"",IF(E904&lt;&gt;"",VLOOKUP(CONCATENATE(D904,"-",E904),'Three Phase - UG'!$C$8:$T$18,12,FALSE),""),"")</f>
        <v/>
      </c>
      <c r="M904" s="426" t="str">
        <f>IF(D904&lt;&gt;"",IF(E904&lt;&gt;"",VLOOKUP(CONCATENATE(D904,"-",E904),'Three Phase - UG'!$C$8:$T$18,13,FALSE),""),"")</f>
        <v/>
      </c>
      <c r="N904" s="427" t="str">
        <f>IF(D904&lt;&gt;"",IF(E904&lt;&gt;"",VLOOKUP(CONCATENATE(D904,"-",E904),'Three Phase - UG'!$C$8:$T$18,15,FALSE)*1000000,""),"")</f>
        <v/>
      </c>
      <c r="O904" s="426"/>
      <c r="P904" s="427"/>
      <c r="W904" s="429"/>
      <c r="X904"/>
      <c r="Y904"/>
      <c r="Z904"/>
      <c r="AA904"/>
      <c r="AB904"/>
      <c r="AC904"/>
      <c r="AD904"/>
      <c r="AE904"/>
      <c r="AF904" s="4"/>
      <c r="AG904" s="4"/>
      <c r="AH904" s="4"/>
      <c r="AI904" s="4"/>
      <c r="AJ904" s="4"/>
      <c r="AK904" s="4"/>
      <c r="AL904" s="4"/>
      <c r="AM904" s="4"/>
      <c r="AN904"/>
      <c r="AO904"/>
      <c r="AP904"/>
      <c r="AQ904"/>
      <c r="AR904"/>
      <c r="AS904"/>
      <c r="AT904"/>
      <c r="AU904"/>
      <c r="AV904"/>
      <c r="AW904"/>
      <c r="AX904"/>
      <c r="AY904"/>
      <c r="AZ904"/>
      <c r="BA904"/>
    </row>
    <row r="905" spans="1:53" s="428" customFormat="1" x14ac:dyDescent="0.25">
      <c r="A905"/>
      <c r="B905" s="25"/>
      <c r="C905" s="25"/>
      <c r="D905" s="27"/>
      <c r="E905" s="26"/>
      <c r="F905" s="26"/>
      <c r="G905" s="353"/>
      <c r="H905" s="425"/>
      <c r="I905" s="353"/>
      <c r="J905" s="426" t="str">
        <f>IF(D905&lt;&gt;"",IF(E905&lt;&gt;"",VLOOKUP(CONCATENATE(D905,"-",E905),'Three Phase - UG'!$C$8:$T$18,9,FALSE),""),"")</f>
        <v/>
      </c>
      <c r="K905" s="426" t="str">
        <f>IF(D905&lt;&gt;"",IF(E905&lt;&gt;"",VLOOKUP(CONCATENATE(D905,"-",E905),'Three Phase - UG'!$C$8:$T$18,10,FALSE),""),"")</f>
        <v/>
      </c>
      <c r="L905" s="426" t="str">
        <f>IF(D905&lt;&gt;"",IF(E905&lt;&gt;"",VLOOKUP(CONCATENATE(D905,"-",E905),'Three Phase - UG'!$C$8:$T$18,12,FALSE),""),"")</f>
        <v/>
      </c>
      <c r="M905" s="426" t="str">
        <f>IF(D905&lt;&gt;"",IF(E905&lt;&gt;"",VLOOKUP(CONCATENATE(D905,"-",E905),'Three Phase - UG'!$C$8:$T$18,13,FALSE),""),"")</f>
        <v/>
      </c>
      <c r="N905" s="427" t="str">
        <f>IF(D905&lt;&gt;"",IF(E905&lt;&gt;"",VLOOKUP(CONCATENATE(D905,"-",E905),'Three Phase - UG'!$C$8:$T$18,15,FALSE)*1000000,""),"")</f>
        <v/>
      </c>
      <c r="O905" s="426"/>
      <c r="P905" s="427"/>
      <c r="W905" s="429"/>
      <c r="X905"/>
      <c r="Y905"/>
      <c r="Z905"/>
      <c r="AA905"/>
      <c r="AB905"/>
      <c r="AC905"/>
      <c r="AD905"/>
      <c r="AE905"/>
      <c r="AF905" s="4"/>
      <c r="AG905" s="4"/>
      <c r="AH905" s="4"/>
      <c r="AI905" s="4"/>
      <c r="AJ905" s="4"/>
      <c r="AK905" s="4"/>
      <c r="AL905" s="4"/>
      <c r="AM905" s="4"/>
      <c r="AN905"/>
      <c r="AO905"/>
      <c r="AP905"/>
      <c r="AQ905"/>
      <c r="AR905"/>
      <c r="AS905"/>
      <c r="AT905"/>
      <c r="AU905"/>
      <c r="AV905"/>
      <c r="AW905"/>
      <c r="AX905"/>
      <c r="AY905"/>
      <c r="AZ905"/>
      <c r="BA905"/>
    </row>
    <row r="906" spans="1:53" s="428" customFormat="1" x14ac:dyDescent="0.25">
      <c r="A906"/>
      <c r="B906" s="25"/>
      <c r="C906" s="25"/>
      <c r="D906" s="27"/>
      <c r="E906" s="26"/>
      <c r="F906" s="26"/>
      <c r="G906" s="353"/>
      <c r="H906" s="425"/>
      <c r="I906" s="353"/>
      <c r="J906" s="426" t="str">
        <f>IF(D906&lt;&gt;"",IF(E906&lt;&gt;"",VLOOKUP(CONCATENATE(D906,"-",E906),'Three Phase - UG'!$C$8:$T$18,9,FALSE),""),"")</f>
        <v/>
      </c>
      <c r="K906" s="426" t="str">
        <f>IF(D906&lt;&gt;"",IF(E906&lt;&gt;"",VLOOKUP(CONCATENATE(D906,"-",E906),'Three Phase - UG'!$C$8:$T$18,10,FALSE),""),"")</f>
        <v/>
      </c>
      <c r="L906" s="426" t="str">
        <f>IF(D906&lt;&gt;"",IF(E906&lt;&gt;"",VLOOKUP(CONCATENATE(D906,"-",E906),'Three Phase - UG'!$C$8:$T$18,12,FALSE),""),"")</f>
        <v/>
      </c>
      <c r="M906" s="426" t="str">
        <f>IF(D906&lt;&gt;"",IF(E906&lt;&gt;"",VLOOKUP(CONCATENATE(D906,"-",E906),'Three Phase - UG'!$C$8:$T$18,13,FALSE),""),"")</f>
        <v/>
      </c>
      <c r="N906" s="427" t="str">
        <f>IF(D906&lt;&gt;"",IF(E906&lt;&gt;"",VLOOKUP(CONCATENATE(D906,"-",E906),'Three Phase - UG'!$C$8:$T$18,15,FALSE)*1000000,""),"")</f>
        <v/>
      </c>
      <c r="O906" s="426"/>
      <c r="P906" s="427"/>
      <c r="W906" s="429"/>
      <c r="X906"/>
      <c r="Y906"/>
      <c r="Z906"/>
      <c r="AA906"/>
      <c r="AB906"/>
      <c r="AC906"/>
      <c r="AD906"/>
      <c r="AE906"/>
      <c r="AF906" s="4"/>
      <c r="AG906" s="4"/>
      <c r="AH906" s="4"/>
      <c r="AI906" s="4"/>
      <c r="AJ906" s="4"/>
      <c r="AK906" s="4"/>
      <c r="AL906" s="4"/>
      <c r="AM906" s="4"/>
      <c r="AN906"/>
      <c r="AO906"/>
      <c r="AP906"/>
      <c r="AQ906"/>
      <c r="AR906"/>
      <c r="AS906"/>
      <c r="AT906"/>
      <c r="AU906"/>
      <c r="AV906"/>
      <c r="AW906"/>
      <c r="AX906"/>
      <c r="AY906"/>
      <c r="AZ906"/>
      <c r="BA906"/>
    </row>
    <row r="907" spans="1:53" s="428" customFormat="1" x14ac:dyDescent="0.25">
      <c r="A907"/>
      <c r="B907" s="25"/>
      <c r="C907" s="25"/>
      <c r="D907" s="27"/>
      <c r="E907" s="26"/>
      <c r="F907" s="26"/>
      <c r="G907" s="353"/>
      <c r="H907" s="425"/>
      <c r="I907" s="353"/>
      <c r="J907" s="426" t="str">
        <f>IF(D907&lt;&gt;"",IF(E907&lt;&gt;"",VLOOKUP(CONCATENATE(D907,"-",E907),'Three Phase - UG'!$C$8:$T$18,9,FALSE),""),"")</f>
        <v/>
      </c>
      <c r="K907" s="426" t="str">
        <f>IF(D907&lt;&gt;"",IF(E907&lt;&gt;"",VLOOKUP(CONCATENATE(D907,"-",E907),'Three Phase - UG'!$C$8:$T$18,10,FALSE),""),"")</f>
        <v/>
      </c>
      <c r="L907" s="426" t="str">
        <f>IF(D907&lt;&gt;"",IF(E907&lt;&gt;"",VLOOKUP(CONCATENATE(D907,"-",E907),'Three Phase - UG'!$C$8:$T$18,12,FALSE),""),"")</f>
        <v/>
      </c>
      <c r="M907" s="426" t="str">
        <f>IF(D907&lt;&gt;"",IF(E907&lt;&gt;"",VLOOKUP(CONCATENATE(D907,"-",E907),'Three Phase - UG'!$C$8:$T$18,13,FALSE),""),"")</f>
        <v/>
      </c>
      <c r="N907" s="427" t="str">
        <f>IF(D907&lt;&gt;"",IF(E907&lt;&gt;"",VLOOKUP(CONCATENATE(D907,"-",E907),'Three Phase - UG'!$C$8:$T$18,15,FALSE)*1000000,""),"")</f>
        <v/>
      </c>
      <c r="O907" s="426"/>
      <c r="P907" s="427"/>
      <c r="W907" s="429"/>
      <c r="X907"/>
      <c r="Y907"/>
      <c r="Z907"/>
      <c r="AA907"/>
      <c r="AB907"/>
      <c r="AC907"/>
      <c r="AD907"/>
      <c r="AE907"/>
      <c r="AF907" s="4"/>
      <c r="AG907" s="4"/>
      <c r="AH907" s="4"/>
      <c r="AI907" s="4"/>
      <c r="AJ907" s="4"/>
      <c r="AK907" s="4"/>
      <c r="AL907" s="4"/>
      <c r="AM907" s="4"/>
      <c r="AN907"/>
      <c r="AO907"/>
      <c r="AP907"/>
      <c r="AQ907"/>
      <c r="AR907"/>
      <c r="AS907"/>
      <c r="AT907"/>
      <c r="AU907"/>
      <c r="AV907"/>
      <c r="AW907"/>
      <c r="AX907"/>
      <c r="AY907"/>
      <c r="AZ907"/>
      <c r="BA907"/>
    </row>
    <row r="908" spans="1:53" s="428" customFormat="1" x14ac:dyDescent="0.25">
      <c r="A908"/>
      <c r="B908" s="25"/>
      <c r="C908" s="25"/>
      <c r="D908" s="27"/>
      <c r="E908" s="26"/>
      <c r="F908" s="26"/>
      <c r="G908" s="353"/>
      <c r="H908" s="425"/>
      <c r="I908" s="353"/>
      <c r="J908" s="426" t="str">
        <f>IF(D908&lt;&gt;"",IF(E908&lt;&gt;"",VLOOKUP(CONCATENATE(D908,"-",E908),'Three Phase - UG'!$C$8:$T$18,9,FALSE),""),"")</f>
        <v/>
      </c>
      <c r="K908" s="426" t="str">
        <f>IF(D908&lt;&gt;"",IF(E908&lt;&gt;"",VLOOKUP(CONCATENATE(D908,"-",E908),'Three Phase - UG'!$C$8:$T$18,10,FALSE),""),"")</f>
        <v/>
      </c>
      <c r="L908" s="426" t="str">
        <f>IF(D908&lt;&gt;"",IF(E908&lt;&gt;"",VLOOKUP(CONCATENATE(D908,"-",E908),'Three Phase - UG'!$C$8:$T$18,12,FALSE),""),"")</f>
        <v/>
      </c>
      <c r="M908" s="426" t="str">
        <f>IF(D908&lt;&gt;"",IF(E908&lt;&gt;"",VLOOKUP(CONCATENATE(D908,"-",E908),'Three Phase - UG'!$C$8:$T$18,13,FALSE),""),"")</f>
        <v/>
      </c>
      <c r="N908" s="427" t="str">
        <f>IF(D908&lt;&gt;"",IF(E908&lt;&gt;"",VLOOKUP(CONCATENATE(D908,"-",E908),'Three Phase - UG'!$C$8:$T$18,15,FALSE)*1000000,""),"")</f>
        <v/>
      </c>
      <c r="O908" s="426"/>
      <c r="P908" s="427"/>
      <c r="W908" s="429"/>
      <c r="X908"/>
      <c r="Y908"/>
      <c r="Z908"/>
      <c r="AA908"/>
      <c r="AB908"/>
      <c r="AC908"/>
      <c r="AD908"/>
      <c r="AE908"/>
      <c r="AF908" s="4"/>
      <c r="AG908" s="4"/>
      <c r="AH908" s="4"/>
      <c r="AI908" s="4"/>
      <c r="AJ908" s="4"/>
      <c r="AK908" s="4"/>
      <c r="AL908" s="4"/>
      <c r="AM908" s="4"/>
      <c r="AN908"/>
      <c r="AO908"/>
      <c r="AP908"/>
      <c r="AQ908"/>
      <c r="AR908"/>
      <c r="AS908"/>
      <c r="AT908"/>
      <c r="AU908"/>
      <c r="AV908"/>
      <c r="AW908"/>
      <c r="AX908"/>
      <c r="AY908"/>
      <c r="AZ908"/>
      <c r="BA908"/>
    </row>
    <row r="909" spans="1:53" s="428" customFormat="1" x14ac:dyDescent="0.25">
      <c r="A909"/>
      <c r="B909" s="25"/>
      <c r="C909" s="25"/>
      <c r="D909" s="27"/>
      <c r="E909" s="26"/>
      <c r="F909" s="26"/>
      <c r="G909" s="353"/>
      <c r="H909" s="425"/>
      <c r="I909" s="353"/>
      <c r="J909" s="426" t="str">
        <f>IF(D909&lt;&gt;"",IF(E909&lt;&gt;"",VLOOKUP(CONCATENATE(D909,"-",E909),'Three Phase - UG'!$C$8:$T$18,9,FALSE),""),"")</f>
        <v/>
      </c>
      <c r="K909" s="426" t="str">
        <f>IF(D909&lt;&gt;"",IF(E909&lt;&gt;"",VLOOKUP(CONCATENATE(D909,"-",E909),'Three Phase - UG'!$C$8:$T$18,10,FALSE),""),"")</f>
        <v/>
      </c>
      <c r="L909" s="426" t="str">
        <f>IF(D909&lt;&gt;"",IF(E909&lt;&gt;"",VLOOKUP(CONCATENATE(D909,"-",E909),'Three Phase - UG'!$C$8:$T$18,12,FALSE),""),"")</f>
        <v/>
      </c>
      <c r="M909" s="426" t="str">
        <f>IF(D909&lt;&gt;"",IF(E909&lt;&gt;"",VLOOKUP(CONCATENATE(D909,"-",E909),'Three Phase - UG'!$C$8:$T$18,13,FALSE),""),"")</f>
        <v/>
      </c>
      <c r="N909" s="427" t="str">
        <f>IF(D909&lt;&gt;"",IF(E909&lt;&gt;"",VLOOKUP(CONCATENATE(D909,"-",E909),'Three Phase - UG'!$C$8:$T$18,15,FALSE)*1000000,""),"")</f>
        <v/>
      </c>
      <c r="O909" s="426"/>
      <c r="P909" s="427"/>
      <c r="W909" s="429"/>
      <c r="X909"/>
      <c r="Y909"/>
      <c r="Z909"/>
      <c r="AA909"/>
      <c r="AB909"/>
      <c r="AC909"/>
      <c r="AD909"/>
      <c r="AE909"/>
      <c r="AF909" s="4"/>
      <c r="AG909" s="4"/>
      <c r="AH909" s="4"/>
      <c r="AI909" s="4"/>
      <c r="AJ909" s="4"/>
      <c r="AK909" s="4"/>
      <c r="AL909" s="4"/>
      <c r="AM909" s="4"/>
      <c r="AN909"/>
      <c r="AO909"/>
      <c r="AP909"/>
      <c r="AQ909"/>
      <c r="AR909"/>
      <c r="AS909"/>
      <c r="AT909"/>
      <c r="AU909"/>
      <c r="AV909"/>
      <c r="AW909"/>
      <c r="AX909"/>
      <c r="AY909"/>
      <c r="AZ909"/>
      <c r="BA909"/>
    </row>
    <row r="910" spans="1:53" s="428" customFormat="1" x14ac:dyDescent="0.25">
      <c r="A910"/>
      <c r="B910" s="25"/>
      <c r="C910" s="25"/>
      <c r="D910" s="27"/>
      <c r="E910" s="26"/>
      <c r="F910" s="26"/>
      <c r="G910" s="353"/>
      <c r="H910" s="425"/>
      <c r="I910" s="353"/>
      <c r="J910" s="426" t="str">
        <f>IF(D910&lt;&gt;"",IF(E910&lt;&gt;"",VLOOKUP(CONCATENATE(D910,"-",E910),'Three Phase - UG'!$C$8:$T$18,9,FALSE),""),"")</f>
        <v/>
      </c>
      <c r="K910" s="426" t="str">
        <f>IF(D910&lt;&gt;"",IF(E910&lt;&gt;"",VLOOKUP(CONCATENATE(D910,"-",E910),'Three Phase - UG'!$C$8:$T$18,10,FALSE),""),"")</f>
        <v/>
      </c>
      <c r="L910" s="426" t="str">
        <f>IF(D910&lt;&gt;"",IF(E910&lt;&gt;"",VLOOKUP(CONCATENATE(D910,"-",E910),'Three Phase - UG'!$C$8:$T$18,12,FALSE),""),"")</f>
        <v/>
      </c>
      <c r="M910" s="426" t="str">
        <f>IF(D910&lt;&gt;"",IF(E910&lt;&gt;"",VLOOKUP(CONCATENATE(D910,"-",E910),'Three Phase - UG'!$C$8:$T$18,13,FALSE),""),"")</f>
        <v/>
      </c>
      <c r="N910" s="427" t="str">
        <f>IF(D910&lt;&gt;"",IF(E910&lt;&gt;"",VLOOKUP(CONCATENATE(D910,"-",E910),'Three Phase - UG'!$C$8:$T$18,15,FALSE)*1000000,""),"")</f>
        <v/>
      </c>
      <c r="O910" s="426"/>
      <c r="P910" s="427"/>
      <c r="W910" s="429"/>
      <c r="X910"/>
      <c r="Y910"/>
      <c r="Z910"/>
      <c r="AA910"/>
      <c r="AB910"/>
      <c r="AC910"/>
      <c r="AD910"/>
      <c r="AE910"/>
      <c r="AF910" s="4"/>
      <c r="AG910" s="4"/>
      <c r="AH910" s="4"/>
      <c r="AI910" s="4"/>
      <c r="AJ910" s="4"/>
      <c r="AK910" s="4"/>
      <c r="AL910" s="4"/>
      <c r="AM910" s="4"/>
      <c r="AN910"/>
      <c r="AO910"/>
      <c r="AP910"/>
      <c r="AQ910"/>
      <c r="AR910"/>
      <c r="AS910"/>
      <c r="AT910"/>
      <c r="AU910"/>
      <c r="AV910"/>
      <c r="AW910"/>
      <c r="AX910"/>
      <c r="AY910"/>
      <c r="AZ910"/>
      <c r="BA910"/>
    </row>
    <row r="911" spans="1:53" s="428" customFormat="1" x14ac:dyDescent="0.25">
      <c r="A911"/>
      <c r="B911" s="25"/>
      <c r="C911" s="25"/>
      <c r="D911" s="27"/>
      <c r="E911" s="26"/>
      <c r="F911" s="26"/>
      <c r="G911" s="353"/>
      <c r="H911" s="425"/>
      <c r="I911" s="353"/>
      <c r="J911" s="426" t="str">
        <f>IF(D911&lt;&gt;"",IF(E911&lt;&gt;"",VLOOKUP(CONCATENATE(D911,"-",E911),'Three Phase - UG'!$C$8:$T$18,9,FALSE),""),"")</f>
        <v/>
      </c>
      <c r="K911" s="426" t="str">
        <f>IF(D911&lt;&gt;"",IF(E911&lt;&gt;"",VLOOKUP(CONCATENATE(D911,"-",E911),'Three Phase - UG'!$C$8:$T$18,10,FALSE),""),"")</f>
        <v/>
      </c>
      <c r="L911" s="426" t="str">
        <f>IF(D911&lt;&gt;"",IF(E911&lt;&gt;"",VLOOKUP(CONCATENATE(D911,"-",E911),'Three Phase - UG'!$C$8:$T$18,12,FALSE),""),"")</f>
        <v/>
      </c>
      <c r="M911" s="426" t="str">
        <f>IF(D911&lt;&gt;"",IF(E911&lt;&gt;"",VLOOKUP(CONCATENATE(D911,"-",E911),'Three Phase - UG'!$C$8:$T$18,13,FALSE),""),"")</f>
        <v/>
      </c>
      <c r="N911" s="427" t="str">
        <f>IF(D911&lt;&gt;"",IF(E911&lt;&gt;"",VLOOKUP(CONCATENATE(D911,"-",E911),'Three Phase - UG'!$C$8:$T$18,15,FALSE)*1000000,""),"")</f>
        <v/>
      </c>
      <c r="O911" s="426"/>
      <c r="P911" s="427"/>
      <c r="W911" s="429"/>
      <c r="X911"/>
      <c r="Y911"/>
      <c r="Z911"/>
      <c r="AA911"/>
      <c r="AB911"/>
      <c r="AC911"/>
      <c r="AD911"/>
      <c r="AE911"/>
      <c r="AF911" s="4"/>
      <c r="AG911" s="4"/>
      <c r="AH911" s="4"/>
      <c r="AI911" s="4"/>
      <c r="AJ911" s="4"/>
      <c r="AK911" s="4"/>
      <c r="AL911" s="4"/>
      <c r="AM911" s="4"/>
      <c r="AN911"/>
      <c r="AO911"/>
      <c r="AP911"/>
      <c r="AQ911"/>
      <c r="AR911"/>
      <c r="AS911"/>
      <c r="AT911"/>
      <c r="AU911"/>
      <c r="AV911"/>
      <c r="AW911"/>
      <c r="AX911"/>
      <c r="AY911"/>
      <c r="AZ911"/>
      <c r="BA911"/>
    </row>
    <row r="912" spans="1:53" s="428" customFormat="1" x14ac:dyDescent="0.25">
      <c r="A912"/>
      <c r="B912" s="25"/>
      <c r="C912" s="25"/>
      <c r="D912" s="27"/>
      <c r="E912" s="26"/>
      <c r="F912" s="26"/>
      <c r="G912" s="353"/>
      <c r="H912" s="425"/>
      <c r="I912" s="353"/>
      <c r="J912" s="426" t="str">
        <f>IF(D912&lt;&gt;"",IF(E912&lt;&gt;"",VLOOKUP(CONCATENATE(D912,"-",E912),'Three Phase - UG'!$C$8:$T$18,9,FALSE),""),"")</f>
        <v/>
      </c>
      <c r="K912" s="426" t="str">
        <f>IF(D912&lt;&gt;"",IF(E912&lt;&gt;"",VLOOKUP(CONCATENATE(D912,"-",E912),'Three Phase - UG'!$C$8:$T$18,10,FALSE),""),"")</f>
        <v/>
      </c>
      <c r="L912" s="426" t="str">
        <f>IF(D912&lt;&gt;"",IF(E912&lt;&gt;"",VLOOKUP(CONCATENATE(D912,"-",E912),'Three Phase - UG'!$C$8:$T$18,12,FALSE),""),"")</f>
        <v/>
      </c>
      <c r="M912" s="426" t="str">
        <f>IF(D912&lt;&gt;"",IF(E912&lt;&gt;"",VLOOKUP(CONCATENATE(D912,"-",E912),'Three Phase - UG'!$C$8:$T$18,13,FALSE),""),"")</f>
        <v/>
      </c>
      <c r="N912" s="427" t="str">
        <f>IF(D912&lt;&gt;"",IF(E912&lt;&gt;"",VLOOKUP(CONCATENATE(D912,"-",E912),'Three Phase - UG'!$C$8:$T$18,15,FALSE)*1000000,""),"")</f>
        <v/>
      </c>
      <c r="O912" s="426"/>
      <c r="P912" s="427"/>
      <c r="W912" s="429"/>
      <c r="X912"/>
      <c r="Y912"/>
      <c r="Z912"/>
      <c r="AA912"/>
      <c r="AB912"/>
      <c r="AC912"/>
      <c r="AD912"/>
      <c r="AE912"/>
      <c r="AF912" s="4"/>
      <c r="AG912" s="4"/>
      <c r="AH912" s="4"/>
      <c r="AI912" s="4"/>
      <c r="AJ912" s="4"/>
      <c r="AK912" s="4"/>
      <c r="AL912" s="4"/>
      <c r="AM912" s="4"/>
      <c r="AN912"/>
      <c r="AO912"/>
      <c r="AP912"/>
      <c r="AQ912"/>
      <c r="AR912"/>
      <c r="AS912"/>
      <c r="AT912"/>
      <c r="AU912"/>
      <c r="AV912"/>
      <c r="AW912"/>
      <c r="AX912"/>
      <c r="AY912"/>
      <c r="AZ912"/>
      <c r="BA912"/>
    </row>
    <row r="913" spans="1:53" s="428" customFormat="1" x14ac:dyDescent="0.25">
      <c r="A913"/>
      <c r="B913" s="25"/>
      <c r="C913" s="25"/>
      <c r="D913" s="27"/>
      <c r="E913" s="26"/>
      <c r="F913" s="26"/>
      <c r="G913" s="353"/>
      <c r="H913" s="425"/>
      <c r="I913" s="353"/>
      <c r="J913" s="426" t="str">
        <f>IF(D913&lt;&gt;"",IF(E913&lt;&gt;"",VLOOKUP(CONCATENATE(D913,"-",E913),'Three Phase - UG'!$C$8:$T$18,9,FALSE),""),"")</f>
        <v/>
      </c>
      <c r="K913" s="426" t="str">
        <f>IF(D913&lt;&gt;"",IF(E913&lt;&gt;"",VLOOKUP(CONCATENATE(D913,"-",E913),'Three Phase - UG'!$C$8:$T$18,10,FALSE),""),"")</f>
        <v/>
      </c>
      <c r="L913" s="426" t="str">
        <f>IF(D913&lt;&gt;"",IF(E913&lt;&gt;"",VLOOKUP(CONCATENATE(D913,"-",E913),'Three Phase - UG'!$C$8:$T$18,12,FALSE),""),"")</f>
        <v/>
      </c>
      <c r="M913" s="426" t="str">
        <f>IF(D913&lt;&gt;"",IF(E913&lt;&gt;"",VLOOKUP(CONCATENATE(D913,"-",E913),'Three Phase - UG'!$C$8:$T$18,13,FALSE),""),"")</f>
        <v/>
      </c>
      <c r="N913" s="427" t="str">
        <f>IF(D913&lt;&gt;"",IF(E913&lt;&gt;"",VLOOKUP(CONCATENATE(D913,"-",E913),'Three Phase - UG'!$C$8:$T$18,15,FALSE)*1000000,""),"")</f>
        <v/>
      </c>
      <c r="O913" s="426"/>
      <c r="P913" s="427"/>
      <c r="W913" s="429"/>
      <c r="X913"/>
      <c r="Y913"/>
      <c r="Z913"/>
      <c r="AA913"/>
      <c r="AB913"/>
      <c r="AC913"/>
      <c r="AD913"/>
      <c r="AE913"/>
      <c r="AF913" s="4"/>
      <c r="AG913" s="4"/>
      <c r="AH913" s="4"/>
      <c r="AI913" s="4"/>
      <c r="AJ913" s="4"/>
      <c r="AK913" s="4"/>
      <c r="AL913" s="4"/>
      <c r="AM913" s="4"/>
      <c r="AN913"/>
      <c r="AO913"/>
      <c r="AP913"/>
      <c r="AQ913"/>
      <c r="AR913"/>
      <c r="AS913"/>
      <c r="AT913"/>
      <c r="AU913"/>
      <c r="AV913"/>
      <c r="AW913"/>
      <c r="AX913"/>
      <c r="AY913"/>
      <c r="AZ913"/>
      <c r="BA913"/>
    </row>
    <row r="914" spans="1:53" s="428" customFormat="1" x14ac:dyDescent="0.25">
      <c r="A914"/>
      <c r="B914" s="25"/>
      <c r="C914" s="25"/>
      <c r="D914" s="27"/>
      <c r="E914" s="26"/>
      <c r="F914" s="26"/>
      <c r="G914" s="353"/>
      <c r="H914" s="425"/>
      <c r="I914" s="353"/>
      <c r="J914" s="426" t="str">
        <f>IF(D914&lt;&gt;"",IF(E914&lt;&gt;"",VLOOKUP(CONCATENATE(D914,"-",E914),'Three Phase - UG'!$C$8:$T$18,9,FALSE),""),"")</f>
        <v/>
      </c>
      <c r="K914" s="426" t="str">
        <f>IF(D914&lt;&gt;"",IF(E914&lt;&gt;"",VLOOKUP(CONCATENATE(D914,"-",E914),'Three Phase - UG'!$C$8:$T$18,10,FALSE),""),"")</f>
        <v/>
      </c>
      <c r="L914" s="426" t="str">
        <f>IF(D914&lt;&gt;"",IF(E914&lt;&gt;"",VLOOKUP(CONCATENATE(D914,"-",E914),'Three Phase - UG'!$C$8:$T$18,12,FALSE),""),"")</f>
        <v/>
      </c>
      <c r="M914" s="426" t="str">
        <f>IF(D914&lt;&gt;"",IF(E914&lt;&gt;"",VLOOKUP(CONCATENATE(D914,"-",E914),'Three Phase - UG'!$C$8:$T$18,13,FALSE),""),"")</f>
        <v/>
      </c>
      <c r="N914" s="427" t="str">
        <f>IF(D914&lt;&gt;"",IF(E914&lt;&gt;"",VLOOKUP(CONCATENATE(D914,"-",E914),'Three Phase - UG'!$C$8:$T$18,15,FALSE)*1000000,""),"")</f>
        <v/>
      </c>
      <c r="O914" s="426"/>
      <c r="P914" s="427"/>
      <c r="W914" s="429"/>
      <c r="X914"/>
      <c r="Y914"/>
      <c r="Z914"/>
      <c r="AA914"/>
      <c r="AB914"/>
      <c r="AC914"/>
      <c r="AD914"/>
      <c r="AE914"/>
      <c r="AF914" s="4"/>
      <c r="AG914" s="4"/>
      <c r="AH914" s="4"/>
      <c r="AI914" s="4"/>
      <c r="AJ914" s="4"/>
      <c r="AK914" s="4"/>
      <c r="AL914" s="4"/>
      <c r="AM914" s="4"/>
      <c r="AN914"/>
      <c r="AO914"/>
      <c r="AP914"/>
      <c r="AQ914"/>
      <c r="AR914"/>
      <c r="AS914"/>
      <c r="AT914"/>
      <c r="AU914"/>
      <c r="AV914"/>
      <c r="AW914"/>
      <c r="AX914"/>
      <c r="AY914"/>
      <c r="AZ914"/>
      <c r="BA914"/>
    </row>
    <row r="915" spans="1:53" s="428" customFormat="1" x14ac:dyDescent="0.25">
      <c r="A915"/>
      <c r="B915" s="25"/>
      <c r="C915" s="25"/>
      <c r="D915" s="27"/>
      <c r="E915" s="26"/>
      <c r="F915" s="26"/>
      <c r="G915" s="353"/>
      <c r="H915" s="425"/>
      <c r="I915" s="353"/>
      <c r="J915" s="426" t="str">
        <f>IF(D915&lt;&gt;"",IF(E915&lt;&gt;"",VLOOKUP(CONCATENATE(D915,"-",E915),'Three Phase - UG'!$C$8:$T$18,9,FALSE),""),"")</f>
        <v/>
      </c>
      <c r="K915" s="426" t="str">
        <f>IF(D915&lt;&gt;"",IF(E915&lt;&gt;"",VLOOKUP(CONCATENATE(D915,"-",E915),'Three Phase - UG'!$C$8:$T$18,10,FALSE),""),"")</f>
        <v/>
      </c>
      <c r="L915" s="426" t="str">
        <f>IF(D915&lt;&gt;"",IF(E915&lt;&gt;"",VLOOKUP(CONCATENATE(D915,"-",E915),'Three Phase - UG'!$C$8:$T$18,12,FALSE),""),"")</f>
        <v/>
      </c>
      <c r="M915" s="426" t="str">
        <f>IF(D915&lt;&gt;"",IF(E915&lt;&gt;"",VLOOKUP(CONCATENATE(D915,"-",E915),'Three Phase - UG'!$C$8:$T$18,13,FALSE),""),"")</f>
        <v/>
      </c>
      <c r="N915" s="427" t="str">
        <f>IF(D915&lt;&gt;"",IF(E915&lt;&gt;"",VLOOKUP(CONCATENATE(D915,"-",E915),'Three Phase - UG'!$C$8:$T$18,15,FALSE)*1000000,""),"")</f>
        <v/>
      </c>
      <c r="O915" s="426"/>
      <c r="P915" s="427"/>
      <c r="W915" s="429"/>
      <c r="X915"/>
      <c r="Y915"/>
      <c r="Z915"/>
      <c r="AA915"/>
      <c r="AB915"/>
      <c r="AC915"/>
      <c r="AD915"/>
      <c r="AE915"/>
      <c r="AF915" s="4"/>
      <c r="AG915" s="4"/>
      <c r="AH915" s="4"/>
      <c r="AI915" s="4"/>
      <c r="AJ915" s="4"/>
      <c r="AK915" s="4"/>
      <c r="AL915" s="4"/>
      <c r="AM915" s="4"/>
      <c r="AN915"/>
      <c r="AO915"/>
      <c r="AP915"/>
      <c r="AQ915"/>
      <c r="AR915"/>
      <c r="AS915"/>
      <c r="AT915"/>
      <c r="AU915"/>
      <c r="AV915"/>
      <c r="AW915"/>
      <c r="AX915"/>
      <c r="AY915"/>
      <c r="AZ915"/>
      <c r="BA915"/>
    </row>
    <row r="916" spans="1:53" s="428" customFormat="1" x14ac:dyDescent="0.25">
      <c r="A916"/>
      <c r="B916" s="25"/>
      <c r="C916" s="25"/>
      <c r="D916" s="27"/>
      <c r="E916" s="26"/>
      <c r="F916" s="26"/>
      <c r="G916" s="353"/>
      <c r="H916" s="425"/>
      <c r="I916" s="353"/>
      <c r="J916" s="426" t="str">
        <f>IF(D916&lt;&gt;"",IF(E916&lt;&gt;"",VLOOKUP(CONCATENATE(D916,"-",E916),'Three Phase - UG'!$C$8:$T$18,9,FALSE),""),"")</f>
        <v/>
      </c>
      <c r="K916" s="426" t="str">
        <f>IF(D916&lt;&gt;"",IF(E916&lt;&gt;"",VLOOKUP(CONCATENATE(D916,"-",E916),'Three Phase - UG'!$C$8:$T$18,10,FALSE),""),"")</f>
        <v/>
      </c>
      <c r="L916" s="426" t="str">
        <f>IF(D916&lt;&gt;"",IF(E916&lt;&gt;"",VLOOKUP(CONCATENATE(D916,"-",E916),'Three Phase - UG'!$C$8:$T$18,12,FALSE),""),"")</f>
        <v/>
      </c>
      <c r="M916" s="426" t="str">
        <f>IF(D916&lt;&gt;"",IF(E916&lt;&gt;"",VLOOKUP(CONCATENATE(D916,"-",E916),'Three Phase - UG'!$C$8:$T$18,13,FALSE),""),"")</f>
        <v/>
      </c>
      <c r="N916" s="427" t="str">
        <f>IF(D916&lt;&gt;"",IF(E916&lt;&gt;"",VLOOKUP(CONCATENATE(D916,"-",E916),'Three Phase - UG'!$C$8:$T$18,15,FALSE)*1000000,""),"")</f>
        <v/>
      </c>
      <c r="O916" s="426"/>
      <c r="P916" s="427"/>
      <c r="W916" s="429"/>
      <c r="X916"/>
      <c r="Y916"/>
      <c r="Z916"/>
      <c r="AA916"/>
      <c r="AB916"/>
      <c r="AC916"/>
      <c r="AD916"/>
      <c r="AE916"/>
      <c r="AF916" s="4"/>
      <c r="AG916" s="4"/>
      <c r="AH916" s="4"/>
      <c r="AI916" s="4"/>
      <c r="AJ916" s="4"/>
      <c r="AK916" s="4"/>
      <c r="AL916" s="4"/>
      <c r="AM916" s="4"/>
      <c r="AN916"/>
      <c r="AO916"/>
      <c r="AP916"/>
      <c r="AQ916"/>
      <c r="AR916"/>
      <c r="AS916"/>
      <c r="AT916"/>
      <c r="AU916"/>
      <c r="AV916"/>
      <c r="AW916"/>
      <c r="AX916"/>
      <c r="AY916"/>
      <c r="AZ916"/>
      <c r="BA916"/>
    </row>
    <row r="917" spans="1:53" s="428" customFormat="1" x14ac:dyDescent="0.25">
      <c r="A917"/>
      <c r="B917" s="25"/>
      <c r="C917" s="25"/>
      <c r="D917" s="27"/>
      <c r="E917" s="26"/>
      <c r="F917" s="26"/>
      <c r="G917" s="353"/>
      <c r="H917" s="425"/>
      <c r="I917" s="353"/>
      <c r="J917" s="426" t="str">
        <f>IF(D917&lt;&gt;"",IF(E917&lt;&gt;"",VLOOKUP(CONCATENATE(D917,"-",E917),'Three Phase - UG'!$C$8:$T$18,9,FALSE),""),"")</f>
        <v/>
      </c>
      <c r="K917" s="426" t="str">
        <f>IF(D917&lt;&gt;"",IF(E917&lt;&gt;"",VLOOKUP(CONCATENATE(D917,"-",E917),'Three Phase - UG'!$C$8:$T$18,10,FALSE),""),"")</f>
        <v/>
      </c>
      <c r="L917" s="426" t="str">
        <f>IF(D917&lt;&gt;"",IF(E917&lt;&gt;"",VLOOKUP(CONCATENATE(D917,"-",E917),'Three Phase - UG'!$C$8:$T$18,12,FALSE),""),"")</f>
        <v/>
      </c>
      <c r="M917" s="426" t="str">
        <f>IF(D917&lt;&gt;"",IF(E917&lt;&gt;"",VLOOKUP(CONCATENATE(D917,"-",E917),'Three Phase - UG'!$C$8:$T$18,13,FALSE),""),"")</f>
        <v/>
      </c>
      <c r="N917" s="427" t="str">
        <f>IF(D917&lt;&gt;"",IF(E917&lt;&gt;"",VLOOKUP(CONCATENATE(D917,"-",E917),'Three Phase - UG'!$C$8:$T$18,15,FALSE)*1000000,""),"")</f>
        <v/>
      </c>
      <c r="O917" s="426"/>
      <c r="P917" s="427"/>
      <c r="W917" s="429"/>
      <c r="X917"/>
      <c r="Y917"/>
      <c r="Z917"/>
      <c r="AA917"/>
      <c r="AB917"/>
      <c r="AC917"/>
      <c r="AD917"/>
      <c r="AE917"/>
      <c r="AF917" s="4"/>
      <c r="AG917" s="4"/>
      <c r="AH917" s="4"/>
      <c r="AI917" s="4"/>
      <c r="AJ917" s="4"/>
      <c r="AK917" s="4"/>
      <c r="AL917" s="4"/>
      <c r="AM917" s="4"/>
      <c r="AN917"/>
      <c r="AO917"/>
      <c r="AP917"/>
      <c r="AQ917"/>
      <c r="AR917"/>
      <c r="AS917"/>
      <c r="AT917"/>
      <c r="AU917"/>
      <c r="AV917"/>
      <c r="AW917"/>
      <c r="AX917"/>
      <c r="AY917"/>
      <c r="AZ917"/>
      <c r="BA917"/>
    </row>
    <row r="918" spans="1:53" s="428" customFormat="1" x14ac:dyDescent="0.25">
      <c r="A918"/>
      <c r="B918" s="25"/>
      <c r="C918" s="25"/>
      <c r="D918" s="27"/>
      <c r="E918" s="26"/>
      <c r="F918" s="26"/>
      <c r="G918" s="353"/>
      <c r="H918" s="425"/>
      <c r="I918" s="353"/>
      <c r="J918" s="426" t="str">
        <f>IF(D918&lt;&gt;"",IF(E918&lt;&gt;"",VLOOKUP(CONCATENATE(D918,"-",E918),'Three Phase - UG'!$C$8:$T$18,9,FALSE),""),"")</f>
        <v/>
      </c>
      <c r="K918" s="426" t="str">
        <f>IF(D918&lt;&gt;"",IF(E918&lt;&gt;"",VLOOKUP(CONCATENATE(D918,"-",E918),'Three Phase - UG'!$C$8:$T$18,10,FALSE),""),"")</f>
        <v/>
      </c>
      <c r="L918" s="426" t="str">
        <f>IF(D918&lt;&gt;"",IF(E918&lt;&gt;"",VLOOKUP(CONCATENATE(D918,"-",E918),'Three Phase - UG'!$C$8:$T$18,12,FALSE),""),"")</f>
        <v/>
      </c>
      <c r="M918" s="426" t="str">
        <f>IF(D918&lt;&gt;"",IF(E918&lt;&gt;"",VLOOKUP(CONCATENATE(D918,"-",E918),'Three Phase - UG'!$C$8:$T$18,13,FALSE),""),"")</f>
        <v/>
      </c>
      <c r="N918" s="427" t="str">
        <f>IF(D918&lt;&gt;"",IF(E918&lt;&gt;"",VLOOKUP(CONCATENATE(D918,"-",E918),'Three Phase - UG'!$C$8:$T$18,15,FALSE)*1000000,""),"")</f>
        <v/>
      </c>
      <c r="O918" s="426"/>
      <c r="P918" s="427"/>
      <c r="W918" s="429"/>
      <c r="X918"/>
      <c r="Y918"/>
      <c r="Z918"/>
      <c r="AA918"/>
      <c r="AB918"/>
      <c r="AC918"/>
      <c r="AD918"/>
      <c r="AE918"/>
      <c r="AF918" s="4"/>
      <c r="AG918" s="4"/>
      <c r="AH918" s="4"/>
      <c r="AI918" s="4"/>
      <c r="AJ918" s="4"/>
      <c r="AK918" s="4"/>
      <c r="AL918" s="4"/>
      <c r="AM918" s="4"/>
      <c r="AN918"/>
      <c r="AO918"/>
      <c r="AP918"/>
      <c r="AQ918"/>
      <c r="AR918"/>
      <c r="AS918"/>
      <c r="AT918"/>
      <c r="AU918"/>
      <c r="AV918"/>
      <c r="AW918"/>
      <c r="AX918"/>
      <c r="AY918"/>
      <c r="AZ918"/>
      <c r="BA918"/>
    </row>
    <row r="919" spans="1:53" s="428" customFormat="1" x14ac:dyDescent="0.25">
      <c r="A919"/>
      <c r="B919" s="25"/>
      <c r="C919" s="25"/>
      <c r="D919" s="27"/>
      <c r="E919" s="26"/>
      <c r="F919" s="26"/>
      <c r="G919" s="353"/>
      <c r="H919" s="425"/>
      <c r="I919" s="353"/>
      <c r="J919" s="426" t="str">
        <f>IF(D919&lt;&gt;"",IF(E919&lt;&gt;"",VLOOKUP(CONCATENATE(D919,"-",E919),'Three Phase - UG'!$C$8:$T$18,9,FALSE),""),"")</f>
        <v/>
      </c>
      <c r="K919" s="426" t="str">
        <f>IF(D919&lt;&gt;"",IF(E919&lt;&gt;"",VLOOKUP(CONCATENATE(D919,"-",E919),'Three Phase - UG'!$C$8:$T$18,10,FALSE),""),"")</f>
        <v/>
      </c>
      <c r="L919" s="426" t="str">
        <f>IF(D919&lt;&gt;"",IF(E919&lt;&gt;"",VLOOKUP(CONCATENATE(D919,"-",E919),'Three Phase - UG'!$C$8:$T$18,12,FALSE),""),"")</f>
        <v/>
      </c>
      <c r="M919" s="426" t="str">
        <f>IF(D919&lt;&gt;"",IF(E919&lt;&gt;"",VLOOKUP(CONCATENATE(D919,"-",E919),'Three Phase - UG'!$C$8:$T$18,13,FALSE),""),"")</f>
        <v/>
      </c>
      <c r="N919" s="427" t="str">
        <f>IF(D919&lt;&gt;"",IF(E919&lt;&gt;"",VLOOKUP(CONCATENATE(D919,"-",E919),'Three Phase - UG'!$C$8:$T$18,15,FALSE)*1000000,""),"")</f>
        <v/>
      </c>
      <c r="O919" s="426"/>
      <c r="P919" s="427"/>
      <c r="W919" s="429"/>
      <c r="X919"/>
      <c r="Y919"/>
      <c r="Z919"/>
      <c r="AA919"/>
      <c r="AB919"/>
      <c r="AC919"/>
      <c r="AD919"/>
      <c r="AE919"/>
      <c r="AF919" s="4"/>
      <c r="AG919" s="4"/>
      <c r="AH919" s="4"/>
      <c r="AI919" s="4"/>
      <c r="AJ919" s="4"/>
      <c r="AK919" s="4"/>
      <c r="AL919" s="4"/>
      <c r="AM919" s="4"/>
      <c r="AN919"/>
      <c r="AO919"/>
      <c r="AP919"/>
      <c r="AQ919"/>
      <c r="AR919"/>
      <c r="AS919"/>
      <c r="AT919"/>
      <c r="AU919"/>
      <c r="AV919"/>
      <c r="AW919"/>
      <c r="AX919"/>
      <c r="AY919"/>
      <c r="AZ919"/>
      <c r="BA919"/>
    </row>
  </sheetData>
  <sheetProtection formatCells="0" formatColumns="0" formatRows="0" insertColumns="0" insertRows="0" insertHyperlinks="0" deleteColumns="0" deleteRows="0" sort="0" autoFilter="0" pivotTables="0"/>
  <mergeCells count="1">
    <mergeCell ref="AF21:AM21"/>
  </mergeCells>
  <dataValidations count="1">
    <dataValidation type="list" allowBlank="1" showInputMessage="1" showErrorMessage="1" sqref="D20:D65454" xr:uid="{B97B6815-2584-475E-B874-38C1D32ABD76}">
      <formula1>$AO$1:$AV$1</formula1>
    </dataValidation>
  </dataValidations>
  <printOptions horizontalCentered="1" verticalCentered="1"/>
  <pageMargins left="0.7" right="0.7" top="1.3325" bottom="0.75" header="0.5" footer="0.3"/>
  <pageSetup scale="34" orientation="landscape" horizontalDpi="1200" verticalDpi="1200" r:id="rId1"/>
  <headerFooter>
    <oddHeader>&amp;L&amp;14{Company Name Here}&amp;C&amp;14{Project_Name} {Project_Size} MW {Project_Type} Project
Collection Circuit Impedance
Underground
&amp;R&amp;G</oddHeader>
  </headerFooter>
  <legacyDrawingHF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F0F3D22D-34D6-41C6-80B1-655AD0321B9A}">
          <x14:formula1>
            <xm:f>'Three Phase - UG'!$A$8:$A$18</xm:f>
          </x14:formula1>
          <xm:sqref>D2:D19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22748-A2E4-4D70-9C3B-10F04ECE347C}">
  <sheetPr codeName="Sheet23">
    <pageSetUpPr fitToPage="1"/>
  </sheetPr>
  <dimension ref="A1:BA921"/>
  <sheetViews>
    <sheetView topLeftCell="V1" zoomScale="85" zoomScaleNormal="85" zoomScalePageLayoutView="85" workbookViewId="0">
      <pane ySplit="1" topLeftCell="A2" activePane="bottomLeft" state="frozen"/>
      <selection activeCell="P1" sqref="P1"/>
      <selection pane="bottomLeft" activeCell="AH24" sqref="AH24"/>
    </sheetView>
  </sheetViews>
  <sheetFormatPr defaultColWidth="8.88671875" defaultRowHeight="13.2" x14ac:dyDescent="0.25"/>
  <cols>
    <col min="1" max="1" width="10.88671875" style="606" customWidth="1"/>
    <col min="2" max="2" width="9.88671875" style="677" customWidth="1"/>
    <col min="3" max="3" width="16.44140625" style="677" bestFit="1" customWidth="1"/>
    <col min="4" max="4" width="26.109375" style="676" customWidth="1"/>
    <col min="5" max="5" width="7.88671875" style="675" customWidth="1"/>
    <col min="6" max="6" width="24.44140625" style="675" customWidth="1"/>
    <col min="7" max="7" width="28" style="673" customWidth="1"/>
    <col min="8" max="8" width="56.33203125" style="674" customWidth="1"/>
    <col min="9" max="9" width="13.33203125" style="673" customWidth="1"/>
    <col min="10" max="10" width="8.5546875" style="606" customWidth="1"/>
    <col min="11" max="11" width="10.6640625" style="606" customWidth="1"/>
    <col min="12" max="13" width="11.33203125" style="606" customWidth="1"/>
    <col min="14" max="14" width="16.33203125" style="606" customWidth="1"/>
    <col min="15" max="15" width="13.109375" style="671" customWidth="1"/>
    <col min="16" max="16" width="11.6640625" style="606" customWidth="1"/>
    <col min="17" max="20" width="7.44140625" style="672" customWidth="1"/>
    <col min="21" max="21" width="13.33203125" style="672" customWidth="1"/>
    <col min="22" max="22" width="18.88671875" style="672" customWidth="1"/>
    <col min="23" max="23" width="12.33203125" style="671" bestFit="1" customWidth="1"/>
    <col min="24" max="25" width="10.109375" style="606" bestFit="1" customWidth="1"/>
    <col min="26" max="27" width="9" style="606" bestFit="1" customWidth="1"/>
    <col min="28" max="28" width="14.44140625" style="606" customWidth="1"/>
    <col min="29" max="29" width="12.44140625" style="606" hidden="1" customWidth="1"/>
    <col min="30" max="30" width="12.33203125" style="606" hidden="1" customWidth="1"/>
    <col min="31" max="31" width="10.88671875" style="606" customWidth="1"/>
    <col min="32" max="32" width="14.5546875" style="625" customWidth="1"/>
    <col min="33" max="33" width="12.88671875" style="625" bestFit="1" customWidth="1"/>
    <col min="34" max="34" width="27.88671875" style="625" customWidth="1"/>
    <col min="35" max="35" width="16.5546875" style="625" bestFit="1" customWidth="1"/>
    <col min="36" max="37" width="17.6640625" style="625" customWidth="1"/>
    <col min="38" max="38" width="13.44140625" style="625" bestFit="1" customWidth="1"/>
    <col min="39" max="39" width="17.6640625" style="625" bestFit="1" customWidth="1"/>
    <col min="40" max="40" width="17.88671875" style="606" bestFit="1" customWidth="1"/>
    <col min="41" max="41" width="19.109375" style="606" bestFit="1" customWidth="1"/>
    <col min="42" max="43" width="14.33203125" style="606" bestFit="1" customWidth="1"/>
    <col min="44" max="44" width="11.33203125" style="606" bestFit="1" customWidth="1"/>
    <col min="45" max="45" width="10.5546875" style="606" bestFit="1" customWidth="1"/>
    <col min="46" max="48" width="9.109375" style="606" customWidth="1"/>
    <col min="49" max="49" width="17.6640625" style="606" bestFit="1" customWidth="1"/>
    <col min="50" max="50" width="18.6640625" style="606" bestFit="1" customWidth="1"/>
    <col min="51" max="51" width="14.44140625" style="606" bestFit="1" customWidth="1"/>
    <col min="52" max="52" width="13.44140625" style="606" bestFit="1" customWidth="1"/>
    <col min="53" max="53" width="11.6640625" style="606" bestFit="1" customWidth="1"/>
    <col min="54" max="16384" width="8.88671875" style="606"/>
  </cols>
  <sheetData>
    <row r="1" spans="1:48" s="811" customFormat="1" ht="40.5" customHeight="1" x14ac:dyDescent="0.25">
      <c r="A1" s="825" t="s">
        <v>464</v>
      </c>
      <c r="B1" s="824" t="s">
        <v>118</v>
      </c>
      <c r="C1" s="824" t="s">
        <v>119</v>
      </c>
      <c r="D1" s="823" t="s">
        <v>120</v>
      </c>
      <c r="E1" s="822" t="s">
        <v>121</v>
      </c>
      <c r="F1" s="821" t="s">
        <v>122</v>
      </c>
      <c r="G1" s="819" t="s">
        <v>123</v>
      </c>
      <c r="H1" s="820" t="s">
        <v>16</v>
      </c>
      <c r="I1" s="819" t="s">
        <v>172</v>
      </c>
      <c r="J1" s="819" t="s">
        <v>173</v>
      </c>
      <c r="K1" s="819" t="s">
        <v>174</v>
      </c>
      <c r="L1" s="819" t="s">
        <v>175</v>
      </c>
      <c r="M1" s="819" t="s">
        <v>176</v>
      </c>
      <c r="N1" s="818" t="s">
        <v>177</v>
      </c>
      <c r="O1" s="818" t="s">
        <v>178</v>
      </c>
      <c r="P1" s="818" t="s">
        <v>179</v>
      </c>
      <c r="Q1" s="817" t="s">
        <v>180</v>
      </c>
      <c r="R1" s="817" t="s">
        <v>181</v>
      </c>
      <c r="S1" s="819" t="s">
        <v>138</v>
      </c>
      <c r="T1" s="819" t="s">
        <v>139</v>
      </c>
      <c r="U1" s="818" t="s">
        <v>142</v>
      </c>
      <c r="V1" s="817" t="s">
        <v>182</v>
      </c>
      <c r="W1" s="817" t="s">
        <v>144</v>
      </c>
      <c r="X1" s="817" t="s">
        <v>183</v>
      </c>
      <c r="Y1" s="817" t="s">
        <v>184</v>
      </c>
      <c r="Z1" s="819" t="s">
        <v>185</v>
      </c>
      <c r="AA1" s="819" t="s">
        <v>186</v>
      </c>
      <c r="AB1" s="818" t="s">
        <v>187</v>
      </c>
      <c r="AC1" s="817" t="s">
        <v>188</v>
      </c>
      <c r="AD1" s="817" t="s">
        <v>154</v>
      </c>
      <c r="AE1" s="816" t="s">
        <v>465</v>
      </c>
      <c r="AF1" s="815" t="s">
        <v>189</v>
      </c>
      <c r="AG1" s="815" t="s">
        <v>190</v>
      </c>
      <c r="AH1" s="815" t="s">
        <v>191</v>
      </c>
      <c r="AI1" s="815" t="s">
        <v>192</v>
      </c>
      <c r="AJ1" s="815" t="s">
        <v>193</v>
      </c>
      <c r="AK1" s="815" t="s">
        <v>194</v>
      </c>
      <c r="AL1" s="815" t="s">
        <v>195</v>
      </c>
      <c r="AM1" s="814" t="s">
        <v>196</v>
      </c>
      <c r="AO1" s="813" t="s">
        <v>17</v>
      </c>
      <c r="AP1" s="813" t="s">
        <v>20</v>
      </c>
      <c r="AQ1" s="813" t="s">
        <v>21</v>
      </c>
      <c r="AR1" s="813" t="s">
        <v>22</v>
      </c>
      <c r="AS1" s="812" t="s">
        <v>23</v>
      </c>
      <c r="AT1" s="812" t="s">
        <v>24</v>
      </c>
      <c r="AU1" s="812" t="s">
        <v>26</v>
      </c>
      <c r="AV1" s="812" t="s">
        <v>28</v>
      </c>
    </row>
    <row r="2" spans="1:48" ht="15" customHeight="1" x14ac:dyDescent="0.25">
      <c r="A2" s="762" t="s">
        <v>469</v>
      </c>
      <c r="B2" s="660">
        <v>10004</v>
      </c>
      <c r="C2" s="656">
        <v>10003</v>
      </c>
      <c r="D2" s="657" t="s">
        <v>321</v>
      </c>
      <c r="E2" s="658">
        <v>34.5</v>
      </c>
      <c r="F2" s="659">
        <v>800</v>
      </c>
      <c r="G2" s="810">
        <f t="shared" ref="G2:G20" si="0">F2/5280</f>
        <v>0.15151515151515152</v>
      </c>
      <c r="H2" s="809" t="e">
        <f>VLOOKUP(D2,'[2]1 Genera PV'!$A$21:$B$29,2,FALSE)</f>
        <v>#N/A</v>
      </c>
      <c r="I2" s="808" t="e">
        <f t="shared" ref="I2:I20" si="1">3^0.5*H2*E2/1000</f>
        <v>#N/A</v>
      </c>
      <c r="J2" s="806">
        <f>IF(D2&lt;&gt;"",IF(E2&lt;&gt;"",VLOOKUP(CONCATENATE(D2,"-",E2),'[2]Three Phase - UG'!$C$8:$T$18,9,FALSE),""),"")</f>
        <v>0.1</v>
      </c>
      <c r="K2" s="806">
        <f>IF(D2&lt;&gt;"",IF(E2&lt;&gt;"",VLOOKUP(CONCATENATE(D2,"-",E2),'[2]Three Phase - UG'!$C$8:$T$20,10,FALSE),""),"")</f>
        <v>4.3999999999999997E-2</v>
      </c>
      <c r="L2" s="806">
        <f>IF(D2&lt;&gt;"",IF(E2&lt;&gt;"",VLOOKUP(CONCATENATE(D2,"-",E2),'[2]Three Phase - UG'!$C$8:$T$18,12,FALSE),""),"")</f>
        <v>9.8760000000000001E-2</v>
      </c>
      <c r="M2" s="806">
        <f>IF(D2&lt;&gt;"",IF(E2&lt;&gt;"",VLOOKUP(CONCATENATE(D2,"-",E2),'[2]Three Phase - UG'!$C$8:$T$18,13,FALSE),""),"")</f>
        <v>0.62861999999999996</v>
      </c>
      <c r="N2" s="807">
        <f>IF(D2&lt;&gt;"",IF(E2&lt;&gt;"",VLOOKUP(CONCATENATE(D2,"-",E2),'[2]Three Phase - UG'!$C$8:$T$18,15,FALSE)*1000000,""),"")</f>
        <v>19.299999999999997</v>
      </c>
      <c r="O2" s="806">
        <f t="shared" ref="O2:O20" si="2">1000000/N2</f>
        <v>51813.471502590684</v>
      </c>
      <c r="P2" s="807">
        <f t="shared" ref="P2:P20" si="3">(10^6)/(O2*2*PI()*60)</f>
        <v>5.1194840027892992E-2</v>
      </c>
      <c r="Q2" s="806">
        <f t="shared" ref="Q2:Q20" si="4">IF(J2&lt;&gt;"",J2*$G2*5.28,"")</f>
        <v>0.08</v>
      </c>
      <c r="R2" s="806">
        <f t="shared" ref="R2:R20" si="5">IF(J2&lt;&gt;"",K2*$G2*5.28,"")</f>
        <v>3.5200000000000002E-2</v>
      </c>
      <c r="S2" s="806">
        <f t="shared" ref="S2:S20" si="6">IF(J2&lt;&gt;"",L2*$G2*5.28,"")</f>
        <v>7.9008000000000009E-2</v>
      </c>
      <c r="T2" s="806">
        <f t="shared" ref="T2:T20" si="7">IF(J2&lt;&gt;"",M2*$G2*5.28,"")</f>
        <v>0.50289600000000001</v>
      </c>
      <c r="U2" s="806">
        <f t="shared" ref="U2:U20" si="8">N2*G2*5.28</f>
        <v>15.44</v>
      </c>
      <c r="V2" s="806">
        <f t="shared" ref="V2:V20" si="9">1000000/U2</f>
        <v>64766.839378238343</v>
      </c>
      <c r="W2" s="806">
        <f t="shared" ref="W2:W20" si="10">P2*G2*5.28</f>
        <v>4.0955872022314398E-2</v>
      </c>
      <c r="X2" s="805">
        <f t="shared" ref="X2:X20" si="11">Q2*100/($E2^2)</f>
        <v>6.7212770426381008E-3</v>
      </c>
      <c r="Y2" s="805">
        <f t="shared" ref="Y2:Y20" si="12">R2*100/($E2^2)</f>
        <v>2.9573618987607645E-3</v>
      </c>
      <c r="Z2" s="803">
        <f t="shared" ref="Z2:Z20" si="13">S2*100/($E2^2)</f>
        <v>6.6379332073093896E-3</v>
      </c>
      <c r="AA2" s="803">
        <f t="shared" ref="AA2:AA20" si="14">T2*100/($E2^2)</f>
        <v>4.2251291745431629E-2</v>
      </c>
      <c r="AB2" s="804">
        <f t="shared" ref="AB2:AB20" si="15">1/AC2</f>
        <v>1.8377460000000003E-4</v>
      </c>
      <c r="AC2" s="803">
        <f t="shared" ref="AC2:AC20" si="16">V2*100/($E2^2)</f>
        <v>5441.4483829647834</v>
      </c>
      <c r="AD2" s="802">
        <f t="shared" ref="AD2:AD20" si="17">1/(2*PI()*60*AC2)</f>
        <v>4.8747726674559726E-7</v>
      </c>
      <c r="AE2" s="802"/>
      <c r="AF2" s="800" t="str">
        <f t="shared" ref="AF2:AF20" si="18">_xlfn.IFS(MOD(B2,10000)=0,"UNIT "&amp;ROUNDDOWN(B2/100000,0)&amp;"_"&amp;(MOD(B2,100000)/10000),MOD(B2,1000)=0,"JB "&amp;ROUNDDOWN(B2/10000,0)&amp;"-"&amp;(MOD(B2,10000)/1000),TRUE,"Gen "&amp;MOD(B2,1000))</f>
        <v>Gen 4</v>
      </c>
      <c r="AG2" s="800" t="str">
        <f t="shared" ref="AG2:AG20" si="19">_xlfn.IFS(MOD(C2,10000)=0,"UNIT "&amp;ROUNDDOWN(C2/100000,0)&amp;"_"&amp;(MOD(C2,100000)/10000),MOD(C2,1000)=0,"JB "&amp;ROUNDDOWN(C2/10000,0)&amp;"-"&amp;(MOD(C2,10000)/1000),TRUE,"Gen "&amp;MOD(C2,1000))</f>
        <v>Gen 3</v>
      </c>
      <c r="AH2" s="800">
        <v>1</v>
      </c>
      <c r="AI2" s="801">
        <f t="shared" ref="AI2:AI20" si="20">X2*AH2^2</f>
        <v>6.7212770426381008E-3</v>
      </c>
      <c r="AJ2" s="801">
        <f t="shared" ref="AJ2:AJ20" si="21">Y2*AH2^2</f>
        <v>2.9573618987607645E-3</v>
      </c>
      <c r="AK2" s="801">
        <f t="shared" ref="AK2:AK20" si="22">Z2*(AH2^2)</f>
        <v>6.6379332073093896E-3</v>
      </c>
      <c r="AL2" s="801">
        <f t="shared" ref="AL2:AL20" si="23">AA2*(AH2^2)</f>
        <v>4.2251291745431629E-2</v>
      </c>
      <c r="AM2" s="800">
        <f ca="1">MOD(INDIRECT("C"&amp;ROW(AM2)-1+MATCH("UNIT*",AG2:INDIRECT("AG"&amp;MATCH(0,B:B,-1)),0)),100000)/10000</f>
        <v>2</v>
      </c>
      <c r="AN2" s="625"/>
    </row>
    <row r="3" spans="1:48" ht="15.75" customHeight="1" thickBot="1" x14ac:dyDescent="0.3">
      <c r="A3" s="799"/>
      <c r="B3" s="730">
        <v>10003</v>
      </c>
      <c r="C3" s="729">
        <v>10002</v>
      </c>
      <c r="D3" s="657" t="s">
        <v>321</v>
      </c>
      <c r="E3" s="658">
        <v>34.5</v>
      </c>
      <c r="F3" s="484">
        <v>800</v>
      </c>
      <c r="G3" s="783">
        <f t="shared" si="0"/>
        <v>0.15151515151515152</v>
      </c>
      <c r="H3" s="782" t="e">
        <f>VLOOKUP(D3,'[2]1 Genera PV'!$A$21:$B$29,2,FALSE)</f>
        <v>#N/A</v>
      </c>
      <c r="I3" s="781" t="e">
        <f t="shared" si="1"/>
        <v>#N/A</v>
      </c>
      <c r="J3" s="779">
        <f>IF(D3&lt;&gt;"",IF(E3&lt;&gt;"",VLOOKUP(CONCATENATE(D3,"-",E3),'[2]Three Phase - UG'!$C$8:$T$20,9,FALSE),""),"")</f>
        <v>0.1</v>
      </c>
      <c r="K3" s="779">
        <f>IF(D3&lt;&gt;"",IF(E3&lt;&gt;"",VLOOKUP(CONCATENATE(D3,"-",E3),'[2]Three Phase - UG'!$C$8:$T$20,10,FALSE),""),"")</f>
        <v>4.3999999999999997E-2</v>
      </c>
      <c r="L3" s="779">
        <f>IF(D3&lt;&gt;"",IF(E3&lt;&gt;"",VLOOKUP(CONCATENATE(D3,"-",E3),'[2]Three Phase - UG'!$C$8:$T$20,12,FALSE),""),"")</f>
        <v>9.8760000000000001E-2</v>
      </c>
      <c r="M3" s="779">
        <f>IF(D3&lt;&gt;"",IF(E3&lt;&gt;"",VLOOKUP(CONCATENATE(D3,"-",E3),'[2]Three Phase - UG'!$C$8:$T$20,13,FALSE),""),"")</f>
        <v>0.62861999999999996</v>
      </c>
      <c r="N3" s="780">
        <f>IF(D3&lt;&gt;"",IF(E3&lt;&gt;"",VLOOKUP(CONCATENATE(D3,"-",E3),'[2]Three Phase - UG'!$C$8:$T$20,15,FALSE)*1000000,""),"")</f>
        <v>19.299999999999997</v>
      </c>
      <c r="O3" s="779">
        <f t="shared" si="2"/>
        <v>51813.471502590684</v>
      </c>
      <c r="P3" s="780">
        <f t="shared" si="3"/>
        <v>5.1194840027892992E-2</v>
      </c>
      <c r="Q3" s="779">
        <f t="shared" si="4"/>
        <v>0.08</v>
      </c>
      <c r="R3" s="779">
        <f t="shared" si="5"/>
        <v>3.5200000000000002E-2</v>
      </c>
      <c r="S3" s="779">
        <f t="shared" si="6"/>
        <v>7.9008000000000009E-2</v>
      </c>
      <c r="T3" s="779">
        <f t="shared" si="7"/>
        <v>0.50289600000000001</v>
      </c>
      <c r="U3" s="779">
        <f t="shared" si="8"/>
        <v>15.44</v>
      </c>
      <c r="V3" s="779">
        <f t="shared" si="9"/>
        <v>64766.839378238343</v>
      </c>
      <c r="W3" s="779">
        <f t="shared" si="10"/>
        <v>4.0955872022314398E-2</v>
      </c>
      <c r="X3" s="778">
        <f t="shared" si="11"/>
        <v>6.7212770426381008E-3</v>
      </c>
      <c r="Y3" s="778">
        <f t="shared" si="12"/>
        <v>2.9573618987607645E-3</v>
      </c>
      <c r="Z3" s="776">
        <f t="shared" si="13"/>
        <v>6.6379332073093896E-3</v>
      </c>
      <c r="AA3" s="776">
        <f t="shared" si="14"/>
        <v>4.2251291745431629E-2</v>
      </c>
      <c r="AB3" s="777">
        <f t="shared" si="15"/>
        <v>1.8377460000000003E-4</v>
      </c>
      <c r="AC3" s="776">
        <f t="shared" si="16"/>
        <v>5441.4483829647834</v>
      </c>
      <c r="AD3" s="775">
        <f t="shared" si="17"/>
        <v>4.8747726674559726E-7</v>
      </c>
      <c r="AE3" s="775"/>
      <c r="AF3" s="773" t="str">
        <f t="shared" si="18"/>
        <v>Gen 3</v>
      </c>
      <c r="AG3" s="773" t="str">
        <f t="shared" si="19"/>
        <v>Gen 2</v>
      </c>
      <c r="AH3" s="773">
        <f>_xlfn.IFS(MOD(B3,1000)=0,SUMPRODUCT(--($C$2:C2=B3),$AH$2:AH2),MOD(C2,1000)=0,1,TRUE,AH2+1)</f>
        <v>2</v>
      </c>
      <c r="AI3" s="774">
        <f t="shared" si="20"/>
        <v>2.6885108170552403E-2</v>
      </c>
      <c r="AJ3" s="774">
        <f t="shared" si="21"/>
        <v>1.1829447595043058E-2</v>
      </c>
      <c r="AK3" s="774">
        <f t="shared" si="22"/>
        <v>2.6551732829237559E-2</v>
      </c>
      <c r="AL3" s="774">
        <f t="shared" si="23"/>
        <v>0.16900516698172652</v>
      </c>
      <c r="AM3" s="773">
        <f ca="1">MOD(INDIRECT("C"&amp;ROW(AM3)-1+MATCH("UNIT*",AG3:INDIRECT("AG"&amp;MATCH(0,B:B,-1)),0)),100000)/10000</f>
        <v>2</v>
      </c>
      <c r="AN3" s="625"/>
    </row>
    <row r="4" spans="1:48" ht="15.75" customHeight="1" x14ac:dyDescent="0.25">
      <c r="A4" s="798"/>
      <c r="B4" s="661">
        <v>10002</v>
      </c>
      <c r="C4" s="662">
        <v>10001</v>
      </c>
      <c r="D4" s="657" t="s">
        <v>22</v>
      </c>
      <c r="E4" s="658">
        <v>34.5</v>
      </c>
      <c r="F4" s="797">
        <v>800</v>
      </c>
      <c r="G4" s="796">
        <f t="shared" si="0"/>
        <v>0.15151515151515152</v>
      </c>
      <c r="H4" s="795">
        <f>VLOOKUP(D4,'[2]1 Genera PV'!$A$21:$B$29,2,FALSE)</f>
        <v>361</v>
      </c>
      <c r="I4" s="794">
        <f t="shared" si="1"/>
        <v>21.57182678286658</v>
      </c>
      <c r="J4" s="792">
        <f>IF(D4&lt;&gt;"",IF(E4&lt;&gt;"",VLOOKUP(CONCATENATE(D4,"-",E4),'[2]Three Phase - UG'!$C$8:$T$20,9,FALSE),""),"")</f>
        <v>0.05</v>
      </c>
      <c r="K4" s="792">
        <f>IF(D4&lt;&gt;"",IF(E4&lt;&gt;"",VLOOKUP(CONCATENATE(D4,"-",E4),'[2]Three Phase - UG'!$C$8:$T$20,10,FALSE),""),"")</f>
        <v>0.04</v>
      </c>
      <c r="L4" s="792">
        <f>IF(D4&lt;&gt;"",IF(E4&lt;&gt;"",VLOOKUP(CONCATENATE(D4,"-",E4),'[2]Three Phase - UG'!$C$8:$T$20,12,FALSE),""),"")</f>
        <v>0.34</v>
      </c>
      <c r="M4" s="792">
        <f>IF(D4&lt;&gt;"",IF(E4&lt;&gt;"",VLOOKUP(CONCATENATE(D4,"-",E4),'[2]Three Phase - UG'!$C$8:$T$20,13,FALSE),""),"")</f>
        <v>0.18099999999999999</v>
      </c>
      <c r="N4" s="793">
        <f>IF(D4&lt;&gt;"",IF(E4&lt;&gt;"",VLOOKUP(CONCATENATE(D4,"-",E4),'[2]Three Phase - UG'!$C$8:$T$20,15,FALSE)*1000000,""),"")</f>
        <v>24.46</v>
      </c>
      <c r="O4" s="792">
        <f t="shared" si="2"/>
        <v>40883.074407195418</v>
      </c>
      <c r="P4" s="793">
        <f t="shared" si="3"/>
        <v>6.4882165133796008E-2</v>
      </c>
      <c r="Q4" s="792">
        <f t="shared" si="4"/>
        <v>0.04</v>
      </c>
      <c r="R4" s="792">
        <f t="shared" si="5"/>
        <v>3.2000000000000001E-2</v>
      </c>
      <c r="S4" s="792">
        <f t="shared" si="6"/>
        <v>0.27200000000000002</v>
      </c>
      <c r="T4" s="792">
        <f t="shared" si="7"/>
        <v>0.14480000000000001</v>
      </c>
      <c r="U4" s="792">
        <f t="shared" si="8"/>
        <v>19.568000000000005</v>
      </c>
      <c r="V4" s="792">
        <f t="shared" si="9"/>
        <v>51103.843008994263</v>
      </c>
      <c r="W4" s="792">
        <f t="shared" si="10"/>
        <v>5.1905732107036813E-2</v>
      </c>
      <c r="X4" s="791">
        <f t="shared" si="11"/>
        <v>3.3606385213190504E-3</v>
      </c>
      <c r="Y4" s="791">
        <f t="shared" si="12"/>
        <v>2.6885108170552406E-3</v>
      </c>
      <c r="Z4" s="789">
        <f t="shared" si="13"/>
        <v>2.2852341944969545E-2</v>
      </c>
      <c r="AA4" s="789">
        <f t="shared" si="14"/>
        <v>1.2165511447174964E-2</v>
      </c>
      <c r="AB4" s="790">
        <f t="shared" si="15"/>
        <v>2.3290812000000002E-4</v>
      </c>
      <c r="AC4" s="789">
        <f t="shared" si="16"/>
        <v>4293.5385850866851</v>
      </c>
      <c r="AD4" s="788">
        <f t="shared" si="17"/>
        <v>6.1780797640400567E-7</v>
      </c>
      <c r="AE4" s="788"/>
      <c r="AF4" s="786" t="str">
        <f t="shared" si="18"/>
        <v>Gen 2</v>
      </c>
      <c r="AG4" s="786" t="str">
        <f t="shared" si="19"/>
        <v>Gen 1</v>
      </c>
      <c r="AH4" s="786">
        <f>_xlfn.IFS(MOD(B4,1000)=0,SUMPRODUCT(--($C$2:C3=B4),$AH$2:AH3),MOD(C3,1000)=0,1,TRUE,AH3+1)</f>
        <v>3</v>
      </c>
      <c r="AI4" s="787">
        <f t="shared" si="20"/>
        <v>3.0245746691871453E-2</v>
      </c>
      <c r="AJ4" s="787">
        <f t="shared" si="21"/>
        <v>2.4196597353497166E-2</v>
      </c>
      <c r="AK4" s="787">
        <f t="shared" si="22"/>
        <v>0.20567107750472591</v>
      </c>
      <c r="AL4" s="787">
        <f t="shared" si="23"/>
        <v>0.10948960302457468</v>
      </c>
      <c r="AM4" s="786">
        <f ca="1">MOD(INDIRECT("C"&amp;ROW(AM4)-1+MATCH("UNIT*",AG4:INDIRECT("AG"&amp;MATCH(0,B:B,-1)),0)),100000)/10000</f>
        <v>2</v>
      </c>
      <c r="AN4" s="625"/>
    </row>
    <row r="5" spans="1:48" s="644" customFormat="1" ht="15.75" customHeight="1" thickBot="1" x14ac:dyDescent="0.3">
      <c r="A5" s="785"/>
      <c r="B5" s="759">
        <v>10001</v>
      </c>
      <c r="C5" s="758">
        <v>120000</v>
      </c>
      <c r="D5" s="728" t="s">
        <v>24</v>
      </c>
      <c r="E5" s="784">
        <v>34.5</v>
      </c>
      <c r="F5" s="757">
        <v>2900</v>
      </c>
      <c r="G5" s="783">
        <f t="shared" si="0"/>
        <v>0.5492424242424242</v>
      </c>
      <c r="H5" s="782">
        <f>VLOOKUP(D5,'[2]1 Genera PV'!$A$21:$B$29,2,FALSE)</f>
        <v>533</v>
      </c>
      <c r="I5" s="781">
        <f t="shared" si="1"/>
        <v>31.849816274980299</v>
      </c>
      <c r="J5" s="779">
        <f>IF(D5&lt;&gt;"",IF(E5&lt;&gt;"",VLOOKUP(CONCATENATE(D5,"-",E5),'[2]Three Phase - UG'!$C$8:$T$20,9,FALSE),""),"")</f>
        <v>2.5999999999999999E-2</v>
      </c>
      <c r="K5" s="779">
        <f>IF(D5&lt;&gt;"",IF(E5&lt;&gt;"",VLOOKUP(CONCATENATE(D5,"-",E5),'[2]Three Phase - UG'!$C$8:$T$20,10,FALSE),""),"")</f>
        <v>3.6999999999999998E-2</v>
      </c>
      <c r="L5" s="779">
        <f>IF(D5&lt;&gt;"",IF(E5&lt;&gt;"",VLOOKUP(CONCATENATE(D5,"-",E5),'[2]Three Phase - UG'!$C$8:$T$20,12,FALSE),""),"")</f>
        <v>0.20300000000000001</v>
      </c>
      <c r="M5" s="779">
        <f>IF(D5&lt;&gt;"",IF(E5&lt;&gt;"",VLOOKUP(CONCATENATE(D5,"-",E5),'[2]Three Phase - UG'!$C$8:$T$20,13,FALSE),""),"")</f>
        <v>6.9000000000000006E-2</v>
      </c>
      <c r="N5" s="780">
        <f>IF(D5&lt;&gt;"",IF(E5&lt;&gt;"",VLOOKUP(CONCATENATE(D5,"-",E5),'[2]Three Phase - UG'!$C$8:$T$20,15,FALSE)*1000000,""),"")</f>
        <v>32.009999999999991</v>
      </c>
      <c r="O5" s="779">
        <f t="shared" si="2"/>
        <v>31240.237425804444</v>
      </c>
      <c r="P5" s="780">
        <f t="shared" si="3"/>
        <v>8.4909162139526137E-2</v>
      </c>
      <c r="Q5" s="779">
        <f t="shared" si="4"/>
        <v>7.5399999999999995E-2</v>
      </c>
      <c r="R5" s="779">
        <f t="shared" si="5"/>
        <v>0.10730000000000001</v>
      </c>
      <c r="S5" s="779">
        <f t="shared" si="6"/>
        <v>0.5887</v>
      </c>
      <c r="T5" s="779">
        <f t="shared" si="7"/>
        <v>0.2001</v>
      </c>
      <c r="U5" s="779">
        <f t="shared" si="8"/>
        <v>92.828999999999965</v>
      </c>
      <c r="V5" s="779">
        <f t="shared" si="9"/>
        <v>10772.495664070499</v>
      </c>
      <c r="W5" s="779">
        <f t="shared" si="10"/>
        <v>0.24623657020462578</v>
      </c>
      <c r="X5" s="778">
        <f t="shared" si="11"/>
        <v>6.3348036126864094E-3</v>
      </c>
      <c r="Y5" s="778">
        <f t="shared" si="12"/>
        <v>9.014912833438353E-3</v>
      </c>
      <c r="Z5" s="776">
        <f t="shared" si="13"/>
        <v>4.9460197437513127E-2</v>
      </c>
      <c r="AA5" s="776">
        <f t="shared" si="14"/>
        <v>1.6811594202898551E-2</v>
      </c>
      <c r="AB5" s="777">
        <f t="shared" si="15"/>
        <v>1.1048971724999998E-3</v>
      </c>
      <c r="AC5" s="776">
        <f t="shared" si="16"/>
        <v>905.06159748544405</v>
      </c>
      <c r="AD5" s="775">
        <f t="shared" si="17"/>
        <v>2.9308307768605586E-6</v>
      </c>
      <c r="AE5" s="775"/>
      <c r="AF5" s="773" t="str">
        <f t="shared" si="18"/>
        <v>Gen 1</v>
      </c>
      <c r="AG5" s="773" t="str">
        <f t="shared" si="19"/>
        <v>UNIT 1_2</v>
      </c>
      <c r="AH5" s="773">
        <f>_xlfn.IFS(MOD(B5,1000)=0,SUMPRODUCT(--($C$2:C4=B5),$AH$2:AH4),MOD(C4,1000)=0,1,TRUE,AH4+1)</f>
        <v>4</v>
      </c>
      <c r="AI5" s="774">
        <f t="shared" si="20"/>
        <v>0.10135685780298255</v>
      </c>
      <c r="AJ5" s="774">
        <f t="shared" si="21"/>
        <v>0.14423860533501365</v>
      </c>
      <c r="AK5" s="774">
        <f t="shared" si="22"/>
        <v>0.79136315900021004</v>
      </c>
      <c r="AL5" s="774">
        <f t="shared" si="23"/>
        <v>0.26898550724637682</v>
      </c>
      <c r="AM5" s="773">
        <f ca="1">MOD(INDIRECT("C"&amp;ROW(AM5)-1+MATCH("UNIT*",AG5:INDIRECT("AG"&amp;MATCH(0,B:B,-1)),0)),100000)/10000</f>
        <v>2</v>
      </c>
      <c r="AN5" s="772"/>
    </row>
    <row r="6" spans="1:48" ht="13.8" x14ac:dyDescent="0.25">
      <c r="A6" s="742" t="s">
        <v>470</v>
      </c>
      <c r="B6" s="596">
        <v>20005</v>
      </c>
      <c r="C6" s="531">
        <v>20004</v>
      </c>
      <c r="D6" s="663" t="s">
        <v>321</v>
      </c>
      <c r="E6" s="532">
        <v>34.5</v>
      </c>
      <c r="F6" s="533">
        <v>800</v>
      </c>
      <c r="G6" s="771">
        <f t="shared" si="0"/>
        <v>0.15151515151515152</v>
      </c>
      <c r="H6" s="770" t="e">
        <f>VLOOKUP(D6,'[2]1 Genera PV'!$A$21:$B$29,2,FALSE)</f>
        <v>#N/A</v>
      </c>
      <c r="I6" s="769" t="e">
        <f t="shared" si="1"/>
        <v>#N/A</v>
      </c>
      <c r="J6" s="767">
        <f>IF(D6&lt;&gt;"",IF(E6&lt;&gt;"",VLOOKUP(CONCATENATE(D6,"-",E6),'[2]Three Phase - UG'!$C$8:$T$20,9,FALSE),""),"")</f>
        <v>0.1</v>
      </c>
      <c r="K6" s="767">
        <f>IF(D6&lt;&gt;"",IF(E6&lt;&gt;"",VLOOKUP(CONCATENATE(D6,"-",E6),'[2]Three Phase - UG'!$C$8:$T$20,10,FALSE),""),"")</f>
        <v>4.3999999999999997E-2</v>
      </c>
      <c r="L6" s="767">
        <f>IF(D6&lt;&gt;"",IF(E6&lt;&gt;"",VLOOKUP(CONCATENATE(D6,"-",E6),'[2]Three Phase - UG'!$C$8:$T$20,12,FALSE),""),"")</f>
        <v>9.8760000000000001E-2</v>
      </c>
      <c r="M6" s="767">
        <f>IF(D6&lt;&gt;"",IF(E6&lt;&gt;"",VLOOKUP(CONCATENATE(D6,"-",E6),'[2]Three Phase - UG'!$C$8:$T$20,13,FALSE),""),"")</f>
        <v>0.62861999999999996</v>
      </c>
      <c r="N6" s="768">
        <f>IF(D6&lt;&gt;"",IF(E6&lt;&gt;"",VLOOKUP(CONCATENATE(D6,"-",E6),'[2]Three Phase - UG'!$C$8:$T$20,15,FALSE)*1000000,""),"")</f>
        <v>19.299999999999997</v>
      </c>
      <c r="O6" s="767">
        <f t="shared" si="2"/>
        <v>51813.471502590684</v>
      </c>
      <c r="P6" s="768">
        <f t="shared" si="3"/>
        <v>5.1194840027892992E-2</v>
      </c>
      <c r="Q6" s="767">
        <f t="shared" si="4"/>
        <v>0.08</v>
      </c>
      <c r="R6" s="767">
        <f t="shared" si="5"/>
        <v>3.5200000000000002E-2</v>
      </c>
      <c r="S6" s="767">
        <f t="shared" si="6"/>
        <v>7.9008000000000009E-2</v>
      </c>
      <c r="T6" s="767">
        <f t="shared" si="7"/>
        <v>0.50289600000000001</v>
      </c>
      <c r="U6" s="767">
        <f t="shared" si="8"/>
        <v>15.44</v>
      </c>
      <c r="V6" s="767">
        <f t="shared" si="9"/>
        <v>64766.839378238343</v>
      </c>
      <c r="W6" s="767">
        <f t="shared" si="10"/>
        <v>4.0955872022314398E-2</v>
      </c>
      <c r="X6" s="766">
        <f t="shared" si="11"/>
        <v>6.7212770426381008E-3</v>
      </c>
      <c r="Y6" s="766">
        <f t="shared" si="12"/>
        <v>2.9573618987607645E-3</v>
      </c>
      <c r="Z6" s="766">
        <f t="shared" si="13"/>
        <v>6.6379332073093896E-3</v>
      </c>
      <c r="AA6" s="766">
        <f t="shared" si="14"/>
        <v>4.2251291745431629E-2</v>
      </c>
      <c r="AB6" s="766">
        <f t="shared" si="15"/>
        <v>1.8377460000000003E-4</v>
      </c>
      <c r="AC6" s="766">
        <f t="shared" si="16"/>
        <v>5441.4483829647834</v>
      </c>
      <c r="AD6" s="765">
        <f t="shared" si="17"/>
        <v>4.8747726674559726E-7</v>
      </c>
      <c r="AE6" s="764"/>
      <c r="AF6" s="763" t="str">
        <f t="shared" si="18"/>
        <v>Gen 5</v>
      </c>
      <c r="AG6" s="763" t="str">
        <f t="shared" si="19"/>
        <v>Gen 4</v>
      </c>
      <c r="AH6" s="763">
        <f>_xlfn.IFS(MOD(B6,1000)=0,SUMPRODUCT(--($C$2:C5=B6),$AH$2:AH5),MOD(C5,1000)=0,1,TRUE,AH5+1)</f>
        <v>1</v>
      </c>
      <c r="AI6" s="763">
        <f t="shared" si="20"/>
        <v>6.7212770426381008E-3</v>
      </c>
      <c r="AJ6" s="763">
        <f t="shared" si="21"/>
        <v>2.9573618987607645E-3</v>
      </c>
      <c r="AK6" s="763">
        <f t="shared" si="22"/>
        <v>6.6379332073093896E-3</v>
      </c>
      <c r="AL6" s="763">
        <f t="shared" si="23"/>
        <v>4.2251291745431629E-2</v>
      </c>
      <c r="AM6" s="763">
        <f ca="1">MOD(INDIRECT("C"&amp;ROW(AM6)-1+MATCH("UNIT*",AG6:INDIRECT("AG"&amp;MATCH(0,B:B,-1)),0)),100000)/10000</f>
        <v>2</v>
      </c>
      <c r="AO6" s="715"/>
    </row>
    <row r="7" spans="1:48" ht="13.8" x14ac:dyDescent="0.25">
      <c r="A7" s="742"/>
      <c r="B7" s="761">
        <v>20004</v>
      </c>
      <c r="C7" s="534">
        <v>21000</v>
      </c>
      <c r="D7" s="657" t="s">
        <v>321</v>
      </c>
      <c r="E7" s="535">
        <v>34.5</v>
      </c>
      <c r="F7" s="536">
        <v>800</v>
      </c>
      <c r="G7" s="740">
        <f t="shared" si="0"/>
        <v>0.15151515151515152</v>
      </c>
      <c r="H7" s="739" t="e">
        <f>VLOOKUP(D7,'[2]1 Genera PV'!$A$21:$B$29,2,FALSE)</f>
        <v>#N/A</v>
      </c>
      <c r="I7" s="738" t="e">
        <f t="shared" si="1"/>
        <v>#N/A</v>
      </c>
      <c r="J7" s="736">
        <f>IF(D7&lt;&gt;"",IF(E7&lt;&gt;"",VLOOKUP(CONCATENATE(D7,"-",E7),'[2]Three Phase - UG'!$C$8:$T$20,9,FALSE),""),"")</f>
        <v>0.1</v>
      </c>
      <c r="K7" s="736">
        <f>IF(D7&lt;&gt;"",IF(E7&lt;&gt;"",VLOOKUP(CONCATENATE(D7,"-",E7),'[2]Three Phase - UG'!$C$8:$T$20,10,FALSE),""),"")</f>
        <v>4.3999999999999997E-2</v>
      </c>
      <c r="L7" s="736">
        <f>IF(D7&lt;&gt;"",IF(E7&lt;&gt;"",VLOOKUP(CONCATENATE(D7,"-",E7),'[2]Three Phase - UG'!$C$8:$T$20,12,FALSE),""),"")</f>
        <v>9.8760000000000001E-2</v>
      </c>
      <c r="M7" s="736">
        <f>IF(D7&lt;&gt;"",IF(E7&lt;&gt;"",VLOOKUP(CONCATENATE(D7,"-",E7),'[2]Three Phase - UG'!$C$8:$T$20,13,FALSE),""),"")</f>
        <v>0.62861999999999996</v>
      </c>
      <c r="N7" s="737">
        <f>IF(D7&lt;&gt;"",IF(E7&lt;&gt;"",VLOOKUP(CONCATENATE(D7,"-",E7),'[2]Three Phase - UG'!$C$8:$T$20,15,FALSE)*1000000,""),"")</f>
        <v>19.299999999999997</v>
      </c>
      <c r="O7" s="736">
        <f t="shared" si="2"/>
        <v>51813.471502590684</v>
      </c>
      <c r="P7" s="737">
        <f t="shared" si="3"/>
        <v>5.1194840027892992E-2</v>
      </c>
      <c r="Q7" s="736">
        <f t="shared" si="4"/>
        <v>0.08</v>
      </c>
      <c r="R7" s="736">
        <f t="shared" si="5"/>
        <v>3.5200000000000002E-2</v>
      </c>
      <c r="S7" s="736">
        <f t="shared" si="6"/>
        <v>7.9008000000000009E-2</v>
      </c>
      <c r="T7" s="736">
        <f t="shared" si="7"/>
        <v>0.50289600000000001</v>
      </c>
      <c r="U7" s="736">
        <f t="shared" si="8"/>
        <v>15.44</v>
      </c>
      <c r="V7" s="736">
        <f t="shared" si="9"/>
        <v>64766.839378238343</v>
      </c>
      <c r="W7" s="736">
        <f t="shared" si="10"/>
        <v>4.0955872022314398E-2</v>
      </c>
      <c r="X7" s="735">
        <f t="shared" si="11"/>
        <v>6.7212770426381008E-3</v>
      </c>
      <c r="Y7" s="735">
        <f t="shared" si="12"/>
        <v>2.9573618987607645E-3</v>
      </c>
      <c r="Z7" s="735">
        <f t="shared" si="13"/>
        <v>6.6379332073093896E-3</v>
      </c>
      <c r="AA7" s="735">
        <f t="shared" si="14"/>
        <v>4.2251291745431629E-2</v>
      </c>
      <c r="AB7" s="735">
        <f t="shared" si="15"/>
        <v>1.8377460000000003E-4</v>
      </c>
      <c r="AC7" s="735">
        <f t="shared" si="16"/>
        <v>5441.4483829647834</v>
      </c>
      <c r="AD7" s="734">
        <f t="shared" si="17"/>
        <v>4.8747726674559726E-7</v>
      </c>
      <c r="AE7" s="733"/>
      <c r="AF7" s="732" t="str">
        <f t="shared" si="18"/>
        <v>Gen 4</v>
      </c>
      <c r="AG7" s="732" t="str">
        <f t="shared" si="19"/>
        <v>JB 2-1</v>
      </c>
      <c r="AH7" s="732">
        <f>_xlfn.IFS(MOD(B7,1000)=0,SUMPRODUCT(--($C$2:C6=B7),$AH$2:AH6),MOD(C6,1000)=0,1,TRUE,AH6+1)</f>
        <v>2</v>
      </c>
      <c r="AI7" s="732">
        <f t="shared" si="20"/>
        <v>2.6885108170552403E-2</v>
      </c>
      <c r="AJ7" s="732">
        <f t="shared" si="21"/>
        <v>1.1829447595043058E-2</v>
      </c>
      <c r="AK7" s="732">
        <f t="shared" si="22"/>
        <v>2.6551732829237559E-2</v>
      </c>
      <c r="AL7" s="732">
        <f t="shared" si="23"/>
        <v>0.16900516698172652</v>
      </c>
      <c r="AM7" s="732">
        <f ca="1">MOD(INDIRECT("C"&amp;ROW(AM7)-1+MATCH("UNIT*",AG7:INDIRECT("AG"&amp;MATCH(0,B:B,-1)),0)),100000)/10000</f>
        <v>2</v>
      </c>
      <c r="AO7" s="715"/>
    </row>
    <row r="8" spans="1:48" ht="13.8" x14ac:dyDescent="0.25">
      <c r="A8" s="742"/>
      <c r="B8" s="761">
        <v>20003</v>
      </c>
      <c r="C8" s="534">
        <v>21000</v>
      </c>
      <c r="D8" s="657" t="s">
        <v>321</v>
      </c>
      <c r="E8" s="535">
        <v>34.5</v>
      </c>
      <c r="F8" s="536">
        <v>800</v>
      </c>
      <c r="G8" s="740">
        <f t="shared" si="0"/>
        <v>0.15151515151515152</v>
      </c>
      <c r="H8" s="739" t="e">
        <f>VLOOKUP(D8,'[2]1 Genera PV'!$A$21:$B$29,2,FALSE)</f>
        <v>#N/A</v>
      </c>
      <c r="I8" s="738" t="e">
        <f t="shared" si="1"/>
        <v>#N/A</v>
      </c>
      <c r="J8" s="736">
        <f>IF(D8&lt;&gt;"",IF(E8&lt;&gt;"",VLOOKUP(CONCATENATE(D8,"-",E8),'[2]Three Phase - UG'!$C$8:$T$20,9,FALSE),""),"")</f>
        <v>0.1</v>
      </c>
      <c r="K8" s="736">
        <f>IF(D8&lt;&gt;"",IF(E8&lt;&gt;"",VLOOKUP(CONCATENATE(D8,"-",E8),'[2]Three Phase - UG'!$C$8:$T$20,10,FALSE),""),"")</f>
        <v>4.3999999999999997E-2</v>
      </c>
      <c r="L8" s="736">
        <f>IF(D8&lt;&gt;"",IF(E8&lt;&gt;"",VLOOKUP(CONCATENATE(D8,"-",E8),'[2]Three Phase - UG'!$C$8:$T$20,12,FALSE),""),"")</f>
        <v>9.8760000000000001E-2</v>
      </c>
      <c r="M8" s="736">
        <f>IF(D8&lt;&gt;"",IF(E8&lt;&gt;"",VLOOKUP(CONCATENATE(D8,"-",E8),'[2]Three Phase - UG'!$C$8:$T$20,13,FALSE),""),"")</f>
        <v>0.62861999999999996</v>
      </c>
      <c r="N8" s="737">
        <f>IF(D8&lt;&gt;"",IF(E8&lt;&gt;"",VLOOKUP(CONCATENATE(D8,"-",E8),'[2]Three Phase - UG'!$C$8:$T$20,15,FALSE)*1000000,""),"")</f>
        <v>19.299999999999997</v>
      </c>
      <c r="O8" s="736">
        <f t="shared" si="2"/>
        <v>51813.471502590684</v>
      </c>
      <c r="P8" s="737">
        <f t="shared" si="3"/>
        <v>5.1194840027892992E-2</v>
      </c>
      <c r="Q8" s="736">
        <f t="shared" si="4"/>
        <v>0.08</v>
      </c>
      <c r="R8" s="736">
        <f t="shared" si="5"/>
        <v>3.5200000000000002E-2</v>
      </c>
      <c r="S8" s="736">
        <f t="shared" si="6"/>
        <v>7.9008000000000009E-2</v>
      </c>
      <c r="T8" s="736">
        <f t="shared" si="7"/>
        <v>0.50289600000000001</v>
      </c>
      <c r="U8" s="736">
        <f t="shared" si="8"/>
        <v>15.44</v>
      </c>
      <c r="V8" s="736">
        <f t="shared" si="9"/>
        <v>64766.839378238343</v>
      </c>
      <c r="W8" s="736">
        <f t="shared" si="10"/>
        <v>4.0955872022314398E-2</v>
      </c>
      <c r="X8" s="735">
        <f t="shared" si="11"/>
        <v>6.7212770426381008E-3</v>
      </c>
      <c r="Y8" s="735">
        <f t="shared" si="12"/>
        <v>2.9573618987607645E-3</v>
      </c>
      <c r="Z8" s="735">
        <f t="shared" si="13"/>
        <v>6.6379332073093896E-3</v>
      </c>
      <c r="AA8" s="735">
        <f t="shared" si="14"/>
        <v>4.2251291745431629E-2</v>
      </c>
      <c r="AB8" s="735">
        <f t="shared" si="15"/>
        <v>1.8377460000000003E-4</v>
      </c>
      <c r="AC8" s="735">
        <f t="shared" si="16"/>
        <v>5441.4483829647834</v>
      </c>
      <c r="AD8" s="734">
        <f t="shared" si="17"/>
        <v>4.8747726674559726E-7</v>
      </c>
      <c r="AE8" s="733"/>
      <c r="AF8" s="732" t="str">
        <f t="shared" si="18"/>
        <v>Gen 3</v>
      </c>
      <c r="AG8" s="732" t="str">
        <f t="shared" si="19"/>
        <v>JB 2-1</v>
      </c>
      <c r="AH8" s="732">
        <f>_xlfn.IFS(MOD(B8,1000)=0,SUMPRODUCT(--($C$2:C7=B8),$AH$2:AH7),MOD(C7,1000)=0,1,TRUE,AH7+1)</f>
        <v>1</v>
      </c>
      <c r="AI8" s="732">
        <f t="shared" si="20"/>
        <v>6.7212770426381008E-3</v>
      </c>
      <c r="AJ8" s="732">
        <f t="shared" si="21"/>
        <v>2.9573618987607645E-3</v>
      </c>
      <c r="AK8" s="732">
        <f t="shared" si="22"/>
        <v>6.6379332073093896E-3</v>
      </c>
      <c r="AL8" s="732">
        <f t="shared" si="23"/>
        <v>4.2251291745431629E-2</v>
      </c>
      <c r="AM8" s="732">
        <f ca="1">MOD(INDIRECT("C"&amp;ROW(AM8)-1+MATCH("UNIT*",AG8:INDIRECT("AG"&amp;MATCH(0,B:B,-1)),0)),100000)/10000</f>
        <v>2</v>
      </c>
      <c r="AO8" s="715"/>
    </row>
    <row r="9" spans="1:48" ht="13.8" x14ac:dyDescent="0.25">
      <c r="A9" s="762"/>
      <c r="B9" s="741">
        <v>21000</v>
      </c>
      <c r="C9" s="664">
        <v>20002</v>
      </c>
      <c r="D9" s="657" t="s">
        <v>321</v>
      </c>
      <c r="E9" s="665">
        <v>34.5</v>
      </c>
      <c r="F9" s="666">
        <v>1.0000000000000001E-5</v>
      </c>
      <c r="G9" s="740">
        <f t="shared" si="0"/>
        <v>1.8939393939393941E-9</v>
      </c>
      <c r="H9" s="739" t="e">
        <f>VLOOKUP(D9,'[2]1 Genera PV'!$A$21:$B$29,2,FALSE)</f>
        <v>#N/A</v>
      </c>
      <c r="I9" s="738" t="e">
        <f t="shared" si="1"/>
        <v>#N/A</v>
      </c>
      <c r="J9" s="736">
        <f>IF(D9&lt;&gt;"",IF(E9&lt;&gt;"",VLOOKUP(CONCATENATE(D9,"-",E9),'[2]Three Phase - UG'!$C$8:$T$20,9,FALSE),""),"")</f>
        <v>0.1</v>
      </c>
      <c r="K9" s="736">
        <f>IF(D9&lt;&gt;"",IF(E9&lt;&gt;"",VLOOKUP(CONCATENATE(D9,"-",E9),'[2]Three Phase - UG'!$C$8:$T$20,10,FALSE),""),"")</f>
        <v>4.3999999999999997E-2</v>
      </c>
      <c r="L9" s="736">
        <f>IF(D9&lt;&gt;"",IF(E9&lt;&gt;"",VLOOKUP(CONCATENATE(D9,"-",E9),'[2]Three Phase - UG'!$C$8:$T$20,12,FALSE),""),"")</f>
        <v>9.8760000000000001E-2</v>
      </c>
      <c r="M9" s="736">
        <f>IF(D9&lt;&gt;"",IF(E9&lt;&gt;"",VLOOKUP(CONCATENATE(D9,"-",E9),'[2]Three Phase - UG'!$C$8:$T$20,13,FALSE),""),"")</f>
        <v>0.62861999999999996</v>
      </c>
      <c r="N9" s="737">
        <f>IF(D9&lt;&gt;"",IF(E9&lt;&gt;"",VLOOKUP(CONCATENATE(D9,"-",E9),'[2]Three Phase - UG'!$C$8:$T$20,15,FALSE)*1000000,""),"")</f>
        <v>19.299999999999997</v>
      </c>
      <c r="O9" s="736">
        <f t="shared" si="2"/>
        <v>51813.471502590684</v>
      </c>
      <c r="P9" s="737">
        <f t="shared" si="3"/>
        <v>5.1194840027892992E-2</v>
      </c>
      <c r="Q9" s="736">
        <f t="shared" si="4"/>
        <v>1.0000000000000003E-9</v>
      </c>
      <c r="R9" s="736">
        <f t="shared" si="5"/>
        <v>4.3999999999999998E-10</v>
      </c>
      <c r="S9" s="736">
        <f t="shared" si="6"/>
        <v>9.8760000000000019E-10</v>
      </c>
      <c r="T9" s="736">
        <f t="shared" si="7"/>
        <v>6.2862000000000001E-9</v>
      </c>
      <c r="U9" s="736">
        <f t="shared" si="8"/>
        <v>1.9299999999999999E-7</v>
      </c>
      <c r="V9" s="736">
        <f t="shared" si="9"/>
        <v>5181347150259.0674</v>
      </c>
      <c r="W9" s="736">
        <f t="shared" si="10"/>
        <v>5.1194840027892994E-10</v>
      </c>
      <c r="X9" s="735">
        <f t="shared" si="11"/>
        <v>8.4015963032976279E-11</v>
      </c>
      <c r="Y9" s="735">
        <f t="shared" si="12"/>
        <v>3.6967023734509555E-11</v>
      </c>
      <c r="Z9" s="735">
        <f t="shared" si="13"/>
        <v>8.2974165091367378E-11</v>
      </c>
      <c r="AA9" s="735">
        <f t="shared" si="14"/>
        <v>5.2814114681789538E-10</v>
      </c>
      <c r="AB9" s="735">
        <f t="shared" si="15"/>
        <v>2.2971824999999999E-12</v>
      </c>
      <c r="AC9" s="735">
        <f t="shared" si="16"/>
        <v>435315870637.18274</v>
      </c>
      <c r="AD9" s="734">
        <f t="shared" si="17"/>
        <v>6.0934658343199648E-15</v>
      </c>
      <c r="AE9" s="733"/>
      <c r="AF9" s="732" t="str">
        <f t="shared" si="18"/>
        <v>JB 2-1</v>
      </c>
      <c r="AG9" s="732" t="str">
        <f t="shared" si="19"/>
        <v>Gen 2</v>
      </c>
      <c r="AH9" s="732">
        <f>_xlfn.IFS(MOD(B9,1000)=0,SUMPRODUCT(--($C$2:C8=B9),$AH$2:AH8),MOD(C8,1000)=0,1,TRUE,AH8+1)</f>
        <v>3</v>
      </c>
      <c r="AI9" s="732">
        <f t="shared" si="20"/>
        <v>7.5614366729678653E-10</v>
      </c>
      <c r="AJ9" s="732">
        <f t="shared" si="21"/>
        <v>3.3270321361058602E-10</v>
      </c>
      <c r="AK9" s="732">
        <f t="shared" si="22"/>
        <v>7.4676748582230641E-10</v>
      </c>
      <c r="AL9" s="732">
        <f t="shared" si="23"/>
        <v>4.7532703213610581E-9</v>
      </c>
      <c r="AM9" s="732">
        <f ca="1">MOD(INDIRECT("C"&amp;ROW(AM9)-1+MATCH("UNIT*",AG9:INDIRECT("AG"&amp;MATCH(0,B:B,-1)),0)),100000)/10000</f>
        <v>2</v>
      </c>
      <c r="AO9" s="715"/>
    </row>
    <row r="10" spans="1:48" ht="13.8" x14ac:dyDescent="0.25">
      <c r="A10" s="742"/>
      <c r="B10" s="761">
        <v>20002</v>
      </c>
      <c r="C10" s="534">
        <v>20001</v>
      </c>
      <c r="D10" s="657" t="s">
        <v>23</v>
      </c>
      <c r="E10" s="665">
        <v>34.5</v>
      </c>
      <c r="F10" s="536">
        <v>1400</v>
      </c>
      <c r="G10" s="740">
        <f t="shared" si="0"/>
        <v>0.26515151515151514</v>
      </c>
      <c r="H10" s="739">
        <f>VLOOKUP(D10,'[2]1 Genera PV'!$A$21:$B$29,2,FALSE)</f>
        <v>460</v>
      </c>
      <c r="I10" s="738">
        <f t="shared" si="1"/>
        <v>27.487646316118084</v>
      </c>
      <c r="J10" s="736">
        <f>IF(D10&lt;&gt;"",IF(E10&lt;&gt;"",VLOOKUP(CONCATENATE(D10,"-",E10),'[2]Three Phase - UG'!$C$8:$T$20,9,FALSE),""),"")</f>
        <v>3.5000000000000003E-2</v>
      </c>
      <c r="K10" s="736">
        <f>IF(D10&lt;&gt;"",IF(E10&lt;&gt;"",VLOOKUP(CONCATENATE(D10,"-",E10),'[2]Three Phase - UG'!$C$8:$T$20,10,FALSE),""),"")</f>
        <v>3.7999999999999999E-2</v>
      </c>
      <c r="L10" s="736">
        <f>IF(D10&lt;&gt;"",IF(E10&lt;&gt;"",VLOOKUP(CONCATENATE(D10,"-",E10),'[2]Three Phase - UG'!$C$8:$T$20,12,FALSE),""),"")</f>
        <v>0.25700000000000001</v>
      </c>
      <c r="M10" s="736">
        <f>IF(D10&lt;&gt;"",IF(E10&lt;&gt;"",VLOOKUP(CONCATENATE(D10,"-",E10),'[2]Three Phase - UG'!$C$8:$T$20,13,FALSE),""),"")</f>
        <v>0.10299999999999999</v>
      </c>
      <c r="N10" s="737">
        <f>IF(D10&lt;&gt;"",IF(E10&lt;&gt;"",VLOOKUP(CONCATENATE(D10,"-",E10),'[2]Three Phase - UG'!$C$8:$T$20,15,FALSE)*1000000,""),"")</f>
        <v>28.58</v>
      </c>
      <c r="O10" s="736">
        <f t="shared" si="2"/>
        <v>34989.503149055286</v>
      </c>
      <c r="P10" s="737">
        <f t="shared" si="3"/>
        <v>7.5810804559439476E-2</v>
      </c>
      <c r="Q10" s="736">
        <f t="shared" si="4"/>
        <v>4.9000000000000009E-2</v>
      </c>
      <c r="R10" s="736">
        <f t="shared" si="5"/>
        <v>5.3199999999999997E-2</v>
      </c>
      <c r="S10" s="736">
        <f t="shared" si="6"/>
        <v>0.35980000000000001</v>
      </c>
      <c r="T10" s="736">
        <f t="shared" si="7"/>
        <v>0.14419999999999999</v>
      </c>
      <c r="U10" s="736">
        <f t="shared" si="8"/>
        <v>40.012</v>
      </c>
      <c r="V10" s="736">
        <f t="shared" si="9"/>
        <v>24992.502249325204</v>
      </c>
      <c r="W10" s="736">
        <f t="shared" si="10"/>
        <v>0.10613512638321526</v>
      </c>
      <c r="X10" s="735">
        <f t="shared" si="11"/>
        <v>4.1167821886158385E-3</v>
      </c>
      <c r="Y10" s="735">
        <f t="shared" si="12"/>
        <v>4.4696492333543367E-3</v>
      </c>
      <c r="Z10" s="735">
        <f t="shared" si="13"/>
        <v>3.0228943499264863E-2</v>
      </c>
      <c r="AA10" s="735">
        <f t="shared" si="14"/>
        <v>1.2115101869355178E-2</v>
      </c>
      <c r="AB10" s="735">
        <f t="shared" si="15"/>
        <v>4.7624282999999998E-4</v>
      </c>
      <c r="AC10" s="735">
        <f t="shared" si="16"/>
        <v>2099.7691450808825</v>
      </c>
      <c r="AD10" s="734">
        <f t="shared" si="17"/>
        <v>1.2632733417762199E-6</v>
      </c>
      <c r="AE10" s="733"/>
      <c r="AF10" s="732" t="str">
        <f t="shared" si="18"/>
        <v>Gen 2</v>
      </c>
      <c r="AG10" s="732" t="str">
        <f t="shared" si="19"/>
        <v>Gen 1</v>
      </c>
      <c r="AH10" s="732">
        <f>_xlfn.IFS(MOD(B10,1000)=0,SUMPRODUCT(--($C$2:C9=B10),$AH$2:AH9),MOD(C9,1000)=0,1,TRUE,AH9+1)</f>
        <v>4</v>
      </c>
      <c r="AI10" s="732">
        <f t="shared" si="20"/>
        <v>6.5868515017853416E-2</v>
      </c>
      <c r="AJ10" s="732">
        <f t="shared" si="21"/>
        <v>7.1514387733669388E-2</v>
      </c>
      <c r="AK10" s="732">
        <f t="shared" si="22"/>
        <v>0.48366309598823781</v>
      </c>
      <c r="AL10" s="732">
        <f t="shared" si="23"/>
        <v>0.19384162990968284</v>
      </c>
      <c r="AM10" s="732">
        <f ca="1">MOD(INDIRECT("C"&amp;ROW(AM10)-1+MATCH("UNIT*",AG10:INDIRECT("AG"&amp;MATCH(0,B:B,-1)),0)),100000)/10000</f>
        <v>2</v>
      </c>
      <c r="AO10" s="715"/>
    </row>
    <row r="11" spans="1:48" s="644" customFormat="1" ht="14.4" thickBot="1" x14ac:dyDescent="0.3">
      <c r="A11" s="760"/>
      <c r="B11" s="759">
        <v>20001</v>
      </c>
      <c r="C11" s="758">
        <v>120000</v>
      </c>
      <c r="D11" s="728" t="s">
        <v>26</v>
      </c>
      <c r="E11" s="727">
        <v>34.5</v>
      </c>
      <c r="F11" s="757">
        <v>900</v>
      </c>
      <c r="G11" s="725">
        <f t="shared" si="0"/>
        <v>0.17045454545454544</v>
      </c>
      <c r="H11" s="724">
        <f>VLOOKUP(D11,'[2]1 Genera PV'!$A$21:$B$29,2,FALSE)</f>
        <v>595</v>
      </c>
      <c r="I11" s="723">
        <f t="shared" si="1"/>
        <v>35.554672952370126</v>
      </c>
      <c r="J11" s="721">
        <f>IF(D11&lt;&gt;"",IF(E11&lt;&gt;"",VLOOKUP(CONCATENATE(D11,"-",E11),'[2]Three Phase - UG'!$C$8:$T$20,9,FALSE),""),"")</f>
        <v>2.1000000000000001E-2</v>
      </c>
      <c r="K11" s="721">
        <f>IF(D11&lt;&gt;"",IF(E11&lt;&gt;"",VLOOKUP(CONCATENATE(D11,"-",E11),'[2]Three Phase - UG'!$C$8:$T$20,10,FALSE),""),"")</f>
        <v>3.5999999999999997E-2</v>
      </c>
      <c r="L11" s="721">
        <f>IF(D11&lt;&gt;"",IF(E11&lt;&gt;"",VLOOKUP(CONCATENATE(D11,"-",E11),'[2]Three Phase - UG'!$C$8:$T$20,12,FALSE),""),"")</f>
        <v>0.16800000000000001</v>
      </c>
      <c r="M11" s="721">
        <f>IF(D11&lt;&gt;"",IF(E11&lt;&gt;"",VLOOKUP(CONCATENATE(D11,"-",E11),'[2]Three Phase - UG'!$C$8:$T$20,13,FALSE),""),"")</f>
        <v>5.1999999999999998E-2</v>
      </c>
      <c r="N11" s="722">
        <f>IF(D11&lt;&gt;"",IF(E11&lt;&gt;"",VLOOKUP(CONCATENATE(D11,"-",E11),'[2]Three Phase - UG'!$C$8:$T$20,15,FALSE)*1000000,""),"")</f>
        <v>34.369999999999997</v>
      </c>
      <c r="O11" s="721">
        <f t="shared" si="2"/>
        <v>29095.141111434394</v>
      </c>
      <c r="P11" s="722">
        <f t="shared" si="3"/>
        <v>9.1169256567807375E-2</v>
      </c>
      <c r="Q11" s="721">
        <f t="shared" si="4"/>
        <v>1.89E-2</v>
      </c>
      <c r="R11" s="721">
        <f t="shared" si="5"/>
        <v>3.2399999999999998E-2</v>
      </c>
      <c r="S11" s="721">
        <f t="shared" si="6"/>
        <v>0.1512</v>
      </c>
      <c r="T11" s="721">
        <f t="shared" si="7"/>
        <v>4.6799999999999994E-2</v>
      </c>
      <c r="U11" s="721">
        <f t="shared" si="8"/>
        <v>30.932999999999996</v>
      </c>
      <c r="V11" s="721">
        <f t="shared" si="9"/>
        <v>32327.934568260436</v>
      </c>
      <c r="W11" s="721">
        <f t="shared" si="10"/>
        <v>8.2052330911026636E-2</v>
      </c>
      <c r="X11" s="720">
        <f t="shared" si="11"/>
        <v>1.5879017013232515E-3</v>
      </c>
      <c r="Y11" s="720">
        <f t="shared" si="12"/>
        <v>2.7221172022684308E-3</v>
      </c>
      <c r="Z11" s="720">
        <f t="shared" si="13"/>
        <v>1.2703213610586012E-2</v>
      </c>
      <c r="AA11" s="720">
        <f t="shared" si="14"/>
        <v>3.9319470699432889E-3</v>
      </c>
      <c r="AB11" s="720">
        <f t="shared" si="15"/>
        <v>3.6818003249999994E-4</v>
      </c>
      <c r="AC11" s="720">
        <f t="shared" si="16"/>
        <v>2716.0625556194445</v>
      </c>
      <c r="AD11" s="719">
        <f t="shared" si="17"/>
        <v>9.7662786866849447E-7</v>
      </c>
      <c r="AE11" s="718"/>
      <c r="AF11" s="717" t="str">
        <f t="shared" si="18"/>
        <v>Gen 1</v>
      </c>
      <c r="AG11" s="717" t="str">
        <f t="shared" si="19"/>
        <v>UNIT 1_2</v>
      </c>
      <c r="AH11" s="717">
        <f>_xlfn.IFS(MOD(B11,1000)=0,SUMPRODUCT(--($C$2:C10=B11),$AH$2:AH10),MOD(C10,1000)=0,1,TRUE,AH10+1)</f>
        <v>5</v>
      </c>
      <c r="AI11" s="717">
        <f t="shared" si="20"/>
        <v>3.969754253308129E-2</v>
      </c>
      <c r="AJ11" s="717">
        <f t="shared" si="21"/>
        <v>6.8052930056710773E-2</v>
      </c>
      <c r="AK11" s="717">
        <f t="shared" si="22"/>
        <v>0.31758034026465032</v>
      </c>
      <c r="AL11" s="717">
        <f t="shared" si="23"/>
        <v>9.8298676748582225E-2</v>
      </c>
      <c r="AM11" s="717">
        <f ca="1">MOD(INDIRECT("C"&amp;ROW(AM11)-1+MATCH("UNIT*",AG11:INDIRECT("AG"&amp;MATCH(0,B:B,-1)),0)),100000)/10000</f>
        <v>2</v>
      </c>
      <c r="AO11" s="716"/>
    </row>
    <row r="12" spans="1:48" ht="13.8" x14ac:dyDescent="0.25">
      <c r="A12" s="742" t="s">
        <v>471</v>
      </c>
      <c r="B12" s="743">
        <v>30005</v>
      </c>
      <c r="C12" s="667">
        <v>30004</v>
      </c>
      <c r="D12" s="663" t="s">
        <v>321</v>
      </c>
      <c r="E12" s="668">
        <v>34.5</v>
      </c>
      <c r="F12" s="669">
        <v>1000</v>
      </c>
      <c r="G12" s="752">
        <f t="shared" si="0"/>
        <v>0.18939393939393939</v>
      </c>
      <c r="H12" s="751" t="e">
        <f>VLOOKUP(D12,'[2]1 Genera PV'!$A$21:$B$29,2,FALSE)</f>
        <v>#N/A</v>
      </c>
      <c r="I12" s="750" t="e">
        <f t="shared" si="1"/>
        <v>#N/A</v>
      </c>
      <c r="J12" s="748">
        <f>IF(D12&lt;&gt;"",IF(E12&lt;&gt;"",VLOOKUP(CONCATENATE(D12,"-",E12),'[2]Three Phase - UG'!$C$8:$T$20,9,FALSE),""),"")</f>
        <v>0.1</v>
      </c>
      <c r="K12" s="748">
        <f>IF(D12&lt;&gt;"",IF(E12&lt;&gt;"",VLOOKUP(CONCATENATE(D12,"-",E12),'[2]Three Phase - UG'!$C$8:$T$20,10,FALSE),""),"")</f>
        <v>4.3999999999999997E-2</v>
      </c>
      <c r="L12" s="748">
        <f>IF(D12&lt;&gt;"",IF(E12&lt;&gt;"",VLOOKUP(CONCATENATE(D12,"-",E12),'[2]Three Phase - UG'!$C$8:$T$20,12,FALSE),""),"")</f>
        <v>9.8760000000000001E-2</v>
      </c>
      <c r="M12" s="748">
        <f>IF(D12&lt;&gt;"",IF(E12&lt;&gt;"",VLOOKUP(CONCATENATE(D12,"-",E12),'[2]Three Phase - UG'!$C$8:$T$20,13,FALSE),""),"")</f>
        <v>0.62861999999999996</v>
      </c>
      <c r="N12" s="749">
        <f>IF(D12&lt;&gt;"",IF(E12&lt;&gt;"",VLOOKUP(CONCATENATE(D12,"-",E12),'[2]Three Phase - UG'!$C$8:$T$20,15,FALSE)*1000000,""),"")</f>
        <v>19.299999999999997</v>
      </c>
      <c r="O12" s="748">
        <f t="shared" si="2"/>
        <v>51813.471502590684</v>
      </c>
      <c r="P12" s="749">
        <f t="shared" si="3"/>
        <v>5.1194840027892992E-2</v>
      </c>
      <c r="Q12" s="748">
        <f t="shared" si="4"/>
        <v>0.1</v>
      </c>
      <c r="R12" s="748">
        <f t="shared" si="5"/>
        <v>4.4000000000000004E-2</v>
      </c>
      <c r="S12" s="748">
        <f t="shared" si="6"/>
        <v>9.8760000000000001E-2</v>
      </c>
      <c r="T12" s="748">
        <f t="shared" si="7"/>
        <v>0.62861999999999996</v>
      </c>
      <c r="U12" s="748">
        <f t="shared" si="8"/>
        <v>19.299999999999997</v>
      </c>
      <c r="V12" s="748">
        <f t="shared" si="9"/>
        <v>51813.471502590684</v>
      </c>
      <c r="W12" s="748">
        <f t="shared" si="10"/>
        <v>5.1194840027892999E-2</v>
      </c>
      <c r="X12" s="747">
        <f t="shared" si="11"/>
        <v>8.4015963032976274E-3</v>
      </c>
      <c r="Y12" s="747">
        <f t="shared" si="12"/>
        <v>3.696702373450956E-3</v>
      </c>
      <c r="Z12" s="747">
        <f t="shared" si="13"/>
        <v>8.2974165091367347E-3</v>
      </c>
      <c r="AA12" s="747">
        <f t="shared" si="14"/>
        <v>5.2814114681789537E-2</v>
      </c>
      <c r="AB12" s="747">
        <f t="shared" si="15"/>
        <v>2.2971824999999996E-4</v>
      </c>
      <c r="AC12" s="747">
        <f t="shared" si="16"/>
        <v>4353.158706371828</v>
      </c>
      <c r="AD12" s="746">
        <f t="shared" si="17"/>
        <v>6.0934658343199636E-7</v>
      </c>
      <c r="AE12" s="745"/>
      <c r="AF12" s="744" t="str">
        <f t="shared" si="18"/>
        <v>Gen 5</v>
      </c>
      <c r="AG12" s="744" t="str">
        <f t="shared" si="19"/>
        <v>Gen 4</v>
      </c>
      <c r="AH12" s="744">
        <f>_xlfn.IFS(MOD(B12,1000)=0,SUMPRODUCT(--($C$2:C11=B12),$AH$2:AH11),MOD(C11,1000)=0,1,TRUE,AH11+1)</f>
        <v>1</v>
      </c>
      <c r="AI12" s="744">
        <f t="shared" si="20"/>
        <v>8.4015963032976274E-3</v>
      </c>
      <c r="AJ12" s="744">
        <f t="shared" si="21"/>
        <v>3.696702373450956E-3</v>
      </c>
      <c r="AK12" s="744">
        <f t="shared" si="22"/>
        <v>8.2974165091367347E-3</v>
      </c>
      <c r="AL12" s="744">
        <f t="shared" si="23"/>
        <v>5.2814114681789537E-2</v>
      </c>
      <c r="AM12" s="744">
        <f ca="1">MOD(INDIRECT("C"&amp;ROW(AM12)-1+MATCH("UNIT*",AG12:INDIRECT("AG"&amp;MATCH(0,B:B,-1)),0)),100000)/10000</f>
        <v>2</v>
      </c>
      <c r="AO12" s="715"/>
    </row>
    <row r="13" spans="1:48" ht="13.8" x14ac:dyDescent="0.25">
      <c r="A13" s="742"/>
      <c r="B13" s="741">
        <v>30004</v>
      </c>
      <c r="C13" s="664">
        <v>30003</v>
      </c>
      <c r="D13" s="657" t="s">
        <v>321</v>
      </c>
      <c r="E13" s="665">
        <v>34.5</v>
      </c>
      <c r="F13" s="666">
        <v>800</v>
      </c>
      <c r="G13" s="740">
        <f t="shared" si="0"/>
        <v>0.15151515151515152</v>
      </c>
      <c r="H13" s="739" t="e">
        <f>VLOOKUP(D13,'[2]1 Genera PV'!$A$21:$B$29,2,FALSE)</f>
        <v>#N/A</v>
      </c>
      <c r="I13" s="738" t="e">
        <f t="shared" si="1"/>
        <v>#N/A</v>
      </c>
      <c r="J13" s="736">
        <f>IF(D13&lt;&gt;"",IF(E13&lt;&gt;"",VLOOKUP(CONCATENATE(D13,"-",E13),'[2]Three Phase - UG'!$C$8:$T$20,9,FALSE),""),"")</f>
        <v>0.1</v>
      </c>
      <c r="K13" s="736">
        <f>IF(D13&lt;&gt;"",IF(E13&lt;&gt;"",VLOOKUP(CONCATENATE(D13,"-",E13),'[2]Three Phase - UG'!$C$8:$T$20,10,FALSE),""),"")</f>
        <v>4.3999999999999997E-2</v>
      </c>
      <c r="L13" s="736">
        <f>IF(D13&lt;&gt;"",IF(E13&lt;&gt;"",VLOOKUP(CONCATENATE(D13,"-",E13),'[2]Three Phase - UG'!$C$8:$T$20,12,FALSE),""),"")</f>
        <v>9.8760000000000001E-2</v>
      </c>
      <c r="M13" s="736">
        <f>IF(D13&lt;&gt;"",IF(E13&lt;&gt;"",VLOOKUP(CONCATENATE(D13,"-",E13),'[2]Three Phase - UG'!$C$8:$T$20,13,FALSE),""),"")</f>
        <v>0.62861999999999996</v>
      </c>
      <c r="N13" s="737">
        <f>IF(D13&lt;&gt;"",IF(E13&lt;&gt;"",VLOOKUP(CONCATENATE(D13,"-",E13),'[2]Three Phase - UG'!$C$8:$T$20,15,FALSE)*1000000,""),"")</f>
        <v>19.299999999999997</v>
      </c>
      <c r="O13" s="736">
        <f t="shared" si="2"/>
        <v>51813.471502590684</v>
      </c>
      <c r="P13" s="737">
        <f t="shared" si="3"/>
        <v>5.1194840027892992E-2</v>
      </c>
      <c r="Q13" s="736">
        <f t="shared" si="4"/>
        <v>0.08</v>
      </c>
      <c r="R13" s="736">
        <f t="shared" si="5"/>
        <v>3.5200000000000002E-2</v>
      </c>
      <c r="S13" s="736">
        <f t="shared" si="6"/>
        <v>7.9008000000000009E-2</v>
      </c>
      <c r="T13" s="736">
        <f t="shared" si="7"/>
        <v>0.50289600000000001</v>
      </c>
      <c r="U13" s="736">
        <f t="shared" si="8"/>
        <v>15.44</v>
      </c>
      <c r="V13" s="736">
        <f t="shared" si="9"/>
        <v>64766.839378238343</v>
      </c>
      <c r="W13" s="736">
        <f t="shared" si="10"/>
        <v>4.0955872022314398E-2</v>
      </c>
      <c r="X13" s="735">
        <f t="shared" si="11"/>
        <v>6.7212770426381008E-3</v>
      </c>
      <c r="Y13" s="735">
        <f t="shared" si="12"/>
        <v>2.9573618987607645E-3</v>
      </c>
      <c r="Z13" s="735">
        <f t="shared" si="13"/>
        <v>6.6379332073093896E-3</v>
      </c>
      <c r="AA13" s="735">
        <f t="shared" si="14"/>
        <v>4.2251291745431629E-2</v>
      </c>
      <c r="AB13" s="735">
        <f t="shared" si="15"/>
        <v>1.8377460000000003E-4</v>
      </c>
      <c r="AC13" s="735">
        <f t="shared" si="16"/>
        <v>5441.4483829647834</v>
      </c>
      <c r="AD13" s="734">
        <f t="shared" si="17"/>
        <v>4.8747726674559726E-7</v>
      </c>
      <c r="AE13" s="733"/>
      <c r="AF13" s="732" t="str">
        <f t="shared" si="18"/>
        <v>Gen 4</v>
      </c>
      <c r="AG13" s="732" t="str">
        <f t="shared" si="19"/>
        <v>Gen 3</v>
      </c>
      <c r="AH13" s="732">
        <f>_xlfn.IFS(MOD(B13,1000)=0,SUMPRODUCT(--($C$2:C12=B13),$AH$2:AH12),MOD(C12,1000)=0,1,TRUE,AH12+1)</f>
        <v>2</v>
      </c>
      <c r="AI13" s="732">
        <f t="shared" si="20"/>
        <v>2.6885108170552403E-2</v>
      </c>
      <c r="AJ13" s="732">
        <f t="shared" si="21"/>
        <v>1.1829447595043058E-2</v>
      </c>
      <c r="AK13" s="732">
        <f t="shared" si="22"/>
        <v>2.6551732829237559E-2</v>
      </c>
      <c r="AL13" s="732">
        <f t="shared" si="23"/>
        <v>0.16900516698172652</v>
      </c>
      <c r="AM13" s="732">
        <f ca="1">MOD(INDIRECT("C"&amp;ROW(AM13)-1+MATCH("UNIT*",AG13:INDIRECT("AG"&amp;MATCH(0,B:B,-1)),0)),100000)/10000</f>
        <v>2</v>
      </c>
      <c r="AO13" s="715"/>
    </row>
    <row r="14" spans="1:48" ht="13.8" x14ac:dyDescent="0.25">
      <c r="A14" s="742"/>
      <c r="B14" s="741">
        <v>30003</v>
      </c>
      <c r="C14" s="664">
        <v>30002</v>
      </c>
      <c r="D14" s="657" t="s">
        <v>22</v>
      </c>
      <c r="E14" s="665">
        <v>34.5</v>
      </c>
      <c r="F14" s="666">
        <v>1000</v>
      </c>
      <c r="G14" s="740">
        <f t="shared" si="0"/>
        <v>0.18939393939393939</v>
      </c>
      <c r="H14" s="739">
        <f>VLOOKUP(D14,'[2]1 Genera PV'!$A$21:$B$29,2,FALSE)</f>
        <v>361</v>
      </c>
      <c r="I14" s="738">
        <f t="shared" si="1"/>
        <v>21.57182678286658</v>
      </c>
      <c r="J14" s="736">
        <f>IF(D14&lt;&gt;"",IF(E14&lt;&gt;"",VLOOKUP(CONCATENATE(D14,"-",E14),'[2]Three Phase - UG'!$C$8:$T$20,9,FALSE),""),"")</f>
        <v>0.05</v>
      </c>
      <c r="K14" s="736">
        <f>IF(D14&lt;&gt;"",IF(E14&lt;&gt;"",VLOOKUP(CONCATENATE(D14,"-",E14),'[2]Three Phase - UG'!$C$8:$T$20,10,FALSE),""),"")</f>
        <v>0.04</v>
      </c>
      <c r="L14" s="736">
        <f>IF(D14&lt;&gt;"",IF(E14&lt;&gt;"",VLOOKUP(CONCATENATE(D14,"-",E14),'[2]Three Phase - UG'!$C$8:$T$20,12,FALSE),""),"")</f>
        <v>0.34</v>
      </c>
      <c r="M14" s="736">
        <f>IF(D14&lt;&gt;"",IF(E14&lt;&gt;"",VLOOKUP(CONCATENATE(D14,"-",E14),'[2]Three Phase - UG'!$C$8:$T$20,13,FALSE),""),"")</f>
        <v>0.18099999999999999</v>
      </c>
      <c r="N14" s="737">
        <f>IF(D14&lt;&gt;"",IF(E14&lt;&gt;"",VLOOKUP(CONCATENATE(D14,"-",E14),'[2]Three Phase - UG'!$C$8:$T$20,15,FALSE)*1000000,""),"")</f>
        <v>24.46</v>
      </c>
      <c r="O14" s="736">
        <f t="shared" si="2"/>
        <v>40883.074407195418</v>
      </c>
      <c r="P14" s="737">
        <f t="shared" si="3"/>
        <v>6.4882165133796008E-2</v>
      </c>
      <c r="Q14" s="736">
        <f t="shared" si="4"/>
        <v>0.05</v>
      </c>
      <c r="R14" s="736">
        <f t="shared" si="5"/>
        <v>0.04</v>
      </c>
      <c r="S14" s="736">
        <f t="shared" si="6"/>
        <v>0.34</v>
      </c>
      <c r="T14" s="736">
        <f t="shared" si="7"/>
        <v>0.18099999999999999</v>
      </c>
      <c r="U14" s="736">
        <f t="shared" si="8"/>
        <v>24.46</v>
      </c>
      <c r="V14" s="736">
        <f t="shared" si="9"/>
        <v>40883.074407195418</v>
      </c>
      <c r="W14" s="736">
        <f t="shared" si="10"/>
        <v>6.4882165133796008E-2</v>
      </c>
      <c r="X14" s="735">
        <f t="shared" si="11"/>
        <v>4.2007981516488137E-3</v>
      </c>
      <c r="Y14" s="735">
        <f t="shared" si="12"/>
        <v>3.3606385213190504E-3</v>
      </c>
      <c r="Z14" s="735">
        <f t="shared" si="13"/>
        <v>2.8565427431211932E-2</v>
      </c>
      <c r="AA14" s="735">
        <f t="shared" si="14"/>
        <v>1.5206889308968703E-2</v>
      </c>
      <c r="AB14" s="735">
        <f t="shared" si="15"/>
        <v>2.9113515000000003E-4</v>
      </c>
      <c r="AC14" s="735">
        <f t="shared" si="16"/>
        <v>3434.8308680693481</v>
      </c>
      <c r="AD14" s="734">
        <f t="shared" si="17"/>
        <v>7.7225997050500703E-7</v>
      </c>
      <c r="AE14" s="733"/>
      <c r="AF14" s="732" t="str">
        <f t="shared" si="18"/>
        <v>Gen 3</v>
      </c>
      <c r="AG14" s="732" t="str">
        <f t="shared" si="19"/>
        <v>Gen 2</v>
      </c>
      <c r="AH14" s="732">
        <f>_xlfn.IFS(MOD(B14,1000)=0,SUMPRODUCT(--($C$2:C13=B14),$AH$2:AH13),MOD(C13,1000)=0,1,TRUE,AH13+1)</f>
        <v>3</v>
      </c>
      <c r="AI14" s="732">
        <f t="shared" si="20"/>
        <v>3.780718336483932E-2</v>
      </c>
      <c r="AJ14" s="732">
        <f t="shared" si="21"/>
        <v>3.0245746691871453E-2</v>
      </c>
      <c r="AK14" s="732">
        <f t="shared" si="22"/>
        <v>0.25708884688090738</v>
      </c>
      <c r="AL14" s="732">
        <f t="shared" si="23"/>
        <v>0.13686200378071833</v>
      </c>
      <c r="AM14" s="732">
        <f ca="1">MOD(INDIRECT("C"&amp;ROW(AM14)-1+MATCH("UNIT*",AG14:INDIRECT("AG"&amp;MATCH(0,B:B,-1)),0)),100000)/10000</f>
        <v>2</v>
      </c>
      <c r="AO14" s="715"/>
    </row>
    <row r="15" spans="1:48" ht="13.8" x14ac:dyDescent="0.25">
      <c r="A15" s="742"/>
      <c r="B15" s="741">
        <v>30002</v>
      </c>
      <c r="C15" s="664">
        <v>30001</v>
      </c>
      <c r="D15" s="670" t="s">
        <v>23</v>
      </c>
      <c r="E15" s="665">
        <v>34.5</v>
      </c>
      <c r="F15" s="666">
        <v>1000</v>
      </c>
      <c r="G15" s="740">
        <f t="shared" si="0"/>
        <v>0.18939393939393939</v>
      </c>
      <c r="H15" s="739">
        <f>VLOOKUP(D15,'[2]1 Genera PV'!$A$21:$B$29,2,FALSE)</f>
        <v>460</v>
      </c>
      <c r="I15" s="738">
        <f t="shared" si="1"/>
        <v>27.487646316118084</v>
      </c>
      <c r="J15" s="736">
        <f>IF(D15&lt;&gt;"",IF(E15&lt;&gt;"",VLOOKUP(CONCATENATE(D15,"-",E15),'[2]Three Phase - UG'!$C$8:$T$20,9,FALSE),""),"")</f>
        <v>3.5000000000000003E-2</v>
      </c>
      <c r="K15" s="736">
        <f>IF(D15&lt;&gt;"",IF(E15&lt;&gt;"",VLOOKUP(CONCATENATE(D15,"-",E15),'[2]Three Phase - UG'!$C$8:$T$20,10,FALSE),""),"")</f>
        <v>3.7999999999999999E-2</v>
      </c>
      <c r="L15" s="736">
        <f>IF(D15&lt;&gt;"",IF(E15&lt;&gt;"",VLOOKUP(CONCATENATE(D15,"-",E15),'[2]Three Phase - UG'!$C$8:$T$20,12,FALSE),""),"")</f>
        <v>0.25700000000000001</v>
      </c>
      <c r="M15" s="736">
        <f>IF(D15&lt;&gt;"",IF(E15&lt;&gt;"",VLOOKUP(CONCATENATE(D15,"-",E15),'[2]Three Phase - UG'!$C$8:$T$20,13,FALSE),""),"")</f>
        <v>0.10299999999999999</v>
      </c>
      <c r="N15" s="737">
        <f>IF(D15&lt;&gt;"",IF(E15&lt;&gt;"",VLOOKUP(CONCATENATE(D15,"-",E15),'[2]Three Phase - UG'!$C$8:$T$20,15,FALSE)*1000000,""),"")</f>
        <v>28.58</v>
      </c>
      <c r="O15" s="736">
        <f t="shared" si="2"/>
        <v>34989.503149055286</v>
      </c>
      <c r="P15" s="737">
        <f t="shared" si="3"/>
        <v>7.5810804559439476E-2</v>
      </c>
      <c r="Q15" s="736">
        <f t="shared" si="4"/>
        <v>3.5000000000000003E-2</v>
      </c>
      <c r="R15" s="736">
        <f t="shared" si="5"/>
        <v>3.7999999999999999E-2</v>
      </c>
      <c r="S15" s="736">
        <f t="shared" si="6"/>
        <v>0.25700000000000001</v>
      </c>
      <c r="T15" s="736">
        <f t="shared" si="7"/>
        <v>0.10299999999999999</v>
      </c>
      <c r="U15" s="736">
        <f t="shared" si="8"/>
        <v>28.58</v>
      </c>
      <c r="V15" s="736">
        <f t="shared" si="9"/>
        <v>34989.503149055286</v>
      </c>
      <c r="W15" s="736">
        <f t="shared" si="10"/>
        <v>7.5810804559439476E-2</v>
      </c>
      <c r="X15" s="735">
        <f t="shared" si="11"/>
        <v>2.9405587061541697E-3</v>
      </c>
      <c r="Y15" s="735">
        <f t="shared" si="12"/>
        <v>3.1926065952530979E-3</v>
      </c>
      <c r="Z15" s="735">
        <f t="shared" si="13"/>
        <v>2.1592102499474901E-2</v>
      </c>
      <c r="AA15" s="735">
        <f t="shared" si="14"/>
        <v>8.6536441923965538E-3</v>
      </c>
      <c r="AB15" s="735">
        <f t="shared" si="15"/>
        <v>3.4017344999999997E-4</v>
      </c>
      <c r="AC15" s="735">
        <f t="shared" si="16"/>
        <v>2939.6768031132356</v>
      </c>
      <c r="AD15" s="734">
        <f t="shared" si="17"/>
        <v>9.0233810126872847E-7</v>
      </c>
      <c r="AE15" s="733"/>
      <c r="AF15" s="732" t="str">
        <f t="shared" si="18"/>
        <v>Gen 2</v>
      </c>
      <c r="AG15" s="732" t="str">
        <f t="shared" si="19"/>
        <v>Gen 1</v>
      </c>
      <c r="AH15" s="732">
        <f>_xlfn.IFS(MOD(B15,1000)=0,SUMPRODUCT(--($C$2:C14=B15),$AH$2:AH14),MOD(C14,1000)=0,1,TRUE,AH14+1)</f>
        <v>4</v>
      </c>
      <c r="AI15" s="732">
        <f t="shared" si="20"/>
        <v>4.7048939298466715E-2</v>
      </c>
      <c r="AJ15" s="732">
        <f t="shared" si="21"/>
        <v>5.1081705524049566E-2</v>
      </c>
      <c r="AK15" s="732">
        <f t="shared" si="22"/>
        <v>0.34547363999159841</v>
      </c>
      <c r="AL15" s="732">
        <f t="shared" si="23"/>
        <v>0.13845830707834486</v>
      </c>
      <c r="AM15" s="732">
        <f ca="1">MOD(INDIRECT("C"&amp;ROW(AM15)-1+MATCH("UNIT*",AG15:INDIRECT("AG"&amp;MATCH(0,B:B,-1)),0)),100000)/10000</f>
        <v>2</v>
      </c>
      <c r="AO15" s="715"/>
    </row>
    <row r="16" spans="1:48" s="644" customFormat="1" ht="14.4" thickBot="1" x14ac:dyDescent="0.3">
      <c r="A16" s="731"/>
      <c r="B16" s="730">
        <v>30001</v>
      </c>
      <c r="C16" s="729">
        <v>120000</v>
      </c>
      <c r="D16" s="728" t="s">
        <v>26</v>
      </c>
      <c r="E16" s="727">
        <v>34.5</v>
      </c>
      <c r="F16" s="726">
        <v>2300</v>
      </c>
      <c r="G16" s="725">
        <f t="shared" si="0"/>
        <v>0.43560606060606061</v>
      </c>
      <c r="H16" s="724">
        <f>VLOOKUP(D16,'[2]1 Genera PV'!$A$21:$B$29,2,FALSE)</f>
        <v>595</v>
      </c>
      <c r="I16" s="723">
        <f t="shared" si="1"/>
        <v>35.554672952370126</v>
      </c>
      <c r="J16" s="721">
        <f>IF(D16&lt;&gt;"",IF(E16&lt;&gt;"",VLOOKUP(CONCATENATE(D16,"-",E16),'[2]Three Phase - UG'!$C$8:$T$20,9,FALSE),""),"")</f>
        <v>2.1000000000000001E-2</v>
      </c>
      <c r="K16" s="721">
        <f>IF(D16&lt;&gt;"",IF(E16&lt;&gt;"",VLOOKUP(CONCATENATE(D16,"-",E16),'[2]Three Phase - UG'!$C$8:$T$20,10,FALSE),""),"")</f>
        <v>3.5999999999999997E-2</v>
      </c>
      <c r="L16" s="721">
        <f>IF(D16&lt;&gt;"",IF(E16&lt;&gt;"",VLOOKUP(CONCATENATE(D16,"-",E16),'[2]Three Phase - UG'!$C$8:$T$20,12,FALSE),""),"")</f>
        <v>0.16800000000000001</v>
      </c>
      <c r="M16" s="721">
        <f>IF(D16&lt;&gt;"",IF(E16&lt;&gt;"",VLOOKUP(CONCATENATE(D16,"-",E16),'[2]Three Phase - UG'!$C$8:$T$20,13,FALSE),""),"")</f>
        <v>5.1999999999999998E-2</v>
      </c>
      <c r="N16" s="722">
        <f>IF(D16&lt;&gt;"",IF(E16&lt;&gt;"",VLOOKUP(CONCATENATE(D16,"-",E16),'[2]Three Phase - UG'!$C$8:$T$20,15,FALSE)*1000000,""),"")</f>
        <v>34.369999999999997</v>
      </c>
      <c r="O16" s="721">
        <f t="shared" si="2"/>
        <v>29095.141111434394</v>
      </c>
      <c r="P16" s="722">
        <f t="shared" si="3"/>
        <v>9.1169256567807375E-2</v>
      </c>
      <c r="Q16" s="721">
        <f t="shared" si="4"/>
        <v>4.8300000000000003E-2</v>
      </c>
      <c r="R16" s="721">
        <f t="shared" si="5"/>
        <v>8.2800000000000012E-2</v>
      </c>
      <c r="S16" s="721">
        <f t="shared" si="6"/>
        <v>0.38640000000000002</v>
      </c>
      <c r="T16" s="721">
        <f t="shared" si="7"/>
        <v>0.11960000000000001</v>
      </c>
      <c r="U16" s="721">
        <f t="shared" si="8"/>
        <v>79.051000000000002</v>
      </c>
      <c r="V16" s="721">
        <f t="shared" si="9"/>
        <v>12650.06135279756</v>
      </c>
      <c r="W16" s="721">
        <f t="shared" si="10"/>
        <v>0.20968929010595697</v>
      </c>
      <c r="X16" s="720">
        <f t="shared" si="11"/>
        <v>4.0579710144927538E-3</v>
      </c>
      <c r="Y16" s="720">
        <f t="shared" si="12"/>
        <v>6.9565217391304359E-3</v>
      </c>
      <c r="Z16" s="720">
        <f t="shared" si="13"/>
        <v>3.2463768115942031E-2</v>
      </c>
      <c r="AA16" s="720">
        <f t="shared" si="14"/>
        <v>1.0048309178743962E-2</v>
      </c>
      <c r="AB16" s="720">
        <f t="shared" si="15"/>
        <v>9.4090452750000017E-4</v>
      </c>
      <c r="AC16" s="720">
        <f t="shared" si="16"/>
        <v>1062.8070869815215</v>
      </c>
      <c r="AD16" s="719">
        <f t="shared" si="17"/>
        <v>2.4958267754861534E-6</v>
      </c>
      <c r="AE16" s="718"/>
      <c r="AF16" s="717" t="str">
        <f t="shared" si="18"/>
        <v>Gen 1</v>
      </c>
      <c r="AG16" s="717" t="str">
        <f t="shared" si="19"/>
        <v>UNIT 1_2</v>
      </c>
      <c r="AH16" s="717">
        <f>_xlfn.IFS(MOD(B16,1000)=0,SUMPRODUCT(--($C$2:C15=B16),$AH$2:AH15),MOD(C15,1000)=0,1,TRUE,AH15+1)</f>
        <v>5</v>
      </c>
      <c r="AI16" s="717">
        <f t="shared" si="20"/>
        <v>0.10144927536231885</v>
      </c>
      <c r="AJ16" s="717">
        <f t="shared" si="21"/>
        <v>0.17391304347826089</v>
      </c>
      <c r="AK16" s="717">
        <f t="shared" si="22"/>
        <v>0.81159420289855078</v>
      </c>
      <c r="AL16" s="717">
        <f t="shared" si="23"/>
        <v>0.25120772946859904</v>
      </c>
      <c r="AM16" s="717">
        <f ca="1">MOD(INDIRECT("C"&amp;ROW(AM16)-1+MATCH("UNIT*",AG16:INDIRECT("AG"&amp;MATCH(0,B:B,-1)),0)),100000)/10000</f>
        <v>2</v>
      </c>
      <c r="AO16" s="716"/>
    </row>
    <row r="17" spans="1:53" ht="13.8" x14ac:dyDescent="0.25">
      <c r="A17" s="756" t="s">
        <v>472</v>
      </c>
      <c r="B17" s="755">
        <v>40004</v>
      </c>
      <c r="C17" s="754">
        <v>40003</v>
      </c>
      <c r="D17" s="753" t="s">
        <v>321</v>
      </c>
      <c r="E17" s="668">
        <v>34.5</v>
      </c>
      <c r="F17" s="598">
        <v>1000</v>
      </c>
      <c r="G17" s="752">
        <f t="shared" si="0"/>
        <v>0.18939393939393939</v>
      </c>
      <c r="H17" s="751" t="e">
        <f>VLOOKUP(D17,'[2]1 Genera PV'!$A$21:$B$29,2,FALSE)</f>
        <v>#N/A</v>
      </c>
      <c r="I17" s="750" t="e">
        <f t="shared" si="1"/>
        <v>#N/A</v>
      </c>
      <c r="J17" s="748">
        <f>IF(D17&lt;&gt;"",IF(E17&lt;&gt;"",VLOOKUP(CONCATENATE(D17,"-",E17),'[2]Three Phase - UG'!$C$8:$T$20,9,FALSE),""),"")</f>
        <v>0.1</v>
      </c>
      <c r="K17" s="748">
        <f>IF(D17&lt;&gt;"",IF(E17&lt;&gt;"",VLOOKUP(CONCATENATE(D17,"-",E17),'[2]Three Phase - UG'!$C$8:$T$20,10,FALSE),""),"")</f>
        <v>4.3999999999999997E-2</v>
      </c>
      <c r="L17" s="748">
        <f>IF(D17&lt;&gt;"",IF(E17&lt;&gt;"",VLOOKUP(CONCATENATE(D17,"-",E17),'[2]Three Phase - UG'!$C$8:$T$20,12,FALSE),""),"")</f>
        <v>9.8760000000000001E-2</v>
      </c>
      <c r="M17" s="748">
        <f>IF(D17&lt;&gt;"",IF(E17&lt;&gt;"",VLOOKUP(CONCATENATE(D17,"-",E17),'[2]Three Phase - UG'!$C$8:$T$20,13,FALSE),""),"")</f>
        <v>0.62861999999999996</v>
      </c>
      <c r="N17" s="749">
        <f>IF(D17&lt;&gt;"",IF(E17&lt;&gt;"",VLOOKUP(CONCATENATE(D17,"-",E17),'[2]Three Phase - UG'!$C$8:$T$20,15,FALSE)*1000000,""),"")</f>
        <v>19.299999999999997</v>
      </c>
      <c r="O17" s="748">
        <f t="shared" si="2"/>
        <v>51813.471502590684</v>
      </c>
      <c r="P17" s="749">
        <f t="shared" si="3"/>
        <v>5.1194840027892992E-2</v>
      </c>
      <c r="Q17" s="748">
        <f t="shared" si="4"/>
        <v>0.1</v>
      </c>
      <c r="R17" s="748">
        <f t="shared" si="5"/>
        <v>4.4000000000000004E-2</v>
      </c>
      <c r="S17" s="748">
        <f t="shared" si="6"/>
        <v>9.8760000000000001E-2</v>
      </c>
      <c r="T17" s="748">
        <f t="shared" si="7"/>
        <v>0.62861999999999996</v>
      </c>
      <c r="U17" s="748">
        <f t="shared" si="8"/>
        <v>19.299999999999997</v>
      </c>
      <c r="V17" s="748">
        <f t="shared" si="9"/>
        <v>51813.471502590684</v>
      </c>
      <c r="W17" s="748">
        <f t="shared" si="10"/>
        <v>5.1194840027892999E-2</v>
      </c>
      <c r="X17" s="747">
        <f t="shared" si="11"/>
        <v>8.4015963032976274E-3</v>
      </c>
      <c r="Y17" s="747">
        <f t="shared" si="12"/>
        <v>3.696702373450956E-3</v>
      </c>
      <c r="Z17" s="747">
        <f t="shared" si="13"/>
        <v>8.2974165091367347E-3</v>
      </c>
      <c r="AA17" s="747">
        <f t="shared" si="14"/>
        <v>5.2814114681789537E-2</v>
      </c>
      <c r="AB17" s="747">
        <f t="shared" si="15"/>
        <v>2.2971824999999996E-4</v>
      </c>
      <c r="AC17" s="747">
        <f t="shared" si="16"/>
        <v>4353.158706371828</v>
      </c>
      <c r="AD17" s="746">
        <f t="shared" si="17"/>
        <v>6.0934658343199636E-7</v>
      </c>
      <c r="AE17" s="745"/>
      <c r="AF17" s="744" t="str">
        <f t="shared" si="18"/>
        <v>Gen 4</v>
      </c>
      <c r="AG17" s="744" t="str">
        <f t="shared" si="19"/>
        <v>Gen 3</v>
      </c>
      <c r="AH17" s="744">
        <f>_xlfn.IFS(MOD(B17,1000)=0,SUMPRODUCT(--($C$2:C16=B17),$AH$2:AH16),MOD(C16,1000)=0,1,TRUE,AH16+1)</f>
        <v>1</v>
      </c>
      <c r="AI17" s="744">
        <f t="shared" si="20"/>
        <v>8.4015963032976274E-3</v>
      </c>
      <c r="AJ17" s="744">
        <f t="shared" si="21"/>
        <v>3.696702373450956E-3</v>
      </c>
      <c r="AK17" s="744">
        <f t="shared" si="22"/>
        <v>8.2974165091367347E-3</v>
      </c>
      <c r="AL17" s="744">
        <f t="shared" si="23"/>
        <v>5.2814114681789537E-2</v>
      </c>
      <c r="AM17" s="744">
        <f ca="1">MOD(INDIRECT("C"&amp;ROW(AM17)-1+MATCH("UNIT*",AG17:INDIRECT("AG"&amp;MATCH(0,B:B,-1)),0)),100000)/10000</f>
        <v>2</v>
      </c>
      <c r="AO17" s="715"/>
    </row>
    <row r="18" spans="1:53" ht="13.8" x14ac:dyDescent="0.25">
      <c r="A18" s="742"/>
      <c r="B18" s="743">
        <v>40003</v>
      </c>
      <c r="C18" s="667">
        <v>40002</v>
      </c>
      <c r="D18" s="670" t="s">
        <v>321</v>
      </c>
      <c r="E18" s="665">
        <v>34.5</v>
      </c>
      <c r="F18" s="669">
        <v>2600</v>
      </c>
      <c r="G18" s="740">
        <f t="shared" si="0"/>
        <v>0.49242424242424243</v>
      </c>
      <c r="H18" s="739" t="e">
        <f>VLOOKUP(D18,'[2]1 Genera PV'!$A$21:$B$29,2,FALSE)</f>
        <v>#N/A</v>
      </c>
      <c r="I18" s="738" t="e">
        <f t="shared" si="1"/>
        <v>#N/A</v>
      </c>
      <c r="J18" s="736">
        <f>IF(D18&lt;&gt;"",IF(E18&lt;&gt;"",VLOOKUP(CONCATENATE(D18,"-",E18),'[2]Three Phase - UG'!$C$8:$T$20,9,FALSE),""),"")</f>
        <v>0.1</v>
      </c>
      <c r="K18" s="736">
        <f>IF(D18&lt;&gt;"",IF(E18&lt;&gt;"",VLOOKUP(CONCATENATE(D18,"-",E18),'[2]Three Phase - UG'!$C$8:$T$20,10,FALSE),""),"")</f>
        <v>4.3999999999999997E-2</v>
      </c>
      <c r="L18" s="736">
        <f>IF(D18&lt;&gt;"",IF(E18&lt;&gt;"",VLOOKUP(CONCATENATE(D18,"-",E18),'[2]Three Phase - UG'!$C$8:$T$20,12,FALSE),""),"")</f>
        <v>9.8760000000000001E-2</v>
      </c>
      <c r="M18" s="736">
        <f>IF(D18&lt;&gt;"",IF(E18&lt;&gt;"",VLOOKUP(CONCATENATE(D18,"-",E18),'[2]Three Phase - UG'!$C$8:$T$20,13,FALSE),""),"")</f>
        <v>0.62861999999999996</v>
      </c>
      <c r="N18" s="737">
        <f>IF(D18&lt;&gt;"",IF(E18&lt;&gt;"",VLOOKUP(CONCATENATE(D18,"-",E18),'[2]Three Phase - UG'!$C$8:$T$20,15,FALSE)*1000000,""),"")</f>
        <v>19.299999999999997</v>
      </c>
      <c r="O18" s="736">
        <f t="shared" si="2"/>
        <v>51813.471502590684</v>
      </c>
      <c r="P18" s="737">
        <f t="shared" si="3"/>
        <v>5.1194840027892992E-2</v>
      </c>
      <c r="Q18" s="736">
        <f t="shared" si="4"/>
        <v>0.26000000000000006</v>
      </c>
      <c r="R18" s="736">
        <f t="shared" si="5"/>
        <v>0.11440000000000002</v>
      </c>
      <c r="S18" s="736">
        <f t="shared" si="6"/>
        <v>0.25677600000000006</v>
      </c>
      <c r="T18" s="736">
        <f t="shared" si="7"/>
        <v>1.6344120000000002</v>
      </c>
      <c r="U18" s="736">
        <f t="shared" si="8"/>
        <v>50.179999999999993</v>
      </c>
      <c r="V18" s="736">
        <f t="shared" si="9"/>
        <v>19928.258270227187</v>
      </c>
      <c r="W18" s="736">
        <f t="shared" si="10"/>
        <v>0.13310658407252179</v>
      </c>
      <c r="X18" s="735">
        <f t="shared" si="11"/>
        <v>2.1844150388573836E-2</v>
      </c>
      <c r="Y18" s="735">
        <f t="shared" si="12"/>
        <v>9.6114261709724855E-3</v>
      </c>
      <c r="Z18" s="735">
        <f t="shared" si="13"/>
        <v>2.1573282923755519E-2</v>
      </c>
      <c r="AA18" s="735">
        <f t="shared" si="14"/>
        <v>0.13731669817265282</v>
      </c>
      <c r="AB18" s="735">
        <f t="shared" si="15"/>
        <v>5.9726744999999979E-4</v>
      </c>
      <c r="AC18" s="735">
        <f t="shared" si="16"/>
        <v>1674.2918101430109</v>
      </c>
      <c r="AD18" s="734">
        <f t="shared" si="17"/>
        <v>1.5843011169231904E-6</v>
      </c>
      <c r="AE18" s="733"/>
      <c r="AF18" s="732" t="str">
        <f t="shared" si="18"/>
        <v>Gen 3</v>
      </c>
      <c r="AG18" s="732" t="str">
        <f t="shared" si="19"/>
        <v>Gen 2</v>
      </c>
      <c r="AH18" s="732">
        <f>_xlfn.IFS(MOD(B18,1000)=0,SUMPRODUCT(--($C$2:C17=B18),$AH$2:AH17),MOD(C17,1000)=0,1,TRUE,AH17+1)</f>
        <v>2</v>
      </c>
      <c r="AI18" s="732">
        <f t="shared" si="20"/>
        <v>8.7376601554295344E-2</v>
      </c>
      <c r="AJ18" s="732">
        <f t="shared" si="21"/>
        <v>3.8445704683889942E-2</v>
      </c>
      <c r="AK18" s="732">
        <f t="shared" si="22"/>
        <v>8.6293131695022077E-2</v>
      </c>
      <c r="AL18" s="732">
        <f t="shared" si="23"/>
        <v>0.54926679269061129</v>
      </c>
      <c r="AM18" s="732">
        <f ca="1">MOD(INDIRECT("C"&amp;ROW(AM18)-1+MATCH("UNIT*",AG18:INDIRECT("AG"&amp;MATCH(0,B:B,-1)),0)),100000)/10000</f>
        <v>2</v>
      </c>
      <c r="AO18" s="715"/>
    </row>
    <row r="19" spans="1:53" ht="13.8" x14ac:dyDescent="0.25">
      <c r="A19" s="742"/>
      <c r="B19" s="741">
        <v>40002</v>
      </c>
      <c r="C19" s="664">
        <v>40001</v>
      </c>
      <c r="D19" s="670" t="s">
        <v>22</v>
      </c>
      <c r="E19" s="665">
        <v>34.5</v>
      </c>
      <c r="F19" s="666">
        <v>2000</v>
      </c>
      <c r="G19" s="740">
        <f t="shared" si="0"/>
        <v>0.37878787878787878</v>
      </c>
      <c r="H19" s="739">
        <f>VLOOKUP(D19,'[2]1 Genera PV'!$A$21:$B$29,2,FALSE)</f>
        <v>361</v>
      </c>
      <c r="I19" s="738">
        <f t="shared" si="1"/>
        <v>21.57182678286658</v>
      </c>
      <c r="J19" s="736">
        <f>IF(D19&lt;&gt;"",IF(E19&lt;&gt;"",VLOOKUP(CONCATENATE(D19,"-",E19),'[2]Three Phase - UG'!$C$8:$T$20,9,FALSE),""),"")</f>
        <v>0.05</v>
      </c>
      <c r="K19" s="736">
        <f>IF(D19&lt;&gt;"",IF(E19&lt;&gt;"",VLOOKUP(CONCATENATE(D19,"-",E19),'[2]Three Phase - UG'!$C$8:$T$20,10,FALSE),""),"")</f>
        <v>0.04</v>
      </c>
      <c r="L19" s="736">
        <f>IF(D19&lt;&gt;"",IF(E19&lt;&gt;"",VLOOKUP(CONCATENATE(D19,"-",E19),'[2]Three Phase - UG'!$C$8:$T$20,12,FALSE),""),"")</f>
        <v>0.34</v>
      </c>
      <c r="M19" s="736">
        <f>IF(D19&lt;&gt;"",IF(E19&lt;&gt;"",VLOOKUP(CONCATENATE(D19,"-",E19),'[2]Three Phase - UG'!$C$8:$T$20,13,FALSE),""),"")</f>
        <v>0.18099999999999999</v>
      </c>
      <c r="N19" s="737">
        <f>IF(D19&lt;&gt;"",IF(E19&lt;&gt;"",VLOOKUP(CONCATENATE(D19,"-",E19),'[2]Three Phase - UG'!$C$8:$T$20,15,FALSE)*1000000,""),"")</f>
        <v>24.46</v>
      </c>
      <c r="O19" s="736">
        <f t="shared" si="2"/>
        <v>40883.074407195418</v>
      </c>
      <c r="P19" s="737">
        <f t="shared" si="3"/>
        <v>6.4882165133796008E-2</v>
      </c>
      <c r="Q19" s="736">
        <f t="shared" si="4"/>
        <v>0.1</v>
      </c>
      <c r="R19" s="736">
        <f t="shared" si="5"/>
        <v>0.08</v>
      </c>
      <c r="S19" s="736">
        <f t="shared" si="6"/>
        <v>0.68</v>
      </c>
      <c r="T19" s="736">
        <f t="shared" si="7"/>
        <v>0.36199999999999999</v>
      </c>
      <c r="U19" s="736">
        <f t="shared" si="8"/>
        <v>48.92</v>
      </c>
      <c r="V19" s="736">
        <f t="shared" si="9"/>
        <v>20441.537203597709</v>
      </c>
      <c r="W19" s="736">
        <f t="shared" si="10"/>
        <v>0.12976433026759202</v>
      </c>
      <c r="X19" s="735">
        <f t="shared" si="11"/>
        <v>8.4015963032976274E-3</v>
      </c>
      <c r="Y19" s="735">
        <f t="shared" si="12"/>
        <v>6.7212770426381008E-3</v>
      </c>
      <c r="Z19" s="735">
        <f t="shared" si="13"/>
        <v>5.7130854862423863E-2</v>
      </c>
      <c r="AA19" s="735">
        <f t="shared" si="14"/>
        <v>3.0413778617937405E-2</v>
      </c>
      <c r="AB19" s="735">
        <f t="shared" si="15"/>
        <v>5.8227030000000007E-4</v>
      </c>
      <c r="AC19" s="735">
        <f t="shared" si="16"/>
        <v>1717.415434034674</v>
      </c>
      <c r="AD19" s="734">
        <f t="shared" si="17"/>
        <v>1.5445199410100141E-6</v>
      </c>
      <c r="AE19" s="733"/>
      <c r="AF19" s="732" t="str">
        <f t="shared" si="18"/>
        <v>Gen 2</v>
      </c>
      <c r="AG19" s="732" t="str">
        <f t="shared" si="19"/>
        <v>Gen 1</v>
      </c>
      <c r="AH19" s="732">
        <f>_xlfn.IFS(MOD(B19,1000)=0,SUMPRODUCT(--($C$2:C18=B19),$AH$2:AH18),MOD(C18,1000)=0,1,TRUE,AH18+1)</f>
        <v>3</v>
      </c>
      <c r="AI19" s="732">
        <f t="shared" si="20"/>
        <v>7.5614366729678639E-2</v>
      </c>
      <c r="AJ19" s="732">
        <f t="shared" si="21"/>
        <v>6.0491493383742906E-2</v>
      </c>
      <c r="AK19" s="732">
        <f t="shared" si="22"/>
        <v>0.51417769376181477</v>
      </c>
      <c r="AL19" s="732">
        <f t="shared" si="23"/>
        <v>0.27372400756143667</v>
      </c>
      <c r="AM19" s="732">
        <f ca="1">MOD(INDIRECT("C"&amp;ROW(AM19)-1+MATCH("UNIT*",AG19:INDIRECT("AG"&amp;MATCH(0,B:B,-1)),0)),100000)/10000</f>
        <v>2</v>
      </c>
      <c r="AO19" s="715"/>
    </row>
    <row r="20" spans="1:53" s="644" customFormat="1" ht="14.4" thickBot="1" x14ac:dyDescent="0.3">
      <c r="A20" s="731"/>
      <c r="B20" s="730">
        <v>40001</v>
      </c>
      <c r="C20" s="729">
        <v>120000</v>
      </c>
      <c r="D20" s="728" t="s">
        <v>24</v>
      </c>
      <c r="E20" s="727">
        <v>34.5</v>
      </c>
      <c r="F20" s="726">
        <v>2800</v>
      </c>
      <c r="G20" s="725">
        <f t="shared" si="0"/>
        <v>0.53030303030303028</v>
      </c>
      <c r="H20" s="724">
        <f>VLOOKUP(D20,'[2]1 Genera PV'!$A$21:$B$29,2,FALSE)</f>
        <v>533</v>
      </c>
      <c r="I20" s="723">
        <f t="shared" si="1"/>
        <v>31.849816274980299</v>
      </c>
      <c r="J20" s="721">
        <f>IF(D20&lt;&gt;"",IF(E20&lt;&gt;"",VLOOKUP(CONCATENATE(D20,"-",E20),'[2]Three Phase - UG'!$C$8:$T$20,9,FALSE),""),"")</f>
        <v>2.5999999999999999E-2</v>
      </c>
      <c r="K20" s="721">
        <f>IF(D20&lt;&gt;"",IF(E20&lt;&gt;"",VLOOKUP(CONCATENATE(D20,"-",E20),'[2]Three Phase - UG'!$C$8:$T$20,10,FALSE),""),"")</f>
        <v>3.6999999999999998E-2</v>
      </c>
      <c r="L20" s="721">
        <f>IF(D20&lt;&gt;"",IF(E20&lt;&gt;"",VLOOKUP(CONCATENATE(D20,"-",E20),'[2]Three Phase - UG'!$C$8:$T$20,12,FALSE),""),"")</f>
        <v>0.20300000000000001</v>
      </c>
      <c r="M20" s="721">
        <f>IF(D20&lt;&gt;"",IF(E20&lt;&gt;"",VLOOKUP(CONCATENATE(D20,"-",E20),'[2]Three Phase - UG'!$C$8:$T$20,13,FALSE),""),"")</f>
        <v>6.9000000000000006E-2</v>
      </c>
      <c r="N20" s="722">
        <f>IF(D20&lt;&gt;"",IF(E20&lt;&gt;"",VLOOKUP(CONCATENATE(D20,"-",E20),'[2]Three Phase - UG'!$C$8:$T$20,15,FALSE)*1000000,""),"")</f>
        <v>32.009999999999991</v>
      </c>
      <c r="O20" s="721">
        <f t="shared" si="2"/>
        <v>31240.237425804444</v>
      </c>
      <c r="P20" s="722">
        <f t="shared" si="3"/>
        <v>8.4909162139526137E-2</v>
      </c>
      <c r="Q20" s="721">
        <f t="shared" si="4"/>
        <v>7.279999999999999E-2</v>
      </c>
      <c r="R20" s="721">
        <f t="shared" si="5"/>
        <v>0.1036</v>
      </c>
      <c r="S20" s="721">
        <f t="shared" si="6"/>
        <v>0.56840000000000002</v>
      </c>
      <c r="T20" s="721">
        <f t="shared" si="7"/>
        <v>0.19320000000000001</v>
      </c>
      <c r="U20" s="721">
        <f t="shared" si="8"/>
        <v>89.627999999999972</v>
      </c>
      <c r="V20" s="721">
        <f t="shared" si="9"/>
        <v>11157.227652073016</v>
      </c>
      <c r="W20" s="721">
        <f t="shared" si="10"/>
        <v>0.23774565399067318</v>
      </c>
      <c r="X20" s="720">
        <f t="shared" si="11"/>
        <v>6.1163621088006718E-3</v>
      </c>
      <c r="Y20" s="720">
        <f t="shared" si="12"/>
        <v>8.7040537702163401E-3</v>
      </c>
      <c r="Z20" s="720">
        <f t="shared" si="13"/>
        <v>4.7754673387943709E-2</v>
      </c>
      <c r="AA20" s="720">
        <f t="shared" si="14"/>
        <v>1.6231884057971015E-2</v>
      </c>
      <c r="AB20" s="720">
        <f t="shared" si="15"/>
        <v>1.0667972699999998E-3</v>
      </c>
      <c r="AC20" s="720">
        <f t="shared" si="16"/>
        <v>937.38522596706707</v>
      </c>
      <c r="AD20" s="719">
        <f t="shared" si="17"/>
        <v>2.8297676466239882E-6</v>
      </c>
      <c r="AE20" s="718"/>
      <c r="AF20" s="717" t="str">
        <f t="shared" si="18"/>
        <v>Gen 1</v>
      </c>
      <c r="AG20" s="717" t="str">
        <f t="shared" si="19"/>
        <v>UNIT 1_2</v>
      </c>
      <c r="AH20" s="717">
        <f>_xlfn.IFS(MOD(B20,1000)=0,SUMPRODUCT(--($C$2:C19=B20),$AH$2:AH19),MOD(C19,1000)=0,1,TRUE,AH19+1)</f>
        <v>4</v>
      </c>
      <c r="AI20" s="717">
        <f t="shared" si="20"/>
        <v>9.7861793740810749E-2</v>
      </c>
      <c r="AJ20" s="717">
        <f t="shared" si="21"/>
        <v>0.13926486032346144</v>
      </c>
      <c r="AK20" s="717">
        <f t="shared" si="22"/>
        <v>0.76407477420709935</v>
      </c>
      <c r="AL20" s="717">
        <f t="shared" si="23"/>
        <v>0.25971014492753625</v>
      </c>
      <c r="AM20" s="717">
        <f ca="1">MOD(INDIRECT("C"&amp;ROW(AM20)-1+MATCH("UNIT*",AG20:INDIRECT("AG"&amp;MATCH(0,B:B,-1)),0)),100000)/10000</f>
        <v>2</v>
      </c>
      <c r="AO20" s="716"/>
    </row>
    <row r="21" spans="1:53" x14ac:dyDescent="0.25">
      <c r="A21" s="694"/>
      <c r="B21" s="712"/>
      <c r="C21" s="712"/>
      <c r="D21" s="711"/>
      <c r="E21" s="710"/>
      <c r="F21" s="709"/>
      <c r="G21" s="713"/>
      <c r="H21" s="707"/>
      <c r="I21" s="706"/>
      <c r="J21" s="704"/>
      <c r="K21" s="704"/>
      <c r="L21" s="704"/>
      <c r="M21" s="704"/>
      <c r="N21" s="705"/>
      <c r="O21" s="704"/>
      <c r="P21" s="705"/>
      <c r="Q21" s="704"/>
      <c r="R21" s="704"/>
      <c r="S21" s="704"/>
      <c r="T21" s="704"/>
      <c r="U21" s="704"/>
      <c r="V21" s="704"/>
      <c r="W21" s="704"/>
      <c r="X21" s="703"/>
      <c r="Y21" s="703"/>
      <c r="Z21" s="703"/>
      <c r="AA21" s="703"/>
      <c r="AB21" s="703"/>
      <c r="AC21" s="703"/>
      <c r="AD21" s="615"/>
      <c r="AO21" s="715"/>
    </row>
    <row r="22" spans="1:53" ht="13.8" thickBot="1" x14ac:dyDescent="0.3">
      <c r="A22" s="694"/>
      <c r="B22" s="712"/>
      <c r="C22" s="712"/>
      <c r="D22" s="711"/>
      <c r="E22" s="710"/>
      <c r="F22" s="709"/>
      <c r="G22" s="713"/>
      <c r="H22" s="707"/>
      <c r="I22" s="706"/>
      <c r="J22" s="704"/>
      <c r="K22" s="704"/>
      <c r="L22" s="704"/>
      <c r="M22" s="704"/>
      <c r="N22" s="705"/>
      <c r="O22" s="704"/>
      <c r="P22" s="705"/>
      <c r="Q22" s="704"/>
      <c r="R22" s="704"/>
      <c r="S22" s="704"/>
      <c r="T22" s="704"/>
      <c r="U22" s="704"/>
      <c r="V22" s="704"/>
      <c r="W22" s="704"/>
      <c r="X22" s="703"/>
      <c r="Y22" s="703"/>
      <c r="Z22" s="703"/>
      <c r="AA22" s="703"/>
      <c r="AB22" s="703"/>
      <c r="AC22" s="703"/>
      <c r="AD22" s="615"/>
      <c r="AO22" s="715"/>
    </row>
    <row r="23" spans="1:53" ht="26.25" customHeight="1" thickBot="1" x14ac:dyDescent="0.3">
      <c r="A23" s="714" t="s">
        <v>168</v>
      </c>
      <c r="B23" s="714" t="s">
        <v>169</v>
      </c>
      <c r="C23" s="712"/>
      <c r="D23" s="711"/>
      <c r="E23" s="710"/>
      <c r="F23" s="709"/>
      <c r="G23" s="713"/>
      <c r="H23" s="707"/>
      <c r="I23" s="706">
        <f>SUMIFS(I2:I20,C2:C20,110000)</f>
        <v>0</v>
      </c>
      <c r="J23" s="704"/>
      <c r="K23" s="704"/>
      <c r="L23" s="704"/>
      <c r="M23" s="704"/>
      <c r="N23" s="705"/>
      <c r="O23" s="704"/>
      <c r="P23" s="705"/>
      <c r="Q23" s="704"/>
      <c r="R23" s="704"/>
      <c r="S23" s="704"/>
      <c r="T23" s="704"/>
      <c r="U23" s="704"/>
      <c r="V23" s="704"/>
      <c r="W23" s="704"/>
      <c r="X23" s="703"/>
      <c r="Y23" s="703"/>
      <c r="Z23" s="703"/>
      <c r="AA23" s="703"/>
      <c r="AB23" s="703"/>
      <c r="AC23" s="703"/>
      <c r="AD23" s="615"/>
      <c r="AF23" s="963" t="s">
        <v>197</v>
      </c>
      <c r="AG23" s="964"/>
      <c r="AH23" s="964"/>
      <c r="AI23" s="964"/>
      <c r="AJ23" s="964"/>
      <c r="AK23" s="964"/>
      <c r="AL23" s="964"/>
      <c r="AM23" s="965"/>
    </row>
    <row r="24" spans="1:53" ht="21.75" customHeight="1" x14ac:dyDescent="0.25">
      <c r="A24" s="694"/>
      <c r="B24" s="712"/>
      <c r="C24" s="712"/>
      <c r="D24" s="711"/>
      <c r="E24" s="710"/>
      <c r="F24" s="709"/>
      <c r="G24" s="708"/>
      <c r="H24" s="707"/>
      <c r="I24" s="706">
        <f>I23*1.15</f>
        <v>0</v>
      </c>
      <c r="J24" s="704"/>
      <c r="K24" s="704"/>
      <c r="L24" s="704"/>
      <c r="M24" s="704"/>
      <c r="N24" s="705"/>
      <c r="O24" s="704"/>
      <c r="P24" s="705"/>
      <c r="Q24" s="704"/>
      <c r="R24" s="704"/>
      <c r="S24" s="704"/>
      <c r="T24" s="704"/>
      <c r="U24" s="704"/>
      <c r="V24" s="704"/>
      <c r="W24" s="704"/>
      <c r="X24" s="703"/>
      <c r="Y24" s="703"/>
      <c r="Z24" s="703"/>
      <c r="AA24" s="703"/>
      <c r="AB24" s="703"/>
      <c r="AC24" s="703"/>
      <c r="AD24" s="615"/>
      <c r="AF24" s="702" t="s">
        <v>198</v>
      </c>
      <c r="AG24" s="701" t="s">
        <v>199</v>
      </c>
      <c r="AH24" s="701" t="s">
        <v>200</v>
      </c>
      <c r="AI24" s="701" t="s">
        <v>201</v>
      </c>
      <c r="AJ24" s="701" t="s">
        <v>202</v>
      </c>
      <c r="AK24" s="701" t="s">
        <v>203</v>
      </c>
      <c r="AL24" s="700" t="s">
        <v>204</v>
      </c>
      <c r="AM24" s="699" t="s">
        <v>205</v>
      </c>
      <c r="AN24" s="699" t="s">
        <v>206</v>
      </c>
      <c r="AO24" s="699" t="s">
        <v>207</v>
      </c>
      <c r="AP24" s="699" t="s">
        <v>208</v>
      </c>
      <c r="AQ24" s="698" t="s">
        <v>209</v>
      </c>
      <c r="AR24" s="697" t="s">
        <v>172</v>
      </c>
    </row>
    <row r="25" spans="1:53" x14ac:dyDescent="0.25">
      <c r="A25" s="694"/>
      <c r="J25" s="679" t="str">
        <f>IF(D25&lt;&gt;"",IF(E25&lt;&gt;"",VLOOKUP(CONCATENATE(D25,"-",E25),'[2]Three Phase - UG'!$C$8:$T$18,9,FALSE),""),"")</f>
        <v/>
      </c>
      <c r="K25" s="679" t="str">
        <f>IF(D25&lt;&gt;"",IF(E25&lt;&gt;"",VLOOKUP(CONCATENATE(D25,"-",E25),'[2]Three Phase - UG'!$C$8:$T$18,10,FALSE),""),"")</f>
        <v/>
      </c>
      <c r="L25" s="679" t="str">
        <f>IF(D25&lt;&gt;"",IF(E25&lt;&gt;"",VLOOKUP(CONCATENATE(D25,"-",E25),'[2]Three Phase - UG'!$C$8:$T$18,12,FALSE),""),"")</f>
        <v/>
      </c>
      <c r="M25" s="679" t="str">
        <f>IF(D25&lt;&gt;"",IF(E25&lt;&gt;"",VLOOKUP(CONCATENATE(D25,"-",E25),'[2]Three Phase - UG'!$C$8:$T$18,13,FALSE),""),"")</f>
        <v/>
      </c>
      <c r="N25" s="678" t="str">
        <f>IF(D25&lt;&gt;"",IF(E25&lt;&gt;"",VLOOKUP(CONCATENATE(D25,"-",E25),'[2]Three Phase - UG'!$C$8:$T$18,15,FALSE)*1000000,""),"")</f>
        <v/>
      </c>
      <c r="O25" s="679"/>
      <c r="P25" s="678"/>
      <c r="AF25" s="688" t="str">
        <f ca="1">IF(ISERROR(MATCH(1,$AM$2:INDIRECT("AM"&amp;MATCH(0,$B:$B,-1)),0)),"","MPT 1")</f>
        <v/>
      </c>
      <c r="AG25" s="686" t="str" cm="1">
        <f t="array" aca="1" ref="AG25" ca="1">IF(AF25="","",SUMPRODUCT(--($AM$2:INDIRECT("Am"&amp;MATCH(0,$B:$B,-1))=1),--(ISNUMBER(SEARCH("UNIT",$AG$2:INDIRECT("Ag"&amp;MATCH(0,$B:$B,-1))))),$AH$2:INDIRECT("Ah"&amp;MATCH(0,$B:$B,-1))))</f>
        <v/>
      </c>
      <c r="AH25" s="693" t="str">
        <f t="shared" ref="AH25:AH33" ca="1" si="24">IF(AF25="","",AK25/AG25^2)</f>
        <v/>
      </c>
      <c r="AI25" s="693" t="str">
        <f t="shared" ref="AI25:AI33" ca="1" si="25">IF(AF25="","",AL25/AG25^2)</f>
        <v/>
      </c>
      <c r="AJ25" s="696" t="str" cm="1">
        <f t="array" aca="1" ref="AJ25" ca="1">IF(AF25="","",SUMPRODUCT(--($AM$2:INDIRECT("Am"&amp;MATCH(0,$B:$B,-1))=1),$AB$2:INDIRECT("ab"&amp;MATCH(0,$B:$B,-1))))</f>
        <v/>
      </c>
      <c r="AK25" s="684" t="str" cm="1">
        <f t="array" aca="1" ref="AK25" ca="1">IF(AF25="","",SUMPRODUCT(--($AM$2:INDIRECT("Am"&amp;MATCH(0,B:B,-1))=1),$AI$2:INDIRECT("Ai"&amp;MATCH(0,B:B,-1))))</f>
        <v/>
      </c>
      <c r="AL25" s="684" t="str" cm="1">
        <f t="array" aca="1" ref="AL25" ca="1">IF(AF25="","",SUMPRODUCT(--($AM$2:INDIRECT("Am"&amp;MATCH(0,B:B,-1))=1),$AJ$2:INDIRECT("Aj"&amp;MATCH(0,B:B,-1))))</f>
        <v/>
      </c>
      <c r="AM25" s="693" t="str">
        <f t="shared" ref="AM25:AM33" ca="1" si="26">IF(AF25="","",AP25/AG25^2)</f>
        <v/>
      </c>
      <c r="AN25" s="693" t="str">
        <f t="shared" ref="AN25:AN33" ca="1" si="27">IF(AG25="","",AQ25/AG25^2)</f>
        <v/>
      </c>
      <c r="AO25" s="695" t="str" cm="1">
        <f t="array" aca="1" ref="AO25" ca="1">IF(AF25="","",SUMPRODUCT(--($AM$2:INDIRECT("Am"&amp;MATCH(0,$B:$B,-1))=1),$AB$2:INDIRECT("ab"&amp;MATCH(0,$B:$B,-1))))</f>
        <v/>
      </c>
      <c r="AP25" s="683" t="str" cm="1">
        <f t="array" aca="1" ref="AP25" ca="1">IF(AF25="","",SUMPRODUCT(--($AM$2:INDIRECT("Am"&amp;MATCH(0,B:B,-1))=1),$AK$2:INDIRECT("Ak"&amp;MATCH(0,B:B,-1))))</f>
        <v/>
      </c>
      <c r="AQ25" s="683" t="str" cm="1">
        <f t="array" aca="1" ref="AQ25" ca="1">IF(AF25="","",SUMPRODUCT(--($AM$2:INDIRECT("Am"&amp;MATCH(0,B:B,-1))=1),$AL$2:INDIRECT("Al"&amp;MATCH(0,B:B,-1))))</f>
        <v/>
      </c>
      <c r="AR25" s="691" t="e">
        <f>SUM(#REF!+#REF!+#REF!+#REF!)</f>
        <v>#REF!</v>
      </c>
      <c r="AW25" s="690"/>
      <c r="AX25" s="690"/>
      <c r="BA25" s="673"/>
    </row>
    <row r="26" spans="1:53" x14ac:dyDescent="0.25">
      <c r="A26" s="694"/>
      <c r="J26" s="679"/>
      <c r="K26" s="679"/>
      <c r="L26" s="679"/>
      <c r="M26" s="679"/>
      <c r="N26" s="678"/>
      <c r="O26" s="679"/>
      <c r="P26" s="678"/>
      <c r="AF26" s="688" t="str">
        <f ca="1">IF(ISERROR(MATCH(2,$AM$2:INDIRECT("Am"&amp;MATCH(0,$B:$B,-1)),0)),"","MPT 2")</f>
        <v>MPT 2</v>
      </c>
      <c r="AG26" s="686" cm="1">
        <f t="array" aca="1" ref="AG26" ca="1">IF(AF26="","",SUMPRODUCT(--($AM$2:INDIRECT("Am"&amp;MATCH(0,$B:$B,-1))=2),--(ISNUMBER(SEARCH("UNIT",$AG$2:INDIRECT("Ag"&amp;MATCH(0,$B:$B,-1))))),$AH$2:INDIRECT("Ah"&amp;MATCH(0,$B:$B,-1))))</f>
        <v>18</v>
      </c>
      <c r="AH26" s="693">
        <f t="shared" ca="1" si="24"/>
        <v>2.4751517626497178E-3</v>
      </c>
      <c r="AI26" s="693">
        <f t="shared" ca="1" si="25"/>
        <v>2.6333299633493328E-3</v>
      </c>
      <c r="AJ26" s="693" cm="1">
        <f t="array" aca="1" ref="AJ26" ca="1">IF(AF26="","",SUMPRODUCT(--($AM$2:INDIRECT("Am"&amp;MATCH(0,$B:$B,-1))=2),$AB$2:INDIRECT("ab"&amp;MATCH(0,$B:$B,-1))))</f>
        <v>7.562860404797183E-3</v>
      </c>
      <c r="AK26" s="684" cm="1">
        <f t="array" aca="1" ref="AK26" ca="1">IF(AF26="","",SUMPRODUCT(--($AM$2:INDIRECT("Am"&amp;MATCH(0,B:B,-1))=2),$AI$2:INDIRECT("Ai"&amp;MATCH(0,B:B,-1))))</f>
        <v>0.80194917109850861</v>
      </c>
      <c r="AL26" s="684" cm="1">
        <f t="array" aca="1" ref="AL26" ca="1">IF(AF26="","",SUMPRODUCT(--($AM$2:INDIRECT("Am"&amp;MATCH(0,B:B,-1))=2),$AJ$2:INDIRECT("Aj"&amp;MATCH(0,B:B,-1))))</f>
        <v>0.85319890812518384</v>
      </c>
      <c r="AM26" s="693">
        <f t="shared" ca="1" si="26"/>
        <v>1.4485011710084874E-2</v>
      </c>
      <c r="AN26" s="693">
        <f t="shared" ca="1" si="27"/>
        <v>9.3186481874530467E-3</v>
      </c>
      <c r="AO26" s="692" cm="1">
        <f t="array" aca="1" ref="AO26" ca="1">IF(AF26="","",SUMPRODUCT(--($AM$2:INDIRECT("Am"&amp;MATCH(0,$B:$B,-1))=2),$AB$2:INDIRECT("ab"&amp;MATCH(0,$B:$B,-1))))</f>
        <v>7.562860404797183E-3</v>
      </c>
      <c r="AP26" s="683" cm="1">
        <f t="array" aca="1" ref="AP26" ca="1">IF(AF26="","",SUMPRODUCT(--($AM$2:INDIRECT("Am"&amp;MATCH(0,B:B,-1))=2),$AK$2:INDIRECT("Ak"&amp;MATCH(0,B:B,-1))))</f>
        <v>4.6931437940674989</v>
      </c>
      <c r="AQ26" s="683" cm="1">
        <f t="array" aca="1" ref="AQ26" ca="1">IF(AF26="","",SUMPRODUCT(--($AM$2:INDIRECT("Am"&amp;MATCH(0,B:B,-1))=2),$AL$2:INDIRECT("Al"&amp;MATCH(0,B:B,-1))))</f>
        <v>3.0192420127347872</v>
      </c>
      <c r="AR26" s="691" t="e">
        <f>SUM(#REF!+#REF!+#REF!+#REF!)</f>
        <v>#REF!</v>
      </c>
      <c r="AT26" s="606">
        <f>SUMIFS(TabCollection47[MVA Rating],TabCollection47[To],120000)</f>
        <v>134.80897845470085</v>
      </c>
      <c r="AU26" s="606">
        <f>AT26*1.15</f>
        <v>155.03032522290596</v>
      </c>
      <c r="AW26" s="690"/>
      <c r="AX26" s="690"/>
      <c r="BA26" s="673"/>
    </row>
    <row r="27" spans="1:53" x14ac:dyDescent="0.25">
      <c r="J27" s="679" t="str">
        <f>IF(D27&lt;&gt;"",IF(E27&lt;&gt;"",VLOOKUP(CONCATENATE(D27,"-",E27),'[2]Three Phase - UG'!$C$8:$T$18,9,FALSE),""),"")</f>
        <v/>
      </c>
      <c r="K27" s="679" t="str">
        <f>IF(D27&lt;&gt;"",IF(E27&lt;&gt;"",VLOOKUP(CONCATENATE(D27,"-",E27),'[2]Three Phase - UG'!$C$8:$T$18,10,FALSE),""),"")</f>
        <v/>
      </c>
      <c r="L27" s="679" t="str">
        <f>IF(D27&lt;&gt;"",IF(E27&lt;&gt;"",VLOOKUP(CONCATENATE(D27,"-",E27),'[2]Three Phase - UG'!$C$8:$T$18,12,FALSE),""),"")</f>
        <v/>
      </c>
      <c r="M27" s="679" t="str">
        <f>IF(D27&lt;&gt;"",IF(E27&lt;&gt;"",VLOOKUP(CONCATENATE(D27,"-",E27),'[2]Three Phase - UG'!$C$8:$T$18,13,FALSE),""),"")</f>
        <v/>
      </c>
      <c r="N27" s="678" t="str">
        <f>IF(D27&lt;&gt;"",IF(E27&lt;&gt;"",VLOOKUP(CONCATENATE(D27,"-",E27),'[2]Three Phase - UG'!$C$8:$T$18,15,FALSE)*1000000,""),"")</f>
        <v/>
      </c>
      <c r="O27" s="679"/>
      <c r="P27" s="678"/>
      <c r="AB27" s="690"/>
      <c r="AF27" s="688" t="str">
        <f ca="1">IF(ISERROR(MATCH(3,$AM$2:INDIRECT("Am"&amp;MATCH(0,$B:$B,-1)),0)),"","MPT 3")</f>
        <v/>
      </c>
      <c r="AG27" s="686" t="str" cm="1">
        <f t="array" aca="1" ref="AG27" ca="1">IF(AF27="","",SUMPRODUCT(--($AM$2:INDIRECT("Am"&amp;MATCH(0,$B:$B,-1))=3),--(ISNUMBER(SEARCH("UNIT",$AG$2:INDIRECT("Ag"&amp;MATCH(0,$B:$B,-1))))),$AH$2:INDIRECT("Ah"&amp;MATCH(0,$B:$B,-1))))</f>
        <v/>
      </c>
      <c r="AH27" s="685" t="str">
        <f t="shared" ca="1" si="24"/>
        <v/>
      </c>
      <c r="AI27" s="685" t="str">
        <f t="shared" ca="1" si="25"/>
        <v/>
      </c>
      <c r="AJ27" s="684" t="str" cm="1">
        <f t="array" aca="1" ref="AJ27" ca="1">IF(AF27="","",SUMPRODUCT(--($AM$2:INDIRECT("Am"&amp;MATCH(0,$B:$B,-1))=3),$AB$2:INDIRECT("ab"&amp;MATCH(0,$B:$B,-1))))</f>
        <v/>
      </c>
      <c r="AK27" s="684" t="str" cm="1">
        <f t="array" aca="1" ref="AK27" ca="1">IF(AF27="","",SUMPRODUCT(--($AM$2:INDIRECT("Am"&amp;MATCH(0,B:B,-1))=3),$AI$2:INDIRECT("Ai"&amp;MATCH(0,B:B,-1))))</f>
        <v/>
      </c>
      <c r="AL27" s="684" t="str" cm="1">
        <f t="array" aca="1" ref="AL27" ca="1">IF(AF27="","",SUMPRODUCT(--($AM$2:INDIRECT("Am"&amp;MATCH(0,B:B,-1))=3),$AJ$2:INDIRECT("Aj"&amp;MATCH(0,B:B,-1))))</f>
        <v/>
      </c>
      <c r="AM27" s="684" t="str">
        <f t="shared" ca="1" si="26"/>
        <v/>
      </c>
      <c r="AN27" s="684" t="str">
        <f t="shared" ca="1" si="27"/>
        <v/>
      </c>
      <c r="AO27" s="683" t="str" cm="1">
        <f t="array" aca="1" ref="AO27" ca="1">IF(AF27="","",SUMPRODUCT(--($AM$2:INDIRECT("Am"&amp;MATCH(0,$B:$B,-1))=3),$AB$2:INDIRECT("ab"&amp;MATCH(0,$B:$B,-1))))</f>
        <v/>
      </c>
      <c r="AP27" s="683" t="str" cm="1">
        <f t="array" aca="1" ref="AP27" ca="1">IF(AF27="","",SUMPRODUCT(--($AM$2:INDIRECT("Am"&amp;MATCH(0,B:B,-1))=3),$AK$2:INDIRECT("Ak"&amp;MATCH(0,B:B,-1))))</f>
        <v/>
      </c>
      <c r="AQ27" s="683" t="str" cm="1">
        <f t="array" aca="1" ref="AQ27" ca="1">IF(AF27="","",SUMPRODUCT(--($AM$2:INDIRECT("Am"&amp;MATCH(0,B:B,-1))=3),$AL$2:INDIRECT("Al"&amp;MATCH(0,B:B,-1))))</f>
        <v/>
      </c>
      <c r="AR27" s="682"/>
      <c r="AW27" s="689"/>
    </row>
    <row r="28" spans="1:53" x14ac:dyDescent="0.25">
      <c r="J28" s="679" t="str">
        <f>IF(D28&lt;&gt;"",IF(E28&lt;&gt;"",VLOOKUP(CONCATENATE(D28,"-",E28),'[2]Three Phase - UG'!$C$8:$T$18,9,FALSE),""),"")</f>
        <v/>
      </c>
      <c r="K28" s="679" t="str">
        <f>IF(D28&lt;&gt;"",IF(E28&lt;&gt;"",VLOOKUP(CONCATENATE(D28,"-",E28),'[2]Three Phase - UG'!$C$8:$T$18,10,FALSE),""),"")</f>
        <v/>
      </c>
      <c r="L28" s="679" t="str">
        <f>IF(D28&lt;&gt;"",IF(E28&lt;&gt;"",VLOOKUP(CONCATENATE(D28,"-",E28),'[2]Three Phase - UG'!$C$8:$T$18,12,FALSE),""),"")</f>
        <v/>
      </c>
      <c r="M28" s="679" t="str">
        <f>IF(D28&lt;&gt;"",IF(E28&lt;&gt;"",VLOOKUP(CONCATENATE(D28,"-",E28),'[2]Three Phase - UG'!$C$8:$T$18,13,FALSE),""),"")</f>
        <v/>
      </c>
      <c r="N28" s="678" t="str">
        <f>IF(D28&lt;&gt;"",IF(E28&lt;&gt;"",VLOOKUP(CONCATENATE(D28,"-",E28),'[2]Three Phase - UG'!$C$8:$T$18,15,FALSE)*1000000,""),"")</f>
        <v/>
      </c>
      <c r="O28" s="679"/>
      <c r="P28" s="678"/>
      <c r="AF28" s="688" t="str">
        <f ca="1">IF(ISERROR(MATCH(4,$AM$2:INDIRECT("Am"&amp;MATCH(0,$B:$B,-1)),0)),"","MPT 4")</f>
        <v/>
      </c>
      <c r="AG28" s="686" t="str" cm="1">
        <f t="array" aca="1" ref="AG28" ca="1">IF(AF28="","",SUMPRODUCT(--($AM$2:INDIRECT("Am"&amp;MATCH(0,$B:$B,-1))=4),--(ISNUMBER(SEARCH("UNIT",$AG$2:INDIRECT("Ag"&amp;MATCH(0,$B:$B,-1))))),$AH$2:INDIRECT("Ah"&amp;MATCH(0,$B:$B,-1))))</f>
        <v/>
      </c>
      <c r="AH28" s="685" t="str">
        <f t="shared" ca="1" si="24"/>
        <v/>
      </c>
      <c r="AI28" s="685" t="str">
        <f t="shared" ca="1" si="25"/>
        <v/>
      </c>
      <c r="AJ28" s="684" t="str" cm="1">
        <f t="array" aca="1" ref="AJ28" ca="1">IF(AF28="","",SUMPRODUCT(--($AM$2:INDIRECT("Am"&amp;MATCH(0,$B:$B,-1))=4),$AB$2:INDIRECT("ab"&amp;MATCH(0,$B:$B,-1))))</f>
        <v/>
      </c>
      <c r="AK28" s="684" t="str" cm="1">
        <f t="array" aca="1" ref="AK28" ca="1">IF(AF28="","",SUMPRODUCT(--($AM$2:INDIRECT("Am"&amp;MATCH(0,B:B,-1))=4),$AI$2:INDIRECT("Ai"&amp;MATCH(0,B:B,-1))))</f>
        <v/>
      </c>
      <c r="AL28" s="684" t="str" cm="1">
        <f t="array" aca="1" ref="AL28" ca="1">IF(AF28="","",SUMPRODUCT(--($AM$2:INDIRECT("Am"&amp;MATCH(0,B:B,-1))=4),$AJ$2:INDIRECT("Aj"&amp;MATCH(0,B:B,-1))))</f>
        <v/>
      </c>
      <c r="AM28" s="684" t="str">
        <f t="shared" ca="1" si="26"/>
        <v/>
      </c>
      <c r="AN28" s="684" t="str">
        <f t="shared" ca="1" si="27"/>
        <v/>
      </c>
      <c r="AO28" s="683" t="str" cm="1">
        <f t="array" aca="1" ref="AO28" ca="1">IF(AF28="","",SUMPRODUCT(--($AM$2:INDIRECT("Am"&amp;MATCH(0,$B:$B,-1))=4),$AB$2:INDIRECT("ab"&amp;MATCH(0,$B:$B,-1))))</f>
        <v/>
      </c>
      <c r="AP28" s="683" t="str" cm="1">
        <f t="array" aca="1" ref="AP28" ca="1">IF(AF28="","",SUMPRODUCT(--($AM$2:INDIRECT("Am"&amp;MATCH(0,B:B,-1))=4),$AK$2:INDIRECT("Ak"&amp;MATCH(0,B:B,-1))))</f>
        <v/>
      </c>
      <c r="AQ28" s="683" t="str" cm="1">
        <f t="array" aca="1" ref="AQ28" ca="1">IF(AF28="","",SUMPRODUCT(--($AM$2:INDIRECT("Am"&amp;MATCH(0,B:B,-1))=4),$AL$2:INDIRECT("Al"&amp;MATCH(0,B:B,-1))))</f>
        <v/>
      </c>
      <c r="AR28" s="682"/>
    </row>
    <row r="29" spans="1:53" x14ac:dyDescent="0.25">
      <c r="J29" s="679"/>
      <c r="K29" s="679" t="str">
        <f>IF(D29&lt;&gt;"",IF(E29&lt;&gt;"",VLOOKUP(CONCATENATE(D29,"-",E29),'[2]Three Phase - UG'!$C$8:$T$18,10,FALSE),""),"")</f>
        <v/>
      </c>
      <c r="L29" s="679" t="str">
        <f>IF(D29&lt;&gt;"",IF(E29&lt;&gt;"",VLOOKUP(CONCATENATE(D29,"-",E29),'[2]Three Phase - UG'!$C$8:$T$18,12,FALSE),""),"")</f>
        <v/>
      </c>
      <c r="M29" s="679" t="str">
        <f>IF(D29&lt;&gt;"",IF(E29&lt;&gt;"",VLOOKUP(CONCATENATE(D29,"-",E29),'[2]Three Phase - UG'!$C$8:$T$18,13,FALSE),""),"")</f>
        <v/>
      </c>
      <c r="N29" s="678" t="str">
        <f>IF(D29&lt;&gt;"",IF(E29&lt;&gt;"",VLOOKUP(CONCATENATE(D29,"-",E29),'[2]Three Phase - UG'!$C$8:$T$18,15,FALSE)*1000000,""),"")</f>
        <v/>
      </c>
      <c r="O29" s="679"/>
      <c r="P29" s="678"/>
      <c r="AF29" s="688" t="str">
        <f ca="1">IF(ISERROR(MATCH(5,$AM$2:INDIRECT("Am"&amp;MATCH(0,$B:$B,-1)),0)),"","MPT 5")</f>
        <v/>
      </c>
      <c r="AG29" s="686" t="str" cm="1">
        <f t="array" aca="1" ref="AG29" ca="1">IF(AF29="","",SUMPRODUCT(--($AM$2:INDIRECT("Am"&amp;MATCH(0,$B:$B,-1))=5),--(ISNUMBER(SEARCH("UNIT",$AG$2:INDIRECT("Ag"&amp;MATCH(0,$B:$B,-1))))),$AH$2:INDIRECT("Ah"&amp;MATCH(0,$B:$B,-1))))</f>
        <v/>
      </c>
      <c r="AH29" s="685" t="str">
        <f t="shared" ca="1" si="24"/>
        <v/>
      </c>
      <c r="AI29" s="685" t="str">
        <f t="shared" ca="1" si="25"/>
        <v/>
      </c>
      <c r="AJ29" s="684" t="str" cm="1">
        <f t="array" aca="1" ref="AJ29" ca="1">IF(AF29="","",SUMPRODUCT(--($AM$2:INDIRECT("Am"&amp;MATCH(0,$B:$B,-1))=5),$AB$2:INDIRECT("ab"&amp;MATCH(0,$B:$B,-1))))</f>
        <v/>
      </c>
      <c r="AK29" s="684" t="str" cm="1">
        <f t="array" aca="1" ref="AK29" ca="1">IF(AF29="","",SUMPRODUCT(--($AM$2:INDIRECT("Am"&amp;MATCH(0,B:B,-1))=5),$AI$2:INDIRECT("Ai"&amp;MATCH(0,B:B,-1))))</f>
        <v/>
      </c>
      <c r="AL29" s="684" t="str" cm="1">
        <f t="array" aca="1" ref="AL29" ca="1">IF(AF29="","",SUMPRODUCT(--($AM$2:INDIRECT("Am"&amp;MATCH(0,B:B,-1))=5),$AJ$2:INDIRECT("Aj"&amp;MATCH(0,B:B,-1))))</f>
        <v/>
      </c>
      <c r="AM29" s="684" t="str">
        <f t="shared" ca="1" si="26"/>
        <v/>
      </c>
      <c r="AN29" s="684" t="str">
        <f t="shared" ca="1" si="27"/>
        <v/>
      </c>
      <c r="AO29" s="683" t="str" cm="1">
        <f t="array" aca="1" ref="AO29" ca="1">IF(AF29="","",SUMPRODUCT(--($AM$2:INDIRECT("Am"&amp;MATCH(0,$B:$B,-1))=5),$AB$2:INDIRECT("ab"&amp;MATCH(0,$B:$B,-1))))</f>
        <v/>
      </c>
      <c r="AP29" s="683" t="str" cm="1">
        <f t="array" aca="1" ref="AP29" ca="1">IF(AF29="","",SUMPRODUCT(--($AM$2:INDIRECT("Am"&amp;MATCH(0,B:B,-1))=5),$AK$2:INDIRECT("Ak"&amp;MATCH(0,B:B,-1))))</f>
        <v/>
      </c>
      <c r="AQ29" s="683" t="str" cm="1">
        <f t="array" aca="1" ref="AQ29" ca="1">IF(AF29="","",SUMPRODUCT(--($AM$2:INDIRECT("Am"&amp;MATCH(0,B:B,-1))=5),$AL$2:INDIRECT("Al"&amp;MATCH(0,B:B,-1))))</f>
        <v/>
      </c>
      <c r="AR29" s="682"/>
    </row>
    <row r="30" spans="1:53" x14ac:dyDescent="0.25">
      <c r="J30" s="679" t="str">
        <f>IF(D30&lt;&gt;"",IF(E30&lt;&gt;"",VLOOKUP(CONCATENATE(D30,"-",E30),'[2]Three Phase - UG'!$C$8:$T$18,9,FALSE),""),"")</f>
        <v/>
      </c>
      <c r="K30" s="679" t="str">
        <f>IF(D30&lt;&gt;"",IF(E30&lt;&gt;"",VLOOKUP(CONCATENATE(D30,"-",E30),'[2]Three Phase - UG'!$C$8:$T$18,10,FALSE),""),"")</f>
        <v/>
      </c>
      <c r="L30" s="679" t="str">
        <f>IF(D30&lt;&gt;"",IF(E30&lt;&gt;"",VLOOKUP(CONCATENATE(D30,"-",E30),'[2]Three Phase - UG'!$C$8:$T$18,12,FALSE),""),"")</f>
        <v/>
      </c>
      <c r="M30" s="679" t="str">
        <f>IF(D30&lt;&gt;"",IF(E30&lt;&gt;"",VLOOKUP(CONCATENATE(D30,"-",E30),'[2]Three Phase - UG'!$C$8:$T$18,13,FALSE),""),"")</f>
        <v/>
      </c>
      <c r="N30" s="678" t="str">
        <f>IF(D30&lt;&gt;"",IF(E30&lt;&gt;"",VLOOKUP(CONCATENATE(D30,"-",E30),'[2]Three Phase - UG'!$C$8:$T$18,15,FALSE)*1000000,""),"")</f>
        <v/>
      </c>
      <c r="O30" s="679"/>
      <c r="P30" s="678"/>
      <c r="AF30" s="688" t="str">
        <f ca="1">IF(ISERROR(MATCH(6,$AM$2:INDIRECT("Am"&amp;MATCH(0,$B:$B,-1)),0)),"","MPT 6")</f>
        <v/>
      </c>
      <c r="AG30" s="686" t="str" cm="1">
        <f t="array" aca="1" ref="AG30" ca="1">IF(AF30="","",SUMPRODUCT(--($AM$2:INDIRECT("Am"&amp;MATCH(0,$B:$B,-1))=6),--(ISNUMBER(SEARCH("UNIT",$AG$2:INDIRECT("Ag"&amp;MATCH(0,$B:$B,-1))))),$AH$2:INDIRECT("Ah"&amp;MATCH(0,$B:$B,-1))))</f>
        <v/>
      </c>
      <c r="AH30" s="685" t="str">
        <f t="shared" ca="1" si="24"/>
        <v/>
      </c>
      <c r="AI30" s="685" t="str">
        <f t="shared" ca="1" si="25"/>
        <v/>
      </c>
      <c r="AJ30" s="684" t="str" cm="1">
        <f t="array" aca="1" ref="AJ30" ca="1">IF(AF30="","",SUMPRODUCT(--($AM$2:INDIRECT("Am"&amp;MATCH(0,$B:$B,-1))=6),$AB$2:INDIRECT("ab"&amp;MATCH(0,$B:$B,-1))))</f>
        <v/>
      </c>
      <c r="AK30" s="684" t="str" cm="1">
        <f t="array" aca="1" ref="AK30" ca="1">IF(AF30="","",SUMPRODUCT(--($AM$2:INDIRECT("Am"&amp;MATCH(0,B:B,-1))=6),$AI$2:INDIRECT("Ai"&amp;MATCH(0,B:B,-1))))</f>
        <v/>
      </c>
      <c r="AL30" s="684" t="str" cm="1">
        <f t="array" aca="1" ref="AL30" ca="1">IF(AF30="","",SUMPRODUCT(--($AM$2:INDIRECT("Am"&amp;MATCH(0,B:B,-1))=6),$AJ$2:INDIRECT("Aj"&amp;MATCH(0,B:B,-1))))</f>
        <v/>
      </c>
      <c r="AM30" s="684" t="str">
        <f t="shared" ca="1" si="26"/>
        <v/>
      </c>
      <c r="AN30" s="684" t="str">
        <f t="shared" ca="1" si="27"/>
        <v/>
      </c>
      <c r="AO30" s="683" t="str" cm="1">
        <f t="array" aca="1" ref="AO30" ca="1">IF(AF30="","",SUMPRODUCT(--($AM$2:INDIRECT("Am"&amp;MATCH(0,$B:$B,-1))=6),$AB$2:INDIRECT("ab"&amp;MATCH(0,$B:$B,-1))))</f>
        <v/>
      </c>
      <c r="AP30" s="683" t="str" cm="1">
        <f t="array" aca="1" ref="AP30" ca="1">IF(AF30="","",SUMPRODUCT(--($AM$2:INDIRECT("Am"&amp;MATCH(0,B:B,-1))=6),$AK$2:INDIRECT("Ak"&amp;MATCH(0,B:B,-1))))</f>
        <v/>
      </c>
      <c r="AQ30" s="683" t="str" cm="1">
        <f t="array" aca="1" ref="AQ30" ca="1">IF(AF30="","",SUMPRODUCT(--($AM$2:INDIRECT("Am"&amp;MATCH(0,B:B,-1))=6),$AL$2:INDIRECT("Al"&amp;MATCH(0,B:B,-1))))</f>
        <v/>
      </c>
      <c r="AR30" s="682"/>
    </row>
    <row r="31" spans="1:53" x14ac:dyDescent="0.25">
      <c r="J31" s="679" t="str">
        <f>IF(D31&lt;&gt;"",IF(E31&lt;&gt;"",VLOOKUP(CONCATENATE(D31,"-",E31),'[2]Three Phase - UG'!$C$8:$T$18,9,FALSE),""),"")</f>
        <v/>
      </c>
      <c r="K31" s="679" t="str">
        <f>IF(D31&lt;&gt;"",IF(E31&lt;&gt;"",VLOOKUP(CONCATENATE(D31,"-",E31),'[2]Three Phase - UG'!$C$8:$T$18,10,FALSE),""),"")</f>
        <v/>
      </c>
      <c r="L31" s="679" t="str">
        <f>IF(D31&lt;&gt;"",IF(E31&lt;&gt;"",VLOOKUP(CONCATENATE(D31,"-",E31),'[2]Three Phase - UG'!$C$8:$T$18,12,FALSE),""),"")</f>
        <v/>
      </c>
      <c r="M31" s="679" t="str">
        <f>IF(D31&lt;&gt;"",IF(E31&lt;&gt;"",VLOOKUP(CONCATENATE(D31,"-",E31),'[2]Three Phase - UG'!$C$8:$T$18,13,FALSE),""),"")</f>
        <v/>
      </c>
      <c r="N31" s="678" t="str">
        <f>IF(D31&lt;&gt;"",IF(E31&lt;&gt;"",VLOOKUP(CONCATENATE(D31,"-",E31),'[2]Three Phase - UG'!$C$8:$T$18,15,FALSE)*1000000,""),"")</f>
        <v/>
      </c>
      <c r="O31" s="679"/>
      <c r="P31" s="678"/>
      <c r="AF31" s="688" t="str">
        <f ca="1">IF(ISERROR(MATCH(7,$AM$2:INDIRECT("Am"&amp;MATCH(0,$B:$B,-1)),0)),"","MPT 7")</f>
        <v/>
      </c>
      <c r="AG31" s="686" t="str" cm="1">
        <f t="array" aca="1" ref="AG31" ca="1">IF(AF31="","",SUMPRODUCT(--($AM$2:INDIRECT("Am"&amp;MATCH(0,$B:$B,-1))=7),--(ISNUMBER(SEARCH("UNIT",$AG$2:INDIRECT("Ag"&amp;MATCH(0,$B:$B,-1))))),$AH$2:INDIRECT("Ah"&amp;MATCH(0,$B:$B,-1))))</f>
        <v/>
      </c>
      <c r="AH31" s="685" t="str">
        <f t="shared" ca="1" si="24"/>
        <v/>
      </c>
      <c r="AI31" s="685" t="str">
        <f t="shared" ca="1" si="25"/>
        <v/>
      </c>
      <c r="AJ31" s="684" t="str" cm="1">
        <f t="array" aca="1" ref="AJ31" ca="1">IF(AF31="","",SUMPRODUCT(--($AM$2:INDIRECT("Am"&amp;MATCH(0,$B:$B,-1))=7),$AB$2:INDIRECT("ab"&amp;MATCH(0,$B:$B,-1))))</f>
        <v/>
      </c>
      <c r="AK31" s="684" t="str" cm="1">
        <f t="array" aca="1" ref="AK31" ca="1">IF(AF31="","",SUMPRODUCT(--($AM$2:INDIRECT("Am"&amp;MATCH(0,B:B,-1))=7),$AI$2:INDIRECT("Ai"&amp;MATCH(0,B:B,-1))))</f>
        <v/>
      </c>
      <c r="AL31" s="684" t="str" cm="1">
        <f t="array" aca="1" ref="AL31" ca="1">IF(AF31="","",SUMPRODUCT(--($AM$2:INDIRECT("Am"&amp;MATCH(0,B:B,-1))=7),$AJ$2:INDIRECT("Aj"&amp;MATCH(0,B:B,-1))))</f>
        <v/>
      </c>
      <c r="AM31" s="684" t="str">
        <f t="shared" ca="1" si="26"/>
        <v/>
      </c>
      <c r="AN31" s="684" t="str">
        <f t="shared" ca="1" si="27"/>
        <v/>
      </c>
      <c r="AO31" s="683" t="str" cm="1">
        <f t="array" aca="1" ref="AO31" ca="1">IF(AF31="","",SUMPRODUCT(--($AM$2:INDIRECT("Am"&amp;MATCH(0,$B:$B,-1))=7),$AB$2:INDIRECT("ab"&amp;MATCH(0,$B:$B,-1))))</f>
        <v/>
      </c>
      <c r="AP31" s="683" t="str" cm="1">
        <f t="array" aca="1" ref="AP31" ca="1">IF(AF31="","",SUMPRODUCT(--($AM$2:INDIRECT("Am"&amp;MATCH(0,B:B,-1))=7),$AK$2:INDIRECT("Ak"&amp;MATCH(0,B:B,-1))))</f>
        <v/>
      </c>
      <c r="AQ31" s="683" t="str" cm="1">
        <f t="array" aca="1" ref="AQ31" ca="1">IF(AF31="","",SUMPRODUCT(--($AM$2:INDIRECT("Am"&amp;MATCH(0,B:B,-1))=7),$AL$2:INDIRECT("Al"&amp;MATCH(0,B:B,-1))))</f>
        <v/>
      </c>
      <c r="AR31" s="682"/>
    </row>
    <row r="32" spans="1:53" x14ac:dyDescent="0.25">
      <c r="J32" s="679" t="str">
        <f>IF(D32&lt;&gt;"",IF(E32&lt;&gt;"",VLOOKUP(CONCATENATE(D32,"-",E32),'[2]Three Phase - UG'!$C$8:$T$18,9,FALSE),""),"")</f>
        <v/>
      </c>
      <c r="K32" s="679" t="str">
        <f>IF(D32&lt;&gt;"",IF(E32&lt;&gt;"",VLOOKUP(CONCATENATE(D32,"-",E32),'[2]Three Phase - UG'!$C$8:$T$18,10,FALSE),""),"")</f>
        <v/>
      </c>
      <c r="L32" s="679" t="str">
        <f>IF(D32&lt;&gt;"",IF(E32&lt;&gt;"",VLOOKUP(CONCATENATE(D32,"-",E32),'[2]Three Phase - UG'!$C$8:$T$18,12,FALSE),""),"")</f>
        <v/>
      </c>
      <c r="M32" s="679" t="str">
        <f>IF(D32&lt;&gt;"",IF(E32&lt;&gt;"",VLOOKUP(CONCATENATE(D32,"-",E32),'[2]Three Phase - UG'!$C$8:$T$18,13,FALSE),""),"")</f>
        <v/>
      </c>
      <c r="N32" s="678" t="str">
        <f>IF(D32&lt;&gt;"",IF(E32&lt;&gt;"",VLOOKUP(CONCATENATE(D32,"-",E32),'[2]Three Phase - UG'!$C$8:$T$18,15,FALSE)*1000000,""),"")</f>
        <v/>
      </c>
      <c r="O32" s="679"/>
      <c r="P32" s="678"/>
      <c r="AF32" s="688" t="str">
        <f ca="1">IF(ISERROR(MATCH(8,$AM$2:INDIRECT("Am"&amp;MATCH(0,$B:$B,-1)),0)),"","MPT 8")</f>
        <v/>
      </c>
      <c r="AG32" s="686" t="str" cm="1">
        <f t="array" aca="1" ref="AG32" ca="1">IF(AF32="","",SUMPRODUCT(--($AM$2:INDIRECT("Am"&amp;MATCH(0,$B:$B,-1))=8),--(ISNUMBER(SEARCH("UNIT",$AG$2:INDIRECT("Ag"&amp;MATCH(0,$B:$B,-1))))),$AH$2:INDIRECT("Ah"&amp;MATCH(0,$B:$B,-1))))</f>
        <v/>
      </c>
      <c r="AH32" s="685" t="str">
        <f t="shared" ca="1" si="24"/>
        <v/>
      </c>
      <c r="AI32" s="685" t="str">
        <f t="shared" ca="1" si="25"/>
        <v/>
      </c>
      <c r="AJ32" s="684" t="str" cm="1">
        <f t="array" aca="1" ref="AJ32" ca="1">IF(AF32="","",SUMPRODUCT(--($AM$2:INDIRECT("Am"&amp;MATCH(0,$B:$B,-1))=8),$AB$2:INDIRECT("ab"&amp;MATCH(0,$B:$B,-1))))</f>
        <v/>
      </c>
      <c r="AK32" s="684" t="str" cm="1">
        <f t="array" aca="1" ref="AK32" ca="1">IF(AF32="","",SUMPRODUCT(--($AM$2:INDIRECT("Am"&amp;MATCH(0,B:B,-1))=8),$AI$2:INDIRECT("Ai"&amp;MATCH(0,B:B,-1))))</f>
        <v/>
      </c>
      <c r="AL32" s="684" t="str" cm="1">
        <f t="array" aca="1" ref="AL32" ca="1">IF(AF32="","",SUMPRODUCT(--($AM$2:INDIRECT("Am"&amp;MATCH(0,B:B,-1))=8),$AJ$2:INDIRECT("Aj"&amp;MATCH(0,B:B,-1))))</f>
        <v/>
      </c>
      <c r="AM32" s="684" t="str">
        <f t="shared" ca="1" si="26"/>
        <v/>
      </c>
      <c r="AN32" s="684" t="str">
        <f t="shared" ca="1" si="27"/>
        <v/>
      </c>
      <c r="AO32" s="683" t="str" cm="1">
        <f t="array" aca="1" ref="AO32" ca="1">IF(AF32="","",SUMPRODUCT(--($AM$2:INDIRECT("Am"&amp;MATCH(0,$B:$B,-1))=8),$AB$2:INDIRECT("ab"&amp;MATCH(0,$B:$B,-1))))</f>
        <v/>
      </c>
      <c r="AP32" s="683" t="str" cm="1">
        <f t="array" aca="1" ref="AP32" ca="1">IF(AF32="","",SUMPRODUCT(--($AM$2:INDIRECT("Am"&amp;MATCH(0,B:B,-1))=8),$AK$2:INDIRECT("Ak"&amp;MATCH(0,B:B,-1))))</f>
        <v/>
      </c>
      <c r="AQ32" s="683" t="str" cm="1">
        <f t="array" aca="1" ref="AQ32" ca="1">IF(AF32="","",SUMPRODUCT(--($AM$2:INDIRECT("Am"&amp;MATCH(0,B:B,-1))=8),$AL$2:INDIRECT("Al"&amp;MATCH(0,B:B,-1))))</f>
        <v/>
      </c>
      <c r="AR32" s="682"/>
    </row>
    <row r="33" spans="10:44" ht="13.8" thickBot="1" x14ac:dyDescent="0.3">
      <c r="J33" s="679" t="str">
        <f>IF(D33&lt;&gt;"",IF(E33&lt;&gt;"",VLOOKUP(CONCATENATE(D33,"-",E33),'[2]Three Phase - UG'!$C$8:$T$18,9,FALSE),""),"")</f>
        <v/>
      </c>
      <c r="K33" s="679" t="str">
        <f>IF(D33&lt;&gt;"",IF(E33&lt;&gt;"",VLOOKUP(CONCATENATE(D33,"-",E33),'[2]Three Phase - UG'!$C$8:$T$18,10,FALSE),""),"")</f>
        <v/>
      </c>
      <c r="L33" s="679" t="str">
        <f>IF(D33&lt;&gt;"",IF(E33&lt;&gt;"",VLOOKUP(CONCATENATE(D33,"-",E33),'[2]Three Phase - UG'!$C$8:$T$18,12,FALSE),""),"")</f>
        <v/>
      </c>
      <c r="M33" s="679" t="str">
        <f>IF(D33&lt;&gt;"",IF(E33&lt;&gt;"",VLOOKUP(CONCATENATE(D33,"-",E33),'[2]Three Phase - UG'!$C$8:$T$18,13,FALSE),""),"")</f>
        <v/>
      </c>
      <c r="N33" s="678" t="str">
        <f>IF(D33&lt;&gt;"",IF(E33&lt;&gt;"",VLOOKUP(CONCATENATE(D33,"-",E33),'[2]Three Phase - UG'!$C$8:$T$18,15,FALSE)*1000000,""),"")</f>
        <v/>
      </c>
      <c r="O33" s="679"/>
      <c r="P33" s="678"/>
      <c r="AF33" s="687" t="str">
        <f ca="1">IF(ISERROR(MATCH(9,$AM$2:INDIRECT("Am"&amp;MATCH(0,$B:$B,-1)),0)),"","MPT 9")</f>
        <v/>
      </c>
      <c r="AG33" s="686" t="str" cm="1">
        <f t="array" aca="1" ref="AG33" ca="1">IF(AF33="","",SUMPRODUCT(--($AM$2:INDIRECT("Am"&amp;MATCH(0,$B:$B,-1))=9),--(ISNUMBER(SEARCH("UNIT",$AG$2:INDIRECT("Ag"&amp;MATCH(0,$B:$B,-1))))),$AH$2:INDIRECT("Ah"&amp;MATCH(0,$B:$B,-1))))</f>
        <v/>
      </c>
      <c r="AH33" s="685" t="str">
        <f t="shared" ca="1" si="24"/>
        <v/>
      </c>
      <c r="AI33" s="685" t="str">
        <f t="shared" ca="1" si="25"/>
        <v/>
      </c>
      <c r="AJ33" s="684" t="str" cm="1">
        <f t="array" aca="1" ref="AJ33" ca="1">IF(AF33="","",SUMPRODUCT(--($AM$2:INDIRECT("Am"&amp;MATCH(0,$B:$B,-1))=9),$AB$2:INDIRECT("ab"&amp;MATCH(0,$B:$B,-1))))</f>
        <v/>
      </c>
      <c r="AK33" s="684" t="str" cm="1">
        <f t="array" aca="1" ref="AK33" ca="1">IF(AF33="","",SUMPRODUCT(--($AM$2:INDIRECT("Am"&amp;MATCH(0,B:B,-1))=9),$AI$2:INDIRECT("Ai"&amp;MATCH(0,B:B,-1))))</f>
        <v/>
      </c>
      <c r="AL33" s="684" t="str" cm="1">
        <f t="array" aca="1" ref="AL33" ca="1">IF(AF33="","",SUMPRODUCT(--($AM$2:INDIRECT("Am"&amp;MATCH(0,B:B,-1))=9),$AJ$2:INDIRECT("Aj"&amp;MATCH(0,B:B,-1))))</f>
        <v/>
      </c>
      <c r="AM33" s="684" t="str">
        <f t="shared" ca="1" si="26"/>
        <v/>
      </c>
      <c r="AN33" s="684" t="str">
        <f t="shared" ca="1" si="27"/>
        <v/>
      </c>
      <c r="AO33" s="683" t="str" cm="1">
        <f t="array" aca="1" ref="AO33" ca="1">IF(AF33="","",SUMPRODUCT(--($AM$2:INDIRECT("Am"&amp;MATCH(0,$B:$B,-1))=9),$AB$2:INDIRECT("ab"&amp;MATCH(0,$B:$B,-1))))</f>
        <v/>
      </c>
      <c r="AP33" s="683" t="str" cm="1">
        <f t="array" aca="1" ref="AP33" ca="1">IF(AF33="","",SUMPRODUCT(--($AM$2:INDIRECT("Am"&amp;MATCH(0,B:B,-1))=9),$AK$2:INDIRECT("Ak"&amp;MATCH(0,B:B,-1))))</f>
        <v/>
      </c>
      <c r="AQ33" s="683" t="str" cm="1">
        <f t="array" aca="1" ref="AQ33" ca="1">IF(AF33="","",SUMPRODUCT(--($AM$2:INDIRECT("Am"&amp;MATCH(0,B:B,-1))=9),$AL$2:INDIRECT("Al"&amp;MATCH(0,B:B,-1))))</f>
        <v/>
      </c>
      <c r="AR33" s="682"/>
    </row>
    <row r="34" spans="10:44" x14ac:dyDescent="0.25">
      <c r="J34" s="679" t="str">
        <f>IF(D34&lt;&gt;"",IF(E34&lt;&gt;"",VLOOKUP(CONCATENATE(D34,"-",E34),'[2]Three Phase - UG'!$C$8:$T$18,9,FALSE),""),"")</f>
        <v/>
      </c>
      <c r="K34" s="679" t="str">
        <f>IF(D34&lt;&gt;"",IF(E34&lt;&gt;"",VLOOKUP(CONCATENATE(D34,"-",E34),'[2]Three Phase - UG'!$C$8:$T$18,10,FALSE),""),"")</f>
        <v/>
      </c>
      <c r="L34" s="679" t="str">
        <f>IF(D34&lt;&gt;"",IF(E34&lt;&gt;"",VLOOKUP(CONCATENATE(D34,"-",E34),'[2]Three Phase - UG'!$C$8:$T$18,12,FALSE),""),"")</f>
        <v/>
      </c>
      <c r="M34" s="679" t="str">
        <f>IF(D34&lt;&gt;"",IF(E34&lt;&gt;"",VLOOKUP(CONCATENATE(D34,"-",E34),'[2]Three Phase - UG'!$C$8:$T$18,13,FALSE),""),"")</f>
        <v/>
      </c>
      <c r="N34" s="678" t="str">
        <f>IF(D34&lt;&gt;"",IF(E34&lt;&gt;"",VLOOKUP(CONCATENATE(D34,"-",E34),'[2]Three Phase - UG'!$C$8:$T$18,15,FALSE)*1000000,""),"")</f>
        <v/>
      </c>
      <c r="O34" s="679"/>
      <c r="P34" s="678"/>
      <c r="AF34" s="615"/>
      <c r="AG34" s="606"/>
      <c r="AH34" s="680"/>
      <c r="AI34" s="680"/>
      <c r="AL34" s="680"/>
      <c r="AM34" s="680"/>
    </row>
    <row r="35" spans="10:44" x14ac:dyDescent="0.25">
      <c r="J35" s="679" t="str">
        <f>IF(D35&lt;&gt;"",IF(E35&lt;&gt;"",VLOOKUP(CONCATENATE(D35,"-",E35),'[2]Three Phase - UG'!$C$8:$T$18,9,FALSE),""),"")</f>
        <v/>
      </c>
      <c r="K35" s="679" t="str">
        <f>IF(D35&lt;&gt;"",IF(E35&lt;&gt;"",VLOOKUP(CONCATENATE(D35,"-",E35),'[2]Three Phase - UG'!$C$8:$T$18,10,FALSE),""),"")</f>
        <v/>
      </c>
      <c r="L35" s="679" t="str">
        <f>IF(D35&lt;&gt;"",IF(E35&lt;&gt;"",VLOOKUP(CONCATENATE(D35,"-",E35),'[2]Three Phase - UG'!$C$8:$T$18,12,FALSE),""),"")</f>
        <v/>
      </c>
      <c r="M35" s="679" t="str">
        <f>IF(D35&lt;&gt;"",IF(E35&lt;&gt;"",VLOOKUP(CONCATENATE(D35,"-",E35),'[2]Three Phase - UG'!$C$8:$T$18,13,FALSE),""),"")</f>
        <v/>
      </c>
      <c r="N35" s="678" t="str">
        <f>IF(D35&lt;&gt;"",IF(E35&lt;&gt;"",VLOOKUP(CONCATENATE(D35,"-",E35),'[2]Three Phase - UG'!$C$8:$T$18,15,FALSE)*1000000,""),"")</f>
        <v/>
      </c>
      <c r="O35" s="679"/>
      <c r="P35" s="678"/>
      <c r="AF35" s="681" t="s">
        <v>210</v>
      </c>
      <c r="AH35" s="680"/>
      <c r="AI35" s="680"/>
      <c r="AL35" s="680"/>
      <c r="AM35" s="680"/>
    </row>
    <row r="36" spans="10:44" x14ac:dyDescent="0.25">
      <c r="J36" s="679" t="str">
        <f>IF(D36&lt;&gt;"",IF(E36&lt;&gt;"",VLOOKUP(CONCATENATE(D36,"-",E36),'[2]Three Phase - UG'!$C$8:$T$18,9,FALSE),""),"")</f>
        <v/>
      </c>
      <c r="K36" s="679" t="str">
        <f>IF(D36&lt;&gt;"",IF(E36&lt;&gt;"",VLOOKUP(CONCATENATE(D36,"-",E36),'[2]Three Phase - UG'!$C$8:$T$18,10,FALSE),""),"")</f>
        <v/>
      </c>
      <c r="L36" s="679" t="str">
        <f>IF(D36&lt;&gt;"",IF(E36&lt;&gt;"",VLOOKUP(CONCATENATE(D36,"-",E36),'[2]Three Phase - UG'!$C$8:$T$18,12,FALSE),""),"")</f>
        <v/>
      </c>
      <c r="M36" s="679" t="str">
        <f>IF(D36&lt;&gt;"",IF(E36&lt;&gt;"",VLOOKUP(CONCATENATE(D36,"-",E36),'[2]Three Phase - UG'!$C$8:$T$18,13,FALSE),""),"")</f>
        <v/>
      </c>
      <c r="N36" s="678" t="str">
        <f>IF(D36&lt;&gt;"",IF(E36&lt;&gt;"",VLOOKUP(CONCATENATE(D36,"-",E36),'[2]Three Phase - UG'!$C$8:$T$18,15,FALSE)*1000000,""),"")</f>
        <v/>
      </c>
      <c r="O36" s="679"/>
      <c r="P36" s="678"/>
      <c r="AF36" s="681" t="s">
        <v>211</v>
      </c>
      <c r="AI36" s="680"/>
      <c r="AL36" s="680"/>
      <c r="AM36" s="680"/>
    </row>
    <row r="37" spans="10:44" x14ac:dyDescent="0.25">
      <c r="J37" s="679" t="str">
        <f>IF(D37&lt;&gt;"",IF(E37&lt;&gt;"",VLOOKUP(CONCATENATE(D37,"-",E37),'[2]Three Phase - UG'!$C$8:$T$18,9,FALSE),""),"")</f>
        <v/>
      </c>
      <c r="K37" s="679" t="str">
        <f>IF(D37&lt;&gt;"",IF(E37&lt;&gt;"",VLOOKUP(CONCATENATE(D37,"-",E37),'[2]Three Phase - UG'!$C$8:$T$18,10,FALSE),""),"")</f>
        <v/>
      </c>
      <c r="L37" s="679" t="str">
        <f>IF(D37&lt;&gt;"",IF(E37&lt;&gt;"",VLOOKUP(CONCATENATE(D37,"-",E37),'[2]Three Phase - UG'!$C$8:$T$18,12,FALSE),""),"")</f>
        <v/>
      </c>
      <c r="M37" s="679" t="str">
        <f>IF(D37&lt;&gt;"",IF(E37&lt;&gt;"",VLOOKUP(CONCATENATE(D37,"-",E37),'[2]Three Phase - UG'!$C$8:$T$18,13,FALSE),""),"")</f>
        <v/>
      </c>
      <c r="N37" s="678" t="str">
        <f>IF(D37&lt;&gt;"",IF(E37&lt;&gt;"",VLOOKUP(CONCATENATE(D37,"-",E37),'[2]Three Phase - UG'!$C$8:$T$18,15,FALSE)*1000000,""),"")</f>
        <v/>
      </c>
      <c r="O37" s="679"/>
      <c r="P37" s="678"/>
      <c r="AL37" s="680"/>
      <c r="AM37" s="680"/>
    </row>
    <row r="38" spans="10:44" x14ac:dyDescent="0.25">
      <c r="J38" s="679" t="str">
        <f>IF(D38&lt;&gt;"",IF(E38&lt;&gt;"",VLOOKUP(CONCATENATE(D38,"-",E38),'[2]Three Phase - UG'!$C$8:$T$18,9,FALSE),""),"")</f>
        <v/>
      </c>
      <c r="K38" s="679" t="str">
        <f>IF(D38&lt;&gt;"",IF(E38&lt;&gt;"",VLOOKUP(CONCATENATE(D38,"-",E38),'[2]Three Phase - UG'!$C$8:$T$18,10,FALSE),""),"")</f>
        <v/>
      </c>
      <c r="L38" s="679" t="str">
        <f>IF(D38&lt;&gt;"",IF(E38&lt;&gt;"",VLOOKUP(CONCATENATE(D38,"-",E38),'[2]Three Phase - UG'!$C$8:$T$18,12,FALSE),""),"")</f>
        <v/>
      </c>
      <c r="M38" s="679" t="str">
        <f>IF(D38&lt;&gt;"",IF(E38&lt;&gt;"",VLOOKUP(CONCATENATE(D38,"-",E38),'[2]Three Phase - UG'!$C$8:$T$18,13,FALSE),""),"")</f>
        <v/>
      </c>
      <c r="N38" s="678" t="str">
        <f>IF(D38&lt;&gt;"",IF(E38&lt;&gt;"",VLOOKUP(CONCATENATE(D38,"-",E38),'[2]Three Phase - UG'!$C$8:$T$18,15,FALSE)*1000000,""),"")</f>
        <v/>
      </c>
      <c r="O38" s="679"/>
      <c r="P38" s="678"/>
    </row>
    <row r="39" spans="10:44" x14ac:dyDescent="0.25">
      <c r="J39" s="679" t="str">
        <f>IF(D39&lt;&gt;"",IF(E39&lt;&gt;"",VLOOKUP(CONCATENATE(D39,"-",E39),'[2]Three Phase - UG'!$C$8:$T$18,9,FALSE),""),"")</f>
        <v/>
      </c>
      <c r="K39" s="679" t="str">
        <f>IF(D39&lt;&gt;"",IF(E39&lt;&gt;"",VLOOKUP(CONCATENATE(D39,"-",E39),'[2]Three Phase - UG'!$C$8:$T$18,10,FALSE),""),"")</f>
        <v/>
      </c>
      <c r="L39" s="679" t="str">
        <f>IF(D39&lt;&gt;"",IF(E39&lt;&gt;"",VLOOKUP(CONCATENATE(D39,"-",E39),'[2]Three Phase - UG'!$C$8:$T$18,12,FALSE),""),"")</f>
        <v/>
      </c>
      <c r="M39" s="679" t="str">
        <f>IF(D39&lt;&gt;"",IF(E39&lt;&gt;"",VLOOKUP(CONCATENATE(D39,"-",E39),'[2]Three Phase - UG'!$C$8:$T$18,13,FALSE),""),"")</f>
        <v/>
      </c>
      <c r="N39" s="678" t="str">
        <f>IF(D39&lt;&gt;"",IF(E39&lt;&gt;"",VLOOKUP(CONCATENATE(D39,"-",E39),'[2]Three Phase - UG'!$C$8:$T$18,15,FALSE)*1000000,""),"")</f>
        <v/>
      </c>
      <c r="O39" s="679"/>
      <c r="P39" s="678"/>
    </row>
    <row r="40" spans="10:44" x14ac:dyDescent="0.25">
      <c r="J40" s="679" t="str">
        <f>IF(D40&lt;&gt;"",IF(E40&lt;&gt;"",VLOOKUP(CONCATENATE(D40,"-",E40),'[2]Three Phase - UG'!$C$8:$T$18,9,FALSE),""),"")</f>
        <v/>
      </c>
      <c r="K40" s="679" t="str">
        <f>IF(D40&lt;&gt;"",IF(E40&lt;&gt;"",VLOOKUP(CONCATENATE(D40,"-",E40),'[2]Three Phase - UG'!$C$8:$T$18,10,FALSE),""),"")</f>
        <v/>
      </c>
      <c r="L40" s="679" t="str">
        <f>IF(D40&lt;&gt;"",IF(E40&lt;&gt;"",VLOOKUP(CONCATENATE(D40,"-",E40),'[2]Three Phase - UG'!$C$8:$T$18,12,FALSE),""),"")</f>
        <v/>
      </c>
      <c r="M40" s="679" t="str">
        <f>IF(D40&lt;&gt;"",IF(E40&lt;&gt;"",VLOOKUP(CONCATENATE(D40,"-",E40),'[2]Three Phase - UG'!$C$8:$T$18,13,FALSE),""),"")</f>
        <v/>
      </c>
      <c r="N40" s="678" t="str">
        <f>IF(D40&lt;&gt;"",IF(E40&lt;&gt;"",VLOOKUP(CONCATENATE(D40,"-",E40),'[2]Three Phase - UG'!$C$8:$T$18,15,FALSE)*1000000,""),"")</f>
        <v/>
      </c>
      <c r="O40" s="679"/>
      <c r="P40" s="678"/>
    </row>
    <row r="41" spans="10:44" x14ac:dyDescent="0.25">
      <c r="J41" s="679" t="str">
        <f>IF(D41&lt;&gt;"",IF(E41&lt;&gt;"",VLOOKUP(CONCATENATE(D41,"-",E41),'[2]Three Phase - UG'!$C$8:$T$18,9,FALSE),""),"")</f>
        <v/>
      </c>
      <c r="K41" s="679" t="str">
        <f>IF(D41&lt;&gt;"",IF(E41&lt;&gt;"",VLOOKUP(CONCATENATE(D41,"-",E41),'[2]Three Phase - UG'!$C$8:$T$18,10,FALSE),""),"")</f>
        <v/>
      </c>
      <c r="L41" s="679" t="str">
        <f>IF(D41&lt;&gt;"",IF(E41&lt;&gt;"",VLOOKUP(CONCATENATE(D41,"-",E41),'[2]Three Phase - UG'!$C$8:$T$18,12,FALSE),""),"")</f>
        <v/>
      </c>
      <c r="M41" s="679" t="str">
        <f>IF(D41&lt;&gt;"",IF(E41&lt;&gt;"",VLOOKUP(CONCATENATE(D41,"-",E41),'[2]Three Phase - UG'!$C$8:$T$18,13,FALSE),""),"")</f>
        <v/>
      </c>
      <c r="N41" s="678" t="str">
        <f>IF(D41&lt;&gt;"",IF(E41&lt;&gt;"",VLOOKUP(CONCATENATE(D41,"-",E41),'[2]Three Phase - UG'!$C$8:$T$18,15,FALSE)*1000000,""),"")</f>
        <v/>
      </c>
      <c r="O41" s="679"/>
      <c r="P41" s="678"/>
    </row>
    <row r="42" spans="10:44" x14ac:dyDescent="0.25">
      <c r="J42" s="679" t="str">
        <f>IF(D42&lt;&gt;"",IF(E42&lt;&gt;"",VLOOKUP(CONCATENATE(D42,"-",E42),'[2]Three Phase - UG'!$C$8:$T$18,9,FALSE),""),"")</f>
        <v/>
      </c>
      <c r="K42" s="679" t="str">
        <f>IF(D42&lt;&gt;"",IF(E42&lt;&gt;"",VLOOKUP(CONCATENATE(D42,"-",E42),'[2]Three Phase - UG'!$C$8:$T$18,10,FALSE),""),"")</f>
        <v/>
      </c>
      <c r="L42" s="679" t="str">
        <f>IF(D42&lt;&gt;"",IF(E42&lt;&gt;"",VLOOKUP(CONCATENATE(D42,"-",E42),'[2]Three Phase - UG'!$C$8:$T$18,12,FALSE),""),"")</f>
        <v/>
      </c>
      <c r="M42" s="679" t="str">
        <f>IF(D42&lt;&gt;"",IF(E42&lt;&gt;"",VLOOKUP(CONCATENATE(D42,"-",E42),'[2]Three Phase - UG'!$C$8:$T$18,13,FALSE),""),"")</f>
        <v/>
      </c>
      <c r="N42" s="678" t="str">
        <f>IF(D42&lt;&gt;"",IF(E42&lt;&gt;"",VLOOKUP(CONCATENATE(D42,"-",E42),'[2]Three Phase - UG'!$C$8:$T$18,15,FALSE)*1000000,""),"")</f>
        <v/>
      </c>
      <c r="O42" s="679"/>
      <c r="P42" s="678"/>
    </row>
    <row r="43" spans="10:44" x14ac:dyDescent="0.25">
      <c r="J43" s="679" t="str">
        <f>IF(D43&lt;&gt;"",IF(E43&lt;&gt;"",VLOOKUP(CONCATENATE(D43,"-",E43),'[2]Three Phase - UG'!$C$8:$T$18,9,FALSE),""),"")</f>
        <v/>
      </c>
      <c r="K43" s="679" t="str">
        <f>IF(D43&lt;&gt;"",IF(E43&lt;&gt;"",VLOOKUP(CONCATENATE(D43,"-",E43),'[2]Three Phase - UG'!$C$8:$T$18,10,FALSE),""),"")</f>
        <v/>
      </c>
      <c r="L43" s="679" t="str">
        <f>IF(D43&lt;&gt;"",IF(E43&lt;&gt;"",VLOOKUP(CONCATENATE(D43,"-",E43),'[2]Three Phase - UG'!$C$8:$T$18,12,FALSE),""),"")</f>
        <v/>
      </c>
      <c r="M43" s="679" t="str">
        <f>IF(D43&lt;&gt;"",IF(E43&lt;&gt;"",VLOOKUP(CONCATENATE(D43,"-",E43),'[2]Three Phase - UG'!$C$8:$T$18,13,FALSE),""),"")</f>
        <v/>
      </c>
      <c r="N43" s="678" t="str">
        <f>IF(D43&lt;&gt;"",IF(E43&lt;&gt;"",VLOOKUP(CONCATENATE(D43,"-",E43),'[2]Three Phase - UG'!$C$8:$T$18,15,FALSE)*1000000,""),"")</f>
        <v/>
      </c>
      <c r="O43" s="679"/>
      <c r="P43" s="678"/>
    </row>
    <row r="44" spans="10:44" x14ac:dyDescent="0.25">
      <c r="J44" s="679" t="str">
        <f>IF(D44&lt;&gt;"",IF(E44&lt;&gt;"",VLOOKUP(CONCATENATE(D44,"-",E44),'[2]Three Phase - UG'!$C$8:$T$18,9,FALSE),""),"")</f>
        <v/>
      </c>
      <c r="K44" s="679" t="str">
        <f>IF(D44&lt;&gt;"",IF(E44&lt;&gt;"",VLOOKUP(CONCATENATE(D44,"-",E44),'[2]Three Phase - UG'!$C$8:$T$18,10,FALSE),""),"")</f>
        <v/>
      </c>
      <c r="L44" s="679" t="str">
        <f>IF(D44&lt;&gt;"",IF(E44&lt;&gt;"",VLOOKUP(CONCATENATE(D44,"-",E44),'[2]Three Phase - UG'!$C$8:$T$18,12,FALSE),""),"")</f>
        <v/>
      </c>
      <c r="M44" s="679" t="str">
        <f>IF(D44&lt;&gt;"",IF(E44&lt;&gt;"",VLOOKUP(CONCATENATE(D44,"-",E44),'[2]Three Phase - UG'!$C$8:$T$18,13,FALSE),""),"")</f>
        <v/>
      </c>
      <c r="N44" s="678" t="str">
        <f>IF(D44&lt;&gt;"",IF(E44&lt;&gt;"",VLOOKUP(CONCATENATE(D44,"-",E44),'[2]Three Phase - UG'!$C$8:$T$18,15,FALSE)*1000000,""),"")</f>
        <v/>
      </c>
      <c r="O44" s="679"/>
      <c r="P44" s="678"/>
    </row>
    <row r="45" spans="10:44" x14ac:dyDescent="0.25">
      <c r="J45" s="679" t="str">
        <f>IF(D45&lt;&gt;"",IF(E45&lt;&gt;"",VLOOKUP(CONCATENATE(D45,"-",E45),'[2]Three Phase - UG'!$C$8:$T$18,9,FALSE),""),"")</f>
        <v/>
      </c>
      <c r="K45" s="679" t="str">
        <f>IF(D45&lt;&gt;"",IF(E45&lt;&gt;"",VLOOKUP(CONCATENATE(D45,"-",E45),'[2]Three Phase - UG'!$C$8:$T$18,10,FALSE),""),"")</f>
        <v/>
      </c>
      <c r="L45" s="679" t="str">
        <f>IF(D45&lt;&gt;"",IF(E45&lt;&gt;"",VLOOKUP(CONCATENATE(D45,"-",E45),'[2]Three Phase - UG'!$C$8:$T$18,12,FALSE),""),"")</f>
        <v/>
      </c>
      <c r="M45" s="679" t="str">
        <f>IF(D45&lt;&gt;"",IF(E45&lt;&gt;"",VLOOKUP(CONCATENATE(D45,"-",E45),'[2]Three Phase - UG'!$C$8:$T$18,13,FALSE),""),"")</f>
        <v/>
      </c>
      <c r="N45" s="678" t="str">
        <f>IF(D45&lt;&gt;"",IF(E45&lt;&gt;"",VLOOKUP(CONCATENATE(D45,"-",E45),'[2]Three Phase - UG'!$C$8:$T$18,15,FALSE)*1000000,""),"")</f>
        <v/>
      </c>
      <c r="O45" s="679"/>
      <c r="P45" s="678"/>
    </row>
    <row r="46" spans="10:44" x14ac:dyDescent="0.25">
      <c r="J46" s="679" t="str">
        <f>IF(D46&lt;&gt;"",IF(E46&lt;&gt;"",VLOOKUP(CONCATENATE(D46,"-",E46),'[2]Three Phase - UG'!$C$8:$T$18,9,FALSE),""),"")</f>
        <v/>
      </c>
      <c r="K46" s="679" t="str">
        <f>IF(D46&lt;&gt;"",IF(E46&lt;&gt;"",VLOOKUP(CONCATENATE(D46,"-",E46),'[2]Three Phase - UG'!$C$8:$T$18,10,FALSE),""),"")</f>
        <v/>
      </c>
      <c r="L46" s="679" t="str">
        <f>IF(D46&lt;&gt;"",IF(E46&lt;&gt;"",VLOOKUP(CONCATENATE(D46,"-",E46),'[2]Three Phase - UG'!$C$8:$T$18,12,FALSE),""),"")</f>
        <v/>
      </c>
      <c r="M46" s="679" t="str">
        <f>IF(D46&lt;&gt;"",IF(E46&lt;&gt;"",VLOOKUP(CONCATENATE(D46,"-",E46),'[2]Three Phase - UG'!$C$8:$T$18,13,FALSE),""),"")</f>
        <v/>
      </c>
      <c r="N46" s="678" t="str">
        <f>IF(D46&lt;&gt;"",IF(E46&lt;&gt;"",VLOOKUP(CONCATENATE(D46,"-",E46),'[2]Three Phase - UG'!$C$8:$T$18,15,FALSE)*1000000,""),"")</f>
        <v/>
      </c>
      <c r="O46" s="679"/>
      <c r="P46" s="678"/>
    </row>
    <row r="47" spans="10:44" x14ac:dyDescent="0.25">
      <c r="J47" s="679" t="str">
        <f>IF(D47&lt;&gt;"",IF(E47&lt;&gt;"",VLOOKUP(CONCATENATE(D47,"-",E47),'[2]Three Phase - UG'!$C$8:$T$18,9,FALSE),""),"")</f>
        <v/>
      </c>
      <c r="K47" s="679" t="str">
        <f>IF(D47&lt;&gt;"",IF(E47&lt;&gt;"",VLOOKUP(CONCATENATE(D47,"-",E47),'[2]Three Phase - UG'!$C$8:$T$18,10,FALSE),""),"")</f>
        <v/>
      </c>
      <c r="L47" s="679" t="str">
        <f>IF(D47&lt;&gt;"",IF(E47&lt;&gt;"",VLOOKUP(CONCATENATE(D47,"-",E47),'[2]Three Phase - UG'!$C$8:$T$18,12,FALSE),""),"")</f>
        <v/>
      </c>
      <c r="M47" s="679" t="str">
        <f>IF(D47&lt;&gt;"",IF(E47&lt;&gt;"",VLOOKUP(CONCATENATE(D47,"-",E47),'[2]Three Phase - UG'!$C$8:$T$18,13,FALSE),""),"")</f>
        <v/>
      </c>
      <c r="N47" s="678" t="str">
        <f>IF(D47&lt;&gt;"",IF(E47&lt;&gt;"",VLOOKUP(CONCATENATE(D47,"-",E47),'[2]Three Phase - UG'!$C$8:$T$18,15,FALSE)*1000000,""),"")</f>
        <v/>
      </c>
      <c r="O47" s="679"/>
      <c r="P47" s="678"/>
    </row>
    <row r="48" spans="10:44" x14ac:dyDescent="0.25">
      <c r="J48" s="679" t="str">
        <f>IF(D48&lt;&gt;"",IF(E48&lt;&gt;"",VLOOKUP(CONCATENATE(D48,"-",E48),'[2]Three Phase - UG'!$C$8:$T$18,9,FALSE),""),"")</f>
        <v/>
      </c>
      <c r="K48" s="679" t="str">
        <f>IF(D48&lt;&gt;"",IF(E48&lt;&gt;"",VLOOKUP(CONCATENATE(D48,"-",E48),'[2]Three Phase - UG'!$C$8:$T$18,10,FALSE),""),"")</f>
        <v/>
      </c>
      <c r="L48" s="679" t="str">
        <f>IF(D48&lt;&gt;"",IF(E48&lt;&gt;"",VLOOKUP(CONCATENATE(D48,"-",E48),'[2]Three Phase - UG'!$C$8:$T$18,12,FALSE),""),"")</f>
        <v/>
      </c>
      <c r="M48" s="679" t="str">
        <f>IF(D48&lt;&gt;"",IF(E48&lt;&gt;"",VLOOKUP(CONCATENATE(D48,"-",E48),'[2]Three Phase - UG'!$C$8:$T$18,13,FALSE),""),"")</f>
        <v/>
      </c>
      <c r="N48" s="678" t="str">
        <f>IF(D48&lt;&gt;"",IF(E48&lt;&gt;"",VLOOKUP(CONCATENATE(D48,"-",E48),'[2]Three Phase - UG'!$C$8:$T$18,15,FALSE)*1000000,""),"")</f>
        <v/>
      </c>
      <c r="O48" s="679"/>
      <c r="P48" s="678"/>
    </row>
    <row r="49" spans="1:53" s="672" customFormat="1" x14ac:dyDescent="0.25">
      <c r="A49" s="606"/>
      <c r="B49" s="677"/>
      <c r="C49" s="677"/>
      <c r="D49" s="676"/>
      <c r="E49" s="675"/>
      <c r="F49" s="675"/>
      <c r="G49" s="673"/>
      <c r="H49" s="674"/>
      <c r="I49" s="673"/>
      <c r="J49" s="679" t="str">
        <f>IF(D49&lt;&gt;"",IF(E49&lt;&gt;"",VLOOKUP(CONCATENATE(D49,"-",E49),'[2]Three Phase - UG'!$C$8:$T$18,9,FALSE),""),"")</f>
        <v/>
      </c>
      <c r="K49" s="679" t="str">
        <f>IF(D49&lt;&gt;"",IF(E49&lt;&gt;"",VLOOKUP(CONCATENATE(D49,"-",E49),'[2]Three Phase - UG'!$C$8:$T$18,10,FALSE),""),"")</f>
        <v/>
      </c>
      <c r="L49" s="679" t="str">
        <f>IF(D49&lt;&gt;"",IF(E49&lt;&gt;"",VLOOKUP(CONCATENATE(D49,"-",E49),'[2]Three Phase - UG'!$C$8:$T$18,12,FALSE),""),"")</f>
        <v/>
      </c>
      <c r="M49" s="679" t="str">
        <f>IF(D49&lt;&gt;"",IF(E49&lt;&gt;"",VLOOKUP(CONCATENATE(D49,"-",E49),'[2]Three Phase - UG'!$C$8:$T$18,13,FALSE),""),"")</f>
        <v/>
      </c>
      <c r="N49" s="678" t="str">
        <f>IF(D49&lt;&gt;"",IF(E49&lt;&gt;"",VLOOKUP(CONCATENATE(D49,"-",E49),'[2]Three Phase - UG'!$C$8:$T$18,15,FALSE)*1000000,""),"")</f>
        <v/>
      </c>
      <c r="O49" s="679"/>
      <c r="P49" s="678"/>
      <c r="W49" s="671"/>
      <c r="X49" s="606"/>
      <c r="Y49" s="606"/>
      <c r="Z49" s="606"/>
      <c r="AA49" s="606"/>
      <c r="AB49" s="606"/>
      <c r="AC49" s="606"/>
      <c r="AD49" s="606"/>
      <c r="AE49" s="606"/>
      <c r="AF49" s="625"/>
      <c r="AG49" s="625"/>
      <c r="AH49" s="625"/>
      <c r="AI49" s="625"/>
      <c r="AJ49" s="625"/>
      <c r="AK49" s="625"/>
      <c r="AL49" s="625"/>
      <c r="AM49" s="625"/>
      <c r="AN49" s="606"/>
      <c r="AO49" s="606"/>
      <c r="AP49" s="606"/>
      <c r="AQ49" s="606"/>
      <c r="AR49" s="606"/>
      <c r="AS49" s="606"/>
      <c r="AT49" s="606"/>
      <c r="AU49" s="606"/>
      <c r="AV49" s="606"/>
      <c r="AW49" s="606"/>
      <c r="AX49" s="606"/>
      <c r="AY49" s="606"/>
      <c r="AZ49" s="606"/>
      <c r="BA49" s="606"/>
    </row>
    <row r="50" spans="1:53" s="672" customFormat="1" x14ac:dyDescent="0.25">
      <c r="A50" s="606"/>
      <c r="B50" s="677"/>
      <c r="C50" s="677"/>
      <c r="D50" s="676"/>
      <c r="E50" s="675"/>
      <c r="F50" s="675"/>
      <c r="G50" s="673"/>
      <c r="H50" s="674"/>
      <c r="I50" s="673"/>
      <c r="J50" s="679" t="str">
        <f>IF(D50&lt;&gt;"",IF(E50&lt;&gt;"",VLOOKUP(CONCATENATE(D50,"-",E50),'[2]Three Phase - UG'!$C$8:$T$18,9,FALSE),""),"")</f>
        <v/>
      </c>
      <c r="K50" s="679" t="str">
        <f>IF(D50&lt;&gt;"",IF(E50&lt;&gt;"",VLOOKUP(CONCATENATE(D50,"-",E50),'[2]Three Phase - UG'!$C$8:$T$18,10,FALSE),""),"")</f>
        <v/>
      </c>
      <c r="L50" s="679" t="str">
        <f>IF(D50&lt;&gt;"",IF(E50&lt;&gt;"",VLOOKUP(CONCATENATE(D50,"-",E50),'[2]Three Phase - UG'!$C$8:$T$18,12,FALSE),""),"")</f>
        <v/>
      </c>
      <c r="M50" s="679" t="str">
        <f>IF(D50&lt;&gt;"",IF(E50&lt;&gt;"",VLOOKUP(CONCATENATE(D50,"-",E50),'[2]Three Phase - UG'!$C$8:$T$18,13,FALSE),""),"")</f>
        <v/>
      </c>
      <c r="N50" s="678" t="str">
        <f>IF(D50&lt;&gt;"",IF(E50&lt;&gt;"",VLOOKUP(CONCATENATE(D50,"-",E50),'[2]Three Phase - UG'!$C$8:$T$18,15,FALSE)*1000000,""),"")</f>
        <v/>
      </c>
      <c r="O50" s="679"/>
      <c r="P50" s="678"/>
      <c r="W50" s="671"/>
      <c r="X50" s="606"/>
      <c r="Y50" s="606"/>
      <c r="Z50" s="606"/>
      <c r="AA50" s="606"/>
      <c r="AB50" s="606"/>
      <c r="AC50" s="606"/>
      <c r="AD50" s="606"/>
      <c r="AE50" s="606"/>
      <c r="AF50" s="625"/>
      <c r="AG50" s="625"/>
      <c r="AH50" s="625"/>
      <c r="AI50" s="625"/>
      <c r="AJ50" s="625"/>
      <c r="AK50" s="625"/>
      <c r="AL50" s="625"/>
      <c r="AM50" s="625"/>
      <c r="AN50" s="606"/>
      <c r="AO50" s="606"/>
      <c r="AP50" s="606"/>
      <c r="AQ50" s="606"/>
      <c r="AR50" s="606"/>
      <c r="AS50" s="606"/>
      <c r="AT50" s="606"/>
      <c r="AU50" s="606"/>
      <c r="AV50" s="606"/>
      <c r="AW50" s="606"/>
      <c r="AX50" s="606"/>
      <c r="AY50" s="606"/>
      <c r="AZ50" s="606"/>
      <c r="BA50" s="606"/>
    </row>
    <row r="51" spans="1:53" s="672" customFormat="1" x14ac:dyDescent="0.25">
      <c r="A51" s="606"/>
      <c r="B51" s="677"/>
      <c r="C51" s="677"/>
      <c r="D51" s="676"/>
      <c r="E51" s="675"/>
      <c r="F51" s="675"/>
      <c r="G51" s="673"/>
      <c r="H51" s="674"/>
      <c r="I51" s="673"/>
      <c r="J51" s="679" t="str">
        <f>IF(D51&lt;&gt;"",IF(E51&lt;&gt;"",VLOOKUP(CONCATENATE(D51,"-",E51),'[2]Three Phase - UG'!$C$8:$T$18,9,FALSE),""),"")</f>
        <v/>
      </c>
      <c r="K51" s="679" t="str">
        <f>IF(D51&lt;&gt;"",IF(E51&lt;&gt;"",VLOOKUP(CONCATENATE(D51,"-",E51),'[2]Three Phase - UG'!$C$8:$T$18,10,FALSE),""),"")</f>
        <v/>
      </c>
      <c r="L51" s="679" t="str">
        <f>IF(D51&lt;&gt;"",IF(E51&lt;&gt;"",VLOOKUP(CONCATENATE(D51,"-",E51),'[2]Three Phase - UG'!$C$8:$T$18,12,FALSE),""),"")</f>
        <v/>
      </c>
      <c r="M51" s="679" t="str">
        <f>IF(D51&lt;&gt;"",IF(E51&lt;&gt;"",VLOOKUP(CONCATENATE(D51,"-",E51),'[2]Three Phase - UG'!$C$8:$T$18,13,FALSE),""),"")</f>
        <v/>
      </c>
      <c r="N51" s="678" t="str">
        <f>IF(D51&lt;&gt;"",IF(E51&lt;&gt;"",VLOOKUP(CONCATENATE(D51,"-",E51),'[2]Three Phase - UG'!$C$8:$T$18,15,FALSE)*1000000,""),"")</f>
        <v/>
      </c>
      <c r="O51" s="679"/>
      <c r="P51" s="678"/>
      <c r="W51" s="671"/>
      <c r="X51" s="606"/>
      <c r="Y51" s="606"/>
      <c r="Z51" s="606"/>
      <c r="AA51" s="606"/>
      <c r="AB51" s="606"/>
      <c r="AC51" s="606"/>
      <c r="AD51" s="606"/>
      <c r="AE51" s="606"/>
      <c r="AF51" s="625"/>
      <c r="AG51" s="625"/>
      <c r="AH51" s="625"/>
      <c r="AI51" s="625"/>
      <c r="AJ51" s="625"/>
      <c r="AK51" s="625"/>
      <c r="AL51" s="625"/>
      <c r="AM51" s="625"/>
      <c r="AN51" s="606"/>
      <c r="AO51" s="606"/>
      <c r="AP51" s="606"/>
      <c r="AQ51" s="606"/>
      <c r="AR51" s="606"/>
      <c r="AS51" s="606"/>
      <c r="AT51" s="606"/>
      <c r="AU51" s="606"/>
      <c r="AV51" s="606"/>
      <c r="AW51" s="606"/>
      <c r="AX51" s="606"/>
      <c r="AY51" s="606"/>
      <c r="AZ51" s="606"/>
      <c r="BA51" s="606"/>
    </row>
    <row r="52" spans="1:53" s="672" customFormat="1" x14ac:dyDescent="0.25">
      <c r="A52" s="606"/>
      <c r="B52" s="677"/>
      <c r="C52" s="677"/>
      <c r="D52" s="676"/>
      <c r="E52" s="675"/>
      <c r="F52" s="675"/>
      <c r="G52" s="673"/>
      <c r="H52" s="674"/>
      <c r="I52" s="673"/>
      <c r="J52" s="679" t="str">
        <f>IF(D52&lt;&gt;"",IF(E52&lt;&gt;"",VLOOKUP(CONCATENATE(D52,"-",E52),'[2]Three Phase - UG'!$C$8:$T$18,9,FALSE),""),"")</f>
        <v/>
      </c>
      <c r="K52" s="679" t="str">
        <f>IF(D52&lt;&gt;"",IF(E52&lt;&gt;"",VLOOKUP(CONCATENATE(D52,"-",E52),'[2]Three Phase - UG'!$C$8:$T$18,10,FALSE),""),"")</f>
        <v/>
      </c>
      <c r="L52" s="679" t="str">
        <f>IF(D52&lt;&gt;"",IF(E52&lt;&gt;"",VLOOKUP(CONCATENATE(D52,"-",E52),'[2]Three Phase - UG'!$C$8:$T$18,12,FALSE),""),"")</f>
        <v/>
      </c>
      <c r="M52" s="679" t="str">
        <f>IF(D52&lt;&gt;"",IF(E52&lt;&gt;"",VLOOKUP(CONCATENATE(D52,"-",E52),'[2]Three Phase - UG'!$C$8:$T$18,13,FALSE),""),"")</f>
        <v/>
      </c>
      <c r="N52" s="678" t="str">
        <f>IF(D52&lt;&gt;"",IF(E52&lt;&gt;"",VLOOKUP(CONCATENATE(D52,"-",E52),'[2]Three Phase - UG'!$C$8:$T$18,15,FALSE)*1000000,""),"")</f>
        <v/>
      </c>
      <c r="O52" s="679"/>
      <c r="P52" s="678"/>
      <c r="W52" s="671"/>
      <c r="X52" s="606"/>
      <c r="Y52" s="606"/>
      <c r="Z52" s="606"/>
      <c r="AA52" s="606"/>
      <c r="AB52" s="606"/>
      <c r="AC52" s="606"/>
      <c r="AD52" s="606"/>
      <c r="AE52" s="606"/>
      <c r="AF52" s="625"/>
      <c r="AG52" s="625"/>
      <c r="AH52" s="625"/>
      <c r="AI52" s="625"/>
      <c r="AJ52" s="625"/>
      <c r="AK52" s="625"/>
      <c r="AL52" s="625"/>
      <c r="AM52" s="625"/>
      <c r="AN52" s="606"/>
      <c r="AO52" s="606"/>
      <c r="AP52" s="606"/>
      <c r="AQ52" s="606"/>
      <c r="AR52" s="606"/>
      <c r="AS52" s="606"/>
      <c r="AT52" s="606"/>
      <c r="AU52" s="606"/>
      <c r="AV52" s="606"/>
      <c r="AW52" s="606"/>
      <c r="AX52" s="606"/>
      <c r="AY52" s="606"/>
      <c r="AZ52" s="606"/>
      <c r="BA52" s="606"/>
    </row>
    <row r="53" spans="1:53" s="672" customFormat="1" x14ac:dyDescent="0.25">
      <c r="A53" s="606"/>
      <c r="B53" s="677"/>
      <c r="C53" s="677"/>
      <c r="D53" s="676"/>
      <c r="E53" s="675"/>
      <c r="F53" s="675"/>
      <c r="G53" s="673"/>
      <c r="H53" s="674"/>
      <c r="I53" s="673"/>
      <c r="J53" s="679" t="str">
        <f>IF(D53&lt;&gt;"",IF(E53&lt;&gt;"",VLOOKUP(CONCATENATE(D53,"-",E53),'[2]Three Phase - UG'!$C$8:$T$18,9,FALSE),""),"")</f>
        <v/>
      </c>
      <c r="K53" s="679" t="str">
        <f>IF(D53&lt;&gt;"",IF(E53&lt;&gt;"",VLOOKUP(CONCATENATE(D53,"-",E53),'[2]Three Phase - UG'!$C$8:$T$18,10,FALSE),""),"")</f>
        <v/>
      </c>
      <c r="L53" s="679" t="str">
        <f>IF(D53&lt;&gt;"",IF(E53&lt;&gt;"",VLOOKUP(CONCATENATE(D53,"-",E53),'[2]Three Phase - UG'!$C$8:$T$18,12,FALSE),""),"")</f>
        <v/>
      </c>
      <c r="M53" s="679" t="str">
        <f>IF(D53&lt;&gt;"",IF(E53&lt;&gt;"",VLOOKUP(CONCATENATE(D53,"-",E53),'[2]Three Phase - UG'!$C$8:$T$18,13,FALSE),""),"")</f>
        <v/>
      </c>
      <c r="N53" s="678" t="str">
        <f>IF(D53&lt;&gt;"",IF(E53&lt;&gt;"",VLOOKUP(CONCATENATE(D53,"-",E53),'[2]Three Phase - UG'!$C$8:$T$18,15,FALSE)*1000000,""),"")</f>
        <v/>
      </c>
      <c r="O53" s="679"/>
      <c r="P53" s="678"/>
      <c r="W53" s="671"/>
      <c r="X53" s="606"/>
      <c r="Y53" s="606"/>
      <c r="Z53" s="606"/>
      <c r="AA53" s="606"/>
      <c r="AB53" s="606"/>
      <c r="AC53" s="606"/>
      <c r="AD53" s="606"/>
      <c r="AE53" s="606"/>
      <c r="AF53" s="625"/>
      <c r="AG53" s="625"/>
      <c r="AH53" s="625"/>
      <c r="AI53" s="625"/>
      <c r="AJ53" s="625"/>
      <c r="AK53" s="625"/>
      <c r="AL53" s="625"/>
      <c r="AM53" s="625"/>
      <c r="AN53" s="606"/>
      <c r="AO53" s="606"/>
      <c r="AP53" s="606"/>
      <c r="AQ53" s="606"/>
      <c r="AR53" s="606"/>
      <c r="AS53" s="606"/>
      <c r="AT53" s="606"/>
      <c r="AU53" s="606"/>
      <c r="AV53" s="606"/>
      <c r="AW53" s="606"/>
      <c r="AX53" s="606"/>
      <c r="AY53" s="606"/>
      <c r="AZ53" s="606"/>
      <c r="BA53" s="606"/>
    </row>
    <row r="54" spans="1:53" s="672" customFormat="1" x14ac:dyDescent="0.25">
      <c r="A54" s="606"/>
      <c r="B54" s="677"/>
      <c r="C54" s="677"/>
      <c r="D54" s="676"/>
      <c r="E54" s="675"/>
      <c r="F54" s="675"/>
      <c r="G54" s="673"/>
      <c r="H54" s="674"/>
      <c r="I54" s="673"/>
      <c r="J54" s="679" t="str">
        <f>IF(D54&lt;&gt;"",IF(E54&lt;&gt;"",VLOOKUP(CONCATENATE(D54,"-",E54),'[2]Three Phase - UG'!$C$8:$T$18,9,FALSE),""),"")</f>
        <v/>
      </c>
      <c r="K54" s="679" t="str">
        <f>IF(D54&lt;&gt;"",IF(E54&lt;&gt;"",VLOOKUP(CONCATENATE(D54,"-",E54),'[2]Three Phase - UG'!$C$8:$T$18,10,FALSE),""),"")</f>
        <v/>
      </c>
      <c r="L54" s="679" t="str">
        <f>IF(D54&lt;&gt;"",IF(E54&lt;&gt;"",VLOOKUP(CONCATENATE(D54,"-",E54),'[2]Three Phase - UG'!$C$8:$T$18,12,FALSE),""),"")</f>
        <v/>
      </c>
      <c r="M54" s="679" t="str">
        <f>IF(D54&lt;&gt;"",IF(E54&lt;&gt;"",VLOOKUP(CONCATENATE(D54,"-",E54),'[2]Three Phase - UG'!$C$8:$T$18,13,FALSE),""),"")</f>
        <v/>
      </c>
      <c r="N54" s="678" t="str">
        <f>IF(D54&lt;&gt;"",IF(E54&lt;&gt;"",VLOOKUP(CONCATENATE(D54,"-",E54),'[2]Three Phase - UG'!$C$8:$T$18,15,FALSE)*1000000,""),"")</f>
        <v/>
      </c>
      <c r="O54" s="679"/>
      <c r="P54" s="678"/>
      <c r="W54" s="671"/>
      <c r="X54" s="606"/>
      <c r="Y54" s="606"/>
      <c r="Z54" s="606"/>
      <c r="AA54" s="606"/>
      <c r="AB54" s="606"/>
      <c r="AC54" s="606"/>
      <c r="AD54" s="606"/>
      <c r="AE54" s="606"/>
      <c r="AF54" s="625"/>
      <c r="AG54" s="625"/>
      <c r="AH54" s="625"/>
      <c r="AI54" s="625"/>
      <c r="AJ54" s="625"/>
      <c r="AK54" s="625"/>
      <c r="AL54" s="625"/>
      <c r="AM54" s="625"/>
      <c r="AN54" s="606"/>
      <c r="AO54" s="606"/>
      <c r="AP54" s="606"/>
      <c r="AQ54" s="606"/>
      <c r="AR54" s="606"/>
      <c r="AS54" s="606"/>
      <c r="AT54" s="606"/>
      <c r="AU54" s="606"/>
      <c r="AV54" s="606"/>
      <c r="AW54" s="606"/>
      <c r="AX54" s="606"/>
      <c r="AY54" s="606"/>
      <c r="AZ54" s="606"/>
      <c r="BA54" s="606"/>
    </row>
    <row r="55" spans="1:53" s="672" customFormat="1" x14ac:dyDescent="0.25">
      <c r="A55" s="606"/>
      <c r="B55" s="677"/>
      <c r="C55" s="677"/>
      <c r="D55" s="676"/>
      <c r="E55" s="675"/>
      <c r="F55" s="675"/>
      <c r="G55" s="673"/>
      <c r="H55" s="674"/>
      <c r="I55" s="673"/>
      <c r="J55" s="679" t="str">
        <f>IF(D55&lt;&gt;"",IF(E55&lt;&gt;"",VLOOKUP(CONCATENATE(D55,"-",E55),'[2]Three Phase - UG'!$C$8:$T$18,9,FALSE),""),"")</f>
        <v/>
      </c>
      <c r="K55" s="679" t="str">
        <f>IF(D55&lt;&gt;"",IF(E55&lt;&gt;"",VLOOKUP(CONCATENATE(D55,"-",E55),'[2]Three Phase - UG'!$C$8:$T$18,10,FALSE),""),"")</f>
        <v/>
      </c>
      <c r="L55" s="679" t="str">
        <f>IF(D55&lt;&gt;"",IF(E55&lt;&gt;"",VLOOKUP(CONCATENATE(D55,"-",E55),'[2]Three Phase - UG'!$C$8:$T$18,12,FALSE),""),"")</f>
        <v/>
      </c>
      <c r="M55" s="679" t="str">
        <f>IF(D55&lt;&gt;"",IF(E55&lt;&gt;"",VLOOKUP(CONCATENATE(D55,"-",E55),'[2]Three Phase - UG'!$C$8:$T$18,13,FALSE),""),"")</f>
        <v/>
      </c>
      <c r="N55" s="678" t="str">
        <f>IF(D55&lt;&gt;"",IF(E55&lt;&gt;"",VLOOKUP(CONCATENATE(D55,"-",E55),'[2]Three Phase - UG'!$C$8:$T$18,15,FALSE)*1000000,""),"")</f>
        <v/>
      </c>
      <c r="O55" s="679"/>
      <c r="P55" s="678"/>
      <c r="W55" s="671"/>
      <c r="X55" s="606"/>
      <c r="Y55" s="606"/>
      <c r="Z55" s="606"/>
      <c r="AA55" s="606"/>
      <c r="AB55" s="606"/>
      <c r="AC55" s="606"/>
      <c r="AD55" s="606"/>
      <c r="AE55" s="606"/>
      <c r="AF55" s="625"/>
      <c r="AG55" s="625"/>
      <c r="AH55" s="625"/>
      <c r="AI55" s="625"/>
      <c r="AJ55" s="625"/>
      <c r="AK55" s="625"/>
      <c r="AL55" s="625"/>
      <c r="AM55" s="625"/>
      <c r="AN55" s="606"/>
      <c r="AO55" s="606"/>
      <c r="AP55" s="606"/>
      <c r="AQ55" s="606"/>
      <c r="AR55" s="606"/>
      <c r="AS55" s="606"/>
      <c r="AT55" s="606"/>
      <c r="AU55" s="606"/>
      <c r="AV55" s="606"/>
      <c r="AW55" s="606"/>
      <c r="AX55" s="606"/>
      <c r="AY55" s="606"/>
      <c r="AZ55" s="606"/>
      <c r="BA55" s="606"/>
    </row>
    <row r="56" spans="1:53" s="672" customFormat="1" x14ac:dyDescent="0.25">
      <c r="A56" s="606"/>
      <c r="B56" s="677"/>
      <c r="C56" s="677"/>
      <c r="D56" s="676"/>
      <c r="E56" s="675"/>
      <c r="F56" s="675"/>
      <c r="G56" s="673"/>
      <c r="H56" s="674"/>
      <c r="I56" s="673"/>
      <c r="J56" s="679" t="str">
        <f>IF(D56&lt;&gt;"",IF(E56&lt;&gt;"",VLOOKUP(CONCATENATE(D56,"-",E56),'[2]Three Phase - UG'!$C$8:$T$18,9,FALSE),""),"")</f>
        <v/>
      </c>
      <c r="K56" s="679" t="str">
        <f>IF(D56&lt;&gt;"",IF(E56&lt;&gt;"",VLOOKUP(CONCATENATE(D56,"-",E56),'[2]Three Phase - UG'!$C$8:$T$18,10,FALSE),""),"")</f>
        <v/>
      </c>
      <c r="L56" s="679" t="str">
        <f>IF(D56&lt;&gt;"",IF(E56&lt;&gt;"",VLOOKUP(CONCATENATE(D56,"-",E56),'[2]Three Phase - UG'!$C$8:$T$18,12,FALSE),""),"")</f>
        <v/>
      </c>
      <c r="M56" s="679" t="str">
        <f>IF(D56&lt;&gt;"",IF(E56&lt;&gt;"",VLOOKUP(CONCATENATE(D56,"-",E56),'[2]Three Phase - UG'!$C$8:$T$18,13,FALSE),""),"")</f>
        <v/>
      </c>
      <c r="N56" s="678" t="str">
        <f>IF(D56&lt;&gt;"",IF(E56&lt;&gt;"",VLOOKUP(CONCATENATE(D56,"-",E56),'[2]Three Phase - UG'!$C$8:$T$18,15,FALSE)*1000000,""),"")</f>
        <v/>
      </c>
      <c r="O56" s="679"/>
      <c r="P56" s="678"/>
      <c r="W56" s="671"/>
      <c r="X56" s="606"/>
      <c r="Y56" s="606"/>
      <c r="Z56" s="606"/>
      <c r="AA56" s="606"/>
      <c r="AB56" s="606"/>
      <c r="AC56" s="606"/>
      <c r="AD56" s="606"/>
      <c r="AE56" s="606"/>
      <c r="AF56" s="625"/>
      <c r="AG56" s="625"/>
      <c r="AH56" s="625"/>
      <c r="AI56" s="625"/>
      <c r="AJ56" s="625"/>
      <c r="AK56" s="625"/>
      <c r="AL56" s="625"/>
      <c r="AM56" s="625"/>
      <c r="AN56" s="606"/>
      <c r="AO56" s="606"/>
      <c r="AP56" s="606"/>
      <c r="AQ56" s="606"/>
      <c r="AR56" s="606"/>
      <c r="AS56" s="606"/>
      <c r="AT56" s="606"/>
      <c r="AU56" s="606"/>
      <c r="AV56" s="606"/>
      <c r="AW56" s="606"/>
      <c r="AX56" s="606"/>
      <c r="AY56" s="606"/>
      <c r="AZ56" s="606"/>
      <c r="BA56" s="606"/>
    </row>
    <row r="57" spans="1:53" s="672" customFormat="1" x14ac:dyDescent="0.25">
      <c r="A57" s="606"/>
      <c r="B57" s="677"/>
      <c r="C57" s="677"/>
      <c r="D57" s="676"/>
      <c r="E57" s="675"/>
      <c r="F57" s="675"/>
      <c r="G57" s="673"/>
      <c r="H57" s="674"/>
      <c r="I57" s="673"/>
      <c r="J57" s="679" t="str">
        <f>IF(D57&lt;&gt;"",IF(E57&lt;&gt;"",VLOOKUP(CONCATENATE(D57,"-",E57),'[2]Three Phase - UG'!$C$8:$T$18,9,FALSE),""),"")</f>
        <v/>
      </c>
      <c r="K57" s="679" t="str">
        <f>IF(D57&lt;&gt;"",IF(E57&lt;&gt;"",VLOOKUP(CONCATENATE(D57,"-",E57),'[2]Three Phase - UG'!$C$8:$T$18,10,FALSE),""),"")</f>
        <v/>
      </c>
      <c r="L57" s="679" t="str">
        <f>IF(D57&lt;&gt;"",IF(E57&lt;&gt;"",VLOOKUP(CONCATENATE(D57,"-",E57),'[2]Three Phase - UG'!$C$8:$T$18,12,FALSE),""),"")</f>
        <v/>
      </c>
      <c r="M57" s="679" t="str">
        <f>IF(D57&lt;&gt;"",IF(E57&lt;&gt;"",VLOOKUP(CONCATENATE(D57,"-",E57),'[2]Three Phase - UG'!$C$8:$T$18,13,FALSE),""),"")</f>
        <v/>
      </c>
      <c r="N57" s="678" t="str">
        <f>IF(D57&lt;&gt;"",IF(E57&lt;&gt;"",VLOOKUP(CONCATENATE(D57,"-",E57),'[2]Three Phase - UG'!$C$8:$T$18,15,FALSE)*1000000,""),"")</f>
        <v/>
      </c>
      <c r="O57" s="679"/>
      <c r="P57" s="678"/>
      <c r="W57" s="671"/>
      <c r="X57" s="606"/>
      <c r="Y57" s="606"/>
      <c r="Z57" s="606"/>
      <c r="AA57" s="606"/>
      <c r="AB57" s="606"/>
      <c r="AC57" s="606"/>
      <c r="AD57" s="606"/>
      <c r="AE57" s="606"/>
      <c r="AF57" s="625"/>
      <c r="AG57" s="625"/>
      <c r="AH57" s="625"/>
      <c r="AI57" s="625"/>
      <c r="AJ57" s="625"/>
      <c r="AK57" s="625"/>
      <c r="AL57" s="625"/>
      <c r="AM57" s="625"/>
      <c r="AN57" s="606"/>
      <c r="AO57" s="606"/>
      <c r="AP57" s="606"/>
      <c r="AQ57" s="606"/>
      <c r="AR57" s="606"/>
      <c r="AS57" s="606"/>
      <c r="AT57" s="606"/>
      <c r="AU57" s="606"/>
      <c r="AV57" s="606"/>
      <c r="AW57" s="606"/>
      <c r="AX57" s="606"/>
      <c r="AY57" s="606"/>
      <c r="AZ57" s="606"/>
      <c r="BA57" s="606"/>
    </row>
    <row r="58" spans="1:53" s="672" customFormat="1" x14ac:dyDescent="0.25">
      <c r="A58" s="606"/>
      <c r="B58" s="677"/>
      <c r="C58" s="677"/>
      <c r="D58" s="676"/>
      <c r="E58" s="675"/>
      <c r="F58" s="675"/>
      <c r="G58" s="673"/>
      <c r="H58" s="674"/>
      <c r="I58" s="673"/>
      <c r="J58" s="679" t="str">
        <f>IF(D58&lt;&gt;"",IF(E58&lt;&gt;"",VLOOKUP(CONCATENATE(D58,"-",E58),'[2]Three Phase - UG'!$C$8:$T$18,9,FALSE),""),"")</f>
        <v/>
      </c>
      <c r="K58" s="679" t="str">
        <f>IF(D58&lt;&gt;"",IF(E58&lt;&gt;"",VLOOKUP(CONCATENATE(D58,"-",E58),'[2]Three Phase - UG'!$C$8:$T$18,10,FALSE),""),"")</f>
        <v/>
      </c>
      <c r="L58" s="679" t="str">
        <f>IF(D58&lt;&gt;"",IF(E58&lt;&gt;"",VLOOKUP(CONCATENATE(D58,"-",E58),'[2]Three Phase - UG'!$C$8:$T$18,12,FALSE),""),"")</f>
        <v/>
      </c>
      <c r="M58" s="679" t="str">
        <f>IF(D58&lt;&gt;"",IF(E58&lt;&gt;"",VLOOKUP(CONCATENATE(D58,"-",E58),'[2]Three Phase - UG'!$C$8:$T$18,13,FALSE),""),"")</f>
        <v/>
      </c>
      <c r="N58" s="678" t="str">
        <f>IF(D58&lt;&gt;"",IF(E58&lt;&gt;"",VLOOKUP(CONCATENATE(D58,"-",E58),'[2]Three Phase - UG'!$C$8:$T$18,15,FALSE)*1000000,""),"")</f>
        <v/>
      </c>
      <c r="O58" s="679"/>
      <c r="P58" s="678"/>
      <c r="W58" s="671"/>
      <c r="X58" s="606"/>
      <c r="Y58" s="606"/>
      <c r="Z58" s="606"/>
      <c r="AA58" s="606"/>
      <c r="AB58" s="606"/>
      <c r="AC58" s="606"/>
      <c r="AD58" s="606"/>
      <c r="AE58" s="606"/>
      <c r="AF58" s="625"/>
      <c r="AG58" s="625"/>
      <c r="AH58" s="625"/>
      <c r="AI58" s="625"/>
      <c r="AJ58" s="625"/>
      <c r="AK58" s="625"/>
      <c r="AL58" s="625"/>
      <c r="AM58" s="625"/>
      <c r="AN58" s="606"/>
      <c r="AO58" s="606"/>
      <c r="AP58" s="606"/>
      <c r="AQ58" s="606"/>
      <c r="AR58" s="606"/>
      <c r="AS58" s="606"/>
      <c r="AT58" s="606"/>
      <c r="AU58" s="606"/>
      <c r="AV58" s="606"/>
      <c r="AW58" s="606"/>
      <c r="AX58" s="606"/>
      <c r="AY58" s="606"/>
      <c r="AZ58" s="606"/>
      <c r="BA58" s="606"/>
    </row>
    <row r="59" spans="1:53" s="672" customFormat="1" x14ac:dyDescent="0.25">
      <c r="A59" s="606"/>
      <c r="B59" s="677"/>
      <c r="C59" s="677"/>
      <c r="D59" s="676"/>
      <c r="E59" s="675"/>
      <c r="F59" s="675"/>
      <c r="G59" s="673"/>
      <c r="H59" s="674"/>
      <c r="I59" s="673"/>
      <c r="J59" s="679" t="str">
        <f>IF(D59&lt;&gt;"",IF(E59&lt;&gt;"",VLOOKUP(CONCATENATE(D59,"-",E59),'[2]Three Phase - UG'!$C$8:$T$18,9,FALSE),""),"")</f>
        <v/>
      </c>
      <c r="K59" s="679" t="str">
        <f>IF(D59&lt;&gt;"",IF(E59&lt;&gt;"",VLOOKUP(CONCATENATE(D59,"-",E59),'[2]Three Phase - UG'!$C$8:$T$18,10,FALSE),""),"")</f>
        <v/>
      </c>
      <c r="L59" s="679" t="str">
        <f>IF(D59&lt;&gt;"",IF(E59&lt;&gt;"",VLOOKUP(CONCATENATE(D59,"-",E59),'[2]Three Phase - UG'!$C$8:$T$18,12,FALSE),""),"")</f>
        <v/>
      </c>
      <c r="M59" s="679" t="str">
        <f>IF(D59&lt;&gt;"",IF(E59&lt;&gt;"",VLOOKUP(CONCATENATE(D59,"-",E59),'[2]Three Phase - UG'!$C$8:$T$18,13,FALSE),""),"")</f>
        <v/>
      </c>
      <c r="N59" s="678" t="str">
        <f>IF(D59&lt;&gt;"",IF(E59&lt;&gt;"",VLOOKUP(CONCATENATE(D59,"-",E59),'[2]Three Phase - UG'!$C$8:$T$18,15,FALSE)*1000000,""),"")</f>
        <v/>
      </c>
      <c r="O59" s="679"/>
      <c r="P59" s="678"/>
      <c r="W59" s="671"/>
      <c r="X59" s="606"/>
      <c r="Y59" s="606"/>
      <c r="Z59" s="606"/>
      <c r="AA59" s="606"/>
      <c r="AB59" s="606"/>
      <c r="AC59" s="606"/>
      <c r="AD59" s="606"/>
      <c r="AE59" s="606"/>
      <c r="AF59" s="625"/>
      <c r="AG59" s="625"/>
      <c r="AH59" s="625"/>
      <c r="AI59" s="625"/>
      <c r="AJ59" s="625"/>
      <c r="AK59" s="625"/>
      <c r="AL59" s="625"/>
      <c r="AM59" s="625"/>
      <c r="AN59" s="606"/>
      <c r="AO59" s="606"/>
      <c r="AP59" s="606"/>
      <c r="AQ59" s="606"/>
      <c r="AR59" s="606"/>
      <c r="AS59" s="606"/>
      <c r="AT59" s="606"/>
      <c r="AU59" s="606"/>
      <c r="AV59" s="606"/>
      <c r="AW59" s="606"/>
      <c r="AX59" s="606"/>
      <c r="AY59" s="606"/>
      <c r="AZ59" s="606"/>
      <c r="BA59" s="606"/>
    </row>
    <row r="60" spans="1:53" s="672" customFormat="1" x14ac:dyDescent="0.25">
      <c r="A60" s="606"/>
      <c r="B60" s="677"/>
      <c r="C60" s="677"/>
      <c r="D60" s="676"/>
      <c r="E60" s="675"/>
      <c r="F60" s="675"/>
      <c r="G60" s="673"/>
      <c r="H60" s="674"/>
      <c r="I60" s="673"/>
      <c r="J60" s="679" t="str">
        <f>IF(D60&lt;&gt;"",IF(E60&lt;&gt;"",VLOOKUP(CONCATENATE(D60,"-",E60),'[2]Three Phase - UG'!$C$8:$T$18,9,FALSE),""),"")</f>
        <v/>
      </c>
      <c r="K60" s="679" t="str">
        <f>IF(D60&lt;&gt;"",IF(E60&lt;&gt;"",VLOOKUP(CONCATENATE(D60,"-",E60),'[2]Three Phase - UG'!$C$8:$T$18,10,FALSE),""),"")</f>
        <v/>
      </c>
      <c r="L60" s="679" t="str">
        <f>IF(D60&lt;&gt;"",IF(E60&lt;&gt;"",VLOOKUP(CONCATENATE(D60,"-",E60),'[2]Three Phase - UG'!$C$8:$T$18,12,FALSE),""),"")</f>
        <v/>
      </c>
      <c r="M60" s="679" t="str">
        <f>IF(D60&lt;&gt;"",IF(E60&lt;&gt;"",VLOOKUP(CONCATENATE(D60,"-",E60),'[2]Three Phase - UG'!$C$8:$T$18,13,FALSE),""),"")</f>
        <v/>
      </c>
      <c r="N60" s="678" t="str">
        <f>IF(D60&lt;&gt;"",IF(E60&lt;&gt;"",VLOOKUP(CONCATENATE(D60,"-",E60),'[2]Three Phase - UG'!$C$8:$T$18,15,FALSE)*1000000,""),"")</f>
        <v/>
      </c>
      <c r="O60" s="679"/>
      <c r="P60" s="678"/>
      <c r="W60" s="671"/>
      <c r="X60" s="606"/>
      <c r="Y60" s="606"/>
      <c r="Z60" s="606"/>
      <c r="AA60" s="606"/>
      <c r="AB60" s="606"/>
      <c r="AC60" s="606"/>
      <c r="AD60" s="606"/>
      <c r="AE60" s="606"/>
      <c r="AF60" s="625"/>
      <c r="AG60" s="625"/>
      <c r="AH60" s="625"/>
      <c r="AI60" s="625"/>
      <c r="AJ60" s="625"/>
      <c r="AK60" s="625"/>
      <c r="AL60" s="625"/>
      <c r="AM60" s="625"/>
      <c r="AN60" s="606"/>
      <c r="AO60" s="606"/>
      <c r="AP60" s="606"/>
      <c r="AQ60" s="606"/>
      <c r="AR60" s="606"/>
      <c r="AS60" s="606"/>
      <c r="AT60" s="606"/>
      <c r="AU60" s="606"/>
      <c r="AV60" s="606"/>
      <c r="AW60" s="606"/>
      <c r="AX60" s="606"/>
      <c r="AY60" s="606"/>
      <c r="AZ60" s="606"/>
      <c r="BA60" s="606"/>
    </row>
    <row r="61" spans="1:53" s="672" customFormat="1" x14ac:dyDescent="0.25">
      <c r="A61" s="606"/>
      <c r="B61" s="677"/>
      <c r="C61" s="677"/>
      <c r="D61" s="676"/>
      <c r="E61" s="675"/>
      <c r="F61" s="675"/>
      <c r="G61" s="673"/>
      <c r="H61" s="674"/>
      <c r="I61" s="673"/>
      <c r="J61" s="679" t="str">
        <f>IF(D61&lt;&gt;"",IF(E61&lt;&gt;"",VLOOKUP(CONCATENATE(D61,"-",E61),'[2]Three Phase - UG'!$C$8:$T$18,9,FALSE),""),"")</f>
        <v/>
      </c>
      <c r="K61" s="679" t="str">
        <f>IF(D61&lt;&gt;"",IF(E61&lt;&gt;"",VLOOKUP(CONCATENATE(D61,"-",E61),'[2]Three Phase - UG'!$C$8:$T$18,10,FALSE),""),"")</f>
        <v/>
      </c>
      <c r="L61" s="679" t="str">
        <f>IF(D61&lt;&gt;"",IF(E61&lt;&gt;"",VLOOKUP(CONCATENATE(D61,"-",E61),'[2]Three Phase - UG'!$C$8:$T$18,12,FALSE),""),"")</f>
        <v/>
      </c>
      <c r="M61" s="679" t="str">
        <f>IF(D61&lt;&gt;"",IF(E61&lt;&gt;"",VLOOKUP(CONCATENATE(D61,"-",E61),'[2]Three Phase - UG'!$C$8:$T$18,13,FALSE),""),"")</f>
        <v/>
      </c>
      <c r="N61" s="678" t="str">
        <f>IF(D61&lt;&gt;"",IF(E61&lt;&gt;"",VLOOKUP(CONCATENATE(D61,"-",E61),'[2]Three Phase - UG'!$C$8:$T$18,15,FALSE)*1000000,""),"")</f>
        <v/>
      </c>
      <c r="O61" s="679"/>
      <c r="P61" s="678"/>
      <c r="W61" s="671"/>
      <c r="X61" s="606"/>
      <c r="Y61" s="606"/>
      <c r="Z61" s="606"/>
      <c r="AA61" s="606"/>
      <c r="AB61" s="606"/>
      <c r="AC61" s="606"/>
      <c r="AD61" s="606"/>
      <c r="AE61" s="606"/>
      <c r="AF61" s="625"/>
      <c r="AG61" s="625"/>
      <c r="AH61" s="625"/>
      <c r="AI61" s="625"/>
      <c r="AJ61" s="625"/>
      <c r="AK61" s="625"/>
      <c r="AL61" s="625"/>
      <c r="AM61" s="625"/>
      <c r="AN61" s="606"/>
      <c r="AO61" s="606"/>
      <c r="AP61" s="606"/>
      <c r="AQ61" s="606"/>
      <c r="AR61" s="606"/>
      <c r="AS61" s="606"/>
      <c r="AT61" s="606"/>
      <c r="AU61" s="606"/>
      <c r="AV61" s="606"/>
      <c r="AW61" s="606"/>
      <c r="AX61" s="606"/>
      <c r="AY61" s="606"/>
      <c r="AZ61" s="606"/>
      <c r="BA61" s="606"/>
    </row>
    <row r="62" spans="1:53" s="672" customFormat="1" x14ac:dyDescent="0.25">
      <c r="A62" s="606"/>
      <c r="B62" s="677"/>
      <c r="C62" s="677"/>
      <c r="D62" s="676"/>
      <c r="E62" s="675"/>
      <c r="F62" s="675"/>
      <c r="G62" s="673"/>
      <c r="H62" s="674"/>
      <c r="I62" s="673"/>
      <c r="J62" s="679" t="str">
        <f>IF(D62&lt;&gt;"",IF(E62&lt;&gt;"",VLOOKUP(CONCATENATE(D62,"-",E62),'[2]Three Phase - UG'!$C$8:$T$18,9,FALSE),""),"")</f>
        <v/>
      </c>
      <c r="K62" s="679" t="str">
        <f>IF(D62&lt;&gt;"",IF(E62&lt;&gt;"",VLOOKUP(CONCATENATE(D62,"-",E62),'[2]Three Phase - UG'!$C$8:$T$18,10,FALSE),""),"")</f>
        <v/>
      </c>
      <c r="L62" s="679" t="str">
        <f>IF(D62&lt;&gt;"",IF(E62&lt;&gt;"",VLOOKUP(CONCATENATE(D62,"-",E62),'[2]Three Phase - UG'!$C$8:$T$18,12,FALSE),""),"")</f>
        <v/>
      </c>
      <c r="M62" s="679" t="str">
        <f>IF(D62&lt;&gt;"",IF(E62&lt;&gt;"",VLOOKUP(CONCATENATE(D62,"-",E62),'[2]Three Phase - UG'!$C$8:$T$18,13,FALSE),""),"")</f>
        <v/>
      </c>
      <c r="N62" s="678" t="str">
        <f>IF(D62&lt;&gt;"",IF(E62&lt;&gt;"",VLOOKUP(CONCATENATE(D62,"-",E62),'[2]Three Phase - UG'!$C$8:$T$18,15,FALSE)*1000000,""),"")</f>
        <v/>
      </c>
      <c r="O62" s="679"/>
      <c r="P62" s="678"/>
      <c r="W62" s="671"/>
      <c r="X62" s="606"/>
      <c r="Y62" s="606"/>
      <c r="Z62" s="606"/>
      <c r="AA62" s="606"/>
      <c r="AB62" s="606"/>
      <c r="AC62" s="606"/>
      <c r="AD62" s="606"/>
      <c r="AE62" s="606"/>
      <c r="AF62" s="625"/>
      <c r="AG62" s="625"/>
      <c r="AH62" s="625"/>
      <c r="AI62" s="625"/>
      <c r="AJ62" s="625"/>
      <c r="AK62" s="625"/>
      <c r="AL62" s="625"/>
      <c r="AM62" s="625"/>
      <c r="AN62" s="606"/>
      <c r="AO62" s="606"/>
      <c r="AP62" s="606"/>
      <c r="AQ62" s="606"/>
      <c r="AR62" s="606"/>
      <c r="AS62" s="606"/>
      <c r="AT62" s="606"/>
      <c r="AU62" s="606"/>
      <c r="AV62" s="606"/>
      <c r="AW62" s="606"/>
      <c r="AX62" s="606"/>
      <c r="AY62" s="606"/>
      <c r="AZ62" s="606"/>
      <c r="BA62" s="606"/>
    </row>
    <row r="63" spans="1:53" s="672" customFormat="1" x14ac:dyDescent="0.25">
      <c r="A63" s="606"/>
      <c r="B63" s="677"/>
      <c r="C63" s="677"/>
      <c r="D63" s="676"/>
      <c r="E63" s="675"/>
      <c r="F63" s="675"/>
      <c r="G63" s="673"/>
      <c r="H63" s="674"/>
      <c r="I63" s="673"/>
      <c r="J63" s="679" t="str">
        <f>IF(D63&lt;&gt;"",IF(E63&lt;&gt;"",VLOOKUP(CONCATENATE(D63,"-",E63),'[2]Three Phase - UG'!$C$8:$T$18,9,FALSE),""),"")</f>
        <v/>
      </c>
      <c r="K63" s="679" t="str">
        <f>IF(D63&lt;&gt;"",IF(E63&lt;&gt;"",VLOOKUP(CONCATENATE(D63,"-",E63),'[2]Three Phase - UG'!$C$8:$T$18,10,FALSE),""),"")</f>
        <v/>
      </c>
      <c r="L63" s="679" t="str">
        <f>IF(D63&lt;&gt;"",IF(E63&lt;&gt;"",VLOOKUP(CONCATENATE(D63,"-",E63),'[2]Three Phase - UG'!$C$8:$T$18,12,FALSE),""),"")</f>
        <v/>
      </c>
      <c r="M63" s="679" t="str">
        <f>IF(D63&lt;&gt;"",IF(E63&lt;&gt;"",VLOOKUP(CONCATENATE(D63,"-",E63),'[2]Three Phase - UG'!$C$8:$T$18,13,FALSE),""),"")</f>
        <v/>
      </c>
      <c r="N63" s="678" t="str">
        <f>IF(D63&lt;&gt;"",IF(E63&lt;&gt;"",VLOOKUP(CONCATENATE(D63,"-",E63),'[2]Three Phase - UG'!$C$8:$T$18,15,FALSE)*1000000,""),"")</f>
        <v/>
      </c>
      <c r="O63" s="679"/>
      <c r="P63" s="678"/>
      <c r="W63" s="671"/>
      <c r="X63" s="606"/>
      <c r="Y63" s="606"/>
      <c r="Z63" s="606"/>
      <c r="AA63" s="606"/>
      <c r="AB63" s="606"/>
      <c r="AC63" s="606"/>
      <c r="AD63" s="606"/>
      <c r="AE63" s="606"/>
      <c r="AF63" s="625"/>
      <c r="AG63" s="625"/>
      <c r="AH63" s="625"/>
      <c r="AI63" s="625"/>
      <c r="AJ63" s="625"/>
      <c r="AK63" s="625"/>
      <c r="AL63" s="625"/>
      <c r="AM63" s="625"/>
      <c r="AN63" s="606"/>
      <c r="AO63" s="606"/>
      <c r="AP63" s="606"/>
      <c r="AQ63" s="606"/>
      <c r="AR63" s="606"/>
      <c r="AS63" s="606"/>
      <c r="AT63" s="606"/>
      <c r="AU63" s="606"/>
      <c r="AV63" s="606"/>
      <c r="AW63" s="606"/>
      <c r="AX63" s="606"/>
      <c r="AY63" s="606"/>
      <c r="AZ63" s="606"/>
      <c r="BA63" s="606"/>
    </row>
    <row r="64" spans="1:53" s="672" customFormat="1" x14ac:dyDescent="0.25">
      <c r="A64" s="606"/>
      <c r="B64" s="677"/>
      <c r="C64" s="677"/>
      <c r="D64" s="676"/>
      <c r="E64" s="675"/>
      <c r="F64" s="675"/>
      <c r="G64" s="673"/>
      <c r="H64" s="674"/>
      <c r="I64" s="673"/>
      <c r="J64" s="679" t="str">
        <f>IF(D64&lt;&gt;"",IF(E64&lt;&gt;"",VLOOKUP(CONCATENATE(D64,"-",E64),'[2]Three Phase - UG'!$C$8:$T$18,9,FALSE),""),"")</f>
        <v/>
      </c>
      <c r="K64" s="679" t="str">
        <f>IF(D64&lt;&gt;"",IF(E64&lt;&gt;"",VLOOKUP(CONCATENATE(D64,"-",E64),'[2]Three Phase - UG'!$C$8:$T$18,10,FALSE),""),"")</f>
        <v/>
      </c>
      <c r="L64" s="679" t="str">
        <f>IF(D64&lt;&gt;"",IF(E64&lt;&gt;"",VLOOKUP(CONCATENATE(D64,"-",E64),'[2]Three Phase - UG'!$C$8:$T$18,12,FALSE),""),"")</f>
        <v/>
      </c>
      <c r="M64" s="679" t="str">
        <f>IF(D64&lt;&gt;"",IF(E64&lt;&gt;"",VLOOKUP(CONCATENATE(D64,"-",E64),'[2]Three Phase - UG'!$C$8:$T$18,13,FALSE),""),"")</f>
        <v/>
      </c>
      <c r="N64" s="678" t="str">
        <f>IF(D64&lt;&gt;"",IF(E64&lt;&gt;"",VLOOKUP(CONCATENATE(D64,"-",E64),'[2]Three Phase - UG'!$C$8:$T$18,15,FALSE)*1000000,""),"")</f>
        <v/>
      </c>
      <c r="O64" s="679"/>
      <c r="P64" s="678"/>
      <c r="W64" s="671"/>
      <c r="X64" s="606"/>
      <c r="Y64" s="606"/>
      <c r="Z64" s="606"/>
      <c r="AA64" s="606"/>
      <c r="AB64" s="606"/>
      <c r="AC64" s="606"/>
      <c r="AD64" s="606"/>
      <c r="AE64" s="606"/>
      <c r="AF64" s="625"/>
      <c r="AG64" s="625"/>
      <c r="AH64" s="625"/>
      <c r="AI64" s="625"/>
      <c r="AJ64" s="625"/>
      <c r="AK64" s="625"/>
      <c r="AL64" s="625"/>
      <c r="AM64" s="625"/>
      <c r="AN64" s="606"/>
      <c r="AO64" s="606"/>
      <c r="AP64" s="606"/>
      <c r="AQ64" s="606"/>
      <c r="AR64" s="606"/>
      <c r="AS64" s="606"/>
      <c r="AT64" s="606"/>
      <c r="AU64" s="606"/>
      <c r="AV64" s="606"/>
      <c r="AW64" s="606"/>
      <c r="AX64" s="606"/>
      <c r="AY64" s="606"/>
      <c r="AZ64" s="606"/>
      <c r="BA64" s="606"/>
    </row>
    <row r="65" spans="1:53" s="672" customFormat="1" x14ac:dyDescent="0.25">
      <c r="A65" s="606"/>
      <c r="B65" s="677"/>
      <c r="C65" s="677"/>
      <c r="D65" s="676"/>
      <c r="E65" s="675"/>
      <c r="F65" s="675"/>
      <c r="G65" s="673"/>
      <c r="H65" s="674"/>
      <c r="I65" s="673"/>
      <c r="J65" s="679" t="str">
        <f>IF(D65&lt;&gt;"",IF(E65&lt;&gt;"",VLOOKUP(CONCATENATE(D65,"-",E65),'[2]Three Phase - UG'!$C$8:$T$18,9,FALSE),""),"")</f>
        <v/>
      </c>
      <c r="K65" s="679" t="str">
        <f>IF(D65&lt;&gt;"",IF(E65&lt;&gt;"",VLOOKUP(CONCATENATE(D65,"-",E65),'[2]Three Phase - UG'!$C$8:$T$18,10,FALSE),""),"")</f>
        <v/>
      </c>
      <c r="L65" s="679" t="str">
        <f>IF(D65&lt;&gt;"",IF(E65&lt;&gt;"",VLOOKUP(CONCATENATE(D65,"-",E65),'[2]Three Phase - UG'!$C$8:$T$18,12,FALSE),""),"")</f>
        <v/>
      </c>
      <c r="M65" s="679" t="str">
        <f>IF(D65&lt;&gt;"",IF(E65&lt;&gt;"",VLOOKUP(CONCATENATE(D65,"-",E65),'[2]Three Phase - UG'!$C$8:$T$18,13,FALSE),""),"")</f>
        <v/>
      </c>
      <c r="N65" s="678" t="str">
        <f>IF(D65&lt;&gt;"",IF(E65&lt;&gt;"",VLOOKUP(CONCATENATE(D65,"-",E65),'[2]Three Phase - UG'!$C$8:$T$18,15,FALSE)*1000000,""),"")</f>
        <v/>
      </c>
      <c r="O65" s="679"/>
      <c r="P65" s="678"/>
      <c r="W65" s="671"/>
      <c r="X65" s="606"/>
      <c r="Y65" s="606"/>
      <c r="Z65" s="606"/>
      <c r="AA65" s="606"/>
      <c r="AB65" s="606"/>
      <c r="AC65" s="606"/>
      <c r="AD65" s="606"/>
      <c r="AE65" s="606"/>
      <c r="AF65" s="625"/>
      <c r="AG65" s="625"/>
      <c r="AH65" s="625"/>
      <c r="AI65" s="625"/>
      <c r="AJ65" s="625"/>
      <c r="AK65" s="625"/>
      <c r="AL65" s="625"/>
      <c r="AM65" s="625"/>
      <c r="AN65" s="606"/>
      <c r="AO65" s="606"/>
      <c r="AP65" s="606"/>
      <c r="AQ65" s="606"/>
      <c r="AR65" s="606"/>
      <c r="AS65" s="606"/>
      <c r="AT65" s="606"/>
      <c r="AU65" s="606"/>
      <c r="AV65" s="606"/>
      <c r="AW65" s="606"/>
      <c r="AX65" s="606"/>
      <c r="AY65" s="606"/>
      <c r="AZ65" s="606"/>
      <c r="BA65" s="606"/>
    </row>
    <row r="66" spans="1:53" s="672" customFormat="1" x14ac:dyDescent="0.25">
      <c r="A66" s="606"/>
      <c r="B66" s="677"/>
      <c r="C66" s="677"/>
      <c r="D66" s="676"/>
      <c r="E66" s="675"/>
      <c r="F66" s="675"/>
      <c r="G66" s="673"/>
      <c r="H66" s="674"/>
      <c r="I66" s="673"/>
      <c r="J66" s="679" t="str">
        <f>IF(D66&lt;&gt;"",IF(E66&lt;&gt;"",VLOOKUP(CONCATENATE(D66,"-",E66),'[2]Three Phase - UG'!$C$8:$T$18,9,FALSE),""),"")</f>
        <v/>
      </c>
      <c r="K66" s="679" t="str">
        <f>IF(D66&lt;&gt;"",IF(E66&lt;&gt;"",VLOOKUP(CONCATENATE(D66,"-",E66),'[2]Three Phase - UG'!$C$8:$T$18,10,FALSE),""),"")</f>
        <v/>
      </c>
      <c r="L66" s="679" t="str">
        <f>IF(D66&lt;&gt;"",IF(E66&lt;&gt;"",VLOOKUP(CONCATENATE(D66,"-",E66),'[2]Three Phase - UG'!$C$8:$T$18,12,FALSE),""),"")</f>
        <v/>
      </c>
      <c r="M66" s="679" t="str">
        <f>IF(D66&lt;&gt;"",IF(E66&lt;&gt;"",VLOOKUP(CONCATENATE(D66,"-",E66),'[2]Three Phase - UG'!$C$8:$T$18,13,FALSE),""),"")</f>
        <v/>
      </c>
      <c r="N66" s="678" t="str">
        <f>IF(D66&lt;&gt;"",IF(E66&lt;&gt;"",VLOOKUP(CONCATENATE(D66,"-",E66),'[2]Three Phase - UG'!$C$8:$T$18,15,FALSE)*1000000,""),"")</f>
        <v/>
      </c>
      <c r="O66" s="679"/>
      <c r="P66" s="678"/>
      <c r="W66" s="671"/>
      <c r="X66" s="606"/>
      <c r="Y66" s="606"/>
      <c r="Z66" s="606"/>
      <c r="AA66" s="606"/>
      <c r="AB66" s="606"/>
      <c r="AC66" s="606"/>
      <c r="AD66" s="606"/>
      <c r="AE66" s="606"/>
      <c r="AF66" s="625"/>
      <c r="AG66" s="625"/>
      <c r="AH66" s="625"/>
      <c r="AI66" s="625"/>
      <c r="AJ66" s="625"/>
      <c r="AK66" s="625"/>
      <c r="AL66" s="625"/>
      <c r="AM66" s="625"/>
      <c r="AN66" s="606"/>
      <c r="AO66" s="606"/>
      <c r="AP66" s="606"/>
      <c r="AQ66" s="606"/>
      <c r="AR66" s="606"/>
      <c r="AS66" s="606"/>
      <c r="AT66" s="606"/>
      <c r="AU66" s="606"/>
      <c r="AV66" s="606"/>
      <c r="AW66" s="606"/>
      <c r="AX66" s="606"/>
      <c r="AY66" s="606"/>
      <c r="AZ66" s="606"/>
      <c r="BA66" s="606"/>
    </row>
    <row r="67" spans="1:53" s="672" customFormat="1" x14ac:dyDescent="0.25">
      <c r="A67" s="606"/>
      <c r="B67" s="677"/>
      <c r="C67" s="677"/>
      <c r="D67" s="676"/>
      <c r="E67" s="675"/>
      <c r="F67" s="675"/>
      <c r="G67" s="673"/>
      <c r="H67" s="674"/>
      <c r="I67" s="673"/>
      <c r="J67" s="679" t="str">
        <f>IF(D67&lt;&gt;"",IF(E67&lt;&gt;"",VLOOKUP(CONCATENATE(D67,"-",E67),'[2]Three Phase - UG'!$C$8:$T$18,9,FALSE),""),"")</f>
        <v/>
      </c>
      <c r="K67" s="679" t="str">
        <f>IF(D67&lt;&gt;"",IF(E67&lt;&gt;"",VLOOKUP(CONCATENATE(D67,"-",E67),'[2]Three Phase - UG'!$C$8:$T$18,10,FALSE),""),"")</f>
        <v/>
      </c>
      <c r="L67" s="679" t="str">
        <f>IF(D67&lt;&gt;"",IF(E67&lt;&gt;"",VLOOKUP(CONCATENATE(D67,"-",E67),'[2]Three Phase - UG'!$C$8:$T$18,12,FALSE),""),"")</f>
        <v/>
      </c>
      <c r="M67" s="679" t="str">
        <f>IF(D67&lt;&gt;"",IF(E67&lt;&gt;"",VLOOKUP(CONCATENATE(D67,"-",E67),'[2]Three Phase - UG'!$C$8:$T$18,13,FALSE),""),"")</f>
        <v/>
      </c>
      <c r="N67" s="678" t="str">
        <f>IF(D67&lt;&gt;"",IF(E67&lt;&gt;"",VLOOKUP(CONCATENATE(D67,"-",E67),'[2]Three Phase - UG'!$C$8:$T$18,15,FALSE)*1000000,""),"")</f>
        <v/>
      </c>
      <c r="O67" s="679"/>
      <c r="P67" s="678"/>
      <c r="W67" s="671"/>
      <c r="X67" s="606"/>
      <c r="Y67" s="606"/>
      <c r="Z67" s="606"/>
      <c r="AA67" s="606"/>
      <c r="AB67" s="606"/>
      <c r="AC67" s="606"/>
      <c r="AD67" s="606"/>
      <c r="AE67" s="606"/>
      <c r="AF67" s="625"/>
      <c r="AG67" s="625"/>
      <c r="AH67" s="625"/>
      <c r="AI67" s="625"/>
      <c r="AJ67" s="625"/>
      <c r="AK67" s="625"/>
      <c r="AL67" s="625"/>
      <c r="AM67" s="625"/>
      <c r="AN67" s="606"/>
      <c r="AO67" s="606"/>
      <c r="AP67" s="606"/>
      <c r="AQ67" s="606"/>
      <c r="AR67" s="606"/>
      <c r="AS67" s="606"/>
      <c r="AT67" s="606"/>
      <c r="AU67" s="606"/>
      <c r="AV67" s="606"/>
      <c r="AW67" s="606"/>
      <c r="AX67" s="606"/>
      <c r="AY67" s="606"/>
      <c r="AZ67" s="606"/>
      <c r="BA67" s="606"/>
    </row>
    <row r="68" spans="1:53" s="672" customFormat="1" x14ac:dyDescent="0.25">
      <c r="A68" s="606"/>
      <c r="B68" s="677"/>
      <c r="C68" s="677"/>
      <c r="D68" s="676"/>
      <c r="E68" s="675"/>
      <c r="F68" s="675"/>
      <c r="G68" s="673"/>
      <c r="H68" s="674"/>
      <c r="I68" s="673"/>
      <c r="J68" s="679" t="str">
        <f>IF(D68&lt;&gt;"",IF(E68&lt;&gt;"",VLOOKUP(CONCATENATE(D68,"-",E68),'[2]Three Phase - UG'!$C$8:$T$18,9,FALSE),""),"")</f>
        <v/>
      </c>
      <c r="K68" s="679" t="str">
        <f>IF(D68&lt;&gt;"",IF(E68&lt;&gt;"",VLOOKUP(CONCATENATE(D68,"-",E68),'[2]Three Phase - UG'!$C$8:$T$18,10,FALSE),""),"")</f>
        <v/>
      </c>
      <c r="L68" s="679" t="str">
        <f>IF(D68&lt;&gt;"",IF(E68&lt;&gt;"",VLOOKUP(CONCATENATE(D68,"-",E68),'[2]Three Phase - UG'!$C$8:$T$18,12,FALSE),""),"")</f>
        <v/>
      </c>
      <c r="M68" s="679" t="str">
        <f>IF(D68&lt;&gt;"",IF(E68&lt;&gt;"",VLOOKUP(CONCATENATE(D68,"-",E68),'[2]Three Phase - UG'!$C$8:$T$18,13,FALSE),""),"")</f>
        <v/>
      </c>
      <c r="N68" s="678" t="str">
        <f>IF(D68&lt;&gt;"",IF(E68&lt;&gt;"",VLOOKUP(CONCATENATE(D68,"-",E68),'[2]Three Phase - UG'!$C$8:$T$18,15,FALSE)*1000000,""),"")</f>
        <v/>
      </c>
      <c r="O68" s="679"/>
      <c r="P68" s="678"/>
      <c r="W68" s="671"/>
      <c r="X68" s="606"/>
      <c r="Y68" s="606"/>
      <c r="Z68" s="606"/>
      <c r="AA68" s="606"/>
      <c r="AB68" s="606"/>
      <c r="AC68" s="606"/>
      <c r="AD68" s="606"/>
      <c r="AE68" s="606"/>
      <c r="AF68" s="625"/>
      <c r="AG68" s="625"/>
      <c r="AH68" s="625"/>
      <c r="AI68" s="625"/>
      <c r="AJ68" s="625"/>
      <c r="AK68" s="625"/>
      <c r="AL68" s="625"/>
      <c r="AM68" s="625"/>
      <c r="AN68" s="606"/>
      <c r="AO68" s="606"/>
      <c r="AP68" s="606"/>
      <c r="AQ68" s="606"/>
      <c r="AR68" s="606"/>
      <c r="AS68" s="606"/>
      <c r="AT68" s="606"/>
      <c r="AU68" s="606"/>
      <c r="AV68" s="606"/>
      <c r="AW68" s="606"/>
      <c r="AX68" s="606"/>
      <c r="AY68" s="606"/>
      <c r="AZ68" s="606"/>
      <c r="BA68" s="606"/>
    </row>
    <row r="69" spans="1:53" s="672" customFormat="1" x14ac:dyDescent="0.25">
      <c r="A69" s="606"/>
      <c r="B69" s="677"/>
      <c r="C69" s="677"/>
      <c r="D69" s="676"/>
      <c r="E69" s="675"/>
      <c r="F69" s="675"/>
      <c r="G69" s="673"/>
      <c r="H69" s="674"/>
      <c r="I69" s="673"/>
      <c r="J69" s="679" t="str">
        <f>IF(D69&lt;&gt;"",IF(E69&lt;&gt;"",VLOOKUP(CONCATENATE(D69,"-",E69),'[2]Three Phase - UG'!$C$8:$T$18,9,FALSE),""),"")</f>
        <v/>
      </c>
      <c r="K69" s="679" t="str">
        <f>IF(D69&lt;&gt;"",IF(E69&lt;&gt;"",VLOOKUP(CONCATENATE(D69,"-",E69),'[2]Three Phase - UG'!$C$8:$T$18,10,FALSE),""),"")</f>
        <v/>
      </c>
      <c r="L69" s="679" t="str">
        <f>IF(D69&lt;&gt;"",IF(E69&lt;&gt;"",VLOOKUP(CONCATENATE(D69,"-",E69),'[2]Three Phase - UG'!$C$8:$T$18,12,FALSE),""),"")</f>
        <v/>
      </c>
      <c r="M69" s="679" t="str">
        <f>IF(D69&lt;&gt;"",IF(E69&lt;&gt;"",VLOOKUP(CONCATENATE(D69,"-",E69),'[2]Three Phase - UG'!$C$8:$T$18,13,FALSE),""),"")</f>
        <v/>
      </c>
      <c r="N69" s="678" t="str">
        <f>IF(D69&lt;&gt;"",IF(E69&lt;&gt;"",VLOOKUP(CONCATENATE(D69,"-",E69),'[2]Three Phase - UG'!$C$8:$T$18,15,FALSE)*1000000,""),"")</f>
        <v/>
      </c>
      <c r="O69" s="679"/>
      <c r="P69" s="678"/>
      <c r="W69" s="671"/>
      <c r="X69" s="606"/>
      <c r="Y69" s="606"/>
      <c r="Z69" s="606"/>
      <c r="AA69" s="606"/>
      <c r="AB69" s="606"/>
      <c r="AC69" s="606"/>
      <c r="AD69" s="606"/>
      <c r="AE69" s="606"/>
      <c r="AF69" s="625"/>
      <c r="AG69" s="625"/>
      <c r="AH69" s="625"/>
      <c r="AI69" s="625"/>
      <c r="AJ69" s="625"/>
      <c r="AK69" s="625"/>
      <c r="AL69" s="625"/>
      <c r="AM69" s="625"/>
      <c r="AN69" s="606"/>
      <c r="AO69" s="606"/>
      <c r="AP69" s="606"/>
      <c r="AQ69" s="606"/>
      <c r="AR69" s="606"/>
      <c r="AS69" s="606"/>
      <c r="AT69" s="606"/>
      <c r="AU69" s="606"/>
      <c r="AV69" s="606"/>
      <c r="AW69" s="606"/>
      <c r="AX69" s="606"/>
      <c r="AY69" s="606"/>
      <c r="AZ69" s="606"/>
      <c r="BA69" s="606"/>
    </row>
    <row r="70" spans="1:53" s="672" customFormat="1" x14ac:dyDescent="0.25">
      <c r="A70" s="606"/>
      <c r="B70" s="677"/>
      <c r="C70" s="677"/>
      <c r="D70" s="676"/>
      <c r="E70" s="675"/>
      <c r="F70" s="675"/>
      <c r="G70" s="673"/>
      <c r="H70" s="674"/>
      <c r="I70" s="673"/>
      <c r="J70" s="679" t="str">
        <f>IF(D70&lt;&gt;"",IF(E70&lt;&gt;"",VLOOKUP(CONCATENATE(D70,"-",E70),'[2]Three Phase - UG'!$C$8:$T$18,9,FALSE),""),"")</f>
        <v/>
      </c>
      <c r="K70" s="679" t="str">
        <f>IF(D70&lt;&gt;"",IF(E70&lt;&gt;"",VLOOKUP(CONCATENATE(D70,"-",E70),'[2]Three Phase - UG'!$C$8:$T$18,10,FALSE),""),"")</f>
        <v/>
      </c>
      <c r="L70" s="679" t="str">
        <f>IF(D70&lt;&gt;"",IF(E70&lt;&gt;"",VLOOKUP(CONCATENATE(D70,"-",E70),'[2]Three Phase - UG'!$C$8:$T$18,12,FALSE),""),"")</f>
        <v/>
      </c>
      <c r="M70" s="679" t="str">
        <f>IF(D70&lt;&gt;"",IF(E70&lt;&gt;"",VLOOKUP(CONCATENATE(D70,"-",E70),'[2]Three Phase - UG'!$C$8:$T$18,13,FALSE),""),"")</f>
        <v/>
      </c>
      <c r="N70" s="678" t="str">
        <f>IF(D70&lt;&gt;"",IF(E70&lt;&gt;"",VLOOKUP(CONCATENATE(D70,"-",E70),'[2]Three Phase - UG'!$C$8:$T$18,15,FALSE)*1000000,""),"")</f>
        <v/>
      </c>
      <c r="O70" s="679"/>
      <c r="P70" s="678"/>
      <c r="W70" s="671"/>
      <c r="X70" s="606"/>
      <c r="Y70" s="606"/>
      <c r="Z70" s="606"/>
      <c r="AA70" s="606"/>
      <c r="AB70" s="606"/>
      <c r="AC70" s="606"/>
      <c r="AD70" s="606"/>
      <c r="AE70" s="606"/>
      <c r="AF70" s="625"/>
      <c r="AG70" s="625"/>
      <c r="AH70" s="625"/>
      <c r="AI70" s="625"/>
      <c r="AJ70" s="625"/>
      <c r="AK70" s="625"/>
      <c r="AL70" s="625"/>
      <c r="AM70" s="625"/>
      <c r="AN70" s="606"/>
      <c r="AO70" s="606"/>
      <c r="AP70" s="606"/>
      <c r="AQ70" s="606"/>
      <c r="AR70" s="606"/>
      <c r="AS70" s="606"/>
      <c r="AT70" s="606"/>
      <c r="AU70" s="606"/>
      <c r="AV70" s="606"/>
      <c r="AW70" s="606"/>
      <c r="AX70" s="606"/>
      <c r="AY70" s="606"/>
      <c r="AZ70" s="606"/>
      <c r="BA70" s="606"/>
    </row>
    <row r="71" spans="1:53" s="672" customFormat="1" x14ac:dyDescent="0.25">
      <c r="A71" s="606"/>
      <c r="B71" s="677"/>
      <c r="C71" s="677"/>
      <c r="D71" s="676"/>
      <c r="E71" s="675"/>
      <c r="F71" s="675"/>
      <c r="G71" s="673"/>
      <c r="H71" s="674"/>
      <c r="I71" s="673"/>
      <c r="J71" s="679" t="str">
        <f>IF(D71&lt;&gt;"",IF(E71&lt;&gt;"",VLOOKUP(CONCATENATE(D71,"-",E71),'[2]Three Phase - UG'!$C$8:$T$18,9,FALSE),""),"")</f>
        <v/>
      </c>
      <c r="K71" s="679" t="str">
        <f>IF(D71&lt;&gt;"",IF(E71&lt;&gt;"",VLOOKUP(CONCATENATE(D71,"-",E71),'[2]Three Phase - UG'!$C$8:$T$18,10,FALSE),""),"")</f>
        <v/>
      </c>
      <c r="L71" s="679" t="str">
        <f>IF(D71&lt;&gt;"",IF(E71&lt;&gt;"",VLOOKUP(CONCATENATE(D71,"-",E71),'[2]Three Phase - UG'!$C$8:$T$18,12,FALSE),""),"")</f>
        <v/>
      </c>
      <c r="M71" s="679" t="str">
        <f>IF(D71&lt;&gt;"",IF(E71&lt;&gt;"",VLOOKUP(CONCATENATE(D71,"-",E71),'[2]Three Phase - UG'!$C$8:$T$18,13,FALSE),""),"")</f>
        <v/>
      </c>
      <c r="N71" s="678" t="str">
        <f>IF(D71&lt;&gt;"",IF(E71&lt;&gt;"",VLOOKUP(CONCATENATE(D71,"-",E71),'[2]Three Phase - UG'!$C$8:$T$18,15,FALSE)*1000000,""),"")</f>
        <v/>
      </c>
      <c r="O71" s="679"/>
      <c r="P71" s="678"/>
      <c r="W71" s="671"/>
      <c r="X71" s="606"/>
      <c r="Y71" s="606"/>
      <c r="Z71" s="606"/>
      <c r="AA71" s="606"/>
      <c r="AB71" s="606"/>
      <c r="AC71" s="606"/>
      <c r="AD71" s="606"/>
      <c r="AE71" s="606"/>
      <c r="AF71" s="625"/>
      <c r="AG71" s="625"/>
      <c r="AH71" s="625"/>
      <c r="AI71" s="625"/>
      <c r="AJ71" s="625"/>
      <c r="AK71" s="625"/>
      <c r="AL71" s="625"/>
      <c r="AM71" s="625"/>
      <c r="AN71" s="606"/>
      <c r="AO71" s="606"/>
      <c r="AP71" s="606"/>
      <c r="AQ71" s="606"/>
      <c r="AR71" s="606"/>
      <c r="AS71" s="606"/>
      <c r="AT71" s="606"/>
      <c r="AU71" s="606"/>
      <c r="AV71" s="606"/>
      <c r="AW71" s="606"/>
      <c r="AX71" s="606"/>
      <c r="AY71" s="606"/>
      <c r="AZ71" s="606"/>
      <c r="BA71" s="606"/>
    </row>
    <row r="72" spans="1:53" s="672" customFormat="1" x14ac:dyDescent="0.25">
      <c r="A72" s="606"/>
      <c r="B72" s="677"/>
      <c r="C72" s="677"/>
      <c r="D72" s="676"/>
      <c r="E72" s="675"/>
      <c r="F72" s="675"/>
      <c r="G72" s="673"/>
      <c r="H72" s="674"/>
      <c r="I72" s="673"/>
      <c r="J72" s="679" t="str">
        <f>IF(D72&lt;&gt;"",IF(E72&lt;&gt;"",VLOOKUP(CONCATENATE(D72,"-",E72),'[2]Three Phase - UG'!$C$8:$T$18,9,FALSE),""),"")</f>
        <v/>
      </c>
      <c r="K72" s="679" t="str">
        <f>IF(D72&lt;&gt;"",IF(E72&lt;&gt;"",VLOOKUP(CONCATENATE(D72,"-",E72),'[2]Three Phase - UG'!$C$8:$T$18,10,FALSE),""),"")</f>
        <v/>
      </c>
      <c r="L72" s="679" t="str">
        <f>IF(D72&lt;&gt;"",IF(E72&lt;&gt;"",VLOOKUP(CONCATENATE(D72,"-",E72),'[2]Three Phase - UG'!$C$8:$T$18,12,FALSE),""),"")</f>
        <v/>
      </c>
      <c r="M72" s="679" t="str">
        <f>IF(D72&lt;&gt;"",IF(E72&lt;&gt;"",VLOOKUP(CONCATENATE(D72,"-",E72),'[2]Three Phase - UG'!$C$8:$T$18,13,FALSE),""),"")</f>
        <v/>
      </c>
      <c r="N72" s="678" t="str">
        <f>IF(D72&lt;&gt;"",IF(E72&lt;&gt;"",VLOOKUP(CONCATENATE(D72,"-",E72),'[2]Three Phase - UG'!$C$8:$T$18,15,FALSE)*1000000,""),"")</f>
        <v/>
      </c>
      <c r="O72" s="679"/>
      <c r="P72" s="678"/>
      <c r="W72" s="671"/>
      <c r="X72" s="606"/>
      <c r="Y72" s="606"/>
      <c r="Z72" s="606"/>
      <c r="AA72" s="606"/>
      <c r="AB72" s="606"/>
      <c r="AC72" s="606"/>
      <c r="AD72" s="606"/>
      <c r="AE72" s="606"/>
      <c r="AF72" s="625"/>
      <c r="AG72" s="625"/>
      <c r="AH72" s="625"/>
      <c r="AI72" s="625"/>
      <c r="AJ72" s="625"/>
      <c r="AK72" s="625"/>
      <c r="AL72" s="625"/>
      <c r="AM72" s="625"/>
      <c r="AN72" s="606"/>
      <c r="AO72" s="606"/>
      <c r="AP72" s="606"/>
      <c r="AQ72" s="606"/>
      <c r="AR72" s="606"/>
      <c r="AS72" s="606"/>
      <c r="AT72" s="606"/>
      <c r="AU72" s="606"/>
      <c r="AV72" s="606"/>
      <c r="AW72" s="606"/>
      <c r="AX72" s="606"/>
      <c r="AY72" s="606"/>
      <c r="AZ72" s="606"/>
      <c r="BA72" s="606"/>
    </row>
    <row r="73" spans="1:53" s="672" customFormat="1" x14ac:dyDescent="0.25">
      <c r="A73" s="606"/>
      <c r="B73" s="677"/>
      <c r="C73" s="677"/>
      <c r="D73" s="676"/>
      <c r="E73" s="675"/>
      <c r="F73" s="675"/>
      <c r="G73" s="673"/>
      <c r="H73" s="674"/>
      <c r="I73" s="673"/>
      <c r="J73" s="679" t="str">
        <f>IF(D73&lt;&gt;"",IF(E73&lt;&gt;"",VLOOKUP(CONCATENATE(D73,"-",E73),'[2]Three Phase - UG'!$C$8:$T$18,9,FALSE),""),"")</f>
        <v/>
      </c>
      <c r="K73" s="679" t="str">
        <f>IF(D73&lt;&gt;"",IF(E73&lt;&gt;"",VLOOKUP(CONCATENATE(D73,"-",E73),'[2]Three Phase - UG'!$C$8:$T$18,10,FALSE),""),"")</f>
        <v/>
      </c>
      <c r="L73" s="679" t="str">
        <f>IF(D73&lt;&gt;"",IF(E73&lt;&gt;"",VLOOKUP(CONCATENATE(D73,"-",E73),'[2]Three Phase - UG'!$C$8:$T$18,12,FALSE),""),"")</f>
        <v/>
      </c>
      <c r="M73" s="679" t="str">
        <f>IF(D73&lt;&gt;"",IF(E73&lt;&gt;"",VLOOKUP(CONCATENATE(D73,"-",E73),'[2]Three Phase - UG'!$C$8:$T$18,13,FALSE),""),"")</f>
        <v/>
      </c>
      <c r="N73" s="678" t="str">
        <f>IF(D73&lt;&gt;"",IF(E73&lt;&gt;"",VLOOKUP(CONCATENATE(D73,"-",E73),'[2]Three Phase - UG'!$C$8:$T$18,15,FALSE)*1000000,""),"")</f>
        <v/>
      </c>
      <c r="O73" s="679"/>
      <c r="P73" s="678"/>
      <c r="W73" s="671"/>
      <c r="X73" s="606"/>
      <c r="Y73" s="606"/>
      <c r="Z73" s="606"/>
      <c r="AA73" s="606"/>
      <c r="AB73" s="606"/>
      <c r="AC73" s="606"/>
      <c r="AD73" s="606"/>
      <c r="AE73" s="606"/>
      <c r="AF73" s="625"/>
      <c r="AG73" s="625"/>
      <c r="AH73" s="625"/>
      <c r="AI73" s="625"/>
      <c r="AJ73" s="625"/>
      <c r="AK73" s="625"/>
      <c r="AL73" s="625"/>
      <c r="AM73" s="625"/>
      <c r="AN73" s="606"/>
      <c r="AO73" s="606"/>
      <c r="AP73" s="606"/>
      <c r="AQ73" s="606"/>
      <c r="AR73" s="606"/>
      <c r="AS73" s="606"/>
      <c r="AT73" s="606"/>
      <c r="AU73" s="606"/>
      <c r="AV73" s="606"/>
      <c r="AW73" s="606"/>
      <c r="AX73" s="606"/>
      <c r="AY73" s="606"/>
      <c r="AZ73" s="606"/>
      <c r="BA73" s="606"/>
    </row>
    <row r="74" spans="1:53" s="672" customFormat="1" x14ac:dyDescent="0.25">
      <c r="A74" s="606"/>
      <c r="B74" s="677"/>
      <c r="C74" s="677"/>
      <c r="D74" s="676"/>
      <c r="E74" s="675"/>
      <c r="F74" s="675"/>
      <c r="G74" s="673"/>
      <c r="H74" s="674"/>
      <c r="I74" s="673"/>
      <c r="J74" s="679" t="str">
        <f>IF(D74&lt;&gt;"",IF(E74&lt;&gt;"",VLOOKUP(CONCATENATE(D74,"-",E74),'[2]Three Phase - UG'!$C$8:$T$18,9,FALSE),""),"")</f>
        <v/>
      </c>
      <c r="K74" s="679" t="str">
        <f>IF(D74&lt;&gt;"",IF(E74&lt;&gt;"",VLOOKUP(CONCATENATE(D74,"-",E74),'[2]Three Phase - UG'!$C$8:$T$18,10,FALSE),""),"")</f>
        <v/>
      </c>
      <c r="L74" s="679" t="str">
        <f>IF(D74&lt;&gt;"",IF(E74&lt;&gt;"",VLOOKUP(CONCATENATE(D74,"-",E74),'[2]Three Phase - UG'!$C$8:$T$18,12,FALSE),""),"")</f>
        <v/>
      </c>
      <c r="M74" s="679" t="str">
        <f>IF(D74&lt;&gt;"",IF(E74&lt;&gt;"",VLOOKUP(CONCATENATE(D74,"-",E74),'[2]Three Phase - UG'!$C$8:$T$18,13,FALSE),""),"")</f>
        <v/>
      </c>
      <c r="N74" s="678" t="str">
        <f>IF(D74&lt;&gt;"",IF(E74&lt;&gt;"",VLOOKUP(CONCATENATE(D74,"-",E74),'[2]Three Phase - UG'!$C$8:$T$18,15,FALSE)*1000000,""),"")</f>
        <v/>
      </c>
      <c r="O74" s="679"/>
      <c r="P74" s="678"/>
      <c r="W74" s="671"/>
      <c r="X74" s="606"/>
      <c r="Y74" s="606"/>
      <c r="Z74" s="606"/>
      <c r="AA74" s="606"/>
      <c r="AB74" s="606"/>
      <c r="AC74" s="606"/>
      <c r="AD74" s="606"/>
      <c r="AE74" s="606"/>
      <c r="AF74" s="625"/>
      <c r="AG74" s="625"/>
      <c r="AH74" s="625"/>
      <c r="AI74" s="625"/>
      <c r="AJ74" s="625"/>
      <c r="AK74" s="625"/>
      <c r="AL74" s="625"/>
      <c r="AM74" s="625"/>
      <c r="AN74" s="606"/>
      <c r="AO74" s="606"/>
      <c r="AP74" s="606"/>
      <c r="AQ74" s="606"/>
      <c r="AR74" s="606"/>
      <c r="AS74" s="606"/>
      <c r="AT74" s="606"/>
      <c r="AU74" s="606"/>
      <c r="AV74" s="606"/>
      <c r="AW74" s="606"/>
      <c r="AX74" s="606"/>
      <c r="AY74" s="606"/>
      <c r="AZ74" s="606"/>
      <c r="BA74" s="606"/>
    </row>
    <row r="75" spans="1:53" s="672" customFormat="1" x14ac:dyDescent="0.25">
      <c r="A75" s="606"/>
      <c r="B75" s="677"/>
      <c r="C75" s="677"/>
      <c r="D75" s="676"/>
      <c r="E75" s="675"/>
      <c r="F75" s="675"/>
      <c r="G75" s="673"/>
      <c r="H75" s="674"/>
      <c r="I75" s="673"/>
      <c r="J75" s="679" t="str">
        <f>IF(D75&lt;&gt;"",IF(E75&lt;&gt;"",VLOOKUP(CONCATENATE(D75,"-",E75),'[2]Three Phase - UG'!$C$8:$T$18,9,FALSE),""),"")</f>
        <v/>
      </c>
      <c r="K75" s="679" t="str">
        <f>IF(D75&lt;&gt;"",IF(E75&lt;&gt;"",VLOOKUP(CONCATENATE(D75,"-",E75),'[2]Three Phase - UG'!$C$8:$T$18,10,FALSE),""),"")</f>
        <v/>
      </c>
      <c r="L75" s="679" t="str">
        <f>IF(D75&lt;&gt;"",IF(E75&lt;&gt;"",VLOOKUP(CONCATENATE(D75,"-",E75),'[2]Three Phase - UG'!$C$8:$T$18,12,FALSE),""),"")</f>
        <v/>
      </c>
      <c r="M75" s="679" t="str">
        <f>IF(D75&lt;&gt;"",IF(E75&lt;&gt;"",VLOOKUP(CONCATENATE(D75,"-",E75),'[2]Three Phase - UG'!$C$8:$T$18,13,FALSE),""),"")</f>
        <v/>
      </c>
      <c r="N75" s="678" t="str">
        <f>IF(D75&lt;&gt;"",IF(E75&lt;&gt;"",VLOOKUP(CONCATENATE(D75,"-",E75),'[2]Three Phase - UG'!$C$8:$T$18,15,FALSE)*1000000,""),"")</f>
        <v/>
      </c>
      <c r="O75" s="679"/>
      <c r="P75" s="678"/>
      <c r="W75" s="671"/>
      <c r="X75" s="606"/>
      <c r="Y75" s="606"/>
      <c r="Z75" s="606"/>
      <c r="AA75" s="606"/>
      <c r="AB75" s="606"/>
      <c r="AC75" s="606"/>
      <c r="AD75" s="606"/>
      <c r="AE75" s="606"/>
      <c r="AF75" s="625"/>
      <c r="AG75" s="625"/>
      <c r="AH75" s="625"/>
      <c r="AI75" s="625"/>
      <c r="AJ75" s="625"/>
      <c r="AK75" s="625"/>
      <c r="AL75" s="625"/>
      <c r="AM75" s="625"/>
      <c r="AN75" s="606"/>
      <c r="AO75" s="606"/>
      <c r="AP75" s="606"/>
      <c r="AQ75" s="606"/>
      <c r="AR75" s="606"/>
      <c r="AS75" s="606"/>
      <c r="AT75" s="606"/>
      <c r="AU75" s="606"/>
      <c r="AV75" s="606"/>
      <c r="AW75" s="606"/>
      <c r="AX75" s="606"/>
      <c r="AY75" s="606"/>
      <c r="AZ75" s="606"/>
      <c r="BA75" s="606"/>
    </row>
    <row r="76" spans="1:53" s="672" customFormat="1" x14ac:dyDescent="0.25">
      <c r="A76" s="606"/>
      <c r="B76" s="677"/>
      <c r="C76" s="677"/>
      <c r="D76" s="676"/>
      <c r="E76" s="675"/>
      <c r="F76" s="675"/>
      <c r="G76" s="673"/>
      <c r="H76" s="674"/>
      <c r="I76" s="673"/>
      <c r="J76" s="679" t="str">
        <f>IF(D76&lt;&gt;"",IF(E76&lt;&gt;"",VLOOKUP(CONCATENATE(D76,"-",E76),'[2]Three Phase - UG'!$C$8:$T$18,9,FALSE),""),"")</f>
        <v/>
      </c>
      <c r="K76" s="679" t="str">
        <f>IF(D76&lt;&gt;"",IF(E76&lt;&gt;"",VLOOKUP(CONCATENATE(D76,"-",E76),'[2]Three Phase - UG'!$C$8:$T$18,10,FALSE),""),"")</f>
        <v/>
      </c>
      <c r="L76" s="679" t="str">
        <f>IF(D76&lt;&gt;"",IF(E76&lt;&gt;"",VLOOKUP(CONCATENATE(D76,"-",E76),'[2]Three Phase - UG'!$C$8:$T$18,12,FALSE),""),"")</f>
        <v/>
      </c>
      <c r="M76" s="679" t="str">
        <f>IF(D76&lt;&gt;"",IF(E76&lt;&gt;"",VLOOKUP(CONCATENATE(D76,"-",E76),'[2]Three Phase - UG'!$C$8:$T$18,13,FALSE),""),"")</f>
        <v/>
      </c>
      <c r="N76" s="678" t="str">
        <f>IF(D76&lt;&gt;"",IF(E76&lt;&gt;"",VLOOKUP(CONCATENATE(D76,"-",E76),'[2]Three Phase - UG'!$C$8:$T$18,15,FALSE)*1000000,""),"")</f>
        <v/>
      </c>
      <c r="O76" s="679"/>
      <c r="P76" s="678"/>
      <c r="W76" s="671"/>
      <c r="X76" s="606"/>
      <c r="Y76" s="606"/>
      <c r="Z76" s="606"/>
      <c r="AA76" s="606"/>
      <c r="AB76" s="606"/>
      <c r="AC76" s="606"/>
      <c r="AD76" s="606"/>
      <c r="AE76" s="606"/>
      <c r="AF76" s="625"/>
      <c r="AG76" s="625"/>
      <c r="AH76" s="625"/>
      <c r="AI76" s="625"/>
      <c r="AJ76" s="625"/>
      <c r="AK76" s="625"/>
      <c r="AL76" s="625"/>
      <c r="AM76" s="625"/>
      <c r="AN76" s="606"/>
      <c r="AO76" s="606"/>
      <c r="AP76" s="606"/>
      <c r="AQ76" s="606"/>
      <c r="AR76" s="606"/>
      <c r="AS76" s="606"/>
      <c r="AT76" s="606"/>
      <c r="AU76" s="606"/>
      <c r="AV76" s="606"/>
      <c r="AW76" s="606"/>
      <c r="AX76" s="606"/>
      <c r="AY76" s="606"/>
      <c r="AZ76" s="606"/>
      <c r="BA76" s="606"/>
    </row>
    <row r="77" spans="1:53" s="672" customFormat="1" x14ac:dyDescent="0.25">
      <c r="A77" s="606"/>
      <c r="B77" s="677"/>
      <c r="C77" s="677"/>
      <c r="D77" s="676"/>
      <c r="E77" s="675"/>
      <c r="F77" s="675"/>
      <c r="G77" s="673"/>
      <c r="H77" s="674"/>
      <c r="I77" s="673"/>
      <c r="J77" s="679" t="str">
        <f>IF(D77&lt;&gt;"",IF(E77&lt;&gt;"",VLOOKUP(CONCATENATE(D77,"-",E77),'[2]Three Phase - UG'!$C$8:$T$18,9,FALSE),""),"")</f>
        <v/>
      </c>
      <c r="K77" s="679" t="str">
        <f>IF(D77&lt;&gt;"",IF(E77&lt;&gt;"",VLOOKUP(CONCATENATE(D77,"-",E77),'[2]Three Phase - UG'!$C$8:$T$18,10,FALSE),""),"")</f>
        <v/>
      </c>
      <c r="L77" s="679" t="str">
        <f>IF(D77&lt;&gt;"",IF(E77&lt;&gt;"",VLOOKUP(CONCATENATE(D77,"-",E77),'[2]Three Phase - UG'!$C$8:$T$18,12,FALSE),""),"")</f>
        <v/>
      </c>
      <c r="M77" s="679" t="str">
        <f>IF(D77&lt;&gt;"",IF(E77&lt;&gt;"",VLOOKUP(CONCATENATE(D77,"-",E77),'[2]Three Phase - UG'!$C$8:$T$18,13,FALSE),""),"")</f>
        <v/>
      </c>
      <c r="N77" s="678" t="str">
        <f>IF(D77&lt;&gt;"",IF(E77&lt;&gt;"",VLOOKUP(CONCATENATE(D77,"-",E77),'[2]Three Phase - UG'!$C$8:$T$18,15,FALSE)*1000000,""),"")</f>
        <v/>
      </c>
      <c r="O77" s="679"/>
      <c r="P77" s="678"/>
      <c r="W77" s="671"/>
      <c r="X77" s="606"/>
      <c r="Y77" s="606"/>
      <c r="Z77" s="606"/>
      <c r="AA77" s="606"/>
      <c r="AB77" s="606"/>
      <c r="AC77" s="606"/>
      <c r="AD77" s="606"/>
      <c r="AE77" s="606"/>
      <c r="AF77" s="625"/>
      <c r="AG77" s="625"/>
      <c r="AH77" s="625"/>
      <c r="AI77" s="625"/>
      <c r="AJ77" s="625"/>
      <c r="AK77" s="625"/>
      <c r="AL77" s="625"/>
      <c r="AM77" s="625"/>
      <c r="AN77" s="606"/>
      <c r="AO77" s="606"/>
      <c r="AP77" s="606"/>
      <c r="AQ77" s="606"/>
      <c r="AR77" s="606"/>
      <c r="AS77" s="606"/>
      <c r="AT77" s="606"/>
      <c r="AU77" s="606"/>
      <c r="AV77" s="606"/>
      <c r="AW77" s="606"/>
      <c r="AX77" s="606"/>
      <c r="AY77" s="606"/>
      <c r="AZ77" s="606"/>
      <c r="BA77" s="606"/>
    </row>
    <row r="78" spans="1:53" s="672" customFormat="1" x14ac:dyDescent="0.25">
      <c r="A78" s="606"/>
      <c r="B78" s="677"/>
      <c r="C78" s="677"/>
      <c r="D78" s="676"/>
      <c r="E78" s="675"/>
      <c r="F78" s="675"/>
      <c r="G78" s="673"/>
      <c r="H78" s="674"/>
      <c r="I78" s="673"/>
      <c r="J78" s="679" t="str">
        <f>IF(D78&lt;&gt;"",IF(E78&lt;&gt;"",VLOOKUP(CONCATENATE(D78,"-",E78),'[2]Three Phase - UG'!$C$8:$T$18,9,FALSE),""),"")</f>
        <v/>
      </c>
      <c r="K78" s="679" t="str">
        <f>IF(D78&lt;&gt;"",IF(E78&lt;&gt;"",VLOOKUP(CONCATENATE(D78,"-",E78),'[2]Three Phase - UG'!$C$8:$T$18,10,FALSE),""),"")</f>
        <v/>
      </c>
      <c r="L78" s="679" t="str">
        <f>IF(D78&lt;&gt;"",IF(E78&lt;&gt;"",VLOOKUP(CONCATENATE(D78,"-",E78),'[2]Three Phase - UG'!$C$8:$T$18,12,FALSE),""),"")</f>
        <v/>
      </c>
      <c r="M78" s="679" t="str">
        <f>IF(D78&lt;&gt;"",IF(E78&lt;&gt;"",VLOOKUP(CONCATENATE(D78,"-",E78),'[2]Three Phase - UG'!$C$8:$T$18,13,FALSE),""),"")</f>
        <v/>
      </c>
      <c r="N78" s="678" t="str">
        <f>IF(D78&lt;&gt;"",IF(E78&lt;&gt;"",VLOOKUP(CONCATENATE(D78,"-",E78),'[2]Three Phase - UG'!$C$8:$T$18,15,FALSE)*1000000,""),"")</f>
        <v/>
      </c>
      <c r="O78" s="679"/>
      <c r="P78" s="678"/>
      <c r="W78" s="671"/>
      <c r="X78" s="606"/>
      <c r="Y78" s="606"/>
      <c r="Z78" s="606"/>
      <c r="AA78" s="606"/>
      <c r="AB78" s="606"/>
      <c r="AC78" s="606"/>
      <c r="AD78" s="606"/>
      <c r="AE78" s="606"/>
      <c r="AF78" s="625"/>
      <c r="AG78" s="625"/>
      <c r="AH78" s="625"/>
      <c r="AI78" s="625"/>
      <c r="AJ78" s="625"/>
      <c r="AK78" s="625"/>
      <c r="AL78" s="625"/>
      <c r="AM78" s="625"/>
      <c r="AN78" s="606"/>
      <c r="AO78" s="606"/>
      <c r="AP78" s="606"/>
      <c r="AQ78" s="606"/>
      <c r="AR78" s="606"/>
      <c r="AS78" s="606"/>
      <c r="AT78" s="606"/>
      <c r="AU78" s="606"/>
      <c r="AV78" s="606"/>
      <c r="AW78" s="606"/>
      <c r="AX78" s="606"/>
      <c r="AY78" s="606"/>
      <c r="AZ78" s="606"/>
      <c r="BA78" s="606"/>
    </row>
    <row r="79" spans="1:53" s="672" customFormat="1" x14ac:dyDescent="0.25">
      <c r="A79" s="606"/>
      <c r="B79" s="677"/>
      <c r="C79" s="677"/>
      <c r="D79" s="676"/>
      <c r="E79" s="675"/>
      <c r="F79" s="675"/>
      <c r="G79" s="673"/>
      <c r="H79" s="674"/>
      <c r="I79" s="673"/>
      <c r="J79" s="679" t="str">
        <f>IF(D79&lt;&gt;"",IF(E79&lt;&gt;"",VLOOKUP(CONCATENATE(D79,"-",E79),'[2]Three Phase - UG'!$C$8:$T$18,9,FALSE),""),"")</f>
        <v/>
      </c>
      <c r="K79" s="679" t="str">
        <f>IF(D79&lt;&gt;"",IF(E79&lt;&gt;"",VLOOKUP(CONCATENATE(D79,"-",E79),'[2]Three Phase - UG'!$C$8:$T$18,10,FALSE),""),"")</f>
        <v/>
      </c>
      <c r="L79" s="679" t="str">
        <f>IF(D79&lt;&gt;"",IF(E79&lt;&gt;"",VLOOKUP(CONCATENATE(D79,"-",E79),'[2]Three Phase - UG'!$C$8:$T$18,12,FALSE),""),"")</f>
        <v/>
      </c>
      <c r="M79" s="679" t="str">
        <f>IF(D79&lt;&gt;"",IF(E79&lt;&gt;"",VLOOKUP(CONCATENATE(D79,"-",E79),'[2]Three Phase - UG'!$C$8:$T$18,13,FALSE),""),"")</f>
        <v/>
      </c>
      <c r="N79" s="678" t="str">
        <f>IF(D79&lt;&gt;"",IF(E79&lt;&gt;"",VLOOKUP(CONCATENATE(D79,"-",E79),'[2]Three Phase - UG'!$C$8:$T$18,15,FALSE)*1000000,""),"")</f>
        <v/>
      </c>
      <c r="O79" s="679"/>
      <c r="P79" s="678"/>
      <c r="W79" s="671"/>
      <c r="X79" s="606"/>
      <c r="Y79" s="606"/>
      <c r="Z79" s="606"/>
      <c r="AA79" s="606"/>
      <c r="AB79" s="606"/>
      <c r="AC79" s="606"/>
      <c r="AD79" s="606"/>
      <c r="AE79" s="606"/>
      <c r="AF79" s="625"/>
      <c r="AG79" s="625"/>
      <c r="AH79" s="625"/>
      <c r="AI79" s="625"/>
      <c r="AJ79" s="625"/>
      <c r="AK79" s="625"/>
      <c r="AL79" s="625"/>
      <c r="AM79" s="625"/>
      <c r="AN79" s="606"/>
      <c r="AO79" s="606"/>
      <c r="AP79" s="606"/>
      <c r="AQ79" s="606"/>
      <c r="AR79" s="606"/>
      <c r="AS79" s="606"/>
      <c r="AT79" s="606"/>
      <c r="AU79" s="606"/>
      <c r="AV79" s="606"/>
      <c r="AW79" s="606"/>
      <c r="AX79" s="606"/>
      <c r="AY79" s="606"/>
      <c r="AZ79" s="606"/>
      <c r="BA79" s="606"/>
    </row>
    <row r="80" spans="1:53" s="672" customFormat="1" x14ac:dyDescent="0.25">
      <c r="A80" s="606"/>
      <c r="B80" s="677"/>
      <c r="C80" s="677"/>
      <c r="D80" s="676"/>
      <c r="E80" s="675"/>
      <c r="F80" s="675"/>
      <c r="G80" s="673"/>
      <c r="H80" s="674"/>
      <c r="I80" s="673"/>
      <c r="J80" s="679" t="str">
        <f>IF(D80&lt;&gt;"",IF(E80&lt;&gt;"",VLOOKUP(CONCATENATE(D80,"-",E80),'[2]Three Phase - UG'!$C$8:$T$18,9,FALSE),""),"")</f>
        <v/>
      </c>
      <c r="K80" s="679" t="str">
        <f>IF(D80&lt;&gt;"",IF(E80&lt;&gt;"",VLOOKUP(CONCATENATE(D80,"-",E80),'[2]Three Phase - UG'!$C$8:$T$18,10,FALSE),""),"")</f>
        <v/>
      </c>
      <c r="L80" s="679" t="str">
        <f>IF(D80&lt;&gt;"",IF(E80&lt;&gt;"",VLOOKUP(CONCATENATE(D80,"-",E80),'[2]Three Phase - UG'!$C$8:$T$18,12,FALSE),""),"")</f>
        <v/>
      </c>
      <c r="M80" s="679" t="str">
        <f>IF(D80&lt;&gt;"",IF(E80&lt;&gt;"",VLOOKUP(CONCATENATE(D80,"-",E80),'[2]Three Phase - UG'!$C$8:$T$18,13,FALSE),""),"")</f>
        <v/>
      </c>
      <c r="N80" s="678" t="str">
        <f>IF(D80&lt;&gt;"",IF(E80&lt;&gt;"",VLOOKUP(CONCATENATE(D80,"-",E80),'[2]Three Phase - UG'!$C$8:$T$18,15,FALSE)*1000000,""),"")</f>
        <v/>
      </c>
      <c r="O80" s="679"/>
      <c r="P80" s="678"/>
      <c r="W80" s="671"/>
      <c r="X80" s="606"/>
      <c r="Y80" s="606"/>
      <c r="Z80" s="606"/>
      <c r="AA80" s="606"/>
      <c r="AB80" s="606"/>
      <c r="AC80" s="606"/>
      <c r="AD80" s="606"/>
      <c r="AE80" s="606"/>
      <c r="AF80" s="625"/>
      <c r="AG80" s="625"/>
      <c r="AH80" s="625"/>
      <c r="AI80" s="625"/>
      <c r="AJ80" s="625"/>
      <c r="AK80" s="625"/>
      <c r="AL80" s="625"/>
      <c r="AM80" s="625"/>
      <c r="AN80" s="606"/>
      <c r="AO80" s="606"/>
      <c r="AP80" s="606"/>
      <c r="AQ80" s="606"/>
      <c r="AR80" s="606"/>
      <c r="AS80" s="606"/>
      <c r="AT80" s="606"/>
      <c r="AU80" s="606"/>
      <c r="AV80" s="606"/>
      <c r="AW80" s="606"/>
      <c r="AX80" s="606"/>
      <c r="AY80" s="606"/>
      <c r="AZ80" s="606"/>
      <c r="BA80" s="606"/>
    </row>
    <row r="81" spans="1:53" s="672" customFormat="1" x14ac:dyDescent="0.25">
      <c r="A81" s="606"/>
      <c r="B81" s="677"/>
      <c r="C81" s="677"/>
      <c r="D81" s="676"/>
      <c r="E81" s="675"/>
      <c r="F81" s="675"/>
      <c r="G81" s="673"/>
      <c r="H81" s="674"/>
      <c r="I81" s="673"/>
      <c r="J81" s="679" t="str">
        <f>IF(D81&lt;&gt;"",IF(E81&lt;&gt;"",VLOOKUP(CONCATENATE(D81,"-",E81),'[2]Three Phase - UG'!$C$8:$T$18,9,FALSE),""),"")</f>
        <v/>
      </c>
      <c r="K81" s="679" t="str">
        <f>IF(D81&lt;&gt;"",IF(E81&lt;&gt;"",VLOOKUP(CONCATENATE(D81,"-",E81),'[2]Three Phase - UG'!$C$8:$T$18,10,FALSE),""),"")</f>
        <v/>
      </c>
      <c r="L81" s="679" t="str">
        <f>IF(D81&lt;&gt;"",IF(E81&lt;&gt;"",VLOOKUP(CONCATENATE(D81,"-",E81),'[2]Three Phase - UG'!$C$8:$T$18,12,FALSE),""),"")</f>
        <v/>
      </c>
      <c r="M81" s="679" t="str">
        <f>IF(D81&lt;&gt;"",IF(E81&lt;&gt;"",VLOOKUP(CONCATENATE(D81,"-",E81),'[2]Three Phase - UG'!$C$8:$T$18,13,FALSE),""),"")</f>
        <v/>
      </c>
      <c r="N81" s="678" t="str">
        <f>IF(D81&lt;&gt;"",IF(E81&lt;&gt;"",VLOOKUP(CONCATENATE(D81,"-",E81),'[2]Three Phase - UG'!$C$8:$T$18,15,FALSE)*1000000,""),"")</f>
        <v/>
      </c>
      <c r="O81" s="679"/>
      <c r="P81" s="678"/>
      <c r="W81" s="671"/>
      <c r="X81" s="606"/>
      <c r="Y81" s="606"/>
      <c r="Z81" s="606"/>
      <c r="AA81" s="606"/>
      <c r="AB81" s="606"/>
      <c r="AC81" s="606"/>
      <c r="AD81" s="606"/>
      <c r="AE81" s="606"/>
      <c r="AF81" s="625"/>
      <c r="AG81" s="625"/>
      <c r="AH81" s="625"/>
      <c r="AI81" s="625"/>
      <c r="AJ81" s="625"/>
      <c r="AK81" s="625"/>
      <c r="AL81" s="625"/>
      <c r="AM81" s="625"/>
      <c r="AN81" s="606"/>
      <c r="AO81" s="606"/>
      <c r="AP81" s="606"/>
      <c r="AQ81" s="606"/>
      <c r="AR81" s="606"/>
      <c r="AS81" s="606"/>
      <c r="AT81" s="606"/>
      <c r="AU81" s="606"/>
      <c r="AV81" s="606"/>
      <c r="AW81" s="606"/>
      <c r="AX81" s="606"/>
      <c r="AY81" s="606"/>
      <c r="AZ81" s="606"/>
      <c r="BA81" s="606"/>
    </row>
    <row r="82" spans="1:53" s="672" customFormat="1" x14ac:dyDescent="0.25">
      <c r="A82" s="606"/>
      <c r="B82" s="677"/>
      <c r="C82" s="677"/>
      <c r="D82" s="676"/>
      <c r="E82" s="675"/>
      <c r="F82" s="675"/>
      <c r="G82" s="673"/>
      <c r="H82" s="674"/>
      <c r="I82" s="673"/>
      <c r="J82" s="679" t="str">
        <f>IF(D82&lt;&gt;"",IF(E82&lt;&gt;"",VLOOKUP(CONCATENATE(D82,"-",E82),'[2]Three Phase - UG'!$C$8:$T$18,9,FALSE),""),"")</f>
        <v/>
      </c>
      <c r="K82" s="679" t="str">
        <f>IF(D82&lt;&gt;"",IF(E82&lt;&gt;"",VLOOKUP(CONCATENATE(D82,"-",E82),'[2]Three Phase - UG'!$C$8:$T$18,10,FALSE),""),"")</f>
        <v/>
      </c>
      <c r="L82" s="679" t="str">
        <f>IF(D82&lt;&gt;"",IF(E82&lt;&gt;"",VLOOKUP(CONCATENATE(D82,"-",E82),'[2]Three Phase - UG'!$C$8:$T$18,12,FALSE),""),"")</f>
        <v/>
      </c>
      <c r="M82" s="679" t="str">
        <f>IF(D82&lt;&gt;"",IF(E82&lt;&gt;"",VLOOKUP(CONCATENATE(D82,"-",E82),'[2]Three Phase - UG'!$C$8:$T$18,13,FALSE),""),"")</f>
        <v/>
      </c>
      <c r="N82" s="678" t="str">
        <f>IF(D82&lt;&gt;"",IF(E82&lt;&gt;"",VLOOKUP(CONCATENATE(D82,"-",E82),'[2]Three Phase - UG'!$C$8:$T$18,15,FALSE)*1000000,""),"")</f>
        <v/>
      </c>
      <c r="O82" s="679"/>
      <c r="P82" s="678"/>
      <c r="W82" s="671"/>
      <c r="X82" s="606"/>
      <c r="Y82" s="606"/>
      <c r="Z82" s="606"/>
      <c r="AA82" s="606"/>
      <c r="AB82" s="606"/>
      <c r="AC82" s="606"/>
      <c r="AD82" s="606"/>
      <c r="AE82" s="606"/>
      <c r="AF82" s="625"/>
      <c r="AG82" s="625"/>
      <c r="AH82" s="625"/>
      <c r="AI82" s="625"/>
      <c r="AJ82" s="625"/>
      <c r="AK82" s="625"/>
      <c r="AL82" s="625"/>
      <c r="AM82" s="625"/>
      <c r="AN82" s="606"/>
      <c r="AO82" s="606"/>
      <c r="AP82" s="606"/>
      <c r="AQ82" s="606"/>
      <c r="AR82" s="606"/>
      <c r="AS82" s="606"/>
      <c r="AT82" s="606"/>
      <c r="AU82" s="606"/>
      <c r="AV82" s="606"/>
      <c r="AW82" s="606"/>
      <c r="AX82" s="606"/>
      <c r="AY82" s="606"/>
      <c r="AZ82" s="606"/>
      <c r="BA82" s="606"/>
    </row>
    <row r="83" spans="1:53" s="672" customFormat="1" x14ac:dyDescent="0.25">
      <c r="A83" s="606"/>
      <c r="B83" s="677"/>
      <c r="C83" s="677"/>
      <c r="D83" s="676"/>
      <c r="E83" s="675"/>
      <c r="F83" s="675"/>
      <c r="G83" s="673"/>
      <c r="H83" s="674"/>
      <c r="I83" s="673"/>
      <c r="J83" s="679" t="str">
        <f>IF(D83&lt;&gt;"",IF(E83&lt;&gt;"",VLOOKUP(CONCATENATE(D83,"-",E83),'[2]Three Phase - UG'!$C$8:$T$18,9,FALSE),""),"")</f>
        <v/>
      </c>
      <c r="K83" s="679" t="str">
        <f>IF(D83&lt;&gt;"",IF(E83&lt;&gt;"",VLOOKUP(CONCATENATE(D83,"-",E83),'[2]Three Phase - UG'!$C$8:$T$18,10,FALSE),""),"")</f>
        <v/>
      </c>
      <c r="L83" s="679" t="str">
        <f>IF(D83&lt;&gt;"",IF(E83&lt;&gt;"",VLOOKUP(CONCATENATE(D83,"-",E83),'[2]Three Phase - UG'!$C$8:$T$18,12,FALSE),""),"")</f>
        <v/>
      </c>
      <c r="M83" s="679" t="str">
        <f>IF(D83&lt;&gt;"",IF(E83&lt;&gt;"",VLOOKUP(CONCATENATE(D83,"-",E83),'[2]Three Phase - UG'!$C$8:$T$18,13,FALSE),""),"")</f>
        <v/>
      </c>
      <c r="N83" s="678" t="str">
        <f>IF(D83&lt;&gt;"",IF(E83&lt;&gt;"",VLOOKUP(CONCATENATE(D83,"-",E83),'[2]Three Phase - UG'!$C$8:$T$18,15,FALSE)*1000000,""),"")</f>
        <v/>
      </c>
      <c r="O83" s="679"/>
      <c r="P83" s="678"/>
      <c r="W83" s="671"/>
      <c r="X83" s="606"/>
      <c r="Y83" s="606"/>
      <c r="Z83" s="606"/>
      <c r="AA83" s="606"/>
      <c r="AB83" s="606"/>
      <c r="AC83" s="606"/>
      <c r="AD83" s="606"/>
      <c r="AE83" s="606"/>
      <c r="AF83" s="625"/>
      <c r="AG83" s="625"/>
      <c r="AH83" s="625"/>
      <c r="AI83" s="625"/>
      <c r="AJ83" s="625"/>
      <c r="AK83" s="625"/>
      <c r="AL83" s="625"/>
      <c r="AM83" s="625"/>
      <c r="AN83" s="606"/>
      <c r="AO83" s="606"/>
      <c r="AP83" s="606"/>
      <c r="AQ83" s="606"/>
      <c r="AR83" s="606"/>
      <c r="AS83" s="606"/>
      <c r="AT83" s="606"/>
      <c r="AU83" s="606"/>
      <c r="AV83" s="606"/>
      <c r="AW83" s="606"/>
      <c r="AX83" s="606"/>
      <c r="AY83" s="606"/>
      <c r="AZ83" s="606"/>
      <c r="BA83" s="606"/>
    </row>
    <row r="84" spans="1:53" s="672" customFormat="1" x14ac:dyDescent="0.25">
      <c r="A84" s="606"/>
      <c r="B84" s="677"/>
      <c r="C84" s="677"/>
      <c r="D84" s="676"/>
      <c r="E84" s="675"/>
      <c r="F84" s="675"/>
      <c r="G84" s="673"/>
      <c r="H84" s="674"/>
      <c r="I84" s="673"/>
      <c r="J84" s="679" t="str">
        <f>IF(D84&lt;&gt;"",IF(E84&lt;&gt;"",VLOOKUP(CONCATENATE(D84,"-",E84),'[2]Three Phase - UG'!$C$8:$T$18,9,FALSE),""),"")</f>
        <v/>
      </c>
      <c r="K84" s="679" t="str">
        <f>IF(D84&lt;&gt;"",IF(E84&lt;&gt;"",VLOOKUP(CONCATENATE(D84,"-",E84),'[2]Three Phase - UG'!$C$8:$T$18,10,FALSE),""),"")</f>
        <v/>
      </c>
      <c r="L84" s="679" t="str">
        <f>IF(D84&lt;&gt;"",IF(E84&lt;&gt;"",VLOOKUP(CONCATENATE(D84,"-",E84),'[2]Three Phase - UG'!$C$8:$T$18,12,FALSE),""),"")</f>
        <v/>
      </c>
      <c r="M84" s="679" t="str">
        <f>IF(D84&lt;&gt;"",IF(E84&lt;&gt;"",VLOOKUP(CONCATENATE(D84,"-",E84),'[2]Three Phase - UG'!$C$8:$T$18,13,FALSE),""),"")</f>
        <v/>
      </c>
      <c r="N84" s="678" t="str">
        <f>IF(D84&lt;&gt;"",IF(E84&lt;&gt;"",VLOOKUP(CONCATENATE(D84,"-",E84),'[2]Three Phase - UG'!$C$8:$T$18,15,FALSE)*1000000,""),"")</f>
        <v/>
      </c>
      <c r="O84" s="679"/>
      <c r="P84" s="678"/>
      <c r="W84" s="671"/>
      <c r="X84" s="606"/>
      <c r="Y84" s="606"/>
      <c r="Z84" s="606"/>
      <c r="AA84" s="606"/>
      <c r="AB84" s="606"/>
      <c r="AC84" s="606"/>
      <c r="AD84" s="606"/>
      <c r="AE84" s="606"/>
      <c r="AF84" s="625"/>
      <c r="AG84" s="625"/>
      <c r="AH84" s="625"/>
      <c r="AI84" s="625"/>
      <c r="AJ84" s="625"/>
      <c r="AK84" s="625"/>
      <c r="AL84" s="625"/>
      <c r="AM84" s="625"/>
      <c r="AN84" s="606"/>
      <c r="AO84" s="606"/>
      <c r="AP84" s="606"/>
      <c r="AQ84" s="606"/>
      <c r="AR84" s="606"/>
      <c r="AS84" s="606"/>
      <c r="AT84" s="606"/>
      <c r="AU84" s="606"/>
      <c r="AV84" s="606"/>
      <c r="AW84" s="606"/>
      <c r="AX84" s="606"/>
      <c r="AY84" s="606"/>
      <c r="AZ84" s="606"/>
      <c r="BA84" s="606"/>
    </row>
    <row r="85" spans="1:53" s="672" customFormat="1" x14ac:dyDescent="0.25">
      <c r="A85" s="606"/>
      <c r="B85" s="677"/>
      <c r="C85" s="677"/>
      <c r="D85" s="676"/>
      <c r="E85" s="675"/>
      <c r="F85" s="675"/>
      <c r="G85" s="673"/>
      <c r="H85" s="674"/>
      <c r="I85" s="673"/>
      <c r="J85" s="679" t="str">
        <f>IF(D85&lt;&gt;"",IF(E85&lt;&gt;"",VLOOKUP(CONCATENATE(D85,"-",E85),'[2]Three Phase - UG'!$C$8:$T$18,9,FALSE),""),"")</f>
        <v/>
      </c>
      <c r="K85" s="679" t="str">
        <f>IF(D85&lt;&gt;"",IF(E85&lt;&gt;"",VLOOKUP(CONCATENATE(D85,"-",E85),'[2]Three Phase - UG'!$C$8:$T$18,10,FALSE),""),"")</f>
        <v/>
      </c>
      <c r="L85" s="679" t="str">
        <f>IF(D85&lt;&gt;"",IF(E85&lt;&gt;"",VLOOKUP(CONCATENATE(D85,"-",E85),'[2]Three Phase - UG'!$C$8:$T$18,12,FALSE),""),"")</f>
        <v/>
      </c>
      <c r="M85" s="679" t="str">
        <f>IF(D85&lt;&gt;"",IF(E85&lt;&gt;"",VLOOKUP(CONCATENATE(D85,"-",E85),'[2]Three Phase - UG'!$C$8:$T$18,13,FALSE),""),"")</f>
        <v/>
      </c>
      <c r="N85" s="678" t="str">
        <f>IF(D85&lt;&gt;"",IF(E85&lt;&gt;"",VLOOKUP(CONCATENATE(D85,"-",E85),'[2]Three Phase - UG'!$C$8:$T$18,15,FALSE)*1000000,""),"")</f>
        <v/>
      </c>
      <c r="O85" s="679"/>
      <c r="P85" s="678"/>
      <c r="W85" s="671"/>
      <c r="X85" s="606"/>
      <c r="Y85" s="606"/>
      <c r="Z85" s="606"/>
      <c r="AA85" s="606"/>
      <c r="AB85" s="606"/>
      <c r="AC85" s="606"/>
      <c r="AD85" s="606"/>
      <c r="AE85" s="606"/>
      <c r="AF85" s="625"/>
      <c r="AG85" s="625"/>
      <c r="AH85" s="625"/>
      <c r="AI85" s="625"/>
      <c r="AJ85" s="625"/>
      <c r="AK85" s="625"/>
      <c r="AL85" s="625"/>
      <c r="AM85" s="625"/>
      <c r="AN85" s="606"/>
      <c r="AO85" s="606"/>
      <c r="AP85" s="606"/>
      <c r="AQ85" s="606"/>
      <c r="AR85" s="606"/>
      <c r="AS85" s="606"/>
      <c r="AT85" s="606"/>
      <c r="AU85" s="606"/>
      <c r="AV85" s="606"/>
      <c r="AW85" s="606"/>
      <c r="AX85" s="606"/>
      <c r="AY85" s="606"/>
      <c r="AZ85" s="606"/>
      <c r="BA85" s="606"/>
    </row>
    <row r="86" spans="1:53" s="672" customFormat="1" x14ac:dyDescent="0.25">
      <c r="A86" s="606"/>
      <c r="B86" s="677"/>
      <c r="C86" s="677"/>
      <c r="D86" s="676"/>
      <c r="E86" s="675"/>
      <c r="F86" s="675"/>
      <c r="G86" s="673"/>
      <c r="H86" s="674"/>
      <c r="I86" s="673"/>
      <c r="J86" s="679" t="str">
        <f>IF(D86&lt;&gt;"",IF(E86&lt;&gt;"",VLOOKUP(CONCATENATE(D86,"-",E86),'[2]Three Phase - UG'!$C$8:$T$18,9,FALSE),""),"")</f>
        <v/>
      </c>
      <c r="K86" s="679" t="str">
        <f>IF(D86&lt;&gt;"",IF(E86&lt;&gt;"",VLOOKUP(CONCATENATE(D86,"-",E86),'[2]Three Phase - UG'!$C$8:$T$18,10,FALSE),""),"")</f>
        <v/>
      </c>
      <c r="L86" s="679" t="str">
        <f>IF(D86&lt;&gt;"",IF(E86&lt;&gt;"",VLOOKUP(CONCATENATE(D86,"-",E86),'[2]Three Phase - UG'!$C$8:$T$18,12,FALSE),""),"")</f>
        <v/>
      </c>
      <c r="M86" s="679" t="str">
        <f>IF(D86&lt;&gt;"",IF(E86&lt;&gt;"",VLOOKUP(CONCATENATE(D86,"-",E86),'[2]Three Phase - UG'!$C$8:$T$18,13,FALSE),""),"")</f>
        <v/>
      </c>
      <c r="N86" s="678" t="str">
        <f>IF(D86&lt;&gt;"",IF(E86&lt;&gt;"",VLOOKUP(CONCATENATE(D86,"-",E86),'[2]Three Phase - UG'!$C$8:$T$18,15,FALSE)*1000000,""),"")</f>
        <v/>
      </c>
      <c r="O86" s="679"/>
      <c r="P86" s="678"/>
      <c r="W86" s="671"/>
      <c r="X86" s="606"/>
      <c r="Y86" s="606"/>
      <c r="Z86" s="606"/>
      <c r="AA86" s="606"/>
      <c r="AB86" s="606"/>
      <c r="AC86" s="606"/>
      <c r="AD86" s="606"/>
      <c r="AE86" s="606"/>
      <c r="AF86" s="625"/>
      <c r="AG86" s="625"/>
      <c r="AH86" s="625"/>
      <c r="AI86" s="625"/>
      <c r="AJ86" s="625"/>
      <c r="AK86" s="625"/>
      <c r="AL86" s="625"/>
      <c r="AM86" s="625"/>
      <c r="AN86" s="606"/>
      <c r="AO86" s="606"/>
      <c r="AP86" s="606"/>
      <c r="AQ86" s="606"/>
      <c r="AR86" s="606"/>
      <c r="AS86" s="606"/>
      <c r="AT86" s="606"/>
      <c r="AU86" s="606"/>
      <c r="AV86" s="606"/>
      <c r="AW86" s="606"/>
      <c r="AX86" s="606"/>
      <c r="AY86" s="606"/>
      <c r="AZ86" s="606"/>
      <c r="BA86" s="606"/>
    </row>
    <row r="87" spans="1:53" s="672" customFormat="1" x14ac:dyDescent="0.25">
      <c r="A87" s="606"/>
      <c r="B87" s="677"/>
      <c r="C87" s="677"/>
      <c r="D87" s="676"/>
      <c r="E87" s="675"/>
      <c r="F87" s="675"/>
      <c r="G87" s="673"/>
      <c r="H87" s="674"/>
      <c r="I87" s="673"/>
      <c r="J87" s="679" t="str">
        <f>IF(D87&lt;&gt;"",IF(E87&lt;&gt;"",VLOOKUP(CONCATENATE(D87,"-",E87),'[2]Three Phase - UG'!$C$8:$T$18,9,FALSE),""),"")</f>
        <v/>
      </c>
      <c r="K87" s="679" t="str">
        <f>IF(D87&lt;&gt;"",IF(E87&lt;&gt;"",VLOOKUP(CONCATENATE(D87,"-",E87),'[2]Three Phase - UG'!$C$8:$T$18,10,FALSE),""),"")</f>
        <v/>
      </c>
      <c r="L87" s="679" t="str">
        <f>IF(D87&lt;&gt;"",IF(E87&lt;&gt;"",VLOOKUP(CONCATENATE(D87,"-",E87),'[2]Three Phase - UG'!$C$8:$T$18,12,FALSE),""),"")</f>
        <v/>
      </c>
      <c r="M87" s="679" t="str">
        <f>IF(D87&lt;&gt;"",IF(E87&lt;&gt;"",VLOOKUP(CONCATENATE(D87,"-",E87),'[2]Three Phase - UG'!$C$8:$T$18,13,FALSE),""),"")</f>
        <v/>
      </c>
      <c r="N87" s="678" t="str">
        <f>IF(D87&lt;&gt;"",IF(E87&lt;&gt;"",VLOOKUP(CONCATENATE(D87,"-",E87),'[2]Three Phase - UG'!$C$8:$T$18,15,FALSE)*1000000,""),"")</f>
        <v/>
      </c>
      <c r="O87" s="679"/>
      <c r="P87" s="678"/>
      <c r="W87" s="671"/>
      <c r="X87" s="606"/>
      <c r="Y87" s="606"/>
      <c r="Z87" s="606"/>
      <c r="AA87" s="606"/>
      <c r="AB87" s="606"/>
      <c r="AC87" s="606"/>
      <c r="AD87" s="606"/>
      <c r="AE87" s="606"/>
      <c r="AF87" s="625"/>
      <c r="AG87" s="625"/>
      <c r="AH87" s="625"/>
      <c r="AI87" s="625"/>
      <c r="AJ87" s="625"/>
      <c r="AK87" s="625"/>
      <c r="AL87" s="625"/>
      <c r="AM87" s="625"/>
      <c r="AN87" s="606"/>
      <c r="AO87" s="606"/>
      <c r="AP87" s="606"/>
      <c r="AQ87" s="606"/>
      <c r="AR87" s="606"/>
      <c r="AS87" s="606"/>
      <c r="AT87" s="606"/>
      <c r="AU87" s="606"/>
      <c r="AV87" s="606"/>
      <c r="AW87" s="606"/>
      <c r="AX87" s="606"/>
      <c r="AY87" s="606"/>
      <c r="AZ87" s="606"/>
      <c r="BA87" s="606"/>
    </row>
    <row r="88" spans="1:53" s="672" customFormat="1" x14ac:dyDescent="0.25">
      <c r="A88" s="606"/>
      <c r="B88" s="677"/>
      <c r="C88" s="677"/>
      <c r="D88" s="676"/>
      <c r="E88" s="675"/>
      <c r="F88" s="675"/>
      <c r="G88" s="673"/>
      <c r="H88" s="674"/>
      <c r="I88" s="673"/>
      <c r="J88" s="679" t="str">
        <f>IF(D88&lt;&gt;"",IF(E88&lt;&gt;"",VLOOKUP(CONCATENATE(D88,"-",E88),'[2]Three Phase - UG'!$C$8:$T$18,9,FALSE),""),"")</f>
        <v/>
      </c>
      <c r="K88" s="679" t="str">
        <f>IF(D88&lt;&gt;"",IF(E88&lt;&gt;"",VLOOKUP(CONCATENATE(D88,"-",E88),'[2]Three Phase - UG'!$C$8:$T$18,10,FALSE),""),"")</f>
        <v/>
      </c>
      <c r="L88" s="679" t="str">
        <f>IF(D88&lt;&gt;"",IF(E88&lt;&gt;"",VLOOKUP(CONCATENATE(D88,"-",E88),'[2]Three Phase - UG'!$C$8:$T$18,12,FALSE),""),"")</f>
        <v/>
      </c>
      <c r="M88" s="679" t="str">
        <f>IF(D88&lt;&gt;"",IF(E88&lt;&gt;"",VLOOKUP(CONCATENATE(D88,"-",E88),'[2]Three Phase - UG'!$C$8:$T$18,13,FALSE),""),"")</f>
        <v/>
      </c>
      <c r="N88" s="678" t="str">
        <f>IF(D88&lt;&gt;"",IF(E88&lt;&gt;"",VLOOKUP(CONCATENATE(D88,"-",E88),'[2]Three Phase - UG'!$C$8:$T$18,15,FALSE)*1000000,""),"")</f>
        <v/>
      </c>
      <c r="O88" s="679"/>
      <c r="P88" s="678"/>
      <c r="W88" s="671"/>
      <c r="X88" s="606"/>
      <c r="Y88" s="606"/>
      <c r="Z88" s="606"/>
      <c r="AA88" s="606"/>
      <c r="AB88" s="606"/>
      <c r="AC88" s="606"/>
      <c r="AD88" s="606"/>
      <c r="AE88" s="606"/>
      <c r="AF88" s="625"/>
      <c r="AG88" s="625"/>
      <c r="AH88" s="625"/>
      <c r="AI88" s="625"/>
      <c r="AJ88" s="625"/>
      <c r="AK88" s="625"/>
      <c r="AL88" s="625"/>
      <c r="AM88" s="625"/>
      <c r="AN88" s="606"/>
      <c r="AO88" s="606"/>
      <c r="AP88" s="606"/>
      <c r="AQ88" s="606"/>
      <c r="AR88" s="606"/>
      <c r="AS88" s="606"/>
      <c r="AT88" s="606"/>
      <c r="AU88" s="606"/>
      <c r="AV88" s="606"/>
      <c r="AW88" s="606"/>
      <c r="AX88" s="606"/>
      <c r="AY88" s="606"/>
      <c r="AZ88" s="606"/>
      <c r="BA88" s="606"/>
    </row>
    <row r="89" spans="1:53" s="672" customFormat="1" x14ac:dyDescent="0.25">
      <c r="A89" s="606"/>
      <c r="B89" s="677"/>
      <c r="C89" s="677"/>
      <c r="D89" s="676"/>
      <c r="E89" s="675"/>
      <c r="F89" s="675"/>
      <c r="G89" s="673"/>
      <c r="H89" s="674"/>
      <c r="I89" s="673"/>
      <c r="J89" s="679" t="str">
        <f>IF(D89&lt;&gt;"",IF(E89&lt;&gt;"",VLOOKUP(CONCATENATE(D89,"-",E89),'[2]Three Phase - UG'!$C$8:$T$18,9,FALSE),""),"")</f>
        <v/>
      </c>
      <c r="K89" s="679" t="str">
        <f>IF(D89&lt;&gt;"",IF(E89&lt;&gt;"",VLOOKUP(CONCATENATE(D89,"-",E89),'[2]Three Phase - UG'!$C$8:$T$18,10,FALSE),""),"")</f>
        <v/>
      </c>
      <c r="L89" s="679" t="str">
        <f>IF(D89&lt;&gt;"",IF(E89&lt;&gt;"",VLOOKUP(CONCATENATE(D89,"-",E89),'[2]Three Phase - UG'!$C$8:$T$18,12,FALSE),""),"")</f>
        <v/>
      </c>
      <c r="M89" s="679" t="str">
        <f>IF(D89&lt;&gt;"",IF(E89&lt;&gt;"",VLOOKUP(CONCATENATE(D89,"-",E89),'[2]Three Phase - UG'!$C$8:$T$18,13,FALSE),""),"")</f>
        <v/>
      </c>
      <c r="N89" s="678" t="str">
        <f>IF(D89&lt;&gt;"",IF(E89&lt;&gt;"",VLOOKUP(CONCATENATE(D89,"-",E89),'[2]Three Phase - UG'!$C$8:$T$18,15,FALSE)*1000000,""),"")</f>
        <v/>
      </c>
      <c r="O89" s="679"/>
      <c r="P89" s="678"/>
      <c r="W89" s="671"/>
      <c r="X89" s="606"/>
      <c r="Y89" s="606"/>
      <c r="Z89" s="606"/>
      <c r="AA89" s="606"/>
      <c r="AB89" s="606"/>
      <c r="AC89" s="606"/>
      <c r="AD89" s="606"/>
      <c r="AE89" s="606"/>
      <c r="AF89" s="625"/>
      <c r="AG89" s="625"/>
      <c r="AH89" s="625"/>
      <c r="AI89" s="625"/>
      <c r="AJ89" s="625"/>
      <c r="AK89" s="625"/>
      <c r="AL89" s="625"/>
      <c r="AM89" s="625"/>
      <c r="AN89" s="606"/>
      <c r="AO89" s="606"/>
      <c r="AP89" s="606"/>
      <c r="AQ89" s="606"/>
      <c r="AR89" s="606"/>
      <c r="AS89" s="606"/>
      <c r="AT89" s="606"/>
      <c r="AU89" s="606"/>
      <c r="AV89" s="606"/>
      <c r="AW89" s="606"/>
      <c r="AX89" s="606"/>
      <c r="AY89" s="606"/>
      <c r="AZ89" s="606"/>
      <c r="BA89" s="606"/>
    </row>
    <row r="90" spans="1:53" s="672" customFormat="1" x14ac:dyDescent="0.25">
      <c r="A90" s="606"/>
      <c r="B90" s="677"/>
      <c r="C90" s="677"/>
      <c r="D90" s="676"/>
      <c r="E90" s="675"/>
      <c r="F90" s="675"/>
      <c r="G90" s="673"/>
      <c r="H90" s="674"/>
      <c r="I90" s="673"/>
      <c r="J90" s="679" t="str">
        <f>IF(D90&lt;&gt;"",IF(E90&lt;&gt;"",VLOOKUP(CONCATENATE(D90,"-",E90),'[2]Three Phase - UG'!$C$8:$T$18,9,FALSE),""),"")</f>
        <v/>
      </c>
      <c r="K90" s="679" t="str">
        <f>IF(D90&lt;&gt;"",IF(E90&lt;&gt;"",VLOOKUP(CONCATENATE(D90,"-",E90),'[2]Three Phase - UG'!$C$8:$T$18,10,FALSE),""),"")</f>
        <v/>
      </c>
      <c r="L90" s="679" t="str">
        <f>IF(D90&lt;&gt;"",IF(E90&lt;&gt;"",VLOOKUP(CONCATENATE(D90,"-",E90),'[2]Three Phase - UG'!$C$8:$T$18,12,FALSE),""),"")</f>
        <v/>
      </c>
      <c r="M90" s="679" t="str">
        <f>IF(D90&lt;&gt;"",IF(E90&lt;&gt;"",VLOOKUP(CONCATENATE(D90,"-",E90),'[2]Three Phase - UG'!$C$8:$T$18,13,FALSE),""),"")</f>
        <v/>
      </c>
      <c r="N90" s="678" t="str">
        <f>IF(D90&lt;&gt;"",IF(E90&lt;&gt;"",VLOOKUP(CONCATENATE(D90,"-",E90),'[2]Three Phase - UG'!$C$8:$T$18,15,FALSE)*1000000,""),"")</f>
        <v/>
      </c>
      <c r="O90" s="679"/>
      <c r="P90" s="678"/>
      <c r="W90" s="671"/>
      <c r="X90" s="606"/>
      <c r="Y90" s="606"/>
      <c r="Z90" s="606"/>
      <c r="AA90" s="606"/>
      <c r="AB90" s="606"/>
      <c r="AC90" s="606"/>
      <c r="AD90" s="606"/>
      <c r="AE90" s="606"/>
      <c r="AF90" s="625"/>
      <c r="AG90" s="625"/>
      <c r="AH90" s="625"/>
      <c r="AI90" s="625"/>
      <c r="AJ90" s="625"/>
      <c r="AK90" s="625"/>
      <c r="AL90" s="625"/>
      <c r="AM90" s="625"/>
      <c r="AN90" s="606"/>
      <c r="AO90" s="606"/>
      <c r="AP90" s="606"/>
      <c r="AQ90" s="606"/>
      <c r="AR90" s="606"/>
      <c r="AS90" s="606"/>
      <c r="AT90" s="606"/>
      <c r="AU90" s="606"/>
      <c r="AV90" s="606"/>
      <c r="AW90" s="606"/>
      <c r="AX90" s="606"/>
      <c r="AY90" s="606"/>
      <c r="AZ90" s="606"/>
      <c r="BA90" s="606"/>
    </row>
    <row r="91" spans="1:53" s="672" customFormat="1" x14ac:dyDescent="0.25">
      <c r="A91" s="606"/>
      <c r="B91" s="677"/>
      <c r="C91" s="677"/>
      <c r="D91" s="676"/>
      <c r="E91" s="675"/>
      <c r="F91" s="675"/>
      <c r="G91" s="673"/>
      <c r="H91" s="674"/>
      <c r="I91" s="673"/>
      <c r="J91" s="679" t="str">
        <f>IF(D91&lt;&gt;"",IF(E91&lt;&gt;"",VLOOKUP(CONCATENATE(D91,"-",E91),'[2]Three Phase - UG'!$C$8:$T$18,9,FALSE),""),"")</f>
        <v/>
      </c>
      <c r="K91" s="679" t="str">
        <f>IF(D91&lt;&gt;"",IF(E91&lt;&gt;"",VLOOKUP(CONCATENATE(D91,"-",E91),'[2]Three Phase - UG'!$C$8:$T$18,10,FALSE),""),"")</f>
        <v/>
      </c>
      <c r="L91" s="679" t="str">
        <f>IF(D91&lt;&gt;"",IF(E91&lt;&gt;"",VLOOKUP(CONCATENATE(D91,"-",E91),'[2]Three Phase - UG'!$C$8:$T$18,12,FALSE),""),"")</f>
        <v/>
      </c>
      <c r="M91" s="679" t="str">
        <f>IF(D91&lt;&gt;"",IF(E91&lt;&gt;"",VLOOKUP(CONCATENATE(D91,"-",E91),'[2]Three Phase - UG'!$C$8:$T$18,13,FALSE),""),"")</f>
        <v/>
      </c>
      <c r="N91" s="678" t="str">
        <f>IF(D91&lt;&gt;"",IF(E91&lt;&gt;"",VLOOKUP(CONCATENATE(D91,"-",E91),'[2]Three Phase - UG'!$C$8:$T$18,15,FALSE)*1000000,""),"")</f>
        <v/>
      </c>
      <c r="O91" s="679"/>
      <c r="P91" s="678"/>
      <c r="W91" s="671"/>
      <c r="X91" s="606"/>
      <c r="Y91" s="606"/>
      <c r="Z91" s="606"/>
      <c r="AA91" s="606"/>
      <c r="AB91" s="606"/>
      <c r="AC91" s="606"/>
      <c r="AD91" s="606"/>
      <c r="AE91" s="606"/>
      <c r="AF91" s="625"/>
      <c r="AG91" s="625"/>
      <c r="AH91" s="625"/>
      <c r="AI91" s="625"/>
      <c r="AJ91" s="625"/>
      <c r="AK91" s="625"/>
      <c r="AL91" s="625"/>
      <c r="AM91" s="625"/>
      <c r="AN91" s="606"/>
      <c r="AO91" s="606"/>
      <c r="AP91" s="606"/>
      <c r="AQ91" s="606"/>
      <c r="AR91" s="606"/>
      <c r="AS91" s="606"/>
      <c r="AT91" s="606"/>
      <c r="AU91" s="606"/>
      <c r="AV91" s="606"/>
      <c r="AW91" s="606"/>
      <c r="AX91" s="606"/>
      <c r="AY91" s="606"/>
      <c r="AZ91" s="606"/>
      <c r="BA91" s="606"/>
    </row>
    <row r="92" spans="1:53" s="672" customFormat="1" x14ac:dyDescent="0.25">
      <c r="A92" s="606"/>
      <c r="B92" s="677"/>
      <c r="C92" s="677"/>
      <c r="D92" s="676"/>
      <c r="E92" s="675"/>
      <c r="F92" s="675"/>
      <c r="G92" s="673"/>
      <c r="H92" s="674"/>
      <c r="I92" s="673"/>
      <c r="J92" s="679" t="str">
        <f>IF(D92&lt;&gt;"",IF(E92&lt;&gt;"",VLOOKUP(CONCATENATE(D92,"-",E92),'[2]Three Phase - UG'!$C$8:$T$18,9,FALSE),""),"")</f>
        <v/>
      </c>
      <c r="K92" s="679" t="str">
        <f>IF(D92&lt;&gt;"",IF(E92&lt;&gt;"",VLOOKUP(CONCATENATE(D92,"-",E92),'[2]Three Phase - UG'!$C$8:$T$18,10,FALSE),""),"")</f>
        <v/>
      </c>
      <c r="L92" s="679" t="str">
        <f>IF(D92&lt;&gt;"",IF(E92&lt;&gt;"",VLOOKUP(CONCATENATE(D92,"-",E92),'[2]Three Phase - UG'!$C$8:$T$18,12,FALSE),""),"")</f>
        <v/>
      </c>
      <c r="M92" s="679" t="str">
        <f>IF(D92&lt;&gt;"",IF(E92&lt;&gt;"",VLOOKUP(CONCATENATE(D92,"-",E92),'[2]Three Phase - UG'!$C$8:$T$18,13,FALSE),""),"")</f>
        <v/>
      </c>
      <c r="N92" s="678" t="str">
        <f>IF(D92&lt;&gt;"",IF(E92&lt;&gt;"",VLOOKUP(CONCATENATE(D92,"-",E92),'[2]Three Phase - UG'!$C$8:$T$18,15,FALSE)*1000000,""),"")</f>
        <v/>
      </c>
      <c r="O92" s="679"/>
      <c r="P92" s="678"/>
      <c r="W92" s="671"/>
      <c r="X92" s="606"/>
      <c r="Y92" s="606"/>
      <c r="Z92" s="606"/>
      <c r="AA92" s="606"/>
      <c r="AB92" s="606"/>
      <c r="AC92" s="606"/>
      <c r="AD92" s="606"/>
      <c r="AE92" s="606"/>
      <c r="AF92" s="625"/>
      <c r="AG92" s="625"/>
      <c r="AH92" s="625"/>
      <c r="AI92" s="625"/>
      <c r="AJ92" s="625"/>
      <c r="AK92" s="625"/>
      <c r="AL92" s="625"/>
      <c r="AM92" s="625"/>
      <c r="AN92" s="606"/>
      <c r="AO92" s="606"/>
      <c r="AP92" s="606"/>
      <c r="AQ92" s="606"/>
      <c r="AR92" s="606"/>
      <c r="AS92" s="606"/>
      <c r="AT92" s="606"/>
      <c r="AU92" s="606"/>
      <c r="AV92" s="606"/>
      <c r="AW92" s="606"/>
      <c r="AX92" s="606"/>
      <c r="AY92" s="606"/>
      <c r="AZ92" s="606"/>
      <c r="BA92" s="606"/>
    </row>
    <row r="93" spans="1:53" s="672" customFormat="1" x14ac:dyDescent="0.25">
      <c r="A93" s="606"/>
      <c r="B93" s="677"/>
      <c r="C93" s="677"/>
      <c r="D93" s="676"/>
      <c r="E93" s="675"/>
      <c r="F93" s="675"/>
      <c r="G93" s="673"/>
      <c r="H93" s="674"/>
      <c r="I93" s="673"/>
      <c r="J93" s="679" t="str">
        <f>IF(D93&lt;&gt;"",IF(E93&lt;&gt;"",VLOOKUP(CONCATENATE(D93,"-",E93),'[2]Three Phase - UG'!$C$8:$T$18,9,FALSE),""),"")</f>
        <v/>
      </c>
      <c r="K93" s="679" t="str">
        <f>IF(D93&lt;&gt;"",IF(E93&lt;&gt;"",VLOOKUP(CONCATENATE(D93,"-",E93),'[2]Three Phase - UG'!$C$8:$T$18,10,FALSE),""),"")</f>
        <v/>
      </c>
      <c r="L93" s="679" t="str">
        <f>IF(D93&lt;&gt;"",IF(E93&lt;&gt;"",VLOOKUP(CONCATENATE(D93,"-",E93),'[2]Three Phase - UG'!$C$8:$T$18,12,FALSE),""),"")</f>
        <v/>
      </c>
      <c r="M93" s="679" t="str">
        <f>IF(D93&lt;&gt;"",IF(E93&lt;&gt;"",VLOOKUP(CONCATENATE(D93,"-",E93),'[2]Three Phase - UG'!$C$8:$T$18,13,FALSE),""),"")</f>
        <v/>
      </c>
      <c r="N93" s="678" t="str">
        <f>IF(D93&lt;&gt;"",IF(E93&lt;&gt;"",VLOOKUP(CONCATENATE(D93,"-",E93),'[2]Three Phase - UG'!$C$8:$T$18,15,FALSE)*1000000,""),"")</f>
        <v/>
      </c>
      <c r="O93" s="679"/>
      <c r="P93" s="678"/>
      <c r="W93" s="671"/>
      <c r="X93" s="606"/>
      <c r="Y93" s="606"/>
      <c r="Z93" s="606"/>
      <c r="AA93" s="606"/>
      <c r="AB93" s="606"/>
      <c r="AC93" s="606"/>
      <c r="AD93" s="606"/>
      <c r="AE93" s="606"/>
      <c r="AF93" s="625"/>
      <c r="AG93" s="625"/>
      <c r="AH93" s="625"/>
      <c r="AI93" s="625"/>
      <c r="AJ93" s="625"/>
      <c r="AK93" s="625"/>
      <c r="AL93" s="625"/>
      <c r="AM93" s="625"/>
      <c r="AN93" s="606"/>
      <c r="AO93" s="606"/>
      <c r="AP93" s="606"/>
      <c r="AQ93" s="606"/>
      <c r="AR93" s="606"/>
      <c r="AS93" s="606"/>
      <c r="AT93" s="606"/>
      <c r="AU93" s="606"/>
      <c r="AV93" s="606"/>
      <c r="AW93" s="606"/>
      <c r="AX93" s="606"/>
      <c r="AY93" s="606"/>
      <c r="AZ93" s="606"/>
      <c r="BA93" s="606"/>
    </row>
    <row r="94" spans="1:53" s="672" customFormat="1" x14ac:dyDescent="0.25">
      <c r="A94" s="606"/>
      <c r="B94" s="677"/>
      <c r="C94" s="677"/>
      <c r="D94" s="676"/>
      <c r="E94" s="675"/>
      <c r="F94" s="675"/>
      <c r="G94" s="673"/>
      <c r="H94" s="674"/>
      <c r="I94" s="673"/>
      <c r="J94" s="679" t="str">
        <f>IF(D94&lt;&gt;"",IF(E94&lt;&gt;"",VLOOKUP(CONCATENATE(D94,"-",E94),'[2]Three Phase - UG'!$C$8:$T$18,9,FALSE),""),"")</f>
        <v/>
      </c>
      <c r="K94" s="679" t="str">
        <f>IF(D94&lt;&gt;"",IF(E94&lt;&gt;"",VLOOKUP(CONCATENATE(D94,"-",E94),'[2]Three Phase - UG'!$C$8:$T$18,10,FALSE),""),"")</f>
        <v/>
      </c>
      <c r="L94" s="679" t="str">
        <f>IF(D94&lt;&gt;"",IF(E94&lt;&gt;"",VLOOKUP(CONCATENATE(D94,"-",E94),'[2]Three Phase - UG'!$C$8:$T$18,12,FALSE),""),"")</f>
        <v/>
      </c>
      <c r="M94" s="679" t="str">
        <f>IF(D94&lt;&gt;"",IF(E94&lt;&gt;"",VLOOKUP(CONCATENATE(D94,"-",E94),'[2]Three Phase - UG'!$C$8:$T$18,13,FALSE),""),"")</f>
        <v/>
      </c>
      <c r="N94" s="678" t="str">
        <f>IF(D94&lt;&gt;"",IF(E94&lt;&gt;"",VLOOKUP(CONCATENATE(D94,"-",E94),'[2]Three Phase - UG'!$C$8:$T$18,15,FALSE)*1000000,""),"")</f>
        <v/>
      </c>
      <c r="O94" s="679"/>
      <c r="P94" s="678"/>
      <c r="W94" s="671"/>
      <c r="X94" s="606"/>
      <c r="Y94" s="606"/>
      <c r="Z94" s="606"/>
      <c r="AA94" s="606"/>
      <c r="AB94" s="606"/>
      <c r="AC94" s="606"/>
      <c r="AD94" s="606"/>
      <c r="AE94" s="606"/>
      <c r="AF94" s="625"/>
      <c r="AG94" s="625"/>
      <c r="AH94" s="625"/>
      <c r="AI94" s="625"/>
      <c r="AJ94" s="625"/>
      <c r="AK94" s="625"/>
      <c r="AL94" s="625"/>
      <c r="AM94" s="625"/>
      <c r="AN94" s="606"/>
      <c r="AO94" s="606"/>
      <c r="AP94" s="606"/>
      <c r="AQ94" s="606"/>
      <c r="AR94" s="606"/>
      <c r="AS94" s="606"/>
      <c r="AT94" s="606"/>
      <c r="AU94" s="606"/>
      <c r="AV94" s="606"/>
      <c r="AW94" s="606"/>
      <c r="AX94" s="606"/>
      <c r="AY94" s="606"/>
      <c r="AZ94" s="606"/>
      <c r="BA94" s="606"/>
    </row>
    <row r="95" spans="1:53" s="672" customFormat="1" x14ac:dyDescent="0.25">
      <c r="A95" s="606"/>
      <c r="B95" s="677"/>
      <c r="C95" s="677"/>
      <c r="D95" s="676"/>
      <c r="E95" s="675"/>
      <c r="F95" s="675"/>
      <c r="G95" s="673"/>
      <c r="H95" s="674"/>
      <c r="I95" s="673"/>
      <c r="J95" s="679" t="str">
        <f>IF(D95&lt;&gt;"",IF(E95&lt;&gt;"",VLOOKUP(CONCATENATE(D95,"-",E95),'[2]Three Phase - UG'!$C$8:$T$18,9,FALSE),""),"")</f>
        <v/>
      </c>
      <c r="K95" s="679" t="str">
        <f>IF(D95&lt;&gt;"",IF(E95&lt;&gt;"",VLOOKUP(CONCATENATE(D95,"-",E95),'[2]Three Phase - UG'!$C$8:$T$18,10,FALSE),""),"")</f>
        <v/>
      </c>
      <c r="L95" s="679" t="str">
        <f>IF(D95&lt;&gt;"",IF(E95&lt;&gt;"",VLOOKUP(CONCATENATE(D95,"-",E95),'[2]Three Phase - UG'!$C$8:$T$18,12,FALSE),""),"")</f>
        <v/>
      </c>
      <c r="M95" s="679" t="str">
        <f>IF(D95&lt;&gt;"",IF(E95&lt;&gt;"",VLOOKUP(CONCATENATE(D95,"-",E95),'[2]Three Phase - UG'!$C$8:$T$18,13,FALSE),""),"")</f>
        <v/>
      </c>
      <c r="N95" s="678" t="str">
        <f>IF(D95&lt;&gt;"",IF(E95&lt;&gt;"",VLOOKUP(CONCATENATE(D95,"-",E95),'[2]Three Phase - UG'!$C$8:$T$18,15,FALSE)*1000000,""),"")</f>
        <v/>
      </c>
      <c r="O95" s="679"/>
      <c r="P95" s="678"/>
      <c r="W95" s="671"/>
      <c r="X95" s="606"/>
      <c r="Y95" s="606"/>
      <c r="Z95" s="606"/>
      <c r="AA95" s="606"/>
      <c r="AB95" s="606"/>
      <c r="AC95" s="606"/>
      <c r="AD95" s="606"/>
      <c r="AE95" s="606"/>
      <c r="AF95" s="625"/>
      <c r="AG95" s="625"/>
      <c r="AH95" s="625"/>
      <c r="AI95" s="625"/>
      <c r="AJ95" s="625"/>
      <c r="AK95" s="625"/>
      <c r="AL95" s="625"/>
      <c r="AM95" s="625"/>
      <c r="AN95" s="606"/>
      <c r="AO95" s="606"/>
      <c r="AP95" s="606"/>
      <c r="AQ95" s="606"/>
      <c r="AR95" s="606"/>
      <c r="AS95" s="606"/>
      <c r="AT95" s="606"/>
      <c r="AU95" s="606"/>
      <c r="AV95" s="606"/>
      <c r="AW95" s="606"/>
      <c r="AX95" s="606"/>
      <c r="AY95" s="606"/>
      <c r="AZ95" s="606"/>
      <c r="BA95" s="606"/>
    </row>
    <row r="96" spans="1:53" s="672" customFormat="1" x14ac:dyDescent="0.25">
      <c r="A96" s="606"/>
      <c r="B96" s="677"/>
      <c r="C96" s="677"/>
      <c r="D96" s="676"/>
      <c r="E96" s="675"/>
      <c r="F96" s="675"/>
      <c r="G96" s="673"/>
      <c r="H96" s="674"/>
      <c r="I96" s="673"/>
      <c r="J96" s="679" t="str">
        <f>IF(D96&lt;&gt;"",IF(E96&lt;&gt;"",VLOOKUP(CONCATENATE(D96,"-",E96),'[2]Three Phase - UG'!$C$8:$T$18,9,FALSE),""),"")</f>
        <v/>
      </c>
      <c r="K96" s="679" t="str">
        <f>IF(D96&lt;&gt;"",IF(E96&lt;&gt;"",VLOOKUP(CONCATENATE(D96,"-",E96),'[2]Three Phase - UG'!$C$8:$T$18,10,FALSE),""),"")</f>
        <v/>
      </c>
      <c r="L96" s="679" t="str">
        <f>IF(D96&lt;&gt;"",IF(E96&lt;&gt;"",VLOOKUP(CONCATENATE(D96,"-",E96),'[2]Three Phase - UG'!$C$8:$T$18,12,FALSE),""),"")</f>
        <v/>
      </c>
      <c r="M96" s="679" t="str">
        <f>IF(D96&lt;&gt;"",IF(E96&lt;&gt;"",VLOOKUP(CONCATENATE(D96,"-",E96),'[2]Three Phase - UG'!$C$8:$T$18,13,FALSE),""),"")</f>
        <v/>
      </c>
      <c r="N96" s="678" t="str">
        <f>IF(D96&lt;&gt;"",IF(E96&lt;&gt;"",VLOOKUP(CONCATENATE(D96,"-",E96),'[2]Three Phase - UG'!$C$8:$T$18,15,FALSE)*1000000,""),"")</f>
        <v/>
      </c>
      <c r="O96" s="679"/>
      <c r="P96" s="678"/>
      <c r="W96" s="671"/>
      <c r="X96" s="606"/>
      <c r="Y96" s="606"/>
      <c r="Z96" s="606"/>
      <c r="AA96" s="606"/>
      <c r="AB96" s="606"/>
      <c r="AC96" s="606"/>
      <c r="AD96" s="606"/>
      <c r="AE96" s="606"/>
      <c r="AF96" s="625"/>
      <c r="AG96" s="625"/>
      <c r="AH96" s="625"/>
      <c r="AI96" s="625"/>
      <c r="AJ96" s="625"/>
      <c r="AK96" s="625"/>
      <c r="AL96" s="625"/>
      <c r="AM96" s="625"/>
      <c r="AN96" s="606"/>
      <c r="AO96" s="606"/>
      <c r="AP96" s="606"/>
      <c r="AQ96" s="606"/>
      <c r="AR96" s="606"/>
      <c r="AS96" s="606"/>
      <c r="AT96" s="606"/>
      <c r="AU96" s="606"/>
      <c r="AV96" s="606"/>
      <c r="AW96" s="606"/>
      <c r="AX96" s="606"/>
      <c r="AY96" s="606"/>
      <c r="AZ96" s="606"/>
      <c r="BA96" s="606"/>
    </row>
    <row r="97" spans="1:53" s="672" customFormat="1" x14ac:dyDescent="0.25">
      <c r="A97" s="606"/>
      <c r="B97" s="677"/>
      <c r="C97" s="677"/>
      <c r="D97" s="676"/>
      <c r="E97" s="675"/>
      <c r="F97" s="675"/>
      <c r="G97" s="673"/>
      <c r="H97" s="674"/>
      <c r="I97" s="673"/>
      <c r="J97" s="679" t="str">
        <f>IF(D97&lt;&gt;"",IF(E97&lt;&gt;"",VLOOKUP(CONCATENATE(D97,"-",E97),'[2]Three Phase - UG'!$C$8:$T$18,9,FALSE),""),"")</f>
        <v/>
      </c>
      <c r="K97" s="679" t="str">
        <f>IF(D97&lt;&gt;"",IF(E97&lt;&gt;"",VLOOKUP(CONCATENATE(D97,"-",E97),'[2]Three Phase - UG'!$C$8:$T$18,10,FALSE),""),"")</f>
        <v/>
      </c>
      <c r="L97" s="679" t="str">
        <f>IF(D97&lt;&gt;"",IF(E97&lt;&gt;"",VLOOKUP(CONCATENATE(D97,"-",E97),'[2]Three Phase - UG'!$C$8:$T$18,12,FALSE),""),"")</f>
        <v/>
      </c>
      <c r="M97" s="679" t="str">
        <f>IF(D97&lt;&gt;"",IF(E97&lt;&gt;"",VLOOKUP(CONCATENATE(D97,"-",E97),'[2]Three Phase - UG'!$C$8:$T$18,13,FALSE),""),"")</f>
        <v/>
      </c>
      <c r="N97" s="678" t="str">
        <f>IF(D97&lt;&gt;"",IF(E97&lt;&gt;"",VLOOKUP(CONCATENATE(D97,"-",E97),'[2]Three Phase - UG'!$C$8:$T$18,15,FALSE)*1000000,""),"")</f>
        <v/>
      </c>
      <c r="O97" s="679"/>
      <c r="P97" s="678"/>
      <c r="W97" s="671"/>
      <c r="X97" s="606"/>
      <c r="Y97" s="606"/>
      <c r="Z97" s="606"/>
      <c r="AA97" s="606"/>
      <c r="AB97" s="606"/>
      <c r="AC97" s="606"/>
      <c r="AD97" s="606"/>
      <c r="AE97" s="606"/>
      <c r="AF97" s="625"/>
      <c r="AG97" s="625"/>
      <c r="AH97" s="625"/>
      <c r="AI97" s="625"/>
      <c r="AJ97" s="625"/>
      <c r="AK97" s="625"/>
      <c r="AL97" s="625"/>
      <c r="AM97" s="625"/>
      <c r="AN97" s="606"/>
      <c r="AO97" s="606"/>
      <c r="AP97" s="606"/>
      <c r="AQ97" s="606"/>
      <c r="AR97" s="606"/>
      <c r="AS97" s="606"/>
      <c r="AT97" s="606"/>
      <c r="AU97" s="606"/>
      <c r="AV97" s="606"/>
      <c r="AW97" s="606"/>
      <c r="AX97" s="606"/>
      <c r="AY97" s="606"/>
      <c r="AZ97" s="606"/>
      <c r="BA97" s="606"/>
    </row>
    <row r="98" spans="1:53" s="672" customFormat="1" x14ac:dyDescent="0.25">
      <c r="A98" s="606"/>
      <c r="B98" s="677"/>
      <c r="C98" s="677"/>
      <c r="D98" s="676"/>
      <c r="E98" s="675"/>
      <c r="F98" s="675"/>
      <c r="G98" s="673"/>
      <c r="H98" s="674"/>
      <c r="I98" s="673"/>
      <c r="J98" s="679" t="str">
        <f>IF(D98&lt;&gt;"",IF(E98&lt;&gt;"",VLOOKUP(CONCATENATE(D98,"-",E98),'[2]Three Phase - UG'!$C$8:$T$18,9,FALSE),""),"")</f>
        <v/>
      </c>
      <c r="K98" s="679" t="str">
        <f>IF(D98&lt;&gt;"",IF(E98&lt;&gt;"",VLOOKUP(CONCATENATE(D98,"-",E98),'[2]Three Phase - UG'!$C$8:$T$18,10,FALSE),""),"")</f>
        <v/>
      </c>
      <c r="L98" s="679" t="str">
        <f>IF(D98&lt;&gt;"",IF(E98&lt;&gt;"",VLOOKUP(CONCATENATE(D98,"-",E98),'[2]Three Phase - UG'!$C$8:$T$18,12,FALSE),""),"")</f>
        <v/>
      </c>
      <c r="M98" s="679" t="str">
        <f>IF(D98&lt;&gt;"",IF(E98&lt;&gt;"",VLOOKUP(CONCATENATE(D98,"-",E98),'[2]Three Phase - UG'!$C$8:$T$18,13,FALSE),""),"")</f>
        <v/>
      </c>
      <c r="N98" s="678" t="str">
        <f>IF(D98&lt;&gt;"",IF(E98&lt;&gt;"",VLOOKUP(CONCATENATE(D98,"-",E98),'[2]Three Phase - UG'!$C$8:$T$18,15,FALSE)*1000000,""),"")</f>
        <v/>
      </c>
      <c r="O98" s="679"/>
      <c r="P98" s="678"/>
      <c r="W98" s="671"/>
      <c r="X98" s="606"/>
      <c r="Y98" s="606"/>
      <c r="Z98" s="606"/>
      <c r="AA98" s="606"/>
      <c r="AB98" s="606"/>
      <c r="AC98" s="606"/>
      <c r="AD98" s="606"/>
      <c r="AE98" s="606"/>
      <c r="AF98" s="625"/>
      <c r="AG98" s="625"/>
      <c r="AH98" s="625"/>
      <c r="AI98" s="625"/>
      <c r="AJ98" s="625"/>
      <c r="AK98" s="625"/>
      <c r="AL98" s="625"/>
      <c r="AM98" s="625"/>
      <c r="AN98" s="606"/>
      <c r="AO98" s="606"/>
      <c r="AP98" s="606"/>
      <c r="AQ98" s="606"/>
      <c r="AR98" s="606"/>
      <c r="AS98" s="606"/>
      <c r="AT98" s="606"/>
      <c r="AU98" s="606"/>
      <c r="AV98" s="606"/>
      <c r="AW98" s="606"/>
      <c r="AX98" s="606"/>
      <c r="AY98" s="606"/>
      <c r="AZ98" s="606"/>
      <c r="BA98" s="606"/>
    </row>
    <row r="99" spans="1:53" s="672" customFormat="1" x14ac:dyDescent="0.25">
      <c r="A99" s="606"/>
      <c r="B99" s="677"/>
      <c r="C99" s="677"/>
      <c r="D99" s="676"/>
      <c r="E99" s="675"/>
      <c r="F99" s="675"/>
      <c r="G99" s="673"/>
      <c r="H99" s="674"/>
      <c r="I99" s="673"/>
      <c r="J99" s="679" t="str">
        <f>IF(D99&lt;&gt;"",IF(E99&lt;&gt;"",VLOOKUP(CONCATENATE(D99,"-",E99),'[2]Three Phase - UG'!$C$8:$T$18,9,FALSE),""),"")</f>
        <v/>
      </c>
      <c r="K99" s="679" t="str">
        <f>IF(D99&lt;&gt;"",IF(E99&lt;&gt;"",VLOOKUP(CONCATENATE(D99,"-",E99),'[2]Three Phase - UG'!$C$8:$T$18,10,FALSE),""),"")</f>
        <v/>
      </c>
      <c r="L99" s="679" t="str">
        <f>IF(D99&lt;&gt;"",IF(E99&lt;&gt;"",VLOOKUP(CONCATENATE(D99,"-",E99),'[2]Three Phase - UG'!$C$8:$T$18,12,FALSE),""),"")</f>
        <v/>
      </c>
      <c r="M99" s="679" t="str">
        <f>IF(D99&lt;&gt;"",IF(E99&lt;&gt;"",VLOOKUP(CONCATENATE(D99,"-",E99),'[2]Three Phase - UG'!$C$8:$T$18,13,FALSE),""),"")</f>
        <v/>
      </c>
      <c r="N99" s="678" t="str">
        <f>IF(D99&lt;&gt;"",IF(E99&lt;&gt;"",VLOOKUP(CONCATENATE(D99,"-",E99),'[2]Three Phase - UG'!$C$8:$T$18,15,FALSE)*1000000,""),"")</f>
        <v/>
      </c>
      <c r="O99" s="679"/>
      <c r="P99" s="678"/>
      <c r="W99" s="671"/>
      <c r="X99" s="606"/>
      <c r="Y99" s="606"/>
      <c r="Z99" s="606"/>
      <c r="AA99" s="606"/>
      <c r="AB99" s="606"/>
      <c r="AC99" s="606"/>
      <c r="AD99" s="606"/>
      <c r="AE99" s="606"/>
      <c r="AF99" s="625"/>
      <c r="AG99" s="625"/>
      <c r="AH99" s="625"/>
      <c r="AI99" s="625"/>
      <c r="AJ99" s="625"/>
      <c r="AK99" s="625"/>
      <c r="AL99" s="625"/>
      <c r="AM99" s="625"/>
      <c r="AN99" s="606"/>
      <c r="AO99" s="606"/>
      <c r="AP99" s="606"/>
      <c r="AQ99" s="606"/>
      <c r="AR99" s="606"/>
      <c r="AS99" s="606"/>
      <c r="AT99" s="606"/>
      <c r="AU99" s="606"/>
      <c r="AV99" s="606"/>
      <c r="AW99" s="606"/>
      <c r="AX99" s="606"/>
      <c r="AY99" s="606"/>
      <c r="AZ99" s="606"/>
      <c r="BA99" s="606"/>
    </row>
    <row r="100" spans="1:53" s="672" customFormat="1" x14ac:dyDescent="0.25">
      <c r="A100" s="606"/>
      <c r="B100" s="677"/>
      <c r="C100" s="677"/>
      <c r="D100" s="676"/>
      <c r="E100" s="675"/>
      <c r="F100" s="675"/>
      <c r="G100" s="673"/>
      <c r="H100" s="674"/>
      <c r="I100" s="673"/>
      <c r="J100" s="679" t="str">
        <f>IF(D100&lt;&gt;"",IF(E100&lt;&gt;"",VLOOKUP(CONCATENATE(D100,"-",E100),'[2]Three Phase - UG'!$C$8:$T$18,9,FALSE),""),"")</f>
        <v/>
      </c>
      <c r="K100" s="679" t="str">
        <f>IF(D100&lt;&gt;"",IF(E100&lt;&gt;"",VLOOKUP(CONCATENATE(D100,"-",E100),'[2]Three Phase - UG'!$C$8:$T$18,10,FALSE),""),"")</f>
        <v/>
      </c>
      <c r="L100" s="679" t="str">
        <f>IF(D100&lt;&gt;"",IF(E100&lt;&gt;"",VLOOKUP(CONCATENATE(D100,"-",E100),'[2]Three Phase - UG'!$C$8:$T$18,12,FALSE),""),"")</f>
        <v/>
      </c>
      <c r="M100" s="679" t="str">
        <f>IF(D100&lt;&gt;"",IF(E100&lt;&gt;"",VLOOKUP(CONCATENATE(D100,"-",E100),'[2]Three Phase - UG'!$C$8:$T$18,13,FALSE),""),"")</f>
        <v/>
      </c>
      <c r="N100" s="678" t="str">
        <f>IF(D100&lt;&gt;"",IF(E100&lt;&gt;"",VLOOKUP(CONCATENATE(D100,"-",E100),'[2]Three Phase - UG'!$C$8:$T$18,15,FALSE)*1000000,""),"")</f>
        <v/>
      </c>
      <c r="O100" s="679"/>
      <c r="P100" s="678"/>
      <c r="W100" s="671"/>
      <c r="X100" s="606"/>
      <c r="Y100" s="606"/>
      <c r="Z100" s="606"/>
      <c r="AA100" s="606"/>
      <c r="AB100" s="606"/>
      <c r="AC100" s="606"/>
      <c r="AD100" s="606"/>
      <c r="AE100" s="606"/>
      <c r="AF100" s="625"/>
      <c r="AG100" s="625"/>
      <c r="AH100" s="625"/>
      <c r="AI100" s="625"/>
      <c r="AJ100" s="625"/>
      <c r="AK100" s="625"/>
      <c r="AL100" s="625"/>
      <c r="AM100" s="625"/>
      <c r="AN100" s="606"/>
      <c r="AO100" s="606"/>
      <c r="AP100" s="606"/>
      <c r="AQ100" s="606"/>
      <c r="AR100" s="606"/>
      <c r="AS100" s="606"/>
      <c r="AT100" s="606"/>
      <c r="AU100" s="606"/>
      <c r="AV100" s="606"/>
      <c r="AW100" s="606"/>
      <c r="AX100" s="606"/>
      <c r="AY100" s="606"/>
      <c r="AZ100" s="606"/>
      <c r="BA100" s="606"/>
    </row>
    <row r="101" spans="1:53" s="672" customFormat="1" x14ac:dyDescent="0.25">
      <c r="A101" s="606"/>
      <c r="B101" s="677"/>
      <c r="C101" s="677"/>
      <c r="D101" s="676"/>
      <c r="E101" s="675"/>
      <c r="F101" s="675"/>
      <c r="G101" s="673"/>
      <c r="H101" s="674"/>
      <c r="I101" s="673"/>
      <c r="J101" s="679" t="str">
        <f>IF(D101&lt;&gt;"",IF(E101&lt;&gt;"",VLOOKUP(CONCATENATE(D101,"-",E101),'[2]Three Phase - UG'!$C$8:$T$18,9,FALSE),""),"")</f>
        <v/>
      </c>
      <c r="K101" s="679" t="str">
        <f>IF(D101&lt;&gt;"",IF(E101&lt;&gt;"",VLOOKUP(CONCATENATE(D101,"-",E101),'[2]Three Phase - UG'!$C$8:$T$18,10,FALSE),""),"")</f>
        <v/>
      </c>
      <c r="L101" s="679" t="str">
        <f>IF(D101&lt;&gt;"",IF(E101&lt;&gt;"",VLOOKUP(CONCATENATE(D101,"-",E101),'[2]Three Phase - UG'!$C$8:$T$18,12,FALSE),""),"")</f>
        <v/>
      </c>
      <c r="M101" s="679" t="str">
        <f>IF(D101&lt;&gt;"",IF(E101&lt;&gt;"",VLOOKUP(CONCATENATE(D101,"-",E101),'[2]Three Phase - UG'!$C$8:$T$18,13,FALSE),""),"")</f>
        <v/>
      </c>
      <c r="N101" s="678" t="str">
        <f>IF(D101&lt;&gt;"",IF(E101&lt;&gt;"",VLOOKUP(CONCATENATE(D101,"-",E101),'[2]Three Phase - UG'!$C$8:$T$18,15,FALSE)*1000000,""),"")</f>
        <v/>
      </c>
      <c r="O101" s="679"/>
      <c r="P101" s="678"/>
      <c r="W101" s="671"/>
      <c r="X101" s="606"/>
      <c r="Y101" s="606"/>
      <c r="Z101" s="606"/>
      <c r="AA101" s="606"/>
      <c r="AB101" s="606"/>
      <c r="AC101" s="606"/>
      <c r="AD101" s="606"/>
      <c r="AE101" s="606"/>
      <c r="AF101" s="625"/>
      <c r="AG101" s="625"/>
      <c r="AH101" s="625"/>
      <c r="AI101" s="625"/>
      <c r="AJ101" s="625"/>
      <c r="AK101" s="625"/>
      <c r="AL101" s="625"/>
      <c r="AM101" s="625"/>
      <c r="AN101" s="606"/>
      <c r="AO101" s="606"/>
      <c r="AP101" s="606"/>
      <c r="AQ101" s="606"/>
      <c r="AR101" s="606"/>
      <c r="AS101" s="606"/>
      <c r="AT101" s="606"/>
      <c r="AU101" s="606"/>
      <c r="AV101" s="606"/>
      <c r="AW101" s="606"/>
      <c r="AX101" s="606"/>
      <c r="AY101" s="606"/>
      <c r="AZ101" s="606"/>
      <c r="BA101" s="606"/>
    </row>
    <row r="102" spans="1:53" s="672" customFormat="1" x14ac:dyDescent="0.25">
      <c r="A102" s="606"/>
      <c r="B102" s="677"/>
      <c r="C102" s="677"/>
      <c r="D102" s="676"/>
      <c r="E102" s="675"/>
      <c r="F102" s="675"/>
      <c r="G102" s="673"/>
      <c r="H102" s="674"/>
      <c r="I102" s="673"/>
      <c r="J102" s="679" t="str">
        <f>IF(D102&lt;&gt;"",IF(E102&lt;&gt;"",VLOOKUP(CONCATENATE(D102,"-",E102),'[2]Three Phase - UG'!$C$8:$T$18,9,FALSE),""),"")</f>
        <v/>
      </c>
      <c r="K102" s="679" t="str">
        <f>IF(D102&lt;&gt;"",IF(E102&lt;&gt;"",VLOOKUP(CONCATENATE(D102,"-",E102),'[2]Three Phase - UG'!$C$8:$T$18,10,FALSE),""),"")</f>
        <v/>
      </c>
      <c r="L102" s="679" t="str">
        <f>IF(D102&lt;&gt;"",IF(E102&lt;&gt;"",VLOOKUP(CONCATENATE(D102,"-",E102),'[2]Three Phase - UG'!$C$8:$T$18,12,FALSE),""),"")</f>
        <v/>
      </c>
      <c r="M102" s="679" t="str">
        <f>IF(D102&lt;&gt;"",IF(E102&lt;&gt;"",VLOOKUP(CONCATENATE(D102,"-",E102),'[2]Three Phase - UG'!$C$8:$T$18,13,FALSE),""),"")</f>
        <v/>
      </c>
      <c r="N102" s="678" t="str">
        <f>IF(D102&lt;&gt;"",IF(E102&lt;&gt;"",VLOOKUP(CONCATENATE(D102,"-",E102),'[2]Three Phase - UG'!$C$8:$T$18,15,FALSE)*1000000,""),"")</f>
        <v/>
      </c>
      <c r="O102" s="679"/>
      <c r="P102" s="678"/>
      <c r="W102" s="671"/>
      <c r="X102" s="606"/>
      <c r="Y102" s="606"/>
      <c r="Z102" s="606"/>
      <c r="AA102" s="606"/>
      <c r="AB102" s="606"/>
      <c r="AC102" s="606"/>
      <c r="AD102" s="606"/>
      <c r="AE102" s="606"/>
      <c r="AF102" s="625"/>
      <c r="AG102" s="625"/>
      <c r="AH102" s="625"/>
      <c r="AI102" s="625"/>
      <c r="AJ102" s="625"/>
      <c r="AK102" s="625"/>
      <c r="AL102" s="625"/>
      <c r="AM102" s="625"/>
      <c r="AN102" s="606"/>
      <c r="AO102" s="606"/>
      <c r="AP102" s="606"/>
      <c r="AQ102" s="606"/>
      <c r="AR102" s="606"/>
      <c r="AS102" s="606"/>
      <c r="AT102" s="606"/>
      <c r="AU102" s="606"/>
      <c r="AV102" s="606"/>
      <c r="AW102" s="606"/>
      <c r="AX102" s="606"/>
      <c r="AY102" s="606"/>
      <c r="AZ102" s="606"/>
      <c r="BA102" s="606"/>
    </row>
    <row r="103" spans="1:53" s="672" customFormat="1" x14ac:dyDescent="0.25">
      <c r="A103" s="606"/>
      <c r="B103" s="677"/>
      <c r="C103" s="677"/>
      <c r="D103" s="676"/>
      <c r="E103" s="675"/>
      <c r="F103" s="675"/>
      <c r="G103" s="673"/>
      <c r="H103" s="674"/>
      <c r="I103" s="673"/>
      <c r="J103" s="679" t="str">
        <f>IF(D103&lt;&gt;"",IF(E103&lt;&gt;"",VLOOKUP(CONCATENATE(D103,"-",E103),'[2]Three Phase - UG'!$C$8:$T$18,9,FALSE),""),"")</f>
        <v/>
      </c>
      <c r="K103" s="679" t="str">
        <f>IF(D103&lt;&gt;"",IF(E103&lt;&gt;"",VLOOKUP(CONCATENATE(D103,"-",E103),'[2]Three Phase - UG'!$C$8:$T$18,10,FALSE),""),"")</f>
        <v/>
      </c>
      <c r="L103" s="679" t="str">
        <f>IF(D103&lt;&gt;"",IF(E103&lt;&gt;"",VLOOKUP(CONCATENATE(D103,"-",E103),'[2]Three Phase - UG'!$C$8:$T$18,12,FALSE),""),"")</f>
        <v/>
      </c>
      <c r="M103" s="679" t="str">
        <f>IF(D103&lt;&gt;"",IF(E103&lt;&gt;"",VLOOKUP(CONCATENATE(D103,"-",E103),'[2]Three Phase - UG'!$C$8:$T$18,13,FALSE),""),"")</f>
        <v/>
      </c>
      <c r="N103" s="678" t="str">
        <f>IF(D103&lt;&gt;"",IF(E103&lt;&gt;"",VLOOKUP(CONCATENATE(D103,"-",E103),'[2]Three Phase - UG'!$C$8:$T$18,15,FALSE)*1000000,""),"")</f>
        <v/>
      </c>
      <c r="O103" s="679"/>
      <c r="P103" s="678"/>
      <c r="W103" s="671"/>
      <c r="X103" s="606"/>
      <c r="Y103" s="606"/>
      <c r="Z103" s="606"/>
      <c r="AA103" s="606"/>
      <c r="AB103" s="606"/>
      <c r="AC103" s="606"/>
      <c r="AD103" s="606"/>
      <c r="AE103" s="606"/>
      <c r="AF103" s="625"/>
      <c r="AG103" s="625"/>
      <c r="AH103" s="625"/>
      <c r="AI103" s="625"/>
      <c r="AJ103" s="625"/>
      <c r="AK103" s="625"/>
      <c r="AL103" s="625"/>
      <c r="AM103" s="625"/>
      <c r="AN103" s="606"/>
      <c r="AO103" s="606"/>
      <c r="AP103" s="606"/>
      <c r="AQ103" s="606"/>
      <c r="AR103" s="606"/>
      <c r="AS103" s="606"/>
      <c r="AT103" s="606"/>
      <c r="AU103" s="606"/>
      <c r="AV103" s="606"/>
      <c r="AW103" s="606"/>
      <c r="AX103" s="606"/>
      <c r="AY103" s="606"/>
      <c r="AZ103" s="606"/>
      <c r="BA103" s="606"/>
    </row>
    <row r="104" spans="1:53" s="672" customFormat="1" x14ac:dyDescent="0.25">
      <c r="A104" s="606"/>
      <c r="B104" s="677"/>
      <c r="C104" s="677"/>
      <c r="D104" s="676"/>
      <c r="E104" s="675"/>
      <c r="F104" s="675"/>
      <c r="G104" s="673"/>
      <c r="H104" s="674"/>
      <c r="I104" s="673"/>
      <c r="J104" s="679" t="str">
        <f>IF(D104&lt;&gt;"",IF(E104&lt;&gt;"",VLOOKUP(CONCATENATE(D104,"-",E104),'[2]Three Phase - UG'!$C$8:$T$18,9,FALSE),""),"")</f>
        <v/>
      </c>
      <c r="K104" s="679" t="str">
        <f>IF(D104&lt;&gt;"",IF(E104&lt;&gt;"",VLOOKUP(CONCATENATE(D104,"-",E104),'[2]Three Phase - UG'!$C$8:$T$18,10,FALSE),""),"")</f>
        <v/>
      </c>
      <c r="L104" s="679" t="str">
        <f>IF(D104&lt;&gt;"",IF(E104&lt;&gt;"",VLOOKUP(CONCATENATE(D104,"-",E104),'[2]Three Phase - UG'!$C$8:$T$18,12,FALSE),""),"")</f>
        <v/>
      </c>
      <c r="M104" s="679" t="str">
        <f>IF(D104&lt;&gt;"",IF(E104&lt;&gt;"",VLOOKUP(CONCATENATE(D104,"-",E104),'[2]Three Phase - UG'!$C$8:$T$18,13,FALSE),""),"")</f>
        <v/>
      </c>
      <c r="N104" s="678" t="str">
        <f>IF(D104&lt;&gt;"",IF(E104&lt;&gt;"",VLOOKUP(CONCATENATE(D104,"-",E104),'[2]Three Phase - UG'!$C$8:$T$18,15,FALSE)*1000000,""),"")</f>
        <v/>
      </c>
      <c r="O104" s="679"/>
      <c r="P104" s="678"/>
      <c r="W104" s="671"/>
      <c r="X104" s="606"/>
      <c r="Y104" s="606"/>
      <c r="Z104" s="606"/>
      <c r="AA104" s="606"/>
      <c r="AB104" s="606"/>
      <c r="AC104" s="606"/>
      <c r="AD104" s="606"/>
      <c r="AE104" s="606"/>
      <c r="AF104" s="625"/>
      <c r="AG104" s="625"/>
      <c r="AH104" s="625"/>
      <c r="AI104" s="625"/>
      <c r="AJ104" s="625"/>
      <c r="AK104" s="625"/>
      <c r="AL104" s="625"/>
      <c r="AM104" s="625"/>
      <c r="AN104" s="606"/>
      <c r="AO104" s="606"/>
      <c r="AP104" s="606"/>
      <c r="AQ104" s="606"/>
      <c r="AR104" s="606"/>
      <c r="AS104" s="606"/>
      <c r="AT104" s="606"/>
      <c r="AU104" s="606"/>
      <c r="AV104" s="606"/>
      <c r="AW104" s="606"/>
      <c r="AX104" s="606"/>
      <c r="AY104" s="606"/>
      <c r="AZ104" s="606"/>
      <c r="BA104" s="606"/>
    </row>
    <row r="105" spans="1:53" s="672" customFormat="1" x14ac:dyDescent="0.25">
      <c r="A105" s="606"/>
      <c r="B105" s="677"/>
      <c r="C105" s="677"/>
      <c r="D105" s="676"/>
      <c r="E105" s="675"/>
      <c r="F105" s="675"/>
      <c r="G105" s="673"/>
      <c r="H105" s="674"/>
      <c r="I105" s="673"/>
      <c r="J105" s="679" t="str">
        <f>IF(D105&lt;&gt;"",IF(E105&lt;&gt;"",VLOOKUP(CONCATENATE(D105,"-",E105),'[2]Three Phase - UG'!$C$8:$T$18,9,FALSE),""),"")</f>
        <v/>
      </c>
      <c r="K105" s="679" t="str">
        <f>IF(D105&lt;&gt;"",IF(E105&lt;&gt;"",VLOOKUP(CONCATENATE(D105,"-",E105),'[2]Three Phase - UG'!$C$8:$T$18,10,FALSE),""),"")</f>
        <v/>
      </c>
      <c r="L105" s="679" t="str">
        <f>IF(D105&lt;&gt;"",IF(E105&lt;&gt;"",VLOOKUP(CONCATENATE(D105,"-",E105),'[2]Three Phase - UG'!$C$8:$T$18,12,FALSE),""),"")</f>
        <v/>
      </c>
      <c r="M105" s="679" t="str">
        <f>IF(D105&lt;&gt;"",IF(E105&lt;&gt;"",VLOOKUP(CONCATENATE(D105,"-",E105),'[2]Three Phase - UG'!$C$8:$T$18,13,FALSE),""),"")</f>
        <v/>
      </c>
      <c r="N105" s="678" t="str">
        <f>IF(D105&lt;&gt;"",IF(E105&lt;&gt;"",VLOOKUP(CONCATENATE(D105,"-",E105),'[2]Three Phase - UG'!$C$8:$T$18,15,FALSE)*1000000,""),"")</f>
        <v/>
      </c>
      <c r="O105" s="679"/>
      <c r="P105" s="678"/>
      <c r="W105" s="671"/>
      <c r="X105" s="606"/>
      <c r="Y105" s="606"/>
      <c r="Z105" s="606"/>
      <c r="AA105" s="606"/>
      <c r="AB105" s="606"/>
      <c r="AC105" s="606"/>
      <c r="AD105" s="606"/>
      <c r="AE105" s="606"/>
      <c r="AF105" s="625"/>
      <c r="AG105" s="625"/>
      <c r="AH105" s="625"/>
      <c r="AI105" s="625"/>
      <c r="AJ105" s="625"/>
      <c r="AK105" s="625"/>
      <c r="AL105" s="625"/>
      <c r="AM105" s="625"/>
      <c r="AN105" s="606"/>
      <c r="AO105" s="606"/>
      <c r="AP105" s="606"/>
      <c r="AQ105" s="606"/>
      <c r="AR105" s="606"/>
      <c r="AS105" s="606"/>
      <c r="AT105" s="606"/>
      <c r="AU105" s="606"/>
      <c r="AV105" s="606"/>
      <c r="AW105" s="606"/>
      <c r="AX105" s="606"/>
      <c r="AY105" s="606"/>
      <c r="AZ105" s="606"/>
      <c r="BA105" s="606"/>
    </row>
    <row r="106" spans="1:53" s="672" customFormat="1" x14ac:dyDescent="0.25">
      <c r="A106" s="606"/>
      <c r="B106" s="677"/>
      <c r="C106" s="677"/>
      <c r="D106" s="676"/>
      <c r="E106" s="675"/>
      <c r="F106" s="675"/>
      <c r="G106" s="673"/>
      <c r="H106" s="674"/>
      <c r="I106" s="673"/>
      <c r="J106" s="679" t="str">
        <f>IF(D106&lt;&gt;"",IF(E106&lt;&gt;"",VLOOKUP(CONCATENATE(D106,"-",E106),'[2]Three Phase - UG'!$C$8:$T$18,9,FALSE),""),"")</f>
        <v/>
      </c>
      <c r="K106" s="679" t="str">
        <f>IF(D106&lt;&gt;"",IF(E106&lt;&gt;"",VLOOKUP(CONCATENATE(D106,"-",E106),'[2]Three Phase - UG'!$C$8:$T$18,10,FALSE),""),"")</f>
        <v/>
      </c>
      <c r="L106" s="679" t="str">
        <f>IF(D106&lt;&gt;"",IF(E106&lt;&gt;"",VLOOKUP(CONCATENATE(D106,"-",E106),'[2]Three Phase - UG'!$C$8:$T$18,12,FALSE),""),"")</f>
        <v/>
      </c>
      <c r="M106" s="679" t="str">
        <f>IF(D106&lt;&gt;"",IF(E106&lt;&gt;"",VLOOKUP(CONCATENATE(D106,"-",E106),'[2]Three Phase - UG'!$C$8:$T$18,13,FALSE),""),"")</f>
        <v/>
      </c>
      <c r="N106" s="678" t="str">
        <f>IF(D106&lt;&gt;"",IF(E106&lt;&gt;"",VLOOKUP(CONCATENATE(D106,"-",E106),'[2]Three Phase - UG'!$C$8:$T$18,15,FALSE)*1000000,""),"")</f>
        <v/>
      </c>
      <c r="O106" s="679"/>
      <c r="P106" s="678"/>
      <c r="W106" s="671"/>
      <c r="X106" s="606"/>
      <c r="Y106" s="606"/>
      <c r="Z106" s="606"/>
      <c r="AA106" s="606"/>
      <c r="AB106" s="606"/>
      <c r="AC106" s="606"/>
      <c r="AD106" s="606"/>
      <c r="AE106" s="606"/>
      <c r="AF106" s="625"/>
      <c r="AG106" s="625"/>
      <c r="AH106" s="625"/>
      <c r="AI106" s="625"/>
      <c r="AJ106" s="625"/>
      <c r="AK106" s="625"/>
      <c r="AL106" s="625"/>
      <c r="AM106" s="625"/>
      <c r="AN106" s="606"/>
      <c r="AO106" s="606"/>
      <c r="AP106" s="606"/>
      <c r="AQ106" s="606"/>
      <c r="AR106" s="606"/>
      <c r="AS106" s="606"/>
      <c r="AT106" s="606"/>
      <c r="AU106" s="606"/>
      <c r="AV106" s="606"/>
      <c r="AW106" s="606"/>
      <c r="AX106" s="606"/>
      <c r="AY106" s="606"/>
      <c r="AZ106" s="606"/>
      <c r="BA106" s="606"/>
    </row>
    <row r="107" spans="1:53" s="672" customFormat="1" x14ac:dyDescent="0.25">
      <c r="A107" s="606"/>
      <c r="B107" s="677"/>
      <c r="C107" s="677"/>
      <c r="D107" s="676"/>
      <c r="E107" s="675"/>
      <c r="F107" s="675"/>
      <c r="G107" s="673"/>
      <c r="H107" s="674"/>
      <c r="I107" s="673"/>
      <c r="J107" s="679" t="str">
        <f>IF(D107&lt;&gt;"",IF(E107&lt;&gt;"",VLOOKUP(CONCATENATE(D107,"-",E107),'[2]Three Phase - UG'!$C$8:$T$18,9,FALSE),""),"")</f>
        <v/>
      </c>
      <c r="K107" s="679" t="str">
        <f>IF(D107&lt;&gt;"",IF(E107&lt;&gt;"",VLOOKUP(CONCATENATE(D107,"-",E107),'[2]Three Phase - UG'!$C$8:$T$18,10,FALSE),""),"")</f>
        <v/>
      </c>
      <c r="L107" s="679" t="str">
        <f>IF(D107&lt;&gt;"",IF(E107&lt;&gt;"",VLOOKUP(CONCATENATE(D107,"-",E107),'[2]Three Phase - UG'!$C$8:$T$18,12,FALSE),""),"")</f>
        <v/>
      </c>
      <c r="M107" s="679" t="str">
        <f>IF(D107&lt;&gt;"",IF(E107&lt;&gt;"",VLOOKUP(CONCATENATE(D107,"-",E107),'[2]Three Phase - UG'!$C$8:$T$18,13,FALSE),""),"")</f>
        <v/>
      </c>
      <c r="N107" s="678" t="str">
        <f>IF(D107&lt;&gt;"",IF(E107&lt;&gt;"",VLOOKUP(CONCATENATE(D107,"-",E107),'[2]Three Phase - UG'!$C$8:$T$18,15,FALSE)*1000000,""),"")</f>
        <v/>
      </c>
      <c r="O107" s="679"/>
      <c r="P107" s="678"/>
      <c r="W107" s="671"/>
      <c r="X107" s="606"/>
      <c r="Y107" s="606"/>
      <c r="Z107" s="606"/>
      <c r="AA107" s="606"/>
      <c r="AB107" s="606"/>
      <c r="AC107" s="606"/>
      <c r="AD107" s="606"/>
      <c r="AE107" s="606"/>
      <c r="AF107" s="625"/>
      <c r="AG107" s="625"/>
      <c r="AH107" s="625"/>
      <c r="AI107" s="625"/>
      <c r="AJ107" s="625"/>
      <c r="AK107" s="625"/>
      <c r="AL107" s="625"/>
      <c r="AM107" s="625"/>
      <c r="AN107" s="606"/>
      <c r="AO107" s="606"/>
      <c r="AP107" s="606"/>
      <c r="AQ107" s="606"/>
      <c r="AR107" s="606"/>
      <c r="AS107" s="606"/>
      <c r="AT107" s="606"/>
      <c r="AU107" s="606"/>
      <c r="AV107" s="606"/>
      <c r="AW107" s="606"/>
      <c r="AX107" s="606"/>
      <c r="AY107" s="606"/>
      <c r="AZ107" s="606"/>
      <c r="BA107" s="606"/>
    </row>
    <row r="108" spans="1:53" s="672" customFormat="1" x14ac:dyDescent="0.25">
      <c r="A108" s="606"/>
      <c r="B108" s="677"/>
      <c r="C108" s="677"/>
      <c r="D108" s="676"/>
      <c r="E108" s="675"/>
      <c r="F108" s="675"/>
      <c r="G108" s="673"/>
      <c r="H108" s="674"/>
      <c r="I108" s="673"/>
      <c r="J108" s="679" t="str">
        <f>IF(D108&lt;&gt;"",IF(E108&lt;&gt;"",VLOOKUP(CONCATENATE(D108,"-",E108),'[2]Three Phase - UG'!$C$8:$T$18,9,FALSE),""),"")</f>
        <v/>
      </c>
      <c r="K108" s="679" t="str">
        <f>IF(D108&lt;&gt;"",IF(E108&lt;&gt;"",VLOOKUP(CONCATENATE(D108,"-",E108),'[2]Three Phase - UG'!$C$8:$T$18,10,FALSE),""),"")</f>
        <v/>
      </c>
      <c r="L108" s="679" t="str">
        <f>IF(D108&lt;&gt;"",IF(E108&lt;&gt;"",VLOOKUP(CONCATENATE(D108,"-",E108),'[2]Three Phase - UG'!$C$8:$T$18,12,FALSE),""),"")</f>
        <v/>
      </c>
      <c r="M108" s="679" t="str">
        <f>IF(D108&lt;&gt;"",IF(E108&lt;&gt;"",VLOOKUP(CONCATENATE(D108,"-",E108),'[2]Three Phase - UG'!$C$8:$T$18,13,FALSE),""),"")</f>
        <v/>
      </c>
      <c r="N108" s="678" t="str">
        <f>IF(D108&lt;&gt;"",IF(E108&lt;&gt;"",VLOOKUP(CONCATENATE(D108,"-",E108),'[2]Three Phase - UG'!$C$8:$T$18,15,FALSE)*1000000,""),"")</f>
        <v/>
      </c>
      <c r="O108" s="679"/>
      <c r="P108" s="678"/>
      <c r="W108" s="671"/>
      <c r="X108" s="606"/>
      <c r="Y108" s="606"/>
      <c r="Z108" s="606"/>
      <c r="AA108" s="606"/>
      <c r="AB108" s="606"/>
      <c r="AC108" s="606"/>
      <c r="AD108" s="606"/>
      <c r="AE108" s="606"/>
      <c r="AF108" s="625"/>
      <c r="AG108" s="625"/>
      <c r="AH108" s="625"/>
      <c r="AI108" s="625"/>
      <c r="AJ108" s="625"/>
      <c r="AK108" s="625"/>
      <c r="AL108" s="625"/>
      <c r="AM108" s="625"/>
      <c r="AN108" s="606"/>
      <c r="AO108" s="606"/>
      <c r="AP108" s="606"/>
      <c r="AQ108" s="606"/>
      <c r="AR108" s="606"/>
      <c r="AS108" s="606"/>
      <c r="AT108" s="606"/>
      <c r="AU108" s="606"/>
      <c r="AV108" s="606"/>
      <c r="AW108" s="606"/>
      <c r="AX108" s="606"/>
      <c r="AY108" s="606"/>
      <c r="AZ108" s="606"/>
      <c r="BA108" s="606"/>
    </row>
    <row r="109" spans="1:53" s="672" customFormat="1" x14ac:dyDescent="0.25">
      <c r="A109" s="606"/>
      <c r="B109" s="677"/>
      <c r="C109" s="677"/>
      <c r="D109" s="676"/>
      <c r="E109" s="675"/>
      <c r="F109" s="675"/>
      <c r="G109" s="673"/>
      <c r="H109" s="674"/>
      <c r="I109" s="673"/>
      <c r="J109" s="679" t="str">
        <f>IF(D109&lt;&gt;"",IF(E109&lt;&gt;"",VLOOKUP(CONCATENATE(D109,"-",E109),'[2]Three Phase - UG'!$C$8:$T$18,9,FALSE),""),"")</f>
        <v/>
      </c>
      <c r="K109" s="679" t="str">
        <f>IF(D109&lt;&gt;"",IF(E109&lt;&gt;"",VLOOKUP(CONCATENATE(D109,"-",E109),'[2]Three Phase - UG'!$C$8:$T$18,10,FALSE),""),"")</f>
        <v/>
      </c>
      <c r="L109" s="679" t="str">
        <f>IF(D109&lt;&gt;"",IF(E109&lt;&gt;"",VLOOKUP(CONCATENATE(D109,"-",E109),'[2]Three Phase - UG'!$C$8:$T$18,12,FALSE),""),"")</f>
        <v/>
      </c>
      <c r="M109" s="679" t="str">
        <f>IF(D109&lt;&gt;"",IF(E109&lt;&gt;"",VLOOKUP(CONCATENATE(D109,"-",E109),'[2]Three Phase - UG'!$C$8:$T$18,13,FALSE),""),"")</f>
        <v/>
      </c>
      <c r="N109" s="678" t="str">
        <f>IF(D109&lt;&gt;"",IF(E109&lt;&gt;"",VLOOKUP(CONCATENATE(D109,"-",E109),'[2]Three Phase - UG'!$C$8:$T$18,15,FALSE)*1000000,""),"")</f>
        <v/>
      </c>
      <c r="O109" s="679"/>
      <c r="P109" s="678"/>
      <c r="W109" s="671"/>
      <c r="X109" s="606"/>
      <c r="Y109" s="606"/>
      <c r="Z109" s="606"/>
      <c r="AA109" s="606"/>
      <c r="AB109" s="606"/>
      <c r="AC109" s="606"/>
      <c r="AD109" s="606"/>
      <c r="AE109" s="606"/>
      <c r="AF109" s="625"/>
      <c r="AG109" s="625"/>
      <c r="AH109" s="625"/>
      <c r="AI109" s="625"/>
      <c r="AJ109" s="625"/>
      <c r="AK109" s="625"/>
      <c r="AL109" s="625"/>
      <c r="AM109" s="625"/>
      <c r="AN109" s="606"/>
      <c r="AO109" s="606"/>
      <c r="AP109" s="606"/>
      <c r="AQ109" s="606"/>
      <c r="AR109" s="606"/>
      <c r="AS109" s="606"/>
      <c r="AT109" s="606"/>
      <c r="AU109" s="606"/>
      <c r="AV109" s="606"/>
      <c r="AW109" s="606"/>
      <c r="AX109" s="606"/>
      <c r="AY109" s="606"/>
      <c r="AZ109" s="606"/>
      <c r="BA109" s="606"/>
    </row>
    <row r="110" spans="1:53" s="672" customFormat="1" x14ac:dyDescent="0.25">
      <c r="A110" s="606"/>
      <c r="B110" s="677"/>
      <c r="C110" s="677"/>
      <c r="D110" s="676"/>
      <c r="E110" s="675"/>
      <c r="F110" s="675"/>
      <c r="G110" s="673"/>
      <c r="H110" s="674"/>
      <c r="I110" s="673"/>
      <c r="J110" s="679" t="str">
        <f>IF(D110&lt;&gt;"",IF(E110&lt;&gt;"",VLOOKUP(CONCATENATE(D110,"-",E110),'[2]Three Phase - UG'!$C$8:$T$18,9,FALSE),""),"")</f>
        <v/>
      </c>
      <c r="K110" s="679" t="str">
        <f>IF(D110&lt;&gt;"",IF(E110&lt;&gt;"",VLOOKUP(CONCATENATE(D110,"-",E110),'[2]Three Phase - UG'!$C$8:$T$18,10,FALSE),""),"")</f>
        <v/>
      </c>
      <c r="L110" s="679" t="str">
        <f>IF(D110&lt;&gt;"",IF(E110&lt;&gt;"",VLOOKUP(CONCATENATE(D110,"-",E110),'[2]Three Phase - UG'!$C$8:$T$18,12,FALSE),""),"")</f>
        <v/>
      </c>
      <c r="M110" s="679" t="str">
        <f>IF(D110&lt;&gt;"",IF(E110&lt;&gt;"",VLOOKUP(CONCATENATE(D110,"-",E110),'[2]Three Phase - UG'!$C$8:$T$18,13,FALSE),""),"")</f>
        <v/>
      </c>
      <c r="N110" s="678" t="str">
        <f>IF(D110&lt;&gt;"",IF(E110&lt;&gt;"",VLOOKUP(CONCATENATE(D110,"-",E110),'[2]Three Phase - UG'!$C$8:$T$18,15,FALSE)*1000000,""),"")</f>
        <v/>
      </c>
      <c r="O110" s="679"/>
      <c r="P110" s="678"/>
      <c r="W110" s="671"/>
      <c r="X110" s="606"/>
      <c r="Y110" s="606"/>
      <c r="Z110" s="606"/>
      <c r="AA110" s="606"/>
      <c r="AB110" s="606"/>
      <c r="AC110" s="606"/>
      <c r="AD110" s="606"/>
      <c r="AE110" s="606"/>
      <c r="AF110" s="625"/>
      <c r="AG110" s="625"/>
      <c r="AH110" s="625"/>
      <c r="AI110" s="625"/>
      <c r="AJ110" s="625"/>
      <c r="AK110" s="625"/>
      <c r="AL110" s="625"/>
      <c r="AM110" s="625"/>
      <c r="AN110" s="606"/>
      <c r="AO110" s="606"/>
      <c r="AP110" s="606"/>
      <c r="AQ110" s="606"/>
      <c r="AR110" s="606"/>
      <c r="AS110" s="606"/>
      <c r="AT110" s="606"/>
      <c r="AU110" s="606"/>
      <c r="AV110" s="606"/>
      <c r="AW110" s="606"/>
      <c r="AX110" s="606"/>
      <c r="AY110" s="606"/>
      <c r="AZ110" s="606"/>
      <c r="BA110" s="606"/>
    </row>
    <row r="111" spans="1:53" s="672" customFormat="1" x14ac:dyDescent="0.25">
      <c r="A111" s="606"/>
      <c r="B111" s="677"/>
      <c r="C111" s="677"/>
      <c r="D111" s="676"/>
      <c r="E111" s="675"/>
      <c r="F111" s="675"/>
      <c r="G111" s="673"/>
      <c r="H111" s="674"/>
      <c r="I111" s="673"/>
      <c r="J111" s="679" t="str">
        <f>IF(D111&lt;&gt;"",IF(E111&lt;&gt;"",VLOOKUP(CONCATENATE(D111,"-",E111),'[2]Three Phase - UG'!$C$8:$T$18,9,FALSE),""),"")</f>
        <v/>
      </c>
      <c r="K111" s="679" t="str">
        <f>IF(D111&lt;&gt;"",IF(E111&lt;&gt;"",VLOOKUP(CONCATENATE(D111,"-",E111),'[2]Three Phase - UG'!$C$8:$T$18,10,FALSE),""),"")</f>
        <v/>
      </c>
      <c r="L111" s="679" t="str">
        <f>IF(D111&lt;&gt;"",IF(E111&lt;&gt;"",VLOOKUP(CONCATENATE(D111,"-",E111),'[2]Three Phase - UG'!$C$8:$T$18,12,FALSE),""),"")</f>
        <v/>
      </c>
      <c r="M111" s="679" t="str">
        <f>IF(D111&lt;&gt;"",IF(E111&lt;&gt;"",VLOOKUP(CONCATENATE(D111,"-",E111),'[2]Three Phase - UG'!$C$8:$T$18,13,FALSE),""),"")</f>
        <v/>
      </c>
      <c r="N111" s="678" t="str">
        <f>IF(D111&lt;&gt;"",IF(E111&lt;&gt;"",VLOOKUP(CONCATENATE(D111,"-",E111),'[2]Three Phase - UG'!$C$8:$T$18,15,FALSE)*1000000,""),"")</f>
        <v/>
      </c>
      <c r="O111" s="679"/>
      <c r="P111" s="678"/>
      <c r="W111" s="671"/>
      <c r="X111" s="606"/>
      <c r="Y111" s="606"/>
      <c r="Z111" s="606"/>
      <c r="AA111" s="606"/>
      <c r="AB111" s="606"/>
      <c r="AC111" s="606"/>
      <c r="AD111" s="606"/>
      <c r="AE111" s="606"/>
      <c r="AF111" s="625"/>
      <c r="AG111" s="625"/>
      <c r="AH111" s="625"/>
      <c r="AI111" s="625"/>
      <c r="AJ111" s="625"/>
      <c r="AK111" s="625"/>
      <c r="AL111" s="625"/>
      <c r="AM111" s="625"/>
      <c r="AN111" s="606"/>
      <c r="AO111" s="606"/>
      <c r="AP111" s="606"/>
      <c r="AQ111" s="606"/>
      <c r="AR111" s="606"/>
      <c r="AS111" s="606"/>
      <c r="AT111" s="606"/>
      <c r="AU111" s="606"/>
      <c r="AV111" s="606"/>
      <c r="AW111" s="606"/>
      <c r="AX111" s="606"/>
      <c r="AY111" s="606"/>
      <c r="AZ111" s="606"/>
      <c r="BA111" s="606"/>
    </row>
    <row r="112" spans="1:53" s="672" customFormat="1" x14ac:dyDescent="0.25">
      <c r="A112" s="606"/>
      <c r="B112" s="677"/>
      <c r="C112" s="677"/>
      <c r="D112" s="676"/>
      <c r="E112" s="675"/>
      <c r="F112" s="675"/>
      <c r="G112" s="673"/>
      <c r="H112" s="674"/>
      <c r="I112" s="673"/>
      <c r="J112" s="679" t="str">
        <f>IF(D112&lt;&gt;"",IF(E112&lt;&gt;"",VLOOKUP(CONCATENATE(D112,"-",E112),'[2]Three Phase - UG'!$C$8:$T$18,9,FALSE),""),"")</f>
        <v/>
      </c>
      <c r="K112" s="679" t="str">
        <f>IF(D112&lt;&gt;"",IF(E112&lt;&gt;"",VLOOKUP(CONCATENATE(D112,"-",E112),'[2]Three Phase - UG'!$C$8:$T$18,10,FALSE),""),"")</f>
        <v/>
      </c>
      <c r="L112" s="679" t="str">
        <f>IF(D112&lt;&gt;"",IF(E112&lt;&gt;"",VLOOKUP(CONCATENATE(D112,"-",E112),'[2]Three Phase - UG'!$C$8:$T$18,12,FALSE),""),"")</f>
        <v/>
      </c>
      <c r="M112" s="679" t="str">
        <f>IF(D112&lt;&gt;"",IF(E112&lt;&gt;"",VLOOKUP(CONCATENATE(D112,"-",E112),'[2]Three Phase - UG'!$C$8:$T$18,13,FALSE),""),"")</f>
        <v/>
      </c>
      <c r="N112" s="678" t="str">
        <f>IF(D112&lt;&gt;"",IF(E112&lt;&gt;"",VLOOKUP(CONCATENATE(D112,"-",E112),'[2]Three Phase - UG'!$C$8:$T$18,15,FALSE)*1000000,""),"")</f>
        <v/>
      </c>
      <c r="O112" s="679"/>
      <c r="P112" s="678"/>
      <c r="W112" s="671"/>
      <c r="X112" s="606"/>
      <c r="Y112" s="606"/>
      <c r="Z112" s="606"/>
      <c r="AA112" s="606"/>
      <c r="AB112" s="606"/>
      <c r="AC112" s="606"/>
      <c r="AD112" s="606"/>
      <c r="AE112" s="606"/>
      <c r="AF112" s="625"/>
      <c r="AG112" s="625"/>
      <c r="AH112" s="625"/>
      <c r="AI112" s="625"/>
      <c r="AJ112" s="625"/>
      <c r="AK112" s="625"/>
      <c r="AL112" s="625"/>
      <c r="AM112" s="625"/>
      <c r="AN112" s="606"/>
      <c r="AO112" s="606"/>
      <c r="AP112" s="606"/>
      <c r="AQ112" s="606"/>
      <c r="AR112" s="606"/>
      <c r="AS112" s="606"/>
      <c r="AT112" s="606"/>
      <c r="AU112" s="606"/>
      <c r="AV112" s="606"/>
      <c r="AW112" s="606"/>
      <c r="AX112" s="606"/>
      <c r="AY112" s="606"/>
      <c r="AZ112" s="606"/>
      <c r="BA112" s="606"/>
    </row>
    <row r="113" spans="1:53" s="672" customFormat="1" x14ac:dyDescent="0.25">
      <c r="A113" s="606"/>
      <c r="B113" s="677"/>
      <c r="C113" s="677"/>
      <c r="D113" s="676"/>
      <c r="E113" s="675"/>
      <c r="F113" s="675"/>
      <c r="G113" s="673"/>
      <c r="H113" s="674"/>
      <c r="I113" s="673"/>
      <c r="J113" s="679" t="str">
        <f>IF(D113&lt;&gt;"",IF(E113&lt;&gt;"",VLOOKUP(CONCATENATE(D113,"-",E113),'[2]Three Phase - UG'!$C$8:$T$18,9,FALSE),""),"")</f>
        <v/>
      </c>
      <c r="K113" s="679" t="str">
        <f>IF(D113&lt;&gt;"",IF(E113&lt;&gt;"",VLOOKUP(CONCATENATE(D113,"-",E113),'[2]Three Phase - UG'!$C$8:$T$18,10,FALSE),""),"")</f>
        <v/>
      </c>
      <c r="L113" s="679" t="str">
        <f>IF(D113&lt;&gt;"",IF(E113&lt;&gt;"",VLOOKUP(CONCATENATE(D113,"-",E113),'[2]Three Phase - UG'!$C$8:$T$18,12,FALSE),""),"")</f>
        <v/>
      </c>
      <c r="M113" s="679" t="str">
        <f>IF(D113&lt;&gt;"",IF(E113&lt;&gt;"",VLOOKUP(CONCATENATE(D113,"-",E113),'[2]Three Phase - UG'!$C$8:$T$18,13,FALSE),""),"")</f>
        <v/>
      </c>
      <c r="N113" s="678" t="str">
        <f>IF(D113&lt;&gt;"",IF(E113&lt;&gt;"",VLOOKUP(CONCATENATE(D113,"-",E113),'[2]Three Phase - UG'!$C$8:$T$18,15,FALSE)*1000000,""),"")</f>
        <v/>
      </c>
      <c r="O113" s="679"/>
      <c r="P113" s="678"/>
      <c r="W113" s="671"/>
      <c r="X113" s="606"/>
      <c r="Y113" s="606"/>
      <c r="Z113" s="606"/>
      <c r="AA113" s="606"/>
      <c r="AB113" s="606"/>
      <c r="AC113" s="606"/>
      <c r="AD113" s="606"/>
      <c r="AE113" s="606"/>
      <c r="AF113" s="625"/>
      <c r="AG113" s="625"/>
      <c r="AH113" s="625"/>
      <c r="AI113" s="625"/>
      <c r="AJ113" s="625"/>
      <c r="AK113" s="625"/>
      <c r="AL113" s="625"/>
      <c r="AM113" s="625"/>
      <c r="AN113" s="606"/>
      <c r="AO113" s="606"/>
      <c r="AP113" s="606"/>
      <c r="AQ113" s="606"/>
      <c r="AR113" s="606"/>
      <c r="AS113" s="606"/>
      <c r="AT113" s="606"/>
      <c r="AU113" s="606"/>
      <c r="AV113" s="606"/>
      <c r="AW113" s="606"/>
      <c r="AX113" s="606"/>
      <c r="AY113" s="606"/>
      <c r="AZ113" s="606"/>
      <c r="BA113" s="606"/>
    </row>
    <row r="114" spans="1:53" s="672" customFormat="1" x14ac:dyDescent="0.25">
      <c r="A114" s="606"/>
      <c r="B114" s="677"/>
      <c r="C114" s="677"/>
      <c r="D114" s="676"/>
      <c r="E114" s="675"/>
      <c r="F114" s="675"/>
      <c r="G114" s="673"/>
      <c r="H114" s="674"/>
      <c r="I114" s="673"/>
      <c r="J114" s="679" t="str">
        <f>IF(D114&lt;&gt;"",IF(E114&lt;&gt;"",VLOOKUP(CONCATENATE(D114,"-",E114),'[2]Three Phase - UG'!$C$8:$T$18,9,FALSE),""),"")</f>
        <v/>
      </c>
      <c r="K114" s="679" t="str">
        <f>IF(D114&lt;&gt;"",IF(E114&lt;&gt;"",VLOOKUP(CONCATENATE(D114,"-",E114),'[2]Three Phase - UG'!$C$8:$T$18,10,FALSE),""),"")</f>
        <v/>
      </c>
      <c r="L114" s="679" t="str">
        <f>IF(D114&lt;&gt;"",IF(E114&lt;&gt;"",VLOOKUP(CONCATENATE(D114,"-",E114),'[2]Three Phase - UG'!$C$8:$T$18,12,FALSE),""),"")</f>
        <v/>
      </c>
      <c r="M114" s="679" t="str">
        <f>IF(D114&lt;&gt;"",IF(E114&lt;&gt;"",VLOOKUP(CONCATENATE(D114,"-",E114),'[2]Three Phase - UG'!$C$8:$T$18,13,FALSE),""),"")</f>
        <v/>
      </c>
      <c r="N114" s="678" t="str">
        <f>IF(D114&lt;&gt;"",IF(E114&lt;&gt;"",VLOOKUP(CONCATENATE(D114,"-",E114),'[2]Three Phase - UG'!$C$8:$T$18,15,FALSE)*1000000,""),"")</f>
        <v/>
      </c>
      <c r="O114" s="679"/>
      <c r="P114" s="678"/>
      <c r="W114" s="671"/>
      <c r="X114" s="606"/>
      <c r="Y114" s="606"/>
      <c r="Z114" s="606"/>
      <c r="AA114" s="606"/>
      <c r="AB114" s="606"/>
      <c r="AC114" s="606"/>
      <c r="AD114" s="606"/>
      <c r="AE114" s="606"/>
      <c r="AF114" s="625"/>
      <c r="AG114" s="625"/>
      <c r="AH114" s="625"/>
      <c r="AI114" s="625"/>
      <c r="AJ114" s="625"/>
      <c r="AK114" s="625"/>
      <c r="AL114" s="625"/>
      <c r="AM114" s="625"/>
      <c r="AN114" s="606"/>
      <c r="AO114" s="606"/>
      <c r="AP114" s="606"/>
      <c r="AQ114" s="606"/>
      <c r="AR114" s="606"/>
      <c r="AS114" s="606"/>
      <c r="AT114" s="606"/>
      <c r="AU114" s="606"/>
      <c r="AV114" s="606"/>
      <c r="AW114" s="606"/>
      <c r="AX114" s="606"/>
      <c r="AY114" s="606"/>
      <c r="AZ114" s="606"/>
      <c r="BA114" s="606"/>
    </row>
    <row r="115" spans="1:53" s="672" customFormat="1" x14ac:dyDescent="0.25">
      <c r="A115" s="606"/>
      <c r="B115" s="677"/>
      <c r="C115" s="677"/>
      <c r="D115" s="676"/>
      <c r="E115" s="675"/>
      <c r="F115" s="675"/>
      <c r="G115" s="673"/>
      <c r="H115" s="674"/>
      <c r="I115" s="673"/>
      <c r="J115" s="679" t="str">
        <f>IF(D115&lt;&gt;"",IF(E115&lt;&gt;"",VLOOKUP(CONCATENATE(D115,"-",E115),'[2]Three Phase - UG'!$C$8:$T$18,9,FALSE),""),"")</f>
        <v/>
      </c>
      <c r="K115" s="679" t="str">
        <f>IF(D115&lt;&gt;"",IF(E115&lt;&gt;"",VLOOKUP(CONCATENATE(D115,"-",E115),'[2]Three Phase - UG'!$C$8:$T$18,10,FALSE),""),"")</f>
        <v/>
      </c>
      <c r="L115" s="679" t="str">
        <f>IF(D115&lt;&gt;"",IF(E115&lt;&gt;"",VLOOKUP(CONCATENATE(D115,"-",E115),'[2]Three Phase - UG'!$C$8:$T$18,12,FALSE),""),"")</f>
        <v/>
      </c>
      <c r="M115" s="679" t="str">
        <f>IF(D115&lt;&gt;"",IF(E115&lt;&gt;"",VLOOKUP(CONCATENATE(D115,"-",E115),'[2]Three Phase - UG'!$C$8:$T$18,13,FALSE),""),"")</f>
        <v/>
      </c>
      <c r="N115" s="678" t="str">
        <f>IF(D115&lt;&gt;"",IF(E115&lt;&gt;"",VLOOKUP(CONCATENATE(D115,"-",E115),'[2]Three Phase - UG'!$C$8:$T$18,15,FALSE)*1000000,""),"")</f>
        <v/>
      </c>
      <c r="O115" s="679"/>
      <c r="P115" s="678"/>
      <c r="W115" s="671"/>
      <c r="X115" s="606"/>
      <c r="Y115" s="606"/>
      <c r="Z115" s="606"/>
      <c r="AA115" s="606"/>
      <c r="AB115" s="606"/>
      <c r="AC115" s="606"/>
      <c r="AD115" s="606"/>
      <c r="AE115" s="606"/>
      <c r="AF115" s="625"/>
      <c r="AG115" s="625"/>
      <c r="AH115" s="625"/>
      <c r="AI115" s="625"/>
      <c r="AJ115" s="625"/>
      <c r="AK115" s="625"/>
      <c r="AL115" s="625"/>
      <c r="AM115" s="625"/>
      <c r="AN115" s="606"/>
      <c r="AO115" s="606"/>
      <c r="AP115" s="606"/>
      <c r="AQ115" s="606"/>
      <c r="AR115" s="606"/>
      <c r="AS115" s="606"/>
      <c r="AT115" s="606"/>
      <c r="AU115" s="606"/>
      <c r="AV115" s="606"/>
      <c r="AW115" s="606"/>
      <c r="AX115" s="606"/>
      <c r="AY115" s="606"/>
      <c r="AZ115" s="606"/>
      <c r="BA115" s="606"/>
    </row>
    <row r="116" spans="1:53" s="672" customFormat="1" x14ac:dyDescent="0.25">
      <c r="A116" s="606"/>
      <c r="B116" s="677"/>
      <c r="C116" s="677"/>
      <c r="D116" s="676"/>
      <c r="E116" s="675"/>
      <c r="F116" s="675"/>
      <c r="G116" s="673"/>
      <c r="H116" s="674"/>
      <c r="I116" s="673"/>
      <c r="J116" s="679" t="str">
        <f>IF(D116&lt;&gt;"",IF(E116&lt;&gt;"",VLOOKUP(CONCATENATE(D116,"-",E116),'[2]Three Phase - UG'!$C$8:$T$18,9,FALSE),""),"")</f>
        <v/>
      </c>
      <c r="K116" s="679" t="str">
        <f>IF(D116&lt;&gt;"",IF(E116&lt;&gt;"",VLOOKUP(CONCATENATE(D116,"-",E116),'[2]Three Phase - UG'!$C$8:$T$18,10,FALSE),""),"")</f>
        <v/>
      </c>
      <c r="L116" s="679" t="str">
        <f>IF(D116&lt;&gt;"",IF(E116&lt;&gt;"",VLOOKUP(CONCATENATE(D116,"-",E116),'[2]Three Phase - UG'!$C$8:$T$18,12,FALSE),""),"")</f>
        <v/>
      </c>
      <c r="M116" s="679" t="str">
        <f>IF(D116&lt;&gt;"",IF(E116&lt;&gt;"",VLOOKUP(CONCATENATE(D116,"-",E116),'[2]Three Phase - UG'!$C$8:$T$18,13,FALSE),""),"")</f>
        <v/>
      </c>
      <c r="N116" s="678" t="str">
        <f>IF(D116&lt;&gt;"",IF(E116&lt;&gt;"",VLOOKUP(CONCATENATE(D116,"-",E116),'[2]Three Phase - UG'!$C$8:$T$18,15,FALSE)*1000000,""),"")</f>
        <v/>
      </c>
      <c r="O116" s="679"/>
      <c r="P116" s="678"/>
      <c r="W116" s="671"/>
      <c r="X116" s="606"/>
      <c r="Y116" s="606"/>
      <c r="Z116" s="606"/>
      <c r="AA116" s="606"/>
      <c r="AB116" s="606"/>
      <c r="AC116" s="606"/>
      <c r="AD116" s="606"/>
      <c r="AE116" s="606"/>
      <c r="AF116" s="625"/>
      <c r="AG116" s="625"/>
      <c r="AH116" s="625"/>
      <c r="AI116" s="625"/>
      <c r="AJ116" s="625"/>
      <c r="AK116" s="625"/>
      <c r="AL116" s="625"/>
      <c r="AM116" s="625"/>
      <c r="AN116" s="606"/>
      <c r="AO116" s="606"/>
      <c r="AP116" s="606"/>
      <c r="AQ116" s="606"/>
      <c r="AR116" s="606"/>
      <c r="AS116" s="606"/>
      <c r="AT116" s="606"/>
      <c r="AU116" s="606"/>
      <c r="AV116" s="606"/>
      <c r="AW116" s="606"/>
      <c r="AX116" s="606"/>
      <c r="AY116" s="606"/>
      <c r="AZ116" s="606"/>
      <c r="BA116" s="606"/>
    </row>
    <row r="117" spans="1:53" s="672" customFormat="1" x14ac:dyDescent="0.25">
      <c r="A117" s="606"/>
      <c r="B117" s="677"/>
      <c r="C117" s="677"/>
      <c r="D117" s="676"/>
      <c r="E117" s="675"/>
      <c r="F117" s="675"/>
      <c r="G117" s="673"/>
      <c r="H117" s="674"/>
      <c r="I117" s="673"/>
      <c r="J117" s="679" t="str">
        <f>IF(D117&lt;&gt;"",IF(E117&lt;&gt;"",VLOOKUP(CONCATENATE(D117,"-",E117),'[2]Three Phase - UG'!$C$8:$T$18,9,FALSE),""),"")</f>
        <v/>
      </c>
      <c r="K117" s="679" t="str">
        <f>IF(D117&lt;&gt;"",IF(E117&lt;&gt;"",VLOOKUP(CONCATENATE(D117,"-",E117),'[2]Three Phase - UG'!$C$8:$T$18,10,FALSE),""),"")</f>
        <v/>
      </c>
      <c r="L117" s="679" t="str">
        <f>IF(D117&lt;&gt;"",IF(E117&lt;&gt;"",VLOOKUP(CONCATENATE(D117,"-",E117),'[2]Three Phase - UG'!$C$8:$T$18,12,FALSE),""),"")</f>
        <v/>
      </c>
      <c r="M117" s="679" t="str">
        <f>IF(D117&lt;&gt;"",IF(E117&lt;&gt;"",VLOOKUP(CONCATENATE(D117,"-",E117),'[2]Three Phase - UG'!$C$8:$T$18,13,FALSE),""),"")</f>
        <v/>
      </c>
      <c r="N117" s="678" t="str">
        <f>IF(D117&lt;&gt;"",IF(E117&lt;&gt;"",VLOOKUP(CONCATENATE(D117,"-",E117),'[2]Three Phase - UG'!$C$8:$T$18,15,FALSE)*1000000,""),"")</f>
        <v/>
      </c>
      <c r="O117" s="679"/>
      <c r="P117" s="678"/>
      <c r="W117" s="671"/>
      <c r="X117" s="606"/>
      <c r="Y117" s="606"/>
      <c r="Z117" s="606"/>
      <c r="AA117" s="606"/>
      <c r="AB117" s="606"/>
      <c r="AC117" s="606"/>
      <c r="AD117" s="606"/>
      <c r="AE117" s="606"/>
      <c r="AF117" s="625"/>
      <c r="AG117" s="625"/>
      <c r="AH117" s="625"/>
      <c r="AI117" s="625"/>
      <c r="AJ117" s="625"/>
      <c r="AK117" s="625"/>
      <c r="AL117" s="625"/>
      <c r="AM117" s="625"/>
      <c r="AN117" s="606"/>
      <c r="AO117" s="606"/>
      <c r="AP117" s="606"/>
      <c r="AQ117" s="606"/>
      <c r="AR117" s="606"/>
      <c r="AS117" s="606"/>
      <c r="AT117" s="606"/>
      <c r="AU117" s="606"/>
      <c r="AV117" s="606"/>
      <c r="AW117" s="606"/>
      <c r="AX117" s="606"/>
      <c r="AY117" s="606"/>
      <c r="AZ117" s="606"/>
      <c r="BA117" s="606"/>
    </row>
    <row r="118" spans="1:53" s="672" customFormat="1" x14ac:dyDescent="0.25">
      <c r="A118" s="606"/>
      <c r="B118" s="677"/>
      <c r="C118" s="677"/>
      <c r="D118" s="676"/>
      <c r="E118" s="675"/>
      <c r="F118" s="675"/>
      <c r="G118" s="673"/>
      <c r="H118" s="674"/>
      <c r="I118" s="673"/>
      <c r="J118" s="679" t="str">
        <f>IF(D118&lt;&gt;"",IF(E118&lt;&gt;"",VLOOKUP(CONCATENATE(D118,"-",E118),'[2]Three Phase - UG'!$C$8:$T$18,9,FALSE),""),"")</f>
        <v/>
      </c>
      <c r="K118" s="679" t="str">
        <f>IF(D118&lt;&gt;"",IF(E118&lt;&gt;"",VLOOKUP(CONCATENATE(D118,"-",E118),'[2]Three Phase - UG'!$C$8:$T$18,10,FALSE),""),"")</f>
        <v/>
      </c>
      <c r="L118" s="679" t="str">
        <f>IF(D118&lt;&gt;"",IF(E118&lt;&gt;"",VLOOKUP(CONCATENATE(D118,"-",E118),'[2]Three Phase - UG'!$C$8:$T$18,12,FALSE),""),"")</f>
        <v/>
      </c>
      <c r="M118" s="679" t="str">
        <f>IF(D118&lt;&gt;"",IF(E118&lt;&gt;"",VLOOKUP(CONCATENATE(D118,"-",E118),'[2]Three Phase - UG'!$C$8:$T$18,13,FALSE),""),"")</f>
        <v/>
      </c>
      <c r="N118" s="678" t="str">
        <f>IF(D118&lt;&gt;"",IF(E118&lt;&gt;"",VLOOKUP(CONCATENATE(D118,"-",E118),'[2]Three Phase - UG'!$C$8:$T$18,15,FALSE)*1000000,""),"")</f>
        <v/>
      </c>
      <c r="O118" s="679"/>
      <c r="P118" s="678"/>
      <c r="W118" s="671"/>
      <c r="X118" s="606"/>
      <c r="Y118" s="606"/>
      <c r="Z118" s="606"/>
      <c r="AA118" s="606"/>
      <c r="AB118" s="606"/>
      <c r="AC118" s="606"/>
      <c r="AD118" s="606"/>
      <c r="AE118" s="606"/>
      <c r="AF118" s="625"/>
      <c r="AG118" s="625"/>
      <c r="AH118" s="625"/>
      <c r="AI118" s="625"/>
      <c r="AJ118" s="625"/>
      <c r="AK118" s="625"/>
      <c r="AL118" s="625"/>
      <c r="AM118" s="625"/>
      <c r="AN118" s="606"/>
      <c r="AO118" s="606"/>
      <c r="AP118" s="606"/>
      <c r="AQ118" s="606"/>
      <c r="AR118" s="606"/>
      <c r="AS118" s="606"/>
      <c r="AT118" s="606"/>
      <c r="AU118" s="606"/>
      <c r="AV118" s="606"/>
      <c r="AW118" s="606"/>
      <c r="AX118" s="606"/>
      <c r="AY118" s="606"/>
      <c r="AZ118" s="606"/>
      <c r="BA118" s="606"/>
    </row>
    <row r="119" spans="1:53" s="672" customFormat="1" x14ac:dyDescent="0.25">
      <c r="A119" s="606"/>
      <c r="B119" s="677"/>
      <c r="C119" s="677"/>
      <c r="D119" s="676"/>
      <c r="E119" s="675"/>
      <c r="F119" s="675"/>
      <c r="G119" s="673"/>
      <c r="H119" s="674"/>
      <c r="I119" s="673"/>
      <c r="J119" s="679" t="str">
        <f>IF(D119&lt;&gt;"",IF(E119&lt;&gt;"",VLOOKUP(CONCATENATE(D119,"-",E119),'[2]Three Phase - UG'!$C$8:$T$18,9,FALSE),""),"")</f>
        <v/>
      </c>
      <c r="K119" s="679" t="str">
        <f>IF(D119&lt;&gt;"",IF(E119&lt;&gt;"",VLOOKUP(CONCATENATE(D119,"-",E119),'[2]Three Phase - UG'!$C$8:$T$18,10,FALSE),""),"")</f>
        <v/>
      </c>
      <c r="L119" s="679" t="str">
        <f>IF(D119&lt;&gt;"",IF(E119&lt;&gt;"",VLOOKUP(CONCATENATE(D119,"-",E119),'[2]Three Phase - UG'!$C$8:$T$18,12,FALSE),""),"")</f>
        <v/>
      </c>
      <c r="M119" s="679" t="str">
        <f>IF(D119&lt;&gt;"",IF(E119&lt;&gt;"",VLOOKUP(CONCATENATE(D119,"-",E119),'[2]Three Phase - UG'!$C$8:$T$18,13,FALSE),""),"")</f>
        <v/>
      </c>
      <c r="N119" s="678" t="str">
        <f>IF(D119&lt;&gt;"",IF(E119&lt;&gt;"",VLOOKUP(CONCATENATE(D119,"-",E119),'[2]Three Phase - UG'!$C$8:$T$18,15,FALSE)*1000000,""),"")</f>
        <v/>
      </c>
      <c r="O119" s="679"/>
      <c r="P119" s="678"/>
      <c r="W119" s="671"/>
      <c r="X119" s="606"/>
      <c r="Y119" s="606"/>
      <c r="Z119" s="606"/>
      <c r="AA119" s="606"/>
      <c r="AB119" s="606"/>
      <c r="AC119" s="606"/>
      <c r="AD119" s="606"/>
      <c r="AE119" s="606"/>
      <c r="AF119" s="625"/>
      <c r="AG119" s="625"/>
      <c r="AH119" s="625"/>
      <c r="AI119" s="625"/>
      <c r="AJ119" s="625"/>
      <c r="AK119" s="625"/>
      <c r="AL119" s="625"/>
      <c r="AM119" s="625"/>
      <c r="AN119" s="606"/>
      <c r="AO119" s="606"/>
      <c r="AP119" s="606"/>
      <c r="AQ119" s="606"/>
      <c r="AR119" s="606"/>
      <c r="AS119" s="606"/>
      <c r="AT119" s="606"/>
      <c r="AU119" s="606"/>
      <c r="AV119" s="606"/>
      <c r="AW119" s="606"/>
      <c r="AX119" s="606"/>
      <c r="AY119" s="606"/>
      <c r="AZ119" s="606"/>
      <c r="BA119" s="606"/>
    </row>
    <row r="120" spans="1:53" s="672" customFormat="1" x14ac:dyDescent="0.25">
      <c r="A120" s="606"/>
      <c r="B120" s="677"/>
      <c r="C120" s="677"/>
      <c r="D120" s="676"/>
      <c r="E120" s="675"/>
      <c r="F120" s="675"/>
      <c r="G120" s="673"/>
      <c r="H120" s="674"/>
      <c r="I120" s="673"/>
      <c r="J120" s="679" t="str">
        <f>IF(D120&lt;&gt;"",IF(E120&lt;&gt;"",VLOOKUP(CONCATENATE(D120,"-",E120),'[2]Three Phase - UG'!$C$8:$T$18,9,FALSE),""),"")</f>
        <v/>
      </c>
      <c r="K120" s="679" t="str">
        <f>IF(D120&lt;&gt;"",IF(E120&lt;&gt;"",VLOOKUP(CONCATENATE(D120,"-",E120),'[2]Three Phase - UG'!$C$8:$T$18,10,FALSE),""),"")</f>
        <v/>
      </c>
      <c r="L120" s="679" t="str">
        <f>IF(D120&lt;&gt;"",IF(E120&lt;&gt;"",VLOOKUP(CONCATENATE(D120,"-",E120),'[2]Three Phase - UG'!$C$8:$T$18,12,FALSE),""),"")</f>
        <v/>
      </c>
      <c r="M120" s="679" t="str">
        <f>IF(D120&lt;&gt;"",IF(E120&lt;&gt;"",VLOOKUP(CONCATENATE(D120,"-",E120),'[2]Three Phase - UG'!$C$8:$T$18,13,FALSE),""),"")</f>
        <v/>
      </c>
      <c r="N120" s="678" t="str">
        <f>IF(D120&lt;&gt;"",IF(E120&lt;&gt;"",VLOOKUP(CONCATENATE(D120,"-",E120),'[2]Three Phase - UG'!$C$8:$T$18,15,FALSE)*1000000,""),"")</f>
        <v/>
      </c>
      <c r="O120" s="679"/>
      <c r="P120" s="678"/>
      <c r="W120" s="671"/>
      <c r="X120" s="606"/>
      <c r="Y120" s="606"/>
      <c r="Z120" s="606"/>
      <c r="AA120" s="606"/>
      <c r="AB120" s="606"/>
      <c r="AC120" s="606"/>
      <c r="AD120" s="606"/>
      <c r="AE120" s="606"/>
      <c r="AF120" s="625"/>
      <c r="AG120" s="625"/>
      <c r="AH120" s="625"/>
      <c r="AI120" s="625"/>
      <c r="AJ120" s="625"/>
      <c r="AK120" s="625"/>
      <c r="AL120" s="625"/>
      <c r="AM120" s="625"/>
      <c r="AN120" s="606"/>
      <c r="AO120" s="606"/>
      <c r="AP120" s="606"/>
      <c r="AQ120" s="606"/>
      <c r="AR120" s="606"/>
      <c r="AS120" s="606"/>
      <c r="AT120" s="606"/>
      <c r="AU120" s="606"/>
      <c r="AV120" s="606"/>
      <c r="AW120" s="606"/>
      <c r="AX120" s="606"/>
      <c r="AY120" s="606"/>
      <c r="AZ120" s="606"/>
      <c r="BA120" s="606"/>
    </row>
    <row r="121" spans="1:53" s="672" customFormat="1" x14ac:dyDescent="0.25">
      <c r="A121" s="606"/>
      <c r="B121" s="677"/>
      <c r="C121" s="677"/>
      <c r="D121" s="676"/>
      <c r="E121" s="675"/>
      <c r="F121" s="675"/>
      <c r="G121" s="673"/>
      <c r="H121" s="674"/>
      <c r="I121" s="673"/>
      <c r="J121" s="679" t="str">
        <f>IF(D121&lt;&gt;"",IF(E121&lt;&gt;"",VLOOKUP(CONCATENATE(D121,"-",E121),'[2]Three Phase - UG'!$C$8:$T$18,9,FALSE),""),"")</f>
        <v/>
      </c>
      <c r="K121" s="679" t="str">
        <f>IF(D121&lt;&gt;"",IF(E121&lt;&gt;"",VLOOKUP(CONCATENATE(D121,"-",E121),'[2]Three Phase - UG'!$C$8:$T$18,10,FALSE),""),"")</f>
        <v/>
      </c>
      <c r="L121" s="679" t="str">
        <f>IF(D121&lt;&gt;"",IF(E121&lt;&gt;"",VLOOKUP(CONCATENATE(D121,"-",E121),'[2]Three Phase - UG'!$C$8:$T$18,12,FALSE),""),"")</f>
        <v/>
      </c>
      <c r="M121" s="679" t="str">
        <f>IF(D121&lt;&gt;"",IF(E121&lt;&gt;"",VLOOKUP(CONCATENATE(D121,"-",E121),'[2]Three Phase - UG'!$C$8:$T$18,13,FALSE),""),"")</f>
        <v/>
      </c>
      <c r="N121" s="678" t="str">
        <f>IF(D121&lt;&gt;"",IF(E121&lt;&gt;"",VLOOKUP(CONCATENATE(D121,"-",E121),'[2]Three Phase - UG'!$C$8:$T$18,15,FALSE)*1000000,""),"")</f>
        <v/>
      </c>
      <c r="O121" s="679"/>
      <c r="P121" s="678"/>
      <c r="W121" s="671"/>
      <c r="X121" s="606"/>
      <c r="Y121" s="606"/>
      <c r="Z121" s="606"/>
      <c r="AA121" s="606"/>
      <c r="AB121" s="606"/>
      <c r="AC121" s="606"/>
      <c r="AD121" s="606"/>
      <c r="AE121" s="606"/>
      <c r="AF121" s="625"/>
      <c r="AG121" s="625"/>
      <c r="AH121" s="625"/>
      <c r="AI121" s="625"/>
      <c r="AJ121" s="625"/>
      <c r="AK121" s="625"/>
      <c r="AL121" s="625"/>
      <c r="AM121" s="625"/>
      <c r="AN121" s="606"/>
      <c r="AO121" s="606"/>
      <c r="AP121" s="606"/>
      <c r="AQ121" s="606"/>
      <c r="AR121" s="606"/>
      <c r="AS121" s="606"/>
      <c r="AT121" s="606"/>
      <c r="AU121" s="606"/>
      <c r="AV121" s="606"/>
      <c r="AW121" s="606"/>
      <c r="AX121" s="606"/>
      <c r="AY121" s="606"/>
      <c r="AZ121" s="606"/>
      <c r="BA121" s="606"/>
    </row>
    <row r="122" spans="1:53" s="672" customFormat="1" x14ac:dyDescent="0.25">
      <c r="A122" s="606"/>
      <c r="B122" s="677"/>
      <c r="C122" s="677"/>
      <c r="D122" s="676"/>
      <c r="E122" s="675"/>
      <c r="F122" s="675"/>
      <c r="G122" s="673"/>
      <c r="H122" s="674"/>
      <c r="I122" s="673"/>
      <c r="J122" s="679" t="str">
        <f>IF(D122&lt;&gt;"",IF(E122&lt;&gt;"",VLOOKUP(CONCATENATE(D122,"-",E122),'[2]Three Phase - UG'!$C$8:$T$18,9,FALSE),""),"")</f>
        <v/>
      </c>
      <c r="K122" s="679" t="str">
        <f>IF(D122&lt;&gt;"",IF(E122&lt;&gt;"",VLOOKUP(CONCATENATE(D122,"-",E122),'[2]Three Phase - UG'!$C$8:$T$18,10,FALSE),""),"")</f>
        <v/>
      </c>
      <c r="L122" s="679" t="str">
        <f>IF(D122&lt;&gt;"",IF(E122&lt;&gt;"",VLOOKUP(CONCATENATE(D122,"-",E122),'[2]Three Phase - UG'!$C$8:$T$18,12,FALSE),""),"")</f>
        <v/>
      </c>
      <c r="M122" s="679" t="str">
        <f>IF(D122&lt;&gt;"",IF(E122&lt;&gt;"",VLOOKUP(CONCATENATE(D122,"-",E122),'[2]Three Phase - UG'!$C$8:$T$18,13,FALSE),""),"")</f>
        <v/>
      </c>
      <c r="N122" s="678" t="str">
        <f>IF(D122&lt;&gt;"",IF(E122&lt;&gt;"",VLOOKUP(CONCATENATE(D122,"-",E122),'[2]Three Phase - UG'!$C$8:$T$18,15,FALSE)*1000000,""),"")</f>
        <v/>
      </c>
      <c r="O122" s="679"/>
      <c r="P122" s="678"/>
      <c r="W122" s="671"/>
      <c r="X122" s="606"/>
      <c r="Y122" s="606"/>
      <c r="Z122" s="606"/>
      <c r="AA122" s="606"/>
      <c r="AB122" s="606"/>
      <c r="AC122" s="606"/>
      <c r="AD122" s="606"/>
      <c r="AE122" s="606"/>
      <c r="AF122" s="625"/>
      <c r="AG122" s="625"/>
      <c r="AH122" s="625"/>
      <c r="AI122" s="625"/>
      <c r="AJ122" s="625"/>
      <c r="AK122" s="625"/>
      <c r="AL122" s="625"/>
      <c r="AM122" s="625"/>
      <c r="AN122" s="606"/>
      <c r="AO122" s="606"/>
      <c r="AP122" s="606"/>
      <c r="AQ122" s="606"/>
      <c r="AR122" s="606"/>
      <c r="AS122" s="606"/>
      <c r="AT122" s="606"/>
      <c r="AU122" s="606"/>
      <c r="AV122" s="606"/>
      <c r="AW122" s="606"/>
      <c r="AX122" s="606"/>
      <c r="AY122" s="606"/>
      <c r="AZ122" s="606"/>
      <c r="BA122" s="606"/>
    </row>
    <row r="123" spans="1:53" s="672" customFormat="1" x14ac:dyDescent="0.25">
      <c r="A123" s="606"/>
      <c r="B123" s="677"/>
      <c r="C123" s="677"/>
      <c r="D123" s="676"/>
      <c r="E123" s="675"/>
      <c r="F123" s="675"/>
      <c r="G123" s="673"/>
      <c r="H123" s="674"/>
      <c r="I123" s="673"/>
      <c r="J123" s="679" t="str">
        <f>IF(D123&lt;&gt;"",IF(E123&lt;&gt;"",VLOOKUP(CONCATENATE(D123,"-",E123),'[2]Three Phase - UG'!$C$8:$T$18,9,FALSE),""),"")</f>
        <v/>
      </c>
      <c r="K123" s="679" t="str">
        <f>IF(D123&lt;&gt;"",IF(E123&lt;&gt;"",VLOOKUP(CONCATENATE(D123,"-",E123),'[2]Three Phase - UG'!$C$8:$T$18,10,FALSE),""),"")</f>
        <v/>
      </c>
      <c r="L123" s="679" t="str">
        <f>IF(D123&lt;&gt;"",IF(E123&lt;&gt;"",VLOOKUP(CONCATENATE(D123,"-",E123),'[2]Three Phase - UG'!$C$8:$T$18,12,FALSE),""),"")</f>
        <v/>
      </c>
      <c r="M123" s="679" t="str">
        <f>IF(D123&lt;&gt;"",IF(E123&lt;&gt;"",VLOOKUP(CONCATENATE(D123,"-",E123),'[2]Three Phase - UG'!$C$8:$T$18,13,FALSE),""),"")</f>
        <v/>
      </c>
      <c r="N123" s="678" t="str">
        <f>IF(D123&lt;&gt;"",IF(E123&lt;&gt;"",VLOOKUP(CONCATENATE(D123,"-",E123),'[2]Three Phase - UG'!$C$8:$T$18,15,FALSE)*1000000,""),"")</f>
        <v/>
      </c>
      <c r="O123" s="679"/>
      <c r="P123" s="678"/>
      <c r="W123" s="671"/>
      <c r="X123" s="606"/>
      <c r="Y123" s="606"/>
      <c r="Z123" s="606"/>
      <c r="AA123" s="606"/>
      <c r="AB123" s="606"/>
      <c r="AC123" s="606"/>
      <c r="AD123" s="606"/>
      <c r="AE123" s="606"/>
      <c r="AF123" s="625"/>
      <c r="AG123" s="625"/>
      <c r="AH123" s="625"/>
      <c r="AI123" s="625"/>
      <c r="AJ123" s="625"/>
      <c r="AK123" s="625"/>
      <c r="AL123" s="625"/>
      <c r="AM123" s="625"/>
      <c r="AN123" s="606"/>
      <c r="AO123" s="606"/>
      <c r="AP123" s="606"/>
      <c r="AQ123" s="606"/>
      <c r="AR123" s="606"/>
      <c r="AS123" s="606"/>
      <c r="AT123" s="606"/>
      <c r="AU123" s="606"/>
      <c r="AV123" s="606"/>
      <c r="AW123" s="606"/>
      <c r="AX123" s="606"/>
      <c r="AY123" s="606"/>
      <c r="AZ123" s="606"/>
      <c r="BA123" s="606"/>
    </row>
    <row r="124" spans="1:53" s="672" customFormat="1" x14ac:dyDescent="0.25">
      <c r="A124" s="606"/>
      <c r="B124" s="677"/>
      <c r="C124" s="677"/>
      <c r="D124" s="676"/>
      <c r="E124" s="675"/>
      <c r="F124" s="675"/>
      <c r="G124" s="673"/>
      <c r="H124" s="674"/>
      <c r="I124" s="673"/>
      <c r="J124" s="679" t="str">
        <f>IF(D124&lt;&gt;"",IF(E124&lt;&gt;"",VLOOKUP(CONCATENATE(D124,"-",E124),'[2]Three Phase - UG'!$C$8:$T$18,9,FALSE),""),"")</f>
        <v/>
      </c>
      <c r="K124" s="679" t="str">
        <f>IF(D124&lt;&gt;"",IF(E124&lt;&gt;"",VLOOKUP(CONCATENATE(D124,"-",E124),'[2]Three Phase - UG'!$C$8:$T$18,10,FALSE),""),"")</f>
        <v/>
      </c>
      <c r="L124" s="679" t="str">
        <f>IF(D124&lt;&gt;"",IF(E124&lt;&gt;"",VLOOKUP(CONCATENATE(D124,"-",E124),'[2]Three Phase - UG'!$C$8:$T$18,12,FALSE),""),"")</f>
        <v/>
      </c>
      <c r="M124" s="679" t="str">
        <f>IF(D124&lt;&gt;"",IF(E124&lt;&gt;"",VLOOKUP(CONCATENATE(D124,"-",E124),'[2]Three Phase - UG'!$C$8:$T$18,13,FALSE),""),"")</f>
        <v/>
      </c>
      <c r="N124" s="678" t="str">
        <f>IF(D124&lt;&gt;"",IF(E124&lt;&gt;"",VLOOKUP(CONCATENATE(D124,"-",E124),'[2]Three Phase - UG'!$C$8:$T$18,15,FALSE)*1000000,""),"")</f>
        <v/>
      </c>
      <c r="O124" s="679"/>
      <c r="P124" s="678"/>
      <c r="W124" s="671"/>
      <c r="X124" s="606"/>
      <c r="Y124" s="606"/>
      <c r="Z124" s="606"/>
      <c r="AA124" s="606"/>
      <c r="AB124" s="606"/>
      <c r="AC124" s="606"/>
      <c r="AD124" s="606"/>
      <c r="AE124" s="606"/>
      <c r="AF124" s="625"/>
      <c r="AG124" s="625"/>
      <c r="AH124" s="625"/>
      <c r="AI124" s="625"/>
      <c r="AJ124" s="625"/>
      <c r="AK124" s="625"/>
      <c r="AL124" s="625"/>
      <c r="AM124" s="625"/>
      <c r="AN124" s="606"/>
      <c r="AO124" s="606"/>
      <c r="AP124" s="606"/>
      <c r="AQ124" s="606"/>
      <c r="AR124" s="606"/>
      <c r="AS124" s="606"/>
      <c r="AT124" s="606"/>
      <c r="AU124" s="606"/>
      <c r="AV124" s="606"/>
      <c r="AW124" s="606"/>
      <c r="AX124" s="606"/>
      <c r="AY124" s="606"/>
      <c r="AZ124" s="606"/>
      <c r="BA124" s="606"/>
    </row>
    <row r="125" spans="1:53" s="672" customFormat="1" x14ac:dyDescent="0.25">
      <c r="A125" s="606"/>
      <c r="B125" s="677"/>
      <c r="C125" s="677"/>
      <c r="D125" s="676"/>
      <c r="E125" s="675"/>
      <c r="F125" s="675"/>
      <c r="G125" s="673"/>
      <c r="H125" s="674"/>
      <c r="I125" s="673"/>
      <c r="J125" s="679" t="str">
        <f>IF(D125&lt;&gt;"",IF(E125&lt;&gt;"",VLOOKUP(CONCATENATE(D125,"-",E125),'[2]Three Phase - UG'!$C$8:$T$18,9,FALSE),""),"")</f>
        <v/>
      </c>
      <c r="K125" s="679" t="str">
        <f>IF(D125&lt;&gt;"",IF(E125&lt;&gt;"",VLOOKUP(CONCATENATE(D125,"-",E125),'[2]Three Phase - UG'!$C$8:$T$18,10,FALSE),""),"")</f>
        <v/>
      </c>
      <c r="L125" s="679" t="str">
        <f>IF(D125&lt;&gt;"",IF(E125&lt;&gt;"",VLOOKUP(CONCATENATE(D125,"-",E125),'[2]Three Phase - UG'!$C$8:$T$18,12,FALSE),""),"")</f>
        <v/>
      </c>
      <c r="M125" s="679" t="str">
        <f>IF(D125&lt;&gt;"",IF(E125&lt;&gt;"",VLOOKUP(CONCATENATE(D125,"-",E125),'[2]Three Phase - UG'!$C$8:$T$18,13,FALSE),""),"")</f>
        <v/>
      </c>
      <c r="N125" s="678" t="str">
        <f>IF(D125&lt;&gt;"",IF(E125&lt;&gt;"",VLOOKUP(CONCATENATE(D125,"-",E125),'[2]Three Phase - UG'!$C$8:$T$18,15,FALSE)*1000000,""),"")</f>
        <v/>
      </c>
      <c r="O125" s="679"/>
      <c r="P125" s="678"/>
      <c r="W125" s="671"/>
      <c r="X125" s="606"/>
      <c r="Y125" s="606"/>
      <c r="Z125" s="606"/>
      <c r="AA125" s="606"/>
      <c r="AB125" s="606"/>
      <c r="AC125" s="606"/>
      <c r="AD125" s="606"/>
      <c r="AE125" s="606"/>
      <c r="AF125" s="625"/>
      <c r="AG125" s="625"/>
      <c r="AH125" s="625"/>
      <c r="AI125" s="625"/>
      <c r="AJ125" s="625"/>
      <c r="AK125" s="625"/>
      <c r="AL125" s="625"/>
      <c r="AM125" s="625"/>
      <c r="AN125" s="606"/>
      <c r="AO125" s="606"/>
      <c r="AP125" s="606"/>
      <c r="AQ125" s="606"/>
      <c r="AR125" s="606"/>
      <c r="AS125" s="606"/>
      <c r="AT125" s="606"/>
      <c r="AU125" s="606"/>
      <c r="AV125" s="606"/>
      <c r="AW125" s="606"/>
      <c r="AX125" s="606"/>
      <c r="AY125" s="606"/>
      <c r="AZ125" s="606"/>
      <c r="BA125" s="606"/>
    </row>
    <row r="126" spans="1:53" s="672" customFormat="1" x14ac:dyDescent="0.25">
      <c r="A126" s="606"/>
      <c r="B126" s="677"/>
      <c r="C126" s="677"/>
      <c r="D126" s="676"/>
      <c r="E126" s="675"/>
      <c r="F126" s="675"/>
      <c r="G126" s="673"/>
      <c r="H126" s="674"/>
      <c r="I126" s="673"/>
      <c r="J126" s="679" t="str">
        <f>IF(D126&lt;&gt;"",IF(E126&lt;&gt;"",VLOOKUP(CONCATENATE(D126,"-",E126),'[2]Three Phase - UG'!$C$8:$T$18,9,FALSE),""),"")</f>
        <v/>
      </c>
      <c r="K126" s="679" t="str">
        <f>IF(D126&lt;&gt;"",IF(E126&lt;&gt;"",VLOOKUP(CONCATENATE(D126,"-",E126),'[2]Three Phase - UG'!$C$8:$T$18,10,FALSE),""),"")</f>
        <v/>
      </c>
      <c r="L126" s="679" t="str">
        <f>IF(D126&lt;&gt;"",IF(E126&lt;&gt;"",VLOOKUP(CONCATENATE(D126,"-",E126),'[2]Three Phase - UG'!$C$8:$T$18,12,FALSE),""),"")</f>
        <v/>
      </c>
      <c r="M126" s="679" t="str">
        <f>IF(D126&lt;&gt;"",IF(E126&lt;&gt;"",VLOOKUP(CONCATENATE(D126,"-",E126),'[2]Three Phase - UG'!$C$8:$T$18,13,FALSE),""),"")</f>
        <v/>
      </c>
      <c r="N126" s="678" t="str">
        <f>IF(D126&lt;&gt;"",IF(E126&lt;&gt;"",VLOOKUP(CONCATENATE(D126,"-",E126),'[2]Three Phase - UG'!$C$8:$T$18,15,FALSE)*1000000,""),"")</f>
        <v/>
      </c>
      <c r="O126" s="679"/>
      <c r="P126" s="678"/>
      <c r="W126" s="671"/>
      <c r="X126" s="606"/>
      <c r="Y126" s="606"/>
      <c r="Z126" s="606"/>
      <c r="AA126" s="606"/>
      <c r="AB126" s="606"/>
      <c r="AC126" s="606"/>
      <c r="AD126" s="606"/>
      <c r="AE126" s="606"/>
      <c r="AF126" s="625"/>
      <c r="AG126" s="625"/>
      <c r="AH126" s="625"/>
      <c r="AI126" s="625"/>
      <c r="AJ126" s="625"/>
      <c r="AK126" s="625"/>
      <c r="AL126" s="625"/>
      <c r="AM126" s="625"/>
      <c r="AN126" s="606"/>
      <c r="AO126" s="606"/>
      <c r="AP126" s="606"/>
      <c r="AQ126" s="606"/>
      <c r="AR126" s="606"/>
      <c r="AS126" s="606"/>
      <c r="AT126" s="606"/>
      <c r="AU126" s="606"/>
      <c r="AV126" s="606"/>
      <c r="AW126" s="606"/>
      <c r="AX126" s="606"/>
      <c r="AY126" s="606"/>
      <c r="AZ126" s="606"/>
      <c r="BA126" s="606"/>
    </row>
    <row r="127" spans="1:53" s="672" customFormat="1" x14ac:dyDescent="0.25">
      <c r="A127" s="606"/>
      <c r="B127" s="677"/>
      <c r="C127" s="677"/>
      <c r="D127" s="676"/>
      <c r="E127" s="675"/>
      <c r="F127" s="675"/>
      <c r="G127" s="673"/>
      <c r="H127" s="674"/>
      <c r="I127" s="673"/>
      <c r="J127" s="679" t="str">
        <f>IF(D127&lt;&gt;"",IF(E127&lt;&gt;"",VLOOKUP(CONCATENATE(D127,"-",E127),'[2]Three Phase - UG'!$C$8:$T$18,9,FALSE),""),"")</f>
        <v/>
      </c>
      <c r="K127" s="679" t="str">
        <f>IF(D127&lt;&gt;"",IF(E127&lt;&gt;"",VLOOKUP(CONCATENATE(D127,"-",E127),'[2]Three Phase - UG'!$C$8:$T$18,10,FALSE),""),"")</f>
        <v/>
      </c>
      <c r="L127" s="679" t="str">
        <f>IF(D127&lt;&gt;"",IF(E127&lt;&gt;"",VLOOKUP(CONCATENATE(D127,"-",E127),'[2]Three Phase - UG'!$C$8:$T$18,12,FALSE),""),"")</f>
        <v/>
      </c>
      <c r="M127" s="679" t="str">
        <f>IF(D127&lt;&gt;"",IF(E127&lt;&gt;"",VLOOKUP(CONCATENATE(D127,"-",E127),'[2]Three Phase - UG'!$C$8:$T$18,13,FALSE),""),"")</f>
        <v/>
      </c>
      <c r="N127" s="678" t="str">
        <f>IF(D127&lt;&gt;"",IF(E127&lt;&gt;"",VLOOKUP(CONCATENATE(D127,"-",E127),'[2]Three Phase - UG'!$C$8:$T$18,15,FALSE)*1000000,""),"")</f>
        <v/>
      </c>
      <c r="O127" s="679"/>
      <c r="P127" s="678"/>
      <c r="W127" s="671"/>
      <c r="X127" s="606"/>
      <c r="Y127" s="606"/>
      <c r="Z127" s="606"/>
      <c r="AA127" s="606"/>
      <c r="AB127" s="606"/>
      <c r="AC127" s="606"/>
      <c r="AD127" s="606"/>
      <c r="AE127" s="606"/>
      <c r="AF127" s="625"/>
      <c r="AG127" s="625"/>
      <c r="AH127" s="625"/>
      <c r="AI127" s="625"/>
      <c r="AJ127" s="625"/>
      <c r="AK127" s="625"/>
      <c r="AL127" s="625"/>
      <c r="AM127" s="625"/>
      <c r="AN127" s="606"/>
      <c r="AO127" s="606"/>
      <c r="AP127" s="606"/>
      <c r="AQ127" s="606"/>
      <c r="AR127" s="606"/>
      <c r="AS127" s="606"/>
      <c r="AT127" s="606"/>
      <c r="AU127" s="606"/>
      <c r="AV127" s="606"/>
      <c r="AW127" s="606"/>
      <c r="AX127" s="606"/>
      <c r="AY127" s="606"/>
      <c r="AZ127" s="606"/>
      <c r="BA127" s="606"/>
    </row>
    <row r="128" spans="1:53" s="672" customFormat="1" x14ac:dyDescent="0.25">
      <c r="A128" s="606"/>
      <c r="B128" s="677"/>
      <c r="C128" s="677"/>
      <c r="D128" s="676"/>
      <c r="E128" s="675"/>
      <c r="F128" s="675"/>
      <c r="G128" s="673"/>
      <c r="H128" s="674"/>
      <c r="I128" s="673"/>
      <c r="J128" s="679" t="str">
        <f>IF(D128&lt;&gt;"",IF(E128&lt;&gt;"",VLOOKUP(CONCATENATE(D128,"-",E128),'[2]Three Phase - UG'!$C$8:$T$18,9,FALSE),""),"")</f>
        <v/>
      </c>
      <c r="K128" s="679" t="str">
        <f>IF(D128&lt;&gt;"",IF(E128&lt;&gt;"",VLOOKUP(CONCATENATE(D128,"-",E128),'[2]Three Phase - UG'!$C$8:$T$18,10,FALSE),""),"")</f>
        <v/>
      </c>
      <c r="L128" s="679" t="str">
        <f>IF(D128&lt;&gt;"",IF(E128&lt;&gt;"",VLOOKUP(CONCATENATE(D128,"-",E128),'[2]Three Phase - UG'!$C$8:$T$18,12,FALSE),""),"")</f>
        <v/>
      </c>
      <c r="M128" s="679" t="str">
        <f>IF(D128&lt;&gt;"",IF(E128&lt;&gt;"",VLOOKUP(CONCATENATE(D128,"-",E128),'[2]Three Phase - UG'!$C$8:$T$18,13,FALSE),""),"")</f>
        <v/>
      </c>
      <c r="N128" s="678" t="str">
        <f>IF(D128&lt;&gt;"",IF(E128&lt;&gt;"",VLOOKUP(CONCATENATE(D128,"-",E128),'[2]Three Phase - UG'!$C$8:$T$18,15,FALSE)*1000000,""),"")</f>
        <v/>
      </c>
      <c r="O128" s="679"/>
      <c r="P128" s="678"/>
      <c r="W128" s="671"/>
      <c r="X128" s="606"/>
      <c r="Y128" s="606"/>
      <c r="Z128" s="606"/>
      <c r="AA128" s="606"/>
      <c r="AB128" s="606"/>
      <c r="AC128" s="606"/>
      <c r="AD128" s="606"/>
      <c r="AE128" s="606"/>
      <c r="AF128" s="625"/>
      <c r="AG128" s="625"/>
      <c r="AH128" s="625"/>
      <c r="AI128" s="625"/>
      <c r="AJ128" s="625"/>
      <c r="AK128" s="625"/>
      <c r="AL128" s="625"/>
      <c r="AM128" s="625"/>
      <c r="AN128" s="606"/>
      <c r="AO128" s="606"/>
      <c r="AP128" s="606"/>
      <c r="AQ128" s="606"/>
      <c r="AR128" s="606"/>
      <c r="AS128" s="606"/>
      <c r="AT128" s="606"/>
      <c r="AU128" s="606"/>
      <c r="AV128" s="606"/>
      <c r="AW128" s="606"/>
      <c r="AX128" s="606"/>
      <c r="AY128" s="606"/>
      <c r="AZ128" s="606"/>
      <c r="BA128" s="606"/>
    </row>
    <row r="129" spans="1:53" s="672" customFormat="1" x14ac:dyDescent="0.25">
      <c r="A129" s="606"/>
      <c r="B129" s="677"/>
      <c r="C129" s="677"/>
      <c r="D129" s="676"/>
      <c r="E129" s="675"/>
      <c r="F129" s="675"/>
      <c r="G129" s="673"/>
      <c r="H129" s="674"/>
      <c r="I129" s="673"/>
      <c r="J129" s="679" t="str">
        <f>IF(D129&lt;&gt;"",IF(E129&lt;&gt;"",VLOOKUP(CONCATENATE(D129,"-",E129),'[2]Three Phase - UG'!$C$8:$T$18,9,FALSE),""),"")</f>
        <v/>
      </c>
      <c r="K129" s="679" t="str">
        <f>IF(D129&lt;&gt;"",IF(E129&lt;&gt;"",VLOOKUP(CONCATENATE(D129,"-",E129),'[2]Three Phase - UG'!$C$8:$T$18,10,FALSE),""),"")</f>
        <v/>
      </c>
      <c r="L129" s="679" t="str">
        <f>IF(D129&lt;&gt;"",IF(E129&lt;&gt;"",VLOOKUP(CONCATENATE(D129,"-",E129),'[2]Three Phase - UG'!$C$8:$T$18,12,FALSE),""),"")</f>
        <v/>
      </c>
      <c r="M129" s="679" t="str">
        <f>IF(D129&lt;&gt;"",IF(E129&lt;&gt;"",VLOOKUP(CONCATENATE(D129,"-",E129),'[2]Three Phase - UG'!$C$8:$T$18,13,FALSE),""),"")</f>
        <v/>
      </c>
      <c r="N129" s="678" t="str">
        <f>IF(D129&lt;&gt;"",IF(E129&lt;&gt;"",VLOOKUP(CONCATENATE(D129,"-",E129),'[2]Three Phase - UG'!$C$8:$T$18,15,FALSE)*1000000,""),"")</f>
        <v/>
      </c>
      <c r="O129" s="679"/>
      <c r="P129" s="678"/>
      <c r="W129" s="671"/>
      <c r="X129" s="606"/>
      <c r="Y129" s="606"/>
      <c r="Z129" s="606"/>
      <c r="AA129" s="606"/>
      <c r="AB129" s="606"/>
      <c r="AC129" s="606"/>
      <c r="AD129" s="606"/>
      <c r="AE129" s="606"/>
      <c r="AF129" s="625"/>
      <c r="AG129" s="625"/>
      <c r="AH129" s="625"/>
      <c r="AI129" s="625"/>
      <c r="AJ129" s="625"/>
      <c r="AK129" s="625"/>
      <c r="AL129" s="625"/>
      <c r="AM129" s="625"/>
      <c r="AN129" s="606"/>
      <c r="AO129" s="606"/>
      <c r="AP129" s="606"/>
      <c r="AQ129" s="606"/>
      <c r="AR129" s="606"/>
      <c r="AS129" s="606"/>
      <c r="AT129" s="606"/>
      <c r="AU129" s="606"/>
      <c r="AV129" s="606"/>
      <c r="AW129" s="606"/>
      <c r="AX129" s="606"/>
      <c r="AY129" s="606"/>
      <c r="AZ129" s="606"/>
      <c r="BA129" s="606"/>
    </row>
    <row r="130" spans="1:53" s="672" customFormat="1" x14ac:dyDescent="0.25">
      <c r="A130" s="606"/>
      <c r="B130" s="677"/>
      <c r="C130" s="677"/>
      <c r="D130" s="676"/>
      <c r="E130" s="675"/>
      <c r="F130" s="675"/>
      <c r="G130" s="673"/>
      <c r="H130" s="674"/>
      <c r="I130" s="673"/>
      <c r="J130" s="679" t="str">
        <f>IF(D130&lt;&gt;"",IF(E130&lt;&gt;"",VLOOKUP(CONCATENATE(D130,"-",E130),'[2]Three Phase - UG'!$C$8:$T$18,9,FALSE),""),"")</f>
        <v/>
      </c>
      <c r="K130" s="679" t="str">
        <f>IF(D130&lt;&gt;"",IF(E130&lt;&gt;"",VLOOKUP(CONCATENATE(D130,"-",E130),'[2]Three Phase - UG'!$C$8:$T$18,10,FALSE),""),"")</f>
        <v/>
      </c>
      <c r="L130" s="679" t="str">
        <f>IF(D130&lt;&gt;"",IF(E130&lt;&gt;"",VLOOKUP(CONCATENATE(D130,"-",E130),'[2]Three Phase - UG'!$C$8:$T$18,12,FALSE),""),"")</f>
        <v/>
      </c>
      <c r="M130" s="679" t="str">
        <f>IF(D130&lt;&gt;"",IF(E130&lt;&gt;"",VLOOKUP(CONCATENATE(D130,"-",E130),'[2]Three Phase - UG'!$C$8:$T$18,13,FALSE),""),"")</f>
        <v/>
      </c>
      <c r="N130" s="678" t="str">
        <f>IF(D130&lt;&gt;"",IF(E130&lt;&gt;"",VLOOKUP(CONCATENATE(D130,"-",E130),'[2]Three Phase - UG'!$C$8:$T$18,15,FALSE)*1000000,""),"")</f>
        <v/>
      </c>
      <c r="O130" s="679"/>
      <c r="P130" s="678"/>
      <c r="W130" s="671"/>
      <c r="X130" s="606"/>
      <c r="Y130" s="606"/>
      <c r="Z130" s="606"/>
      <c r="AA130" s="606"/>
      <c r="AB130" s="606"/>
      <c r="AC130" s="606"/>
      <c r="AD130" s="606"/>
      <c r="AE130" s="606"/>
      <c r="AF130" s="625"/>
      <c r="AG130" s="625"/>
      <c r="AH130" s="625"/>
      <c r="AI130" s="625"/>
      <c r="AJ130" s="625"/>
      <c r="AK130" s="625"/>
      <c r="AL130" s="625"/>
      <c r="AM130" s="625"/>
      <c r="AN130" s="606"/>
      <c r="AO130" s="606"/>
      <c r="AP130" s="606"/>
      <c r="AQ130" s="606"/>
      <c r="AR130" s="606"/>
      <c r="AS130" s="606"/>
      <c r="AT130" s="606"/>
      <c r="AU130" s="606"/>
      <c r="AV130" s="606"/>
      <c r="AW130" s="606"/>
      <c r="AX130" s="606"/>
      <c r="AY130" s="606"/>
      <c r="AZ130" s="606"/>
      <c r="BA130" s="606"/>
    </row>
    <row r="131" spans="1:53" s="672" customFormat="1" x14ac:dyDescent="0.25">
      <c r="A131" s="606"/>
      <c r="B131" s="677"/>
      <c r="C131" s="677"/>
      <c r="D131" s="676"/>
      <c r="E131" s="675"/>
      <c r="F131" s="675"/>
      <c r="G131" s="673"/>
      <c r="H131" s="674"/>
      <c r="I131" s="673"/>
      <c r="J131" s="679" t="str">
        <f>IF(D131&lt;&gt;"",IF(E131&lt;&gt;"",VLOOKUP(CONCATENATE(D131,"-",E131),'[2]Three Phase - UG'!$C$8:$T$18,9,FALSE),""),"")</f>
        <v/>
      </c>
      <c r="K131" s="679" t="str">
        <f>IF(D131&lt;&gt;"",IF(E131&lt;&gt;"",VLOOKUP(CONCATENATE(D131,"-",E131),'[2]Three Phase - UG'!$C$8:$T$18,10,FALSE),""),"")</f>
        <v/>
      </c>
      <c r="L131" s="679" t="str">
        <f>IF(D131&lt;&gt;"",IF(E131&lt;&gt;"",VLOOKUP(CONCATENATE(D131,"-",E131),'[2]Three Phase - UG'!$C$8:$T$18,12,FALSE),""),"")</f>
        <v/>
      </c>
      <c r="M131" s="679" t="str">
        <f>IF(D131&lt;&gt;"",IF(E131&lt;&gt;"",VLOOKUP(CONCATENATE(D131,"-",E131),'[2]Three Phase - UG'!$C$8:$T$18,13,FALSE),""),"")</f>
        <v/>
      </c>
      <c r="N131" s="678" t="str">
        <f>IF(D131&lt;&gt;"",IF(E131&lt;&gt;"",VLOOKUP(CONCATENATE(D131,"-",E131),'[2]Three Phase - UG'!$C$8:$T$18,15,FALSE)*1000000,""),"")</f>
        <v/>
      </c>
      <c r="O131" s="679"/>
      <c r="P131" s="678"/>
      <c r="W131" s="671"/>
      <c r="X131" s="606"/>
      <c r="Y131" s="606"/>
      <c r="Z131" s="606"/>
      <c r="AA131" s="606"/>
      <c r="AB131" s="606"/>
      <c r="AC131" s="606"/>
      <c r="AD131" s="606"/>
      <c r="AE131" s="606"/>
      <c r="AF131" s="625"/>
      <c r="AG131" s="625"/>
      <c r="AH131" s="625"/>
      <c r="AI131" s="625"/>
      <c r="AJ131" s="625"/>
      <c r="AK131" s="625"/>
      <c r="AL131" s="625"/>
      <c r="AM131" s="625"/>
      <c r="AN131" s="606"/>
      <c r="AO131" s="606"/>
      <c r="AP131" s="606"/>
      <c r="AQ131" s="606"/>
      <c r="AR131" s="606"/>
      <c r="AS131" s="606"/>
      <c r="AT131" s="606"/>
      <c r="AU131" s="606"/>
      <c r="AV131" s="606"/>
      <c r="AW131" s="606"/>
      <c r="AX131" s="606"/>
      <c r="AY131" s="606"/>
      <c r="AZ131" s="606"/>
      <c r="BA131" s="606"/>
    </row>
    <row r="132" spans="1:53" s="672" customFormat="1" x14ac:dyDescent="0.25">
      <c r="A132" s="606"/>
      <c r="B132" s="677"/>
      <c r="C132" s="677"/>
      <c r="D132" s="676"/>
      <c r="E132" s="675"/>
      <c r="F132" s="675"/>
      <c r="G132" s="673"/>
      <c r="H132" s="674"/>
      <c r="I132" s="673"/>
      <c r="J132" s="679" t="str">
        <f>IF(D132&lt;&gt;"",IF(E132&lt;&gt;"",VLOOKUP(CONCATENATE(D132,"-",E132),'[2]Three Phase - UG'!$C$8:$T$18,9,FALSE),""),"")</f>
        <v/>
      </c>
      <c r="K132" s="679" t="str">
        <f>IF(D132&lt;&gt;"",IF(E132&lt;&gt;"",VLOOKUP(CONCATENATE(D132,"-",E132),'[2]Three Phase - UG'!$C$8:$T$18,10,FALSE),""),"")</f>
        <v/>
      </c>
      <c r="L132" s="679" t="str">
        <f>IF(D132&lt;&gt;"",IF(E132&lt;&gt;"",VLOOKUP(CONCATENATE(D132,"-",E132),'[2]Three Phase - UG'!$C$8:$T$18,12,FALSE),""),"")</f>
        <v/>
      </c>
      <c r="M132" s="679" t="str">
        <f>IF(D132&lt;&gt;"",IF(E132&lt;&gt;"",VLOOKUP(CONCATENATE(D132,"-",E132),'[2]Three Phase - UG'!$C$8:$T$18,13,FALSE),""),"")</f>
        <v/>
      </c>
      <c r="N132" s="678" t="str">
        <f>IF(D132&lt;&gt;"",IF(E132&lt;&gt;"",VLOOKUP(CONCATENATE(D132,"-",E132),'[2]Three Phase - UG'!$C$8:$T$18,15,FALSE)*1000000,""),"")</f>
        <v/>
      </c>
      <c r="O132" s="679"/>
      <c r="P132" s="678"/>
      <c r="W132" s="671"/>
      <c r="X132" s="606"/>
      <c r="Y132" s="606"/>
      <c r="Z132" s="606"/>
      <c r="AA132" s="606"/>
      <c r="AB132" s="606"/>
      <c r="AC132" s="606"/>
      <c r="AD132" s="606"/>
      <c r="AE132" s="606"/>
      <c r="AF132" s="625"/>
      <c r="AG132" s="625"/>
      <c r="AH132" s="625"/>
      <c r="AI132" s="625"/>
      <c r="AJ132" s="625"/>
      <c r="AK132" s="625"/>
      <c r="AL132" s="625"/>
      <c r="AM132" s="625"/>
      <c r="AN132" s="606"/>
      <c r="AO132" s="606"/>
      <c r="AP132" s="606"/>
      <c r="AQ132" s="606"/>
      <c r="AR132" s="606"/>
      <c r="AS132" s="606"/>
      <c r="AT132" s="606"/>
      <c r="AU132" s="606"/>
      <c r="AV132" s="606"/>
      <c r="AW132" s="606"/>
      <c r="AX132" s="606"/>
      <c r="AY132" s="606"/>
      <c r="AZ132" s="606"/>
      <c r="BA132" s="606"/>
    </row>
    <row r="133" spans="1:53" s="672" customFormat="1" x14ac:dyDescent="0.25">
      <c r="A133" s="606"/>
      <c r="B133" s="677"/>
      <c r="C133" s="677"/>
      <c r="D133" s="676"/>
      <c r="E133" s="675"/>
      <c r="F133" s="675"/>
      <c r="G133" s="673"/>
      <c r="H133" s="674"/>
      <c r="I133" s="673"/>
      <c r="J133" s="679" t="str">
        <f>IF(D133&lt;&gt;"",IF(E133&lt;&gt;"",VLOOKUP(CONCATENATE(D133,"-",E133),'[2]Three Phase - UG'!$C$8:$T$18,9,FALSE),""),"")</f>
        <v/>
      </c>
      <c r="K133" s="679" t="str">
        <f>IF(D133&lt;&gt;"",IF(E133&lt;&gt;"",VLOOKUP(CONCATENATE(D133,"-",E133),'[2]Three Phase - UG'!$C$8:$T$18,10,FALSE),""),"")</f>
        <v/>
      </c>
      <c r="L133" s="679" t="str">
        <f>IF(D133&lt;&gt;"",IF(E133&lt;&gt;"",VLOOKUP(CONCATENATE(D133,"-",E133),'[2]Three Phase - UG'!$C$8:$T$18,12,FALSE),""),"")</f>
        <v/>
      </c>
      <c r="M133" s="679" t="str">
        <f>IF(D133&lt;&gt;"",IF(E133&lt;&gt;"",VLOOKUP(CONCATENATE(D133,"-",E133),'[2]Three Phase - UG'!$C$8:$T$18,13,FALSE),""),"")</f>
        <v/>
      </c>
      <c r="N133" s="678" t="str">
        <f>IF(D133&lt;&gt;"",IF(E133&lt;&gt;"",VLOOKUP(CONCATENATE(D133,"-",E133),'[2]Three Phase - UG'!$C$8:$T$18,15,FALSE)*1000000,""),"")</f>
        <v/>
      </c>
      <c r="O133" s="679"/>
      <c r="P133" s="678"/>
      <c r="W133" s="671"/>
      <c r="X133" s="606"/>
      <c r="Y133" s="606"/>
      <c r="Z133" s="606"/>
      <c r="AA133" s="606"/>
      <c r="AB133" s="606"/>
      <c r="AC133" s="606"/>
      <c r="AD133" s="606"/>
      <c r="AE133" s="606"/>
      <c r="AF133" s="625"/>
      <c r="AG133" s="625"/>
      <c r="AH133" s="625"/>
      <c r="AI133" s="625"/>
      <c r="AJ133" s="625"/>
      <c r="AK133" s="625"/>
      <c r="AL133" s="625"/>
      <c r="AM133" s="625"/>
      <c r="AN133" s="606"/>
      <c r="AO133" s="606"/>
      <c r="AP133" s="606"/>
      <c r="AQ133" s="606"/>
      <c r="AR133" s="606"/>
      <c r="AS133" s="606"/>
      <c r="AT133" s="606"/>
      <c r="AU133" s="606"/>
      <c r="AV133" s="606"/>
      <c r="AW133" s="606"/>
      <c r="AX133" s="606"/>
      <c r="AY133" s="606"/>
      <c r="AZ133" s="606"/>
      <c r="BA133" s="606"/>
    </row>
    <row r="134" spans="1:53" s="672" customFormat="1" x14ac:dyDescent="0.25">
      <c r="A134" s="606"/>
      <c r="B134" s="677"/>
      <c r="C134" s="677"/>
      <c r="D134" s="676"/>
      <c r="E134" s="675"/>
      <c r="F134" s="675"/>
      <c r="G134" s="673"/>
      <c r="H134" s="674"/>
      <c r="I134" s="673"/>
      <c r="J134" s="679" t="str">
        <f>IF(D134&lt;&gt;"",IF(E134&lt;&gt;"",VLOOKUP(CONCATENATE(D134,"-",E134),'[2]Three Phase - UG'!$C$8:$T$18,9,FALSE),""),"")</f>
        <v/>
      </c>
      <c r="K134" s="679" t="str">
        <f>IF(D134&lt;&gt;"",IF(E134&lt;&gt;"",VLOOKUP(CONCATENATE(D134,"-",E134),'[2]Three Phase - UG'!$C$8:$T$18,10,FALSE),""),"")</f>
        <v/>
      </c>
      <c r="L134" s="679" t="str">
        <f>IF(D134&lt;&gt;"",IF(E134&lt;&gt;"",VLOOKUP(CONCATENATE(D134,"-",E134),'[2]Three Phase - UG'!$C$8:$T$18,12,FALSE),""),"")</f>
        <v/>
      </c>
      <c r="M134" s="679" t="str">
        <f>IF(D134&lt;&gt;"",IF(E134&lt;&gt;"",VLOOKUP(CONCATENATE(D134,"-",E134),'[2]Three Phase - UG'!$C$8:$T$18,13,FALSE),""),"")</f>
        <v/>
      </c>
      <c r="N134" s="678" t="str">
        <f>IF(D134&lt;&gt;"",IF(E134&lt;&gt;"",VLOOKUP(CONCATENATE(D134,"-",E134),'[2]Three Phase - UG'!$C$8:$T$18,15,FALSE)*1000000,""),"")</f>
        <v/>
      </c>
      <c r="O134" s="679"/>
      <c r="P134" s="678"/>
      <c r="W134" s="671"/>
      <c r="X134" s="606"/>
      <c r="Y134" s="606"/>
      <c r="Z134" s="606"/>
      <c r="AA134" s="606"/>
      <c r="AB134" s="606"/>
      <c r="AC134" s="606"/>
      <c r="AD134" s="606"/>
      <c r="AE134" s="606"/>
      <c r="AF134" s="625"/>
      <c r="AG134" s="625"/>
      <c r="AH134" s="625"/>
      <c r="AI134" s="625"/>
      <c r="AJ134" s="625"/>
      <c r="AK134" s="625"/>
      <c r="AL134" s="625"/>
      <c r="AM134" s="625"/>
      <c r="AN134" s="606"/>
      <c r="AO134" s="606"/>
      <c r="AP134" s="606"/>
      <c r="AQ134" s="606"/>
      <c r="AR134" s="606"/>
      <c r="AS134" s="606"/>
      <c r="AT134" s="606"/>
      <c r="AU134" s="606"/>
      <c r="AV134" s="606"/>
      <c r="AW134" s="606"/>
      <c r="AX134" s="606"/>
      <c r="AY134" s="606"/>
      <c r="AZ134" s="606"/>
      <c r="BA134" s="606"/>
    </row>
    <row r="135" spans="1:53" s="672" customFormat="1" x14ac:dyDescent="0.25">
      <c r="A135" s="606"/>
      <c r="B135" s="677"/>
      <c r="C135" s="677"/>
      <c r="D135" s="676"/>
      <c r="E135" s="675"/>
      <c r="F135" s="675"/>
      <c r="G135" s="673"/>
      <c r="H135" s="674"/>
      <c r="I135" s="673"/>
      <c r="J135" s="679" t="str">
        <f>IF(D135&lt;&gt;"",IF(E135&lt;&gt;"",VLOOKUP(CONCATENATE(D135,"-",E135),'[2]Three Phase - UG'!$C$8:$T$18,9,FALSE),""),"")</f>
        <v/>
      </c>
      <c r="K135" s="679" t="str">
        <f>IF(D135&lt;&gt;"",IF(E135&lt;&gt;"",VLOOKUP(CONCATENATE(D135,"-",E135),'[2]Three Phase - UG'!$C$8:$T$18,10,FALSE),""),"")</f>
        <v/>
      </c>
      <c r="L135" s="679" t="str">
        <f>IF(D135&lt;&gt;"",IF(E135&lt;&gt;"",VLOOKUP(CONCATENATE(D135,"-",E135),'[2]Three Phase - UG'!$C$8:$T$18,12,FALSE),""),"")</f>
        <v/>
      </c>
      <c r="M135" s="679" t="str">
        <f>IF(D135&lt;&gt;"",IF(E135&lt;&gt;"",VLOOKUP(CONCATENATE(D135,"-",E135),'[2]Three Phase - UG'!$C$8:$T$18,13,FALSE),""),"")</f>
        <v/>
      </c>
      <c r="N135" s="678" t="str">
        <f>IF(D135&lt;&gt;"",IF(E135&lt;&gt;"",VLOOKUP(CONCATENATE(D135,"-",E135),'[2]Three Phase - UG'!$C$8:$T$18,15,FALSE)*1000000,""),"")</f>
        <v/>
      </c>
      <c r="O135" s="679"/>
      <c r="P135" s="678"/>
      <c r="W135" s="671"/>
      <c r="X135" s="606"/>
      <c r="Y135" s="606"/>
      <c r="Z135" s="606"/>
      <c r="AA135" s="606"/>
      <c r="AB135" s="606"/>
      <c r="AC135" s="606"/>
      <c r="AD135" s="606"/>
      <c r="AE135" s="606"/>
      <c r="AF135" s="625"/>
      <c r="AG135" s="625"/>
      <c r="AH135" s="625"/>
      <c r="AI135" s="625"/>
      <c r="AJ135" s="625"/>
      <c r="AK135" s="625"/>
      <c r="AL135" s="625"/>
      <c r="AM135" s="625"/>
      <c r="AN135" s="606"/>
      <c r="AO135" s="606"/>
      <c r="AP135" s="606"/>
      <c r="AQ135" s="606"/>
      <c r="AR135" s="606"/>
      <c r="AS135" s="606"/>
      <c r="AT135" s="606"/>
      <c r="AU135" s="606"/>
      <c r="AV135" s="606"/>
      <c r="AW135" s="606"/>
      <c r="AX135" s="606"/>
      <c r="AY135" s="606"/>
      <c r="AZ135" s="606"/>
      <c r="BA135" s="606"/>
    </row>
    <row r="136" spans="1:53" s="672" customFormat="1" x14ac:dyDescent="0.25">
      <c r="A136" s="606"/>
      <c r="B136" s="677"/>
      <c r="C136" s="677"/>
      <c r="D136" s="676"/>
      <c r="E136" s="675"/>
      <c r="F136" s="675"/>
      <c r="G136" s="673"/>
      <c r="H136" s="674"/>
      <c r="I136" s="673"/>
      <c r="J136" s="679" t="str">
        <f>IF(D136&lt;&gt;"",IF(E136&lt;&gt;"",VLOOKUP(CONCATENATE(D136,"-",E136),'[2]Three Phase - UG'!$C$8:$T$18,9,FALSE),""),"")</f>
        <v/>
      </c>
      <c r="K136" s="679" t="str">
        <f>IF(D136&lt;&gt;"",IF(E136&lt;&gt;"",VLOOKUP(CONCATENATE(D136,"-",E136),'[2]Three Phase - UG'!$C$8:$T$18,10,FALSE),""),"")</f>
        <v/>
      </c>
      <c r="L136" s="679" t="str">
        <f>IF(D136&lt;&gt;"",IF(E136&lt;&gt;"",VLOOKUP(CONCATENATE(D136,"-",E136),'[2]Three Phase - UG'!$C$8:$T$18,12,FALSE),""),"")</f>
        <v/>
      </c>
      <c r="M136" s="679" t="str">
        <f>IF(D136&lt;&gt;"",IF(E136&lt;&gt;"",VLOOKUP(CONCATENATE(D136,"-",E136),'[2]Three Phase - UG'!$C$8:$T$18,13,FALSE),""),"")</f>
        <v/>
      </c>
      <c r="N136" s="678" t="str">
        <f>IF(D136&lt;&gt;"",IF(E136&lt;&gt;"",VLOOKUP(CONCATENATE(D136,"-",E136),'[2]Three Phase - UG'!$C$8:$T$18,15,FALSE)*1000000,""),"")</f>
        <v/>
      </c>
      <c r="O136" s="679"/>
      <c r="P136" s="678"/>
      <c r="W136" s="671"/>
      <c r="X136" s="606"/>
      <c r="Y136" s="606"/>
      <c r="Z136" s="606"/>
      <c r="AA136" s="606"/>
      <c r="AB136" s="606"/>
      <c r="AC136" s="606"/>
      <c r="AD136" s="606"/>
      <c r="AE136" s="606"/>
      <c r="AF136" s="625"/>
      <c r="AG136" s="625"/>
      <c r="AH136" s="625"/>
      <c r="AI136" s="625"/>
      <c r="AJ136" s="625"/>
      <c r="AK136" s="625"/>
      <c r="AL136" s="625"/>
      <c r="AM136" s="625"/>
      <c r="AN136" s="606"/>
      <c r="AO136" s="606"/>
      <c r="AP136" s="606"/>
      <c r="AQ136" s="606"/>
      <c r="AR136" s="606"/>
      <c r="AS136" s="606"/>
      <c r="AT136" s="606"/>
      <c r="AU136" s="606"/>
      <c r="AV136" s="606"/>
      <c r="AW136" s="606"/>
      <c r="AX136" s="606"/>
      <c r="AY136" s="606"/>
      <c r="AZ136" s="606"/>
      <c r="BA136" s="606"/>
    </row>
    <row r="137" spans="1:53" s="672" customFormat="1" x14ac:dyDescent="0.25">
      <c r="A137" s="606"/>
      <c r="B137" s="677"/>
      <c r="C137" s="677"/>
      <c r="D137" s="676"/>
      <c r="E137" s="675"/>
      <c r="F137" s="675"/>
      <c r="G137" s="673"/>
      <c r="H137" s="674"/>
      <c r="I137" s="673"/>
      <c r="J137" s="679" t="str">
        <f>IF(D137&lt;&gt;"",IF(E137&lt;&gt;"",VLOOKUP(CONCATENATE(D137,"-",E137),'[2]Three Phase - UG'!$C$8:$T$18,9,FALSE),""),"")</f>
        <v/>
      </c>
      <c r="K137" s="679" t="str">
        <f>IF(D137&lt;&gt;"",IF(E137&lt;&gt;"",VLOOKUP(CONCATENATE(D137,"-",E137),'[2]Three Phase - UG'!$C$8:$T$18,10,FALSE),""),"")</f>
        <v/>
      </c>
      <c r="L137" s="679" t="str">
        <f>IF(D137&lt;&gt;"",IF(E137&lt;&gt;"",VLOOKUP(CONCATENATE(D137,"-",E137),'[2]Three Phase - UG'!$C$8:$T$18,12,FALSE),""),"")</f>
        <v/>
      </c>
      <c r="M137" s="679" t="str">
        <f>IF(D137&lt;&gt;"",IF(E137&lt;&gt;"",VLOOKUP(CONCATENATE(D137,"-",E137),'[2]Three Phase - UG'!$C$8:$T$18,13,FALSE),""),"")</f>
        <v/>
      </c>
      <c r="N137" s="678" t="str">
        <f>IF(D137&lt;&gt;"",IF(E137&lt;&gt;"",VLOOKUP(CONCATENATE(D137,"-",E137),'[2]Three Phase - UG'!$C$8:$T$18,15,FALSE)*1000000,""),"")</f>
        <v/>
      </c>
      <c r="O137" s="679"/>
      <c r="P137" s="678"/>
      <c r="W137" s="671"/>
      <c r="X137" s="606"/>
      <c r="Y137" s="606"/>
      <c r="Z137" s="606"/>
      <c r="AA137" s="606"/>
      <c r="AB137" s="606"/>
      <c r="AC137" s="606"/>
      <c r="AD137" s="606"/>
      <c r="AE137" s="606"/>
      <c r="AF137" s="625"/>
      <c r="AG137" s="625"/>
      <c r="AH137" s="625"/>
      <c r="AI137" s="625"/>
      <c r="AJ137" s="625"/>
      <c r="AK137" s="625"/>
      <c r="AL137" s="625"/>
      <c r="AM137" s="625"/>
      <c r="AN137" s="606"/>
      <c r="AO137" s="606"/>
      <c r="AP137" s="606"/>
      <c r="AQ137" s="606"/>
      <c r="AR137" s="606"/>
      <c r="AS137" s="606"/>
      <c r="AT137" s="606"/>
      <c r="AU137" s="606"/>
      <c r="AV137" s="606"/>
      <c r="AW137" s="606"/>
      <c r="AX137" s="606"/>
      <c r="AY137" s="606"/>
      <c r="AZ137" s="606"/>
      <c r="BA137" s="606"/>
    </row>
    <row r="138" spans="1:53" s="672" customFormat="1" x14ac:dyDescent="0.25">
      <c r="A138" s="606"/>
      <c r="B138" s="677"/>
      <c r="C138" s="677"/>
      <c r="D138" s="676"/>
      <c r="E138" s="675"/>
      <c r="F138" s="675"/>
      <c r="G138" s="673"/>
      <c r="H138" s="674"/>
      <c r="I138" s="673"/>
      <c r="J138" s="679" t="str">
        <f>IF(D138&lt;&gt;"",IF(E138&lt;&gt;"",VLOOKUP(CONCATENATE(D138,"-",E138),'[2]Three Phase - UG'!$C$8:$T$18,9,FALSE),""),"")</f>
        <v/>
      </c>
      <c r="K138" s="679" t="str">
        <f>IF(D138&lt;&gt;"",IF(E138&lt;&gt;"",VLOOKUP(CONCATENATE(D138,"-",E138),'[2]Three Phase - UG'!$C$8:$T$18,10,FALSE),""),"")</f>
        <v/>
      </c>
      <c r="L138" s="679" t="str">
        <f>IF(D138&lt;&gt;"",IF(E138&lt;&gt;"",VLOOKUP(CONCATENATE(D138,"-",E138),'[2]Three Phase - UG'!$C$8:$T$18,12,FALSE),""),"")</f>
        <v/>
      </c>
      <c r="M138" s="679" t="str">
        <f>IF(D138&lt;&gt;"",IF(E138&lt;&gt;"",VLOOKUP(CONCATENATE(D138,"-",E138),'[2]Three Phase - UG'!$C$8:$T$18,13,FALSE),""),"")</f>
        <v/>
      </c>
      <c r="N138" s="678" t="str">
        <f>IF(D138&lt;&gt;"",IF(E138&lt;&gt;"",VLOOKUP(CONCATENATE(D138,"-",E138),'[2]Three Phase - UG'!$C$8:$T$18,15,FALSE)*1000000,""),"")</f>
        <v/>
      </c>
      <c r="O138" s="679"/>
      <c r="P138" s="678"/>
      <c r="W138" s="671"/>
      <c r="X138" s="606"/>
      <c r="Y138" s="606"/>
      <c r="Z138" s="606"/>
      <c r="AA138" s="606"/>
      <c r="AB138" s="606"/>
      <c r="AC138" s="606"/>
      <c r="AD138" s="606"/>
      <c r="AE138" s="606"/>
      <c r="AF138" s="625"/>
      <c r="AG138" s="625"/>
      <c r="AH138" s="625"/>
      <c r="AI138" s="625"/>
      <c r="AJ138" s="625"/>
      <c r="AK138" s="625"/>
      <c r="AL138" s="625"/>
      <c r="AM138" s="625"/>
      <c r="AN138" s="606"/>
      <c r="AO138" s="606"/>
      <c r="AP138" s="606"/>
      <c r="AQ138" s="606"/>
      <c r="AR138" s="606"/>
      <c r="AS138" s="606"/>
      <c r="AT138" s="606"/>
      <c r="AU138" s="606"/>
      <c r="AV138" s="606"/>
      <c r="AW138" s="606"/>
      <c r="AX138" s="606"/>
      <c r="AY138" s="606"/>
      <c r="AZ138" s="606"/>
      <c r="BA138" s="606"/>
    </row>
    <row r="139" spans="1:53" s="672" customFormat="1" x14ac:dyDescent="0.25">
      <c r="A139" s="606"/>
      <c r="B139" s="677"/>
      <c r="C139" s="677"/>
      <c r="D139" s="676"/>
      <c r="E139" s="675"/>
      <c r="F139" s="675"/>
      <c r="G139" s="673"/>
      <c r="H139" s="674"/>
      <c r="I139" s="673"/>
      <c r="J139" s="679" t="str">
        <f>IF(D139&lt;&gt;"",IF(E139&lt;&gt;"",VLOOKUP(CONCATENATE(D139,"-",E139),'[2]Three Phase - UG'!$C$8:$T$18,9,FALSE),""),"")</f>
        <v/>
      </c>
      <c r="K139" s="679" t="str">
        <f>IF(D139&lt;&gt;"",IF(E139&lt;&gt;"",VLOOKUP(CONCATENATE(D139,"-",E139),'[2]Three Phase - UG'!$C$8:$T$18,10,FALSE),""),"")</f>
        <v/>
      </c>
      <c r="L139" s="679" t="str">
        <f>IF(D139&lt;&gt;"",IF(E139&lt;&gt;"",VLOOKUP(CONCATENATE(D139,"-",E139),'[2]Three Phase - UG'!$C$8:$T$18,12,FALSE),""),"")</f>
        <v/>
      </c>
      <c r="M139" s="679" t="str">
        <f>IF(D139&lt;&gt;"",IF(E139&lt;&gt;"",VLOOKUP(CONCATENATE(D139,"-",E139),'[2]Three Phase - UG'!$C$8:$T$18,13,FALSE),""),"")</f>
        <v/>
      </c>
      <c r="N139" s="678" t="str">
        <f>IF(D139&lt;&gt;"",IF(E139&lt;&gt;"",VLOOKUP(CONCATENATE(D139,"-",E139),'[2]Three Phase - UG'!$C$8:$T$18,15,FALSE)*1000000,""),"")</f>
        <v/>
      </c>
      <c r="O139" s="679"/>
      <c r="P139" s="678"/>
      <c r="W139" s="671"/>
      <c r="X139" s="606"/>
      <c r="Y139" s="606"/>
      <c r="Z139" s="606"/>
      <c r="AA139" s="606"/>
      <c r="AB139" s="606"/>
      <c r="AC139" s="606"/>
      <c r="AD139" s="606"/>
      <c r="AE139" s="606"/>
      <c r="AF139" s="625"/>
      <c r="AG139" s="625"/>
      <c r="AH139" s="625"/>
      <c r="AI139" s="625"/>
      <c r="AJ139" s="625"/>
      <c r="AK139" s="625"/>
      <c r="AL139" s="625"/>
      <c r="AM139" s="625"/>
      <c r="AN139" s="606"/>
      <c r="AO139" s="606"/>
      <c r="AP139" s="606"/>
      <c r="AQ139" s="606"/>
      <c r="AR139" s="606"/>
      <c r="AS139" s="606"/>
      <c r="AT139" s="606"/>
      <c r="AU139" s="606"/>
      <c r="AV139" s="606"/>
      <c r="AW139" s="606"/>
      <c r="AX139" s="606"/>
      <c r="AY139" s="606"/>
      <c r="AZ139" s="606"/>
      <c r="BA139" s="606"/>
    </row>
    <row r="140" spans="1:53" s="672" customFormat="1" x14ac:dyDescent="0.25">
      <c r="A140" s="606"/>
      <c r="B140" s="677"/>
      <c r="C140" s="677"/>
      <c r="D140" s="676"/>
      <c r="E140" s="675"/>
      <c r="F140" s="675"/>
      <c r="G140" s="673"/>
      <c r="H140" s="674"/>
      <c r="I140" s="673"/>
      <c r="J140" s="679" t="str">
        <f>IF(D140&lt;&gt;"",IF(E140&lt;&gt;"",VLOOKUP(CONCATENATE(D140,"-",E140),'[2]Three Phase - UG'!$C$8:$T$18,9,FALSE),""),"")</f>
        <v/>
      </c>
      <c r="K140" s="679" t="str">
        <f>IF(D140&lt;&gt;"",IF(E140&lt;&gt;"",VLOOKUP(CONCATENATE(D140,"-",E140),'[2]Three Phase - UG'!$C$8:$T$18,10,FALSE),""),"")</f>
        <v/>
      </c>
      <c r="L140" s="679" t="str">
        <f>IF(D140&lt;&gt;"",IF(E140&lt;&gt;"",VLOOKUP(CONCATENATE(D140,"-",E140),'[2]Three Phase - UG'!$C$8:$T$18,12,FALSE),""),"")</f>
        <v/>
      </c>
      <c r="M140" s="679" t="str">
        <f>IF(D140&lt;&gt;"",IF(E140&lt;&gt;"",VLOOKUP(CONCATENATE(D140,"-",E140),'[2]Three Phase - UG'!$C$8:$T$18,13,FALSE),""),"")</f>
        <v/>
      </c>
      <c r="N140" s="678" t="str">
        <f>IF(D140&lt;&gt;"",IF(E140&lt;&gt;"",VLOOKUP(CONCATENATE(D140,"-",E140),'[2]Three Phase - UG'!$C$8:$T$18,15,FALSE)*1000000,""),"")</f>
        <v/>
      </c>
      <c r="O140" s="679"/>
      <c r="P140" s="678"/>
      <c r="W140" s="671"/>
      <c r="X140" s="606"/>
      <c r="Y140" s="606"/>
      <c r="Z140" s="606"/>
      <c r="AA140" s="606"/>
      <c r="AB140" s="606"/>
      <c r="AC140" s="606"/>
      <c r="AD140" s="606"/>
      <c r="AE140" s="606"/>
      <c r="AF140" s="625"/>
      <c r="AG140" s="625"/>
      <c r="AH140" s="625"/>
      <c r="AI140" s="625"/>
      <c r="AJ140" s="625"/>
      <c r="AK140" s="625"/>
      <c r="AL140" s="625"/>
      <c r="AM140" s="625"/>
      <c r="AN140" s="606"/>
      <c r="AO140" s="606"/>
      <c r="AP140" s="606"/>
      <c r="AQ140" s="606"/>
      <c r="AR140" s="606"/>
      <c r="AS140" s="606"/>
      <c r="AT140" s="606"/>
      <c r="AU140" s="606"/>
      <c r="AV140" s="606"/>
      <c r="AW140" s="606"/>
      <c r="AX140" s="606"/>
      <c r="AY140" s="606"/>
      <c r="AZ140" s="606"/>
      <c r="BA140" s="606"/>
    </row>
    <row r="141" spans="1:53" s="672" customFormat="1" x14ac:dyDescent="0.25">
      <c r="A141" s="606"/>
      <c r="B141" s="677"/>
      <c r="C141" s="677"/>
      <c r="D141" s="676"/>
      <c r="E141" s="675"/>
      <c r="F141" s="675"/>
      <c r="G141" s="673"/>
      <c r="H141" s="674"/>
      <c r="I141" s="673"/>
      <c r="J141" s="679" t="str">
        <f>IF(D141&lt;&gt;"",IF(E141&lt;&gt;"",VLOOKUP(CONCATENATE(D141,"-",E141),'[2]Three Phase - UG'!$C$8:$T$18,9,FALSE),""),"")</f>
        <v/>
      </c>
      <c r="K141" s="679" t="str">
        <f>IF(D141&lt;&gt;"",IF(E141&lt;&gt;"",VLOOKUP(CONCATENATE(D141,"-",E141),'[2]Three Phase - UG'!$C$8:$T$18,10,FALSE),""),"")</f>
        <v/>
      </c>
      <c r="L141" s="679" t="str">
        <f>IF(D141&lt;&gt;"",IF(E141&lt;&gt;"",VLOOKUP(CONCATENATE(D141,"-",E141),'[2]Three Phase - UG'!$C$8:$T$18,12,FALSE),""),"")</f>
        <v/>
      </c>
      <c r="M141" s="679" t="str">
        <f>IF(D141&lt;&gt;"",IF(E141&lt;&gt;"",VLOOKUP(CONCATENATE(D141,"-",E141),'[2]Three Phase - UG'!$C$8:$T$18,13,FALSE),""),"")</f>
        <v/>
      </c>
      <c r="N141" s="678" t="str">
        <f>IF(D141&lt;&gt;"",IF(E141&lt;&gt;"",VLOOKUP(CONCATENATE(D141,"-",E141),'[2]Three Phase - UG'!$C$8:$T$18,15,FALSE)*1000000,""),"")</f>
        <v/>
      </c>
      <c r="O141" s="679"/>
      <c r="P141" s="678"/>
      <c r="W141" s="671"/>
      <c r="X141" s="606"/>
      <c r="Y141" s="606"/>
      <c r="Z141" s="606"/>
      <c r="AA141" s="606"/>
      <c r="AB141" s="606"/>
      <c r="AC141" s="606"/>
      <c r="AD141" s="606"/>
      <c r="AE141" s="606"/>
      <c r="AF141" s="625"/>
      <c r="AG141" s="625"/>
      <c r="AH141" s="625"/>
      <c r="AI141" s="625"/>
      <c r="AJ141" s="625"/>
      <c r="AK141" s="625"/>
      <c r="AL141" s="625"/>
      <c r="AM141" s="625"/>
      <c r="AN141" s="606"/>
      <c r="AO141" s="606"/>
      <c r="AP141" s="606"/>
      <c r="AQ141" s="606"/>
      <c r="AR141" s="606"/>
      <c r="AS141" s="606"/>
      <c r="AT141" s="606"/>
      <c r="AU141" s="606"/>
      <c r="AV141" s="606"/>
      <c r="AW141" s="606"/>
      <c r="AX141" s="606"/>
      <c r="AY141" s="606"/>
      <c r="AZ141" s="606"/>
      <c r="BA141" s="606"/>
    </row>
    <row r="142" spans="1:53" s="672" customFormat="1" x14ac:dyDescent="0.25">
      <c r="A142" s="606"/>
      <c r="B142" s="677"/>
      <c r="C142" s="677"/>
      <c r="D142" s="676"/>
      <c r="E142" s="675"/>
      <c r="F142" s="675"/>
      <c r="G142" s="673"/>
      <c r="H142" s="674"/>
      <c r="I142" s="673"/>
      <c r="J142" s="679" t="str">
        <f>IF(D142&lt;&gt;"",IF(E142&lt;&gt;"",VLOOKUP(CONCATENATE(D142,"-",E142),'[2]Three Phase - UG'!$C$8:$T$18,9,FALSE),""),"")</f>
        <v/>
      </c>
      <c r="K142" s="679" t="str">
        <f>IF(D142&lt;&gt;"",IF(E142&lt;&gt;"",VLOOKUP(CONCATENATE(D142,"-",E142),'[2]Three Phase - UG'!$C$8:$T$18,10,FALSE),""),"")</f>
        <v/>
      </c>
      <c r="L142" s="679" t="str">
        <f>IF(D142&lt;&gt;"",IF(E142&lt;&gt;"",VLOOKUP(CONCATENATE(D142,"-",E142),'[2]Three Phase - UG'!$C$8:$T$18,12,FALSE),""),"")</f>
        <v/>
      </c>
      <c r="M142" s="679" t="str">
        <f>IF(D142&lt;&gt;"",IF(E142&lt;&gt;"",VLOOKUP(CONCATENATE(D142,"-",E142),'[2]Three Phase - UG'!$C$8:$T$18,13,FALSE),""),"")</f>
        <v/>
      </c>
      <c r="N142" s="678" t="str">
        <f>IF(D142&lt;&gt;"",IF(E142&lt;&gt;"",VLOOKUP(CONCATENATE(D142,"-",E142),'[2]Three Phase - UG'!$C$8:$T$18,15,FALSE)*1000000,""),"")</f>
        <v/>
      </c>
      <c r="O142" s="679"/>
      <c r="P142" s="678"/>
      <c r="W142" s="671"/>
      <c r="X142" s="606"/>
      <c r="Y142" s="606"/>
      <c r="Z142" s="606"/>
      <c r="AA142" s="606"/>
      <c r="AB142" s="606"/>
      <c r="AC142" s="606"/>
      <c r="AD142" s="606"/>
      <c r="AE142" s="606"/>
      <c r="AF142" s="625"/>
      <c r="AG142" s="625"/>
      <c r="AH142" s="625"/>
      <c r="AI142" s="625"/>
      <c r="AJ142" s="625"/>
      <c r="AK142" s="625"/>
      <c r="AL142" s="625"/>
      <c r="AM142" s="625"/>
      <c r="AN142" s="606"/>
      <c r="AO142" s="606"/>
      <c r="AP142" s="606"/>
      <c r="AQ142" s="606"/>
      <c r="AR142" s="606"/>
      <c r="AS142" s="606"/>
      <c r="AT142" s="606"/>
      <c r="AU142" s="606"/>
      <c r="AV142" s="606"/>
      <c r="AW142" s="606"/>
      <c r="AX142" s="606"/>
      <c r="AY142" s="606"/>
      <c r="AZ142" s="606"/>
      <c r="BA142" s="606"/>
    </row>
    <row r="143" spans="1:53" s="672" customFormat="1" x14ac:dyDescent="0.25">
      <c r="A143" s="606"/>
      <c r="B143" s="677"/>
      <c r="C143" s="677"/>
      <c r="D143" s="676"/>
      <c r="E143" s="675"/>
      <c r="F143" s="675"/>
      <c r="G143" s="673"/>
      <c r="H143" s="674"/>
      <c r="I143" s="673"/>
      <c r="J143" s="679" t="str">
        <f>IF(D143&lt;&gt;"",IF(E143&lt;&gt;"",VLOOKUP(CONCATENATE(D143,"-",E143),'[2]Three Phase - UG'!$C$8:$T$18,9,FALSE),""),"")</f>
        <v/>
      </c>
      <c r="K143" s="679" t="str">
        <f>IF(D143&lt;&gt;"",IF(E143&lt;&gt;"",VLOOKUP(CONCATENATE(D143,"-",E143),'[2]Three Phase - UG'!$C$8:$T$18,10,FALSE),""),"")</f>
        <v/>
      </c>
      <c r="L143" s="679" t="str">
        <f>IF(D143&lt;&gt;"",IF(E143&lt;&gt;"",VLOOKUP(CONCATENATE(D143,"-",E143),'[2]Three Phase - UG'!$C$8:$T$18,12,FALSE),""),"")</f>
        <v/>
      </c>
      <c r="M143" s="679" t="str">
        <f>IF(D143&lt;&gt;"",IF(E143&lt;&gt;"",VLOOKUP(CONCATENATE(D143,"-",E143),'[2]Three Phase - UG'!$C$8:$T$18,13,FALSE),""),"")</f>
        <v/>
      </c>
      <c r="N143" s="678" t="str">
        <f>IF(D143&lt;&gt;"",IF(E143&lt;&gt;"",VLOOKUP(CONCATENATE(D143,"-",E143),'[2]Three Phase - UG'!$C$8:$T$18,15,FALSE)*1000000,""),"")</f>
        <v/>
      </c>
      <c r="O143" s="679"/>
      <c r="P143" s="678"/>
      <c r="W143" s="671"/>
      <c r="X143" s="606"/>
      <c r="Y143" s="606"/>
      <c r="Z143" s="606"/>
      <c r="AA143" s="606"/>
      <c r="AB143" s="606"/>
      <c r="AC143" s="606"/>
      <c r="AD143" s="606"/>
      <c r="AE143" s="606"/>
      <c r="AF143" s="625"/>
      <c r="AG143" s="625"/>
      <c r="AH143" s="625"/>
      <c r="AI143" s="625"/>
      <c r="AJ143" s="625"/>
      <c r="AK143" s="625"/>
      <c r="AL143" s="625"/>
      <c r="AM143" s="625"/>
      <c r="AN143" s="606"/>
      <c r="AO143" s="606"/>
      <c r="AP143" s="606"/>
      <c r="AQ143" s="606"/>
      <c r="AR143" s="606"/>
      <c r="AS143" s="606"/>
      <c r="AT143" s="606"/>
      <c r="AU143" s="606"/>
      <c r="AV143" s="606"/>
      <c r="AW143" s="606"/>
      <c r="AX143" s="606"/>
      <c r="AY143" s="606"/>
      <c r="AZ143" s="606"/>
      <c r="BA143" s="606"/>
    </row>
    <row r="144" spans="1:53" s="672" customFormat="1" x14ac:dyDescent="0.25">
      <c r="A144" s="606"/>
      <c r="B144" s="677"/>
      <c r="C144" s="677"/>
      <c r="D144" s="676"/>
      <c r="E144" s="675"/>
      <c r="F144" s="675"/>
      <c r="G144" s="673"/>
      <c r="H144" s="674"/>
      <c r="I144" s="673"/>
      <c r="J144" s="679" t="str">
        <f>IF(D144&lt;&gt;"",IF(E144&lt;&gt;"",VLOOKUP(CONCATENATE(D144,"-",E144),'[2]Three Phase - UG'!$C$8:$T$18,9,FALSE),""),"")</f>
        <v/>
      </c>
      <c r="K144" s="679" t="str">
        <f>IF(D144&lt;&gt;"",IF(E144&lt;&gt;"",VLOOKUP(CONCATENATE(D144,"-",E144),'[2]Three Phase - UG'!$C$8:$T$18,10,FALSE),""),"")</f>
        <v/>
      </c>
      <c r="L144" s="679" t="str">
        <f>IF(D144&lt;&gt;"",IF(E144&lt;&gt;"",VLOOKUP(CONCATENATE(D144,"-",E144),'[2]Three Phase - UG'!$C$8:$T$18,12,FALSE),""),"")</f>
        <v/>
      </c>
      <c r="M144" s="679" t="str">
        <f>IF(D144&lt;&gt;"",IF(E144&lt;&gt;"",VLOOKUP(CONCATENATE(D144,"-",E144),'[2]Three Phase - UG'!$C$8:$T$18,13,FALSE),""),"")</f>
        <v/>
      </c>
      <c r="N144" s="678" t="str">
        <f>IF(D144&lt;&gt;"",IF(E144&lt;&gt;"",VLOOKUP(CONCATENATE(D144,"-",E144),'[2]Three Phase - UG'!$C$8:$T$18,15,FALSE)*1000000,""),"")</f>
        <v/>
      </c>
      <c r="O144" s="679"/>
      <c r="P144" s="678"/>
      <c r="W144" s="671"/>
      <c r="X144" s="606"/>
      <c r="Y144" s="606"/>
      <c r="Z144" s="606"/>
      <c r="AA144" s="606"/>
      <c r="AB144" s="606"/>
      <c r="AC144" s="606"/>
      <c r="AD144" s="606"/>
      <c r="AE144" s="606"/>
      <c r="AF144" s="625"/>
      <c r="AG144" s="625"/>
      <c r="AH144" s="625"/>
      <c r="AI144" s="625"/>
      <c r="AJ144" s="625"/>
      <c r="AK144" s="625"/>
      <c r="AL144" s="625"/>
      <c r="AM144" s="625"/>
      <c r="AN144" s="606"/>
      <c r="AO144" s="606"/>
      <c r="AP144" s="606"/>
      <c r="AQ144" s="606"/>
      <c r="AR144" s="606"/>
      <c r="AS144" s="606"/>
      <c r="AT144" s="606"/>
      <c r="AU144" s="606"/>
      <c r="AV144" s="606"/>
      <c r="AW144" s="606"/>
      <c r="AX144" s="606"/>
      <c r="AY144" s="606"/>
      <c r="AZ144" s="606"/>
      <c r="BA144" s="606"/>
    </row>
    <row r="145" spans="1:53" s="672" customFormat="1" x14ac:dyDescent="0.25">
      <c r="A145" s="606"/>
      <c r="B145" s="677"/>
      <c r="C145" s="677"/>
      <c r="D145" s="676"/>
      <c r="E145" s="675"/>
      <c r="F145" s="675"/>
      <c r="G145" s="673"/>
      <c r="H145" s="674"/>
      <c r="I145" s="673"/>
      <c r="J145" s="679" t="str">
        <f>IF(D145&lt;&gt;"",IF(E145&lt;&gt;"",VLOOKUP(CONCATENATE(D145,"-",E145),'[2]Three Phase - UG'!$C$8:$T$18,9,FALSE),""),"")</f>
        <v/>
      </c>
      <c r="K145" s="679" t="str">
        <f>IF(D145&lt;&gt;"",IF(E145&lt;&gt;"",VLOOKUP(CONCATENATE(D145,"-",E145),'[2]Three Phase - UG'!$C$8:$T$18,10,FALSE),""),"")</f>
        <v/>
      </c>
      <c r="L145" s="679" t="str">
        <f>IF(D145&lt;&gt;"",IF(E145&lt;&gt;"",VLOOKUP(CONCATENATE(D145,"-",E145),'[2]Three Phase - UG'!$C$8:$T$18,12,FALSE),""),"")</f>
        <v/>
      </c>
      <c r="M145" s="679" t="str">
        <f>IF(D145&lt;&gt;"",IF(E145&lt;&gt;"",VLOOKUP(CONCATENATE(D145,"-",E145),'[2]Three Phase - UG'!$C$8:$T$18,13,FALSE),""),"")</f>
        <v/>
      </c>
      <c r="N145" s="678" t="str">
        <f>IF(D145&lt;&gt;"",IF(E145&lt;&gt;"",VLOOKUP(CONCATENATE(D145,"-",E145),'[2]Three Phase - UG'!$C$8:$T$18,15,FALSE)*1000000,""),"")</f>
        <v/>
      </c>
      <c r="O145" s="679"/>
      <c r="P145" s="678"/>
      <c r="W145" s="671"/>
      <c r="X145" s="606"/>
      <c r="Y145" s="606"/>
      <c r="Z145" s="606"/>
      <c r="AA145" s="606"/>
      <c r="AB145" s="606"/>
      <c r="AC145" s="606"/>
      <c r="AD145" s="606"/>
      <c r="AE145" s="606"/>
      <c r="AF145" s="625"/>
      <c r="AG145" s="625"/>
      <c r="AH145" s="625"/>
      <c r="AI145" s="625"/>
      <c r="AJ145" s="625"/>
      <c r="AK145" s="625"/>
      <c r="AL145" s="625"/>
      <c r="AM145" s="625"/>
      <c r="AN145" s="606"/>
      <c r="AO145" s="606"/>
      <c r="AP145" s="606"/>
      <c r="AQ145" s="606"/>
      <c r="AR145" s="606"/>
      <c r="AS145" s="606"/>
      <c r="AT145" s="606"/>
      <c r="AU145" s="606"/>
      <c r="AV145" s="606"/>
      <c r="AW145" s="606"/>
      <c r="AX145" s="606"/>
      <c r="AY145" s="606"/>
      <c r="AZ145" s="606"/>
      <c r="BA145" s="606"/>
    </row>
    <row r="146" spans="1:53" s="672" customFormat="1" x14ac:dyDescent="0.25">
      <c r="A146" s="606"/>
      <c r="B146" s="677"/>
      <c r="C146" s="677"/>
      <c r="D146" s="676"/>
      <c r="E146" s="675"/>
      <c r="F146" s="675"/>
      <c r="G146" s="673"/>
      <c r="H146" s="674"/>
      <c r="I146" s="673"/>
      <c r="J146" s="679" t="str">
        <f>IF(D146&lt;&gt;"",IF(E146&lt;&gt;"",VLOOKUP(CONCATENATE(D146,"-",E146),'[2]Three Phase - UG'!$C$8:$T$18,9,FALSE),""),"")</f>
        <v/>
      </c>
      <c r="K146" s="679" t="str">
        <f>IF(D146&lt;&gt;"",IF(E146&lt;&gt;"",VLOOKUP(CONCATENATE(D146,"-",E146),'[2]Three Phase - UG'!$C$8:$T$18,10,FALSE),""),"")</f>
        <v/>
      </c>
      <c r="L146" s="679" t="str">
        <f>IF(D146&lt;&gt;"",IF(E146&lt;&gt;"",VLOOKUP(CONCATENATE(D146,"-",E146),'[2]Three Phase - UG'!$C$8:$T$18,12,FALSE),""),"")</f>
        <v/>
      </c>
      <c r="M146" s="679" t="str">
        <f>IF(D146&lt;&gt;"",IF(E146&lt;&gt;"",VLOOKUP(CONCATENATE(D146,"-",E146),'[2]Three Phase - UG'!$C$8:$T$18,13,FALSE),""),"")</f>
        <v/>
      </c>
      <c r="N146" s="678" t="str">
        <f>IF(D146&lt;&gt;"",IF(E146&lt;&gt;"",VLOOKUP(CONCATENATE(D146,"-",E146),'[2]Three Phase - UG'!$C$8:$T$18,15,FALSE)*1000000,""),"")</f>
        <v/>
      </c>
      <c r="O146" s="679"/>
      <c r="P146" s="678"/>
      <c r="W146" s="671"/>
      <c r="X146" s="606"/>
      <c r="Y146" s="606"/>
      <c r="Z146" s="606"/>
      <c r="AA146" s="606"/>
      <c r="AB146" s="606"/>
      <c r="AC146" s="606"/>
      <c r="AD146" s="606"/>
      <c r="AE146" s="606"/>
      <c r="AF146" s="625"/>
      <c r="AG146" s="625"/>
      <c r="AH146" s="625"/>
      <c r="AI146" s="625"/>
      <c r="AJ146" s="625"/>
      <c r="AK146" s="625"/>
      <c r="AL146" s="625"/>
      <c r="AM146" s="625"/>
      <c r="AN146" s="606"/>
      <c r="AO146" s="606"/>
      <c r="AP146" s="606"/>
      <c r="AQ146" s="606"/>
      <c r="AR146" s="606"/>
      <c r="AS146" s="606"/>
      <c r="AT146" s="606"/>
      <c r="AU146" s="606"/>
      <c r="AV146" s="606"/>
      <c r="AW146" s="606"/>
      <c r="AX146" s="606"/>
      <c r="AY146" s="606"/>
      <c r="AZ146" s="606"/>
      <c r="BA146" s="606"/>
    </row>
    <row r="147" spans="1:53" s="672" customFormat="1" x14ac:dyDescent="0.25">
      <c r="A147" s="606"/>
      <c r="B147" s="677"/>
      <c r="C147" s="677"/>
      <c r="D147" s="676"/>
      <c r="E147" s="675"/>
      <c r="F147" s="675"/>
      <c r="G147" s="673"/>
      <c r="H147" s="674"/>
      <c r="I147" s="673"/>
      <c r="J147" s="679" t="str">
        <f>IF(D147&lt;&gt;"",IF(E147&lt;&gt;"",VLOOKUP(CONCATENATE(D147,"-",E147),'[2]Three Phase - UG'!$C$8:$T$18,9,FALSE),""),"")</f>
        <v/>
      </c>
      <c r="K147" s="679" t="str">
        <f>IF(D147&lt;&gt;"",IF(E147&lt;&gt;"",VLOOKUP(CONCATENATE(D147,"-",E147),'[2]Three Phase - UG'!$C$8:$T$18,10,FALSE),""),"")</f>
        <v/>
      </c>
      <c r="L147" s="679" t="str">
        <f>IF(D147&lt;&gt;"",IF(E147&lt;&gt;"",VLOOKUP(CONCATENATE(D147,"-",E147),'[2]Three Phase - UG'!$C$8:$T$18,12,FALSE),""),"")</f>
        <v/>
      </c>
      <c r="M147" s="679" t="str">
        <f>IF(D147&lt;&gt;"",IF(E147&lt;&gt;"",VLOOKUP(CONCATENATE(D147,"-",E147),'[2]Three Phase - UG'!$C$8:$T$18,13,FALSE),""),"")</f>
        <v/>
      </c>
      <c r="N147" s="678" t="str">
        <f>IF(D147&lt;&gt;"",IF(E147&lt;&gt;"",VLOOKUP(CONCATENATE(D147,"-",E147),'[2]Three Phase - UG'!$C$8:$T$18,15,FALSE)*1000000,""),"")</f>
        <v/>
      </c>
      <c r="O147" s="679"/>
      <c r="P147" s="678"/>
      <c r="W147" s="671"/>
      <c r="X147" s="606"/>
      <c r="Y147" s="606"/>
      <c r="Z147" s="606"/>
      <c r="AA147" s="606"/>
      <c r="AB147" s="606"/>
      <c r="AC147" s="606"/>
      <c r="AD147" s="606"/>
      <c r="AE147" s="606"/>
      <c r="AF147" s="625"/>
      <c r="AG147" s="625"/>
      <c r="AH147" s="625"/>
      <c r="AI147" s="625"/>
      <c r="AJ147" s="625"/>
      <c r="AK147" s="625"/>
      <c r="AL147" s="625"/>
      <c r="AM147" s="625"/>
      <c r="AN147" s="606"/>
      <c r="AO147" s="606"/>
      <c r="AP147" s="606"/>
      <c r="AQ147" s="606"/>
      <c r="AR147" s="606"/>
      <c r="AS147" s="606"/>
      <c r="AT147" s="606"/>
      <c r="AU147" s="606"/>
      <c r="AV147" s="606"/>
      <c r="AW147" s="606"/>
      <c r="AX147" s="606"/>
      <c r="AY147" s="606"/>
      <c r="AZ147" s="606"/>
      <c r="BA147" s="606"/>
    </row>
    <row r="148" spans="1:53" s="672" customFormat="1" x14ac:dyDescent="0.25">
      <c r="A148" s="606"/>
      <c r="B148" s="677"/>
      <c r="C148" s="677"/>
      <c r="D148" s="676"/>
      <c r="E148" s="675"/>
      <c r="F148" s="675"/>
      <c r="G148" s="673"/>
      <c r="H148" s="674"/>
      <c r="I148" s="673"/>
      <c r="J148" s="679" t="str">
        <f>IF(D148&lt;&gt;"",IF(E148&lt;&gt;"",VLOOKUP(CONCATENATE(D148,"-",E148),'[2]Three Phase - UG'!$C$8:$T$18,9,FALSE),""),"")</f>
        <v/>
      </c>
      <c r="K148" s="679" t="str">
        <f>IF(D148&lt;&gt;"",IF(E148&lt;&gt;"",VLOOKUP(CONCATENATE(D148,"-",E148),'[2]Three Phase - UG'!$C$8:$T$18,10,FALSE),""),"")</f>
        <v/>
      </c>
      <c r="L148" s="679" t="str">
        <f>IF(D148&lt;&gt;"",IF(E148&lt;&gt;"",VLOOKUP(CONCATENATE(D148,"-",E148),'[2]Three Phase - UG'!$C$8:$T$18,12,FALSE),""),"")</f>
        <v/>
      </c>
      <c r="M148" s="679" t="str">
        <f>IF(D148&lt;&gt;"",IF(E148&lt;&gt;"",VLOOKUP(CONCATENATE(D148,"-",E148),'[2]Three Phase - UG'!$C$8:$T$18,13,FALSE),""),"")</f>
        <v/>
      </c>
      <c r="N148" s="678" t="str">
        <f>IF(D148&lt;&gt;"",IF(E148&lt;&gt;"",VLOOKUP(CONCATENATE(D148,"-",E148),'[2]Three Phase - UG'!$C$8:$T$18,15,FALSE)*1000000,""),"")</f>
        <v/>
      </c>
      <c r="O148" s="679"/>
      <c r="P148" s="678"/>
      <c r="W148" s="671"/>
      <c r="X148" s="606"/>
      <c r="Y148" s="606"/>
      <c r="Z148" s="606"/>
      <c r="AA148" s="606"/>
      <c r="AB148" s="606"/>
      <c r="AC148" s="606"/>
      <c r="AD148" s="606"/>
      <c r="AE148" s="606"/>
      <c r="AF148" s="625"/>
      <c r="AG148" s="625"/>
      <c r="AH148" s="625"/>
      <c r="AI148" s="625"/>
      <c r="AJ148" s="625"/>
      <c r="AK148" s="625"/>
      <c r="AL148" s="625"/>
      <c r="AM148" s="625"/>
      <c r="AN148" s="606"/>
      <c r="AO148" s="606"/>
      <c r="AP148" s="606"/>
      <c r="AQ148" s="606"/>
      <c r="AR148" s="606"/>
      <c r="AS148" s="606"/>
      <c r="AT148" s="606"/>
      <c r="AU148" s="606"/>
      <c r="AV148" s="606"/>
      <c r="AW148" s="606"/>
      <c r="AX148" s="606"/>
      <c r="AY148" s="606"/>
      <c r="AZ148" s="606"/>
      <c r="BA148" s="606"/>
    </row>
    <row r="149" spans="1:53" s="672" customFormat="1" x14ac:dyDescent="0.25">
      <c r="A149" s="606"/>
      <c r="B149" s="677"/>
      <c r="C149" s="677"/>
      <c r="D149" s="676"/>
      <c r="E149" s="675"/>
      <c r="F149" s="675"/>
      <c r="G149" s="673"/>
      <c r="H149" s="674"/>
      <c r="I149" s="673"/>
      <c r="J149" s="679" t="str">
        <f>IF(D149&lt;&gt;"",IF(E149&lt;&gt;"",VLOOKUP(CONCATENATE(D149,"-",E149),'[2]Three Phase - UG'!$C$8:$T$18,9,FALSE),""),"")</f>
        <v/>
      </c>
      <c r="K149" s="679" t="str">
        <f>IF(D149&lt;&gt;"",IF(E149&lt;&gt;"",VLOOKUP(CONCATENATE(D149,"-",E149),'[2]Three Phase - UG'!$C$8:$T$18,10,FALSE),""),"")</f>
        <v/>
      </c>
      <c r="L149" s="679" t="str">
        <f>IF(D149&lt;&gt;"",IF(E149&lt;&gt;"",VLOOKUP(CONCATENATE(D149,"-",E149),'[2]Three Phase - UG'!$C$8:$T$18,12,FALSE),""),"")</f>
        <v/>
      </c>
      <c r="M149" s="679" t="str">
        <f>IF(D149&lt;&gt;"",IF(E149&lt;&gt;"",VLOOKUP(CONCATENATE(D149,"-",E149),'[2]Three Phase - UG'!$C$8:$T$18,13,FALSE),""),"")</f>
        <v/>
      </c>
      <c r="N149" s="678" t="str">
        <f>IF(D149&lt;&gt;"",IF(E149&lt;&gt;"",VLOOKUP(CONCATENATE(D149,"-",E149),'[2]Three Phase - UG'!$C$8:$T$18,15,FALSE)*1000000,""),"")</f>
        <v/>
      </c>
      <c r="O149" s="679"/>
      <c r="P149" s="678"/>
      <c r="W149" s="671"/>
      <c r="X149" s="606"/>
      <c r="Y149" s="606"/>
      <c r="Z149" s="606"/>
      <c r="AA149" s="606"/>
      <c r="AB149" s="606"/>
      <c r="AC149" s="606"/>
      <c r="AD149" s="606"/>
      <c r="AE149" s="606"/>
      <c r="AF149" s="625"/>
      <c r="AG149" s="625"/>
      <c r="AH149" s="625"/>
      <c r="AI149" s="625"/>
      <c r="AJ149" s="625"/>
      <c r="AK149" s="625"/>
      <c r="AL149" s="625"/>
      <c r="AM149" s="625"/>
      <c r="AN149" s="606"/>
      <c r="AO149" s="606"/>
      <c r="AP149" s="606"/>
      <c r="AQ149" s="606"/>
      <c r="AR149" s="606"/>
      <c r="AS149" s="606"/>
      <c r="AT149" s="606"/>
      <c r="AU149" s="606"/>
      <c r="AV149" s="606"/>
      <c r="AW149" s="606"/>
      <c r="AX149" s="606"/>
      <c r="AY149" s="606"/>
      <c r="AZ149" s="606"/>
      <c r="BA149" s="606"/>
    </row>
    <row r="150" spans="1:53" s="672" customFormat="1" x14ac:dyDescent="0.25">
      <c r="A150" s="606"/>
      <c r="B150" s="677"/>
      <c r="C150" s="677"/>
      <c r="D150" s="676"/>
      <c r="E150" s="675"/>
      <c r="F150" s="675"/>
      <c r="G150" s="673"/>
      <c r="H150" s="674"/>
      <c r="I150" s="673"/>
      <c r="J150" s="679" t="str">
        <f>IF(D150&lt;&gt;"",IF(E150&lt;&gt;"",VLOOKUP(CONCATENATE(D150,"-",E150),'[2]Three Phase - UG'!$C$8:$T$18,9,FALSE),""),"")</f>
        <v/>
      </c>
      <c r="K150" s="679" t="str">
        <f>IF(D150&lt;&gt;"",IF(E150&lt;&gt;"",VLOOKUP(CONCATENATE(D150,"-",E150),'[2]Three Phase - UG'!$C$8:$T$18,10,FALSE),""),"")</f>
        <v/>
      </c>
      <c r="L150" s="679" t="str">
        <f>IF(D150&lt;&gt;"",IF(E150&lt;&gt;"",VLOOKUP(CONCATENATE(D150,"-",E150),'[2]Three Phase - UG'!$C$8:$T$18,12,FALSE),""),"")</f>
        <v/>
      </c>
      <c r="M150" s="679" t="str">
        <f>IF(D150&lt;&gt;"",IF(E150&lt;&gt;"",VLOOKUP(CONCATENATE(D150,"-",E150),'[2]Three Phase - UG'!$C$8:$T$18,13,FALSE),""),"")</f>
        <v/>
      </c>
      <c r="N150" s="678" t="str">
        <f>IF(D150&lt;&gt;"",IF(E150&lt;&gt;"",VLOOKUP(CONCATENATE(D150,"-",E150),'[2]Three Phase - UG'!$C$8:$T$18,15,FALSE)*1000000,""),"")</f>
        <v/>
      </c>
      <c r="O150" s="679"/>
      <c r="P150" s="678"/>
      <c r="W150" s="671"/>
      <c r="X150" s="606"/>
      <c r="Y150" s="606"/>
      <c r="Z150" s="606"/>
      <c r="AA150" s="606"/>
      <c r="AB150" s="606"/>
      <c r="AC150" s="606"/>
      <c r="AD150" s="606"/>
      <c r="AE150" s="606"/>
      <c r="AF150" s="625"/>
      <c r="AG150" s="625"/>
      <c r="AH150" s="625"/>
      <c r="AI150" s="625"/>
      <c r="AJ150" s="625"/>
      <c r="AK150" s="625"/>
      <c r="AL150" s="625"/>
      <c r="AM150" s="625"/>
      <c r="AN150" s="606"/>
      <c r="AO150" s="606"/>
      <c r="AP150" s="606"/>
      <c r="AQ150" s="606"/>
      <c r="AR150" s="606"/>
      <c r="AS150" s="606"/>
      <c r="AT150" s="606"/>
      <c r="AU150" s="606"/>
      <c r="AV150" s="606"/>
      <c r="AW150" s="606"/>
      <c r="AX150" s="606"/>
      <c r="AY150" s="606"/>
      <c r="AZ150" s="606"/>
      <c r="BA150" s="606"/>
    </row>
    <row r="151" spans="1:53" s="672" customFormat="1" x14ac:dyDescent="0.25">
      <c r="A151" s="606"/>
      <c r="B151" s="677"/>
      <c r="C151" s="677"/>
      <c r="D151" s="676"/>
      <c r="E151" s="675"/>
      <c r="F151" s="675"/>
      <c r="G151" s="673"/>
      <c r="H151" s="674"/>
      <c r="I151" s="673"/>
      <c r="J151" s="679" t="str">
        <f>IF(D151&lt;&gt;"",IF(E151&lt;&gt;"",VLOOKUP(CONCATENATE(D151,"-",E151),'[2]Three Phase - UG'!$C$8:$T$18,9,FALSE),""),"")</f>
        <v/>
      </c>
      <c r="K151" s="679" t="str">
        <f>IF(D151&lt;&gt;"",IF(E151&lt;&gt;"",VLOOKUP(CONCATENATE(D151,"-",E151),'[2]Three Phase - UG'!$C$8:$T$18,10,FALSE),""),"")</f>
        <v/>
      </c>
      <c r="L151" s="679" t="str">
        <f>IF(D151&lt;&gt;"",IF(E151&lt;&gt;"",VLOOKUP(CONCATENATE(D151,"-",E151),'[2]Three Phase - UG'!$C$8:$T$18,12,FALSE),""),"")</f>
        <v/>
      </c>
      <c r="M151" s="679" t="str">
        <f>IF(D151&lt;&gt;"",IF(E151&lt;&gt;"",VLOOKUP(CONCATENATE(D151,"-",E151),'[2]Three Phase - UG'!$C$8:$T$18,13,FALSE),""),"")</f>
        <v/>
      </c>
      <c r="N151" s="678" t="str">
        <f>IF(D151&lt;&gt;"",IF(E151&lt;&gt;"",VLOOKUP(CONCATENATE(D151,"-",E151),'[2]Three Phase - UG'!$C$8:$T$18,15,FALSE)*1000000,""),"")</f>
        <v/>
      </c>
      <c r="O151" s="679"/>
      <c r="P151" s="678"/>
      <c r="W151" s="671"/>
      <c r="X151" s="606"/>
      <c r="Y151" s="606"/>
      <c r="Z151" s="606"/>
      <c r="AA151" s="606"/>
      <c r="AB151" s="606"/>
      <c r="AC151" s="606"/>
      <c r="AD151" s="606"/>
      <c r="AE151" s="606"/>
      <c r="AF151" s="625"/>
      <c r="AG151" s="625"/>
      <c r="AH151" s="625"/>
      <c r="AI151" s="625"/>
      <c r="AJ151" s="625"/>
      <c r="AK151" s="625"/>
      <c r="AL151" s="625"/>
      <c r="AM151" s="625"/>
      <c r="AN151" s="606"/>
      <c r="AO151" s="606"/>
      <c r="AP151" s="606"/>
      <c r="AQ151" s="606"/>
      <c r="AR151" s="606"/>
      <c r="AS151" s="606"/>
      <c r="AT151" s="606"/>
      <c r="AU151" s="606"/>
      <c r="AV151" s="606"/>
      <c r="AW151" s="606"/>
      <c r="AX151" s="606"/>
      <c r="AY151" s="606"/>
      <c r="AZ151" s="606"/>
      <c r="BA151" s="606"/>
    </row>
    <row r="152" spans="1:53" s="672" customFormat="1" x14ac:dyDescent="0.25">
      <c r="A152" s="606"/>
      <c r="B152" s="677"/>
      <c r="C152" s="677"/>
      <c r="D152" s="676"/>
      <c r="E152" s="675"/>
      <c r="F152" s="675"/>
      <c r="G152" s="673"/>
      <c r="H152" s="674"/>
      <c r="I152" s="673"/>
      <c r="J152" s="679" t="str">
        <f>IF(D152&lt;&gt;"",IF(E152&lt;&gt;"",VLOOKUP(CONCATENATE(D152,"-",E152),'[2]Three Phase - UG'!$C$8:$T$18,9,FALSE),""),"")</f>
        <v/>
      </c>
      <c r="K152" s="679" t="str">
        <f>IF(D152&lt;&gt;"",IF(E152&lt;&gt;"",VLOOKUP(CONCATENATE(D152,"-",E152),'[2]Three Phase - UG'!$C$8:$T$18,10,FALSE),""),"")</f>
        <v/>
      </c>
      <c r="L152" s="679" t="str">
        <f>IF(D152&lt;&gt;"",IF(E152&lt;&gt;"",VLOOKUP(CONCATENATE(D152,"-",E152),'[2]Three Phase - UG'!$C$8:$T$18,12,FALSE),""),"")</f>
        <v/>
      </c>
      <c r="M152" s="679" t="str">
        <f>IF(D152&lt;&gt;"",IF(E152&lt;&gt;"",VLOOKUP(CONCATENATE(D152,"-",E152),'[2]Three Phase - UG'!$C$8:$T$18,13,FALSE),""),"")</f>
        <v/>
      </c>
      <c r="N152" s="678" t="str">
        <f>IF(D152&lt;&gt;"",IF(E152&lt;&gt;"",VLOOKUP(CONCATENATE(D152,"-",E152),'[2]Three Phase - UG'!$C$8:$T$18,15,FALSE)*1000000,""),"")</f>
        <v/>
      </c>
      <c r="O152" s="679"/>
      <c r="P152" s="678"/>
      <c r="W152" s="671"/>
      <c r="X152" s="606"/>
      <c r="Y152" s="606"/>
      <c r="Z152" s="606"/>
      <c r="AA152" s="606"/>
      <c r="AB152" s="606"/>
      <c r="AC152" s="606"/>
      <c r="AD152" s="606"/>
      <c r="AE152" s="606"/>
      <c r="AF152" s="625"/>
      <c r="AG152" s="625"/>
      <c r="AH152" s="625"/>
      <c r="AI152" s="625"/>
      <c r="AJ152" s="625"/>
      <c r="AK152" s="625"/>
      <c r="AL152" s="625"/>
      <c r="AM152" s="625"/>
      <c r="AN152" s="606"/>
      <c r="AO152" s="606"/>
      <c r="AP152" s="606"/>
      <c r="AQ152" s="606"/>
      <c r="AR152" s="606"/>
      <c r="AS152" s="606"/>
      <c r="AT152" s="606"/>
      <c r="AU152" s="606"/>
      <c r="AV152" s="606"/>
      <c r="AW152" s="606"/>
      <c r="AX152" s="606"/>
      <c r="AY152" s="606"/>
      <c r="AZ152" s="606"/>
      <c r="BA152" s="606"/>
    </row>
    <row r="153" spans="1:53" s="672" customFormat="1" x14ac:dyDescent="0.25">
      <c r="A153" s="606"/>
      <c r="B153" s="677"/>
      <c r="C153" s="677"/>
      <c r="D153" s="676"/>
      <c r="E153" s="675"/>
      <c r="F153" s="675"/>
      <c r="G153" s="673"/>
      <c r="H153" s="674"/>
      <c r="I153" s="673"/>
      <c r="J153" s="679" t="str">
        <f>IF(D153&lt;&gt;"",IF(E153&lt;&gt;"",VLOOKUP(CONCATENATE(D153,"-",E153),'[2]Three Phase - UG'!$C$8:$T$18,9,FALSE),""),"")</f>
        <v/>
      </c>
      <c r="K153" s="679" t="str">
        <f>IF(D153&lt;&gt;"",IF(E153&lt;&gt;"",VLOOKUP(CONCATENATE(D153,"-",E153),'[2]Three Phase - UG'!$C$8:$T$18,10,FALSE),""),"")</f>
        <v/>
      </c>
      <c r="L153" s="679" t="str">
        <f>IF(D153&lt;&gt;"",IF(E153&lt;&gt;"",VLOOKUP(CONCATENATE(D153,"-",E153),'[2]Three Phase - UG'!$C$8:$T$18,12,FALSE),""),"")</f>
        <v/>
      </c>
      <c r="M153" s="679" t="str">
        <f>IF(D153&lt;&gt;"",IF(E153&lt;&gt;"",VLOOKUP(CONCATENATE(D153,"-",E153),'[2]Three Phase - UG'!$C$8:$T$18,13,FALSE),""),"")</f>
        <v/>
      </c>
      <c r="N153" s="678" t="str">
        <f>IF(D153&lt;&gt;"",IF(E153&lt;&gt;"",VLOOKUP(CONCATENATE(D153,"-",E153),'[2]Three Phase - UG'!$C$8:$T$18,15,FALSE)*1000000,""),"")</f>
        <v/>
      </c>
      <c r="O153" s="679"/>
      <c r="P153" s="678"/>
      <c r="W153" s="671"/>
      <c r="X153" s="606"/>
      <c r="Y153" s="606"/>
      <c r="Z153" s="606"/>
      <c r="AA153" s="606"/>
      <c r="AB153" s="606"/>
      <c r="AC153" s="606"/>
      <c r="AD153" s="606"/>
      <c r="AE153" s="606"/>
      <c r="AF153" s="625"/>
      <c r="AG153" s="625"/>
      <c r="AH153" s="625"/>
      <c r="AI153" s="625"/>
      <c r="AJ153" s="625"/>
      <c r="AK153" s="625"/>
      <c r="AL153" s="625"/>
      <c r="AM153" s="625"/>
      <c r="AN153" s="606"/>
      <c r="AO153" s="606"/>
      <c r="AP153" s="606"/>
      <c r="AQ153" s="606"/>
      <c r="AR153" s="606"/>
      <c r="AS153" s="606"/>
      <c r="AT153" s="606"/>
      <c r="AU153" s="606"/>
      <c r="AV153" s="606"/>
      <c r="AW153" s="606"/>
      <c r="AX153" s="606"/>
      <c r="AY153" s="606"/>
      <c r="AZ153" s="606"/>
      <c r="BA153" s="606"/>
    </row>
    <row r="154" spans="1:53" s="672" customFormat="1" x14ac:dyDescent="0.25">
      <c r="A154" s="606"/>
      <c r="B154" s="677"/>
      <c r="C154" s="677"/>
      <c r="D154" s="676"/>
      <c r="E154" s="675"/>
      <c r="F154" s="675"/>
      <c r="G154" s="673"/>
      <c r="H154" s="674"/>
      <c r="I154" s="673"/>
      <c r="J154" s="679" t="str">
        <f>IF(D154&lt;&gt;"",IF(E154&lt;&gt;"",VLOOKUP(CONCATENATE(D154,"-",E154),'[2]Three Phase - UG'!$C$8:$T$18,9,FALSE),""),"")</f>
        <v/>
      </c>
      <c r="K154" s="679" t="str">
        <f>IF(D154&lt;&gt;"",IF(E154&lt;&gt;"",VLOOKUP(CONCATENATE(D154,"-",E154),'[2]Three Phase - UG'!$C$8:$T$18,10,FALSE),""),"")</f>
        <v/>
      </c>
      <c r="L154" s="679" t="str">
        <f>IF(D154&lt;&gt;"",IF(E154&lt;&gt;"",VLOOKUP(CONCATENATE(D154,"-",E154),'[2]Three Phase - UG'!$C$8:$T$18,12,FALSE),""),"")</f>
        <v/>
      </c>
      <c r="M154" s="679" t="str">
        <f>IF(D154&lt;&gt;"",IF(E154&lt;&gt;"",VLOOKUP(CONCATENATE(D154,"-",E154),'[2]Three Phase - UG'!$C$8:$T$18,13,FALSE),""),"")</f>
        <v/>
      </c>
      <c r="N154" s="678" t="str">
        <f>IF(D154&lt;&gt;"",IF(E154&lt;&gt;"",VLOOKUP(CONCATENATE(D154,"-",E154),'[2]Three Phase - UG'!$C$8:$T$18,15,FALSE)*1000000,""),"")</f>
        <v/>
      </c>
      <c r="O154" s="679"/>
      <c r="P154" s="678"/>
      <c r="W154" s="671"/>
      <c r="X154" s="606"/>
      <c r="Y154" s="606"/>
      <c r="Z154" s="606"/>
      <c r="AA154" s="606"/>
      <c r="AB154" s="606"/>
      <c r="AC154" s="606"/>
      <c r="AD154" s="606"/>
      <c r="AE154" s="606"/>
      <c r="AF154" s="625"/>
      <c r="AG154" s="625"/>
      <c r="AH154" s="625"/>
      <c r="AI154" s="625"/>
      <c r="AJ154" s="625"/>
      <c r="AK154" s="625"/>
      <c r="AL154" s="625"/>
      <c r="AM154" s="625"/>
      <c r="AN154" s="606"/>
      <c r="AO154" s="606"/>
      <c r="AP154" s="606"/>
      <c r="AQ154" s="606"/>
      <c r="AR154" s="606"/>
      <c r="AS154" s="606"/>
      <c r="AT154" s="606"/>
      <c r="AU154" s="606"/>
      <c r="AV154" s="606"/>
      <c r="AW154" s="606"/>
      <c r="AX154" s="606"/>
      <c r="AY154" s="606"/>
      <c r="AZ154" s="606"/>
      <c r="BA154" s="606"/>
    </row>
    <row r="155" spans="1:53" s="672" customFormat="1" x14ac:dyDescent="0.25">
      <c r="A155" s="606"/>
      <c r="B155" s="677"/>
      <c r="C155" s="677"/>
      <c r="D155" s="676"/>
      <c r="E155" s="675"/>
      <c r="F155" s="675"/>
      <c r="G155" s="673"/>
      <c r="H155" s="674"/>
      <c r="I155" s="673"/>
      <c r="J155" s="679" t="str">
        <f>IF(D155&lt;&gt;"",IF(E155&lt;&gt;"",VLOOKUP(CONCATENATE(D155,"-",E155),'[2]Three Phase - UG'!$C$8:$T$18,9,FALSE),""),"")</f>
        <v/>
      </c>
      <c r="K155" s="679" t="str">
        <f>IF(D155&lt;&gt;"",IF(E155&lt;&gt;"",VLOOKUP(CONCATENATE(D155,"-",E155),'[2]Three Phase - UG'!$C$8:$T$18,10,FALSE),""),"")</f>
        <v/>
      </c>
      <c r="L155" s="679" t="str">
        <f>IF(D155&lt;&gt;"",IF(E155&lt;&gt;"",VLOOKUP(CONCATENATE(D155,"-",E155),'[2]Three Phase - UG'!$C$8:$T$18,12,FALSE),""),"")</f>
        <v/>
      </c>
      <c r="M155" s="679" t="str">
        <f>IF(D155&lt;&gt;"",IF(E155&lt;&gt;"",VLOOKUP(CONCATENATE(D155,"-",E155),'[2]Three Phase - UG'!$C$8:$T$18,13,FALSE),""),"")</f>
        <v/>
      </c>
      <c r="N155" s="678" t="str">
        <f>IF(D155&lt;&gt;"",IF(E155&lt;&gt;"",VLOOKUP(CONCATENATE(D155,"-",E155),'[2]Three Phase - UG'!$C$8:$T$18,15,FALSE)*1000000,""),"")</f>
        <v/>
      </c>
      <c r="O155" s="679"/>
      <c r="P155" s="678"/>
      <c r="W155" s="671"/>
      <c r="X155" s="606"/>
      <c r="Y155" s="606"/>
      <c r="Z155" s="606"/>
      <c r="AA155" s="606"/>
      <c r="AB155" s="606"/>
      <c r="AC155" s="606"/>
      <c r="AD155" s="606"/>
      <c r="AE155" s="606"/>
      <c r="AF155" s="625"/>
      <c r="AG155" s="625"/>
      <c r="AH155" s="625"/>
      <c r="AI155" s="625"/>
      <c r="AJ155" s="625"/>
      <c r="AK155" s="625"/>
      <c r="AL155" s="625"/>
      <c r="AM155" s="625"/>
      <c r="AN155" s="606"/>
      <c r="AO155" s="606"/>
      <c r="AP155" s="606"/>
      <c r="AQ155" s="606"/>
      <c r="AR155" s="606"/>
      <c r="AS155" s="606"/>
      <c r="AT155" s="606"/>
      <c r="AU155" s="606"/>
      <c r="AV155" s="606"/>
      <c r="AW155" s="606"/>
      <c r="AX155" s="606"/>
      <c r="AY155" s="606"/>
      <c r="AZ155" s="606"/>
      <c r="BA155" s="606"/>
    </row>
    <row r="156" spans="1:53" s="672" customFormat="1" x14ac:dyDescent="0.25">
      <c r="A156" s="606"/>
      <c r="B156" s="677"/>
      <c r="C156" s="677"/>
      <c r="D156" s="676"/>
      <c r="E156" s="675"/>
      <c r="F156" s="675"/>
      <c r="G156" s="673"/>
      <c r="H156" s="674"/>
      <c r="I156" s="673"/>
      <c r="J156" s="679" t="str">
        <f>IF(D156&lt;&gt;"",IF(E156&lt;&gt;"",VLOOKUP(CONCATENATE(D156,"-",E156),'[2]Three Phase - UG'!$C$8:$T$18,9,FALSE),""),"")</f>
        <v/>
      </c>
      <c r="K156" s="679" t="str">
        <f>IF(D156&lt;&gt;"",IF(E156&lt;&gt;"",VLOOKUP(CONCATENATE(D156,"-",E156),'[2]Three Phase - UG'!$C$8:$T$18,10,FALSE),""),"")</f>
        <v/>
      </c>
      <c r="L156" s="679" t="str">
        <f>IF(D156&lt;&gt;"",IF(E156&lt;&gt;"",VLOOKUP(CONCATENATE(D156,"-",E156),'[2]Three Phase - UG'!$C$8:$T$18,12,FALSE),""),"")</f>
        <v/>
      </c>
      <c r="M156" s="679" t="str">
        <f>IF(D156&lt;&gt;"",IF(E156&lt;&gt;"",VLOOKUP(CONCATENATE(D156,"-",E156),'[2]Three Phase - UG'!$C$8:$T$18,13,FALSE),""),"")</f>
        <v/>
      </c>
      <c r="N156" s="678" t="str">
        <f>IF(D156&lt;&gt;"",IF(E156&lt;&gt;"",VLOOKUP(CONCATENATE(D156,"-",E156),'[2]Three Phase - UG'!$C$8:$T$18,15,FALSE)*1000000,""),"")</f>
        <v/>
      </c>
      <c r="O156" s="679"/>
      <c r="P156" s="678"/>
      <c r="W156" s="671"/>
      <c r="X156" s="606"/>
      <c r="Y156" s="606"/>
      <c r="Z156" s="606"/>
      <c r="AA156" s="606"/>
      <c r="AB156" s="606"/>
      <c r="AC156" s="606"/>
      <c r="AD156" s="606"/>
      <c r="AE156" s="606"/>
      <c r="AF156" s="625"/>
      <c r="AG156" s="625"/>
      <c r="AH156" s="625"/>
      <c r="AI156" s="625"/>
      <c r="AJ156" s="625"/>
      <c r="AK156" s="625"/>
      <c r="AL156" s="625"/>
      <c r="AM156" s="625"/>
      <c r="AN156" s="606"/>
      <c r="AO156" s="606"/>
      <c r="AP156" s="606"/>
      <c r="AQ156" s="606"/>
      <c r="AR156" s="606"/>
      <c r="AS156" s="606"/>
      <c r="AT156" s="606"/>
      <c r="AU156" s="606"/>
      <c r="AV156" s="606"/>
      <c r="AW156" s="606"/>
      <c r="AX156" s="606"/>
      <c r="AY156" s="606"/>
      <c r="AZ156" s="606"/>
      <c r="BA156" s="606"/>
    </row>
    <row r="157" spans="1:53" s="672" customFormat="1" x14ac:dyDescent="0.25">
      <c r="A157" s="606"/>
      <c r="B157" s="677"/>
      <c r="C157" s="677"/>
      <c r="D157" s="676"/>
      <c r="E157" s="675"/>
      <c r="F157" s="675"/>
      <c r="G157" s="673"/>
      <c r="H157" s="674"/>
      <c r="I157" s="673"/>
      <c r="J157" s="679" t="str">
        <f>IF(D157&lt;&gt;"",IF(E157&lt;&gt;"",VLOOKUP(CONCATENATE(D157,"-",E157),'[2]Three Phase - UG'!$C$8:$T$18,9,FALSE),""),"")</f>
        <v/>
      </c>
      <c r="K157" s="679" t="str">
        <f>IF(D157&lt;&gt;"",IF(E157&lt;&gt;"",VLOOKUP(CONCATENATE(D157,"-",E157),'[2]Three Phase - UG'!$C$8:$T$18,10,FALSE),""),"")</f>
        <v/>
      </c>
      <c r="L157" s="679" t="str">
        <f>IF(D157&lt;&gt;"",IF(E157&lt;&gt;"",VLOOKUP(CONCATENATE(D157,"-",E157),'[2]Three Phase - UG'!$C$8:$T$18,12,FALSE),""),"")</f>
        <v/>
      </c>
      <c r="M157" s="679" t="str">
        <f>IF(D157&lt;&gt;"",IF(E157&lt;&gt;"",VLOOKUP(CONCATENATE(D157,"-",E157),'[2]Three Phase - UG'!$C$8:$T$18,13,FALSE),""),"")</f>
        <v/>
      </c>
      <c r="N157" s="678" t="str">
        <f>IF(D157&lt;&gt;"",IF(E157&lt;&gt;"",VLOOKUP(CONCATENATE(D157,"-",E157),'[2]Three Phase - UG'!$C$8:$T$18,15,FALSE)*1000000,""),"")</f>
        <v/>
      </c>
      <c r="O157" s="679"/>
      <c r="P157" s="678"/>
      <c r="W157" s="671"/>
      <c r="X157" s="606"/>
      <c r="Y157" s="606"/>
      <c r="Z157" s="606"/>
      <c r="AA157" s="606"/>
      <c r="AB157" s="606"/>
      <c r="AC157" s="606"/>
      <c r="AD157" s="606"/>
      <c r="AE157" s="606"/>
      <c r="AF157" s="625"/>
      <c r="AG157" s="625"/>
      <c r="AH157" s="625"/>
      <c r="AI157" s="625"/>
      <c r="AJ157" s="625"/>
      <c r="AK157" s="625"/>
      <c r="AL157" s="625"/>
      <c r="AM157" s="625"/>
      <c r="AN157" s="606"/>
      <c r="AO157" s="606"/>
      <c r="AP157" s="606"/>
      <c r="AQ157" s="606"/>
      <c r="AR157" s="606"/>
      <c r="AS157" s="606"/>
      <c r="AT157" s="606"/>
      <c r="AU157" s="606"/>
      <c r="AV157" s="606"/>
      <c r="AW157" s="606"/>
      <c r="AX157" s="606"/>
      <c r="AY157" s="606"/>
      <c r="AZ157" s="606"/>
      <c r="BA157" s="606"/>
    </row>
    <row r="158" spans="1:53" s="672" customFormat="1" x14ac:dyDescent="0.25">
      <c r="A158" s="606"/>
      <c r="B158" s="677"/>
      <c r="C158" s="677"/>
      <c r="D158" s="676"/>
      <c r="E158" s="675"/>
      <c r="F158" s="675"/>
      <c r="G158" s="673"/>
      <c r="H158" s="674"/>
      <c r="I158" s="673"/>
      <c r="J158" s="679" t="str">
        <f>IF(D158&lt;&gt;"",IF(E158&lt;&gt;"",VLOOKUP(CONCATENATE(D158,"-",E158),'[2]Three Phase - UG'!$C$8:$T$18,9,FALSE),""),"")</f>
        <v/>
      </c>
      <c r="K158" s="679" t="str">
        <f>IF(D158&lt;&gt;"",IF(E158&lt;&gt;"",VLOOKUP(CONCATENATE(D158,"-",E158),'[2]Three Phase - UG'!$C$8:$T$18,10,FALSE),""),"")</f>
        <v/>
      </c>
      <c r="L158" s="679" t="str">
        <f>IF(D158&lt;&gt;"",IF(E158&lt;&gt;"",VLOOKUP(CONCATENATE(D158,"-",E158),'[2]Three Phase - UG'!$C$8:$T$18,12,FALSE),""),"")</f>
        <v/>
      </c>
      <c r="M158" s="679" t="str">
        <f>IF(D158&lt;&gt;"",IF(E158&lt;&gt;"",VLOOKUP(CONCATENATE(D158,"-",E158),'[2]Three Phase - UG'!$C$8:$T$18,13,FALSE),""),"")</f>
        <v/>
      </c>
      <c r="N158" s="678" t="str">
        <f>IF(D158&lt;&gt;"",IF(E158&lt;&gt;"",VLOOKUP(CONCATENATE(D158,"-",E158),'[2]Three Phase - UG'!$C$8:$T$18,15,FALSE)*1000000,""),"")</f>
        <v/>
      </c>
      <c r="O158" s="679"/>
      <c r="P158" s="678"/>
      <c r="W158" s="671"/>
      <c r="X158" s="606"/>
      <c r="Y158" s="606"/>
      <c r="Z158" s="606"/>
      <c r="AA158" s="606"/>
      <c r="AB158" s="606"/>
      <c r="AC158" s="606"/>
      <c r="AD158" s="606"/>
      <c r="AE158" s="606"/>
      <c r="AF158" s="625"/>
      <c r="AG158" s="625"/>
      <c r="AH158" s="625"/>
      <c r="AI158" s="625"/>
      <c r="AJ158" s="625"/>
      <c r="AK158" s="625"/>
      <c r="AL158" s="625"/>
      <c r="AM158" s="625"/>
      <c r="AN158" s="606"/>
      <c r="AO158" s="606"/>
      <c r="AP158" s="606"/>
      <c r="AQ158" s="606"/>
      <c r="AR158" s="606"/>
      <c r="AS158" s="606"/>
      <c r="AT158" s="606"/>
      <c r="AU158" s="606"/>
      <c r="AV158" s="606"/>
      <c r="AW158" s="606"/>
      <c r="AX158" s="606"/>
      <c r="AY158" s="606"/>
      <c r="AZ158" s="606"/>
      <c r="BA158" s="606"/>
    </row>
    <row r="159" spans="1:53" s="672" customFormat="1" x14ac:dyDescent="0.25">
      <c r="A159" s="606"/>
      <c r="B159" s="677"/>
      <c r="C159" s="677"/>
      <c r="D159" s="676"/>
      <c r="E159" s="675"/>
      <c r="F159" s="675"/>
      <c r="G159" s="673"/>
      <c r="H159" s="674"/>
      <c r="I159" s="673"/>
      <c r="J159" s="679" t="str">
        <f>IF(D159&lt;&gt;"",IF(E159&lt;&gt;"",VLOOKUP(CONCATENATE(D159,"-",E159),'[2]Three Phase - UG'!$C$8:$T$18,9,FALSE),""),"")</f>
        <v/>
      </c>
      <c r="K159" s="679" t="str">
        <f>IF(D159&lt;&gt;"",IF(E159&lt;&gt;"",VLOOKUP(CONCATENATE(D159,"-",E159),'[2]Three Phase - UG'!$C$8:$T$18,10,FALSE),""),"")</f>
        <v/>
      </c>
      <c r="L159" s="679" t="str">
        <f>IF(D159&lt;&gt;"",IF(E159&lt;&gt;"",VLOOKUP(CONCATENATE(D159,"-",E159),'[2]Three Phase - UG'!$C$8:$T$18,12,FALSE),""),"")</f>
        <v/>
      </c>
      <c r="M159" s="679" t="str">
        <f>IF(D159&lt;&gt;"",IF(E159&lt;&gt;"",VLOOKUP(CONCATENATE(D159,"-",E159),'[2]Three Phase - UG'!$C$8:$T$18,13,FALSE),""),"")</f>
        <v/>
      </c>
      <c r="N159" s="678" t="str">
        <f>IF(D159&lt;&gt;"",IF(E159&lt;&gt;"",VLOOKUP(CONCATENATE(D159,"-",E159),'[2]Three Phase - UG'!$C$8:$T$18,15,FALSE)*1000000,""),"")</f>
        <v/>
      </c>
      <c r="O159" s="679"/>
      <c r="P159" s="678"/>
      <c r="W159" s="671"/>
      <c r="X159" s="606"/>
      <c r="Y159" s="606"/>
      <c r="Z159" s="606"/>
      <c r="AA159" s="606"/>
      <c r="AB159" s="606"/>
      <c r="AC159" s="606"/>
      <c r="AD159" s="606"/>
      <c r="AE159" s="606"/>
      <c r="AF159" s="625"/>
      <c r="AG159" s="625"/>
      <c r="AH159" s="625"/>
      <c r="AI159" s="625"/>
      <c r="AJ159" s="625"/>
      <c r="AK159" s="625"/>
      <c r="AL159" s="625"/>
      <c r="AM159" s="625"/>
      <c r="AN159" s="606"/>
      <c r="AO159" s="606"/>
      <c r="AP159" s="606"/>
      <c r="AQ159" s="606"/>
      <c r="AR159" s="606"/>
      <c r="AS159" s="606"/>
      <c r="AT159" s="606"/>
      <c r="AU159" s="606"/>
      <c r="AV159" s="606"/>
      <c r="AW159" s="606"/>
      <c r="AX159" s="606"/>
      <c r="AY159" s="606"/>
      <c r="AZ159" s="606"/>
      <c r="BA159" s="606"/>
    </row>
    <row r="160" spans="1:53" s="672" customFormat="1" x14ac:dyDescent="0.25">
      <c r="A160" s="606"/>
      <c r="B160" s="677"/>
      <c r="C160" s="677"/>
      <c r="D160" s="676"/>
      <c r="E160" s="675"/>
      <c r="F160" s="675"/>
      <c r="G160" s="673"/>
      <c r="H160" s="674"/>
      <c r="I160" s="673"/>
      <c r="J160" s="679" t="str">
        <f>IF(D160&lt;&gt;"",IF(E160&lt;&gt;"",VLOOKUP(CONCATENATE(D160,"-",E160),'[2]Three Phase - UG'!$C$8:$T$18,9,FALSE),""),"")</f>
        <v/>
      </c>
      <c r="K160" s="679" t="str">
        <f>IF(D160&lt;&gt;"",IF(E160&lt;&gt;"",VLOOKUP(CONCATENATE(D160,"-",E160),'[2]Three Phase - UG'!$C$8:$T$18,10,FALSE),""),"")</f>
        <v/>
      </c>
      <c r="L160" s="679" t="str">
        <f>IF(D160&lt;&gt;"",IF(E160&lt;&gt;"",VLOOKUP(CONCATENATE(D160,"-",E160),'[2]Three Phase - UG'!$C$8:$T$18,12,FALSE),""),"")</f>
        <v/>
      </c>
      <c r="M160" s="679" t="str">
        <f>IF(D160&lt;&gt;"",IF(E160&lt;&gt;"",VLOOKUP(CONCATENATE(D160,"-",E160),'[2]Three Phase - UG'!$C$8:$T$18,13,FALSE),""),"")</f>
        <v/>
      </c>
      <c r="N160" s="678" t="str">
        <f>IF(D160&lt;&gt;"",IF(E160&lt;&gt;"",VLOOKUP(CONCATENATE(D160,"-",E160),'[2]Three Phase - UG'!$C$8:$T$18,15,FALSE)*1000000,""),"")</f>
        <v/>
      </c>
      <c r="O160" s="679"/>
      <c r="P160" s="678"/>
      <c r="W160" s="671"/>
      <c r="X160" s="606"/>
      <c r="Y160" s="606"/>
      <c r="Z160" s="606"/>
      <c r="AA160" s="606"/>
      <c r="AB160" s="606"/>
      <c r="AC160" s="606"/>
      <c r="AD160" s="606"/>
      <c r="AE160" s="606"/>
      <c r="AF160" s="625"/>
      <c r="AG160" s="625"/>
      <c r="AH160" s="625"/>
      <c r="AI160" s="625"/>
      <c r="AJ160" s="625"/>
      <c r="AK160" s="625"/>
      <c r="AL160" s="625"/>
      <c r="AM160" s="625"/>
      <c r="AN160" s="606"/>
      <c r="AO160" s="606"/>
      <c r="AP160" s="606"/>
      <c r="AQ160" s="606"/>
      <c r="AR160" s="606"/>
      <c r="AS160" s="606"/>
      <c r="AT160" s="606"/>
      <c r="AU160" s="606"/>
      <c r="AV160" s="606"/>
      <c r="AW160" s="606"/>
      <c r="AX160" s="606"/>
      <c r="AY160" s="606"/>
      <c r="AZ160" s="606"/>
      <c r="BA160" s="606"/>
    </row>
    <row r="161" spans="1:53" s="672" customFormat="1" x14ac:dyDescent="0.25">
      <c r="A161" s="606"/>
      <c r="B161" s="677"/>
      <c r="C161" s="677"/>
      <c r="D161" s="676"/>
      <c r="E161" s="675"/>
      <c r="F161" s="675"/>
      <c r="G161" s="673"/>
      <c r="H161" s="674"/>
      <c r="I161" s="673"/>
      <c r="J161" s="679" t="str">
        <f>IF(D161&lt;&gt;"",IF(E161&lt;&gt;"",VLOOKUP(CONCATENATE(D161,"-",E161),'[2]Three Phase - UG'!$C$8:$T$18,9,FALSE),""),"")</f>
        <v/>
      </c>
      <c r="K161" s="679" t="str">
        <f>IF(D161&lt;&gt;"",IF(E161&lt;&gt;"",VLOOKUP(CONCATENATE(D161,"-",E161),'[2]Three Phase - UG'!$C$8:$T$18,10,FALSE),""),"")</f>
        <v/>
      </c>
      <c r="L161" s="679" t="str">
        <f>IF(D161&lt;&gt;"",IF(E161&lt;&gt;"",VLOOKUP(CONCATENATE(D161,"-",E161),'[2]Three Phase - UG'!$C$8:$T$18,12,FALSE),""),"")</f>
        <v/>
      </c>
      <c r="M161" s="679" t="str">
        <f>IF(D161&lt;&gt;"",IF(E161&lt;&gt;"",VLOOKUP(CONCATENATE(D161,"-",E161),'[2]Three Phase - UG'!$C$8:$T$18,13,FALSE),""),"")</f>
        <v/>
      </c>
      <c r="N161" s="678" t="str">
        <f>IF(D161&lt;&gt;"",IF(E161&lt;&gt;"",VLOOKUP(CONCATENATE(D161,"-",E161),'[2]Three Phase - UG'!$C$8:$T$18,15,FALSE)*1000000,""),"")</f>
        <v/>
      </c>
      <c r="O161" s="679"/>
      <c r="P161" s="678"/>
      <c r="W161" s="671"/>
      <c r="X161" s="606"/>
      <c r="Y161" s="606"/>
      <c r="Z161" s="606"/>
      <c r="AA161" s="606"/>
      <c r="AB161" s="606"/>
      <c r="AC161" s="606"/>
      <c r="AD161" s="606"/>
      <c r="AE161" s="606"/>
      <c r="AF161" s="625"/>
      <c r="AG161" s="625"/>
      <c r="AH161" s="625"/>
      <c r="AI161" s="625"/>
      <c r="AJ161" s="625"/>
      <c r="AK161" s="625"/>
      <c r="AL161" s="625"/>
      <c r="AM161" s="625"/>
      <c r="AN161" s="606"/>
      <c r="AO161" s="606"/>
      <c r="AP161" s="606"/>
      <c r="AQ161" s="606"/>
      <c r="AR161" s="606"/>
      <c r="AS161" s="606"/>
      <c r="AT161" s="606"/>
      <c r="AU161" s="606"/>
      <c r="AV161" s="606"/>
      <c r="AW161" s="606"/>
      <c r="AX161" s="606"/>
      <c r="AY161" s="606"/>
      <c r="AZ161" s="606"/>
      <c r="BA161" s="606"/>
    </row>
    <row r="162" spans="1:53" s="672" customFormat="1" x14ac:dyDescent="0.25">
      <c r="A162" s="606"/>
      <c r="B162" s="677"/>
      <c r="C162" s="677"/>
      <c r="D162" s="676"/>
      <c r="E162" s="675"/>
      <c r="F162" s="675"/>
      <c r="G162" s="673"/>
      <c r="H162" s="674"/>
      <c r="I162" s="673"/>
      <c r="J162" s="679" t="str">
        <f>IF(D162&lt;&gt;"",IF(E162&lt;&gt;"",VLOOKUP(CONCATENATE(D162,"-",E162),'[2]Three Phase - UG'!$C$8:$T$18,9,FALSE),""),"")</f>
        <v/>
      </c>
      <c r="K162" s="679" t="str">
        <f>IF(D162&lt;&gt;"",IF(E162&lt;&gt;"",VLOOKUP(CONCATENATE(D162,"-",E162),'[2]Three Phase - UG'!$C$8:$T$18,10,FALSE),""),"")</f>
        <v/>
      </c>
      <c r="L162" s="679" t="str">
        <f>IF(D162&lt;&gt;"",IF(E162&lt;&gt;"",VLOOKUP(CONCATENATE(D162,"-",E162),'[2]Three Phase - UG'!$C$8:$T$18,12,FALSE),""),"")</f>
        <v/>
      </c>
      <c r="M162" s="679" t="str">
        <f>IF(D162&lt;&gt;"",IF(E162&lt;&gt;"",VLOOKUP(CONCATENATE(D162,"-",E162),'[2]Three Phase - UG'!$C$8:$T$18,13,FALSE),""),"")</f>
        <v/>
      </c>
      <c r="N162" s="678" t="str">
        <f>IF(D162&lt;&gt;"",IF(E162&lt;&gt;"",VLOOKUP(CONCATENATE(D162,"-",E162),'[2]Three Phase - UG'!$C$8:$T$18,15,FALSE)*1000000,""),"")</f>
        <v/>
      </c>
      <c r="O162" s="679"/>
      <c r="P162" s="678"/>
      <c r="W162" s="671"/>
      <c r="X162" s="606"/>
      <c r="Y162" s="606"/>
      <c r="Z162" s="606"/>
      <c r="AA162" s="606"/>
      <c r="AB162" s="606"/>
      <c r="AC162" s="606"/>
      <c r="AD162" s="606"/>
      <c r="AE162" s="606"/>
      <c r="AF162" s="625"/>
      <c r="AG162" s="625"/>
      <c r="AH162" s="625"/>
      <c r="AI162" s="625"/>
      <c r="AJ162" s="625"/>
      <c r="AK162" s="625"/>
      <c r="AL162" s="625"/>
      <c r="AM162" s="625"/>
      <c r="AN162" s="606"/>
      <c r="AO162" s="606"/>
      <c r="AP162" s="606"/>
      <c r="AQ162" s="606"/>
      <c r="AR162" s="606"/>
      <c r="AS162" s="606"/>
      <c r="AT162" s="606"/>
      <c r="AU162" s="606"/>
      <c r="AV162" s="606"/>
      <c r="AW162" s="606"/>
      <c r="AX162" s="606"/>
      <c r="AY162" s="606"/>
      <c r="AZ162" s="606"/>
      <c r="BA162" s="606"/>
    </row>
    <row r="163" spans="1:53" s="672" customFormat="1" x14ac:dyDescent="0.25">
      <c r="A163" s="606"/>
      <c r="B163" s="677"/>
      <c r="C163" s="677"/>
      <c r="D163" s="676"/>
      <c r="E163" s="675"/>
      <c r="F163" s="675"/>
      <c r="G163" s="673"/>
      <c r="H163" s="674"/>
      <c r="I163" s="673"/>
      <c r="J163" s="679" t="str">
        <f>IF(D163&lt;&gt;"",IF(E163&lt;&gt;"",VLOOKUP(CONCATENATE(D163,"-",E163),'[2]Three Phase - UG'!$C$8:$T$18,9,FALSE),""),"")</f>
        <v/>
      </c>
      <c r="K163" s="679" t="str">
        <f>IF(D163&lt;&gt;"",IF(E163&lt;&gt;"",VLOOKUP(CONCATENATE(D163,"-",E163),'[2]Three Phase - UG'!$C$8:$T$18,10,FALSE),""),"")</f>
        <v/>
      </c>
      <c r="L163" s="679" t="str">
        <f>IF(D163&lt;&gt;"",IF(E163&lt;&gt;"",VLOOKUP(CONCATENATE(D163,"-",E163),'[2]Three Phase - UG'!$C$8:$T$18,12,FALSE),""),"")</f>
        <v/>
      </c>
      <c r="M163" s="679" t="str">
        <f>IF(D163&lt;&gt;"",IF(E163&lt;&gt;"",VLOOKUP(CONCATENATE(D163,"-",E163),'[2]Three Phase - UG'!$C$8:$T$18,13,FALSE),""),"")</f>
        <v/>
      </c>
      <c r="N163" s="678" t="str">
        <f>IF(D163&lt;&gt;"",IF(E163&lt;&gt;"",VLOOKUP(CONCATENATE(D163,"-",E163),'[2]Three Phase - UG'!$C$8:$T$18,15,FALSE)*1000000,""),"")</f>
        <v/>
      </c>
      <c r="O163" s="679"/>
      <c r="P163" s="678"/>
      <c r="W163" s="671"/>
      <c r="X163" s="606"/>
      <c r="Y163" s="606"/>
      <c r="Z163" s="606"/>
      <c r="AA163" s="606"/>
      <c r="AB163" s="606"/>
      <c r="AC163" s="606"/>
      <c r="AD163" s="606"/>
      <c r="AE163" s="606"/>
      <c r="AF163" s="625"/>
      <c r="AG163" s="625"/>
      <c r="AH163" s="625"/>
      <c r="AI163" s="625"/>
      <c r="AJ163" s="625"/>
      <c r="AK163" s="625"/>
      <c r="AL163" s="625"/>
      <c r="AM163" s="625"/>
      <c r="AN163" s="606"/>
      <c r="AO163" s="606"/>
      <c r="AP163" s="606"/>
      <c r="AQ163" s="606"/>
      <c r="AR163" s="606"/>
      <c r="AS163" s="606"/>
      <c r="AT163" s="606"/>
      <c r="AU163" s="606"/>
      <c r="AV163" s="606"/>
      <c r="AW163" s="606"/>
      <c r="AX163" s="606"/>
      <c r="AY163" s="606"/>
      <c r="AZ163" s="606"/>
      <c r="BA163" s="606"/>
    </row>
    <row r="164" spans="1:53" s="672" customFormat="1" x14ac:dyDescent="0.25">
      <c r="A164" s="606"/>
      <c r="B164" s="677"/>
      <c r="C164" s="677"/>
      <c r="D164" s="676"/>
      <c r="E164" s="675"/>
      <c r="F164" s="675"/>
      <c r="G164" s="673"/>
      <c r="H164" s="674"/>
      <c r="I164" s="673"/>
      <c r="J164" s="679" t="str">
        <f>IF(D164&lt;&gt;"",IF(E164&lt;&gt;"",VLOOKUP(CONCATENATE(D164,"-",E164),'[2]Three Phase - UG'!$C$8:$T$18,9,FALSE),""),"")</f>
        <v/>
      </c>
      <c r="K164" s="679" t="str">
        <f>IF(D164&lt;&gt;"",IF(E164&lt;&gt;"",VLOOKUP(CONCATENATE(D164,"-",E164),'[2]Three Phase - UG'!$C$8:$T$18,10,FALSE),""),"")</f>
        <v/>
      </c>
      <c r="L164" s="679" t="str">
        <f>IF(D164&lt;&gt;"",IF(E164&lt;&gt;"",VLOOKUP(CONCATENATE(D164,"-",E164),'[2]Three Phase - UG'!$C$8:$T$18,12,FALSE),""),"")</f>
        <v/>
      </c>
      <c r="M164" s="679" t="str">
        <f>IF(D164&lt;&gt;"",IF(E164&lt;&gt;"",VLOOKUP(CONCATENATE(D164,"-",E164),'[2]Three Phase - UG'!$C$8:$T$18,13,FALSE),""),"")</f>
        <v/>
      </c>
      <c r="N164" s="678" t="str">
        <f>IF(D164&lt;&gt;"",IF(E164&lt;&gt;"",VLOOKUP(CONCATENATE(D164,"-",E164),'[2]Three Phase - UG'!$C$8:$T$18,15,FALSE)*1000000,""),"")</f>
        <v/>
      </c>
      <c r="O164" s="679"/>
      <c r="P164" s="678"/>
      <c r="W164" s="671"/>
      <c r="X164" s="606"/>
      <c r="Y164" s="606"/>
      <c r="Z164" s="606"/>
      <c r="AA164" s="606"/>
      <c r="AB164" s="606"/>
      <c r="AC164" s="606"/>
      <c r="AD164" s="606"/>
      <c r="AE164" s="606"/>
      <c r="AF164" s="625"/>
      <c r="AG164" s="625"/>
      <c r="AH164" s="625"/>
      <c r="AI164" s="625"/>
      <c r="AJ164" s="625"/>
      <c r="AK164" s="625"/>
      <c r="AL164" s="625"/>
      <c r="AM164" s="625"/>
      <c r="AN164" s="606"/>
      <c r="AO164" s="606"/>
      <c r="AP164" s="606"/>
      <c r="AQ164" s="606"/>
      <c r="AR164" s="606"/>
      <c r="AS164" s="606"/>
      <c r="AT164" s="606"/>
      <c r="AU164" s="606"/>
      <c r="AV164" s="606"/>
      <c r="AW164" s="606"/>
      <c r="AX164" s="606"/>
      <c r="AY164" s="606"/>
      <c r="AZ164" s="606"/>
      <c r="BA164" s="606"/>
    </row>
    <row r="165" spans="1:53" s="672" customFormat="1" x14ac:dyDescent="0.25">
      <c r="A165" s="606"/>
      <c r="B165" s="677"/>
      <c r="C165" s="677"/>
      <c r="D165" s="676"/>
      <c r="E165" s="675"/>
      <c r="F165" s="675"/>
      <c r="G165" s="673"/>
      <c r="H165" s="674"/>
      <c r="I165" s="673"/>
      <c r="J165" s="679" t="str">
        <f>IF(D165&lt;&gt;"",IF(E165&lt;&gt;"",VLOOKUP(CONCATENATE(D165,"-",E165),'[2]Three Phase - UG'!$C$8:$T$18,9,FALSE),""),"")</f>
        <v/>
      </c>
      <c r="K165" s="679" t="str">
        <f>IF(D165&lt;&gt;"",IF(E165&lt;&gt;"",VLOOKUP(CONCATENATE(D165,"-",E165),'[2]Three Phase - UG'!$C$8:$T$18,10,FALSE),""),"")</f>
        <v/>
      </c>
      <c r="L165" s="679" t="str">
        <f>IF(D165&lt;&gt;"",IF(E165&lt;&gt;"",VLOOKUP(CONCATENATE(D165,"-",E165),'[2]Three Phase - UG'!$C$8:$T$18,12,FALSE),""),"")</f>
        <v/>
      </c>
      <c r="M165" s="679" t="str">
        <f>IF(D165&lt;&gt;"",IF(E165&lt;&gt;"",VLOOKUP(CONCATENATE(D165,"-",E165),'[2]Three Phase - UG'!$C$8:$T$18,13,FALSE),""),"")</f>
        <v/>
      </c>
      <c r="N165" s="678" t="str">
        <f>IF(D165&lt;&gt;"",IF(E165&lt;&gt;"",VLOOKUP(CONCATENATE(D165,"-",E165),'[2]Three Phase - UG'!$C$8:$T$18,15,FALSE)*1000000,""),"")</f>
        <v/>
      </c>
      <c r="O165" s="679"/>
      <c r="P165" s="678"/>
      <c r="W165" s="671"/>
      <c r="X165" s="606"/>
      <c r="Y165" s="606"/>
      <c r="Z165" s="606"/>
      <c r="AA165" s="606"/>
      <c r="AB165" s="606"/>
      <c r="AC165" s="606"/>
      <c r="AD165" s="606"/>
      <c r="AE165" s="606"/>
      <c r="AF165" s="625"/>
      <c r="AG165" s="625"/>
      <c r="AH165" s="625"/>
      <c r="AI165" s="625"/>
      <c r="AJ165" s="625"/>
      <c r="AK165" s="625"/>
      <c r="AL165" s="625"/>
      <c r="AM165" s="625"/>
      <c r="AN165" s="606"/>
      <c r="AO165" s="606"/>
      <c r="AP165" s="606"/>
      <c r="AQ165" s="606"/>
      <c r="AR165" s="606"/>
      <c r="AS165" s="606"/>
      <c r="AT165" s="606"/>
      <c r="AU165" s="606"/>
      <c r="AV165" s="606"/>
      <c r="AW165" s="606"/>
      <c r="AX165" s="606"/>
      <c r="AY165" s="606"/>
      <c r="AZ165" s="606"/>
      <c r="BA165" s="606"/>
    </row>
    <row r="166" spans="1:53" s="672" customFormat="1" x14ac:dyDescent="0.25">
      <c r="A166" s="606"/>
      <c r="B166" s="677"/>
      <c r="C166" s="677"/>
      <c r="D166" s="676"/>
      <c r="E166" s="675"/>
      <c r="F166" s="675"/>
      <c r="G166" s="673"/>
      <c r="H166" s="674"/>
      <c r="I166" s="673"/>
      <c r="J166" s="679" t="str">
        <f>IF(D166&lt;&gt;"",IF(E166&lt;&gt;"",VLOOKUP(CONCATENATE(D166,"-",E166),'[2]Three Phase - UG'!$C$8:$T$18,9,FALSE),""),"")</f>
        <v/>
      </c>
      <c r="K166" s="679" t="str">
        <f>IF(D166&lt;&gt;"",IF(E166&lt;&gt;"",VLOOKUP(CONCATENATE(D166,"-",E166),'[2]Three Phase - UG'!$C$8:$T$18,10,FALSE),""),"")</f>
        <v/>
      </c>
      <c r="L166" s="679" t="str">
        <f>IF(D166&lt;&gt;"",IF(E166&lt;&gt;"",VLOOKUP(CONCATENATE(D166,"-",E166),'[2]Three Phase - UG'!$C$8:$T$18,12,FALSE),""),"")</f>
        <v/>
      </c>
      <c r="M166" s="679" t="str">
        <f>IF(D166&lt;&gt;"",IF(E166&lt;&gt;"",VLOOKUP(CONCATENATE(D166,"-",E166),'[2]Three Phase - UG'!$C$8:$T$18,13,FALSE),""),"")</f>
        <v/>
      </c>
      <c r="N166" s="678" t="str">
        <f>IF(D166&lt;&gt;"",IF(E166&lt;&gt;"",VLOOKUP(CONCATENATE(D166,"-",E166),'[2]Three Phase - UG'!$C$8:$T$18,15,FALSE)*1000000,""),"")</f>
        <v/>
      </c>
      <c r="O166" s="679"/>
      <c r="P166" s="678"/>
      <c r="W166" s="671"/>
      <c r="X166" s="606"/>
      <c r="Y166" s="606"/>
      <c r="Z166" s="606"/>
      <c r="AA166" s="606"/>
      <c r="AB166" s="606"/>
      <c r="AC166" s="606"/>
      <c r="AD166" s="606"/>
      <c r="AE166" s="606"/>
      <c r="AF166" s="625"/>
      <c r="AG166" s="625"/>
      <c r="AH166" s="625"/>
      <c r="AI166" s="625"/>
      <c r="AJ166" s="625"/>
      <c r="AK166" s="625"/>
      <c r="AL166" s="625"/>
      <c r="AM166" s="625"/>
      <c r="AN166" s="606"/>
      <c r="AO166" s="606"/>
      <c r="AP166" s="606"/>
      <c r="AQ166" s="606"/>
      <c r="AR166" s="606"/>
      <c r="AS166" s="606"/>
      <c r="AT166" s="606"/>
      <c r="AU166" s="606"/>
      <c r="AV166" s="606"/>
      <c r="AW166" s="606"/>
      <c r="AX166" s="606"/>
      <c r="AY166" s="606"/>
      <c r="AZ166" s="606"/>
      <c r="BA166" s="606"/>
    </row>
    <row r="167" spans="1:53" s="672" customFormat="1" x14ac:dyDescent="0.25">
      <c r="A167" s="606"/>
      <c r="B167" s="677"/>
      <c r="C167" s="677"/>
      <c r="D167" s="676"/>
      <c r="E167" s="675"/>
      <c r="F167" s="675"/>
      <c r="G167" s="673"/>
      <c r="H167" s="674"/>
      <c r="I167" s="673"/>
      <c r="J167" s="679" t="str">
        <f>IF(D167&lt;&gt;"",IF(E167&lt;&gt;"",VLOOKUP(CONCATENATE(D167,"-",E167),'[2]Three Phase - UG'!$C$8:$T$18,9,FALSE),""),"")</f>
        <v/>
      </c>
      <c r="K167" s="679" t="str">
        <f>IF(D167&lt;&gt;"",IF(E167&lt;&gt;"",VLOOKUP(CONCATENATE(D167,"-",E167),'[2]Three Phase - UG'!$C$8:$T$18,10,FALSE),""),"")</f>
        <v/>
      </c>
      <c r="L167" s="679" t="str">
        <f>IF(D167&lt;&gt;"",IF(E167&lt;&gt;"",VLOOKUP(CONCATENATE(D167,"-",E167),'[2]Three Phase - UG'!$C$8:$T$18,12,FALSE),""),"")</f>
        <v/>
      </c>
      <c r="M167" s="679" t="str">
        <f>IF(D167&lt;&gt;"",IF(E167&lt;&gt;"",VLOOKUP(CONCATENATE(D167,"-",E167),'[2]Three Phase - UG'!$C$8:$T$18,13,FALSE),""),"")</f>
        <v/>
      </c>
      <c r="N167" s="678" t="str">
        <f>IF(D167&lt;&gt;"",IF(E167&lt;&gt;"",VLOOKUP(CONCATENATE(D167,"-",E167),'[2]Three Phase - UG'!$C$8:$T$18,15,FALSE)*1000000,""),"")</f>
        <v/>
      </c>
      <c r="O167" s="679"/>
      <c r="P167" s="678"/>
      <c r="W167" s="671"/>
      <c r="X167" s="606"/>
      <c r="Y167" s="606"/>
      <c r="Z167" s="606"/>
      <c r="AA167" s="606"/>
      <c r="AB167" s="606"/>
      <c r="AC167" s="606"/>
      <c r="AD167" s="606"/>
      <c r="AE167" s="606"/>
      <c r="AF167" s="625"/>
      <c r="AG167" s="625"/>
      <c r="AH167" s="625"/>
      <c r="AI167" s="625"/>
      <c r="AJ167" s="625"/>
      <c r="AK167" s="625"/>
      <c r="AL167" s="625"/>
      <c r="AM167" s="625"/>
      <c r="AN167" s="606"/>
      <c r="AO167" s="606"/>
      <c r="AP167" s="606"/>
      <c r="AQ167" s="606"/>
      <c r="AR167" s="606"/>
      <c r="AS167" s="606"/>
      <c r="AT167" s="606"/>
      <c r="AU167" s="606"/>
      <c r="AV167" s="606"/>
      <c r="AW167" s="606"/>
      <c r="AX167" s="606"/>
      <c r="AY167" s="606"/>
      <c r="AZ167" s="606"/>
      <c r="BA167" s="606"/>
    </row>
    <row r="168" spans="1:53" s="672" customFormat="1" x14ac:dyDescent="0.25">
      <c r="A168" s="606"/>
      <c r="B168" s="677"/>
      <c r="C168" s="677"/>
      <c r="D168" s="676"/>
      <c r="E168" s="675"/>
      <c r="F168" s="675"/>
      <c r="G168" s="673"/>
      <c r="H168" s="674"/>
      <c r="I168" s="673"/>
      <c r="J168" s="679" t="str">
        <f>IF(D168&lt;&gt;"",IF(E168&lt;&gt;"",VLOOKUP(CONCATENATE(D168,"-",E168),'[2]Three Phase - UG'!$C$8:$T$18,9,FALSE),""),"")</f>
        <v/>
      </c>
      <c r="K168" s="679" t="str">
        <f>IF(D168&lt;&gt;"",IF(E168&lt;&gt;"",VLOOKUP(CONCATENATE(D168,"-",E168),'[2]Three Phase - UG'!$C$8:$T$18,10,FALSE),""),"")</f>
        <v/>
      </c>
      <c r="L168" s="679" t="str">
        <f>IF(D168&lt;&gt;"",IF(E168&lt;&gt;"",VLOOKUP(CONCATENATE(D168,"-",E168),'[2]Three Phase - UG'!$C$8:$T$18,12,FALSE),""),"")</f>
        <v/>
      </c>
      <c r="M168" s="679" t="str">
        <f>IF(D168&lt;&gt;"",IF(E168&lt;&gt;"",VLOOKUP(CONCATENATE(D168,"-",E168),'[2]Three Phase - UG'!$C$8:$T$18,13,FALSE),""),"")</f>
        <v/>
      </c>
      <c r="N168" s="678" t="str">
        <f>IF(D168&lt;&gt;"",IF(E168&lt;&gt;"",VLOOKUP(CONCATENATE(D168,"-",E168),'[2]Three Phase - UG'!$C$8:$T$18,15,FALSE)*1000000,""),"")</f>
        <v/>
      </c>
      <c r="O168" s="679"/>
      <c r="P168" s="678"/>
      <c r="W168" s="671"/>
      <c r="X168" s="606"/>
      <c r="Y168" s="606"/>
      <c r="Z168" s="606"/>
      <c r="AA168" s="606"/>
      <c r="AB168" s="606"/>
      <c r="AC168" s="606"/>
      <c r="AD168" s="606"/>
      <c r="AE168" s="606"/>
      <c r="AF168" s="625"/>
      <c r="AG168" s="625"/>
      <c r="AH168" s="625"/>
      <c r="AI168" s="625"/>
      <c r="AJ168" s="625"/>
      <c r="AK168" s="625"/>
      <c r="AL168" s="625"/>
      <c r="AM168" s="625"/>
      <c r="AN168" s="606"/>
      <c r="AO168" s="606"/>
      <c r="AP168" s="606"/>
      <c r="AQ168" s="606"/>
      <c r="AR168" s="606"/>
      <c r="AS168" s="606"/>
      <c r="AT168" s="606"/>
      <c r="AU168" s="606"/>
      <c r="AV168" s="606"/>
      <c r="AW168" s="606"/>
      <c r="AX168" s="606"/>
      <c r="AY168" s="606"/>
      <c r="AZ168" s="606"/>
      <c r="BA168" s="606"/>
    </row>
    <row r="169" spans="1:53" s="672" customFormat="1" x14ac:dyDescent="0.25">
      <c r="A169" s="606"/>
      <c r="B169" s="677"/>
      <c r="C169" s="677"/>
      <c r="D169" s="676"/>
      <c r="E169" s="675"/>
      <c r="F169" s="675"/>
      <c r="G169" s="673"/>
      <c r="H169" s="674"/>
      <c r="I169" s="673"/>
      <c r="J169" s="679" t="str">
        <f>IF(D169&lt;&gt;"",IF(E169&lt;&gt;"",VLOOKUP(CONCATENATE(D169,"-",E169),'[2]Three Phase - UG'!$C$8:$T$18,9,FALSE),""),"")</f>
        <v/>
      </c>
      <c r="K169" s="679" t="str">
        <f>IF(D169&lt;&gt;"",IF(E169&lt;&gt;"",VLOOKUP(CONCATENATE(D169,"-",E169),'[2]Three Phase - UG'!$C$8:$T$18,10,FALSE),""),"")</f>
        <v/>
      </c>
      <c r="L169" s="679" t="str">
        <f>IF(D169&lt;&gt;"",IF(E169&lt;&gt;"",VLOOKUP(CONCATENATE(D169,"-",E169),'[2]Three Phase - UG'!$C$8:$T$18,12,FALSE),""),"")</f>
        <v/>
      </c>
      <c r="M169" s="679" t="str">
        <f>IF(D169&lt;&gt;"",IF(E169&lt;&gt;"",VLOOKUP(CONCATENATE(D169,"-",E169),'[2]Three Phase - UG'!$C$8:$T$18,13,FALSE),""),"")</f>
        <v/>
      </c>
      <c r="N169" s="678" t="str">
        <f>IF(D169&lt;&gt;"",IF(E169&lt;&gt;"",VLOOKUP(CONCATENATE(D169,"-",E169),'[2]Three Phase - UG'!$C$8:$T$18,15,FALSE)*1000000,""),"")</f>
        <v/>
      </c>
      <c r="O169" s="679"/>
      <c r="P169" s="678"/>
      <c r="W169" s="671"/>
      <c r="X169" s="606"/>
      <c r="Y169" s="606"/>
      <c r="Z169" s="606"/>
      <c r="AA169" s="606"/>
      <c r="AB169" s="606"/>
      <c r="AC169" s="606"/>
      <c r="AD169" s="606"/>
      <c r="AE169" s="606"/>
      <c r="AF169" s="625"/>
      <c r="AG169" s="625"/>
      <c r="AH169" s="625"/>
      <c r="AI169" s="625"/>
      <c r="AJ169" s="625"/>
      <c r="AK169" s="625"/>
      <c r="AL169" s="625"/>
      <c r="AM169" s="625"/>
      <c r="AN169" s="606"/>
      <c r="AO169" s="606"/>
      <c r="AP169" s="606"/>
      <c r="AQ169" s="606"/>
      <c r="AR169" s="606"/>
      <c r="AS169" s="606"/>
      <c r="AT169" s="606"/>
      <c r="AU169" s="606"/>
      <c r="AV169" s="606"/>
      <c r="AW169" s="606"/>
      <c r="AX169" s="606"/>
      <c r="AY169" s="606"/>
      <c r="AZ169" s="606"/>
      <c r="BA169" s="606"/>
    </row>
    <row r="170" spans="1:53" s="672" customFormat="1" x14ac:dyDescent="0.25">
      <c r="A170" s="606"/>
      <c r="B170" s="677"/>
      <c r="C170" s="677"/>
      <c r="D170" s="676"/>
      <c r="E170" s="675"/>
      <c r="F170" s="675"/>
      <c r="G170" s="673"/>
      <c r="H170" s="674"/>
      <c r="I170" s="673"/>
      <c r="J170" s="679" t="str">
        <f>IF(D170&lt;&gt;"",IF(E170&lt;&gt;"",VLOOKUP(CONCATENATE(D170,"-",E170),'[2]Three Phase - UG'!$C$8:$T$18,9,FALSE),""),"")</f>
        <v/>
      </c>
      <c r="K170" s="679" t="str">
        <f>IF(D170&lt;&gt;"",IF(E170&lt;&gt;"",VLOOKUP(CONCATENATE(D170,"-",E170),'[2]Three Phase - UG'!$C$8:$T$18,10,FALSE),""),"")</f>
        <v/>
      </c>
      <c r="L170" s="679" t="str">
        <f>IF(D170&lt;&gt;"",IF(E170&lt;&gt;"",VLOOKUP(CONCATENATE(D170,"-",E170),'[2]Three Phase - UG'!$C$8:$T$18,12,FALSE),""),"")</f>
        <v/>
      </c>
      <c r="M170" s="679" t="str">
        <f>IF(D170&lt;&gt;"",IF(E170&lt;&gt;"",VLOOKUP(CONCATENATE(D170,"-",E170),'[2]Three Phase - UG'!$C$8:$T$18,13,FALSE),""),"")</f>
        <v/>
      </c>
      <c r="N170" s="678" t="str">
        <f>IF(D170&lt;&gt;"",IF(E170&lt;&gt;"",VLOOKUP(CONCATENATE(D170,"-",E170),'[2]Three Phase - UG'!$C$8:$T$18,15,FALSE)*1000000,""),"")</f>
        <v/>
      </c>
      <c r="O170" s="679"/>
      <c r="P170" s="678"/>
      <c r="W170" s="671"/>
      <c r="X170" s="606"/>
      <c r="Y170" s="606"/>
      <c r="Z170" s="606"/>
      <c r="AA170" s="606"/>
      <c r="AB170" s="606"/>
      <c r="AC170" s="606"/>
      <c r="AD170" s="606"/>
      <c r="AE170" s="606"/>
      <c r="AF170" s="625"/>
      <c r="AG170" s="625"/>
      <c r="AH170" s="625"/>
      <c r="AI170" s="625"/>
      <c r="AJ170" s="625"/>
      <c r="AK170" s="625"/>
      <c r="AL170" s="625"/>
      <c r="AM170" s="625"/>
      <c r="AN170" s="606"/>
      <c r="AO170" s="606"/>
      <c r="AP170" s="606"/>
      <c r="AQ170" s="606"/>
      <c r="AR170" s="606"/>
      <c r="AS170" s="606"/>
      <c r="AT170" s="606"/>
      <c r="AU170" s="606"/>
      <c r="AV170" s="606"/>
      <c r="AW170" s="606"/>
      <c r="AX170" s="606"/>
      <c r="AY170" s="606"/>
      <c r="AZ170" s="606"/>
      <c r="BA170" s="606"/>
    </row>
    <row r="171" spans="1:53" s="672" customFormat="1" x14ac:dyDescent="0.25">
      <c r="A171" s="606"/>
      <c r="B171" s="677"/>
      <c r="C171" s="677"/>
      <c r="D171" s="676"/>
      <c r="E171" s="675"/>
      <c r="F171" s="675"/>
      <c r="G171" s="673"/>
      <c r="H171" s="674"/>
      <c r="I171" s="673"/>
      <c r="J171" s="679" t="str">
        <f>IF(D171&lt;&gt;"",IF(E171&lt;&gt;"",VLOOKUP(CONCATENATE(D171,"-",E171),'[2]Three Phase - UG'!$C$8:$T$18,9,FALSE),""),"")</f>
        <v/>
      </c>
      <c r="K171" s="679" t="str">
        <f>IF(D171&lt;&gt;"",IF(E171&lt;&gt;"",VLOOKUP(CONCATENATE(D171,"-",E171),'[2]Three Phase - UG'!$C$8:$T$18,10,FALSE),""),"")</f>
        <v/>
      </c>
      <c r="L171" s="679" t="str">
        <f>IF(D171&lt;&gt;"",IF(E171&lt;&gt;"",VLOOKUP(CONCATENATE(D171,"-",E171),'[2]Three Phase - UG'!$C$8:$T$18,12,FALSE),""),"")</f>
        <v/>
      </c>
      <c r="M171" s="679" t="str">
        <f>IF(D171&lt;&gt;"",IF(E171&lt;&gt;"",VLOOKUP(CONCATENATE(D171,"-",E171),'[2]Three Phase - UG'!$C$8:$T$18,13,FALSE),""),"")</f>
        <v/>
      </c>
      <c r="N171" s="678" t="str">
        <f>IF(D171&lt;&gt;"",IF(E171&lt;&gt;"",VLOOKUP(CONCATENATE(D171,"-",E171),'[2]Three Phase - UG'!$C$8:$T$18,15,FALSE)*1000000,""),"")</f>
        <v/>
      </c>
      <c r="O171" s="679"/>
      <c r="P171" s="678"/>
      <c r="W171" s="671"/>
      <c r="X171" s="606"/>
      <c r="Y171" s="606"/>
      <c r="Z171" s="606"/>
      <c r="AA171" s="606"/>
      <c r="AB171" s="606"/>
      <c r="AC171" s="606"/>
      <c r="AD171" s="606"/>
      <c r="AE171" s="606"/>
      <c r="AF171" s="625"/>
      <c r="AG171" s="625"/>
      <c r="AH171" s="625"/>
      <c r="AI171" s="625"/>
      <c r="AJ171" s="625"/>
      <c r="AK171" s="625"/>
      <c r="AL171" s="625"/>
      <c r="AM171" s="625"/>
      <c r="AN171" s="606"/>
      <c r="AO171" s="606"/>
      <c r="AP171" s="606"/>
      <c r="AQ171" s="606"/>
      <c r="AR171" s="606"/>
      <c r="AS171" s="606"/>
      <c r="AT171" s="606"/>
      <c r="AU171" s="606"/>
      <c r="AV171" s="606"/>
      <c r="AW171" s="606"/>
      <c r="AX171" s="606"/>
      <c r="AY171" s="606"/>
      <c r="AZ171" s="606"/>
      <c r="BA171" s="606"/>
    </row>
    <row r="172" spans="1:53" s="672" customFormat="1" x14ac:dyDescent="0.25">
      <c r="A172" s="606"/>
      <c r="B172" s="677"/>
      <c r="C172" s="677"/>
      <c r="D172" s="676"/>
      <c r="E172" s="675"/>
      <c r="F172" s="675"/>
      <c r="G172" s="673"/>
      <c r="H172" s="674"/>
      <c r="I172" s="673"/>
      <c r="J172" s="679" t="str">
        <f>IF(D172&lt;&gt;"",IF(E172&lt;&gt;"",VLOOKUP(CONCATENATE(D172,"-",E172),'[2]Three Phase - UG'!$C$8:$T$18,9,FALSE),""),"")</f>
        <v/>
      </c>
      <c r="K172" s="679" t="str">
        <f>IF(D172&lt;&gt;"",IF(E172&lt;&gt;"",VLOOKUP(CONCATENATE(D172,"-",E172),'[2]Three Phase - UG'!$C$8:$T$18,10,FALSE),""),"")</f>
        <v/>
      </c>
      <c r="L172" s="679" t="str">
        <f>IF(D172&lt;&gt;"",IF(E172&lt;&gt;"",VLOOKUP(CONCATENATE(D172,"-",E172),'[2]Three Phase - UG'!$C$8:$T$18,12,FALSE),""),"")</f>
        <v/>
      </c>
      <c r="M172" s="679" t="str">
        <f>IF(D172&lt;&gt;"",IF(E172&lt;&gt;"",VLOOKUP(CONCATENATE(D172,"-",E172),'[2]Three Phase - UG'!$C$8:$T$18,13,FALSE),""),"")</f>
        <v/>
      </c>
      <c r="N172" s="678" t="str">
        <f>IF(D172&lt;&gt;"",IF(E172&lt;&gt;"",VLOOKUP(CONCATENATE(D172,"-",E172),'[2]Three Phase - UG'!$C$8:$T$18,15,FALSE)*1000000,""),"")</f>
        <v/>
      </c>
      <c r="O172" s="679"/>
      <c r="P172" s="678"/>
      <c r="W172" s="671"/>
      <c r="X172" s="606"/>
      <c r="Y172" s="606"/>
      <c r="Z172" s="606"/>
      <c r="AA172" s="606"/>
      <c r="AB172" s="606"/>
      <c r="AC172" s="606"/>
      <c r="AD172" s="606"/>
      <c r="AE172" s="606"/>
      <c r="AF172" s="625"/>
      <c r="AG172" s="625"/>
      <c r="AH172" s="625"/>
      <c r="AI172" s="625"/>
      <c r="AJ172" s="625"/>
      <c r="AK172" s="625"/>
      <c r="AL172" s="625"/>
      <c r="AM172" s="625"/>
      <c r="AN172" s="606"/>
      <c r="AO172" s="606"/>
      <c r="AP172" s="606"/>
      <c r="AQ172" s="606"/>
      <c r="AR172" s="606"/>
      <c r="AS172" s="606"/>
      <c r="AT172" s="606"/>
      <c r="AU172" s="606"/>
      <c r="AV172" s="606"/>
      <c r="AW172" s="606"/>
      <c r="AX172" s="606"/>
      <c r="AY172" s="606"/>
      <c r="AZ172" s="606"/>
      <c r="BA172" s="606"/>
    </row>
    <row r="173" spans="1:53" s="672" customFormat="1" x14ac:dyDescent="0.25">
      <c r="A173" s="606"/>
      <c r="B173" s="677"/>
      <c r="C173" s="677"/>
      <c r="D173" s="676"/>
      <c r="E173" s="675"/>
      <c r="F173" s="675"/>
      <c r="G173" s="673"/>
      <c r="H173" s="674"/>
      <c r="I173" s="673"/>
      <c r="J173" s="679" t="str">
        <f>IF(D173&lt;&gt;"",IF(E173&lt;&gt;"",VLOOKUP(CONCATENATE(D173,"-",E173),'[2]Three Phase - UG'!$C$8:$T$18,9,FALSE),""),"")</f>
        <v/>
      </c>
      <c r="K173" s="679" t="str">
        <f>IF(D173&lt;&gt;"",IF(E173&lt;&gt;"",VLOOKUP(CONCATENATE(D173,"-",E173),'[2]Three Phase - UG'!$C$8:$T$18,10,FALSE),""),"")</f>
        <v/>
      </c>
      <c r="L173" s="679" t="str">
        <f>IF(D173&lt;&gt;"",IF(E173&lt;&gt;"",VLOOKUP(CONCATENATE(D173,"-",E173),'[2]Three Phase - UG'!$C$8:$T$18,12,FALSE),""),"")</f>
        <v/>
      </c>
      <c r="M173" s="679" t="str">
        <f>IF(D173&lt;&gt;"",IF(E173&lt;&gt;"",VLOOKUP(CONCATENATE(D173,"-",E173),'[2]Three Phase - UG'!$C$8:$T$18,13,FALSE),""),"")</f>
        <v/>
      </c>
      <c r="N173" s="678" t="str">
        <f>IF(D173&lt;&gt;"",IF(E173&lt;&gt;"",VLOOKUP(CONCATENATE(D173,"-",E173),'[2]Three Phase - UG'!$C$8:$T$18,15,FALSE)*1000000,""),"")</f>
        <v/>
      </c>
      <c r="O173" s="679"/>
      <c r="P173" s="678"/>
      <c r="W173" s="671"/>
      <c r="X173" s="606"/>
      <c r="Y173" s="606"/>
      <c r="Z173" s="606"/>
      <c r="AA173" s="606"/>
      <c r="AB173" s="606"/>
      <c r="AC173" s="606"/>
      <c r="AD173" s="606"/>
      <c r="AE173" s="606"/>
      <c r="AF173" s="625"/>
      <c r="AG173" s="625"/>
      <c r="AH173" s="625"/>
      <c r="AI173" s="625"/>
      <c r="AJ173" s="625"/>
      <c r="AK173" s="625"/>
      <c r="AL173" s="625"/>
      <c r="AM173" s="625"/>
      <c r="AN173" s="606"/>
      <c r="AO173" s="606"/>
      <c r="AP173" s="606"/>
      <c r="AQ173" s="606"/>
      <c r="AR173" s="606"/>
      <c r="AS173" s="606"/>
      <c r="AT173" s="606"/>
      <c r="AU173" s="606"/>
      <c r="AV173" s="606"/>
      <c r="AW173" s="606"/>
      <c r="AX173" s="606"/>
      <c r="AY173" s="606"/>
      <c r="AZ173" s="606"/>
      <c r="BA173" s="606"/>
    </row>
    <row r="174" spans="1:53" s="672" customFormat="1" x14ac:dyDescent="0.25">
      <c r="A174" s="606"/>
      <c r="B174" s="677"/>
      <c r="C174" s="677"/>
      <c r="D174" s="676"/>
      <c r="E174" s="675"/>
      <c r="F174" s="675"/>
      <c r="G174" s="673"/>
      <c r="H174" s="674"/>
      <c r="I174" s="673"/>
      <c r="J174" s="679" t="str">
        <f>IF(D174&lt;&gt;"",IF(E174&lt;&gt;"",VLOOKUP(CONCATENATE(D174,"-",E174),'[2]Three Phase - UG'!$C$8:$T$18,9,FALSE),""),"")</f>
        <v/>
      </c>
      <c r="K174" s="679" t="str">
        <f>IF(D174&lt;&gt;"",IF(E174&lt;&gt;"",VLOOKUP(CONCATENATE(D174,"-",E174),'[2]Three Phase - UG'!$C$8:$T$18,10,FALSE),""),"")</f>
        <v/>
      </c>
      <c r="L174" s="679" t="str">
        <f>IF(D174&lt;&gt;"",IF(E174&lt;&gt;"",VLOOKUP(CONCATENATE(D174,"-",E174),'[2]Three Phase - UG'!$C$8:$T$18,12,FALSE),""),"")</f>
        <v/>
      </c>
      <c r="M174" s="679" t="str">
        <f>IF(D174&lt;&gt;"",IF(E174&lt;&gt;"",VLOOKUP(CONCATENATE(D174,"-",E174),'[2]Three Phase - UG'!$C$8:$T$18,13,FALSE),""),"")</f>
        <v/>
      </c>
      <c r="N174" s="678" t="str">
        <f>IF(D174&lt;&gt;"",IF(E174&lt;&gt;"",VLOOKUP(CONCATENATE(D174,"-",E174),'[2]Three Phase - UG'!$C$8:$T$18,15,FALSE)*1000000,""),"")</f>
        <v/>
      </c>
      <c r="O174" s="679"/>
      <c r="P174" s="678"/>
      <c r="W174" s="671"/>
      <c r="X174" s="606"/>
      <c r="Y174" s="606"/>
      <c r="Z174" s="606"/>
      <c r="AA174" s="606"/>
      <c r="AB174" s="606"/>
      <c r="AC174" s="606"/>
      <c r="AD174" s="606"/>
      <c r="AE174" s="606"/>
      <c r="AF174" s="625"/>
      <c r="AG174" s="625"/>
      <c r="AH174" s="625"/>
      <c r="AI174" s="625"/>
      <c r="AJ174" s="625"/>
      <c r="AK174" s="625"/>
      <c r="AL174" s="625"/>
      <c r="AM174" s="625"/>
      <c r="AN174" s="606"/>
      <c r="AO174" s="606"/>
      <c r="AP174" s="606"/>
      <c r="AQ174" s="606"/>
      <c r="AR174" s="606"/>
      <c r="AS174" s="606"/>
      <c r="AT174" s="606"/>
      <c r="AU174" s="606"/>
      <c r="AV174" s="606"/>
      <c r="AW174" s="606"/>
      <c r="AX174" s="606"/>
      <c r="AY174" s="606"/>
      <c r="AZ174" s="606"/>
      <c r="BA174" s="606"/>
    </row>
    <row r="175" spans="1:53" s="672" customFormat="1" x14ac:dyDescent="0.25">
      <c r="A175" s="606"/>
      <c r="B175" s="677"/>
      <c r="C175" s="677"/>
      <c r="D175" s="676"/>
      <c r="E175" s="675"/>
      <c r="F175" s="675"/>
      <c r="G175" s="673"/>
      <c r="H175" s="674"/>
      <c r="I175" s="673"/>
      <c r="J175" s="679" t="str">
        <f>IF(D175&lt;&gt;"",IF(E175&lt;&gt;"",VLOOKUP(CONCATENATE(D175,"-",E175),'[2]Three Phase - UG'!$C$8:$T$18,9,FALSE),""),"")</f>
        <v/>
      </c>
      <c r="K175" s="679" t="str">
        <f>IF(D175&lt;&gt;"",IF(E175&lt;&gt;"",VLOOKUP(CONCATENATE(D175,"-",E175),'[2]Three Phase - UG'!$C$8:$T$18,10,FALSE),""),"")</f>
        <v/>
      </c>
      <c r="L175" s="679" t="str">
        <f>IF(D175&lt;&gt;"",IF(E175&lt;&gt;"",VLOOKUP(CONCATENATE(D175,"-",E175),'[2]Three Phase - UG'!$C$8:$T$18,12,FALSE),""),"")</f>
        <v/>
      </c>
      <c r="M175" s="679" t="str">
        <f>IF(D175&lt;&gt;"",IF(E175&lt;&gt;"",VLOOKUP(CONCATENATE(D175,"-",E175),'[2]Three Phase - UG'!$C$8:$T$18,13,FALSE),""),"")</f>
        <v/>
      </c>
      <c r="N175" s="678" t="str">
        <f>IF(D175&lt;&gt;"",IF(E175&lt;&gt;"",VLOOKUP(CONCATENATE(D175,"-",E175),'[2]Three Phase - UG'!$C$8:$T$18,15,FALSE)*1000000,""),"")</f>
        <v/>
      </c>
      <c r="O175" s="679"/>
      <c r="P175" s="678"/>
      <c r="W175" s="671"/>
      <c r="X175" s="606"/>
      <c r="Y175" s="606"/>
      <c r="Z175" s="606"/>
      <c r="AA175" s="606"/>
      <c r="AB175" s="606"/>
      <c r="AC175" s="606"/>
      <c r="AD175" s="606"/>
      <c r="AE175" s="606"/>
      <c r="AF175" s="625"/>
      <c r="AG175" s="625"/>
      <c r="AH175" s="625"/>
      <c r="AI175" s="625"/>
      <c r="AJ175" s="625"/>
      <c r="AK175" s="625"/>
      <c r="AL175" s="625"/>
      <c r="AM175" s="625"/>
      <c r="AN175" s="606"/>
      <c r="AO175" s="606"/>
      <c r="AP175" s="606"/>
      <c r="AQ175" s="606"/>
      <c r="AR175" s="606"/>
      <c r="AS175" s="606"/>
      <c r="AT175" s="606"/>
      <c r="AU175" s="606"/>
      <c r="AV175" s="606"/>
      <c r="AW175" s="606"/>
      <c r="AX175" s="606"/>
      <c r="AY175" s="606"/>
      <c r="AZ175" s="606"/>
      <c r="BA175" s="606"/>
    </row>
    <row r="176" spans="1:53" s="672" customFormat="1" x14ac:dyDescent="0.25">
      <c r="A176" s="606"/>
      <c r="B176" s="677"/>
      <c r="C176" s="677"/>
      <c r="D176" s="676"/>
      <c r="E176" s="675"/>
      <c r="F176" s="675"/>
      <c r="G176" s="673"/>
      <c r="H176" s="674"/>
      <c r="I176" s="673"/>
      <c r="J176" s="679" t="str">
        <f>IF(D176&lt;&gt;"",IF(E176&lt;&gt;"",VLOOKUP(CONCATENATE(D176,"-",E176),'[2]Three Phase - UG'!$C$8:$T$18,9,FALSE),""),"")</f>
        <v/>
      </c>
      <c r="K176" s="679" t="str">
        <f>IF(D176&lt;&gt;"",IF(E176&lt;&gt;"",VLOOKUP(CONCATENATE(D176,"-",E176),'[2]Three Phase - UG'!$C$8:$T$18,10,FALSE),""),"")</f>
        <v/>
      </c>
      <c r="L176" s="679" t="str">
        <f>IF(D176&lt;&gt;"",IF(E176&lt;&gt;"",VLOOKUP(CONCATENATE(D176,"-",E176),'[2]Three Phase - UG'!$C$8:$T$18,12,FALSE),""),"")</f>
        <v/>
      </c>
      <c r="M176" s="679" t="str">
        <f>IF(D176&lt;&gt;"",IF(E176&lt;&gt;"",VLOOKUP(CONCATENATE(D176,"-",E176),'[2]Three Phase - UG'!$C$8:$T$18,13,FALSE),""),"")</f>
        <v/>
      </c>
      <c r="N176" s="678" t="str">
        <f>IF(D176&lt;&gt;"",IF(E176&lt;&gt;"",VLOOKUP(CONCATENATE(D176,"-",E176),'[2]Three Phase - UG'!$C$8:$T$18,15,FALSE)*1000000,""),"")</f>
        <v/>
      </c>
      <c r="O176" s="679"/>
      <c r="P176" s="678"/>
      <c r="W176" s="671"/>
      <c r="X176" s="606"/>
      <c r="Y176" s="606"/>
      <c r="Z176" s="606"/>
      <c r="AA176" s="606"/>
      <c r="AB176" s="606"/>
      <c r="AC176" s="606"/>
      <c r="AD176" s="606"/>
      <c r="AE176" s="606"/>
      <c r="AF176" s="625"/>
      <c r="AG176" s="625"/>
      <c r="AH176" s="625"/>
      <c r="AI176" s="625"/>
      <c r="AJ176" s="625"/>
      <c r="AK176" s="625"/>
      <c r="AL176" s="625"/>
      <c r="AM176" s="625"/>
      <c r="AN176" s="606"/>
      <c r="AO176" s="606"/>
      <c r="AP176" s="606"/>
      <c r="AQ176" s="606"/>
      <c r="AR176" s="606"/>
      <c r="AS176" s="606"/>
      <c r="AT176" s="606"/>
      <c r="AU176" s="606"/>
      <c r="AV176" s="606"/>
      <c r="AW176" s="606"/>
      <c r="AX176" s="606"/>
      <c r="AY176" s="606"/>
      <c r="AZ176" s="606"/>
      <c r="BA176" s="606"/>
    </row>
    <row r="177" spans="1:53" s="672" customFormat="1" x14ac:dyDescent="0.25">
      <c r="A177" s="606"/>
      <c r="B177" s="677"/>
      <c r="C177" s="677"/>
      <c r="D177" s="676"/>
      <c r="E177" s="675"/>
      <c r="F177" s="675"/>
      <c r="G177" s="673"/>
      <c r="H177" s="674"/>
      <c r="I177" s="673"/>
      <c r="J177" s="679" t="str">
        <f>IF(D177&lt;&gt;"",IF(E177&lt;&gt;"",VLOOKUP(CONCATENATE(D177,"-",E177),'[2]Three Phase - UG'!$C$8:$T$18,9,FALSE),""),"")</f>
        <v/>
      </c>
      <c r="K177" s="679" t="str">
        <f>IF(D177&lt;&gt;"",IF(E177&lt;&gt;"",VLOOKUP(CONCATENATE(D177,"-",E177),'[2]Three Phase - UG'!$C$8:$T$18,10,FALSE),""),"")</f>
        <v/>
      </c>
      <c r="L177" s="679" t="str">
        <f>IF(D177&lt;&gt;"",IF(E177&lt;&gt;"",VLOOKUP(CONCATENATE(D177,"-",E177),'[2]Three Phase - UG'!$C$8:$T$18,12,FALSE),""),"")</f>
        <v/>
      </c>
      <c r="M177" s="679" t="str">
        <f>IF(D177&lt;&gt;"",IF(E177&lt;&gt;"",VLOOKUP(CONCATENATE(D177,"-",E177),'[2]Three Phase - UG'!$C$8:$T$18,13,FALSE),""),"")</f>
        <v/>
      </c>
      <c r="N177" s="678" t="str">
        <f>IF(D177&lt;&gt;"",IF(E177&lt;&gt;"",VLOOKUP(CONCATENATE(D177,"-",E177),'[2]Three Phase - UG'!$C$8:$T$18,15,FALSE)*1000000,""),"")</f>
        <v/>
      </c>
      <c r="O177" s="679"/>
      <c r="P177" s="678"/>
      <c r="W177" s="671"/>
      <c r="X177" s="606"/>
      <c r="Y177" s="606"/>
      <c r="Z177" s="606"/>
      <c r="AA177" s="606"/>
      <c r="AB177" s="606"/>
      <c r="AC177" s="606"/>
      <c r="AD177" s="606"/>
      <c r="AE177" s="606"/>
      <c r="AF177" s="625"/>
      <c r="AG177" s="625"/>
      <c r="AH177" s="625"/>
      <c r="AI177" s="625"/>
      <c r="AJ177" s="625"/>
      <c r="AK177" s="625"/>
      <c r="AL177" s="625"/>
      <c r="AM177" s="625"/>
      <c r="AN177" s="606"/>
      <c r="AO177" s="606"/>
      <c r="AP177" s="606"/>
      <c r="AQ177" s="606"/>
      <c r="AR177" s="606"/>
      <c r="AS177" s="606"/>
      <c r="AT177" s="606"/>
      <c r="AU177" s="606"/>
      <c r="AV177" s="606"/>
      <c r="AW177" s="606"/>
      <c r="AX177" s="606"/>
      <c r="AY177" s="606"/>
      <c r="AZ177" s="606"/>
      <c r="BA177" s="606"/>
    </row>
    <row r="178" spans="1:53" s="672" customFormat="1" x14ac:dyDescent="0.25">
      <c r="A178" s="606"/>
      <c r="B178" s="677"/>
      <c r="C178" s="677"/>
      <c r="D178" s="676"/>
      <c r="E178" s="675"/>
      <c r="F178" s="675"/>
      <c r="G178" s="673"/>
      <c r="H178" s="674"/>
      <c r="I178" s="673"/>
      <c r="J178" s="679" t="str">
        <f>IF(D178&lt;&gt;"",IF(E178&lt;&gt;"",VLOOKUP(CONCATENATE(D178,"-",E178),'[2]Three Phase - UG'!$C$8:$T$18,9,FALSE),""),"")</f>
        <v/>
      </c>
      <c r="K178" s="679" t="str">
        <f>IF(D178&lt;&gt;"",IF(E178&lt;&gt;"",VLOOKUP(CONCATENATE(D178,"-",E178),'[2]Three Phase - UG'!$C$8:$T$18,10,FALSE),""),"")</f>
        <v/>
      </c>
      <c r="L178" s="679" t="str">
        <f>IF(D178&lt;&gt;"",IF(E178&lt;&gt;"",VLOOKUP(CONCATENATE(D178,"-",E178),'[2]Three Phase - UG'!$C$8:$T$18,12,FALSE),""),"")</f>
        <v/>
      </c>
      <c r="M178" s="679" t="str">
        <f>IF(D178&lt;&gt;"",IF(E178&lt;&gt;"",VLOOKUP(CONCATENATE(D178,"-",E178),'[2]Three Phase - UG'!$C$8:$T$18,13,FALSE),""),"")</f>
        <v/>
      </c>
      <c r="N178" s="678" t="str">
        <f>IF(D178&lt;&gt;"",IF(E178&lt;&gt;"",VLOOKUP(CONCATENATE(D178,"-",E178),'[2]Three Phase - UG'!$C$8:$T$18,15,FALSE)*1000000,""),"")</f>
        <v/>
      </c>
      <c r="O178" s="679"/>
      <c r="P178" s="678"/>
      <c r="W178" s="671"/>
      <c r="X178" s="606"/>
      <c r="Y178" s="606"/>
      <c r="Z178" s="606"/>
      <c r="AA178" s="606"/>
      <c r="AB178" s="606"/>
      <c r="AC178" s="606"/>
      <c r="AD178" s="606"/>
      <c r="AE178" s="606"/>
      <c r="AF178" s="625"/>
      <c r="AG178" s="625"/>
      <c r="AH178" s="625"/>
      <c r="AI178" s="625"/>
      <c r="AJ178" s="625"/>
      <c r="AK178" s="625"/>
      <c r="AL178" s="625"/>
      <c r="AM178" s="625"/>
      <c r="AN178" s="606"/>
      <c r="AO178" s="606"/>
      <c r="AP178" s="606"/>
      <c r="AQ178" s="606"/>
      <c r="AR178" s="606"/>
      <c r="AS178" s="606"/>
      <c r="AT178" s="606"/>
      <c r="AU178" s="606"/>
      <c r="AV178" s="606"/>
      <c r="AW178" s="606"/>
      <c r="AX178" s="606"/>
      <c r="AY178" s="606"/>
      <c r="AZ178" s="606"/>
      <c r="BA178" s="606"/>
    </row>
    <row r="179" spans="1:53" s="672" customFormat="1" x14ac:dyDescent="0.25">
      <c r="A179" s="606"/>
      <c r="B179" s="677"/>
      <c r="C179" s="677"/>
      <c r="D179" s="676"/>
      <c r="E179" s="675"/>
      <c r="F179" s="675"/>
      <c r="G179" s="673"/>
      <c r="H179" s="674"/>
      <c r="I179" s="673"/>
      <c r="J179" s="679" t="str">
        <f>IF(D179&lt;&gt;"",IF(E179&lt;&gt;"",VLOOKUP(CONCATENATE(D179,"-",E179),'[2]Three Phase - UG'!$C$8:$T$18,9,FALSE),""),"")</f>
        <v/>
      </c>
      <c r="K179" s="679" t="str">
        <f>IF(D179&lt;&gt;"",IF(E179&lt;&gt;"",VLOOKUP(CONCATENATE(D179,"-",E179),'[2]Three Phase - UG'!$C$8:$T$18,10,FALSE),""),"")</f>
        <v/>
      </c>
      <c r="L179" s="679" t="str">
        <f>IF(D179&lt;&gt;"",IF(E179&lt;&gt;"",VLOOKUP(CONCATENATE(D179,"-",E179),'[2]Three Phase - UG'!$C$8:$T$18,12,FALSE),""),"")</f>
        <v/>
      </c>
      <c r="M179" s="679" t="str">
        <f>IF(D179&lt;&gt;"",IF(E179&lt;&gt;"",VLOOKUP(CONCATENATE(D179,"-",E179),'[2]Three Phase - UG'!$C$8:$T$18,13,FALSE),""),"")</f>
        <v/>
      </c>
      <c r="N179" s="678" t="str">
        <f>IF(D179&lt;&gt;"",IF(E179&lt;&gt;"",VLOOKUP(CONCATENATE(D179,"-",E179),'[2]Three Phase - UG'!$C$8:$T$18,15,FALSE)*1000000,""),"")</f>
        <v/>
      </c>
      <c r="O179" s="679"/>
      <c r="P179" s="678"/>
      <c r="W179" s="671"/>
      <c r="X179" s="606"/>
      <c r="Y179" s="606"/>
      <c r="Z179" s="606"/>
      <c r="AA179" s="606"/>
      <c r="AB179" s="606"/>
      <c r="AC179" s="606"/>
      <c r="AD179" s="606"/>
      <c r="AE179" s="606"/>
      <c r="AF179" s="625"/>
      <c r="AG179" s="625"/>
      <c r="AH179" s="625"/>
      <c r="AI179" s="625"/>
      <c r="AJ179" s="625"/>
      <c r="AK179" s="625"/>
      <c r="AL179" s="625"/>
      <c r="AM179" s="625"/>
      <c r="AN179" s="606"/>
      <c r="AO179" s="606"/>
      <c r="AP179" s="606"/>
      <c r="AQ179" s="606"/>
      <c r="AR179" s="606"/>
      <c r="AS179" s="606"/>
      <c r="AT179" s="606"/>
      <c r="AU179" s="606"/>
      <c r="AV179" s="606"/>
      <c r="AW179" s="606"/>
      <c r="AX179" s="606"/>
      <c r="AY179" s="606"/>
      <c r="AZ179" s="606"/>
      <c r="BA179" s="606"/>
    </row>
    <row r="180" spans="1:53" s="672" customFormat="1" x14ac:dyDescent="0.25">
      <c r="A180" s="606"/>
      <c r="B180" s="677"/>
      <c r="C180" s="677"/>
      <c r="D180" s="676"/>
      <c r="E180" s="675"/>
      <c r="F180" s="675"/>
      <c r="G180" s="673"/>
      <c r="H180" s="674"/>
      <c r="I180" s="673"/>
      <c r="J180" s="679" t="str">
        <f>IF(D180&lt;&gt;"",IF(E180&lt;&gt;"",VLOOKUP(CONCATENATE(D180,"-",E180),'[2]Three Phase - UG'!$C$8:$T$18,9,FALSE),""),"")</f>
        <v/>
      </c>
      <c r="K180" s="679" t="str">
        <f>IF(D180&lt;&gt;"",IF(E180&lt;&gt;"",VLOOKUP(CONCATENATE(D180,"-",E180),'[2]Three Phase - UG'!$C$8:$T$18,10,FALSE),""),"")</f>
        <v/>
      </c>
      <c r="L180" s="679" t="str">
        <f>IF(D180&lt;&gt;"",IF(E180&lt;&gt;"",VLOOKUP(CONCATENATE(D180,"-",E180),'[2]Three Phase - UG'!$C$8:$T$18,12,FALSE),""),"")</f>
        <v/>
      </c>
      <c r="M180" s="679" t="str">
        <f>IF(D180&lt;&gt;"",IF(E180&lt;&gt;"",VLOOKUP(CONCATENATE(D180,"-",E180),'[2]Three Phase - UG'!$C$8:$T$18,13,FALSE),""),"")</f>
        <v/>
      </c>
      <c r="N180" s="678" t="str">
        <f>IF(D180&lt;&gt;"",IF(E180&lt;&gt;"",VLOOKUP(CONCATENATE(D180,"-",E180),'[2]Three Phase - UG'!$C$8:$T$18,15,FALSE)*1000000,""),"")</f>
        <v/>
      </c>
      <c r="O180" s="679"/>
      <c r="P180" s="678"/>
      <c r="W180" s="671"/>
      <c r="X180" s="606"/>
      <c r="Y180" s="606"/>
      <c r="Z180" s="606"/>
      <c r="AA180" s="606"/>
      <c r="AB180" s="606"/>
      <c r="AC180" s="606"/>
      <c r="AD180" s="606"/>
      <c r="AE180" s="606"/>
      <c r="AF180" s="625"/>
      <c r="AG180" s="625"/>
      <c r="AH180" s="625"/>
      <c r="AI180" s="625"/>
      <c r="AJ180" s="625"/>
      <c r="AK180" s="625"/>
      <c r="AL180" s="625"/>
      <c r="AM180" s="625"/>
      <c r="AN180" s="606"/>
      <c r="AO180" s="606"/>
      <c r="AP180" s="606"/>
      <c r="AQ180" s="606"/>
      <c r="AR180" s="606"/>
      <c r="AS180" s="606"/>
      <c r="AT180" s="606"/>
      <c r="AU180" s="606"/>
      <c r="AV180" s="606"/>
      <c r="AW180" s="606"/>
      <c r="AX180" s="606"/>
      <c r="AY180" s="606"/>
      <c r="AZ180" s="606"/>
      <c r="BA180" s="606"/>
    </row>
    <row r="181" spans="1:53" s="672" customFormat="1" x14ac:dyDescent="0.25">
      <c r="A181" s="606"/>
      <c r="B181" s="677"/>
      <c r="C181" s="677"/>
      <c r="D181" s="676"/>
      <c r="E181" s="675"/>
      <c r="F181" s="675"/>
      <c r="G181" s="673"/>
      <c r="H181" s="674"/>
      <c r="I181" s="673"/>
      <c r="J181" s="679" t="str">
        <f>IF(D181&lt;&gt;"",IF(E181&lt;&gt;"",VLOOKUP(CONCATENATE(D181,"-",E181),'[2]Three Phase - UG'!$C$8:$T$18,9,FALSE),""),"")</f>
        <v/>
      </c>
      <c r="K181" s="679" t="str">
        <f>IF(D181&lt;&gt;"",IF(E181&lt;&gt;"",VLOOKUP(CONCATENATE(D181,"-",E181),'[2]Three Phase - UG'!$C$8:$T$18,10,FALSE),""),"")</f>
        <v/>
      </c>
      <c r="L181" s="679" t="str">
        <f>IF(D181&lt;&gt;"",IF(E181&lt;&gt;"",VLOOKUP(CONCATENATE(D181,"-",E181),'[2]Three Phase - UG'!$C$8:$T$18,12,FALSE),""),"")</f>
        <v/>
      </c>
      <c r="M181" s="679" t="str">
        <f>IF(D181&lt;&gt;"",IF(E181&lt;&gt;"",VLOOKUP(CONCATENATE(D181,"-",E181),'[2]Three Phase - UG'!$C$8:$T$18,13,FALSE),""),"")</f>
        <v/>
      </c>
      <c r="N181" s="678" t="str">
        <f>IF(D181&lt;&gt;"",IF(E181&lt;&gt;"",VLOOKUP(CONCATENATE(D181,"-",E181),'[2]Three Phase - UG'!$C$8:$T$18,15,FALSE)*1000000,""),"")</f>
        <v/>
      </c>
      <c r="O181" s="679"/>
      <c r="P181" s="678"/>
      <c r="W181" s="671"/>
      <c r="X181" s="606"/>
      <c r="Y181" s="606"/>
      <c r="Z181" s="606"/>
      <c r="AA181" s="606"/>
      <c r="AB181" s="606"/>
      <c r="AC181" s="606"/>
      <c r="AD181" s="606"/>
      <c r="AE181" s="606"/>
      <c r="AF181" s="625"/>
      <c r="AG181" s="625"/>
      <c r="AH181" s="625"/>
      <c r="AI181" s="625"/>
      <c r="AJ181" s="625"/>
      <c r="AK181" s="625"/>
      <c r="AL181" s="625"/>
      <c r="AM181" s="625"/>
      <c r="AN181" s="606"/>
      <c r="AO181" s="606"/>
      <c r="AP181" s="606"/>
      <c r="AQ181" s="606"/>
      <c r="AR181" s="606"/>
      <c r="AS181" s="606"/>
      <c r="AT181" s="606"/>
      <c r="AU181" s="606"/>
      <c r="AV181" s="606"/>
      <c r="AW181" s="606"/>
      <c r="AX181" s="606"/>
      <c r="AY181" s="606"/>
      <c r="AZ181" s="606"/>
      <c r="BA181" s="606"/>
    </row>
    <row r="182" spans="1:53" s="672" customFormat="1" x14ac:dyDescent="0.25">
      <c r="A182" s="606"/>
      <c r="B182" s="677"/>
      <c r="C182" s="677"/>
      <c r="D182" s="676"/>
      <c r="E182" s="675"/>
      <c r="F182" s="675"/>
      <c r="G182" s="673"/>
      <c r="H182" s="674"/>
      <c r="I182" s="673"/>
      <c r="J182" s="679" t="str">
        <f>IF(D182&lt;&gt;"",IF(E182&lt;&gt;"",VLOOKUP(CONCATENATE(D182,"-",E182),'[2]Three Phase - UG'!$C$8:$T$18,9,FALSE),""),"")</f>
        <v/>
      </c>
      <c r="K182" s="679" t="str">
        <f>IF(D182&lt;&gt;"",IF(E182&lt;&gt;"",VLOOKUP(CONCATENATE(D182,"-",E182),'[2]Three Phase - UG'!$C$8:$T$18,10,FALSE),""),"")</f>
        <v/>
      </c>
      <c r="L182" s="679" t="str">
        <f>IF(D182&lt;&gt;"",IF(E182&lt;&gt;"",VLOOKUP(CONCATENATE(D182,"-",E182),'[2]Three Phase - UG'!$C$8:$T$18,12,FALSE),""),"")</f>
        <v/>
      </c>
      <c r="M182" s="679" t="str">
        <f>IF(D182&lt;&gt;"",IF(E182&lt;&gt;"",VLOOKUP(CONCATENATE(D182,"-",E182),'[2]Three Phase - UG'!$C$8:$T$18,13,FALSE),""),"")</f>
        <v/>
      </c>
      <c r="N182" s="678" t="str">
        <f>IF(D182&lt;&gt;"",IF(E182&lt;&gt;"",VLOOKUP(CONCATENATE(D182,"-",E182),'[2]Three Phase - UG'!$C$8:$T$18,15,FALSE)*1000000,""),"")</f>
        <v/>
      </c>
      <c r="O182" s="679"/>
      <c r="P182" s="678"/>
      <c r="W182" s="671"/>
      <c r="X182" s="606"/>
      <c r="Y182" s="606"/>
      <c r="Z182" s="606"/>
      <c r="AA182" s="606"/>
      <c r="AB182" s="606"/>
      <c r="AC182" s="606"/>
      <c r="AD182" s="606"/>
      <c r="AE182" s="606"/>
      <c r="AF182" s="625"/>
      <c r="AG182" s="625"/>
      <c r="AH182" s="625"/>
      <c r="AI182" s="625"/>
      <c r="AJ182" s="625"/>
      <c r="AK182" s="625"/>
      <c r="AL182" s="625"/>
      <c r="AM182" s="625"/>
      <c r="AN182" s="606"/>
      <c r="AO182" s="606"/>
      <c r="AP182" s="606"/>
      <c r="AQ182" s="606"/>
      <c r="AR182" s="606"/>
      <c r="AS182" s="606"/>
      <c r="AT182" s="606"/>
      <c r="AU182" s="606"/>
      <c r="AV182" s="606"/>
      <c r="AW182" s="606"/>
      <c r="AX182" s="606"/>
      <c r="AY182" s="606"/>
      <c r="AZ182" s="606"/>
      <c r="BA182" s="606"/>
    </row>
    <row r="183" spans="1:53" s="672" customFormat="1" x14ac:dyDescent="0.25">
      <c r="A183" s="606"/>
      <c r="B183" s="677"/>
      <c r="C183" s="677"/>
      <c r="D183" s="676"/>
      <c r="E183" s="675"/>
      <c r="F183" s="675"/>
      <c r="G183" s="673"/>
      <c r="H183" s="674"/>
      <c r="I183" s="673"/>
      <c r="J183" s="679" t="str">
        <f>IF(D183&lt;&gt;"",IF(E183&lt;&gt;"",VLOOKUP(CONCATENATE(D183,"-",E183),'[2]Three Phase - UG'!$C$8:$T$18,9,FALSE),""),"")</f>
        <v/>
      </c>
      <c r="K183" s="679" t="str">
        <f>IF(D183&lt;&gt;"",IF(E183&lt;&gt;"",VLOOKUP(CONCATENATE(D183,"-",E183),'[2]Three Phase - UG'!$C$8:$T$18,10,FALSE),""),"")</f>
        <v/>
      </c>
      <c r="L183" s="679" t="str">
        <f>IF(D183&lt;&gt;"",IF(E183&lt;&gt;"",VLOOKUP(CONCATENATE(D183,"-",E183),'[2]Three Phase - UG'!$C$8:$T$18,12,FALSE),""),"")</f>
        <v/>
      </c>
      <c r="M183" s="679" t="str">
        <f>IF(D183&lt;&gt;"",IF(E183&lt;&gt;"",VLOOKUP(CONCATENATE(D183,"-",E183),'[2]Three Phase - UG'!$C$8:$T$18,13,FALSE),""),"")</f>
        <v/>
      </c>
      <c r="N183" s="678" t="str">
        <f>IF(D183&lt;&gt;"",IF(E183&lt;&gt;"",VLOOKUP(CONCATENATE(D183,"-",E183),'[2]Three Phase - UG'!$C$8:$T$18,15,FALSE)*1000000,""),"")</f>
        <v/>
      </c>
      <c r="O183" s="679"/>
      <c r="P183" s="678"/>
      <c r="W183" s="671"/>
      <c r="X183" s="606"/>
      <c r="Y183" s="606"/>
      <c r="Z183" s="606"/>
      <c r="AA183" s="606"/>
      <c r="AB183" s="606"/>
      <c r="AC183" s="606"/>
      <c r="AD183" s="606"/>
      <c r="AE183" s="606"/>
      <c r="AF183" s="625"/>
      <c r="AG183" s="625"/>
      <c r="AH183" s="625"/>
      <c r="AI183" s="625"/>
      <c r="AJ183" s="625"/>
      <c r="AK183" s="625"/>
      <c r="AL183" s="625"/>
      <c r="AM183" s="625"/>
      <c r="AN183" s="606"/>
      <c r="AO183" s="606"/>
      <c r="AP183" s="606"/>
      <c r="AQ183" s="606"/>
      <c r="AR183" s="606"/>
      <c r="AS183" s="606"/>
      <c r="AT183" s="606"/>
      <c r="AU183" s="606"/>
      <c r="AV183" s="606"/>
      <c r="AW183" s="606"/>
      <c r="AX183" s="606"/>
      <c r="AY183" s="606"/>
      <c r="AZ183" s="606"/>
      <c r="BA183" s="606"/>
    </row>
    <row r="184" spans="1:53" s="672" customFormat="1" x14ac:dyDescent="0.25">
      <c r="A184" s="606"/>
      <c r="B184" s="677"/>
      <c r="C184" s="677"/>
      <c r="D184" s="676"/>
      <c r="E184" s="675"/>
      <c r="F184" s="675"/>
      <c r="G184" s="673"/>
      <c r="H184" s="674"/>
      <c r="I184" s="673"/>
      <c r="J184" s="679" t="str">
        <f>IF(D184&lt;&gt;"",IF(E184&lt;&gt;"",VLOOKUP(CONCATENATE(D184,"-",E184),'[2]Three Phase - UG'!$C$8:$T$18,9,FALSE),""),"")</f>
        <v/>
      </c>
      <c r="K184" s="679" t="str">
        <f>IF(D184&lt;&gt;"",IF(E184&lt;&gt;"",VLOOKUP(CONCATENATE(D184,"-",E184),'[2]Three Phase - UG'!$C$8:$T$18,10,FALSE),""),"")</f>
        <v/>
      </c>
      <c r="L184" s="679" t="str">
        <f>IF(D184&lt;&gt;"",IF(E184&lt;&gt;"",VLOOKUP(CONCATENATE(D184,"-",E184),'[2]Three Phase - UG'!$C$8:$T$18,12,FALSE),""),"")</f>
        <v/>
      </c>
      <c r="M184" s="679" t="str">
        <f>IF(D184&lt;&gt;"",IF(E184&lt;&gt;"",VLOOKUP(CONCATENATE(D184,"-",E184),'[2]Three Phase - UG'!$C$8:$T$18,13,FALSE),""),"")</f>
        <v/>
      </c>
      <c r="N184" s="678" t="str">
        <f>IF(D184&lt;&gt;"",IF(E184&lt;&gt;"",VLOOKUP(CONCATENATE(D184,"-",E184),'[2]Three Phase - UG'!$C$8:$T$18,15,FALSE)*1000000,""),"")</f>
        <v/>
      </c>
      <c r="O184" s="679"/>
      <c r="P184" s="678"/>
      <c r="W184" s="671"/>
      <c r="X184" s="606"/>
      <c r="Y184" s="606"/>
      <c r="Z184" s="606"/>
      <c r="AA184" s="606"/>
      <c r="AB184" s="606"/>
      <c r="AC184" s="606"/>
      <c r="AD184" s="606"/>
      <c r="AE184" s="606"/>
      <c r="AF184" s="625"/>
      <c r="AG184" s="625"/>
      <c r="AH184" s="625"/>
      <c r="AI184" s="625"/>
      <c r="AJ184" s="625"/>
      <c r="AK184" s="625"/>
      <c r="AL184" s="625"/>
      <c r="AM184" s="625"/>
      <c r="AN184" s="606"/>
      <c r="AO184" s="606"/>
      <c r="AP184" s="606"/>
      <c r="AQ184" s="606"/>
      <c r="AR184" s="606"/>
      <c r="AS184" s="606"/>
      <c r="AT184" s="606"/>
      <c r="AU184" s="606"/>
      <c r="AV184" s="606"/>
      <c r="AW184" s="606"/>
      <c r="AX184" s="606"/>
      <c r="AY184" s="606"/>
      <c r="AZ184" s="606"/>
      <c r="BA184" s="606"/>
    </row>
    <row r="185" spans="1:53" s="672" customFormat="1" x14ac:dyDescent="0.25">
      <c r="A185" s="606"/>
      <c r="B185" s="677"/>
      <c r="C185" s="677"/>
      <c r="D185" s="676"/>
      <c r="E185" s="675"/>
      <c r="F185" s="675"/>
      <c r="G185" s="673"/>
      <c r="H185" s="674"/>
      <c r="I185" s="673"/>
      <c r="J185" s="679" t="str">
        <f>IF(D185&lt;&gt;"",IF(E185&lt;&gt;"",VLOOKUP(CONCATENATE(D185,"-",E185),'[2]Three Phase - UG'!$C$8:$T$18,9,FALSE),""),"")</f>
        <v/>
      </c>
      <c r="K185" s="679" t="str">
        <f>IF(D185&lt;&gt;"",IF(E185&lt;&gt;"",VLOOKUP(CONCATENATE(D185,"-",E185),'[2]Three Phase - UG'!$C$8:$T$18,10,FALSE),""),"")</f>
        <v/>
      </c>
      <c r="L185" s="679" t="str">
        <f>IF(D185&lt;&gt;"",IF(E185&lt;&gt;"",VLOOKUP(CONCATENATE(D185,"-",E185),'[2]Three Phase - UG'!$C$8:$T$18,12,FALSE),""),"")</f>
        <v/>
      </c>
      <c r="M185" s="679" t="str">
        <f>IF(D185&lt;&gt;"",IF(E185&lt;&gt;"",VLOOKUP(CONCATENATE(D185,"-",E185),'[2]Three Phase - UG'!$C$8:$T$18,13,FALSE),""),"")</f>
        <v/>
      </c>
      <c r="N185" s="678" t="str">
        <f>IF(D185&lt;&gt;"",IF(E185&lt;&gt;"",VLOOKUP(CONCATENATE(D185,"-",E185),'[2]Three Phase - UG'!$C$8:$T$18,15,FALSE)*1000000,""),"")</f>
        <v/>
      </c>
      <c r="O185" s="679"/>
      <c r="P185" s="678"/>
      <c r="W185" s="671"/>
      <c r="X185" s="606"/>
      <c r="Y185" s="606"/>
      <c r="Z185" s="606"/>
      <c r="AA185" s="606"/>
      <c r="AB185" s="606"/>
      <c r="AC185" s="606"/>
      <c r="AD185" s="606"/>
      <c r="AE185" s="606"/>
      <c r="AF185" s="625"/>
      <c r="AG185" s="625"/>
      <c r="AH185" s="625"/>
      <c r="AI185" s="625"/>
      <c r="AJ185" s="625"/>
      <c r="AK185" s="625"/>
      <c r="AL185" s="625"/>
      <c r="AM185" s="625"/>
      <c r="AN185" s="606"/>
      <c r="AO185" s="606"/>
      <c r="AP185" s="606"/>
      <c r="AQ185" s="606"/>
      <c r="AR185" s="606"/>
      <c r="AS185" s="606"/>
      <c r="AT185" s="606"/>
      <c r="AU185" s="606"/>
      <c r="AV185" s="606"/>
      <c r="AW185" s="606"/>
      <c r="AX185" s="606"/>
      <c r="AY185" s="606"/>
      <c r="AZ185" s="606"/>
      <c r="BA185" s="606"/>
    </row>
    <row r="186" spans="1:53" s="672" customFormat="1" x14ac:dyDescent="0.25">
      <c r="A186" s="606"/>
      <c r="B186" s="677"/>
      <c r="C186" s="677"/>
      <c r="D186" s="676"/>
      <c r="E186" s="675"/>
      <c r="F186" s="675"/>
      <c r="G186" s="673"/>
      <c r="H186" s="674"/>
      <c r="I186" s="673"/>
      <c r="J186" s="679" t="str">
        <f>IF(D186&lt;&gt;"",IF(E186&lt;&gt;"",VLOOKUP(CONCATENATE(D186,"-",E186),'[2]Three Phase - UG'!$C$8:$T$18,9,FALSE),""),"")</f>
        <v/>
      </c>
      <c r="K186" s="679" t="str">
        <f>IF(D186&lt;&gt;"",IF(E186&lt;&gt;"",VLOOKUP(CONCATENATE(D186,"-",E186),'[2]Three Phase - UG'!$C$8:$T$18,10,FALSE),""),"")</f>
        <v/>
      </c>
      <c r="L186" s="679" t="str">
        <f>IF(D186&lt;&gt;"",IF(E186&lt;&gt;"",VLOOKUP(CONCATENATE(D186,"-",E186),'[2]Three Phase - UG'!$C$8:$T$18,12,FALSE),""),"")</f>
        <v/>
      </c>
      <c r="M186" s="679" t="str">
        <f>IF(D186&lt;&gt;"",IF(E186&lt;&gt;"",VLOOKUP(CONCATENATE(D186,"-",E186),'[2]Three Phase - UG'!$C$8:$T$18,13,FALSE),""),"")</f>
        <v/>
      </c>
      <c r="N186" s="678" t="str">
        <f>IF(D186&lt;&gt;"",IF(E186&lt;&gt;"",VLOOKUP(CONCATENATE(D186,"-",E186),'[2]Three Phase - UG'!$C$8:$T$18,15,FALSE)*1000000,""),"")</f>
        <v/>
      </c>
      <c r="O186" s="679"/>
      <c r="P186" s="678"/>
      <c r="W186" s="671"/>
      <c r="X186" s="606"/>
      <c r="Y186" s="606"/>
      <c r="Z186" s="606"/>
      <c r="AA186" s="606"/>
      <c r="AB186" s="606"/>
      <c r="AC186" s="606"/>
      <c r="AD186" s="606"/>
      <c r="AE186" s="606"/>
      <c r="AF186" s="625"/>
      <c r="AG186" s="625"/>
      <c r="AH186" s="625"/>
      <c r="AI186" s="625"/>
      <c r="AJ186" s="625"/>
      <c r="AK186" s="625"/>
      <c r="AL186" s="625"/>
      <c r="AM186" s="625"/>
      <c r="AN186" s="606"/>
      <c r="AO186" s="606"/>
      <c r="AP186" s="606"/>
      <c r="AQ186" s="606"/>
      <c r="AR186" s="606"/>
      <c r="AS186" s="606"/>
      <c r="AT186" s="606"/>
      <c r="AU186" s="606"/>
      <c r="AV186" s="606"/>
      <c r="AW186" s="606"/>
      <c r="AX186" s="606"/>
      <c r="AY186" s="606"/>
      <c r="AZ186" s="606"/>
      <c r="BA186" s="606"/>
    </row>
    <row r="187" spans="1:53" s="672" customFormat="1" x14ac:dyDescent="0.25">
      <c r="A187" s="606"/>
      <c r="B187" s="677"/>
      <c r="C187" s="677"/>
      <c r="D187" s="676"/>
      <c r="E187" s="675"/>
      <c r="F187" s="675"/>
      <c r="G187" s="673"/>
      <c r="H187" s="674"/>
      <c r="I187" s="673"/>
      <c r="J187" s="679" t="str">
        <f>IF(D187&lt;&gt;"",IF(E187&lt;&gt;"",VLOOKUP(CONCATENATE(D187,"-",E187),'[2]Three Phase - UG'!$C$8:$T$18,9,FALSE),""),"")</f>
        <v/>
      </c>
      <c r="K187" s="679" t="str">
        <f>IF(D187&lt;&gt;"",IF(E187&lt;&gt;"",VLOOKUP(CONCATENATE(D187,"-",E187),'[2]Three Phase - UG'!$C$8:$T$18,10,FALSE),""),"")</f>
        <v/>
      </c>
      <c r="L187" s="679" t="str">
        <f>IF(D187&lt;&gt;"",IF(E187&lt;&gt;"",VLOOKUP(CONCATENATE(D187,"-",E187),'[2]Three Phase - UG'!$C$8:$T$18,12,FALSE),""),"")</f>
        <v/>
      </c>
      <c r="M187" s="679" t="str">
        <f>IF(D187&lt;&gt;"",IF(E187&lt;&gt;"",VLOOKUP(CONCATENATE(D187,"-",E187),'[2]Three Phase - UG'!$C$8:$T$18,13,FALSE),""),"")</f>
        <v/>
      </c>
      <c r="N187" s="678" t="str">
        <f>IF(D187&lt;&gt;"",IF(E187&lt;&gt;"",VLOOKUP(CONCATENATE(D187,"-",E187),'[2]Three Phase - UG'!$C$8:$T$18,15,FALSE)*1000000,""),"")</f>
        <v/>
      </c>
      <c r="O187" s="679"/>
      <c r="P187" s="678"/>
      <c r="W187" s="671"/>
      <c r="X187" s="606"/>
      <c r="Y187" s="606"/>
      <c r="Z187" s="606"/>
      <c r="AA187" s="606"/>
      <c r="AB187" s="606"/>
      <c r="AC187" s="606"/>
      <c r="AD187" s="606"/>
      <c r="AE187" s="606"/>
      <c r="AF187" s="625"/>
      <c r="AG187" s="625"/>
      <c r="AH187" s="625"/>
      <c r="AI187" s="625"/>
      <c r="AJ187" s="625"/>
      <c r="AK187" s="625"/>
      <c r="AL187" s="625"/>
      <c r="AM187" s="625"/>
      <c r="AN187" s="606"/>
      <c r="AO187" s="606"/>
      <c r="AP187" s="606"/>
      <c r="AQ187" s="606"/>
      <c r="AR187" s="606"/>
      <c r="AS187" s="606"/>
      <c r="AT187" s="606"/>
      <c r="AU187" s="606"/>
      <c r="AV187" s="606"/>
      <c r="AW187" s="606"/>
      <c r="AX187" s="606"/>
      <c r="AY187" s="606"/>
      <c r="AZ187" s="606"/>
      <c r="BA187" s="606"/>
    </row>
    <row r="188" spans="1:53" s="672" customFormat="1" x14ac:dyDescent="0.25">
      <c r="A188" s="606"/>
      <c r="B188" s="677"/>
      <c r="C188" s="677"/>
      <c r="D188" s="676"/>
      <c r="E188" s="675"/>
      <c r="F188" s="675"/>
      <c r="G188" s="673"/>
      <c r="H188" s="674"/>
      <c r="I188" s="673"/>
      <c r="J188" s="679" t="str">
        <f>IF(D188&lt;&gt;"",IF(E188&lt;&gt;"",VLOOKUP(CONCATENATE(D188,"-",E188),'[2]Three Phase - UG'!$C$8:$T$18,9,FALSE),""),"")</f>
        <v/>
      </c>
      <c r="K188" s="679" t="str">
        <f>IF(D188&lt;&gt;"",IF(E188&lt;&gt;"",VLOOKUP(CONCATENATE(D188,"-",E188),'[2]Three Phase - UG'!$C$8:$T$18,10,FALSE),""),"")</f>
        <v/>
      </c>
      <c r="L188" s="679" t="str">
        <f>IF(D188&lt;&gt;"",IF(E188&lt;&gt;"",VLOOKUP(CONCATENATE(D188,"-",E188),'[2]Three Phase - UG'!$C$8:$T$18,12,FALSE),""),"")</f>
        <v/>
      </c>
      <c r="M188" s="679" t="str">
        <f>IF(D188&lt;&gt;"",IF(E188&lt;&gt;"",VLOOKUP(CONCATENATE(D188,"-",E188),'[2]Three Phase - UG'!$C$8:$T$18,13,FALSE),""),"")</f>
        <v/>
      </c>
      <c r="N188" s="678" t="str">
        <f>IF(D188&lt;&gt;"",IF(E188&lt;&gt;"",VLOOKUP(CONCATENATE(D188,"-",E188),'[2]Three Phase - UG'!$C$8:$T$18,15,FALSE)*1000000,""),"")</f>
        <v/>
      </c>
      <c r="O188" s="679"/>
      <c r="P188" s="678"/>
      <c r="W188" s="671"/>
      <c r="X188" s="606"/>
      <c r="Y188" s="606"/>
      <c r="Z188" s="606"/>
      <c r="AA188" s="606"/>
      <c r="AB188" s="606"/>
      <c r="AC188" s="606"/>
      <c r="AD188" s="606"/>
      <c r="AE188" s="606"/>
      <c r="AF188" s="625"/>
      <c r="AG188" s="625"/>
      <c r="AH188" s="625"/>
      <c r="AI188" s="625"/>
      <c r="AJ188" s="625"/>
      <c r="AK188" s="625"/>
      <c r="AL188" s="625"/>
      <c r="AM188" s="625"/>
      <c r="AN188" s="606"/>
      <c r="AO188" s="606"/>
      <c r="AP188" s="606"/>
      <c r="AQ188" s="606"/>
      <c r="AR188" s="606"/>
      <c r="AS188" s="606"/>
      <c r="AT188" s="606"/>
      <c r="AU188" s="606"/>
      <c r="AV188" s="606"/>
      <c r="AW188" s="606"/>
      <c r="AX188" s="606"/>
      <c r="AY188" s="606"/>
      <c r="AZ188" s="606"/>
      <c r="BA188" s="606"/>
    </row>
    <row r="189" spans="1:53" s="672" customFormat="1" x14ac:dyDescent="0.25">
      <c r="A189" s="606"/>
      <c r="B189" s="677"/>
      <c r="C189" s="677"/>
      <c r="D189" s="676"/>
      <c r="E189" s="675"/>
      <c r="F189" s="675"/>
      <c r="G189" s="673"/>
      <c r="H189" s="674"/>
      <c r="I189" s="673"/>
      <c r="J189" s="679" t="str">
        <f>IF(D189&lt;&gt;"",IF(E189&lt;&gt;"",VLOOKUP(CONCATENATE(D189,"-",E189),'[2]Three Phase - UG'!$C$8:$T$18,9,FALSE),""),"")</f>
        <v/>
      </c>
      <c r="K189" s="679" t="str">
        <f>IF(D189&lt;&gt;"",IF(E189&lt;&gt;"",VLOOKUP(CONCATENATE(D189,"-",E189),'[2]Three Phase - UG'!$C$8:$T$18,10,FALSE),""),"")</f>
        <v/>
      </c>
      <c r="L189" s="679" t="str">
        <f>IF(D189&lt;&gt;"",IF(E189&lt;&gt;"",VLOOKUP(CONCATENATE(D189,"-",E189),'[2]Three Phase - UG'!$C$8:$T$18,12,FALSE),""),"")</f>
        <v/>
      </c>
      <c r="M189" s="679" t="str">
        <f>IF(D189&lt;&gt;"",IF(E189&lt;&gt;"",VLOOKUP(CONCATENATE(D189,"-",E189),'[2]Three Phase - UG'!$C$8:$T$18,13,FALSE),""),"")</f>
        <v/>
      </c>
      <c r="N189" s="678" t="str">
        <f>IF(D189&lt;&gt;"",IF(E189&lt;&gt;"",VLOOKUP(CONCATENATE(D189,"-",E189),'[2]Three Phase - UG'!$C$8:$T$18,15,FALSE)*1000000,""),"")</f>
        <v/>
      </c>
      <c r="O189" s="679"/>
      <c r="P189" s="678"/>
      <c r="W189" s="671"/>
      <c r="X189" s="606"/>
      <c r="Y189" s="606"/>
      <c r="Z189" s="606"/>
      <c r="AA189" s="606"/>
      <c r="AB189" s="606"/>
      <c r="AC189" s="606"/>
      <c r="AD189" s="606"/>
      <c r="AE189" s="606"/>
      <c r="AF189" s="625"/>
      <c r="AG189" s="625"/>
      <c r="AH189" s="625"/>
      <c r="AI189" s="625"/>
      <c r="AJ189" s="625"/>
      <c r="AK189" s="625"/>
      <c r="AL189" s="625"/>
      <c r="AM189" s="625"/>
      <c r="AN189" s="606"/>
      <c r="AO189" s="606"/>
      <c r="AP189" s="606"/>
      <c r="AQ189" s="606"/>
      <c r="AR189" s="606"/>
      <c r="AS189" s="606"/>
      <c r="AT189" s="606"/>
      <c r="AU189" s="606"/>
      <c r="AV189" s="606"/>
      <c r="AW189" s="606"/>
      <c r="AX189" s="606"/>
      <c r="AY189" s="606"/>
      <c r="AZ189" s="606"/>
      <c r="BA189" s="606"/>
    </row>
    <row r="190" spans="1:53" s="672" customFormat="1" x14ac:dyDescent="0.25">
      <c r="A190" s="606"/>
      <c r="B190" s="677"/>
      <c r="C190" s="677"/>
      <c r="D190" s="676"/>
      <c r="E190" s="675"/>
      <c r="F190" s="675"/>
      <c r="G190" s="673"/>
      <c r="H190" s="674"/>
      <c r="I190" s="673"/>
      <c r="J190" s="679" t="str">
        <f>IF(D190&lt;&gt;"",IF(E190&lt;&gt;"",VLOOKUP(CONCATENATE(D190,"-",E190),'[2]Three Phase - UG'!$C$8:$T$18,9,FALSE),""),"")</f>
        <v/>
      </c>
      <c r="K190" s="679" t="str">
        <f>IF(D190&lt;&gt;"",IF(E190&lt;&gt;"",VLOOKUP(CONCATENATE(D190,"-",E190),'[2]Three Phase - UG'!$C$8:$T$18,10,FALSE),""),"")</f>
        <v/>
      </c>
      <c r="L190" s="679" t="str">
        <f>IF(D190&lt;&gt;"",IF(E190&lt;&gt;"",VLOOKUP(CONCATENATE(D190,"-",E190),'[2]Three Phase - UG'!$C$8:$T$18,12,FALSE),""),"")</f>
        <v/>
      </c>
      <c r="M190" s="679" t="str">
        <f>IF(D190&lt;&gt;"",IF(E190&lt;&gt;"",VLOOKUP(CONCATENATE(D190,"-",E190),'[2]Three Phase - UG'!$C$8:$T$18,13,FALSE),""),"")</f>
        <v/>
      </c>
      <c r="N190" s="678" t="str">
        <f>IF(D190&lt;&gt;"",IF(E190&lt;&gt;"",VLOOKUP(CONCATENATE(D190,"-",E190),'[2]Three Phase - UG'!$C$8:$T$18,15,FALSE)*1000000,""),"")</f>
        <v/>
      </c>
      <c r="O190" s="679"/>
      <c r="P190" s="678"/>
      <c r="W190" s="671"/>
      <c r="X190" s="606"/>
      <c r="Y190" s="606"/>
      <c r="Z190" s="606"/>
      <c r="AA190" s="606"/>
      <c r="AB190" s="606"/>
      <c r="AC190" s="606"/>
      <c r="AD190" s="606"/>
      <c r="AE190" s="606"/>
      <c r="AF190" s="625"/>
      <c r="AG190" s="625"/>
      <c r="AH190" s="625"/>
      <c r="AI190" s="625"/>
      <c r="AJ190" s="625"/>
      <c r="AK190" s="625"/>
      <c r="AL190" s="625"/>
      <c r="AM190" s="625"/>
      <c r="AN190" s="606"/>
      <c r="AO190" s="606"/>
      <c r="AP190" s="606"/>
      <c r="AQ190" s="606"/>
      <c r="AR190" s="606"/>
      <c r="AS190" s="606"/>
      <c r="AT190" s="606"/>
      <c r="AU190" s="606"/>
      <c r="AV190" s="606"/>
      <c r="AW190" s="606"/>
      <c r="AX190" s="606"/>
      <c r="AY190" s="606"/>
      <c r="AZ190" s="606"/>
      <c r="BA190" s="606"/>
    </row>
    <row r="191" spans="1:53" s="672" customFormat="1" x14ac:dyDescent="0.25">
      <c r="A191" s="606"/>
      <c r="B191" s="677"/>
      <c r="C191" s="677"/>
      <c r="D191" s="676"/>
      <c r="E191" s="675"/>
      <c r="F191" s="675"/>
      <c r="G191" s="673"/>
      <c r="H191" s="674"/>
      <c r="I191" s="673"/>
      <c r="J191" s="679" t="str">
        <f>IF(D191&lt;&gt;"",IF(E191&lt;&gt;"",VLOOKUP(CONCATENATE(D191,"-",E191),'[2]Three Phase - UG'!$C$8:$T$18,9,FALSE),""),"")</f>
        <v/>
      </c>
      <c r="K191" s="679" t="str">
        <f>IF(D191&lt;&gt;"",IF(E191&lt;&gt;"",VLOOKUP(CONCATENATE(D191,"-",E191),'[2]Three Phase - UG'!$C$8:$T$18,10,FALSE),""),"")</f>
        <v/>
      </c>
      <c r="L191" s="679" t="str">
        <f>IF(D191&lt;&gt;"",IF(E191&lt;&gt;"",VLOOKUP(CONCATENATE(D191,"-",E191),'[2]Three Phase - UG'!$C$8:$T$18,12,FALSE),""),"")</f>
        <v/>
      </c>
      <c r="M191" s="679" t="str">
        <f>IF(D191&lt;&gt;"",IF(E191&lt;&gt;"",VLOOKUP(CONCATENATE(D191,"-",E191),'[2]Three Phase - UG'!$C$8:$T$18,13,FALSE),""),"")</f>
        <v/>
      </c>
      <c r="N191" s="678" t="str">
        <f>IF(D191&lt;&gt;"",IF(E191&lt;&gt;"",VLOOKUP(CONCATENATE(D191,"-",E191),'[2]Three Phase - UG'!$C$8:$T$18,15,FALSE)*1000000,""),"")</f>
        <v/>
      </c>
      <c r="O191" s="679"/>
      <c r="P191" s="678"/>
      <c r="W191" s="671"/>
      <c r="X191" s="606"/>
      <c r="Y191" s="606"/>
      <c r="Z191" s="606"/>
      <c r="AA191" s="606"/>
      <c r="AB191" s="606"/>
      <c r="AC191" s="606"/>
      <c r="AD191" s="606"/>
      <c r="AE191" s="606"/>
      <c r="AF191" s="625"/>
      <c r="AG191" s="625"/>
      <c r="AH191" s="625"/>
      <c r="AI191" s="625"/>
      <c r="AJ191" s="625"/>
      <c r="AK191" s="625"/>
      <c r="AL191" s="625"/>
      <c r="AM191" s="625"/>
      <c r="AN191" s="606"/>
      <c r="AO191" s="606"/>
      <c r="AP191" s="606"/>
      <c r="AQ191" s="606"/>
      <c r="AR191" s="606"/>
      <c r="AS191" s="606"/>
      <c r="AT191" s="606"/>
      <c r="AU191" s="606"/>
      <c r="AV191" s="606"/>
      <c r="AW191" s="606"/>
      <c r="AX191" s="606"/>
      <c r="AY191" s="606"/>
      <c r="AZ191" s="606"/>
      <c r="BA191" s="606"/>
    </row>
    <row r="192" spans="1:53" s="672" customFormat="1" x14ac:dyDescent="0.25">
      <c r="A192" s="606"/>
      <c r="B192" s="677"/>
      <c r="C192" s="677"/>
      <c r="D192" s="676"/>
      <c r="E192" s="675"/>
      <c r="F192" s="675"/>
      <c r="G192" s="673"/>
      <c r="H192" s="674"/>
      <c r="I192" s="673"/>
      <c r="J192" s="679" t="str">
        <f>IF(D192&lt;&gt;"",IF(E192&lt;&gt;"",VLOOKUP(CONCATENATE(D192,"-",E192),'[2]Three Phase - UG'!$C$8:$T$18,9,FALSE),""),"")</f>
        <v/>
      </c>
      <c r="K192" s="679" t="str">
        <f>IF(D192&lt;&gt;"",IF(E192&lt;&gt;"",VLOOKUP(CONCATENATE(D192,"-",E192),'[2]Three Phase - UG'!$C$8:$T$18,10,FALSE),""),"")</f>
        <v/>
      </c>
      <c r="L192" s="679" t="str">
        <f>IF(D192&lt;&gt;"",IF(E192&lt;&gt;"",VLOOKUP(CONCATENATE(D192,"-",E192),'[2]Three Phase - UG'!$C$8:$T$18,12,FALSE),""),"")</f>
        <v/>
      </c>
      <c r="M192" s="679" t="str">
        <f>IF(D192&lt;&gt;"",IF(E192&lt;&gt;"",VLOOKUP(CONCATENATE(D192,"-",E192),'[2]Three Phase - UG'!$C$8:$T$18,13,FALSE),""),"")</f>
        <v/>
      </c>
      <c r="N192" s="678" t="str">
        <f>IF(D192&lt;&gt;"",IF(E192&lt;&gt;"",VLOOKUP(CONCATENATE(D192,"-",E192),'[2]Three Phase - UG'!$C$8:$T$18,15,FALSE)*1000000,""),"")</f>
        <v/>
      </c>
      <c r="O192" s="679"/>
      <c r="P192" s="678"/>
      <c r="W192" s="671"/>
      <c r="X192" s="606"/>
      <c r="Y192" s="606"/>
      <c r="Z192" s="606"/>
      <c r="AA192" s="606"/>
      <c r="AB192" s="606"/>
      <c r="AC192" s="606"/>
      <c r="AD192" s="606"/>
      <c r="AE192" s="606"/>
      <c r="AF192" s="625"/>
      <c r="AG192" s="625"/>
      <c r="AH192" s="625"/>
      <c r="AI192" s="625"/>
      <c r="AJ192" s="625"/>
      <c r="AK192" s="625"/>
      <c r="AL192" s="625"/>
      <c r="AM192" s="625"/>
      <c r="AN192" s="606"/>
      <c r="AO192" s="606"/>
      <c r="AP192" s="606"/>
      <c r="AQ192" s="606"/>
      <c r="AR192" s="606"/>
      <c r="AS192" s="606"/>
      <c r="AT192" s="606"/>
      <c r="AU192" s="606"/>
      <c r="AV192" s="606"/>
      <c r="AW192" s="606"/>
      <c r="AX192" s="606"/>
      <c r="AY192" s="606"/>
      <c r="AZ192" s="606"/>
      <c r="BA192" s="606"/>
    </row>
    <row r="193" spans="1:53" s="672" customFormat="1" x14ac:dyDescent="0.25">
      <c r="A193" s="606"/>
      <c r="B193" s="677"/>
      <c r="C193" s="677"/>
      <c r="D193" s="676"/>
      <c r="E193" s="675"/>
      <c r="F193" s="675"/>
      <c r="G193" s="673"/>
      <c r="H193" s="674"/>
      <c r="I193" s="673"/>
      <c r="J193" s="679" t="str">
        <f>IF(D193&lt;&gt;"",IF(E193&lt;&gt;"",VLOOKUP(CONCATENATE(D193,"-",E193),'[2]Three Phase - UG'!$C$8:$T$18,9,FALSE),""),"")</f>
        <v/>
      </c>
      <c r="K193" s="679" t="str">
        <f>IF(D193&lt;&gt;"",IF(E193&lt;&gt;"",VLOOKUP(CONCATENATE(D193,"-",E193),'[2]Three Phase - UG'!$C$8:$T$18,10,FALSE),""),"")</f>
        <v/>
      </c>
      <c r="L193" s="679" t="str">
        <f>IF(D193&lt;&gt;"",IF(E193&lt;&gt;"",VLOOKUP(CONCATENATE(D193,"-",E193),'[2]Three Phase - UG'!$C$8:$T$18,12,FALSE),""),"")</f>
        <v/>
      </c>
      <c r="M193" s="679" t="str">
        <f>IF(D193&lt;&gt;"",IF(E193&lt;&gt;"",VLOOKUP(CONCATENATE(D193,"-",E193),'[2]Three Phase - UG'!$C$8:$T$18,13,FALSE),""),"")</f>
        <v/>
      </c>
      <c r="N193" s="678" t="str">
        <f>IF(D193&lt;&gt;"",IF(E193&lt;&gt;"",VLOOKUP(CONCATENATE(D193,"-",E193),'[2]Three Phase - UG'!$C$8:$T$18,15,FALSE)*1000000,""),"")</f>
        <v/>
      </c>
      <c r="O193" s="679"/>
      <c r="P193" s="678"/>
      <c r="W193" s="671"/>
      <c r="X193" s="606"/>
      <c r="Y193" s="606"/>
      <c r="Z193" s="606"/>
      <c r="AA193" s="606"/>
      <c r="AB193" s="606"/>
      <c r="AC193" s="606"/>
      <c r="AD193" s="606"/>
      <c r="AE193" s="606"/>
      <c r="AF193" s="625"/>
      <c r="AG193" s="625"/>
      <c r="AH193" s="625"/>
      <c r="AI193" s="625"/>
      <c r="AJ193" s="625"/>
      <c r="AK193" s="625"/>
      <c r="AL193" s="625"/>
      <c r="AM193" s="625"/>
      <c r="AN193" s="606"/>
      <c r="AO193" s="606"/>
      <c r="AP193" s="606"/>
      <c r="AQ193" s="606"/>
      <c r="AR193" s="606"/>
      <c r="AS193" s="606"/>
      <c r="AT193" s="606"/>
      <c r="AU193" s="606"/>
      <c r="AV193" s="606"/>
      <c r="AW193" s="606"/>
      <c r="AX193" s="606"/>
      <c r="AY193" s="606"/>
      <c r="AZ193" s="606"/>
      <c r="BA193" s="606"/>
    </row>
    <row r="194" spans="1:53" s="672" customFormat="1" x14ac:dyDescent="0.25">
      <c r="A194" s="606"/>
      <c r="B194" s="677"/>
      <c r="C194" s="677"/>
      <c r="D194" s="676"/>
      <c r="E194" s="675"/>
      <c r="F194" s="675"/>
      <c r="G194" s="673"/>
      <c r="H194" s="674"/>
      <c r="I194" s="673"/>
      <c r="J194" s="679" t="str">
        <f>IF(D194&lt;&gt;"",IF(E194&lt;&gt;"",VLOOKUP(CONCATENATE(D194,"-",E194),'[2]Three Phase - UG'!$C$8:$T$18,9,FALSE),""),"")</f>
        <v/>
      </c>
      <c r="K194" s="679" t="str">
        <f>IF(D194&lt;&gt;"",IF(E194&lt;&gt;"",VLOOKUP(CONCATENATE(D194,"-",E194),'[2]Three Phase - UG'!$C$8:$T$18,10,FALSE),""),"")</f>
        <v/>
      </c>
      <c r="L194" s="679" t="str">
        <f>IF(D194&lt;&gt;"",IF(E194&lt;&gt;"",VLOOKUP(CONCATENATE(D194,"-",E194),'[2]Three Phase - UG'!$C$8:$T$18,12,FALSE),""),"")</f>
        <v/>
      </c>
      <c r="M194" s="679" t="str">
        <f>IF(D194&lt;&gt;"",IF(E194&lt;&gt;"",VLOOKUP(CONCATENATE(D194,"-",E194),'[2]Three Phase - UG'!$C$8:$T$18,13,FALSE),""),"")</f>
        <v/>
      </c>
      <c r="N194" s="678" t="str">
        <f>IF(D194&lt;&gt;"",IF(E194&lt;&gt;"",VLOOKUP(CONCATENATE(D194,"-",E194),'[2]Three Phase - UG'!$C$8:$T$18,15,FALSE)*1000000,""),"")</f>
        <v/>
      </c>
      <c r="O194" s="679"/>
      <c r="P194" s="678"/>
      <c r="W194" s="671"/>
      <c r="X194" s="606"/>
      <c r="Y194" s="606"/>
      <c r="Z194" s="606"/>
      <c r="AA194" s="606"/>
      <c r="AB194" s="606"/>
      <c r="AC194" s="606"/>
      <c r="AD194" s="606"/>
      <c r="AE194" s="606"/>
      <c r="AF194" s="625"/>
      <c r="AG194" s="625"/>
      <c r="AH194" s="625"/>
      <c r="AI194" s="625"/>
      <c r="AJ194" s="625"/>
      <c r="AK194" s="625"/>
      <c r="AL194" s="625"/>
      <c r="AM194" s="625"/>
      <c r="AN194" s="606"/>
      <c r="AO194" s="606"/>
      <c r="AP194" s="606"/>
      <c r="AQ194" s="606"/>
      <c r="AR194" s="606"/>
      <c r="AS194" s="606"/>
      <c r="AT194" s="606"/>
      <c r="AU194" s="606"/>
      <c r="AV194" s="606"/>
      <c r="AW194" s="606"/>
      <c r="AX194" s="606"/>
      <c r="AY194" s="606"/>
      <c r="AZ194" s="606"/>
      <c r="BA194" s="606"/>
    </row>
    <row r="195" spans="1:53" s="672" customFormat="1" x14ac:dyDescent="0.25">
      <c r="A195" s="606"/>
      <c r="B195" s="677"/>
      <c r="C195" s="677"/>
      <c r="D195" s="676"/>
      <c r="E195" s="675"/>
      <c r="F195" s="675"/>
      <c r="G195" s="673"/>
      <c r="H195" s="674"/>
      <c r="I195" s="673"/>
      <c r="J195" s="679" t="str">
        <f>IF(D195&lt;&gt;"",IF(E195&lt;&gt;"",VLOOKUP(CONCATENATE(D195,"-",E195),'[2]Three Phase - UG'!$C$8:$T$18,9,FALSE),""),"")</f>
        <v/>
      </c>
      <c r="K195" s="679" t="str">
        <f>IF(D195&lt;&gt;"",IF(E195&lt;&gt;"",VLOOKUP(CONCATENATE(D195,"-",E195),'[2]Three Phase - UG'!$C$8:$T$18,10,FALSE),""),"")</f>
        <v/>
      </c>
      <c r="L195" s="679" t="str">
        <f>IF(D195&lt;&gt;"",IF(E195&lt;&gt;"",VLOOKUP(CONCATENATE(D195,"-",E195),'[2]Three Phase - UG'!$C$8:$T$18,12,FALSE),""),"")</f>
        <v/>
      </c>
      <c r="M195" s="679" t="str">
        <f>IF(D195&lt;&gt;"",IF(E195&lt;&gt;"",VLOOKUP(CONCATENATE(D195,"-",E195),'[2]Three Phase - UG'!$C$8:$T$18,13,FALSE),""),"")</f>
        <v/>
      </c>
      <c r="N195" s="678" t="str">
        <f>IF(D195&lt;&gt;"",IF(E195&lt;&gt;"",VLOOKUP(CONCATENATE(D195,"-",E195),'[2]Three Phase - UG'!$C$8:$T$18,15,FALSE)*1000000,""),"")</f>
        <v/>
      </c>
      <c r="O195" s="679"/>
      <c r="P195" s="678"/>
      <c r="W195" s="671"/>
      <c r="X195" s="606"/>
      <c r="Y195" s="606"/>
      <c r="Z195" s="606"/>
      <c r="AA195" s="606"/>
      <c r="AB195" s="606"/>
      <c r="AC195" s="606"/>
      <c r="AD195" s="606"/>
      <c r="AE195" s="606"/>
      <c r="AF195" s="625"/>
      <c r="AG195" s="625"/>
      <c r="AH195" s="625"/>
      <c r="AI195" s="625"/>
      <c r="AJ195" s="625"/>
      <c r="AK195" s="625"/>
      <c r="AL195" s="625"/>
      <c r="AM195" s="625"/>
      <c r="AN195" s="606"/>
      <c r="AO195" s="606"/>
      <c r="AP195" s="606"/>
      <c r="AQ195" s="606"/>
      <c r="AR195" s="606"/>
      <c r="AS195" s="606"/>
      <c r="AT195" s="606"/>
      <c r="AU195" s="606"/>
      <c r="AV195" s="606"/>
      <c r="AW195" s="606"/>
      <c r="AX195" s="606"/>
      <c r="AY195" s="606"/>
      <c r="AZ195" s="606"/>
      <c r="BA195" s="606"/>
    </row>
    <row r="196" spans="1:53" s="672" customFormat="1" x14ac:dyDescent="0.25">
      <c r="A196" s="606"/>
      <c r="B196" s="677"/>
      <c r="C196" s="677"/>
      <c r="D196" s="676"/>
      <c r="E196" s="675"/>
      <c r="F196" s="675"/>
      <c r="G196" s="673"/>
      <c r="H196" s="674"/>
      <c r="I196" s="673"/>
      <c r="J196" s="679" t="str">
        <f>IF(D196&lt;&gt;"",IF(E196&lt;&gt;"",VLOOKUP(CONCATENATE(D196,"-",E196),'[2]Three Phase - UG'!$C$8:$T$18,9,FALSE),""),"")</f>
        <v/>
      </c>
      <c r="K196" s="679" t="str">
        <f>IF(D196&lt;&gt;"",IF(E196&lt;&gt;"",VLOOKUP(CONCATENATE(D196,"-",E196),'[2]Three Phase - UG'!$C$8:$T$18,10,FALSE),""),"")</f>
        <v/>
      </c>
      <c r="L196" s="679" t="str">
        <f>IF(D196&lt;&gt;"",IF(E196&lt;&gt;"",VLOOKUP(CONCATENATE(D196,"-",E196),'[2]Three Phase - UG'!$C$8:$T$18,12,FALSE),""),"")</f>
        <v/>
      </c>
      <c r="M196" s="679" t="str">
        <f>IF(D196&lt;&gt;"",IF(E196&lt;&gt;"",VLOOKUP(CONCATENATE(D196,"-",E196),'[2]Three Phase - UG'!$C$8:$T$18,13,FALSE),""),"")</f>
        <v/>
      </c>
      <c r="N196" s="678" t="str">
        <f>IF(D196&lt;&gt;"",IF(E196&lt;&gt;"",VLOOKUP(CONCATENATE(D196,"-",E196),'[2]Three Phase - UG'!$C$8:$T$18,15,FALSE)*1000000,""),"")</f>
        <v/>
      </c>
      <c r="O196" s="679"/>
      <c r="P196" s="678"/>
      <c r="W196" s="671"/>
      <c r="X196" s="606"/>
      <c r="Y196" s="606"/>
      <c r="Z196" s="606"/>
      <c r="AA196" s="606"/>
      <c r="AB196" s="606"/>
      <c r="AC196" s="606"/>
      <c r="AD196" s="606"/>
      <c r="AE196" s="606"/>
      <c r="AF196" s="625"/>
      <c r="AG196" s="625"/>
      <c r="AH196" s="625"/>
      <c r="AI196" s="625"/>
      <c r="AJ196" s="625"/>
      <c r="AK196" s="625"/>
      <c r="AL196" s="625"/>
      <c r="AM196" s="625"/>
      <c r="AN196" s="606"/>
      <c r="AO196" s="606"/>
      <c r="AP196" s="606"/>
      <c r="AQ196" s="606"/>
      <c r="AR196" s="606"/>
      <c r="AS196" s="606"/>
      <c r="AT196" s="606"/>
      <c r="AU196" s="606"/>
      <c r="AV196" s="606"/>
      <c r="AW196" s="606"/>
      <c r="AX196" s="606"/>
      <c r="AY196" s="606"/>
      <c r="AZ196" s="606"/>
      <c r="BA196" s="606"/>
    </row>
    <row r="197" spans="1:53" s="672" customFormat="1" x14ac:dyDescent="0.25">
      <c r="A197" s="606"/>
      <c r="B197" s="677"/>
      <c r="C197" s="677"/>
      <c r="D197" s="676"/>
      <c r="E197" s="675"/>
      <c r="F197" s="675"/>
      <c r="G197" s="673"/>
      <c r="H197" s="674"/>
      <c r="I197" s="673"/>
      <c r="J197" s="679" t="str">
        <f>IF(D197&lt;&gt;"",IF(E197&lt;&gt;"",VLOOKUP(CONCATENATE(D197,"-",E197),'[2]Three Phase - UG'!$C$8:$T$18,9,FALSE),""),"")</f>
        <v/>
      </c>
      <c r="K197" s="679" t="str">
        <f>IF(D197&lt;&gt;"",IF(E197&lt;&gt;"",VLOOKUP(CONCATENATE(D197,"-",E197),'[2]Three Phase - UG'!$C$8:$T$18,10,FALSE),""),"")</f>
        <v/>
      </c>
      <c r="L197" s="679" t="str">
        <f>IF(D197&lt;&gt;"",IF(E197&lt;&gt;"",VLOOKUP(CONCATENATE(D197,"-",E197),'[2]Three Phase - UG'!$C$8:$T$18,12,FALSE),""),"")</f>
        <v/>
      </c>
      <c r="M197" s="679" t="str">
        <f>IF(D197&lt;&gt;"",IF(E197&lt;&gt;"",VLOOKUP(CONCATENATE(D197,"-",E197),'[2]Three Phase - UG'!$C$8:$T$18,13,FALSE),""),"")</f>
        <v/>
      </c>
      <c r="N197" s="678" t="str">
        <f>IF(D197&lt;&gt;"",IF(E197&lt;&gt;"",VLOOKUP(CONCATENATE(D197,"-",E197),'[2]Three Phase - UG'!$C$8:$T$18,15,FALSE)*1000000,""),"")</f>
        <v/>
      </c>
      <c r="O197" s="679"/>
      <c r="P197" s="678"/>
      <c r="W197" s="671"/>
      <c r="X197" s="606"/>
      <c r="Y197" s="606"/>
      <c r="Z197" s="606"/>
      <c r="AA197" s="606"/>
      <c r="AB197" s="606"/>
      <c r="AC197" s="606"/>
      <c r="AD197" s="606"/>
      <c r="AE197" s="606"/>
      <c r="AF197" s="625"/>
      <c r="AG197" s="625"/>
      <c r="AH197" s="625"/>
      <c r="AI197" s="625"/>
      <c r="AJ197" s="625"/>
      <c r="AK197" s="625"/>
      <c r="AL197" s="625"/>
      <c r="AM197" s="625"/>
      <c r="AN197" s="606"/>
      <c r="AO197" s="606"/>
      <c r="AP197" s="606"/>
      <c r="AQ197" s="606"/>
      <c r="AR197" s="606"/>
      <c r="AS197" s="606"/>
      <c r="AT197" s="606"/>
      <c r="AU197" s="606"/>
      <c r="AV197" s="606"/>
      <c r="AW197" s="606"/>
      <c r="AX197" s="606"/>
      <c r="AY197" s="606"/>
      <c r="AZ197" s="606"/>
      <c r="BA197" s="606"/>
    </row>
    <row r="198" spans="1:53" s="672" customFormat="1" x14ac:dyDescent="0.25">
      <c r="A198" s="606"/>
      <c r="B198" s="677"/>
      <c r="C198" s="677"/>
      <c r="D198" s="676"/>
      <c r="E198" s="675"/>
      <c r="F198" s="675"/>
      <c r="G198" s="673"/>
      <c r="H198" s="674"/>
      <c r="I198" s="673"/>
      <c r="J198" s="679" t="str">
        <f>IF(D198&lt;&gt;"",IF(E198&lt;&gt;"",VLOOKUP(CONCATENATE(D198,"-",E198),'[2]Three Phase - UG'!$C$8:$T$18,9,FALSE),""),"")</f>
        <v/>
      </c>
      <c r="K198" s="679" t="str">
        <f>IF(D198&lt;&gt;"",IF(E198&lt;&gt;"",VLOOKUP(CONCATENATE(D198,"-",E198),'[2]Three Phase - UG'!$C$8:$T$18,10,FALSE),""),"")</f>
        <v/>
      </c>
      <c r="L198" s="679" t="str">
        <f>IF(D198&lt;&gt;"",IF(E198&lt;&gt;"",VLOOKUP(CONCATENATE(D198,"-",E198),'[2]Three Phase - UG'!$C$8:$T$18,12,FALSE),""),"")</f>
        <v/>
      </c>
      <c r="M198" s="679" t="str">
        <f>IF(D198&lt;&gt;"",IF(E198&lt;&gt;"",VLOOKUP(CONCATENATE(D198,"-",E198),'[2]Three Phase - UG'!$C$8:$T$18,13,FALSE),""),"")</f>
        <v/>
      </c>
      <c r="N198" s="678" t="str">
        <f>IF(D198&lt;&gt;"",IF(E198&lt;&gt;"",VLOOKUP(CONCATENATE(D198,"-",E198),'[2]Three Phase - UG'!$C$8:$T$18,15,FALSE)*1000000,""),"")</f>
        <v/>
      </c>
      <c r="O198" s="679"/>
      <c r="P198" s="678"/>
      <c r="W198" s="671"/>
      <c r="X198" s="606"/>
      <c r="Y198" s="606"/>
      <c r="Z198" s="606"/>
      <c r="AA198" s="606"/>
      <c r="AB198" s="606"/>
      <c r="AC198" s="606"/>
      <c r="AD198" s="606"/>
      <c r="AE198" s="606"/>
      <c r="AF198" s="625"/>
      <c r="AG198" s="625"/>
      <c r="AH198" s="625"/>
      <c r="AI198" s="625"/>
      <c r="AJ198" s="625"/>
      <c r="AK198" s="625"/>
      <c r="AL198" s="625"/>
      <c r="AM198" s="625"/>
      <c r="AN198" s="606"/>
      <c r="AO198" s="606"/>
      <c r="AP198" s="606"/>
      <c r="AQ198" s="606"/>
      <c r="AR198" s="606"/>
      <c r="AS198" s="606"/>
      <c r="AT198" s="606"/>
      <c r="AU198" s="606"/>
      <c r="AV198" s="606"/>
      <c r="AW198" s="606"/>
      <c r="AX198" s="606"/>
      <c r="AY198" s="606"/>
      <c r="AZ198" s="606"/>
      <c r="BA198" s="606"/>
    </row>
    <row r="199" spans="1:53" s="672" customFormat="1" x14ac:dyDescent="0.25">
      <c r="A199" s="606"/>
      <c r="B199" s="677"/>
      <c r="C199" s="677"/>
      <c r="D199" s="676"/>
      <c r="E199" s="675"/>
      <c r="F199" s="675"/>
      <c r="G199" s="673"/>
      <c r="H199" s="674"/>
      <c r="I199" s="673"/>
      <c r="J199" s="679" t="str">
        <f>IF(D199&lt;&gt;"",IF(E199&lt;&gt;"",VLOOKUP(CONCATENATE(D199,"-",E199),'[2]Three Phase - UG'!$C$8:$T$18,9,FALSE),""),"")</f>
        <v/>
      </c>
      <c r="K199" s="679" t="str">
        <f>IF(D199&lt;&gt;"",IF(E199&lt;&gt;"",VLOOKUP(CONCATENATE(D199,"-",E199),'[2]Three Phase - UG'!$C$8:$T$18,10,FALSE),""),"")</f>
        <v/>
      </c>
      <c r="L199" s="679" t="str">
        <f>IF(D199&lt;&gt;"",IF(E199&lt;&gt;"",VLOOKUP(CONCATENATE(D199,"-",E199),'[2]Three Phase - UG'!$C$8:$T$18,12,FALSE),""),"")</f>
        <v/>
      </c>
      <c r="M199" s="679" t="str">
        <f>IF(D199&lt;&gt;"",IF(E199&lt;&gt;"",VLOOKUP(CONCATENATE(D199,"-",E199),'[2]Three Phase - UG'!$C$8:$T$18,13,FALSE),""),"")</f>
        <v/>
      </c>
      <c r="N199" s="678" t="str">
        <f>IF(D199&lt;&gt;"",IF(E199&lt;&gt;"",VLOOKUP(CONCATENATE(D199,"-",E199),'[2]Three Phase - UG'!$C$8:$T$18,15,FALSE)*1000000,""),"")</f>
        <v/>
      </c>
      <c r="O199" s="679"/>
      <c r="P199" s="678"/>
      <c r="W199" s="671"/>
      <c r="X199" s="606"/>
      <c r="Y199" s="606"/>
      <c r="Z199" s="606"/>
      <c r="AA199" s="606"/>
      <c r="AB199" s="606"/>
      <c r="AC199" s="606"/>
      <c r="AD199" s="606"/>
      <c r="AE199" s="606"/>
      <c r="AF199" s="625"/>
      <c r="AG199" s="625"/>
      <c r="AH199" s="625"/>
      <c r="AI199" s="625"/>
      <c r="AJ199" s="625"/>
      <c r="AK199" s="625"/>
      <c r="AL199" s="625"/>
      <c r="AM199" s="625"/>
      <c r="AN199" s="606"/>
      <c r="AO199" s="606"/>
      <c r="AP199" s="606"/>
      <c r="AQ199" s="606"/>
      <c r="AR199" s="606"/>
      <c r="AS199" s="606"/>
      <c r="AT199" s="606"/>
      <c r="AU199" s="606"/>
      <c r="AV199" s="606"/>
      <c r="AW199" s="606"/>
      <c r="AX199" s="606"/>
      <c r="AY199" s="606"/>
      <c r="AZ199" s="606"/>
      <c r="BA199" s="606"/>
    </row>
    <row r="200" spans="1:53" s="672" customFormat="1" x14ac:dyDescent="0.25">
      <c r="A200" s="606"/>
      <c r="B200" s="677"/>
      <c r="C200" s="677"/>
      <c r="D200" s="676"/>
      <c r="E200" s="675"/>
      <c r="F200" s="675"/>
      <c r="G200" s="673"/>
      <c r="H200" s="674"/>
      <c r="I200" s="673"/>
      <c r="J200" s="679" t="str">
        <f>IF(D200&lt;&gt;"",IF(E200&lt;&gt;"",VLOOKUP(CONCATENATE(D200,"-",E200),'[2]Three Phase - UG'!$C$8:$T$18,9,FALSE),""),"")</f>
        <v/>
      </c>
      <c r="K200" s="679" t="str">
        <f>IF(D200&lt;&gt;"",IF(E200&lt;&gt;"",VLOOKUP(CONCATENATE(D200,"-",E200),'[2]Three Phase - UG'!$C$8:$T$18,10,FALSE),""),"")</f>
        <v/>
      </c>
      <c r="L200" s="679" t="str">
        <f>IF(D200&lt;&gt;"",IF(E200&lt;&gt;"",VLOOKUP(CONCATENATE(D200,"-",E200),'[2]Three Phase - UG'!$C$8:$T$18,12,FALSE),""),"")</f>
        <v/>
      </c>
      <c r="M200" s="679" t="str">
        <f>IF(D200&lt;&gt;"",IF(E200&lt;&gt;"",VLOOKUP(CONCATENATE(D200,"-",E200),'[2]Three Phase - UG'!$C$8:$T$18,13,FALSE),""),"")</f>
        <v/>
      </c>
      <c r="N200" s="678" t="str">
        <f>IF(D200&lt;&gt;"",IF(E200&lt;&gt;"",VLOOKUP(CONCATENATE(D200,"-",E200),'[2]Three Phase - UG'!$C$8:$T$18,15,FALSE)*1000000,""),"")</f>
        <v/>
      </c>
      <c r="O200" s="679"/>
      <c r="P200" s="678"/>
      <c r="W200" s="671"/>
      <c r="X200" s="606"/>
      <c r="Y200" s="606"/>
      <c r="Z200" s="606"/>
      <c r="AA200" s="606"/>
      <c r="AB200" s="606"/>
      <c r="AC200" s="606"/>
      <c r="AD200" s="606"/>
      <c r="AE200" s="606"/>
      <c r="AF200" s="625"/>
      <c r="AG200" s="625"/>
      <c r="AH200" s="625"/>
      <c r="AI200" s="625"/>
      <c r="AJ200" s="625"/>
      <c r="AK200" s="625"/>
      <c r="AL200" s="625"/>
      <c r="AM200" s="625"/>
      <c r="AN200" s="606"/>
      <c r="AO200" s="606"/>
      <c r="AP200" s="606"/>
      <c r="AQ200" s="606"/>
      <c r="AR200" s="606"/>
      <c r="AS200" s="606"/>
      <c r="AT200" s="606"/>
      <c r="AU200" s="606"/>
      <c r="AV200" s="606"/>
      <c r="AW200" s="606"/>
      <c r="AX200" s="606"/>
      <c r="AY200" s="606"/>
      <c r="AZ200" s="606"/>
      <c r="BA200" s="606"/>
    </row>
    <row r="201" spans="1:53" s="672" customFormat="1" x14ac:dyDescent="0.25">
      <c r="A201" s="606"/>
      <c r="B201" s="677"/>
      <c r="C201" s="677"/>
      <c r="D201" s="676"/>
      <c r="E201" s="675"/>
      <c r="F201" s="675"/>
      <c r="G201" s="673"/>
      <c r="H201" s="674"/>
      <c r="I201" s="673"/>
      <c r="J201" s="679" t="str">
        <f>IF(D201&lt;&gt;"",IF(E201&lt;&gt;"",VLOOKUP(CONCATENATE(D201,"-",E201),'[2]Three Phase - UG'!$C$8:$T$18,9,FALSE),""),"")</f>
        <v/>
      </c>
      <c r="K201" s="679" t="str">
        <f>IF(D201&lt;&gt;"",IF(E201&lt;&gt;"",VLOOKUP(CONCATENATE(D201,"-",E201),'[2]Three Phase - UG'!$C$8:$T$18,10,FALSE),""),"")</f>
        <v/>
      </c>
      <c r="L201" s="679" t="str">
        <f>IF(D201&lt;&gt;"",IF(E201&lt;&gt;"",VLOOKUP(CONCATENATE(D201,"-",E201),'[2]Three Phase - UG'!$C$8:$T$18,12,FALSE),""),"")</f>
        <v/>
      </c>
      <c r="M201" s="679" t="str">
        <f>IF(D201&lt;&gt;"",IF(E201&lt;&gt;"",VLOOKUP(CONCATENATE(D201,"-",E201),'[2]Three Phase - UG'!$C$8:$T$18,13,FALSE),""),"")</f>
        <v/>
      </c>
      <c r="N201" s="678" t="str">
        <f>IF(D201&lt;&gt;"",IF(E201&lt;&gt;"",VLOOKUP(CONCATENATE(D201,"-",E201),'[2]Three Phase - UG'!$C$8:$T$18,15,FALSE)*1000000,""),"")</f>
        <v/>
      </c>
      <c r="O201" s="679"/>
      <c r="P201" s="678"/>
      <c r="W201" s="671"/>
      <c r="X201" s="606"/>
      <c r="Y201" s="606"/>
      <c r="Z201" s="606"/>
      <c r="AA201" s="606"/>
      <c r="AB201" s="606"/>
      <c r="AC201" s="606"/>
      <c r="AD201" s="606"/>
      <c r="AE201" s="606"/>
      <c r="AF201" s="625"/>
      <c r="AG201" s="625"/>
      <c r="AH201" s="625"/>
      <c r="AI201" s="625"/>
      <c r="AJ201" s="625"/>
      <c r="AK201" s="625"/>
      <c r="AL201" s="625"/>
      <c r="AM201" s="625"/>
      <c r="AN201" s="606"/>
      <c r="AO201" s="606"/>
      <c r="AP201" s="606"/>
      <c r="AQ201" s="606"/>
      <c r="AR201" s="606"/>
      <c r="AS201" s="606"/>
      <c r="AT201" s="606"/>
      <c r="AU201" s="606"/>
      <c r="AV201" s="606"/>
      <c r="AW201" s="606"/>
      <c r="AX201" s="606"/>
      <c r="AY201" s="606"/>
      <c r="AZ201" s="606"/>
      <c r="BA201" s="606"/>
    </row>
    <row r="202" spans="1:53" s="672" customFormat="1" x14ac:dyDescent="0.25">
      <c r="A202" s="606"/>
      <c r="B202" s="677"/>
      <c r="C202" s="677"/>
      <c r="D202" s="676"/>
      <c r="E202" s="675"/>
      <c r="F202" s="675"/>
      <c r="G202" s="673"/>
      <c r="H202" s="674"/>
      <c r="I202" s="673"/>
      <c r="J202" s="679" t="str">
        <f>IF(D202&lt;&gt;"",IF(E202&lt;&gt;"",VLOOKUP(CONCATENATE(D202,"-",E202),'[2]Three Phase - UG'!$C$8:$T$18,9,FALSE),""),"")</f>
        <v/>
      </c>
      <c r="K202" s="679" t="str">
        <f>IF(D202&lt;&gt;"",IF(E202&lt;&gt;"",VLOOKUP(CONCATENATE(D202,"-",E202),'[2]Three Phase - UG'!$C$8:$T$18,10,FALSE),""),"")</f>
        <v/>
      </c>
      <c r="L202" s="679" t="str">
        <f>IF(D202&lt;&gt;"",IF(E202&lt;&gt;"",VLOOKUP(CONCATENATE(D202,"-",E202),'[2]Three Phase - UG'!$C$8:$T$18,12,FALSE),""),"")</f>
        <v/>
      </c>
      <c r="M202" s="679" t="str">
        <f>IF(D202&lt;&gt;"",IF(E202&lt;&gt;"",VLOOKUP(CONCATENATE(D202,"-",E202),'[2]Three Phase - UG'!$C$8:$T$18,13,FALSE),""),"")</f>
        <v/>
      </c>
      <c r="N202" s="678" t="str">
        <f>IF(D202&lt;&gt;"",IF(E202&lt;&gt;"",VLOOKUP(CONCATENATE(D202,"-",E202),'[2]Three Phase - UG'!$C$8:$T$18,15,FALSE)*1000000,""),"")</f>
        <v/>
      </c>
      <c r="O202" s="679"/>
      <c r="P202" s="678"/>
      <c r="W202" s="671"/>
      <c r="X202" s="606"/>
      <c r="Y202" s="606"/>
      <c r="Z202" s="606"/>
      <c r="AA202" s="606"/>
      <c r="AB202" s="606"/>
      <c r="AC202" s="606"/>
      <c r="AD202" s="606"/>
      <c r="AE202" s="606"/>
      <c r="AF202" s="625"/>
      <c r="AG202" s="625"/>
      <c r="AH202" s="625"/>
      <c r="AI202" s="625"/>
      <c r="AJ202" s="625"/>
      <c r="AK202" s="625"/>
      <c r="AL202" s="625"/>
      <c r="AM202" s="625"/>
      <c r="AN202" s="606"/>
      <c r="AO202" s="606"/>
      <c r="AP202" s="606"/>
      <c r="AQ202" s="606"/>
      <c r="AR202" s="606"/>
      <c r="AS202" s="606"/>
      <c r="AT202" s="606"/>
      <c r="AU202" s="606"/>
      <c r="AV202" s="606"/>
      <c r="AW202" s="606"/>
      <c r="AX202" s="606"/>
      <c r="AY202" s="606"/>
      <c r="AZ202" s="606"/>
      <c r="BA202" s="606"/>
    </row>
    <row r="203" spans="1:53" s="672" customFormat="1" x14ac:dyDescent="0.25">
      <c r="A203" s="606"/>
      <c r="B203" s="677"/>
      <c r="C203" s="677"/>
      <c r="D203" s="676"/>
      <c r="E203" s="675"/>
      <c r="F203" s="675"/>
      <c r="G203" s="673"/>
      <c r="H203" s="674"/>
      <c r="I203" s="673"/>
      <c r="J203" s="679" t="str">
        <f>IF(D203&lt;&gt;"",IF(E203&lt;&gt;"",VLOOKUP(CONCATENATE(D203,"-",E203),'[2]Three Phase - UG'!$C$8:$T$18,9,FALSE),""),"")</f>
        <v/>
      </c>
      <c r="K203" s="679" t="str">
        <f>IF(D203&lt;&gt;"",IF(E203&lt;&gt;"",VLOOKUP(CONCATENATE(D203,"-",E203),'[2]Three Phase - UG'!$C$8:$T$18,10,FALSE),""),"")</f>
        <v/>
      </c>
      <c r="L203" s="679" t="str">
        <f>IF(D203&lt;&gt;"",IF(E203&lt;&gt;"",VLOOKUP(CONCATENATE(D203,"-",E203),'[2]Three Phase - UG'!$C$8:$T$18,12,FALSE),""),"")</f>
        <v/>
      </c>
      <c r="M203" s="679" t="str">
        <f>IF(D203&lt;&gt;"",IF(E203&lt;&gt;"",VLOOKUP(CONCATENATE(D203,"-",E203),'[2]Three Phase - UG'!$C$8:$T$18,13,FALSE),""),"")</f>
        <v/>
      </c>
      <c r="N203" s="678" t="str">
        <f>IF(D203&lt;&gt;"",IF(E203&lt;&gt;"",VLOOKUP(CONCATENATE(D203,"-",E203),'[2]Three Phase - UG'!$C$8:$T$18,15,FALSE)*1000000,""),"")</f>
        <v/>
      </c>
      <c r="O203" s="679"/>
      <c r="P203" s="678"/>
      <c r="W203" s="671"/>
      <c r="X203" s="606"/>
      <c r="Y203" s="606"/>
      <c r="Z203" s="606"/>
      <c r="AA203" s="606"/>
      <c r="AB203" s="606"/>
      <c r="AC203" s="606"/>
      <c r="AD203" s="606"/>
      <c r="AE203" s="606"/>
      <c r="AF203" s="625"/>
      <c r="AG203" s="625"/>
      <c r="AH203" s="625"/>
      <c r="AI203" s="625"/>
      <c r="AJ203" s="625"/>
      <c r="AK203" s="625"/>
      <c r="AL203" s="625"/>
      <c r="AM203" s="625"/>
      <c r="AN203" s="606"/>
      <c r="AO203" s="606"/>
      <c r="AP203" s="606"/>
      <c r="AQ203" s="606"/>
      <c r="AR203" s="606"/>
      <c r="AS203" s="606"/>
      <c r="AT203" s="606"/>
      <c r="AU203" s="606"/>
      <c r="AV203" s="606"/>
      <c r="AW203" s="606"/>
      <c r="AX203" s="606"/>
      <c r="AY203" s="606"/>
      <c r="AZ203" s="606"/>
      <c r="BA203" s="606"/>
    </row>
    <row r="204" spans="1:53" s="672" customFormat="1" x14ac:dyDescent="0.25">
      <c r="A204" s="606"/>
      <c r="B204" s="677"/>
      <c r="C204" s="677"/>
      <c r="D204" s="676"/>
      <c r="E204" s="675"/>
      <c r="F204" s="675"/>
      <c r="G204" s="673"/>
      <c r="H204" s="674"/>
      <c r="I204" s="673"/>
      <c r="J204" s="679" t="str">
        <f>IF(D204&lt;&gt;"",IF(E204&lt;&gt;"",VLOOKUP(CONCATENATE(D204,"-",E204),'[2]Three Phase - UG'!$C$8:$T$18,9,FALSE),""),"")</f>
        <v/>
      </c>
      <c r="K204" s="679" t="str">
        <f>IF(D204&lt;&gt;"",IF(E204&lt;&gt;"",VLOOKUP(CONCATENATE(D204,"-",E204),'[2]Three Phase - UG'!$C$8:$T$18,10,FALSE),""),"")</f>
        <v/>
      </c>
      <c r="L204" s="679" t="str">
        <f>IF(D204&lt;&gt;"",IF(E204&lt;&gt;"",VLOOKUP(CONCATENATE(D204,"-",E204),'[2]Three Phase - UG'!$C$8:$T$18,12,FALSE),""),"")</f>
        <v/>
      </c>
      <c r="M204" s="679" t="str">
        <f>IF(D204&lt;&gt;"",IF(E204&lt;&gt;"",VLOOKUP(CONCATENATE(D204,"-",E204),'[2]Three Phase - UG'!$C$8:$T$18,13,FALSE),""),"")</f>
        <v/>
      </c>
      <c r="N204" s="678" t="str">
        <f>IF(D204&lt;&gt;"",IF(E204&lt;&gt;"",VLOOKUP(CONCATENATE(D204,"-",E204),'[2]Three Phase - UG'!$C$8:$T$18,15,FALSE)*1000000,""),"")</f>
        <v/>
      </c>
      <c r="O204" s="679"/>
      <c r="P204" s="678"/>
      <c r="W204" s="671"/>
      <c r="X204" s="606"/>
      <c r="Y204" s="606"/>
      <c r="Z204" s="606"/>
      <c r="AA204" s="606"/>
      <c r="AB204" s="606"/>
      <c r="AC204" s="606"/>
      <c r="AD204" s="606"/>
      <c r="AE204" s="606"/>
      <c r="AF204" s="625"/>
      <c r="AG204" s="625"/>
      <c r="AH204" s="625"/>
      <c r="AI204" s="625"/>
      <c r="AJ204" s="625"/>
      <c r="AK204" s="625"/>
      <c r="AL204" s="625"/>
      <c r="AM204" s="625"/>
      <c r="AN204" s="606"/>
      <c r="AO204" s="606"/>
      <c r="AP204" s="606"/>
      <c r="AQ204" s="606"/>
      <c r="AR204" s="606"/>
      <c r="AS204" s="606"/>
      <c r="AT204" s="606"/>
      <c r="AU204" s="606"/>
      <c r="AV204" s="606"/>
      <c r="AW204" s="606"/>
      <c r="AX204" s="606"/>
      <c r="AY204" s="606"/>
      <c r="AZ204" s="606"/>
      <c r="BA204" s="606"/>
    </row>
    <row r="205" spans="1:53" s="672" customFormat="1" x14ac:dyDescent="0.25">
      <c r="A205" s="606"/>
      <c r="B205" s="677"/>
      <c r="C205" s="677"/>
      <c r="D205" s="676"/>
      <c r="E205" s="675"/>
      <c r="F205" s="675"/>
      <c r="G205" s="673"/>
      <c r="H205" s="674"/>
      <c r="I205" s="673"/>
      <c r="J205" s="679" t="str">
        <f>IF(D205&lt;&gt;"",IF(E205&lt;&gt;"",VLOOKUP(CONCATENATE(D205,"-",E205),'[2]Three Phase - UG'!$C$8:$T$18,9,FALSE),""),"")</f>
        <v/>
      </c>
      <c r="K205" s="679" t="str">
        <f>IF(D205&lt;&gt;"",IF(E205&lt;&gt;"",VLOOKUP(CONCATENATE(D205,"-",E205),'[2]Three Phase - UG'!$C$8:$T$18,10,FALSE),""),"")</f>
        <v/>
      </c>
      <c r="L205" s="679" t="str">
        <f>IF(D205&lt;&gt;"",IF(E205&lt;&gt;"",VLOOKUP(CONCATENATE(D205,"-",E205),'[2]Three Phase - UG'!$C$8:$T$18,12,FALSE),""),"")</f>
        <v/>
      </c>
      <c r="M205" s="679" t="str">
        <f>IF(D205&lt;&gt;"",IF(E205&lt;&gt;"",VLOOKUP(CONCATENATE(D205,"-",E205),'[2]Three Phase - UG'!$C$8:$T$18,13,FALSE),""),"")</f>
        <v/>
      </c>
      <c r="N205" s="678" t="str">
        <f>IF(D205&lt;&gt;"",IF(E205&lt;&gt;"",VLOOKUP(CONCATENATE(D205,"-",E205),'[2]Three Phase - UG'!$C$8:$T$18,15,FALSE)*1000000,""),"")</f>
        <v/>
      </c>
      <c r="O205" s="679"/>
      <c r="P205" s="678"/>
      <c r="W205" s="671"/>
      <c r="X205" s="606"/>
      <c r="Y205" s="606"/>
      <c r="Z205" s="606"/>
      <c r="AA205" s="606"/>
      <c r="AB205" s="606"/>
      <c r="AC205" s="606"/>
      <c r="AD205" s="606"/>
      <c r="AE205" s="606"/>
      <c r="AF205" s="625"/>
      <c r="AG205" s="625"/>
      <c r="AH205" s="625"/>
      <c r="AI205" s="625"/>
      <c r="AJ205" s="625"/>
      <c r="AK205" s="625"/>
      <c r="AL205" s="625"/>
      <c r="AM205" s="625"/>
      <c r="AN205" s="606"/>
      <c r="AO205" s="606"/>
      <c r="AP205" s="606"/>
      <c r="AQ205" s="606"/>
      <c r="AR205" s="606"/>
      <c r="AS205" s="606"/>
      <c r="AT205" s="606"/>
      <c r="AU205" s="606"/>
      <c r="AV205" s="606"/>
      <c r="AW205" s="606"/>
      <c r="AX205" s="606"/>
      <c r="AY205" s="606"/>
      <c r="AZ205" s="606"/>
      <c r="BA205" s="606"/>
    </row>
    <row r="206" spans="1:53" s="672" customFormat="1" x14ac:dyDescent="0.25">
      <c r="A206" s="606"/>
      <c r="B206" s="677"/>
      <c r="C206" s="677"/>
      <c r="D206" s="676"/>
      <c r="E206" s="675"/>
      <c r="F206" s="675"/>
      <c r="G206" s="673"/>
      <c r="H206" s="674"/>
      <c r="I206" s="673"/>
      <c r="J206" s="679" t="str">
        <f>IF(D206&lt;&gt;"",IF(E206&lt;&gt;"",VLOOKUP(CONCATENATE(D206,"-",E206),'[2]Three Phase - UG'!$C$8:$T$18,9,FALSE),""),"")</f>
        <v/>
      </c>
      <c r="K206" s="679" t="str">
        <f>IF(D206&lt;&gt;"",IF(E206&lt;&gt;"",VLOOKUP(CONCATENATE(D206,"-",E206),'[2]Three Phase - UG'!$C$8:$T$18,10,FALSE),""),"")</f>
        <v/>
      </c>
      <c r="L206" s="679" t="str">
        <f>IF(D206&lt;&gt;"",IF(E206&lt;&gt;"",VLOOKUP(CONCATENATE(D206,"-",E206),'[2]Three Phase - UG'!$C$8:$T$18,12,FALSE),""),"")</f>
        <v/>
      </c>
      <c r="M206" s="679" t="str">
        <f>IF(D206&lt;&gt;"",IF(E206&lt;&gt;"",VLOOKUP(CONCATENATE(D206,"-",E206),'[2]Three Phase - UG'!$C$8:$T$18,13,FALSE),""),"")</f>
        <v/>
      </c>
      <c r="N206" s="678" t="str">
        <f>IF(D206&lt;&gt;"",IF(E206&lt;&gt;"",VLOOKUP(CONCATENATE(D206,"-",E206),'[2]Three Phase - UG'!$C$8:$T$18,15,FALSE)*1000000,""),"")</f>
        <v/>
      </c>
      <c r="O206" s="679"/>
      <c r="P206" s="678"/>
      <c r="W206" s="671"/>
      <c r="X206" s="606"/>
      <c r="Y206" s="606"/>
      <c r="Z206" s="606"/>
      <c r="AA206" s="606"/>
      <c r="AB206" s="606"/>
      <c r="AC206" s="606"/>
      <c r="AD206" s="606"/>
      <c r="AE206" s="606"/>
      <c r="AF206" s="625"/>
      <c r="AG206" s="625"/>
      <c r="AH206" s="625"/>
      <c r="AI206" s="625"/>
      <c r="AJ206" s="625"/>
      <c r="AK206" s="625"/>
      <c r="AL206" s="625"/>
      <c r="AM206" s="625"/>
      <c r="AN206" s="606"/>
      <c r="AO206" s="606"/>
      <c r="AP206" s="606"/>
      <c r="AQ206" s="606"/>
      <c r="AR206" s="606"/>
      <c r="AS206" s="606"/>
      <c r="AT206" s="606"/>
      <c r="AU206" s="606"/>
      <c r="AV206" s="606"/>
      <c r="AW206" s="606"/>
      <c r="AX206" s="606"/>
      <c r="AY206" s="606"/>
      <c r="AZ206" s="606"/>
      <c r="BA206" s="606"/>
    </row>
    <row r="207" spans="1:53" s="672" customFormat="1" x14ac:dyDescent="0.25">
      <c r="A207" s="606"/>
      <c r="B207" s="677"/>
      <c r="C207" s="677"/>
      <c r="D207" s="676"/>
      <c r="E207" s="675"/>
      <c r="F207" s="675"/>
      <c r="G207" s="673"/>
      <c r="H207" s="674"/>
      <c r="I207" s="673"/>
      <c r="J207" s="679" t="str">
        <f>IF(D207&lt;&gt;"",IF(E207&lt;&gt;"",VLOOKUP(CONCATENATE(D207,"-",E207),'[2]Three Phase - UG'!$C$8:$T$18,9,FALSE),""),"")</f>
        <v/>
      </c>
      <c r="K207" s="679" t="str">
        <f>IF(D207&lt;&gt;"",IF(E207&lt;&gt;"",VLOOKUP(CONCATENATE(D207,"-",E207),'[2]Three Phase - UG'!$C$8:$T$18,10,FALSE),""),"")</f>
        <v/>
      </c>
      <c r="L207" s="679" t="str">
        <f>IF(D207&lt;&gt;"",IF(E207&lt;&gt;"",VLOOKUP(CONCATENATE(D207,"-",E207),'[2]Three Phase - UG'!$C$8:$T$18,12,FALSE),""),"")</f>
        <v/>
      </c>
      <c r="M207" s="679" t="str">
        <f>IF(D207&lt;&gt;"",IF(E207&lt;&gt;"",VLOOKUP(CONCATENATE(D207,"-",E207),'[2]Three Phase - UG'!$C$8:$T$18,13,FALSE),""),"")</f>
        <v/>
      </c>
      <c r="N207" s="678" t="str">
        <f>IF(D207&lt;&gt;"",IF(E207&lt;&gt;"",VLOOKUP(CONCATENATE(D207,"-",E207),'[2]Three Phase - UG'!$C$8:$T$18,15,FALSE)*1000000,""),"")</f>
        <v/>
      </c>
      <c r="O207" s="679"/>
      <c r="P207" s="678"/>
      <c r="W207" s="671"/>
      <c r="X207" s="606"/>
      <c r="Y207" s="606"/>
      <c r="Z207" s="606"/>
      <c r="AA207" s="606"/>
      <c r="AB207" s="606"/>
      <c r="AC207" s="606"/>
      <c r="AD207" s="606"/>
      <c r="AE207" s="606"/>
      <c r="AF207" s="625"/>
      <c r="AG207" s="625"/>
      <c r="AH207" s="625"/>
      <c r="AI207" s="625"/>
      <c r="AJ207" s="625"/>
      <c r="AK207" s="625"/>
      <c r="AL207" s="625"/>
      <c r="AM207" s="625"/>
      <c r="AN207" s="606"/>
      <c r="AO207" s="606"/>
      <c r="AP207" s="606"/>
      <c r="AQ207" s="606"/>
      <c r="AR207" s="606"/>
      <c r="AS207" s="606"/>
      <c r="AT207" s="606"/>
      <c r="AU207" s="606"/>
      <c r="AV207" s="606"/>
      <c r="AW207" s="606"/>
      <c r="AX207" s="606"/>
      <c r="AY207" s="606"/>
      <c r="AZ207" s="606"/>
      <c r="BA207" s="606"/>
    </row>
    <row r="208" spans="1:53" s="672" customFormat="1" x14ac:dyDescent="0.25">
      <c r="A208" s="606"/>
      <c r="B208" s="677"/>
      <c r="C208" s="677"/>
      <c r="D208" s="676"/>
      <c r="E208" s="675"/>
      <c r="F208" s="675"/>
      <c r="G208" s="673"/>
      <c r="H208" s="674"/>
      <c r="I208" s="673"/>
      <c r="J208" s="679" t="str">
        <f>IF(D208&lt;&gt;"",IF(E208&lt;&gt;"",VLOOKUP(CONCATENATE(D208,"-",E208),'[2]Three Phase - UG'!$C$8:$T$18,9,FALSE),""),"")</f>
        <v/>
      </c>
      <c r="K208" s="679" t="str">
        <f>IF(D208&lt;&gt;"",IF(E208&lt;&gt;"",VLOOKUP(CONCATENATE(D208,"-",E208),'[2]Three Phase - UG'!$C$8:$T$18,10,FALSE),""),"")</f>
        <v/>
      </c>
      <c r="L208" s="679" t="str">
        <f>IF(D208&lt;&gt;"",IF(E208&lt;&gt;"",VLOOKUP(CONCATENATE(D208,"-",E208),'[2]Three Phase - UG'!$C$8:$T$18,12,FALSE),""),"")</f>
        <v/>
      </c>
      <c r="M208" s="679" t="str">
        <f>IF(D208&lt;&gt;"",IF(E208&lt;&gt;"",VLOOKUP(CONCATENATE(D208,"-",E208),'[2]Three Phase - UG'!$C$8:$T$18,13,FALSE),""),"")</f>
        <v/>
      </c>
      <c r="N208" s="678" t="str">
        <f>IF(D208&lt;&gt;"",IF(E208&lt;&gt;"",VLOOKUP(CONCATENATE(D208,"-",E208),'[2]Three Phase - UG'!$C$8:$T$18,15,FALSE)*1000000,""),"")</f>
        <v/>
      </c>
      <c r="O208" s="679"/>
      <c r="P208" s="678"/>
      <c r="W208" s="671"/>
      <c r="X208" s="606"/>
      <c r="Y208" s="606"/>
      <c r="Z208" s="606"/>
      <c r="AA208" s="606"/>
      <c r="AB208" s="606"/>
      <c r="AC208" s="606"/>
      <c r="AD208" s="606"/>
      <c r="AE208" s="606"/>
      <c r="AF208" s="625"/>
      <c r="AG208" s="625"/>
      <c r="AH208" s="625"/>
      <c r="AI208" s="625"/>
      <c r="AJ208" s="625"/>
      <c r="AK208" s="625"/>
      <c r="AL208" s="625"/>
      <c r="AM208" s="625"/>
      <c r="AN208" s="606"/>
      <c r="AO208" s="606"/>
      <c r="AP208" s="606"/>
      <c r="AQ208" s="606"/>
      <c r="AR208" s="606"/>
      <c r="AS208" s="606"/>
      <c r="AT208" s="606"/>
      <c r="AU208" s="606"/>
      <c r="AV208" s="606"/>
      <c r="AW208" s="606"/>
      <c r="AX208" s="606"/>
      <c r="AY208" s="606"/>
      <c r="AZ208" s="606"/>
      <c r="BA208" s="606"/>
    </row>
    <row r="209" spans="1:53" s="672" customFormat="1" x14ac:dyDescent="0.25">
      <c r="A209" s="606"/>
      <c r="B209" s="677"/>
      <c r="C209" s="677"/>
      <c r="D209" s="676"/>
      <c r="E209" s="675"/>
      <c r="F209" s="675"/>
      <c r="G209" s="673"/>
      <c r="H209" s="674"/>
      <c r="I209" s="673"/>
      <c r="J209" s="679" t="str">
        <f>IF(D209&lt;&gt;"",IF(E209&lt;&gt;"",VLOOKUP(CONCATENATE(D209,"-",E209),'[2]Three Phase - UG'!$C$8:$T$18,9,FALSE),""),"")</f>
        <v/>
      </c>
      <c r="K209" s="679" t="str">
        <f>IF(D209&lt;&gt;"",IF(E209&lt;&gt;"",VLOOKUP(CONCATENATE(D209,"-",E209),'[2]Three Phase - UG'!$C$8:$T$18,10,FALSE),""),"")</f>
        <v/>
      </c>
      <c r="L209" s="679" t="str">
        <f>IF(D209&lt;&gt;"",IF(E209&lt;&gt;"",VLOOKUP(CONCATENATE(D209,"-",E209),'[2]Three Phase - UG'!$C$8:$T$18,12,FALSE),""),"")</f>
        <v/>
      </c>
      <c r="M209" s="679" t="str">
        <f>IF(D209&lt;&gt;"",IF(E209&lt;&gt;"",VLOOKUP(CONCATENATE(D209,"-",E209),'[2]Three Phase - UG'!$C$8:$T$18,13,FALSE),""),"")</f>
        <v/>
      </c>
      <c r="N209" s="678" t="str">
        <f>IF(D209&lt;&gt;"",IF(E209&lt;&gt;"",VLOOKUP(CONCATENATE(D209,"-",E209),'[2]Three Phase - UG'!$C$8:$T$18,15,FALSE)*1000000,""),"")</f>
        <v/>
      </c>
      <c r="O209" s="679"/>
      <c r="P209" s="678"/>
      <c r="W209" s="671"/>
      <c r="X209" s="606"/>
      <c r="Y209" s="606"/>
      <c r="Z209" s="606"/>
      <c r="AA209" s="606"/>
      <c r="AB209" s="606"/>
      <c r="AC209" s="606"/>
      <c r="AD209" s="606"/>
      <c r="AE209" s="606"/>
      <c r="AF209" s="625"/>
      <c r="AG209" s="625"/>
      <c r="AH209" s="625"/>
      <c r="AI209" s="625"/>
      <c r="AJ209" s="625"/>
      <c r="AK209" s="625"/>
      <c r="AL209" s="625"/>
      <c r="AM209" s="625"/>
      <c r="AN209" s="606"/>
      <c r="AO209" s="606"/>
      <c r="AP209" s="606"/>
      <c r="AQ209" s="606"/>
      <c r="AR209" s="606"/>
      <c r="AS209" s="606"/>
      <c r="AT209" s="606"/>
      <c r="AU209" s="606"/>
      <c r="AV209" s="606"/>
      <c r="AW209" s="606"/>
      <c r="AX209" s="606"/>
      <c r="AY209" s="606"/>
      <c r="AZ209" s="606"/>
      <c r="BA209" s="606"/>
    </row>
    <row r="210" spans="1:53" s="672" customFormat="1" x14ac:dyDescent="0.25">
      <c r="A210" s="606"/>
      <c r="B210" s="677"/>
      <c r="C210" s="677"/>
      <c r="D210" s="676"/>
      <c r="E210" s="675"/>
      <c r="F210" s="675"/>
      <c r="G210" s="673"/>
      <c r="H210" s="674"/>
      <c r="I210" s="673"/>
      <c r="J210" s="679" t="str">
        <f>IF(D210&lt;&gt;"",IF(E210&lt;&gt;"",VLOOKUP(CONCATENATE(D210,"-",E210),'[2]Three Phase - UG'!$C$8:$T$18,9,FALSE),""),"")</f>
        <v/>
      </c>
      <c r="K210" s="679" t="str">
        <f>IF(D210&lt;&gt;"",IF(E210&lt;&gt;"",VLOOKUP(CONCATENATE(D210,"-",E210),'[2]Three Phase - UG'!$C$8:$T$18,10,FALSE),""),"")</f>
        <v/>
      </c>
      <c r="L210" s="679" t="str">
        <f>IF(D210&lt;&gt;"",IF(E210&lt;&gt;"",VLOOKUP(CONCATENATE(D210,"-",E210),'[2]Three Phase - UG'!$C$8:$T$18,12,FALSE),""),"")</f>
        <v/>
      </c>
      <c r="M210" s="679" t="str">
        <f>IF(D210&lt;&gt;"",IF(E210&lt;&gt;"",VLOOKUP(CONCATENATE(D210,"-",E210),'[2]Three Phase - UG'!$C$8:$T$18,13,FALSE),""),"")</f>
        <v/>
      </c>
      <c r="N210" s="678" t="str">
        <f>IF(D210&lt;&gt;"",IF(E210&lt;&gt;"",VLOOKUP(CONCATENATE(D210,"-",E210),'[2]Three Phase - UG'!$C$8:$T$18,15,FALSE)*1000000,""),"")</f>
        <v/>
      </c>
      <c r="O210" s="679"/>
      <c r="P210" s="678"/>
      <c r="W210" s="671"/>
      <c r="X210" s="606"/>
      <c r="Y210" s="606"/>
      <c r="Z210" s="606"/>
      <c r="AA210" s="606"/>
      <c r="AB210" s="606"/>
      <c r="AC210" s="606"/>
      <c r="AD210" s="606"/>
      <c r="AE210" s="606"/>
      <c r="AF210" s="625"/>
      <c r="AG210" s="625"/>
      <c r="AH210" s="625"/>
      <c r="AI210" s="625"/>
      <c r="AJ210" s="625"/>
      <c r="AK210" s="625"/>
      <c r="AL210" s="625"/>
      <c r="AM210" s="625"/>
      <c r="AN210" s="606"/>
      <c r="AO210" s="606"/>
      <c r="AP210" s="606"/>
      <c r="AQ210" s="606"/>
      <c r="AR210" s="606"/>
      <c r="AS210" s="606"/>
      <c r="AT210" s="606"/>
      <c r="AU210" s="606"/>
      <c r="AV210" s="606"/>
      <c r="AW210" s="606"/>
      <c r="AX210" s="606"/>
      <c r="AY210" s="606"/>
      <c r="AZ210" s="606"/>
      <c r="BA210" s="606"/>
    </row>
    <row r="211" spans="1:53" s="672" customFormat="1" x14ac:dyDescent="0.25">
      <c r="A211" s="606"/>
      <c r="B211" s="677"/>
      <c r="C211" s="677"/>
      <c r="D211" s="676"/>
      <c r="E211" s="675"/>
      <c r="F211" s="675"/>
      <c r="G211" s="673"/>
      <c r="H211" s="674"/>
      <c r="I211" s="673"/>
      <c r="J211" s="679" t="str">
        <f>IF(D211&lt;&gt;"",IF(E211&lt;&gt;"",VLOOKUP(CONCATENATE(D211,"-",E211),'[2]Three Phase - UG'!$C$8:$T$18,9,FALSE),""),"")</f>
        <v/>
      </c>
      <c r="K211" s="679" t="str">
        <f>IF(D211&lt;&gt;"",IF(E211&lt;&gt;"",VLOOKUP(CONCATENATE(D211,"-",E211),'[2]Three Phase - UG'!$C$8:$T$18,10,FALSE),""),"")</f>
        <v/>
      </c>
      <c r="L211" s="679" t="str">
        <f>IF(D211&lt;&gt;"",IF(E211&lt;&gt;"",VLOOKUP(CONCATENATE(D211,"-",E211),'[2]Three Phase - UG'!$C$8:$T$18,12,FALSE),""),"")</f>
        <v/>
      </c>
      <c r="M211" s="679" t="str">
        <f>IF(D211&lt;&gt;"",IF(E211&lt;&gt;"",VLOOKUP(CONCATENATE(D211,"-",E211),'[2]Three Phase - UG'!$C$8:$T$18,13,FALSE),""),"")</f>
        <v/>
      </c>
      <c r="N211" s="678" t="str">
        <f>IF(D211&lt;&gt;"",IF(E211&lt;&gt;"",VLOOKUP(CONCATENATE(D211,"-",E211),'[2]Three Phase - UG'!$C$8:$T$18,15,FALSE)*1000000,""),"")</f>
        <v/>
      </c>
      <c r="O211" s="679"/>
      <c r="P211" s="678"/>
      <c r="W211" s="671"/>
      <c r="X211" s="606"/>
      <c r="Y211" s="606"/>
      <c r="Z211" s="606"/>
      <c r="AA211" s="606"/>
      <c r="AB211" s="606"/>
      <c r="AC211" s="606"/>
      <c r="AD211" s="606"/>
      <c r="AE211" s="606"/>
      <c r="AF211" s="625"/>
      <c r="AG211" s="625"/>
      <c r="AH211" s="625"/>
      <c r="AI211" s="625"/>
      <c r="AJ211" s="625"/>
      <c r="AK211" s="625"/>
      <c r="AL211" s="625"/>
      <c r="AM211" s="625"/>
      <c r="AN211" s="606"/>
      <c r="AO211" s="606"/>
      <c r="AP211" s="606"/>
      <c r="AQ211" s="606"/>
      <c r="AR211" s="606"/>
      <c r="AS211" s="606"/>
      <c r="AT211" s="606"/>
      <c r="AU211" s="606"/>
      <c r="AV211" s="606"/>
      <c r="AW211" s="606"/>
      <c r="AX211" s="606"/>
      <c r="AY211" s="606"/>
      <c r="AZ211" s="606"/>
      <c r="BA211" s="606"/>
    </row>
    <row r="212" spans="1:53" s="672" customFormat="1" x14ac:dyDescent="0.25">
      <c r="A212" s="606"/>
      <c r="B212" s="677"/>
      <c r="C212" s="677"/>
      <c r="D212" s="676"/>
      <c r="E212" s="675"/>
      <c r="F212" s="675"/>
      <c r="G212" s="673"/>
      <c r="H212" s="674"/>
      <c r="I212" s="673"/>
      <c r="J212" s="679" t="str">
        <f>IF(D212&lt;&gt;"",IF(E212&lt;&gt;"",VLOOKUP(CONCATENATE(D212,"-",E212),'[2]Three Phase - UG'!$C$8:$T$18,9,FALSE),""),"")</f>
        <v/>
      </c>
      <c r="K212" s="679" t="str">
        <f>IF(D212&lt;&gt;"",IF(E212&lt;&gt;"",VLOOKUP(CONCATENATE(D212,"-",E212),'[2]Three Phase - UG'!$C$8:$T$18,10,FALSE),""),"")</f>
        <v/>
      </c>
      <c r="L212" s="679" t="str">
        <f>IF(D212&lt;&gt;"",IF(E212&lt;&gt;"",VLOOKUP(CONCATENATE(D212,"-",E212),'[2]Three Phase - UG'!$C$8:$T$18,12,FALSE),""),"")</f>
        <v/>
      </c>
      <c r="M212" s="679" t="str">
        <f>IF(D212&lt;&gt;"",IF(E212&lt;&gt;"",VLOOKUP(CONCATENATE(D212,"-",E212),'[2]Three Phase - UG'!$C$8:$T$18,13,FALSE),""),"")</f>
        <v/>
      </c>
      <c r="N212" s="678" t="str">
        <f>IF(D212&lt;&gt;"",IF(E212&lt;&gt;"",VLOOKUP(CONCATENATE(D212,"-",E212),'[2]Three Phase - UG'!$C$8:$T$18,15,FALSE)*1000000,""),"")</f>
        <v/>
      </c>
      <c r="O212" s="679"/>
      <c r="P212" s="678"/>
      <c r="W212" s="671"/>
      <c r="X212" s="606"/>
      <c r="Y212" s="606"/>
      <c r="Z212" s="606"/>
      <c r="AA212" s="606"/>
      <c r="AB212" s="606"/>
      <c r="AC212" s="606"/>
      <c r="AD212" s="606"/>
      <c r="AE212" s="606"/>
      <c r="AF212" s="625"/>
      <c r="AG212" s="625"/>
      <c r="AH212" s="625"/>
      <c r="AI212" s="625"/>
      <c r="AJ212" s="625"/>
      <c r="AK212" s="625"/>
      <c r="AL212" s="625"/>
      <c r="AM212" s="625"/>
      <c r="AN212" s="606"/>
      <c r="AO212" s="606"/>
      <c r="AP212" s="606"/>
      <c r="AQ212" s="606"/>
      <c r="AR212" s="606"/>
      <c r="AS212" s="606"/>
      <c r="AT212" s="606"/>
      <c r="AU212" s="606"/>
      <c r="AV212" s="606"/>
      <c r="AW212" s="606"/>
      <c r="AX212" s="606"/>
      <c r="AY212" s="606"/>
      <c r="AZ212" s="606"/>
      <c r="BA212" s="606"/>
    </row>
    <row r="213" spans="1:53" s="672" customFormat="1" x14ac:dyDescent="0.25">
      <c r="A213" s="606"/>
      <c r="B213" s="677"/>
      <c r="C213" s="677"/>
      <c r="D213" s="676"/>
      <c r="E213" s="675"/>
      <c r="F213" s="675"/>
      <c r="G213" s="673"/>
      <c r="H213" s="674"/>
      <c r="I213" s="673"/>
      <c r="J213" s="679" t="str">
        <f>IF(D213&lt;&gt;"",IF(E213&lt;&gt;"",VLOOKUP(CONCATENATE(D213,"-",E213),'[2]Three Phase - UG'!$C$8:$T$18,9,FALSE),""),"")</f>
        <v/>
      </c>
      <c r="K213" s="679" t="str">
        <f>IF(D213&lt;&gt;"",IF(E213&lt;&gt;"",VLOOKUP(CONCATENATE(D213,"-",E213),'[2]Three Phase - UG'!$C$8:$T$18,10,FALSE),""),"")</f>
        <v/>
      </c>
      <c r="L213" s="679" t="str">
        <f>IF(D213&lt;&gt;"",IF(E213&lt;&gt;"",VLOOKUP(CONCATENATE(D213,"-",E213),'[2]Three Phase - UG'!$C$8:$T$18,12,FALSE),""),"")</f>
        <v/>
      </c>
      <c r="M213" s="679" t="str">
        <f>IF(D213&lt;&gt;"",IF(E213&lt;&gt;"",VLOOKUP(CONCATENATE(D213,"-",E213),'[2]Three Phase - UG'!$C$8:$T$18,13,FALSE),""),"")</f>
        <v/>
      </c>
      <c r="N213" s="678" t="str">
        <f>IF(D213&lt;&gt;"",IF(E213&lt;&gt;"",VLOOKUP(CONCATENATE(D213,"-",E213),'[2]Three Phase - UG'!$C$8:$T$18,15,FALSE)*1000000,""),"")</f>
        <v/>
      </c>
      <c r="O213" s="679"/>
      <c r="P213" s="678"/>
      <c r="W213" s="671"/>
      <c r="X213" s="606"/>
      <c r="Y213" s="606"/>
      <c r="Z213" s="606"/>
      <c r="AA213" s="606"/>
      <c r="AB213" s="606"/>
      <c r="AC213" s="606"/>
      <c r="AD213" s="606"/>
      <c r="AE213" s="606"/>
      <c r="AF213" s="625"/>
      <c r="AG213" s="625"/>
      <c r="AH213" s="625"/>
      <c r="AI213" s="625"/>
      <c r="AJ213" s="625"/>
      <c r="AK213" s="625"/>
      <c r="AL213" s="625"/>
      <c r="AM213" s="625"/>
      <c r="AN213" s="606"/>
      <c r="AO213" s="606"/>
      <c r="AP213" s="606"/>
      <c r="AQ213" s="606"/>
      <c r="AR213" s="606"/>
      <c r="AS213" s="606"/>
      <c r="AT213" s="606"/>
      <c r="AU213" s="606"/>
      <c r="AV213" s="606"/>
      <c r="AW213" s="606"/>
      <c r="AX213" s="606"/>
      <c r="AY213" s="606"/>
      <c r="AZ213" s="606"/>
      <c r="BA213" s="606"/>
    </row>
    <row r="214" spans="1:53" s="672" customFormat="1" x14ac:dyDescent="0.25">
      <c r="A214" s="606"/>
      <c r="B214" s="677"/>
      <c r="C214" s="677"/>
      <c r="D214" s="676"/>
      <c r="E214" s="675"/>
      <c r="F214" s="675"/>
      <c r="G214" s="673"/>
      <c r="H214" s="674"/>
      <c r="I214" s="673"/>
      <c r="J214" s="679" t="str">
        <f>IF(D214&lt;&gt;"",IF(E214&lt;&gt;"",VLOOKUP(CONCATENATE(D214,"-",E214),'[2]Three Phase - UG'!$C$8:$T$18,9,FALSE),""),"")</f>
        <v/>
      </c>
      <c r="K214" s="679" t="str">
        <f>IF(D214&lt;&gt;"",IF(E214&lt;&gt;"",VLOOKUP(CONCATENATE(D214,"-",E214),'[2]Three Phase - UG'!$C$8:$T$18,10,FALSE),""),"")</f>
        <v/>
      </c>
      <c r="L214" s="679" t="str">
        <f>IF(D214&lt;&gt;"",IF(E214&lt;&gt;"",VLOOKUP(CONCATENATE(D214,"-",E214),'[2]Three Phase - UG'!$C$8:$T$18,12,FALSE),""),"")</f>
        <v/>
      </c>
      <c r="M214" s="679" t="str">
        <f>IF(D214&lt;&gt;"",IF(E214&lt;&gt;"",VLOOKUP(CONCATENATE(D214,"-",E214),'[2]Three Phase - UG'!$C$8:$T$18,13,FALSE),""),"")</f>
        <v/>
      </c>
      <c r="N214" s="678" t="str">
        <f>IF(D214&lt;&gt;"",IF(E214&lt;&gt;"",VLOOKUP(CONCATENATE(D214,"-",E214),'[2]Three Phase - UG'!$C$8:$T$18,15,FALSE)*1000000,""),"")</f>
        <v/>
      </c>
      <c r="O214" s="679"/>
      <c r="P214" s="678"/>
      <c r="W214" s="671"/>
      <c r="X214" s="606"/>
      <c r="Y214" s="606"/>
      <c r="Z214" s="606"/>
      <c r="AA214" s="606"/>
      <c r="AB214" s="606"/>
      <c r="AC214" s="606"/>
      <c r="AD214" s="606"/>
      <c r="AE214" s="606"/>
      <c r="AF214" s="625"/>
      <c r="AG214" s="625"/>
      <c r="AH214" s="625"/>
      <c r="AI214" s="625"/>
      <c r="AJ214" s="625"/>
      <c r="AK214" s="625"/>
      <c r="AL214" s="625"/>
      <c r="AM214" s="625"/>
      <c r="AN214" s="606"/>
      <c r="AO214" s="606"/>
      <c r="AP214" s="606"/>
      <c r="AQ214" s="606"/>
      <c r="AR214" s="606"/>
      <c r="AS214" s="606"/>
      <c r="AT214" s="606"/>
      <c r="AU214" s="606"/>
      <c r="AV214" s="606"/>
      <c r="AW214" s="606"/>
      <c r="AX214" s="606"/>
      <c r="AY214" s="606"/>
      <c r="AZ214" s="606"/>
      <c r="BA214" s="606"/>
    </row>
    <row r="215" spans="1:53" s="672" customFormat="1" x14ac:dyDescent="0.25">
      <c r="A215" s="606"/>
      <c r="B215" s="677"/>
      <c r="C215" s="677"/>
      <c r="D215" s="676"/>
      <c r="E215" s="675"/>
      <c r="F215" s="675"/>
      <c r="G215" s="673"/>
      <c r="H215" s="674"/>
      <c r="I215" s="673"/>
      <c r="J215" s="679" t="str">
        <f>IF(D215&lt;&gt;"",IF(E215&lt;&gt;"",VLOOKUP(CONCATENATE(D215,"-",E215),'[2]Three Phase - UG'!$C$8:$T$18,9,FALSE),""),"")</f>
        <v/>
      </c>
      <c r="K215" s="679" t="str">
        <f>IF(D215&lt;&gt;"",IF(E215&lt;&gt;"",VLOOKUP(CONCATENATE(D215,"-",E215),'[2]Three Phase - UG'!$C$8:$T$18,10,FALSE),""),"")</f>
        <v/>
      </c>
      <c r="L215" s="679" t="str">
        <f>IF(D215&lt;&gt;"",IF(E215&lt;&gt;"",VLOOKUP(CONCATENATE(D215,"-",E215),'[2]Three Phase - UG'!$C$8:$T$18,12,FALSE),""),"")</f>
        <v/>
      </c>
      <c r="M215" s="679" t="str">
        <f>IF(D215&lt;&gt;"",IF(E215&lt;&gt;"",VLOOKUP(CONCATENATE(D215,"-",E215),'[2]Three Phase - UG'!$C$8:$T$18,13,FALSE),""),"")</f>
        <v/>
      </c>
      <c r="N215" s="678" t="str">
        <f>IF(D215&lt;&gt;"",IF(E215&lt;&gt;"",VLOOKUP(CONCATENATE(D215,"-",E215),'[2]Three Phase - UG'!$C$8:$T$18,15,FALSE)*1000000,""),"")</f>
        <v/>
      </c>
      <c r="O215" s="679"/>
      <c r="P215" s="678"/>
      <c r="W215" s="671"/>
      <c r="X215" s="606"/>
      <c r="Y215" s="606"/>
      <c r="Z215" s="606"/>
      <c r="AA215" s="606"/>
      <c r="AB215" s="606"/>
      <c r="AC215" s="606"/>
      <c r="AD215" s="606"/>
      <c r="AE215" s="606"/>
      <c r="AF215" s="625"/>
      <c r="AG215" s="625"/>
      <c r="AH215" s="625"/>
      <c r="AI215" s="625"/>
      <c r="AJ215" s="625"/>
      <c r="AK215" s="625"/>
      <c r="AL215" s="625"/>
      <c r="AM215" s="625"/>
      <c r="AN215" s="606"/>
      <c r="AO215" s="606"/>
      <c r="AP215" s="606"/>
      <c r="AQ215" s="606"/>
      <c r="AR215" s="606"/>
      <c r="AS215" s="606"/>
      <c r="AT215" s="606"/>
      <c r="AU215" s="606"/>
      <c r="AV215" s="606"/>
      <c r="AW215" s="606"/>
      <c r="AX215" s="606"/>
      <c r="AY215" s="606"/>
      <c r="AZ215" s="606"/>
      <c r="BA215" s="606"/>
    </row>
    <row r="216" spans="1:53" s="672" customFormat="1" x14ac:dyDescent="0.25">
      <c r="A216" s="606"/>
      <c r="B216" s="677"/>
      <c r="C216" s="677"/>
      <c r="D216" s="676"/>
      <c r="E216" s="675"/>
      <c r="F216" s="675"/>
      <c r="G216" s="673"/>
      <c r="H216" s="674"/>
      <c r="I216" s="673"/>
      <c r="J216" s="679" t="str">
        <f>IF(D216&lt;&gt;"",IF(E216&lt;&gt;"",VLOOKUP(CONCATENATE(D216,"-",E216),'[2]Three Phase - UG'!$C$8:$T$18,9,FALSE),""),"")</f>
        <v/>
      </c>
      <c r="K216" s="679" t="str">
        <f>IF(D216&lt;&gt;"",IF(E216&lt;&gt;"",VLOOKUP(CONCATENATE(D216,"-",E216),'[2]Three Phase - UG'!$C$8:$T$18,10,FALSE),""),"")</f>
        <v/>
      </c>
      <c r="L216" s="679" t="str">
        <f>IF(D216&lt;&gt;"",IF(E216&lt;&gt;"",VLOOKUP(CONCATENATE(D216,"-",E216),'[2]Three Phase - UG'!$C$8:$T$18,12,FALSE),""),"")</f>
        <v/>
      </c>
      <c r="M216" s="679" t="str">
        <f>IF(D216&lt;&gt;"",IF(E216&lt;&gt;"",VLOOKUP(CONCATENATE(D216,"-",E216),'[2]Three Phase - UG'!$C$8:$T$18,13,FALSE),""),"")</f>
        <v/>
      </c>
      <c r="N216" s="678" t="str">
        <f>IF(D216&lt;&gt;"",IF(E216&lt;&gt;"",VLOOKUP(CONCATENATE(D216,"-",E216),'[2]Three Phase - UG'!$C$8:$T$18,15,FALSE)*1000000,""),"")</f>
        <v/>
      </c>
      <c r="O216" s="679"/>
      <c r="P216" s="678"/>
      <c r="W216" s="671"/>
      <c r="X216" s="606"/>
      <c r="Y216" s="606"/>
      <c r="Z216" s="606"/>
      <c r="AA216" s="606"/>
      <c r="AB216" s="606"/>
      <c r="AC216" s="606"/>
      <c r="AD216" s="606"/>
      <c r="AE216" s="606"/>
      <c r="AF216" s="625"/>
      <c r="AG216" s="625"/>
      <c r="AH216" s="625"/>
      <c r="AI216" s="625"/>
      <c r="AJ216" s="625"/>
      <c r="AK216" s="625"/>
      <c r="AL216" s="625"/>
      <c r="AM216" s="625"/>
      <c r="AN216" s="606"/>
      <c r="AO216" s="606"/>
      <c r="AP216" s="606"/>
      <c r="AQ216" s="606"/>
      <c r="AR216" s="606"/>
      <c r="AS216" s="606"/>
      <c r="AT216" s="606"/>
      <c r="AU216" s="606"/>
      <c r="AV216" s="606"/>
      <c r="AW216" s="606"/>
      <c r="AX216" s="606"/>
      <c r="AY216" s="606"/>
      <c r="AZ216" s="606"/>
      <c r="BA216" s="606"/>
    </row>
    <row r="217" spans="1:53" s="672" customFormat="1" x14ac:dyDescent="0.25">
      <c r="A217" s="606"/>
      <c r="B217" s="677"/>
      <c r="C217" s="677"/>
      <c r="D217" s="676"/>
      <c r="E217" s="675"/>
      <c r="F217" s="675"/>
      <c r="G217" s="673"/>
      <c r="H217" s="674"/>
      <c r="I217" s="673"/>
      <c r="J217" s="679" t="str">
        <f>IF(D217&lt;&gt;"",IF(E217&lt;&gt;"",VLOOKUP(CONCATENATE(D217,"-",E217),'[2]Three Phase - UG'!$C$8:$T$18,9,FALSE),""),"")</f>
        <v/>
      </c>
      <c r="K217" s="679" t="str">
        <f>IF(D217&lt;&gt;"",IF(E217&lt;&gt;"",VLOOKUP(CONCATENATE(D217,"-",E217),'[2]Three Phase - UG'!$C$8:$T$18,10,FALSE),""),"")</f>
        <v/>
      </c>
      <c r="L217" s="679" t="str">
        <f>IF(D217&lt;&gt;"",IF(E217&lt;&gt;"",VLOOKUP(CONCATENATE(D217,"-",E217),'[2]Three Phase - UG'!$C$8:$T$18,12,FALSE),""),"")</f>
        <v/>
      </c>
      <c r="M217" s="679" t="str">
        <f>IF(D217&lt;&gt;"",IF(E217&lt;&gt;"",VLOOKUP(CONCATENATE(D217,"-",E217),'[2]Three Phase - UG'!$C$8:$T$18,13,FALSE),""),"")</f>
        <v/>
      </c>
      <c r="N217" s="678" t="str">
        <f>IF(D217&lt;&gt;"",IF(E217&lt;&gt;"",VLOOKUP(CONCATENATE(D217,"-",E217),'[2]Three Phase - UG'!$C$8:$T$18,15,FALSE)*1000000,""),"")</f>
        <v/>
      </c>
      <c r="O217" s="679"/>
      <c r="P217" s="678"/>
      <c r="W217" s="671"/>
      <c r="X217" s="606"/>
      <c r="Y217" s="606"/>
      <c r="Z217" s="606"/>
      <c r="AA217" s="606"/>
      <c r="AB217" s="606"/>
      <c r="AC217" s="606"/>
      <c r="AD217" s="606"/>
      <c r="AE217" s="606"/>
      <c r="AF217" s="625"/>
      <c r="AG217" s="625"/>
      <c r="AH217" s="625"/>
      <c r="AI217" s="625"/>
      <c r="AJ217" s="625"/>
      <c r="AK217" s="625"/>
      <c r="AL217" s="625"/>
      <c r="AM217" s="625"/>
      <c r="AN217" s="606"/>
      <c r="AO217" s="606"/>
      <c r="AP217" s="606"/>
      <c r="AQ217" s="606"/>
      <c r="AR217" s="606"/>
      <c r="AS217" s="606"/>
      <c r="AT217" s="606"/>
      <c r="AU217" s="606"/>
      <c r="AV217" s="606"/>
      <c r="AW217" s="606"/>
      <c r="AX217" s="606"/>
      <c r="AY217" s="606"/>
      <c r="AZ217" s="606"/>
      <c r="BA217" s="606"/>
    </row>
    <row r="218" spans="1:53" s="672" customFormat="1" x14ac:dyDescent="0.25">
      <c r="A218" s="606"/>
      <c r="B218" s="677"/>
      <c r="C218" s="677"/>
      <c r="D218" s="676"/>
      <c r="E218" s="675"/>
      <c r="F218" s="675"/>
      <c r="G218" s="673"/>
      <c r="H218" s="674"/>
      <c r="I218" s="673"/>
      <c r="J218" s="679" t="str">
        <f>IF(D218&lt;&gt;"",IF(E218&lt;&gt;"",VLOOKUP(CONCATENATE(D218,"-",E218),'[2]Three Phase - UG'!$C$8:$T$18,9,FALSE),""),"")</f>
        <v/>
      </c>
      <c r="K218" s="679" t="str">
        <f>IF(D218&lt;&gt;"",IF(E218&lt;&gt;"",VLOOKUP(CONCATENATE(D218,"-",E218),'[2]Three Phase - UG'!$C$8:$T$18,10,FALSE),""),"")</f>
        <v/>
      </c>
      <c r="L218" s="679" t="str">
        <f>IF(D218&lt;&gt;"",IF(E218&lt;&gt;"",VLOOKUP(CONCATENATE(D218,"-",E218),'[2]Three Phase - UG'!$C$8:$T$18,12,FALSE),""),"")</f>
        <v/>
      </c>
      <c r="M218" s="679" t="str">
        <f>IF(D218&lt;&gt;"",IF(E218&lt;&gt;"",VLOOKUP(CONCATENATE(D218,"-",E218),'[2]Three Phase - UG'!$C$8:$T$18,13,FALSE),""),"")</f>
        <v/>
      </c>
      <c r="N218" s="678" t="str">
        <f>IF(D218&lt;&gt;"",IF(E218&lt;&gt;"",VLOOKUP(CONCATENATE(D218,"-",E218),'[2]Three Phase - UG'!$C$8:$T$18,15,FALSE)*1000000,""),"")</f>
        <v/>
      </c>
      <c r="O218" s="679"/>
      <c r="P218" s="678"/>
      <c r="W218" s="671"/>
      <c r="X218" s="606"/>
      <c r="Y218" s="606"/>
      <c r="Z218" s="606"/>
      <c r="AA218" s="606"/>
      <c r="AB218" s="606"/>
      <c r="AC218" s="606"/>
      <c r="AD218" s="606"/>
      <c r="AE218" s="606"/>
      <c r="AF218" s="625"/>
      <c r="AG218" s="625"/>
      <c r="AH218" s="625"/>
      <c r="AI218" s="625"/>
      <c r="AJ218" s="625"/>
      <c r="AK218" s="625"/>
      <c r="AL218" s="625"/>
      <c r="AM218" s="625"/>
      <c r="AN218" s="606"/>
      <c r="AO218" s="606"/>
      <c r="AP218" s="606"/>
      <c r="AQ218" s="606"/>
      <c r="AR218" s="606"/>
      <c r="AS218" s="606"/>
      <c r="AT218" s="606"/>
      <c r="AU218" s="606"/>
      <c r="AV218" s="606"/>
      <c r="AW218" s="606"/>
      <c r="AX218" s="606"/>
      <c r="AY218" s="606"/>
      <c r="AZ218" s="606"/>
      <c r="BA218" s="606"/>
    </row>
    <row r="219" spans="1:53" s="672" customFormat="1" x14ac:dyDescent="0.25">
      <c r="A219" s="606"/>
      <c r="B219" s="677"/>
      <c r="C219" s="677"/>
      <c r="D219" s="676"/>
      <c r="E219" s="675"/>
      <c r="F219" s="675"/>
      <c r="G219" s="673"/>
      <c r="H219" s="674"/>
      <c r="I219" s="673"/>
      <c r="J219" s="679" t="str">
        <f>IF(D219&lt;&gt;"",IF(E219&lt;&gt;"",VLOOKUP(CONCATENATE(D219,"-",E219),'[2]Three Phase - UG'!$C$8:$T$18,9,FALSE),""),"")</f>
        <v/>
      </c>
      <c r="K219" s="679" t="str">
        <f>IF(D219&lt;&gt;"",IF(E219&lt;&gt;"",VLOOKUP(CONCATENATE(D219,"-",E219),'[2]Three Phase - UG'!$C$8:$T$18,10,FALSE),""),"")</f>
        <v/>
      </c>
      <c r="L219" s="679" t="str">
        <f>IF(D219&lt;&gt;"",IF(E219&lt;&gt;"",VLOOKUP(CONCATENATE(D219,"-",E219),'[2]Three Phase - UG'!$C$8:$T$18,12,FALSE),""),"")</f>
        <v/>
      </c>
      <c r="M219" s="679" t="str">
        <f>IF(D219&lt;&gt;"",IF(E219&lt;&gt;"",VLOOKUP(CONCATENATE(D219,"-",E219),'[2]Three Phase - UG'!$C$8:$T$18,13,FALSE),""),"")</f>
        <v/>
      </c>
      <c r="N219" s="678" t="str">
        <f>IF(D219&lt;&gt;"",IF(E219&lt;&gt;"",VLOOKUP(CONCATENATE(D219,"-",E219),'[2]Three Phase - UG'!$C$8:$T$18,15,FALSE)*1000000,""),"")</f>
        <v/>
      </c>
      <c r="O219" s="679"/>
      <c r="P219" s="678"/>
      <c r="W219" s="671"/>
      <c r="X219" s="606"/>
      <c r="Y219" s="606"/>
      <c r="Z219" s="606"/>
      <c r="AA219" s="606"/>
      <c r="AB219" s="606"/>
      <c r="AC219" s="606"/>
      <c r="AD219" s="606"/>
      <c r="AE219" s="606"/>
      <c r="AF219" s="625"/>
      <c r="AG219" s="625"/>
      <c r="AH219" s="625"/>
      <c r="AI219" s="625"/>
      <c r="AJ219" s="625"/>
      <c r="AK219" s="625"/>
      <c r="AL219" s="625"/>
      <c r="AM219" s="625"/>
      <c r="AN219" s="606"/>
      <c r="AO219" s="606"/>
      <c r="AP219" s="606"/>
      <c r="AQ219" s="606"/>
      <c r="AR219" s="606"/>
      <c r="AS219" s="606"/>
      <c r="AT219" s="606"/>
      <c r="AU219" s="606"/>
      <c r="AV219" s="606"/>
      <c r="AW219" s="606"/>
      <c r="AX219" s="606"/>
      <c r="AY219" s="606"/>
      <c r="AZ219" s="606"/>
      <c r="BA219" s="606"/>
    </row>
    <row r="220" spans="1:53" s="672" customFormat="1" x14ac:dyDescent="0.25">
      <c r="A220" s="606"/>
      <c r="B220" s="677"/>
      <c r="C220" s="677"/>
      <c r="D220" s="676"/>
      <c r="E220" s="675"/>
      <c r="F220" s="675"/>
      <c r="G220" s="673"/>
      <c r="H220" s="674"/>
      <c r="I220" s="673"/>
      <c r="J220" s="679" t="str">
        <f>IF(D220&lt;&gt;"",IF(E220&lt;&gt;"",VLOOKUP(CONCATENATE(D220,"-",E220),'[2]Three Phase - UG'!$C$8:$T$18,9,FALSE),""),"")</f>
        <v/>
      </c>
      <c r="K220" s="679" t="str">
        <f>IF(D220&lt;&gt;"",IF(E220&lt;&gt;"",VLOOKUP(CONCATENATE(D220,"-",E220),'[2]Three Phase - UG'!$C$8:$T$18,10,FALSE),""),"")</f>
        <v/>
      </c>
      <c r="L220" s="679" t="str">
        <f>IF(D220&lt;&gt;"",IF(E220&lt;&gt;"",VLOOKUP(CONCATENATE(D220,"-",E220),'[2]Three Phase - UG'!$C$8:$T$18,12,FALSE),""),"")</f>
        <v/>
      </c>
      <c r="M220" s="679" t="str">
        <f>IF(D220&lt;&gt;"",IF(E220&lt;&gt;"",VLOOKUP(CONCATENATE(D220,"-",E220),'[2]Three Phase - UG'!$C$8:$T$18,13,FALSE),""),"")</f>
        <v/>
      </c>
      <c r="N220" s="678" t="str">
        <f>IF(D220&lt;&gt;"",IF(E220&lt;&gt;"",VLOOKUP(CONCATENATE(D220,"-",E220),'[2]Three Phase - UG'!$C$8:$T$18,15,FALSE)*1000000,""),"")</f>
        <v/>
      </c>
      <c r="O220" s="679"/>
      <c r="P220" s="678"/>
      <c r="W220" s="671"/>
      <c r="X220" s="606"/>
      <c r="Y220" s="606"/>
      <c r="Z220" s="606"/>
      <c r="AA220" s="606"/>
      <c r="AB220" s="606"/>
      <c r="AC220" s="606"/>
      <c r="AD220" s="606"/>
      <c r="AE220" s="606"/>
      <c r="AF220" s="625"/>
      <c r="AG220" s="625"/>
      <c r="AH220" s="625"/>
      <c r="AI220" s="625"/>
      <c r="AJ220" s="625"/>
      <c r="AK220" s="625"/>
      <c r="AL220" s="625"/>
      <c r="AM220" s="625"/>
      <c r="AN220" s="606"/>
      <c r="AO220" s="606"/>
      <c r="AP220" s="606"/>
      <c r="AQ220" s="606"/>
      <c r="AR220" s="606"/>
      <c r="AS220" s="606"/>
      <c r="AT220" s="606"/>
      <c r="AU220" s="606"/>
      <c r="AV220" s="606"/>
      <c r="AW220" s="606"/>
      <c r="AX220" s="606"/>
      <c r="AY220" s="606"/>
      <c r="AZ220" s="606"/>
      <c r="BA220" s="606"/>
    </row>
    <row r="221" spans="1:53" s="672" customFormat="1" x14ac:dyDescent="0.25">
      <c r="A221" s="606"/>
      <c r="B221" s="677"/>
      <c r="C221" s="677"/>
      <c r="D221" s="676"/>
      <c r="E221" s="675"/>
      <c r="F221" s="675"/>
      <c r="G221" s="673"/>
      <c r="H221" s="674"/>
      <c r="I221" s="673"/>
      <c r="J221" s="679" t="str">
        <f>IF(D221&lt;&gt;"",IF(E221&lt;&gt;"",VLOOKUP(CONCATENATE(D221,"-",E221),'[2]Three Phase - UG'!$C$8:$T$18,9,FALSE),""),"")</f>
        <v/>
      </c>
      <c r="K221" s="679" t="str">
        <f>IF(D221&lt;&gt;"",IF(E221&lt;&gt;"",VLOOKUP(CONCATENATE(D221,"-",E221),'[2]Three Phase - UG'!$C$8:$T$18,10,FALSE),""),"")</f>
        <v/>
      </c>
      <c r="L221" s="679" t="str">
        <f>IF(D221&lt;&gt;"",IF(E221&lt;&gt;"",VLOOKUP(CONCATENATE(D221,"-",E221),'[2]Three Phase - UG'!$C$8:$T$18,12,FALSE),""),"")</f>
        <v/>
      </c>
      <c r="M221" s="679" t="str">
        <f>IF(D221&lt;&gt;"",IF(E221&lt;&gt;"",VLOOKUP(CONCATENATE(D221,"-",E221),'[2]Three Phase - UG'!$C$8:$T$18,13,FALSE),""),"")</f>
        <v/>
      </c>
      <c r="N221" s="678" t="str">
        <f>IF(D221&lt;&gt;"",IF(E221&lt;&gt;"",VLOOKUP(CONCATENATE(D221,"-",E221),'[2]Three Phase - UG'!$C$8:$T$18,15,FALSE)*1000000,""),"")</f>
        <v/>
      </c>
      <c r="O221" s="679"/>
      <c r="P221" s="678"/>
      <c r="W221" s="671"/>
      <c r="X221" s="606"/>
      <c r="Y221" s="606"/>
      <c r="Z221" s="606"/>
      <c r="AA221" s="606"/>
      <c r="AB221" s="606"/>
      <c r="AC221" s="606"/>
      <c r="AD221" s="606"/>
      <c r="AE221" s="606"/>
      <c r="AF221" s="625"/>
      <c r="AG221" s="625"/>
      <c r="AH221" s="625"/>
      <c r="AI221" s="625"/>
      <c r="AJ221" s="625"/>
      <c r="AK221" s="625"/>
      <c r="AL221" s="625"/>
      <c r="AM221" s="625"/>
      <c r="AN221" s="606"/>
      <c r="AO221" s="606"/>
      <c r="AP221" s="606"/>
      <c r="AQ221" s="606"/>
      <c r="AR221" s="606"/>
      <c r="AS221" s="606"/>
      <c r="AT221" s="606"/>
      <c r="AU221" s="606"/>
      <c r="AV221" s="606"/>
      <c r="AW221" s="606"/>
      <c r="AX221" s="606"/>
      <c r="AY221" s="606"/>
      <c r="AZ221" s="606"/>
      <c r="BA221" s="606"/>
    </row>
    <row r="222" spans="1:53" s="672" customFormat="1" x14ac:dyDescent="0.25">
      <c r="A222" s="606"/>
      <c r="B222" s="677"/>
      <c r="C222" s="677"/>
      <c r="D222" s="676"/>
      <c r="E222" s="675"/>
      <c r="F222" s="675"/>
      <c r="G222" s="673"/>
      <c r="H222" s="674"/>
      <c r="I222" s="673"/>
      <c r="J222" s="679" t="str">
        <f>IF(D222&lt;&gt;"",IF(E222&lt;&gt;"",VLOOKUP(CONCATENATE(D222,"-",E222),'[2]Three Phase - UG'!$C$8:$T$18,9,FALSE),""),"")</f>
        <v/>
      </c>
      <c r="K222" s="679" t="str">
        <f>IF(D222&lt;&gt;"",IF(E222&lt;&gt;"",VLOOKUP(CONCATENATE(D222,"-",E222),'[2]Three Phase - UG'!$C$8:$T$18,10,FALSE),""),"")</f>
        <v/>
      </c>
      <c r="L222" s="679" t="str">
        <f>IF(D222&lt;&gt;"",IF(E222&lt;&gt;"",VLOOKUP(CONCATENATE(D222,"-",E222),'[2]Three Phase - UG'!$C$8:$T$18,12,FALSE),""),"")</f>
        <v/>
      </c>
      <c r="M222" s="679" t="str">
        <f>IF(D222&lt;&gt;"",IF(E222&lt;&gt;"",VLOOKUP(CONCATENATE(D222,"-",E222),'[2]Three Phase - UG'!$C$8:$T$18,13,FALSE),""),"")</f>
        <v/>
      </c>
      <c r="N222" s="678" t="str">
        <f>IF(D222&lt;&gt;"",IF(E222&lt;&gt;"",VLOOKUP(CONCATENATE(D222,"-",E222),'[2]Three Phase - UG'!$C$8:$T$18,15,FALSE)*1000000,""),"")</f>
        <v/>
      </c>
      <c r="O222" s="679"/>
      <c r="P222" s="678"/>
      <c r="W222" s="671"/>
      <c r="X222" s="606"/>
      <c r="Y222" s="606"/>
      <c r="Z222" s="606"/>
      <c r="AA222" s="606"/>
      <c r="AB222" s="606"/>
      <c r="AC222" s="606"/>
      <c r="AD222" s="606"/>
      <c r="AE222" s="606"/>
      <c r="AF222" s="625"/>
      <c r="AG222" s="625"/>
      <c r="AH222" s="625"/>
      <c r="AI222" s="625"/>
      <c r="AJ222" s="625"/>
      <c r="AK222" s="625"/>
      <c r="AL222" s="625"/>
      <c r="AM222" s="625"/>
      <c r="AN222" s="606"/>
      <c r="AO222" s="606"/>
      <c r="AP222" s="606"/>
      <c r="AQ222" s="606"/>
      <c r="AR222" s="606"/>
      <c r="AS222" s="606"/>
      <c r="AT222" s="606"/>
      <c r="AU222" s="606"/>
      <c r="AV222" s="606"/>
      <c r="AW222" s="606"/>
      <c r="AX222" s="606"/>
      <c r="AY222" s="606"/>
      <c r="AZ222" s="606"/>
      <c r="BA222" s="606"/>
    </row>
    <row r="223" spans="1:53" s="672" customFormat="1" x14ac:dyDescent="0.25">
      <c r="A223" s="606"/>
      <c r="B223" s="677"/>
      <c r="C223" s="677"/>
      <c r="D223" s="676"/>
      <c r="E223" s="675"/>
      <c r="F223" s="675"/>
      <c r="G223" s="673"/>
      <c r="H223" s="674"/>
      <c r="I223" s="673"/>
      <c r="J223" s="679" t="str">
        <f>IF(D223&lt;&gt;"",IF(E223&lt;&gt;"",VLOOKUP(CONCATENATE(D223,"-",E223),'[2]Three Phase - UG'!$C$8:$T$18,9,FALSE),""),"")</f>
        <v/>
      </c>
      <c r="K223" s="679" t="str">
        <f>IF(D223&lt;&gt;"",IF(E223&lt;&gt;"",VLOOKUP(CONCATENATE(D223,"-",E223),'[2]Three Phase - UG'!$C$8:$T$18,10,FALSE),""),"")</f>
        <v/>
      </c>
      <c r="L223" s="679" t="str">
        <f>IF(D223&lt;&gt;"",IF(E223&lt;&gt;"",VLOOKUP(CONCATENATE(D223,"-",E223),'[2]Three Phase - UG'!$C$8:$T$18,12,FALSE),""),"")</f>
        <v/>
      </c>
      <c r="M223" s="679" t="str">
        <f>IF(D223&lt;&gt;"",IF(E223&lt;&gt;"",VLOOKUP(CONCATENATE(D223,"-",E223),'[2]Three Phase - UG'!$C$8:$T$18,13,FALSE),""),"")</f>
        <v/>
      </c>
      <c r="N223" s="678" t="str">
        <f>IF(D223&lt;&gt;"",IF(E223&lt;&gt;"",VLOOKUP(CONCATENATE(D223,"-",E223),'[2]Three Phase - UG'!$C$8:$T$18,15,FALSE)*1000000,""),"")</f>
        <v/>
      </c>
      <c r="O223" s="679"/>
      <c r="P223" s="678"/>
      <c r="W223" s="671"/>
      <c r="X223" s="606"/>
      <c r="Y223" s="606"/>
      <c r="Z223" s="606"/>
      <c r="AA223" s="606"/>
      <c r="AB223" s="606"/>
      <c r="AC223" s="606"/>
      <c r="AD223" s="606"/>
      <c r="AE223" s="606"/>
      <c r="AF223" s="625"/>
      <c r="AG223" s="625"/>
      <c r="AH223" s="625"/>
      <c r="AI223" s="625"/>
      <c r="AJ223" s="625"/>
      <c r="AK223" s="625"/>
      <c r="AL223" s="625"/>
      <c r="AM223" s="625"/>
      <c r="AN223" s="606"/>
      <c r="AO223" s="606"/>
      <c r="AP223" s="606"/>
      <c r="AQ223" s="606"/>
      <c r="AR223" s="606"/>
      <c r="AS223" s="606"/>
      <c r="AT223" s="606"/>
      <c r="AU223" s="606"/>
      <c r="AV223" s="606"/>
      <c r="AW223" s="606"/>
      <c r="AX223" s="606"/>
      <c r="AY223" s="606"/>
      <c r="AZ223" s="606"/>
      <c r="BA223" s="606"/>
    </row>
    <row r="224" spans="1:53" s="672" customFormat="1" x14ac:dyDescent="0.25">
      <c r="A224" s="606"/>
      <c r="B224" s="677"/>
      <c r="C224" s="677"/>
      <c r="D224" s="676"/>
      <c r="E224" s="675"/>
      <c r="F224" s="675"/>
      <c r="G224" s="673"/>
      <c r="H224" s="674"/>
      <c r="I224" s="673"/>
      <c r="J224" s="679" t="str">
        <f>IF(D224&lt;&gt;"",IF(E224&lt;&gt;"",VLOOKUP(CONCATENATE(D224,"-",E224),'[2]Three Phase - UG'!$C$8:$T$18,9,FALSE),""),"")</f>
        <v/>
      </c>
      <c r="K224" s="679" t="str">
        <f>IF(D224&lt;&gt;"",IF(E224&lt;&gt;"",VLOOKUP(CONCATENATE(D224,"-",E224),'[2]Three Phase - UG'!$C$8:$T$18,10,FALSE),""),"")</f>
        <v/>
      </c>
      <c r="L224" s="679" t="str">
        <f>IF(D224&lt;&gt;"",IF(E224&lt;&gt;"",VLOOKUP(CONCATENATE(D224,"-",E224),'[2]Three Phase - UG'!$C$8:$T$18,12,FALSE),""),"")</f>
        <v/>
      </c>
      <c r="M224" s="679" t="str">
        <f>IF(D224&lt;&gt;"",IF(E224&lt;&gt;"",VLOOKUP(CONCATENATE(D224,"-",E224),'[2]Three Phase - UG'!$C$8:$T$18,13,FALSE),""),"")</f>
        <v/>
      </c>
      <c r="N224" s="678" t="str">
        <f>IF(D224&lt;&gt;"",IF(E224&lt;&gt;"",VLOOKUP(CONCATENATE(D224,"-",E224),'[2]Three Phase - UG'!$C$8:$T$18,15,FALSE)*1000000,""),"")</f>
        <v/>
      </c>
      <c r="O224" s="679"/>
      <c r="P224" s="678"/>
      <c r="W224" s="671"/>
      <c r="X224" s="606"/>
      <c r="Y224" s="606"/>
      <c r="Z224" s="606"/>
      <c r="AA224" s="606"/>
      <c r="AB224" s="606"/>
      <c r="AC224" s="606"/>
      <c r="AD224" s="606"/>
      <c r="AE224" s="606"/>
      <c r="AF224" s="625"/>
      <c r="AG224" s="625"/>
      <c r="AH224" s="625"/>
      <c r="AI224" s="625"/>
      <c r="AJ224" s="625"/>
      <c r="AK224" s="625"/>
      <c r="AL224" s="625"/>
      <c r="AM224" s="625"/>
      <c r="AN224" s="606"/>
      <c r="AO224" s="606"/>
      <c r="AP224" s="606"/>
      <c r="AQ224" s="606"/>
      <c r="AR224" s="606"/>
      <c r="AS224" s="606"/>
      <c r="AT224" s="606"/>
      <c r="AU224" s="606"/>
      <c r="AV224" s="606"/>
      <c r="AW224" s="606"/>
      <c r="AX224" s="606"/>
      <c r="AY224" s="606"/>
      <c r="AZ224" s="606"/>
      <c r="BA224" s="606"/>
    </row>
    <row r="225" spans="1:53" s="672" customFormat="1" x14ac:dyDescent="0.25">
      <c r="A225" s="606"/>
      <c r="B225" s="677"/>
      <c r="C225" s="677"/>
      <c r="D225" s="676"/>
      <c r="E225" s="675"/>
      <c r="F225" s="675"/>
      <c r="G225" s="673"/>
      <c r="H225" s="674"/>
      <c r="I225" s="673"/>
      <c r="J225" s="679" t="str">
        <f>IF(D225&lt;&gt;"",IF(E225&lt;&gt;"",VLOOKUP(CONCATENATE(D225,"-",E225),'[2]Three Phase - UG'!$C$8:$T$18,9,FALSE),""),"")</f>
        <v/>
      </c>
      <c r="K225" s="679" t="str">
        <f>IF(D225&lt;&gt;"",IF(E225&lt;&gt;"",VLOOKUP(CONCATENATE(D225,"-",E225),'[2]Three Phase - UG'!$C$8:$T$18,10,FALSE),""),"")</f>
        <v/>
      </c>
      <c r="L225" s="679" t="str">
        <f>IF(D225&lt;&gt;"",IF(E225&lt;&gt;"",VLOOKUP(CONCATENATE(D225,"-",E225),'[2]Three Phase - UG'!$C$8:$T$18,12,FALSE),""),"")</f>
        <v/>
      </c>
      <c r="M225" s="679" t="str">
        <f>IF(D225&lt;&gt;"",IF(E225&lt;&gt;"",VLOOKUP(CONCATENATE(D225,"-",E225),'[2]Three Phase - UG'!$C$8:$T$18,13,FALSE),""),"")</f>
        <v/>
      </c>
      <c r="N225" s="678" t="str">
        <f>IF(D225&lt;&gt;"",IF(E225&lt;&gt;"",VLOOKUP(CONCATENATE(D225,"-",E225),'[2]Three Phase - UG'!$C$8:$T$18,15,FALSE)*1000000,""),"")</f>
        <v/>
      </c>
      <c r="O225" s="679"/>
      <c r="P225" s="678"/>
      <c r="W225" s="671"/>
      <c r="X225" s="606"/>
      <c r="Y225" s="606"/>
      <c r="Z225" s="606"/>
      <c r="AA225" s="606"/>
      <c r="AB225" s="606"/>
      <c r="AC225" s="606"/>
      <c r="AD225" s="606"/>
      <c r="AE225" s="606"/>
      <c r="AF225" s="625"/>
      <c r="AG225" s="625"/>
      <c r="AH225" s="625"/>
      <c r="AI225" s="625"/>
      <c r="AJ225" s="625"/>
      <c r="AK225" s="625"/>
      <c r="AL225" s="625"/>
      <c r="AM225" s="625"/>
      <c r="AN225" s="606"/>
      <c r="AO225" s="606"/>
      <c r="AP225" s="606"/>
      <c r="AQ225" s="606"/>
      <c r="AR225" s="606"/>
      <c r="AS225" s="606"/>
      <c r="AT225" s="606"/>
      <c r="AU225" s="606"/>
      <c r="AV225" s="606"/>
      <c r="AW225" s="606"/>
      <c r="AX225" s="606"/>
      <c r="AY225" s="606"/>
      <c r="AZ225" s="606"/>
      <c r="BA225" s="606"/>
    </row>
    <row r="226" spans="1:53" s="672" customFormat="1" x14ac:dyDescent="0.25">
      <c r="A226" s="606"/>
      <c r="B226" s="677"/>
      <c r="C226" s="677"/>
      <c r="D226" s="676"/>
      <c r="E226" s="675"/>
      <c r="F226" s="675"/>
      <c r="G226" s="673"/>
      <c r="H226" s="674"/>
      <c r="I226" s="673"/>
      <c r="J226" s="679" t="str">
        <f>IF(D226&lt;&gt;"",IF(E226&lt;&gt;"",VLOOKUP(CONCATENATE(D226,"-",E226),'[2]Three Phase - UG'!$C$8:$T$18,9,FALSE),""),"")</f>
        <v/>
      </c>
      <c r="K226" s="679" t="str">
        <f>IF(D226&lt;&gt;"",IF(E226&lt;&gt;"",VLOOKUP(CONCATENATE(D226,"-",E226),'[2]Three Phase - UG'!$C$8:$T$18,10,FALSE),""),"")</f>
        <v/>
      </c>
      <c r="L226" s="679" t="str">
        <f>IF(D226&lt;&gt;"",IF(E226&lt;&gt;"",VLOOKUP(CONCATENATE(D226,"-",E226),'[2]Three Phase - UG'!$C$8:$T$18,12,FALSE),""),"")</f>
        <v/>
      </c>
      <c r="M226" s="679" t="str">
        <f>IF(D226&lt;&gt;"",IF(E226&lt;&gt;"",VLOOKUP(CONCATENATE(D226,"-",E226),'[2]Three Phase - UG'!$C$8:$T$18,13,FALSE),""),"")</f>
        <v/>
      </c>
      <c r="N226" s="678" t="str">
        <f>IF(D226&lt;&gt;"",IF(E226&lt;&gt;"",VLOOKUP(CONCATENATE(D226,"-",E226),'[2]Three Phase - UG'!$C$8:$T$18,15,FALSE)*1000000,""),"")</f>
        <v/>
      </c>
      <c r="O226" s="679"/>
      <c r="P226" s="678"/>
      <c r="W226" s="671"/>
      <c r="X226" s="606"/>
      <c r="Y226" s="606"/>
      <c r="Z226" s="606"/>
      <c r="AA226" s="606"/>
      <c r="AB226" s="606"/>
      <c r="AC226" s="606"/>
      <c r="AD226" s="606"/>
      <c r="AE226" s="606"/>
      <c r="AF226" s="625"/>
      <c r="AG226" s="625"/>
      <c r="AH226" s="625"/>
      <c r="AI226" s="625"/>
      <c r="AJ226" s="625"/>
      <c r="AK226" s="625"/>
      <c r="AL226" s="625"/>
      <c r="AM226" s="625"/>
      <c r="AN226" s="606"/>
      <c r="AO226" s="606"/>
      <c r="AP226" s="606"/>
      <c r="AQ226" s="606"/>
      <c r="AR226" s="606"/>
      <c r="AS226" s="606"/>
      <c r="AT226" s="606"/>
      <c r="AU226" s="606"/>
      <c r="AV226" s="606"/>
      <c r="AW226" s="606"/>
      <c r="AX226" s="606"/>
      <c r="AY226" s="606"/>
      <c r="AZ226" s="606"/>
      <c r="BA226" s="606"/>
    </row>
    <row r="227" spans="1:53" s="672" customFormat="1" x14ac:dyDescent="0.25">
      <c r="A227" s="606"/>
      <c r="B227" s="677"/>
      <c r="C227" s="677"/>
      <c r="D227" s="676"/>
      <c r="E227" s="675"/>
      <c r="F227" s="675"/>
      <c r="G227" s="673"/>
      <c r="H227" s="674"/>
      <c r="I227" s="673"/>
      <c r="J227" s="679" t="str">
        <f>IF(D227&lt;&gt;"",IF(E227&lt;&gt;"",VLOOKUP(CONCATENATE(D227,"-",E227),'[2]Three Phase - UG'!$C$8:$T$18,9,FALSE),""),"")</f>
        <v/>
      </c>
      <c r="K227" s="679" t="str">
        <f>IF(D227&lt;&gt;"",IF(E227&lt;&gt;"",VLOOKUP(CONCATENATE(D227,"-",E227),'[2]Three Phase - UG'!$C$8:$T$18,10,FALSE),""),"")</f>
        <v/>
      </c>
      <c r="L227" s="679" t="str">
        <f>IF(D227&lt;&gt;"",IF(E227&lt;&gt;"",VLOOKUP(CONCATENATE(D227,"-",E227),'[2]Three Phase - UG'!$C$8:$T$18,12,FALSE),""),"")</f>
        <v/>
      </c>
      <c r="M227" s="679" t="str">
        <f>IF(D227&lt;&gt;"",IF(E227&lt;&gt;"",VLOOKUP(CONCATENATE(D227,"-",E227),'[2]Three Phase - UG'!$C$8:$T$18,13,FALSE),""),"")</f>
        <v/>
      </c>
      <c r="N227" s="678" t="str">
        <f>IF(D227&lt;&gt;"",IF(E227&lt;&gt;"",VLOOKUP(CONCATENATE(D227,"-",E227),'[2]Three Phase - UG'!$C$8:$T$18,15,FALSE)*1000000,""),"")</f>
        <v/>
      </c>
      <c r="O227" s="679"/>
      <c r="P227" s="678"/>
      <c r="W227" s="671"/>
      <c r="X227" s="606"/>
      <c r="Y227" s="606"/>
      <c r="Z227" s="606"/>
      <c r="AA227" s="606"/>
      <c r="AB227" s="606"/>
      <c r="AC227" s="606"/>
      <c r="AD227" s="606"/>
      <c r="AE227" s="606"/>
      <c r="AF227" s="625"/>
      <c r="AG227" s="625"/>
      <c r="AH227" s="625"/>
      <c r="AI227" s="625"/>
      <c r="AJ227" s="625"/>
      <c r="AK227" s="625"/>
      <c r="AL227" s="625"/>
      <c r="AM227" s="625"/>
      <c r="AN227" s="606"/>
      <c r="AO227" s="606"/>
      <c r="AP227" s="606"/>
      <c r="AQ227" s="606"/>
      <c r="AR227" s="606"/>
      <c r="AS227" s="606"/>
      <c r="AT227" s="606"/>
      <c r="AU227" s="606"/>
      <c r="AV227" s="606"/>
      <c r="AW227" s="606"/>
      <c r="AX227" s="606"/>
      <c r="AY227" s="606"/>
      <c r="AZ227" s="606"/>
      <c r="BA227" s="606"/>
    </row>
    <row r="228" spans="1:53" s="672" customFormat="1" x14ac:dyDescent="0.25">
      <c r="A228" s="606"/>
      <c r="B228" s="677"/>
      <c r="C228" s="677"/>
      <c r="D228" s="676"/>
      <c r="E228" s="675"/>
      <c r="F228" s="675"/>
      <c r="G228" s="673"/>
      <c r="H228" s="674"/>
      <c r="I228" s="673"/>
      <c r="J228" s="679" t="str">
        <f>IF(D228&lt;&gt;"",IF(E228&lt;&gt;"",VLOOKUP(CONCATENATE(D228,"-",E228),'[2]Three Phase - UG'!$C$8:$T$18,9,FALSE),""),"")</f>
        <v/>
      </c>
      <c r="K228" s="679" t="str">
        <f>IF(D228&lt;&gt;"",IF(E228&lt;&gt;"",VLOOKUP(CONCATENATE(D228,"-",E228),'[2]Three Phase - UG'!$C$8:$T$18,10,FALSE),""),"")</f>
        <v/>
      </c>
      <c r="L228" s="679" t="str">
        <f>IF(D228&lt;&gt;"",IF(E228&lt;&gt;"",VLOOKUP(CONCATENATE(D228,"-",E228),'[2]Three Phase - UG'!$C$8:$T$18,12,FALSE),""),"")</f>
        <v/>
      </c>
      <c r="M228" s="679" t="str">
        <f>IF(D228&lt;&gt;"",IF(E228&lt;&gt;"",VLOOKUP(CONCATENATE(D228,"-",E228),'[2]Three Phase - UG'!$C$8:$T$18,13,FALSE),""),"")</f>
        <v/>
      </c>
      <c r="N228" s="678" t="str">
        <f>IF(D228&lt;&gt;"",IF(E228&lt;&gt;"",VLOOKUP(CONCATENATE(D228,"-",E228),'[2]Three Phase - UG'!$C$8:$T$18,15,FALSE)*1000000,""),"")</f>
        <v/>
      </c>
      <c r="O228" s="679"/>
      <c r="P228" s="678"/>
      <c r="W228" s="671"/>
      <c r="X228" s="606"/>
      <c r="Y228" s="606"/>
      <c r="Z228" s="606"/>
      <c r="AA228" s="606"/>
      <c r="AB228" s="606"/>
      <c r="AC228" s="606"/>
      <c r="AD228" s="606"/>
      <c r="AE228" s="606"/>
      <c r="AF228" s="625"/>
      <c r="AG228" s="625"/>
      <c r="AH228" s="625"/>
      <c r="AI228" s="625"/>
      <c r="AJ228" s="625"/>
      <c r="AK228" s="625"/>
      <c r="AL228" s="625"/>
      <c r="AM228" s="625"/>
      <c r="AN228" s="606"/>
      <c r="AO228" s="606"/>
      <c r="AP228" s="606"/>
      <c r="AQ228" s="606"/>
      <c r="AR228" s="606"/>
      <c r="AS228" s="606"/>
      <c r="AT228" s="606"/>
      <c r="AU228" s="606"/>
      <c r="AV228" s="606"/>
      <c r="AW228" s="606"/>
      <c r="AX228" s="606"/>
      <c r="AY228" s="606"/>
      <c r="AZ228" s="606"/>
      <c r="BA228" s="606"/>
    </row>
    <row r="229" spans="1:53" s="672" customFormat="1" x14ac:dyDescent="0.25">
      <c r="A229" s="606"/>
      <c r="B229" s="677"/>
      <c r="C229" s="677"/>
      <c r="D229" s="676"/>
      <c r="E229" s="675"/>
      <c r="F229" s="675"/>
      <c r="G229" s="673"/>
      <c r="H229" s="674"/>
      <c r="I229" s="673"/>
      <c r="J229" s="679" t="str">
        <f>IF(D229&lt;&gt;"",IF(E229&lt;&gt;"",VLOOKUP(CONCATENATE(D229,"-",E229),'[2]Three Phase - UG'!$C$8:$T$18,9,FALSE),""),"")</f>
        <v/>
      </c>
      <c r="K229" s="679" t="str">
        <f>IF(D229&lt;&gt;"",IF(E229&lt;&gt;"",VLOOKUP(CONCATENATE(D229,"-",E229),'[2]Three Phase - UG'!$C$8:$T$18,10,FALSE),""),"")</f>
        <v/>
      </c>
      <c r="L229" s="679" t="str">
        <f>IF(D229&lt;&gt;"",IF(E229&lt;&gt;"",VLOOKUP(CONCATENATE(D229,"-",E229),'[2]Three Phase - UG'!$C$8:$T$18,12,FALSE),""),"")</f>
        <v/>
      </c>
      <c r="M229" s="679" t="str">
        <f>IF(D229&lt;&gt;"",IF(E229&lt;&gt;"",VLOOKUP(CONCATENATE(D229,"-",E229),'[2]Three Phase - UG'!$C$8:$T$18,13,FALSE),""),"")</f>
        <v/>
      </c>
      <c r="N229" s="678" t="str">
        <f>IF(D229&lt;&gt;"",IF(E229&lt;&gt;"",VLOOKUP(CONCATENATE(D229,"-",E229),'[2]Three Phase - UG'!$C$8:$T$18,15,FALSE)*1000000,""),"")</f>
        <v/>
      </c>
      <c r="O229" s="679"/>
      <c r="P229" s="678"/>
      <c r="W229" s="671"/>
      <c r="X229" s="606"/>
      <c r="Y229" s="606"/>
      <c r="Z229" s="606"/>
      <c r="AA229" s="606"/>
      <c r="AB229" s="606"/>
      <c r="AC229" s="606"/>
      <c r="AD229" s="606"/>
      <c r="AE229" s="606"/>
      <c r="AF229" s="625"/>
      <c r="AG229" s="625"/>
      <c r="AH229" s="625"/>
      <c r="AI229" s="625"/>
      <c r="AJ229" s="625"/>
      <c r="AK229" s="625"/>
      <c r="AL229" s="625"/>
      <c r="AM229" s="625"/>
      <c r="AN229" s="606"/>
      <c r="AO229" s="606"/>
      <c r="AP229" s="606"/>
      <c r="AQ229" s="606"/>
      <c r="AR229" s="606"/>
      <c r="AS229" s="606"/>
      <c r="AT229" s="606"/>
      <c r="AU229" s="606"/>
      <c r="AV229" s="606"/>
      <c r="AW229" s="606"/>
      <c r="AX229" s="606"/>
      <c r="AY229" s="606"/>
      <c r="AZ229" s="606"/>
      <c r="BA229" s="606"/>
    </row>
    <row r="230" spans="1:53" s="672" customFormat="1" x14ac:dyDescent="0.25">
      <c r="A230" s="606"/>
      <c r="B230" s="677"/>
      <c r="C230" s="677"/>
      <c r="D230" s="676"/>
      <c r="E230" s="675"/>
      <c r="F230" s="675"/>
      <c r="G230" s="673"/>
      <c r="H230" s="674"/>
      <c r="I230" s="673"/>
      <c r="J230" s="679" t="str">
        <f>IF(D230&lt;&gt;"",IF(E230&lt;&gt;"",VLOOKUP(CONCATENATE(D230,"-",E230),'[2]Three Phase - UG'!$C$8:$T$18,9,FALSE),""),"")</f>
        <v/>
      </c>
      <c r="K230" s="679" t="str">
        <f>IF(D230&lt;&gt;"",IF(E230&lt;&gt;"",VLOOKUP(CONCATENATE(D230,"-",E230),'[2]Three Phase - UG'!$C$8:$T$18,10,FALSE),""),"")</f>
        <v/>
      </c>
      <c r="L230" s="679" t="str">
        <f>IF(D230&lt;&gt;"",IF(E230&lt;&gt;"",VLOOKUP(CONCATENATE(D230,"-",E230),'[2]Three Phase - UG'!$C$8:$T$18,12,FALSE),""),"")</f>
        <v/>
      </c>
      <c r="M230" s="679" t="str">
        <f>IF(D230&lt;&gt;"",IF(E230&lt;&gt;"",VLOOKUP(CONCATENATE(D230,"-",E230),'[2]Three Phase - UG'!$C$8:$T$18,13,FALSE),""),"")</f>
        <v/>
      </c>
      <c r="N230" s="678" t="str">
        <f>IF(D230&lt;&gt;"",IF(E230&lt;&gt;"",VLOOKUP(CONCATENATE(D230,"-",E230),'[2]Three Phase - UG'!$C$8:$T$18,15,FALSE)*1000000,""),"")</f>
        <v/>
      </c>
      <c r="O230" s="679"/>
      <c r="P230" s="678"/>
      <c r="W230" s="671"/>
      <c r="X230" s="606"/>
      <c r="Y230" s="606"/>
      <c r="Z230" s="606"/>
      <c r="AA230" s="606"/>
      <c r="AB230" s="606"/>
      <c r="AC230" s="606"/>
      <c r="AD230" s="606"/>
      <c r="AE230" s="606"/>
      <c r="AF230" s="625"/>
      <c r="AG230" s="625"/>
      <c r="AH230" s="625"/>
      <c r="AI230" s="625"/>
      <c r="AJ230" s="625"/>
      <c r="AK230" s="625"/>
      <c r="AL230" s="625"/>
      <c r="AM230" s="625"/>
      <c r="AN230" s="606"/>
      <c r="AO230" s="606"/>
      <c r="AP230" s="606"/>
      <c r="AQ230" s="606"/>
      <c r="AR230" s="606"/>
      <c r="AS230" s="606"/>
      <c r="AT230" s="606"/>
      <c r="AU230" s="606"/>
      <c r="AV230" s="606"/>
      <c r="AW230" s="606"/>
      <c r="AX230" s="606"/>
      <c r="AY230" s="606"/>
      <c r="AZ230" s="606"/>
      <c r="BA230" s="606"/>
    </row>
    <row r="231" spans="1:53" s="672" customFormat="1" x14ac:dyDescent="0.25">
      <c r="A231" s="606"/>
      <c r="B231" s="677"/>
      <c r="C231" s="677"/>
      <c r="D231" s="676"/>
      <c r="E231" s="675"/>
      <c r="F231" s="675"/>
      <c r="G231" s="673"/>
      <c r="H231" s="674"/>
      <c r="I231" s="673"/>
      <c r="J231" s="679" t="str">
        <f>IF(D231&lt;&gt;"",IF(E231&lt;&gt;"",VLOOKUP(CONCATENATE(D231,"-",E231),'[2]Three Phase - UG'!$C$8:$T$18,9,FALSE),""),"")</f>
        <v/>
      </c>
      <c r="K231" s="679" t="str">
        <f>IF(D231&lt;&gt;"",IF(E231&lt;&gt;"",VLOOKUP(CONCATENATE(D231,"-",E231),'[2]Three Phase - UG'!$C$8:$T$18,10,FALSE),""),"")</f>
        <v/>
      </c>
      <c r="L231" s="679" t="str">
        <f>IF(D231&lt;&gt;"",IF(E231&lt;&gt;"",VLOOKUP(CONCATENATE(D231,"-",E231),'[2]Three Phase - UG'!$C$8:$T$18,12,FALSE),""),"")</f>
        <v/>
      </c>
      <c r="M231" s="679" t="str">
        <f>IF(D231&lt;&gt;"",IF(E231&lt;&gt;"",VLOOKUP(CONCATENATE(D231,"-",E231),'[2]Three Phase - UG'!$C$8:$T$18,13,FALSE),""),"")</f>
        <v/>
      </c>
      <c r="N231" s="678" t="str">
        <f>IF(D231&lt;&gt;"",IF(E231&lt;&gt;"",VLOOKUP(CONCATENATE(D231,"-",E231),'[2]Three Phase - UG'!$C$8:$T$18,15,FALSE)*1000000,""),"")</f>
        <v/>
      </c>
      <c r="O231" s="679"/>
      <c r="P231" s="678"/>
      <c r="W231" s="671"/>
      <c r="X231" s="606"/>
      <c r="Y231" s="606"/>
      <c r="Z231" s="606"/>
      <c r="AA231" s="606"/>
      <c r="AB231" s="606"/>
      <c r="AC231" s="606"/>
      <c r="AD231" s="606"/>
      <c r="AE231" s="606"/>
      <c r="AF231" s="625"/>
      <c r="AG231" s="625"/>
      <c r="AH231" s="625"/>
      <c r="AI231" s="625"/>
      <c r="AJ231" s="625"/>
      <c r="AK231" s="625"/>
      <c r="AL231" s="625"/>
      <c r="AM231" s="625"/>
      <c r="AN231" s="606"/>
      <c r="AO231" s="606"/>
      <c r="AP231" s="606"/>
      <c r="AQ231" s="606"/>
      <c r="AR231" s="606"/>
      <c r="AS231" s="606"/>
      <c r="AT231" s="606"/>
      <c r="AU231" s="606"/>
      <c r="AV231" s="606"/>
      <c r="AW231" s="606"/>
      <c r="AX231" s="606"/>
      <c r="AY231" s="606"/>
      <c r="AZ231" s="606"/>
      <c r="BA231" s="606"/>
    </row>
    <row r="232" spans="1:53" s="672" customFormat="1" x14ac:dyDescent="0.25">
      <c r="A232" s="606"/>
      <c r="B232" s="677"/>
      <c r="C232" s="677"/>
      <c r="D232" s="676"/>
      <c r="E232" s="675"/>
      <c r="F232" s="675"/>
      <c r="G232" s="673"/>
      <c r="H232" s="674"/>
      <c r="I232" s="673"/>
      <c r="J232" s="679" t="str">
        <f>IF(D232&lt;&gt;"",IF(E232&lt;&gt;"",VLOOKUP(CONCATENATE(D232,"-",E232),'[2]Three Phase - UG'!$C$8:$T$18,9,FALSE),""),"")</f>
        <v/>
      </c>
      <c r="K232" s="679" t="str">
        <f>IF(D232&lt;&gt;"",IF(E232&lt;&gt;"",VLOOKUP(CONCATENATE(D232,"-",E232),'[2]Three Phase - UG'!$C$8:$T$18,10,FALSE),""),"")</f>
        <v/>
      </c>
      <c r="L232" s="679" t="str">
        <f>IF(D232&lt;&gt;"",IF(E232&lt;&gt;"",VLOOKUP(CONCATENATE(D232,"-",E232),'[2]Three Phase - UG'!$C$8:$T$18,12,FALSE),""),"")</f>
        <v/>
      </c>
      <c r="M232" s="679" t="str">
        <f>IF(D232&lt;&gt;"",IF(E232&lt;&gt;"",VLOOKUP(CONCATENATE(D232,"-",E232),'[2]Three Phase - UG'!$C$8:$T$18,13,FALSE),""),"")</f>
        <v/>
      </c>
      <c r="N232" s="678" t="str">
        <f>IF(D232&lt;&gt;"",IF(E232&lt;&gt;"",VLOOKUP(CONCATENATE(D232,"-",E232),'[2]Three Phase - UG'!$C$8:$T$18,15,FALSE)*1000000,""),"")</f>
        <v/>
      </c>
      <c r="O232" s="679"/>
      <c r="P232" s="678"/>
      <c r="W232" s="671"/>
      <c r="X232" s="606"/>
      <c r="Y232" s="606"/>
      <c r="Z232" s="606"/>
      <c r="AA232" s="606"/>
      <c r="AB232" s="606"/>
      <c r="AC232" s="606"/>
      <c r="AD232" s="606"/>
      <c r="AE232" s="606"/>
      <c r="AF232" s="625"/>
      <c r="AG232" s="625"/>
      <c r="AH232" s="625"/>
      <c r="AI232" s="625"/>
      <c r="AJ232" s="625"/>
      <c r="AK232" s="625"/>
      <c r="AL232" s="625"/>
      <c r="AM232" s="625"/>
      <c r="AN232" s="606"/>
      <c r="AO232" s="606"/>
      <c r="AP232" s="606"/>
      <c r="AQ232" s="606"/>
      <c r="AR232" s="606"/>
      <c r="AS232" s="606"/>
      <c r="AT232" s="606"/>
      <c r="AU232" s="606"/>
      <c r="AV232" s="606"/>
      <c r="AW232" s="606"/>
      <c r="AX232" s="606"/>
      <c r="AY232" s="606"/>
      <c r="AZ232" s="606"/>
      <c r="BA232" s="606"/>
    </row>
    <row r="233" spans="1:53" s="672" customFormat="1" x14ac:dyDescent="0.25">
      <c r="A233" s="606"/>
      <c r="B233" s="677"/>
      <c r="C233" s="677"/>
      <c r="D233" s="676"/>
      <c r="E233" s="675"/>
      <c r="F233" s="675"/>
      <c r="G233" s="673"/>
      <c r="H233" s="674"/>
      <c r="I233" s="673"/>
      <c r="J233" s="679" t="str">
        <f>IF(D233&lt;&gt;"",IF(E233&lt;&gt;"",VLOOKUP(CONCATENATE(D233,"-",E233),'[2]Three Phase - UG'!$C$8:$T$18,9,FALSE),""),"")</f>
        <v/>
      </c>
      <c r="K233" s="679" t="str">
        <f>IF(D233&lt;&gt;"",IF(E233&lt;&gt;"",VLOOKUP(CONCATENATE(D233,"-",E233),'[2]Three Phase - UG'!$C$8:$T$18,10,FALSE),""),"")</f>
        <v/>
      </c>
      <c r="L233" s="679" t="str">
        <f>IF(D233&lt;&gt;"",IF(E233&lt;&gt;"",VLOOKUP(CONCATENATE(D233,"-",E233),'[2]Three Phase - UG'!$C$8:$T$18,12,FALSE),""),"")</f>
        <v/>
      </c>
      <c r="M233" s="679" t="str">
        <f>IF(D233&lt;&gt;"",IF(E233&lt;&gt;"",VLOOKUP(CONCATENATE(D233,"-",E233),'[2]Three Phase - UG'!$C$8:$T$18,13,FALSE),""),"")</f>
        <v/>
      </c>
      <c r="N233" s="678" t="str">
        <f>IF(D233&lt;&gt;"",IF(E233&lt;&gt;"",VLOOKUP(CONCATENATE(D233,"-",E233),'[2]Three Phase - UG'!$C$8:$T$18,15,FALSE)*1000000,""),"")</f>
        <v/>
      </c>
      <c r="O233" s="679"/>
      <c r="P233" s="678"/>
      <c r="W233" s="671"/>
      <c r="X233" s="606"/>
      <c r="Y233" s="606"/>
      <c r="Z233" s="606"/>
      <c r="AA233" s="606"/>
      <c r="AB233" s="606"/>
      <c r="AC233" s="606"/>
      <c r="AD233" s="606"/>
      <c r="AE233" s="606"/>
      <c r="AF233" s="625"/>
      <c r="AG233" s="625"/>
      <c r="AH233" s="625"/>
      <c r="AI233" s="625"/>
      <c r="AJ233" s="625"/>
      <c r="AK233" s="625"/>
      <c r="AL233" s="625"/>
      <c r="AM233" s="625"/>
      <c r="AN233" s="606"/>
      <c r="AO233" s="606"/>
      <c r="AP233" s="606"/>
      <c r="AQ233" s="606"/>
      <c r="AR233" s="606"/>
      <c r="AS233" s="606"/>
      <c r="AT233" s="606"/>
      <c r="AU233" s="606"/>
      <c r="AV233" s="606"/>
      <c r="AW233" s="606"/>
      <c r="AX233" s="606"/>
      <c r="AY233" s="606"/>
      <c r="AZ233" s="606"/>
      <c r="BA233" s="606"/>
    </row>
    <row r="234" spans="1:53" s="672" customFormat="1" x14ac:dyDescent="0.25">
      <c r="A234" s="606"/>
      <c r="B234" s="677"/>
      <c r="C234" s="677"/>
      <c r="D234" s="676"/>
      <c r="E234" s="675"/>
      <c r="F234" s="675"/>
      <c r="G234" s="673"/>
      <c r="H234" s="674"/>
      <c r="I234" s="673"/>
      <c r="J234" s="679" t="str">
        <f>IF(D234&lt;&gt;"",IF(E234&lt;&gt;"",VLOOKUP(CONCATENATE(D234,"-",E234),'[2]Three Phase - UG'!$C$8:$T$18,9,FALSE),""),"")</f>
        <v/>
      </c>
      <c r="K234" s="679" t="str">
        <f>IF(D234&lt;&gt;"",IF(E234&lt;&gt;"",VLOOKUP(CONCATENATE(D234,"-",E234),'[2]Three Phase - UG'!$C$8:$T$18,10,FALSE),""),"")</f>
        <v/>
      </c>
      <c r="L234" s="679" t="str">
        <f>IF(D234&lt;&gt;"",IF(E234&lt;&gt;"",VLOOKUP(CONCATENATE(D234,"-",E234),'[2]Three Phase - UG'!$C$8:$T$18,12,FALSE),""),"")</f>
        <v/>
      </c>
      <c r="M234" s="679" t="str">
        <f>IF(D234&lt;&gt;"",IF(E234&lt;&gt;"",VLOOKUP(CONCATENATE(D234,"-",E234),'[2]Three Phase - UG'!$C$8:$T$18,13,FALSE),""),"")</f>
        <v/>
      </c>
      <c r="N234" s="678" t="str">
        <f>IF(D234&lt;&gt;"",IF(E234&lt;&gt;"",VLOOKUP(CONCATENATE(D234,"-",E234),'[2]Three Phase - UG'!$C$8:$T$18,15,FALSE)*1000000,""),"")</f>
        <v/>
      </c>
      <c r="O234" s="679"/>
      <c r="P234" s="678"/>
      <c r="W234" s="671"/>
      <c r="X234" s="606"/>
      <c r="Y234" s="606"/>
      <c r="Z234" s="606"/>
      <c r="AA234" s="606"/>
      <c r="AB234" s="606"/>
      <c r="AC234" s="606"/>
      <c r="AD234" s="606"/>
      <c r="AE234" s="606"/>
      <c r="AF234" s="625"/>
      <c r="AG234" s="625"/>
      <c r="AH234" s="625"/>
      <c r="AI234" s="625"/>
      <c r="AJ234" s="625"/>
      <c r="AK234" s="625"/>
      <c r="AL234" s="625"/>
      <c r="AM234" s="625"/>
      <c r="AN234" s="606"/>
      <c r="AO234" s="606"/>
      <c r="AP234" s="606"/>
      <c r="AQ234" s="606"/>
      <c r="AR234" s="606"/>
      <c r="AS234" s="606"/>
      <c r="AT234" s="606"/>
      <c r="AU234" s="606"/>
      <c r="AV234" s="606"/>
      <c r="AW234" s="606"/>
      <c r="AX234" s="606"/>
      <c r="AY234" s="606"/>
      <c r="AZ234" s="606"/>
      <c r="BA234" s="606"/>
    </row>
    <row r="235" spans="1:53" s="672" customFormat="1" x14ac:dyDescent="0.25">
      <c r="A235" s="606"/>
      <c r="B235" s="677"/>
      <c r="C235" s="677"/>
      <c r="D235" s="676"/>
      <c r="E235" s="675"/>
      <c r="F235" s="675"/>
      <c r="G235" s="673"/>
      <c r="H235" s="674"/>
      <c r="I235" s="673"/>
      <c r="J235" s="679" t="str">
        <f>IF(D235&lt;&gt;"",IF(E235&lt;&gt;"",VLOOKUP(CONCATENATE(D235,"-",E235),'[2]Three Phase - UG'!$C$8:$T$18,9,FALSE),""),"")</f>
        <v/>
      </c>
      <c r="K235" s="679" t="str">
        <f>IF(D235&lt;&gt;"",IF(E235&lt;&gt;"",VLOOKUP(CONCATENATE(D235,"-",E235),'[2]Three Phase - UG'!$C$8:$T$18,10,FALSE),""),"")</f>
        <v/>
      </c>
      <c r="L235" s="679" t="str">
        <f>IF(D235&lt;&gt;"",IF(E235&lt;&gt;"",VLOOKUP(CONCATENATE(D235,"-",E235),'[2]Three Phase - UG'!$C$8:$T$18,12,FALSE),""),"")</f>
        <v/>
      </c>
      <c r="M235" s="679" t="str">
        <f>IF(D235&lt;&gt;"",IF(E235&lt;&gt;"",VLOOKUP(CONCATENATE(D235,"-",E235),'[2]Three Phase - UG'!$C$8:$T$18,13,FALSE),""),"")</f>
        <v/>
      </c>
      <c r="N235" s="678" t="str">
        <f>IF(D235&lt;&gt;"",IF(E235&lt;&gt;"",VLOOKUP(CONCATENATE(D235,"-",E235),'[2]Three Phase - UG'!$C$8:$T$18,15,FALSE)*1000000,""),"")</f>
        <v/>
      </c>
      <c r="O235" s="679"/>
      <c r="P235" s="678"/>
      <c r="W235" s="671"/>
      <c r="X235" s="606"/>
      <c r="Y235" s="606"/>
      <c r="Z235" s="606"/>
      <c r="AA235" s="606"/>
      <c r="AB235" s="606"/>
      <c r="AC235" s="606"/>
      <c r="AD235" s="606"/>
      <c r="AE235" s="606"/>
      <c r="AF235" s="625"/>
      <c r="AG235" s="625"/>
      <c r="AH235" s="625"/>
      <c r="AI235" s="625"/>
      <c r="AJ235" s="625"/>
      <c r="AK235" s="625"/>
      <c r="AL235" s="625"/>
      <c r="AM235" s="625"/>
      <c r="AN235" s="606"/>
      <c r="AO235" s="606"/>
      <c r="AP235" s="606"/>
      <c r="AQ235" s="606"/>
      <c r="AR235" s="606"/>
      <c r="AS235" s="606"/>
      <c r="AT235" s="606"/>
      <c r="AU235" s="606"/>
      <c r="AV235" s="606"/>
      <c r="AW235" s="606"/>
      <c r="AX235" s="606"/>
      <c r="AY235" s="606"/>
      <c r="AZ235" s="606"/>
      <c r="BA235" s="606"/>
    </row>
    <row r="236" spans="1:53" s="672" customFormat="1" x14ac:dyDescent="0.25">
      <c r="A236" s="606"/>
      <c r="B236" s="677"/>
      <c r="C236" s="677"/>
      <c r="D236" s="676"/>
      <c r="E236" s="675"/>
      <c r="F236" s="675"/>
      <c r="G236" s="673"/>
      <c r="H236" s="674"/>
      <c r="I236" s="673"/>
      <c r="J236" s="679" t="str">
        <f>IF(D236&lt;&gt;"",IF(E236&lt;&gt;"",VLOOKUP(CONCATENATE(D236,"-",E236),'[2]Three Phase - UG'!$C$8:$T$18,9,FALSE),""),"")</f>
        <v/>
      </c>
      <c r="K236" s="679" t="str">
        <f>IF(D236&lt;&gt;"",IF(E236&lt;&gt;"",VLOOKUP(CONCATENATE(D236,"-",E236),'[2]Three Phase - UG'!$C$8:$T$18,10,FALSE),""),"")</f>
        <v/>
      </c>
      <c r="L236" s="679" t="str">
        <f>IF(D236&lt;&gt;"",IF(E236&lt;&gt;"",VLOOKUP(CONCATENATE(D236,"-",E236),'[2]Three Phase - UG'!$C$8:$T$18,12,FALSE),""),"")</f>
        <v/>
      </c>
      <c r="M236" s="679" t="str">
        <f>IF(D236&lt;&gt;"",IF(E236&lt;&gt;"",VLOOKUP(CONCATENATE(D236,"-",E236),'[2]Three Phase - UG'!$C$8:$T$18,13,FALSE),""),"")</f>
        <v/>
      </c>
      <c r="N236" s="678" t="str">
        <f>IF(D236&lt;&gt;"",IF(E236&lt;&gt;"",VLOOKUP(CONCATENATE(D236,"-",E236),'[2]Three Phase - UG'!$C$8:$T$18,15,FALSE)*1000000,""),"")</f>
        <v/>
      </c>
      <c r="O236" s="679"/>
      <c r="P236" s="678"/>
      <c r="W236" s="671"/>
      <c r="X236" s="606"/>
      <c r="Y236" s="606"/>
      <c r="Z236" s="606"/>
      <c r="AA236" s="606"/>
      <c r="AB236" s="606"/>
      <c r="AC236" s="606"/>
      <c r="AD236" s="606"/>
      <c r="AE236" s="606"/>
      <c r="AF236" s="625"/>
      <c r="AG236" s="625"/>
      <c r="AH236" s="625"/>
      <c r="AI236" s="625"/>
      <c r="AJ236" s="625"/>
      <c r="AK236" s="625"/>
      <c r="AL236" s="625"/>
      <c r="AM236" s="625"/>
      <c r="AN236" s="606"/>
      <c r="AO236" s="606"/>
      <c r="AP236" s="606"/>
      <c r="AQ236" s="606"/>
      <c r="AR236" s="606"/>
      <c r="AS236" s="606"/>
      <c r="AT236" s="606"/>
      <c r="AU236" s="606"/>
      <c r="AV236" s="606"/>
      <c r="AW236" s="606"/>
      <c r="AX236" s="606"/>
      <c r="AY236" s="606"/>
      <c r="AZ236" s="606"/>
      <c r="BA236" s="606"/>
    </row>
    <row r="237" spans="1:53" s="672" customFormat="1" x14ac:dyDescent="0.25">
      <c r="A237" s="606"/>
      <c r="B237" s="677"/>
      <c r="C237" s="677"/>
      <c r="D237" s="676"/>
      <c r="E237" s="675"/>
      <c r="F237" s="675"/>
      <c r="G237" s="673"/>
      <c r="H237" s="674"/>
      <c r="I237" s="673"/>
      <c r="J237" s="679" t="str">
        <f>IF(D237&lt;&gt;"",IF(E237&lt;&gt;"",VLOOKUP(CONCATENATE(D237,"-",E237),'[2]Three Phase - UG'!$C$8:$T$18,9,FALSE),""),"")</f>
        <v/>
      </c>
      <c r="K237" s="679" t="str">
        <f>IF(D237&lt;&gt;"",IF(E237&lt;&gt;"",VLOOKUP(CONCATENATE(D237,"-",E237),'[2]Three Phase - UG'!$C$8:$T$18,10,FALSE),""),"")</f>
        <v/>
      </c>
      <c r="L237" s="679" t="str">
        <f>IF(D237&lt;&gt;"",IF(E237&lt;&gt;"",VLOOKUP(CONCATENATE(D237,"-",E237),'[2]Three Phase - UG'!$C$8:$T$18,12,FALSE),""),"")</f>
        <v/>
      </c>
      <c r="M237" s="679" t="str">
        <f>IF(D237&lt;&gt;"",IF(E237&lt;&gt;"",VLOOKUP(CONCATENATE(D237,"-",E237),'[2]Three Phase - UG'!$C$8:$T$18,13,FALSE),""),"")</f>
        <v/>
      </c>
      <c r="N237" s="678" t="str">
        <f>IF(D237&lt;&gt;"",IF(E237&lt;&gt;"",VLOOKUP(CONCATENATE(D237,"-",E237),'[2]Three Phase - UG'!$C$8:$T$18,15,FALSE)*1000000,""),"")</f>
        <v/>
      </c>
      <c r="O237" s="679"/>
      <c r="P237" s="678"/>
      <c r="W237" s="671"/>
      <c r="X237" s="606"/>
      <c r="Y237" s="606"/>
      <c r="Z237" s="606"/>
      <c r="AA237" s="606"/>
      <c r="AB237" s="606"/>
      <c r="AC237" s="606"/>
      <c r="AD237" s="606"/>
      <c r="AE237" s="606"/>
      <c r="AF237" s="625"/>
      <c r="AG237" s="625"/>
      <c r="AH237" s="625"/>
      <c r="AI237" s="625"/>
      <c r="AJ237" s="625"/>
      <c r="AK237" s="625"/>
      <c r="AL237" s="625"/>
      <c r="AM237" s="625"/>
      <c r="AN237" s="606"/>
      <c r="AO237" s="606"/>
      <c r="AP237" s="606"/>
      <c r="AQ237" s="606"/>
      <c r="AR237" s="606"/>
      <c r="AS237" s="606"/>
      <c r="AT237" s="606"/>
      <c r="AU237" s="606"/>
      <c r="AV237" s="606"/>
      <c r="AW237" s="606"/>
      <c r="AX237" s="606"/>
      <c r="AY237" s="606"/>
      <c r="AZ237" s="606"/>
      <c r="BA237" s="606"/>
    </row>
    <row r="238" spans="1:53" s="672" customFormat="1" x14ac:dyDescent="0.25">
      <c r="A238" s="606"/>
      <c r="B238" s="677"/>
      <c r="C238" s="677"/>
      <c r="D238" s="676"/>
      <c r="E238" s="675"/>
      <c r="F238" s="675"/>
      <c r="G238" s="673"/>
      <c r="H238" s="674"/>
      <c r="I238" s="673"/>
      <c r="J238" s="679" t="str">
        <f>IF(D238&lt;&gt;"",IF(E238&lt;&gt;"",VLOOKUP(CONCATENATE(D238,"-",E238),'[2]Three Phase - UG'!$C$8:$T$18,9,FALSE),""),"")</f>
        <v/>
      </c>
      <c r="K238" s="679" t="str">
        <f>IF(D238&lt;&gt;"",IF(E238&lt;&gt;"",VLOOKUP(CONCATENATE(D238,"-",E238),'[2]Three Phase - UG'!$C$8:$T$18,10,FALSE),""),"")</f>
        <v/>
      </c>
      <c r="L238" s="679" t="str">
        <f>IF(D238&lt;&gt;"",IF(E238&lt;&gt;"",VLOOKUP(CONCATENATE(D238,"-",E238),'[2]Three Phase - UG'!$C$8:$T$18,12,FALSE),""),"")</f>
        <v/>
      </c>
      <c r="M238" s="679" t="str">
        <f>IF(D238&lt;&gt;"",IF(E238&lt;&gt;"",VLOOKUP(CONCATENATE(D238,"-",E238),'[2]Three Phase - UG'!$C$8:$T$18,13,FALSE),""),"")</f>
        <v/>
      </c>
      <c r="N238" s="678" t="str">
        <f>IF(D238&lt;&gt;"",IF(E238&lt;&gt;"",VLOOKUP(CONCATENATE(D238,"-",E238),'[2]Three Phase - UG'!$C$8:$T$18,15,FALSE)*1000000,""),"")</f>
        <v/>
      </c>
      <c r="O238" s="679"/>
      <c r="P238" s="678"/>
      <c r="W238" s="671"/>
      <c r="X238" s="606"/>
      <c r="Y238" s="606"/>
      <c r="Z238" s="606"/>
      <c r="AA238" s="606"/>
      <c r="AB238" s="606"/>
      <c r="AC238" s="606"/>
      <c r="AD238" s="606"/>
      <c r="AE238" s="606"/>
      <c r="AF238" s="625"/>
      <c r="AG238" s="625"/>
      <c r="AH238" s="625"/>
      <c r="AI238" s="625"/>
      <c r="AJ238" s="625"/>
      <c r="AK238" s="625"/>
      <c r="AL238" s="625"/>
      <c r="AM238" s="625"/>
      <c r="AN238" s="606"/>
      <c r="AO238" s="606"/>
      <c r="AP238" s="606"/>
      <c r="AQ238" s="606"/>
      <c r="AR238" s="606"/>
      <c r="AS238" s="606"/>
      <c r="AT238" s="606"/>
      <c r="AU238" s="606"/>
      <c r="AV238" s="606"/>
      <c r="AW238" s="606"/>
      <c r="AX238" s="606"/>
      <c r="AY238" s="606"/>
      <c r="AZ238" s="606"/>
      <c r="BA238" s="606"/>
    </row>
    <row r="239" spans="1:53" s="672" customFormat="1" x14ac:dyDescent="0.25">
      <c r="A239" s="606"/>
      <c r="B239" s="677"/>
      <c r="C239" s="677"/>
      <c r="D239" s="676"/>
      <c r="E239" s="675"/>
      <c r="F239" s="675"/>
      <c r="G239" s="673"/>
      <c r="H239" s="674"/>
      <c r="I239" s="673"/>
      <c r="J239" s="679" t="str">
        <f>IF(D239&lt;&gt;"",IF(E239&lt;&gt;"",VLOOKUP(CONCATENATE(D239,"-",E239),'[2]Three Phase - UG'!$C$8:$T$18,9,FALSE),""),"")</f>
        <v/>
      </c>
      <c r="K239" s="679" t="str">
        <f>IF(D239&lt;&gt;"",IF(E239&lt;&gt;"",VLOOKUP(CONCATENATE(D239,"-",E239),'[2]Three Phase - UG'!$C$8:$T$18,10,FALSE),""),"")</f>
        <v/>
      </c>
      <c r="L239" s="679" t="str">
        <f>IF(D239&lt;&gt;"",IF(E239&lt;&gt;"",VLOOKUP(CONCATENATE(D239,"-",E239),'[2]Three Phase - UG'!$C$8:$T$18,12,FALSE),""),"")</f>
        <v/>
      </c>
      <c r="M239" s="679" t="str">
        <f>IF(D239&lt;&gt;"",IF(E239&lt;&gt;"",VLOOKUP(CONCATENATE(D239,"-",E239),'[2]Three Phase - UG'!$C$8:$T$18,13,FALSE),""),"")</f>
        <v/>
      </c>
      <c r="N239" s="678" t="str">
        <f>IF(D239&lt;&gt;"",IF(E239&lt;&gt;"",VLOOKUP(CONCATENATE(D239,"-",E239),'[2]Three Phase - UG'!$C$8:$T$18,15,FALSE)*1000000,""),"")</f>
        <v/>
      </c>
      <c r="O239" s="679"/>
      <c r="P239" s="678"/>
      <c r="W239" s="671"/>
      <c r="X239" s="606"/>
      <c r="Y239" s="606"/>
      <c r="Z239" s="606"/>
      <c r="AA239" s="606"/>
      <c r="AB239" s="606"/>
      <c r="AC239" s="606"/>
      <c r="AD239" s="606"/>
      <c r="AE239" s="606"/>
      <c r="AF239" s="625"/>
      <c r="AG239" s="625"/>
      <c r="AH239" s="625"/>
      <c r="AI239" s="625"/>
      <c r="AJ239" s="625"/>
      <c r="AK239" s="625"/>
      <c r="AL239" s="625"/>
      <c r="AM239" s="625"/>
      <c r="AN239" s="606"/>
      <c r="AO239" s="606"/>
      <c r="AP239" s="606"/>
      <c r="AQ239" s="606"/>
      <c r="AR239" s="606"/>
      <c r="AS239" s="606"/>
      <c r="AT239" s="606"/>
      <c r="AU239" s="606"/>
      <c r="AV239" s="606"/>
      <c r="AW239" s="606"/>
      <c r="AX239" s="606"/>
      <c r="AY239" s="606"/>
      <c r="AZ239" s="606"/>
      <c r="BA239" s="606"/>
    </row>
    <row r="240" spans="1:53" s="672" customFormat="1" x14ac:dyDescent="0.25">
      <c r="A240" s="606"/>
      <c r="B240" s="677"/>
      <c r="C240" s="677"/>
      <c r="D240" s="676"/>
      <c r="E240" s="675"/>
      <c r="F240" s="675"/>
      <c r="G240" s="673"/>
      <c r="H240" s="674"/>
      <c r="I240" s="673"/>
      <c r="J240" s="679" t="str">
        <f>IF(D240&lt;&gt;"",IF(E240&lt;&gt;"",VLOOKUP(CONCATENATE(D240,"-",E240),'[2]Three Phase - UG'!$C$8:$T$18,9,FALSE),""),"")</f>
        <v/>
      </c>
      <c r="K240" s="679" t="str">
        <f>IF(D240&lt;&gt;"",IF(E240&lt;&gt;"",VLOOKUP(CONCATENATE(D240,"-",E240),'[2]Three Phase - UG'!$C$8:$T$18,10,FALSE),""),"")</f>
        <v/>
      </c>
      <c r="L240" s="679" t="str">
        <f>IF(D240&lt;&gt;"",IF(E240&lt;&gt;"",VLOOKUP(CONCATENATE(D240,"-",E240),'[2]Three Phase - UG'!$C$8:$T$18,12,FALSE),""),"")</f>
        <v/>
      </c>
      <c r="M240" s="679" t="str">
        <f>IF(D240&lt;&gt;"",IF(E240&lt;&gt;"",VLOOKUP(CONCATENATE(D240,"-",E240),'[2]Three Phase - UG'!$C$8:$T$18,13,FALSE),""),"")</f>
        <v/>
      </c>
      <c r="N240" s="678" t="str">
        <f>IF(D240&lt;&gt;"",IF(E240&lt;&gt;"",VLOOKUP(CONCATENATE(D240,"-",E240),'[2]Three Phase - UG'!$C$8:$T$18,15,FALSE)*1000000,""),"")</f>
        <v/>
      </c>
      <c r="O240" s="679"/>
      <c r="P240" s="678"/>
      <c r="W240" s="671"/>
      <c r="X240" s="606"/>
      <c r="Y240" s="606"/>
      <c r="Z240" s="606"/>
      <c r="AA240" s="606"/>
      <c r="AB240" s="606"/>
      <c r="AC240" s="606"/>
      <c r="AD240" s="606"/>
      <c r="AE240" s="606"/>
      <c r="AF240" s="625"/>
      <c r="AG240" s="625"/>
      <c r="AH240" s="625"/>
      <c r="AI240" s="625"/>
      <c r="AJ240" s="625"/>
      <c r="AK240" s="625"/>
      <c r="AL240" s="625"/>
      <c r="AM240" s="625"/>
      <c r="AN240" s="606"/>
      <c r="AO240" s="606"/>
      <c r="AP240" s="606"/>
      <c r="AQ240" s="606"/>
      <c r="AR240" s="606"/>
      <c r="AS240" s="606"/>
      <c r="AT240" s="606"/>
      <c r="AU240" s="606"/>
      <c r="AV240" s="606"/>
      <c r="AW240" s="606"/>
      <c r="AX240" s="606"/>
      <c r="AY240" s="606"/>
      <c r="AZ240" s="606"/>
      <c r="BA240" s="606"/>
    </row>
    <row r="241" spans="1:53" s="672" customFormat="1" x14ac:dyDescent="0.25">
      <c r="A241" s="606"/>
      <c r="B241" s="677"/>
      <c r="C241" s="677"/>
      <c r="D241" s="676"/>
      <c r="E241" s="675"/>
      <c r="F241" s="675"/>
      <c r="G241" s="673"/>
      <c r="H241" s="674"/>
      <c r="I241" s="673"/>
      <c r="J241" s="679" t="str">
        <f>IF(D241&lt;&gt;"",IF(E241&lt;&gt;"",VLOOKUP(CONCATENATE(D241,"-",E241),'[2]Three Phase - UG'!$C$8:$T$18,9,FALSE),""),"")</f>
        <v/>
      </c>
      <c r="K241" s="679" t="str">
        <f>IF(D241&lt;&gt;"",IF(E241&lt;&gt;"",VLOOKUP(CONCATENATE(D241,"-",E241),'[2]Three Phase - UG'!$C$8:$T$18,10,FALSE),""),"")</f>
        <v/>
      </c>
      <c r="L241" s="679" t="str">
        <f>IF(D241&lt;&gt;"",IF(E241&lt;&gt;"",VLOOKUP(CONCATENATE(D241,"-",E241),'[2]Three Phase - UG'!$C$8:$T$18,12,FALSE),""),"")</f>
        <v/>
      </c>
      <c r="M241" s="679" t="str">
        <f>IF(D241&lt;&gt;"",IF(E241&lt;&gt;"",VLOOKUP(CONCATENATE(D241,"-",E241),'[2]Three Phase - UG'!$C$8:$T$18,13,FALSE),""),"")</f>
        <v/>
      </c>
      <c r="N241" s="678" t="str">
        <f>IF(D241&lt;&gt;"",IF(E241&lt;&gt;"",VLOOKUP(CONCATENATE(D241,"-",E241),'[2]Three Phase - UG'!$C$8:$T$18,15,FALSE)*1000000,""),"")</f>
        <v/>
      </c>
      <c r="O241" s="679"/>
      <c r="P241" s="678"/>
      <c r="W241" s="671"/>
      <c r="X241" s="606"/>
      <c r="Y241" s="606"/>
      <c r="Z241" s="606"/>
      <c r="AA241" s="606"/>
      <c r="AB241" s="606"/>
      <c r="AC241" s="606"/>
      <c r="AD241" s="606"/>
      <c r="AE241" s="606"/>
      <c r="AF241" s="625"/>
      <c r="AG241" s="625"/>
      <c r="AH241" s="625"/>
      <c r="AI241" s="625"/>
      <c r="AJ241" s="625"/>
      <c r="AK241" s="625"/>
      <c r="AL241" s="625"/>
      <c r="AM241" s="625"/>
      <c r="AN241" s="606"/>
      <c r="AO241" s="606"/>
      <c r="AP241" s="606"/>
      <c r="AQ241" s="606"/>
      <c r="AR241" s="606"/>
      <c r="AS241" s="606"/>
      <c r="AT241" s="606"/>
      <c r="AU241" s="606"/>
      <c r="AV241" s="606"/>
      <c r="AW241" s="606"/>
      <c r="AX241" s="606"/>
      <c r="AY241" s="606"/>
      <c r="AZ241" s="606"/>
      <c r="BA241" s="606"/>
    </row>
    <row r="242" spans="1:53" s="672" customFormat="1" x14ac:dyDescent="0.25">
      <c r="A242" s="606"/>
      <c r="B242" s="677"/>
      <c r="C242" s="677"/>
      <c r="D242" s="676"/>
      <c r="E242" s="675"/>
      <c r="F242" s="675"/>
      <c r="G242" s="673"/>
      <c r="H242" s="674"/>
      <c r="I242" s="673"/>
      <c r="J242" s="679" t="str">
        <f>IF(D242&lt;&gt;"",IF(E242&lt;&gt;"",VLOOKUP(CONCATENATE(D242,"-",E242),'[2]Three Phase - UG'!$C$8:$T$18,9,FALSE),""),"")</f>
        <v/>
      </c>
      <c r="K242" s="679" t="str">
        <f>IF(D242&lt;&gt;"",IF(E242&lt;&gt;"",VLOOKUP(CONCATENATE(D242,"-",E242),'[2]Three Phase - UG'!$C$8:$T$18,10,FALSE),""),"")</f>
        <v/>
      </c>
      <c r="L242" s="679" t="str">
        <f>IF(D242&lt;&gt;"",IF(E242&lt;&gt;"",VLOOKUP(CONCATENATE(D242,"-",E242),'[2]Three Phase - UG'!$C$8:$T$18,12,FALSE),""),"")</f>
        <v/>
      </c>
      <c r="M242" s="679" t="str">
        <f>IF(D242&lt;&gt;"",IF(E242&lt;&gt;"",VLOOKUP(CONCATENATE(D242,"-",E242),'[2]Three Phase - UG'!$C$8:$T$18,13,FALSE),""),"")</f>
        <v/>
      </c>
      <c r="N242" s="678" t="str">
        <f>IF(D242&lt;&gt;"",IF(E242&lt;&gt;"",VLOOKUP(CONCATENATE(D242,"-",E242),'[2]Three Phase - UG'!$C$8:$T$18,15,FALSE)*1000000,""),"")</f>
        <v/>
      </c>
      <c r="O242" s="679"/>
      <c r="P242" s="678"/>
      <c r="W242" s="671"/>
      <c r="X242" s="606"/>
      <c r="Y242" s="606"/>
      <c r="Z242" s="606"/>
      <c r="AA242" s="606"/>
      <c r="AB242" s="606"/>
      <c r="AC242" s="606"/>
      <c r="AD242" s="606"/>
      <c r="AE242" s="606"/>
      <c r="AF242" s="625"/>
      <c r="AG242" s="625"/>
      <c r="AH242" s="625"/>
      <c r="AI242" s="625"/>
      <c r="AJ242" s="625"/>
      <c r="AK242" s="625"/>
      <c r="AL242" s="625"/>
      <c r="AM242" s="625"/>
      <c r="AN242" s="606"/>
      <c r="AO242" s="606"/>
      <c r="AP242" s="606"/>
      <c r="AQ242" s="606"/>
      <c r="AR242" s="606"/>
      <c r="AS242" s="606"/>
      <c r="AT242" s="606"/>
      <c r="AU242" s="606"/>
      <c r="AV242" s="606"/>
      <c r="AW242" s="606"/>
      <c r="AX242" s="606"/>
      <c r="AY242" s="606"/>
      <c r="AZ242" s="606"/>
      <c r="BA242" s="606"/>
    </row>
    <row r="243" spans="1:53" s="672" customFormat="1" x14ac:dyDescent="0.25">
      <c r="A243" s="606"/>
      <c r="B243" s="677"/>
      <c r="C243" s="677"/>
      <c r="D243" s="676"/>
      <c r="E243" s="675"/>
      <c r="F243" s="675"/>
      <c r="G243" s="673"/>
      <c r="H243" s="674"/>
      <c r="I243" s="673"/>
      <c r="J243" s="679" t="str">
        <f>IF(D243&lt;&gt;"",IF(E243&lt;&gt;"",VLOOKUP(CONCATENATE(D243,"-",E243),'[2]Three Phase - UG'!$C$8:$T$18,9,FALSE),""),"")</f>
        <v/>
      </c>
      <c r="K243" s="679" t="str">
        <f>IF(D243&lt;&gt;"",IF(E243&lt;&gt;"",VLOOKUP(CONCATENATE(D243,"-",E243),'[2]Three Phase - UG'!$C$8:$T$18,10,FALSE),""),"")</f>
        <v/>
      </c>
      <c r="L243" s="679" t="str">
        <f>IF(D243&lt;&gt;"",IF(E243&lt;&gt;"",VLOOKUP(CONCATENATE(D243,"-",E243),'[2]Three Phase - UG'!$C$8:$T$18,12,FALSE),""),"")</f>
        <v/>
      </c>
      <c r="M243" s="679" t="str">
        <f>IF(D243&lt;&gt;"",IF(E243&lt;&gt;"",VLOOKUP(CONCATENATE(D243,"-",E243),'[2]Three Phase - UG'!$C$8:$T$18,13,FALSE),""),"")</f>
        <v/>
      </c>
      <c r="N243" s="678" t="str">
        <f>IF(D243&lt;&gt;"",IF(E243&lt;&gt;"",VLOOKUP(CONCATENATE(D243,"-",E243),'[2]Three Phase - UG'!$C$8:$T$18,15,FALSE)*1000000,""),"")</f>
        <v/>
      </c>
      <c r="O243" s="679"/>
      <c r="P243" s="678"/>
      <c r="W243" s="671"/>
      <c r="X243" s="606"/>
      <c r="Y243" s="606"/>
      <c r="Z243" s="606"/>
      <c r="AA243" s="606"/>
      <c r="AB243" s="606"/>
      <c r="AC243" s="606"/>
      <c r="AD243" s="606"/>
      <c r="AE243" s="606"/>
      <c r="AF243" s="625"/>
      <c r="AG243" s="625"/>
      <c r="AH243" s="625"/>
      <c r="AI243" s="625"/>
      <c r="AJ243" s="625"/>
      <c r="AK243" s="625"/>
      <c r="AL243" s="625"/>
      <c r="AM243" s="625"/>
      <c r="AN243" s="606"/>
      <c r="AO243" s="606"/>
      <c r="AP243" s="606"/>
      <c r="AQ243" s="606"/>
      <c r="AR243" s="606"/>
      <c r="AS243" s="606"/>
      <c r="AT243" s="606"/>
      <c r="AU243" s="606"/>
      <c r="AV243" s="606"/>
      <c r="AW243" s="606"/>
      <c r="AX243" s="606"/>
      <c r="AY243" s="606"/>
      <c r="AZ243" s="606"/>
      <c r="BA243" s="606"/>
    </row>
    <row r="244" spans="1:53" s="672" customFormat="1" x14ac:dyDescent="0.25">
      <c r="A244" s="606"/>
      <c r="B244" s="677"/>
      <c r="C244" s="677"/>
      <c r="D244" s="676"/>
      <c r="E244" s="675"/>
      <c r="F244" s="675"/>
      <c r="G244" s="673"/>
      <c r="H244" s="674"/>
      <c r="I244" s="673"/>
      <c r="J244" s="679" t="str">
        <f>IF(D244&lt;&gt;"",IF(E244&lt;&gt;"",VLOOKUP(CONCATENATE(D244,"-",E244),'[2]Three Phase - UG'!$C$8:$T$18,9,FALSE),""),"")</f>
        <v/>
      </c>
      <c r="K244" s="679" t="str">
        <f>IF(D244&lt;&gt;"",IF(E244&lt;&gt;"",VLOOKUP(CONCATENATE(D244,"-",E244),'[2]Three Phase - UG'!$C$8:$T$18,10,FALSE),""),"")</f>
        <v/>
      </c>
      <c r="L244" s="679" t="str">
        <f>IF(D244&lt;&gt;"",IF(E244&lt;&gt;"",VLOOKUP(CONCATENATE(D244,"-",E244),'[2]Three Phase - UG'!$C$8:$T$18,12,FALSE),""),"")</f>
        <v/>
      </c>
      <c r="M244" s="679" t="str">
        <f>IF(D244&lt;&gt;"",IF(E244&lt;&gt;"",VLOOKUP(CONCATENATE(D244,"-",E244),'[2]Three Phase - UG'!$C$8:$T$18,13,FALSE),""),"")</f>
        <v/>
      </c>
      <c r="N244" s="678" t="str">
        <f>IF(D244&lt;&gt;"",IF(E244&lt;&gt;"",VLOOKUP(CONCATENATE(D244,"-",E244),'[2]Three Phase - UG'!$C$8:$T$18,15,FALSE)*1000000,""),"")</f>
        <v/>
      </c>
      <c r="O244" s="679"/>
      <c r="P244" s="678"/>
      <c r="W244" s="671"/>
      <c r="X244" s="606"/>
      <c r="Y244" s="606"/>
      <c r="Z244" s="606"/>
      <c r="AA244" s="606"/>
      <c r="AB244" s="606"/>
      <c r="AC244" s="606"/>
      <c r="AD244" s="606"/>
      <c r="AE244" s="606"/>
      <c r="AF244" s="625"/>
      <c r="AG244" s="625"/>
      <c r="AH244" s="625"/>
      <c r="AI244" s="625"/>
      <c r="AJ244" s="625"/>
      <c r="AK244" s="625"/>
      <c r="AL244" s="625"/>
      <c r="AM244" s="625"/>
      <c r="AN244" s="606"/>
      <c r="AO244" s="606"/>
      <c r="AP244" s="606"/>
      <c r="AQ244" s="606"/>
      <c r="AR244" s="606"/>
      <c r="AS244" s="606"/>
      <c r="AT244" s="606"/>
      <c r="AU244" s="606"/>
      <c r="AV244" s="606"/>
      <c r="AW244" s="606"/>
      <c r="AX244" s="606"/>
      <c r="AY244" s="606"/>
      <c r="AZ244" s="606"/>
      <c r="BA244" s="606"/>
    </row>
    <row r="245" spans="1:53" s="672" customFormat="1" x14ac:dyDescent="0.25">
      <c r="A245" s="606"/>
      <c r="B245" s="677"/>
      <c r="C245" s="677"/>
      <c r="D245" s="676"/>
      <c r="E245" s="675"/>
      <c r="F245" s="675"/>
      <c r="G245" s="673"/>
      <c r="H245" s="674"/>
      <c r="I245" s="673"/>
      <c r="J245" s="679" t="str">
        <f>IF(D245&lt;&gt;"",IF(E245&lt;&gt;"",VLOOKUP(CONCATENATE(D245,"-",E245),'[2]Three Phase - UG'!$C$8:$T$18,9,FALSE),""),"")</f>
        <v/>
      </c>
      <c r="K245" s="679" t="str">
        <f>IF(D245&lt;&gt;"",IF(E245&lt;&gt;"",VLOOKUP(CONCATENATE(D245,"-",E245),'[2]Three Phase - UG'!$C$8:$T$18,10,FALSE),""),"")</f>
        <v/>
      </c>
      <c r="L245" s="679" t="str">
        <f>IF(D245&lt;&gt;"",IF(E245&lt;&gt;"",VLOOKUP(CONCATENATE(D245,"-",E245),'[2]Three Phase - UG'!$C$8:$T$18,12,FALSE),""),"")</f>
        <v/>
      </c>
      <c r="M245" s="679" t="str">
        <f>IF(D245&lt;&gt;"",IF(E245&lt;&gt;"",VLOOKUP(CONCATENATE(D245,"-",E245),'[2]Three Phase - UG'!$C$8:$T$18,13,FALSE),""),"")</f>
        <v/>
      </c>
      <c r="N245" s="678" t="str">
        <f>IF(D245&lt;&gt;"",IF(E245&lt;&gt;"",VLOOKUP(CONCATENATE(D245,"-",E245),'[2]Three Phase - UG'!$C$8:$T$18,15,FALSE)*1000000,""),"")</f>
        <v/>
      </c>
      <c r="O245" s="679"/>
      <c r="P245" s="678"/>
      <c r="W245" s="671"/>
      <c r="X245" s="606"/>
      <c r="Y245" s="606"/>
      <c r="Z245" s="606"/>
      <c r="AA245" s="606"/>
      <c r="AB245" s="606"/>
      <c r="AC245" s="606"/>
      <c r="AD245" s="606"/>
      <c r="AE245" s="606"/>
      <c r="AF245" s="625"/>
      <c r="AG245" s="625"/>
      <c r="AH245" s="625"/>
      <c r="AI245" s="625"/>
      <c r="AJ245" s="625"/>
      <c r="AK245" s="625"/>
      <c r="AL245" s="625"/>
      <c r="AM245" s="625"/>
      <c r="AN245" s="606"/>
      <c r="AO245" s="606"/>
      <c r="AP245" s="606"/>
      <c r="AQ245" s="606"/>
      <c r="AR245" s="606"/>
      <c r="AS245" s="606"/>
      <c r="AT245" s="606"/>
      <c r="AU245" s="606"/>
      <c r="AV245" s="606"/>
      <c r="AW245" s="606"/>
      <c r="AX245" s="606"/>
      <c r="AY245" s="606"/>
      <c r="AZ245" s="606"/>
      <c r="BA245" s="606"/>
    </row>
    <row r="246" spans="1:53" s="672" customFormat="1" x14ac:dyDescent="0.25">
      <c r="A246" s="606"/>
      <c r="B246" s="677"/>
      <c r="C246" s="677"/>
      <c r="D246" s="676"/>
      <c r="E246" s="675"/>
      <c r="F246" s="675"/>
      <c r="G246" s="673"/>
      <c r="H246" s="674"/>
      <c r="I246" s="673"/>
      <c r="J246" s="679" t="str">
        <f>IF(D246&lt;&gt;"",IF(E246&lt;&gt;"",VLOOKUP(CONCATENATE(D246,"-",E246),'[2]Three Phase - UG'!$C$8:$T$18,9,FALSE),""),"")</f>
        <v/>
      </c>
      <c r="K246" s="679" t="str">
        <f>IF(D246&lt;&gt;"",IF(E246&lt;&gt;"",VLOOKUP(CONCATENATE(D246,"-",E246),'[2]Three Phase - UG'!$C$8:$T$18,10,FALSE),""),"")</f>
        <v/>
      </c>
      <c r="L246" s="679" t="str">
        <f>IF(D246&lt;&gt;"",IF(E246&lt;&gt;"",VLOOKUP(CONCATENATE(D246,"-",E246),'[2]Three Phase - UG'!$C$8:$T$18,12,FALSE),""),"")</f>
        <v/>
      </c>
      <c r="M246" s="679" t="str">
        <f>IF(D246&lt;&gt;"",IF(E246&lt;&gt;"",VLOOKUP(CONCATENATE(D246,"-",E246),'[2]Three Phase - UG'!$C$8:$T$18,13,FALSE),""),"")</f>
        <v/>
      </c>
      <c r="N246" s="678" t="str">
        <f>IF(D246&lt;&gt;"",IF(E246&lt;&gt;"",VLOOKUP(CONCATENATE(D246,"-",E246),'[2]Three Phase - UG'!$C$8:$T$18,15,FALSE)*1000000,""),"")</f>
        <v/>
      </c>
      <c r="O246" s="679"/>
      <c r="P246" s="678"/>
      <c r="W246" s="671"/>
      <c r="X246" s="606"/>
      <c r="Y246" s="606"/>
      <c r="Z246" s="606"/>
      <c r="AA246" s="606"/>
      <c r="AB246" s="606"/>
      <c r="AC246" s="606"/>
      <c r="AD246" s="606"/>
      <c r="AE246" s="606"/>
      <c r="AF246" s="625"/>
      <c r="AG246" s="625"/>
      <c r="AH246" s="625"/>
      <c r="AI246" s="625"/>
      <c r="AJ246" s="625"/>
      <c r="AK246" s="625"/>
      <c r="AL246" s="625"/>
      <c r="AM246" s="625"/>
      <c r="AN246" s="606"/>
      <c r="AO246" s="606"/>
      <c r="AP246" s="606"/>
      <c r="AQ246" s="606"/>
      <c r="AR246" s="606"/>
      <c r="AS246" s="606"/>
      <c r="AT246" s="606"/>
      <c r="AU246" s="606"/>
      <c r="AV246" s="606"/>
      <c r="AW246" s="606"/>
      <c r="AX246" s="606"/>
      <c r="AY246" s="606"/>
      <c r="AZ246" s="606"/>
      <c r="BA246" s="606"/>
    </row>
    <row r="247" spans="1:53" s="672" customFormat="1" x14ac:dyDescent="0.25">
      <c r="A247" s="606"/>
      <c r="B247" s="677"/>
      <c r="C247" s="677"/>
      <c r="D247" s="676"/>
      <c r="E247" s="675"/>
      <c r="F247" s="675"/>
      <c r="G247" s="673"/>
      <c r="H247" s="674"/>
      <c r="I247" s="673"/>
      <c r="J247" s="679" t="str">
        <f>IF(D247&lt;&gt;"",IF(E247&lt;&gt;"",VLOOKUP(CONCATENATE(D247,"-",E247),'[2]Three Phase - UG'!$C$8:$T$18,9,FALSE),""),"")</f>
        <v/>
      </c>
      <c r="K247" s="679" t="str">
        <f>IF(D247&lt;&gt;"",IF(E247&lt;&gt;"",VLOOKUP(CONCATENATE(D247,"-",E247),'[2]Three Phase - UG'!$C$8:$T$18,10,FALSE),""),"")</f>
        <v/>
      </c>
      <c r="L247" s="679" t="str">
        <f>IF(D247&lt;&gt;"",IF(E247&lt;&gt;"",VLOOKUP(CONCATENATE(D247,"-",E247),'[2]Three Phase - UG'!$C$8:$T$18,12,FALSE),""),"")</f>
        <v/>
      </c>
      <c r="M247" s="679" t="str">
        <f>IF(D247&lt;&gt;"",IF(E247&lt;&gt;"",VLOOKUP(CONCATENATE(D247,"-",E247),'[2]Three Phase - UG'!$C$8:$T$18,13,FALSE),""),"")</f>
        <v/>
      </c>
      <c r="N247" s="678" t="str">
        <f>IF(D247&lt;&gt;"",IF(E247&lt;&gt;"",VLOOKUP(CONCATENATE(D247,"-",E247),'[2]Three Phase - UG'!$C$8:$T$18,15,FALSE)*1000000,""),"")</f>
        <v/>
      </c>
      <c r="O247" s="679"/>
      <c r="P247" s="678"/>
      <c r="W247" s="671"/>
      <c r="X247" s="606"/>
      <c r="Y247" s="606"/>
      <c r="Z247" s="606"/>
      <c r="AA247" s="606"/>
      <c r="AB247" s="606"/>
      <c r="AC247" s="606"/>
      <c r="AD247" s="606"/>
      <c r="AE247" s="606"/>
      <c r="AF247" s="625"/>
      <c r="AG247" s="625"/>
      <c r="AH247" s="625"/>
      <c r="AI247" s="625"/>
      <c r="AJ247" s="625"/>
      <c r="AK247" s="625"/>
      <c r="AL247" s="625"/>
      <c r="AM247" s="625"/>
      <c r="AN247" s="606"/>
      <c r="AO247" s="606"/>
      <c r="AP247" s="606"/>
      <c r="AQ247" s="606"/>
      <c r="AR247" s="606"/>
      <c r="AS247" s="606"/>
      <c r="AT247" s="606"/>
      <c r="AU247" s="606"/>
      <c r="AV247" s="606"/>
      <c r="AW247" s="606"/>
      <c r="AX247" s="606"/>
      <c r="AY247" s="606"/>
      <c r="AZ247" s="606"/>
      <c r="BA247" s="606"/>
    </row>
    <row r="248" spans="1:53" s="672" customFormat="1" x14ac:dyDescent="0.25">
      <c r="A248" s="606"/>
      <c r="B248" s="677"/>
      <c r="C248" s="677"/>
      <c r="D248" s="676"/>
      <c r="E248" s="675"/>
      <c r="F248" s="675"/>
      <c r="G248" s="673"/>
      <c r="H248" s="674"/>
      <c r="I248" s="673"/>
      <c r="J248" s="679" t="str">
        <f>IF(D248&lt;&gt;"",IF(E248&lt;&gt;"",VLOOKUP(CONCATENATE(D248,"-",E248),'[2]Three Phase - UG'!$C$8:$T$18,9,FALSE),""),"")</f>
        <v/>
      </c>
      <c r="K248" s="679" t="str">
        <f>IF(D248&lt;&gt;"",IF(E248&lt;&gt;"",VLOOKUP(CONCATENATE(D248,"-",E248),'[2]Three Phase - UG'!$C$8:$T$18,10,FALSE),""),"")</f>
        <v/>
      </c>
      <c r="L248" s="679" t="str">
        <f>IF(D248&lt;&gt;"",IF(E248&lt;&gt;"",VLOOKUP(CONCATENATE(D248,"-",E248),'[2]Three Phase - UG'!$C$8:$T$18,12,FALSE),""),"")</f>
        <v/>
      </c>
      <c r="M248" s="679" t="str">
        <f>IF(D248&lt;&gt;"",IF(E248&lt;&gt;"",VLOOKUP(CONCATENATE(D248,"-",E248),'[2]Three Phase - UG'!$C$8:$T$18,13,FALSE),""),"")</f>
        <v/>
      </c>
      <c r="N248" s="678" t="str">
        <f>IF(D248&lt;&gt;"",IF(E248&lt;&gt;"",VLOOKUP(CONCATENATE(D248,"-",E248),'[2]Three Phase - UG'!$C$8:$T$18,15,FALSE)*1000000,""),"")</f>
        <v/>
      </c>
      <c r="O248" s="679"/>
      <c r="P248" s="678"/>
      <c r="W248" s="671"/>
      <c r="X248" s="606"/>
      <c r="Y248" s="606"/>
      <c r="Z248" s="606"/>
      <c r="AA248" s="606"/>
      <c r="AB248" s="606"/>
      <c r="AC248" s="606"/>
      <c r="AD248" s="606"/>
      <c r="AE248" s="606"/>
      <c r="AF248" s="625"/>
      <c r="AG248" s="625"/>
      <c r="AH248" s="625"/>
      <c r="AI248" s="625"/>
      <c r="AJ248" s="625"/>
      <c r="AK248" s="625"/>
      <c r="AL248" s="625"/>
      <c r="AM248" s="625"/>
      <c r="AN248" s="606"/>
      <c r="AO248" s="606"/>
      <c r="AP248" s="606"/>
      <c r="AQ248" s="606"/>
      <c r="AR248" s="606"/>
      <c r="AS248" s="606"/>
      <c r="AT248" s="606"/>
      <c r="AU248" s="606"/>
      <c r="AV248" s="606"/>
      <c r="AW248" s="606"/>
      <c r="AX248" s="606"/>
      <c r="AY248" s="606"/>
      <c r="AZ248" s="606"/>
      <c r="BA248" s="606"/>
    </row>
    <row r="249" spans="1:53" s="672" customFormat="1" x14ac:dyDescent="0.25">
      <c r="A249" s="606"/>
      <c r="B249" s="677"/>
      <c r="C249" s="677"/>
      <c r="D249" s="676"/>
      <c r="E249" s="675"/>
      <c r="F249" s="675"/>
      <c r="G249" s="673"/>
      <c r="H249" s="674"/>
      <c r="I249" s="673"/>
      <c r="J249" s="679" t="str">
        <f>IF(D249&lt;&gt;"",IF(E249&lt;&gt;"",VLOOKUP(CONCATENATE(D249,"-",E249),'[2]Three Phase - UG'!$C$8:$T$18,9,FALSE),""),"")</f>
        <v/>
      </c>
      <c r="K249" s="679" t="str">
        <f>IF(D249&lt;&gt;"",IF(E249&lt;&gt;"",VLOOKUP(CONCATENATE(D249,"-",E249),'[2]Three Phase - UG'!$C$8:$T$18,10,FALSE),""),"")</f>
        <v/>
      </c>
      <c r="L249" s="679" t="str">
        <f>IF(D249&lt;&gt;"",IF(E249&lt;&gt;"",VLOOKUP(CONCATENATE(D249,"-",E249),'[2]Three Phase - UG'!$C$8:$T$18,12,FALSE),""),"")</f>
        <v/>
      </c>
      <c r="M249" s="679" t="str">
        <f>IF(D249&lt;&gt;"",IF(E249&lt;&gt;"",VLOOKUP(CONCATENATE(D249,"-",E249),'[2]Three Phase - UG'!$C$8:$T$18,13,FALSE),""),"")</f>
        <v/>
      </c>
      <c r="N249" s="678" t="str">
        <f>IF(D249&lt;&gt;"",IF(E249&lt;&gt;"",VLOOKUP(CONCATENATE(D249,"-",E249),'[2]Three Phase - UG'!$C$8:$T$18,15,FALSE)*1000000,""),"")</f>
        <v/>
      </c>
      <c r="O249" s="679"/>
      <c r="P249" s="678"/>
      <c r="W249" s="671"/>
      <c r="X249" s="606"/>
      <c r="Y249" s="606"/>
      <c r="Z249" s="606"/>
      <c r="AA249" s="606"/>
      <c r="AB249" s="606"/>
      <c r="AC249" s="606"/>
      <c r="AD249" s="606"/>
      <c r="AE249" s="606"/>
      <c r="AF249" s="625"/>
      <c r="AG249" s="625"/>
      <c r="AH249" s="625"/>
      <c r="AI249" s="625"/>
      <c r="AJ249" s="625"/>
      <c r="AK249" s="625"/>
      <c r="AL249" s="625"/>
      <c r="AM249" s="625"/>
      <c r="AN249" s="606"/>
      <c r="AO249" s="606"/>
      <c r="AP249" s="606"/>
      <c r="AQ249" s="606"/>
      <c r="AR249" s="606"/>
      <c r="AS249" s="606"/>
      <c r="AT249" s="606"/>
      <c r="AU249" s="606"/>
      <c r="AV249" s="606"/>
      <c r="AW249" s="606"/>
      <c r="AX249" s="606"/>
      <c r="AY249" s="606"/>
      <c r="AZ249" s="606"/>
      <c r="BA249" s="606"/>
    </row>
    <row r="250" spans="1:53" s="672" customFormat="1" x14ac:dyDescent="0.25">
      <c r="A250" s="606"/>
      <c r="B250" s="677"/>
      <c r="C250" s="677"/>
      <c r="D250" s="676"/>
      <c r="E250" s="675"/>
      <c r="F250" s="675"/>
      <c r="G250" s="673"/>
      <c r="H250" s="674"/>
      <c r="I250" s="673"/>
      <c r="J250" s="679" t="str">
        <f>IF(D250&lt;&gt;"",IF(E250&lt;&gt;"",VLOOKUP(CONCATENATE(D250,"-",E250),'[2]Three Phase - UG'!$C$8:$T$18,9,FALSE),""),"")</f>
        <v/>
      </c>
      <c r="K250" s="679" t="str">
        <f>IF(D250&lt;&gt;"",IF(E250&lt;&gt;"",VLOOKUP(CONCATENATE(D250,"-",E250),'[2]Three Phase - UG'!$C$8:$T$18,10,FALSE),""),"")</f>
        <v/>
      </c>
      <c r="L250" s="679" t="str">
        <f>IF(D250&lt;&gt;"",IF(E250&lt;&gt;"",VLOOKUP(CONCATENATE(D250,"-",E250),'[2]Three Phase - UG'!$C$8:$T$18,12,FALSE),""),"")</f>
        <v/>
      </c>
      <c r="M250" s="679" t="str">
        <f>IF(D250&lt;&gt;"",IF(E250&lt;&gt;"",VLOOKUP(CONCATENATE(D250,"-",E250),'[2]Three Phase - UG'!$C$8:$T$18,13,FALSE),""),"")</f>
        <v/>
      </c>
      <c r="N250" s="678" t="str">
        <f>IF(D250&lt;&gt;"",IF(E250&lt;&gt;"",VLOOKUP(CONCATENATE(D250,"-",E250),'[2]Three Phase - UG'!$C$8:$T$18,15,FALSE)*1000000,""),"")</f>
        <v/>
      </c>
      <c r="O250" s="679"/>
      <c r="P250" s="678"/>
      <c r="W250" s="671"/>
      <c r="X250" s="606"/>
      <c r="Y250" s="606"/>
      <c r="Z250" s="606"/>
      <c r="AA250" s="606"/>
      <c r="AB250" s="606"/>
      <c r="AC250" s="606"/>
      <c r="AD250" s="606"/>
      <c r="AE250" s="606"/>
      <c r="AF250" s="625"/>
      <c r="AG250" s="625"/>
      <c r="AH250" s="625"/>
      <c r="AI250" s="625"/>
      <c r="AJ250" s="625"/>
      <c r="AK250" s="625"/>
      <c r="AL250" s="625"/>
      <c r="AM250" s="625"/>
      <c r="AN250" s="606"/>
      <c r="AO250" s="606"/>
      <c r="AP250" s="606"/>
      <c r="AQ250" s="606"/>
      <c r="AR250" s="606"/>
      <c r="AS250" s="606"/>
      <c r="AT250" s="606"/>
      <c r="AU250" s="606"/>
      <c r="AV250" s="606"/>
      <c r="AW250" s="606"/>
      <c r="AX250" s="606"/>
      <c r="AY250" s="606"/>
      <c r="AZ250" s="606"/>
      <c r="BA250" s="606"/>
    </row>
    <row r="251" spans="1:53" s="672" customFormat="1" x14ac:dyDescent="0.25">
      <c r="A251" s="606"/>
      <c r="B251" s="677"/>
      <c r="C251" s="677"/>
      <c r="D251" s="676"/>
      <c r="E251" s="675"/>
      <c r="F251" s="675"/>
      <c r="G251" s="673"/>
      <c r="H251" s="674"/>
      <c r="I251" s="673"/>
      <c r="J251" s="679" t="str">
        <f>IF(D251&lt;&gt;"",IF(E251&lt;&gt;"",VLOOKUP(CONCATENATE(D251,"-",E251),'[2]Three Phase - UG'!$C$8:$T$18,9,FALSE),""),"")</f>
        <v/>
      </c>
      <c r="K251" s="679" t="str">
        <f>IF(D251&lt;&gt;"",IF(E251&lt;&gt;"",VLOOKUP(CONCATENATE(D251,"-",E251),'[2]Three Phase - UG'!$C$8:$T$18,10,FALSE),""),"")</f>
        <v/>
      </c>
      <c r="L251" s="679" t="str">
        <f>IF(D251&lt;&gt;"",IF(E251&lt;&gt;"",VLOOKUP(CONCATENATE(D251,"-",E251),'[2]Three Phase - UG'!$C$8:$T$18,12,FALSE),""),"")</f>
        <v/>
      </c>
      <c r="M251" s="679" t="str">
        <f>IF(D251&lt;&gt;"",IF(E251&lt;&gt;"",VLOOKUP(CONCATENATE(D251,"-",E251),'[2]Three Phase - UG'!$C$8:$T$18,13,FALSE),""),"")</f>
        <v/>
      </c>
      <c r="N251" s="678" t="str">
        <f>IF(D251&lt;&gt;"",IF(E251&lt;&gt;"",VLOOKUP(CONCATENATE(D251,"-",E251),'[2]Three Phase - UG'!$C$8:$T$18,15,FALSE)*1000000,""),"")</f>
        <v/>
      </c>
      <c r="O251" s="679"/>
      <c r="P251" s="678"/>
      <c r="W251" s="671"/>
      <c r="X251" s="606"/>
      <c r="Y251" s="606"/>
      <c r="Z251" s="606"/>
      <c r="AA251" s="606"/>
      <c r="AB251" s="606"/>
      <c r="AC251" s="606"/>
      <c r="AD251" s="606"/>
      <c r="AE251" s="606"/>
      <c r="AF251" s="625"/>
      <c r="AG251" s="625"/>
      <c r="AH251" s="625"/>
      <c r="AI251" s="625"/>
      <c r="AJ251" s="625"/>
      <c r="AK251" s="625"/>
      <c r="AL251" s="625"/>
      <c r="AM251" s="625"/>
      <c r="AN251" s="606"/>
      <c r="AO251" s="606"/>
      <c r="AP251" s="606"/>
      <c r="AQ251" s="606"/>
      <c r="AR251" s="606"/>
      <c r="AS251" s="606"/>
      <c r="AT251" s="606"/>
      <c r="AU251" s="606"/>
      <c r="AV251" s="606"/>
      <c r="AW251" s="606"/>
      <c r="AX251" s="606"/>
      <c r="AY251" s="606"/>
      <c r="AZ251" s="606"/>
      <c r="BA251" s="606"/>
    </row>
    <row r="252" spans="1:53" s="672" customFormat="1" x14ac:dyDescent="0.25">
      <c r="A252" s="606"/>
      <c r="B252" s="677"/>
      <c r="C252" s="677"/>
      <c r="D252" s="676"/>
      <c r="E252" s="675"/>
      <c r="F252" s="675"/>
      <c r="G252" s="673"/>
      <c r="H252" s="674"/>
      <c r="I252" s="673"/>
      <c r="J252" s="679" t="str">
        <f>IF(D252&lt;&gt;"",IF(E252&lt;&gt;"",VLOOKUP(CONCATENATE(D252,"-",E252),'[2]Three Phase - UG'!$C$8:$T$18,9,FALSE),""),"")</f>
        <v/>
      </c>
      <c r="K252" s="679" t="str">
        <f>IF(D252&lt;&gt;"",IF(E252&lt;&gt;"",VLOOKUP(CONCATENATE(D252,"-",E252),'[2]Three Phase - UG'!$C$8:$T$18,10,FALSE),""),"")</f>
        <v/>
      </c>
      <c r="L252" s="679" t="str">
        <f>IF(D252&lt;&gt;"",IF(E252&lt;&gt;"",VLOOKUP(CONCATENATE(D252,"-",E252),'[2]Three Phase - UG'!$C$8:$T$18,12,FALSE),""),"")</f>
        <v/>
      </c>
      <c r="M252" s="679" t="str">
        <f>IF(D252&lt;&gt;"",IF(E252&lt;&gt;"",VLOOKUP(CONCATENATE(D252,"-",E252),'[2]Three Phase - UG'!$C$8:$T$18,13,FALSE),""),"")</f>
        <v/>
      </c>
      <c r="N252" s="678" t="str">
        <f>IF(D252&lt;&gt;"",IF(E252&lt;&gt;"",VLOOKUP(CONCATENATE(D252,"-",E252),'[2]Three Phase - UG'!$C$8:$T$18,15,FALSE)*1000000,""),"")</f>
        <v/>
      </c>
      <c r="O252" s="679"/>
      <c r="P252" s="678"/>
      <c r="W252" s="671"/>
      <c r="X252" s="606"/>
      <c r="Y252" s="606"/>
      <c r="Z252" s="606"/>
      <c r="AA252" s="606"/>
      <c r="AB252" s="606"/>
      <c r="AC252" s="606"/>
      <c r="AD252" s="606"/>
      <c r="AE252" s="606"/>
      <c r="AF252" s="625"/>
      <c r="AG252" s="625"/>
      <c r="AH252" s="625"/>
      <c r="AI252" s="625"/>
      <c r="AJ252" s="625"/>
      <c r="AK252" s="625"/>
      <c r="AL252" s="625"/>
      <c r="AM252" s="625"/>
      <c r="AN252" s="606"/>
      <c r="AO252" s="606"/>
      <c r="AP252" s="606"/>
      <c r="AQ252" s="606"/>
      <c r="AR252" s="606"/>
      <c r="AS252" s="606"/>
      <c r="AT252" s="606"/>
      <c r="AU252" s="606"/>
      <c r="AV252" s="606"/>
      <c r="AW252" s="606"/>
      <c r="AX252" s="606"/>
      <c r="AY252" s="606"/>
      <c r="AZ252" s="606"/>
      <c r="BA252" s="606"/>
    </row>
    <row r="253" spans="1:53" s="672" customFormat="1" x14ac:dyDescent="0.25">
      <c r="A253" s="606"/>
      <c r="B253" s="677"/>
      <c r="C253" s="677"/>
      <c r="D253" s="676"/>
      <c r="E253" s="675"/>
      <c r="F253" s="675"/>
      <c r="G253" s="673"/>
      <c r="H253" s="674"/>
      <c r="I253" s="673"/>
      <c r="J253" s="679" t="str">
        <f>IF(D253&lt;&gt;"",IF(E253&lt;&gt;"",VLOOKUP(CONCATENATE(D253,"-",E253),'[2]Three Phase - UG'!$C$8:$T$18,9,FALSE),""),"")</f>
        <v/>
      </c>
      <c r="K253" s="679" t="str">
        <f>IF(D253&lt;&gt;"",IF(E253&lt;&gt;"",VLOOKUP(CONCATENATE(D253,"-",E253),'[2]Three Phase - UG'!$C$8:$T$18,10,FALSE),""),"")</f>
        <v/>
      </c>
      <c r="L253" s="679" t="str">
        <f>IF(D253&lt;&gt;"",IF(E253&lt;&gt;"",VLOOKUP(CONCATENATE(D253,"-",E253),'[2]Three Phase - UG'!$C$8:$T$18,12,FALSE),""),"")</f>
        <v/>
      </c>
      <c r="M253" s="679" t="str">
        <f>IF(D253&lt;&gt;"",IF(E253&lt;&gt;"",VLOOKUP(CONCATENATE(D253,"-",E253),'[2]Three Phase - UG'!$C$8:$T$18,13,FALSE),""),"")</f>
        <v/>
      </c>
      <c r="N253" s="678" t="str">
        <f>IF(D253&lt;&gt;"",IF(E253&lt;&gt;"",VLOOKUP(CONCATENATE(D253,"-",E253),'[2]Three Phase - UG'!$C$8:$T$18,15,FALSE)*1000000,""),"")</f>
        <v/>
      </c>
      <c r="O253" s="679"/>
      <c r="P253" s="678"/>
      <c r="W253" s="671"/>
      <c r="X253" s="606"/>
      <c r="Y253" s="606"/>
      <c r="Z253" s="606"/>
      <c r="AA253" s="606"/>
      <c r="AB253" s="606"/>
      <c r="AC253" s="606"/>
      <c r="AD253" s="606"/>
      <c r="AE253" s="606"/>
      <c r="AF253" s="625"/>
      <c r="AG253" s="625"/>
      <c r="AH253" s="625"/>
      <c r="AI253" s="625"/>
      <c r="AJ253" s="625"/>
      <c r="AK253" s="625"/>
      <c r="AL253" s="625"/>
      <c r="AM253" s="625"/>
      <c r="AN253" s="606"/>
      <c r="AO253" s="606"/>
      <c r="AP253" s="606"/>
      <c r="AQ253" s="606"/>
      <c r="AR253" s="606"/>
      <c r="AS253" s="606"/>
      <c r="AT253" s="606"/>
      <c r="AU253" s="606"/>
      <c r="AV253" s="606"/>
      <c r="AW253" s="606"/>
      <c r="AX253" s="606"/>
      <c r="AY253" s="606"/>
      <c r="AZ253" s="606"/>
      <c r="BA253" s="606"/>
    </row>
    <row r="254" spans="1:53" s="672" customFormat="1" x14ac:dyDescent="0.25">
      <c r="A254" s="606"/>
      <c r="B254" s="677"/>
      <c r="C254" s="677"/>
      <c r="D254" s="676"/>
      <c r="E254" s="675"/>
      <c r="F254" s="675"/>
      <c r="G254" s="673"/>
      <c r="H254" s="674"/>
      <c r="I254" s="673"/>
      <c r="J254" s="679" t="str">
        <f>IF(D254&lt;&gt;"",IF(E254&lt;&gt;"",VLOOKUP(CONCATENATE(D254,"-",E254),'[2]Three Phase - UG'!$C$8:$T$18,9,FALSE),""),"")</f>
        <v/>
      </c>
      <c r="K254" s="679" t="str">
        <f>IF(D254&lt;&gt;"",IF(E254&lt;&gt;"",VLOOKUP(CONCATENATE(D254,"-",E254),'[2]Three Phase - UG'!$C$8:$T$18,10,FALSE),""),"")</f>
        <v/>
      </c>
      <c r="L254" s="679" t="str">
        <f>IF(D254&lt;&gt;"",IF(E254&lt;&gt;"",VLOOKUP(CONCATENATE(D254,"-",E254),'[2]Three Phase - UG'!$C$8:$T$18,12,FALSE),""),"")</f>
        <v/>
      </c>
      <c r="M254" s="679" t="str">
        <f>IF(D254&lt;&gt;"",IF(E254&lt;&gt;"",VLOOKUP(CONCATENATE(D254,"-",E254),'[2]Three Phase - UG'!$C$8:$T$18,13,FALSE),""),"")</f>
        <v/>
      </c>
      <c r="N254" s="678" t="str">
        <f>IF(D254&lt;&gt;"",IF(E254&lt;&gt;"",VLOOKUP(CONCATENATE(D254,"-",E254),'[2]Three Phase - UG'!$C$8:$T$18,15,FALSE)*1000000,""),"")</f>
        <v/>
      </c>
      <c r="O254" s="679"/>
      <c r="P254" s="678"/>
      <c r="W254" s="671"/>
      <c r="X254" s="606"/>
      <c r="Y254" s="606"/>
      <c r="Z254" s="606"/>
      <c r="AA254" s="606"/>
      <c r="AB254" s="606"/>
      <c r="AC254" s="606"/>
      <c r="AD254" s="606"/>
      <c r="AE254" s="606"/>
      <c r="AF254" s="625"/>
      <c r="AG254" s="625"/>
      <c r="AH254" s="625"/>
      <c r="AI254" s="625"/>
      <c r="AJ254" s="625"/>
      <c r="AK254" s="625"/>
      <c r="AL254" s="625"/>
      <c r="AM254" s="625"/>
      <c r="AN254" s="606"/>
      <c r="AO254" s="606"/>
      <c r="AP254" s="606"/>
      <c r="AQ254" s="606"/>
      <c r="AR254" s="606"/>
      <c r="AS254" s="606"/>
      <c r="AT254" s="606"/>
      <c r="AU254" s="606"/>
      <c r="AV254" s="606"/>
      <c r="AW254" s="606"/>
      <c r="AX254" s="606"/>
      <c r="AY254" s="606"/>
      <c r="AZ254" s="606"/>
      <c r="BA254" s="606"/>
    </row>
    <row r="255" spans="1:53" s="672" customFormat="1" x14ac:dyDescent="0.25">
      <c r="A255" s="606"/>
      <c r="B255" s="677"/>
      <c r="C255" s="677"/>
      <c r="D255" s="676"/>
      <c r="E255" s="675"/>
      <c r="F255" s="675"/>
      <c r="G255" s="673"/>
      <c r="H255" s="674"/>
      <c r="I255" s="673"/>
      <c r="J255" s="679" t="str">
        <f>IF(D255&lt;&gt;"",IF(E255&lt;&gt;"",VLOOKUP(CONCATENATE(D255,"-",E255),'[2]Three Phase - UG'!$C$8:$T$18,9,FALSE),""),"")</f>
        <v/>
      </c>
      <c r="K255" s="679" t="str">
        <f>IF(D255&lt;&gt;"",IF(E255&lt;&gt;"",VLOOKUP(CONCATENATE(D255,"-",E255),'[2]Three Phase - UG'!$C$8:$T$18,10,FALSE),""),"")</f>
        <v/>
      </c>
      <c r="L255" s="679" t="str">
        <f>IF(D255&lt;&gt;"",IF(E255&lt;&gt;"",VLOOKUP(CONCATENATE(D255,"-",E255),'[2]Three Phase - UG'!$C$8:$T$18,12,FALSE),""),"")</f>
        <v/>
      </c>
      <c r="M255" s="679" t="str">
        <f>IF(D255&lt;&gt;"",IF(E255&lt;&gt;"",VLOOKUP(CONCATENATE(D255,"-",E255),'[2]Three Phase - UG'!$C$8:$T$18,13,FALSE),""),"")</f>
        <v/>
      </c>
      <c r="N255" s="678" t="str">
        <f>IF(D255&lt;&gt;"",IF(E255&lt;&gt;"",VLOOKUP(CONCATENATE(D255,"-",E255),'[2]Three Phase - UG'!$C$8:$T$18,15,FALSE)*1000000,""),"")</f>
        <v/>
      </c>
      <c r="O255" s="679"/>
      <c r="P255" s="678"/>
      <c r="W255" s="671"/>
      <c r="X255" s="606"/>
      <c r="Y255" s="606"/>
      <c r="Z255" s="606"/>
      <c r="AA255" s="606"/>
      <c r="AB255" s="606"/>
      <c r="AC255" s="606"/>
      <c r="AD255" s="606"/>
      <c r="AE255" s="606"/>
      <c r="AF255" s="625"/>
      <c r="AG255" s="625"/>
      <c r="AH255" s="625"/>
      <c r="AI255" s="625"/>
      <c r="AJ255" s="625"/>
      <c r="AK255" s="625"/>
      <c r="AL255" s="625"/>
      <c r="AM255" s="625"/>
      <c r="AN255" s="606"/>
      <c r="AO255" s="606"/>
      <c r="AP255" s="606"/>
      <c r="AQ255" s="606"/>
      <c r="AR255" s="606"/>
      <c r="AS255" s="606"/>
      <c r="AT255" s="606"/>
      <c r="AU255" s="606"/>
      <c r="AV255" s="606"/>
      <c r="AW255" s="606"/>
      <c r="AX255" s="606"/>
      <c r="AY255" s="606"/>
      <c r="AZ255" s="606"/>
      <c r="BA255" s="606"/>
    </row>
    <row r="256" spans="1:53" s="672" customFormat="1" x14ac:dyDescent="0.25">
      <c r="A256" s="606"/>
      <c r="B256" s="677"/>
      <c r="C256" s="677"/>
      <c r="D256" s="676"/>
      <c r="E256" s="675"/>
      <c r="F256" s="675"/>
      <c r="G256" s="673"/>
      <c r="H256" s="674"/>
      <c r="I256" s="673"/>
      <c r="J256" s="679" t="str">
        <f>IF(D256&lt;&gt;"",IF(E256&lt;&gt;"",VLOOKUP(CONCATENATE(D256,"-",E256),'[2]Three Phase - UG'!$C$8:$T$18,9,FALSE),""),"")</f>
        <v/>
      </c>
      <c r="K256" s="679" t="str">
        <f>IF(D256&lt;&gt;"",IF(E256&lt;&gt;"",VLOOKUP(CONCATENATE(D256,"-",E256),'[2]Three Phase - UG'!$C$8:$T$18,10,FALSE),""),"")</f>
        <v/>
      </c>
      <c r="L256" s="679" t="str">
        <f>IF(D256&lt;&gt;"",IF(E256&lt;&gt;"",VLOOKUP(CONCATENATE(D256,"-",E256),'[2]Three Phase - UG'!$C$8:$T$18,12,FALSE),""),"")</f>
        <v/>
      </c>
      <c r="M256" s="679" t="str">
        <f>IF(D256&lt;&gt;"",IF(E256&lt;&gt;"",VLOOKUP(CONCATENATE(D256,"-",E256),'[2]Three Phase - UG'!$C$8:$T$18,13,FALSE),""),"")</f>
        <v/>
      </c>
      <c r="N256" s="678" t="str">
        <f>IF(D256&lt;&gt;"",IF(E256&lt;&gt;"",VLOOKUP(CONCATENATE(D256,"-",E256),'[2]Three Phase - UG'!$C$8:$T$18,15,FALSE)*1000000,""),"")</f>
        <v/>
      </c>
      <c r="O256" s="679"/>
      <c r="P256" s="678"/>
      <c r="W256" s="671"/>
      <c r="X256" s="606"/>
      <c r="Y256" s="606"/>
      <c r="Z256" s="606"/>
      <c r="AA256" s="606"/>
      <c r="AB256" s="606"/>
      <c r="AC256" s="606"/>
      <c r="AD256" s="606"/>
      <c r="AE256" s="606"/>
      <c r="AF256" s="625"/>
      <c r="AG256" s="625"/>
      <c r="AH256" s="625"/>
      <c r="AI256" s="625"/>
      <c r="AJ256" s="625"/>
      <c r="AK256" s="625"/>
      <c r="AL256" s="625"/>
      <c r="AM256" s="625"/>
      <c r="AN256" s="606"/>
      <c r="AO256" s="606"/>
      <c r="AP256" s="606"/>
      <c r="AQ256" s="606"/>
      <c r="AR256" s="606"/>
      <c r="AS256" s="606"/>
      <c r="AT256" s="606"/>
      <c r="AU256" s="606"/>
      <c r="AV256" s="606"/>
      <c r="AW256" s="606"/>
      <c r="AX256" s="606"/>
      <c r="AY256" s="606"/>
      <c r="AZ256" s="606"/>
      <c r="BA256" s="606"/>
    </row>
    <row r="257" spans="1:53" s="672" customFormat="1" x14ac:dyDescent="0.25">
      <c r="A257" s="606"/>
      <c r="B257" s="677"/>
      <c r="C257" s="677"/>
      <c r="D257" s="676"/>
      <c r="E257" s="675"/>
      <c r="F257" s="675"/>
      <c r="G257" s="673"/>
      <c r="H257" s="674"/>
      <c r="I257" s="673"/>
      <c r="J257" s="679" t="str">
        <f>IF(D257&lt;&gt;"",IF(E257&lt;&gt;"",VLOOKUP(CONCATENATE(D257,"-",E257),'[2]Three Phase - UG'!$C$8:$T$18,9,FALSE),""),"")</f>
        <v/>
      </c>
      <c r="K257" s="679" t="str">
        <f>IF(D257&lt;&gt;"",IF(E257&lt;&gt;"",VLOOKUP(CONCATENATE(D257,"-",E257),'[2]Three Phase - UG'!$C$8:$T$18,10,FALSE),""),"")</f>
        <v/>
      </c>
      <c r="L257" s="679" t="str">
        <f>IF(D257&lt;&gt;"",IF(E257&lt;&gt;"",VLOOKUP(CONCATENATE(D257,"-",E257),'[2]Three Phase - UG'!$C$8:$T$18,12,FALSE),""),"")</f>
        <v/>
      </c>
      <c r="M257" s="679" t="str">
        <f>IF(D257&lt;&gt;"",IF(E257&lt;&gt;"",VLOOKUP(CONCATENATE(D257,"-",E257),'[2]Three Phase - UG'!$C$8:$T$18,13,FALSE),""),"")</f>
        <v/>
      </c>
      <c r="N257" s="678" t="str">
        <f>IF(D257&lt;&gt;"",IF(E257&lt;&gt;"",VLOOKUP(CONCATENATE(D257,"-",E257),'[2]Three Phase - UG'!$C$8:$T$18,15,FALSE)*1000000,""),"")</f>
        <v/>
      </c>
      <c r="O257" s="679"/>
      <c r="P257" s="678"/>
      <c r="W257" s="671"/>
      <c r="X257" s="606"/>
      <c r="Y257" s="606"/>
      <c r="Z257" s="606"/>
      <c r="AA257" s="606"/>
      <c r="AB257" s="606"/>
      <c r="AC257" s="606"/>
      <c r="AD257" s="606"/>
      <c r="AE257" s="606"/>
      <c r="AF257" s="625"/>
      <c r="AG257" s="625"/>
      <c r="AH257" s="625"/>
      <c r="AI257" s="625"/>
      <c r="AJ257" s="625"/>
      <c r="AK257" s="625"/>
      <c r="AL257" s="625"/>
      <c r="AM257" s="625"/>
      <c r="AN257" s="606"/>
      <c r="AO257" s="606"/>
      <c r="AP257" s="606"/>
      <c r="AQ257" s="606"/>
      <c r="AR257" s="606"/>
      <c r="AS257" s="606"/>
      <c r="AT257" s="606"/>
      <c r="AU257" s="606"/>
      <c r="AV257" s="606"/>
      <c r="AW257" s="606"/>
      <c r="AX257" s="606"/>
      <c r="AY257" s="606"/>
      <c r="AZ257" s="606"/>
      <c r="BA257" s="606"/>
    </row>
    <row r="258" spans="1:53" s="672" customFormat="1" x14ac:dyDescent="0.25">
      <c r="A258" s="606"/>
      <c r="B258" s="677"/>
      <c r="C258" s="677"/>
      <c r="D258" s="676"/>
      <c r="E258" s="675"/>
      <c r="F258" s="675"/>
      <c r="G258" s="673"/>
      <c r="H258" s="674"/>
      <c r="I258" s="673"/>
      <c r="J258" s="679" t="str">
        <f>IF(D258&lt;&gt;"",IF(E258&lt;&gt;"",VLOOKUP(CONCATENATE(D258,"-",E258),'[2]Three Phase - UG'!$C$8:$T$18,9,FALSE),""),"")</f>
        <v/>
      </c>
      <c r="K258" s="679" t="str">
        <f>IF(D258&lt;&gt;"",IF(E258&lt;&gt;"",VLOOKUP(CONCATENATE(D258,"-",E258),'[2]Three Phase - UG'!$C$8:$T$18,10,FALSE),""),"")</f>
        <v/>
      </c>
      <c r="L258" s="679" t="str">
        <f>IF(D258&lt;&gt;"",IF(E258&lt;&gt;"",VLOOKUP(CONCATENATE(D258,"-",E258),'[2]Three Phase - UG'!$C$8:$T$18,12,FALSE),""),"")</f>
        <v/>
      </c>
      <c r="M258" s="679" t="str">
        <f>IF(D258&lt;&gt;"",IF(E258&lt;&gt;"",VLOOKUP(CONCATENATE(D258,"-",E258),'[2]Three Phase - UG'!$C$8:$T$18,13,FALSE),""),"")</f>
        <v/>
      </c>
      <c r="N258" s="678" t="str">
        <f>IF(D258&lt;&gt;"",IF(E258&lt;&gt;"",VLOOKUP(CONCATENATE(D258,"-",E258),'[2]Three Phase - UG'!$C$8:$T$18,15,FALSE)*1000000,""),"")</f>
        <v/>
      </c>
      <c r="O258" s="679"/>
      <c r="P258" s="678"/>
      <c r="W258" s="671"/>
      <c r="X258" s="606"/>
      <c r="Y258" s="606"/>
      <c r="Z258" s="606"/>
      <c r="AA258" s="606"/>
      <c r="AB258" s="606"/>
      <c r="AC258" s="606"/>
      <c r="AD258" s="606"/>
      <c r="AE258" s="606"/>
      <c r="AF258" s="625"/>
      <c r="AG258" s="625"/>
      <c r="AH258" s="625"/>
      <c r="AI258" s="625"/>
      <c r="AJ258" s="625"/>
      <c r="AK258" s="625"/>
      <c r="AL258" s="625"/>
      <c r="AM258" s="625"/>
      <c r="AN258" s="606"/>
      <c r="AO258" s="606"/>
      <c r="AP258" s="606"/>
      <c r="AQ258" s="606"/>
      <c r="AR258" s="606"/>
      <c r="AS258" s="606"/>
      <c r="AT258" s="606"/>
      <c r="AU258" s="606"/>
      <c r="AV258" s="606"/>
      <c r="AW258" s="606"/>
      <c r="AX258" s="606"/>
      <c r="AY258" s="606"/>
      <c r="AZ258" s="606"/>
      <c r="BA258" s="606"/>
    </row>
    <row r="259" spans="1:53" s="672" customFormat="1" x14ac:dyDescent="0.25">
      <c r="A259" s="606"/>
      <c r="B259" s="677"/>
      <c r="C259" s="677"/>
      <c r="D259" s="676"/>
      <c r="E259" s="675"/>
      <c r="F259" s="675"/>
      <c r="G259" s="673"/>
      <c r="H259" s="674"/>
      <c r="I259" s="673"/>
      <c r="J259" s="679" t="str">
        <f>IF(D259&lt;&gt;"",IF(E259&lt;&gt;"",VLOOKUP(CONCATENATE(D259,"-",E259),'[2]Three Phase - UG'!$C$8:$T$18,9,FALSE),""),"")</f>
        <v/>
      </c>
      <c r="K259" s="679" t="str">
        <f>IF(D259&lt;&gt;"",IF(E259&lt;&gt;"",VLOOKUP(CONCATENATE(D259,"-",E259),'[2]Three Phase - UG'!$C$8:$T$18,10,FALSE),""),"")</f>
        <v/>
      </c>
      <c r="L259" s="679" t="str">
        <f>IF(D259&lt;&gt;"",IF(E259&lt;&gt;"",VLOOKUP(CONCATENATE(D259,"-",E259),'[2]Three Phase - UG'!$C$8:$T$18,12,FALSE),""),"")</f>
        <v/>
      </c>
      <c r="M259" s="679" t="str">
        <f>IF(D259&lt;&gt;"",IF(E259&lt;&gt;"",VLOOKUP(CONCATENATE(D259,"-",E259),'[2]Three Phase - UG'!$C$8:$T$18,13,FALSE),""),"")</f>
        <v/>
      </c>
      <c r="N259" s="678" t="str">
        <f>IF(D259&lt;&gt;"",IF(E259&lt;&gt;"",VLOOKUP(CONCATENATE(D259,"-",E259),'[2]Three Phase - UG'!$C$8:$T$18,15,FALSE)*1000000,""),"")</f>
        <v/>
      </c>
      <c r="O259" s="679"/>
      <c r="P259" s="678"/>
      <c r="W259" s="671"/>
      <c r="X259" s="606"/>
      <c r="Y259" s="606"/>
      <c r="Z259" s="606"/>
      <c r="AA259" s="606"/>
      <c r="AB259" s="606"/>
      <c r="AC259" s="606"/>
      <c r="AD259" s="606"/>
      <c r="AE259" s="606"/>
      <c r="AF259" s="625"/>
      <c r="AG259" s="625"/>
      <c r="AH259" s="625"/>
      <c r="AI259" s="625"/>
      <c r="AJ259" s="625"/>
      <c r="AK259" s="625"/>
      <c r="AL259" s="625"/>
      <c r="AM259" s="625"/>
      <c r="AN259" s="606"/>
      <c r="AO259" s="606"/>
      <c r="AP259" s="606"/>
      <c r="AQ259" s="606"/>
      <c r="AR259" s="606"/>
      <c r="AS259" s="606"/>
      <c r="AT259" s="606"/>
      <c r="AU259" s="606"/>
      <c r="AV259" s="606"/>
      <c r="AW259" s="606"/>
      <c r="AX259" s="606"/>
      <c r="AY259" s="606"/>
      <c r="AZ259" s="606"/>
      <c r="BA259" s="606"/>
    </row>
    <row r="260" spans="1:53" s="672" customFormat="1" x14ac:dyDescent="0.25">
      <c r="A260" s="606"/>
      <c r="B260" s="677"/>
      <c r="C260" s="677"/>
      <c r="D260" s="676"/>
      <c r="E260" s="675"/>
      <c r="F260" s="675"/>
      <c r="G260" s="673"/>
      <c r="H260" s="674"/>
      <c r="I260" s="673"/>
      <c r="J260" s="679" t="str">
        <f>IF(D260&lt;&gt;"",IF(E260&lt;&gt;"",VLOOKUP(CONCATENATE(D260,"-",E260),'[2]Three Phase - UG'!$C$8:$T$18,9,FALSE),""),"")</f>
        <v/>
      </c>
      <c r="K260" s="679" t="str">
        <f>IF(D260&lt;&gt;"",IF(E260&lt;&gt;"",VLOOKUP(CONCATENATE(D260,"-",E260),'[2]Three Phase - UG'!$C$8:$T$18,10,FALSE),""),"")</f>
        <v/>
      </c>
      <c r="L260" s="679" t="str">
        <f>IF(D260&lt;&gt;"",IF(E260&lt;&gt;"",VLOOKUP(CONCATENATE(D260,"-",E260),'[2]Three Phase - UG'!$C$8:$T$18,12,FALSE),""),"")</f>
        <v/>
      </c>
      <c r="M260" s="679" t="str">
        <f>IF(D260&lt;&gt;"",IF(E260&lt;&gt;"",VLOOKUP(CONCATENATE(D260,"-",E260),'[2]Three Phase - UG'!$C$8:$T$18,13,FALSE),""),"")</f>
        <v/>
      </c>
      <c r="N260" s="678" t="str">
        <f>IF(D260&lt;&gt;"",IF(E260&lt;&gt;"",VLOOKUP(CONCATENATE(D260,"-",E260),'[2]Three Phase - UG'!$C$8:$T$18,15,FALSE)*1000000,""),"")</f>
        <v/>
      </c>
      <c r="O260" s="679"/>
      <c r="P260" s="678"/>
      <c r="W260" s="671"/>
      <c r="X260" s="606"/>
      <c r="Y260" s="606"/>
      <c r="Z260" s="606"/>
      <c r="AA260" s="606"/>
      <c r="AB260" s="606"/>
      <c r="AC260" s="606"/>
      <c r="AD260" s="606"/>
      <c r="AE260" s="606"/>
      <c r="AF260" s="625"/>
      <c r="AG260" s="625"/>
      <c r="AH260" s="625"/>
      <c r="AI260" s="625"/>
      <c r="AJ260" s="625"/>
      <c r="AK260" s="625"/>
      <c r="AL260" s="625"/>
      <c r="AM260" s="625"/>
      <c r="AN260" s="606"/>
      <c r="AO260" s="606"/>
      <c r="AP260" s="606"/>
      <c r="AQ260" s="606"/>
      <c r="AR260" s="606"/>
      <c r="AS260" s="606"/>
      <c r="AT260" s="606"/>
      <c r="AU260" s="606"/>
      <c r="AV260" s="606"/>
      <c r="AW260" s="606"/>
      <c r="AX260" s="606"/>
      <c r="AY260" s="606"/>
      <c r="AZ260" s="606"/>
      <c r="BA260" s="606"/>
    </row>
    <row r="261" spans="1:53" s="672" customFormat="1" x14ac:dyDescent="0.25">
      <c r="A261" s="606"/>
      <c r="B261" s="677"/>
      <c r="C261" s="677"/>
      <c r="D261" s="676"/>
      <c r="E261" s="675"/>
      <c r="F261" s="675"/>
      <c r="G261" s="673"/>
      <c r="H261" s="674"/>
      <c r="I261" s="673"/>
      <c r="J261" s="679" t="str">
        <f>IF(D261&lt;&gt;"",IF(E261&lt;&gt;"",VLOOKUP(CONCATENATE(D261,"-",E261),'[2]Three Phase - UG'!$C$8:$T$18,9,FALSE),""),"")</f>
        <v/>
      </c>
      <c r="K261" s="679" t="str">
        <f>IF(D261&lt;&gt;"",IF(E261&lt;&gt;"",VLOOKUP(CONCATENATE(D261,"-",E261),'[2]Three Phase - UG'!$C$8:$T$18,10,FALSE),""),"")</f>
        <v/>
      </c>
      <c r="L261" s="679" t="str">
        <f>IF(D261&lt;&gt;"",IF(E261&lt;&gt;"",VLOOKUP(CONCATENATE(D261,"-",E261),'[2]Three Phase - UG'!$C$8:$T$18,12,FALSE),""),"")</f>
        <v/>
      </c>
      <c r="M261" s="679" t="str">
        <f>IF(D261&lt;&gt;"",IF(E261&lt;&gt;"",VLOOKUP(CONCATENATE(D261,"-",E261),'[2]Three Phase - UG'!$C$8:$T$18,13,FALSE),""),"")</f>
        <v/>
      </c>
      <c r="N261" s="678" t="str">
        <f>IF(D261&lt;&gt;"",IF(E261&lt;&gt;"",VLOOKUP(CONCATENATE(D261,"-",E261),'[2]Three Phase - UG'!$C$8:$T$18,15,FALSE)*1000000,""),"")</f>
        <v/>
      </c>
      <c r="O261" s="679"/>
      <c r="P261" s="678"/>
      <c r="W261" s="671"/>
      <c r="X261" s="606"/>
      <c r="Y261" s="606"/>
      <c r="Z261" s="606"/>
      <c r="AA261" s="606"/>
      <c r="AB261" s="606"/>
      <c r="AC261" s="606"/>
      <c r="AD261" s="606"/>
      <c r="AE261" s="606"/>
      <c r="AF261" s="625"/>
      <c r="AG261" s="625"/>
      <c r="AH261" s="625"/>
      <c r="AI261" s="625"/>
      <c r="AJ261" s="625"/>
      <c r="AK261" s="625"/>
      <c r="AL261" s="625"/>
      <c r="AM261" s="625"/>
      <c r="AN261" s="606"/>
      <c r="AO261" s="606"/>
      <c r="AP261" s="606"/>
      <c r="AQ261" s="606"/>
      <c r="AR261" s="606"/>
      <c r="AS261" s="606"/>
      <c r="AT261" s="606"/>
      <c r="AU261" s="606"/>
      <c r="AV261" s="606"/>
      <c r="AW261" s="606"/>
      <c r="AX261" s="606"/>
      <c r="AY261" s="606"/>
      <c r="AZ261" s="606"/>
      <c r="BA261" s="606"/>
    </row>
    <row r="262" spans="1:53" s="672" customFormat="1" x14ac:dyDescent="0.25">
      <c r="A262" s="606"/>
      <c r="B262" s="677"/>
      <c r="C262" s="677"/>
      <c r="D262" s="676"/>
      <c r="E262" s="675"/>
      <c r="F262" s="675"/>
      <c r="G262" s="673"/>
      <c r="H262" s="674"/>
      <c r="I262" s="673"/>
      <c r="J262" s="679" t="str">
        <f>IF(D262&lt;&gt;"",IF(E262&lt;&gt;"",VLOOKUP(CONCATENATE(D262,"-",E262),'[2]Three Phase - UG'!$C$8:$T$18,9,FALSE),""),"")</f>
        <v/>
      </c>
      <c r="K262" s="679" t="str">
        <f>IF(D262&lt;&gt;"",IF(E262&lt;&gt;"",VLOOKUP(CONCATENATE(D262,"-",E262),'[2]Three Phase - UG'!$C$8:$T$18,10,FALSE),""),"")</f>
        <v/>
      </c>
      <c r="L262" s="679" t="str">
        <f>IF(D262&lt;&gt;"",IF(E262&lt;&gt;"",VLOOKUP(CONCATENATE(D262,"-",E262),'[2]Three Phase - UG'!$C$8:$T$18,12,FALSE),""),"")</f>
        <v/>
      </c>
      <c r="M262" s="679" t="str">
        <f>IF(D262&lt;&gt;"",IF(E262&lt;&gt;"",VLOOKUP(CONCATENATE(D262,"-",E262),'[2]Three Phase - UG'!$C$8:$T$18,13,FALSE),""),"")</f>
        <v/>
      </c>
      <c r="N262" s="678" t="str">
        <f>IF(D262&lt;&gt;"",IF(E262&lt;&gt;"",VLOOKUP(CONCATENATE(D262,"-",E262),'[2]Three Phase - UG'!$C$8:$T$18,15,FALSE)*1000000,""),"")</f>
        <v/>
      </c>
      <c r="O262" s="679"/>
      <c r="P262" s="678"/>
      <c r="W262" s="671"/>
      <c r="X262" s="606"/>
      <c r="Y262" s="606"/>
      <c r="Z262" s="606"/>
      <c r="AA262" s="606"/>
      <c r="AB262" s="606"/>
      <c r="AC262" s="606"/>
      <c r="AD262" s="606"/>
      <c r="AE262" s="606"/>
      <c r="AF262" s="625"/>
      <c r="AG262" s="625"/>
      <c r="AH262" s="625"/>
      <c r="AI262" s="625"/>
      <c r="AJ262" s="625"/>
      <c r="AK262" s="625"/>
      <c r="AL262" s="625"/>
      <c r="AM262" s="625"/>
      <c r="AN262" s="606"/>
      <c r="AO262" s="606"/>
      <c r="AP262" s="606"/>
      <c r="AQ262" s="606"/>
      <c r="AR262" s="606"/>
      <c r="AS262" s="606"/>
      <c r="AT262" s="606"/>
      <c r="AU262" s="606"/>
      <c r="AV262" s="606"/>
      <c r="AW262" s="606"/>
      <c r="AX262" s="606"/>
      <c r="AY262" s="606"/>
      <c r="AZ262" s="606"/>
      <c r="BA262" s="606"/>
    </row>
    <row r="263" spans="1:53" s="672" customFormat="1" x14ac:dyDescent="0.25">
      <c r="A263" s="606"/>
      <c r="B263" s="677"/>
      <c r="C263" s="677"/>
      <c r="D263" s="676"/>
      <c r="E263" s="675"/>
      <c r="F263" s="675"/>
      <c r="G263" s="673"/>
      <c r="H263" s="674"/>
      <c r="I263" s="673"/>
      <c r="J263" s="679" t="str">
        <f>IF(D263&lt;&gt;"",IF(E263&lt;&gt;"",VLOOKUP(CONCATENATE(D263,"-",E263),'[2]Three Phase - UG'!$C$8:$T$18,9,FALSE),""),"")</f>
        <v/>
      </c>
      <c r="K263" s="679" t="str">
        <f>IF(D263&lt;&gt;"",IF(E263&lt;&gt;"",VLOOKUP(CONCATENATE(D263,"-",E263),'[2]Three Phase - UG'!$C$8:$T$18,10,FALSE),""),"")</f>
        <v/>
      </c>
      <c r="L263" s="679" t="str">
        <f>IF(D263&lt;&gt;"",IF(E263&lt;&gt;"",VLOOKUP(CONCATENATE(D263,"-",E263),'[2]Three Phase - UG'!$C$8:$T$18,12,FALSE),""),"")</f>
        <v/>
      </c>
      <c r="M263" s="679" t="str">
        <f>IF(D263&lt;&gt;"",IF(E263&lt;&gt;"",VLOOKUP(CONCATENATE(D263,"-",E263),'[2]Three Phase - UG'!$C$8:$T$18,13,FALSE),""),"")</f>
        <v/>
      </c>
      <c r="N263" s="678" t="str">
        <f>IF(D263&lt;&gt;"",IF(E263&lt;&gt;"",VLOOKUP(CONCATENATE(D263,"-",E263),'[2]Three Phase - UG'!$C$8:$T$18,15,FALSE)*1000000,""),"")</f>
        <v/>
      </c>
      <c r="O263" s="679"/>
      <c r="P263" s="678"/>
      <c r="W263" s="671"/>
      <c r="X263" s="606"/>
      <c r="Y263" s="606"/>
      <c r="Z263" s="606"/>
      <c r="AA263" s="606"/>
      <c r="AB263" s="606"/>
      <c r="AC263" s="606"/>
      <c r="AD263" s="606"/>
      <c r="AE263" s="606"/>
      <c r="AF263" s="625"/>
      <c r="AG263" s="625"/>
      <c r="AH263" s="625"/>
      <c r="AI263" s="625"/>
      <c r="AJ263" s="625"/>
      <c r="AK263" s="625"/>
      <c r="AL263" s="625"/>
      <c r="AM263" s="625"/>
      <c r="AN263" s="606"/>
      <c r="AO263" s="606"/>
      <c r="AP263" s="606"/>
      <c r="AQ263" s="606"/>
      <c r="AR263" s="606"/>
      <c r="AS263" s="606"/>
      <c r="AT263" s="606"/>
      <c r="AU263" s="606"/>
      <c r="AV263" s="606"/>
      <c r="AW263" s="606"/>
      <c r="AX263" s="606"/>
      <c r="AY263" s="606"/>
      <c r="AZ263" s="606"/>
      <c r="BA263" s="606"/>
    </row>
    <row r="264" spans="1:53" s="672" customFormat="1" x14ac:dyDescent="0.25">
      <c r="A264" s="606"/>
      <c r="B264" s="677"/>
      <c r="C264" s="677"/>
      <c r="D264" s="676"/>
      <c r="E264" s="675"/>
      <c r="F264" s="675"/>
      <c r="G264" s="673"/>
      <c r="H264" s="674"/>
      <c r="I264" s="673"/>
      <c r="J264" s="679" t="str">
        <f>IF(D264&lt;&gt;"",IF(E264&lt;&gt;"",VLOOKUP(CONCATENATE(D264,"-",E264),'[2]Three Phase - UG'!$C$8:$T$18,9,FALSE),""),"")</f>
        <v/>
      </c>
      <c r="K264" s="679" t="str">
        <f>IF(D264&lt;&gt;"",IF(E264&lt;&gt;"",VLOOKUP(CONCATENATE(D264,"-",E264),'[2]Three Phase - UG'!$C$8:$T$18,10,FALSE),""),"")</f>
        <v/>
      </c>
      <c r="L264" s="679" t="str">
        <f>IF(D264&lt;&gt;"",IF(E264&lt;&gt;"",VLOOKUP(CONCATENATE(D264,"-",E264),'[2]Three Phase - UG'!$C$8:$T$18,12,FALSE),""),"")</f>
        <v/>
      </c>
      <c r="M264" s="679" t="str">
        <f>IF(D264&lt;&gt;"",IF(E264&lt;&gt;"",VLOOKUP(CONCATENATE(D264,"-",E264),'[2]Three Phase - UG'!$C$8:$T$18,13,FALSE),""),"")</f>
        <v/>
      </c>
      <c r="N264" s="678" t="str">
        <f>IF(D264&lt;&gt;"",IF(E264&lt;&gt;"",VLOOKUP(CONCATENATE(D264,"-",E264),'[2]Three Phase - UG'!$C$8:$T$18,15,FALSE)*1000000,""),"")</f>
        <v/>
      </c>
      <c r="O264" s="679"/>
      <c r="P264" s="678"/>
      <c r="W264" s="671"/>
      <c r="X264" s="606"/>
      <c r="Y264" s="606"/>
      <c r="Z264" s="606"/>
      <c r="AA264" s="606"/>
      <c r="AB264" s="606"/>
      <c r="AC264" s="606"/>
      <c r="AD264" s="606"/>
      <c r="AE264" s="606"/>
      <c r="AF264" s="625"/>
      <c r="AG264" s="625"/>
      <c r="AH264" s="625"/>
      <c r="AI264" s="625"/>
      <c r="AJ264" s="625"/>
      <c r="AK264" s="625"/>
      <c r="AL264" s="625"/>
      <c r="AM264" s="625"/>
      <c r="AN264" s="606"/>
      <c r="AO264" s="606"/>
      <c r="AP264" s="606"/>
      <c r="AQ264" s="606"/>
      <c r="AR264" s="606"/>
      <c r="AS264" s="606"/>
      <c r="AT264" s="606"/>
      <c r="AU264" s="606"/>
      <c r="AV264" s="606"/>
      <c r="AW264" s="606"/>
      <c r="AX264" s="606"/>
      <c r="AY264" s="606"/>
      <c r="AZ264" s="606"/>
      <c r="BA264" s="606"/>
    </row>
    <row r="265" spans="1:53" s="672" customFormat="1" x14ac:dyDescent="0.25">
      <c r="A265" s="606"/>
      <c r="B265" s="677"/>
      <c r="C265" s="677"/>
      <c r="D265" s="676"/>
      <c r="E265" s="675"/>
      <c r="F265" s="675"/>
      <c r="G265" s="673"/>
      <c r="H265" s="674"/>
      <c r="I265" s="673"/>
      <c r="J265" s="679" t="str">
        <f>IF(D265&lt;&gt;"",IF(E265&lt;&gt;"",VLOOKUP(CONCATENATE(D265,"-",E265),'[2]Three Phase - UG'!$C$8:$T$18,9,FALSE),""),"")</f>
        <v/>
      </c>
      <c r="K265" s="679" t="str">
        <f>IF(D265&lt;&gt;"",IF(E265&lt;&gt;"",VLOOKUP(CONCATENATE(D265,"-",E265),'[2]Three Phase - UG'!$C$8:$T$18,10,FALSE),""),"")</f>
        <v/>
      </c>
      <c r="L265" s="679" t="str">
        <f>IF(D265&lt;&gt;"",IF(E265&lt;&gt;"",VLOOKUP(CONCATENATE(D265,"-",E265),'[2]Three Phase - UG'!$C$8:$T$18,12,FALSE),""),"")</f>
        <v/>
      </c>
      <c r="M265" s="679" t="str">
        <f>IF(D265&lt;&gt;"",IF(E265&lt;&gt;"",VLOOKUP(CONCATENATE(D265,"-",E265),'[2]Three Phase - UG'!$C$8:$T$18,13,FALSE),""),"")</f>
        <v/>
      </c>
      <c r="N265" s="678" t="str">
        <f>IF(D265&lt;&gt;"",IF(E265&lt;&gt;"",VLOOKUP(CONCATENATE(D265,"-",E265),'[2]Three Phase - UG'!$C$8:$T$18,15,FALSE)*1000000,""),"")</f>
        <v/>
      </c>
      <c r="O265" s="679"/>
      <c r="P265" s="678"/>
      <c r="W265" s="671"/>
      <c r="X265" s="606"/>
      <c r="Y265" s="606"/>
      <c r="Z265" s="606"/>
      <c r="AA265" s="606"/>
      <c r="AB265" s="606"/>
      <c r="AC265" s="606"/>
      <c r="AD265" s="606"/>
      <c r="AE265" s="606"/>
      <c r="AF265" s="625"/>
      <c r="AG265" s="625"/>
      <c r="AH265" s="625"/>
      <c r="AI265" s="625"/>
      <c r="AJ265" s="625"/>
      <c r="AK265" s="625"/>
      <c r="AL265" s="625"/>
      <c r="AM265" s="625"/>
      <c r="AN265" s="606"/>
      <c r="AO265" s="606"/>
      <c r="AP265" s="606"/>
      <c r="AQ265" s="606"/>
      <c r="AR265" s="606"/>
      <c r="AS265" s="606"/>
      <c r="AT265" s="606"/>
      <c r="AU265" s="606"/>
      <c r="AV265" s="606"/>
      <c r="AW265" s="606"/>
      <c r="AX265" s="606"/>
      <c r="AY265" s="606"/>
      <c r="AZ265" s="606"/>
      <c r="BA265" s="606"/>
    </row>
    <row r="266" spans="1:53" s="672" customFormat="1" x14ac:dyDescent="0.25">
      <c r="A266" s="606"/>
      <c r="B266" s="677"/>
      <c r="C266" s="677"/>
      <c r="D266" s="676"/>
      <c r="E266" s="675"/>
      <c r="F266" s="675"/>
      <c r="G266" s="673"/>
      <c r="H266" s="674"/>
      <c r="I266" s="673"/>
      <c r="J266" s="679" t="str">
        <f>IF(D266&lt;&gt;"",IF(E266&lt;&gt;"",VLOOKUP(CONCATENATE(D266,"-",E266),'[2]Three Phase - UG'!$C$8:$T$18,9,FALSE),""),"")</f>
        <v/>
      </c>
      <c r="K266" s="679" t="str">
        <f>IF(D266&lt;&gt;"",IF(E266&lt;&gt;"",VLOOKUP(CONCATENATE(D266,"-",E266),'[2]Three Phase - UG'!$C$8:$T$18,10,FALSE),""),"")</f>
        <v/>
      </c>
      <c r="L266" s="679" t="str">
        <f>IF(D266&lt;&gt;"",IF(E266&lt;&gt;"",VLOOKUP(CONCATENATE(D266,"-",E266),'[2]Three Phase - UG'!$C$8:$T$18,12,FALSE),""),"")</f>
        <v/>
      </c>
      <c r="M266" s="679" t="str">
        <f>IF(D266&lt;&gt;"",IF(E266&lt;&gt;"",VLOOKUP(CONCATENATE(D266,"-",E266),'[2]Three Phase - UG'!$C$8:$T$18,13,FALSE),""),"")</f>
        <v/>
      </c>
      <c r="N266" s="678" t="str">
        <f>IF(D266&lt;&gt;"",IF(E266&lt;&gt;"",VLOOKUP(CONCATENATE(D266,"-",E266),'[2]Three Phase - UG'!$C$8:$T$18,15,FALSE)*1000000,""),"")</f>
        <v/>
      </c>
      <c r="O266" s="679"/>
      <c r="P266" s="678"/>
      <c r="W266" s="671"/>
      <c r="X266" s="606"/>
      <c r="Y266" s="606"/>
      <c r="Z266" s="606"/>
      <c r="AA266" s="606"/>
      <c r="AB266" s="606"/>
      <c r="AC266" s="606"/>
      <c r="AD266" s="606"/>
      <c r="AE266" s="606"/>
      <c r="AF266" s="625"/>
      <c r="AG266" s="625"/>
      <c r="AH266" s="625"/>
      <c r="AI266" s="625"/>
      <c r="AJ266" s="625"/>
      <c r="AK266" s="625"/>
      <c r="AL266" s="625"/>
      <c r="AM266" s="625"/>
      <c r="AN266" s="606"/>
      <c r="AO266" s="606"/>
      <c r="AP266" s="606"/>
      <c r="AQ266" s="606"/>
      <c r="AR266" s="606"/>
      <c r="AS266" s="606"/>
      <c r="AT266" s="606"/>
      <c r="AU266" s="606"/>
      <c r="AV266" s="606"/>
      <c r="AW266" s="606"/>
      <c r="AX266" s="606"/>
      <c r="AY266" s="606"/>
      <c r="AZ266" s="606"/>
      <c r="BA266" s="606"/>
    </row>
    <row r="267" spans="1:53" s="672" customFormat="1" x14ac:dyDescent="0.25">
      <c r="A267" s="606"/>
      <c r="B267" s="677"/>
      <c r="C267" s="677"/>
      <c r="D267" s="676"/>
      <c r="E267" s="675"/>
      <c r="F267" s="675"/>
      <c r="G267" s="673"/>
      <c r="H267" s="674"/>
      <c r="I267" s="673"/>
      <c r="J267" s="679" t="str">
        <f>IF(D267&lt;&gt;"",IF(E267&lt;&gt;"",VLOOKUP(CONCATENATE(D267,"-",E267),'[2]Three Phase - UG'!$C$8:$T$18,9,FALSE),""),"")</f>
        <v/>
      </c>
      <c r="K267" s="679" t="str">
        <f>IF(D267&lt;&gt;"",IF(E267&lt;&gt;"",VLOOKUP(CONCATENATE(D267,"-",E267),'[2]Three Phase - UG'!$C$8:$T$18,10,FALSE),""),"")</f>
        <v/>
      </c>
      <c r="L267" s="679" t="str">
        <f>IF(D267&lt;&gt;"",IF(E267&lt;&gt;"",VLOOKUP(CONCATENATE(D267,"-",E267),'[2]Three Phase - UG'!$C$8:$T$18,12,FALSE),""),"")</f>
        <v/>
      </c>
      <c r="M267" s="679" t="str">
        <f>IF(D267&lt;&gt;"",IF(E267&lt;&gt;"",VLOOKUP(CONCATENATE(D267,"-",E267),'[2]Three Phase - UG'!$C$8:$T$18,13,FALSE),""),"")</f>
        <v/>
      </c>
      <c r="N267" s="678" t="str">
        <f>IF(D267&lt;&gt;"",IF(E267&lt;&gt;"",VLOOKUP(CONCATENATE(D267,"-",E267),'[2]Three Phase - UG'!$C$8:$T$18,15,FALSE)*1000000,""),"")</f>
        <v/>
      </c>
      <c r="O267" s="679"/>
      <c r="P267" s="678"/>
      <c r="W267" s="671"/>
      <c r="X267" s="606"/>
      <c r="Y267" s="606"/>
      <c r="Z267" s="606"/>
      <c r="AA267" s="606"/>
      <c r="AB267" s="606"/>
      <c r="AC267" s="606"/>
      <c r="AD267" s="606"/>
      <c r="AE267" s="606"/>
      <c r="AF267" s="625"/>
      <c r="AG267" s="625"/>
      <c r="AH267" s="625"/>
      <c r="AI267" s="625"/>
      <c r="AJ267" s="625"/>
      <c r="AK267" s="625"/>
      <c r="AL267" s="625"/>
      <c r="AM267" s="625"/>
      <c r="AN267" s="606"/>
      <c r="AO267" s="606"/>
      <c r="AP267" s="606"/>
      <c r="AQ267" s="606"/>
      <c r="AR267" s="606"/>
      <c r="AS267" s="606"/>
      <c r="AT267" s="606"/>
      <c r="AU267" s="606"/>
      <c r="AV267" s="606"/>
      <c r="AW267" s="606"/>
      <c r="AX267" s="606"/>
      <c r="AY267" s="606"/>
      <c r="AZ267" s="606"/>
      <c r="BA267" s="606"/>
    </row>
    <row r="268" spans="1:53" s="672" customFormat="1" x14ac:dyDescent="0.25">
      <c r="A268" s="606"/>
      <c r="B268" s="677"/>
      <c r="C268" s="677"/>
      <c r="D268" s="676"/>
      <c r="E268" s="675"/>
      <c r="F268" s="675"/>
      <c r="G268" s="673"/>
      <c r="H268" s="674"/>
      <c r="I268" s="673"/>
      <c r="J268" s="679" t="str">
        <f>IF(D268&lt;&gt;"",IF(E268&lt;&gt;"",VLOOKUP(CONCATENATE(D268,"-",E268),'[2]Three Phase - UG'!$C$8:$T$18,9,FALSE),""),"")</f>
        <v/>
      </c>
      <c r="K268" s="679" t="str">
        <f>IF(D268&lt;&gt;"",IF(E268&lt;&gt;"",VLOOKUP(CONCATENATE(D268,"-",E268),'[2]Three Phase - UG'!$C$8:$T$18,10,FALSE),""),"")</f>
        <v/>
      </c>
      <c r="L268" s="679" t="str">
        <f>IF(D268&lt;&gt;"",IF(E268&lt;&gt;"",VLOOKUP(CONCATENATE(D268,"-",E268),'[2]Three Phase - UG'!$C$8:$T$18,12,FALSE),""),"")</f>
        <v/>
      </c>
      <c r="M268" s="679" t="str">
        <f>IF(D268&lt;&gt;"",IF(E268&lt;&gt;"",VLOOKUP(CONCATENATE(D268,"-",E268),'[2]Three Phase - UG'!$C$8:$T$18,13,FALSE),""),"")</f>
        <v/>
      </c>
      <c r="N268" s="678" t="str">
        <f>IF(D268&lt;&gt;"",IF(E268&lt;&gt;"",VLOOKUP(CONCATENATE(D268,"-",E268),'[2]Three Phase - UG'!$C$8:$T$18,15,FALSE)*1000000,""),"")</f>
        <v/>
      </c>
      <c r="O268" s="679"/>
      <c r="P268" s="678"/>
      <c r="W268" s="671"/>
      <c r="X268" s="606"/>
      <c r="Y268" s="606"/>
      <c r="Z268" s="606"/>
      <c r="AA268" s="606"/>
      <c r="AB268" s="606"/>
      <c r="AC268" s="606"/>
      <c r="AD268" s="606"/>
      <c r="AE268" s="606"/>
      <c r="AF268" s="625"/>
      <c r="AG268" s="625"/>
      <c r="AH268" s="625"/>
      <c r="AI268" s="625"/>
      <c r="AJ268" s="625"/>
      <c r="AK268" s="625"/>
      <c r="AL268" s="625"/>
      <c r="AM268" s="625"/>
      <c r="AN268" s="606"/>
      <c r="AO268" s="606"/>
      <c r="AP268" s="606"/>
      <c r="AQ268" s="606"/>
      <c r="AR268" s="606"/>
      <c r="AS268" s="606"/>
      <c r="AT268" s="606"/>
      <c r="AU268" s="606"/>
      <c r="AV268" s="606"/>
      <c r="AW268" s="606"/>
      <c r="AX268" s="606"/>
      <c r="AY268" s="606"/>
      <c r="AZ268" s="606"/>
      <c r="BA268" s="606"/>
    </row>
    <row r="269" spans="1:53" s="672" customFormat="1" x14ac:dyDescent="0.25">
      <c r="A269" s="606"/>
      <c r="B269" s="677"/>
      <c r="C269" s="677"/>
      <c r="D269" s="676"/>
      <c r="E269" s="675"/>
      <c r="F269" s="675"/>
      <c r="G269" s="673"/>
      <c r="H269" s="674"/>
      <c r="I269" s="673"/>
      <c r="J269" s="679" t="str">
        <f>IF(D269&lt;&gt;"",IF(E269&lt;&gt;"",VLOOKUP(CONCATENATE(D269,"-",E269),'[2]Three Phase - UG'!$C$8:$T$18,9,FALSE),""),"")</f>
        <v/>
      </c>
      <c r="K269" s="679" t="str">
        <f>IF(D269&lt;&gt;"",IF(E269&lt;&gt;"",VLOOKUP(CONCATENATE(D269,"-",E269),'[2]Three Phase - UG'!$C$8:$T$18,10,FALSE),""),"")</f>
        <v/>
      </c>
      <c r="L269" s="679" t="str">
        <f>IF(D269&lt;&gt;"",IF(E269&lt;&gt;"",VLOOKUP(CONCATENATE(D269,"-",E269),'[2]Three Phase - UG'!$C$8:$T$18,12,FALSE),""),"")</f>
        <v/>
      </c>
      <c r="M269" s="679" t="str">
        <f>IF(D269&lt;&gt;"",IF(E269&lt;&gt;"",VLOOKUP(CONCATENATE(D269,"-",E269),'[2]Three Phase - UG'!$C$8:$T$18,13,FALSE),""),"")</f>
        <v/>
      </c>
      <c r="N269" s="678" t="str">
        <f>IF(D269&lt;&gt;"",IF(E269&lt;&gt;"",VLOOKUP(CONCATENATE(D269,"-",E269),'[2]Three Phase - UG'!$C$8:$T$18,15,FALSE)*1000000,""),"")</f>
        <v/>
      </c>
      <c r="O269" s="679"/>
      <c r="P269" s="678"/>
      <c r="W269" s="671"/>
      <c r="X269" s="606"/>
      <c r="Y269" s="606"/>
      <c r="Z269" s="606"/>
      <c r="AA269" s="606"/>
      <c r="AB269" s="606"/>
      <c r="AC269" s="606"/>
      <c r="AD269" s="606"/>
      <c r="AE269" s="606"/>
      <c r="AF269" s="625"/>
      <c r="AG269" s="625"/>
      <c r="AH269" s="625"/>
      <c r="AI269" s="625"/>
      <c r="AJ269" s="625"/>
      <c r="AK269" s="625"/>
      <c r="AL269" s="625"/>
      <c r="AM269" s="625"/>
      <c r="AN269" s="606"/>
      <c r="AO269" s="606"/>
      <c r="AP269" s="606"/>
      <c r="AQ269" s="606"/>
      <c r="AR269" s="606"/>
      <c r="AS269" s="606"/>
      <c r="AT269" s="606"/>
      <c r="AU269" s="606"/>
      <c r="AV269" s="606"/>
      <c r="AW269" s="606"/>
      <c r="AX269" s="606"/>
      <c r="AY269" s="606"/>
      <c r="AZ269" s="606"/>
      <c r="BA269" s="606"/>
    </row>
    <row r="270" spans="1:53" s="672" customFormat="1" x14ac:dyDescent="0.25">
      <c r="A270" s="606"/>
      <c r="B270" s="677"/>
      <c r="C270" s="677"/>
      <c r="D270" s="676"/>
      <c r="E270" s="675"/>
      <c r="F270" s="675"/>
      <c r="G270" s="673"/>
      <c r="H270" s="674"/>
      <c r="I270" s="673"/>
      <c r="J270" s="679" t="str">
        <f>IF(D270&lt;&gt;"",IF(E270&lt;&gt;"",VLOOKUP(CONCATENATE(D270,"-",E270),'[2]Three Phase - UG'!$C$8:$T$18,9,FALSE),""),"")</f>
        <v/>
      </c>
      <c r="K270" s="679" t="str">
        <f>IF(D270&lt;&gt;"",IF(E270&lt;&gt;"",VLOOKUP(CONCATENATE(D270,"-",E270),'[2]Three Phase - UG'!$C$8:$T$18,10,FALSE),""),"")</f>
        <v/>
      </c>
      <c r="L270" s="679" t="str">
        <f>IF(D270&lt;&gt;"",IF(E270&lt;&gt;"",VLOOKUP(CONCATENATE(D270,"-",E270),'[2]Three Phase - UG'!$C$8:$T$18,12,FALSE),""),"")</f>
        <v/>
      </c>
      <c r="M270" s="679" t="str">
        <f>IF(D270&lt;&gt;"",IF(E270&lt;&gt;"",VLOOKUP(CONCATENATE(D270,"-",E270),'[2]Three Phase - UG'!$C$8:$T$18,13,FALSE),""),"")</f>
        <v/>
      </c>
      <c r="N270" s="678" t="str">
        <f>IF(D270&lt;&gt;"",IF(E270&lt;&gt;"",VLOOKUP(CONCATENATE(D270,"-",E270),'[2]Three Phase - UG'!$C$8:$T$18,15,FALSE)*1000000,""),"")</f>
        <v/>
      </c>
      <c r="O270" s="679"/>
      <c r="P270" s="678"/>
      <c r="W270" s="671"/>
      <c r="X270" s="606"/>
      <c r="Y270" s="606"/>
      <c r="Z270" s="606"/>
      <c r="AA270" s="606"/>
      <c r="AB270" s="606"/>
      <c r="AC270" s="606"/>
      <c r="AD270" s="606"/>
      <c r="AE270" s="606"/>
      <c r="AF270" s="625"/>
      <c r="AG270" s="625"/>
      <c r="AH270" s="625"/>
      <c r="AI270" s="625"/>
      <c r="AJ270" s="625"/>
      <c r="AK270" s="625"/>
      <c r="AL270" s="625"/>
      <c r="AM270" s="625"/>
      <c r="AN270" s="606"/>
      <c r="AO270" s="606"/>
      <c r="AP270" s="606"/>
      <c r="AQ270" s="606"/>
      <c r="AR270" s="606"/>
      <c r="AS270" s="606"/>
      <c r="AT270" s="606"/>
      <c r="AU270" s="606"/>
      <c r="AV270" s="606"/>
      <c r="AW270" s="606"/>
      <c r="AX270" s="606"/>
      <c r="AY270" s="606"/>
      <c r="AZ270" s="606"/>
      <c r="BA270" s="606"/>
    </row>
    <row r="271" spans="1:53" s="672" customFormat="1" x14ac:dyDescent="0.25">
      <c r="A271" s="606"/>
      <c r="B271" s="677"/>
      <c r="C271" s="677"/>
      <c r="D271" s="676"/>
      <c r="E271" s="675"/>
      <c r="F271" s="675"/>
      <c r="G271" s="673"/>
      <c r="H271" s="674"/>
      <c r="I271" s="673"/>
      <c r="J271" s="679" t="str">
        <f>IF(D271&lt;&gt;"",IF(E271&lt;&gt;"",VLOOKUP(CONCATENATE(D271,"-",E271),'[2]Three Phase - UG'!$C$8:$T$18,9,FALSE),""),"")</f>
        <v/>
      </c>
      <c r="K271" s="679" t="str">
        <f>IF(D271&lt;&gt;"",IF(E271&lt;&gt;"",VLOOKUP(CONCATENATE(D271,"-",E271),'[2]Three Phase - UG'!$C$8:$T$18,10,FALSE),""),"")</f>
        <v/>
      </c>
      <c r="L271" s="679" t="str">
        <f>IF(D271&lt;&gt;"",IF(E271&lt;&gt;"",VLOOKUP(CONCATENATE(D271,"-",E271),'[2]Three Phase - UG'!$C$8:$T$18,12,FALSE),""),"")</f>
        <v/>
      </c>
      <c r="M271" s="679" t="str">
        <f>IF(D271&lt;&gt;"",IF(E271&lt;&gt;"",VLOOKUP(CONCATENATE(D271,"-",E271),'[2]Three Phase - UG'!$C$8:$T$18,13,FALSE),""),"")</f>
        <v/>
      </c>
      <c r="N271" s="678" t="str">
        <f>IF(D271&lt;&gt;"",IF(E271&lt;&gt;"",VLOOKUP(CONCATENATE(D271,"-",E271),'[2]Three Phase - UG'!$C$8:$T$18,15,FALSE)*1000000,""),"")</f>
        <v/>
      </c>
      <c r="O271" s="679"/>
      <c r="P271" s="678"/>
      <c r="W271" s="671"/>
      <c r="X271" s="606"/>
      <c r="Y271" s="606"/>
      <c r="Z271" s="606"/>
      <c r="AA271" s="606"/>
      <c r="AB271" s="606"/>
      <c r="AC271" s="606"/>
      <c r="AD271" s="606"/>
      <c r="AE271" s="606"/>
      <c r="AF271" s="625"/>
      <c r="AG271" s="625"/>
      <c r="AH271" s="625"/>
      <c r="AI271" s="625"/>
      <c r="AJ271" s="625"/>
      <c r="AK271" s="625"/>
      <c r="AL271" s="625"/>
      <c r="AM271" s="625"/>
      <c r="AN271" s="606"/>
      <c r="AO271" s="606"/>
      <c r="AP271" s="606"/>
      <c r="AQ271" s="606"/>
      <c r="AR271" s="606"/>
      <c r="AS271" s="606"/>
      <c r="AT271" s="606"/>
      <c r="AU271" s="606"/>
      <c r="AV271" s="606"/>
      <c r="AW271" s="606"/>
      <c r="AX271" s="606"/>
      <c r="AY271" s="606"/>
      <c r="AZ271" s="606"/>
      <c r="BA271" s="606"/>
    </row>
    <row r="272" spans="1:53" s="672" customFormat="1" x14ac:dyDescent="0.25">
      <c r="A272" s="606"/>
      <c r="B272" s="677"/>
      <c r="C272" s="677"/>
      <c r="D272" s="676"/>
      <c r="E272" s="675"/>
      <c r="F272" s="675"/>
      <c r="G272" s="673"/>
      <c r="H272" s="674"/>
      <c r="I272" s="673"/>
      <c r="J272" s="679" t="str">
        <f>IF(D272&lt;&gt;"",IF(E272&lt;&gt;"",VLOOKUP(CONCATENATE(D272,"-",E272),'[2]Three Phase - UG'!$C$8:$T$18,9,FALSE),""),"")</f>
        <v/>
      </c>
      <c r="K272" s="679" t="str">
        <f>IF(D272&lt;&gt;"",IF(E272&lt;&gt;"",VLOOKUP(CONCATENATE(D272,"-",E272),'[2]Three Phase - UG'!$C$8:$T$18,10,FALSE),""),"")</f>
        <v/>
      </c>
      <c r="L272" s="679" t="str">
        <f>IF(D272&lt;&gt;"",IF(E272&lt;&gt;"",VLOOKUP(CONCATENATE(D272,"-",E272),'[2]Three Phase - UG'!$C$8:$T$18,12,FALSE),""),"")</f>
        <v/>
      </c>
      <c r="M272" s="679" t="str">
        <f>IF(D272&lt;&gt;"",IF(E272&lt;&gt;"",VLOOKUP(CONCATENATE(D272,"-",E272),'[2]Three Phase - UG'!$C$8:$T$18,13,FALSE),""),"")</f>
        <v/>
      </c>
      <c r="N272" s="678" t="str">
        <f>IF(D272&lt;&gt;"",IF(E272&lt;&gt;"",VLOOKUP(CONCATENATE(D272,"-",E272),'[2]Three Phase - UG'!$C$8:$T$18,15,FALSE)*1000000,""),"")</f>
        <v/>
      </c>
      <c r="O272" s="679"/>
      <c r="P272" s="678"/>
      <c r="W272" s="671"/>
      <c r="X272" s="606"/>
      <c r="Y272" s="606"/>
      <c r="Z272" s="606"/>
      <c r="AA272" s="606"/>
      <c r="AB272" s="606"/>
      <c r="AC272" s="606"/>
      <c r="AD272" s="606"/>
      <c r="AE272" s="606"/>
      <c r="AF272" s="625"/>
      <c r="AG272" s="625"/>
      <c r="AH272" s="625"/>
      <c r="AI272" s="625"/>
      <c r="AJ272" s="625"/>
      <c r="AK272" s="625"/>
      <c r="AL272" s="625"/>
      <c r="AM272" s="625"/>
      <c r="AN272" s="606"/>
      <c r="AO272" s="606"/>
      <c r="AP272" s="606"/>
      <c r="AQ272" s="606"/>
      <c r="AR272" s="606"/>
      <c r="AS272" s="606"/>
      <c r="AT272" s="606"/>
      <c r="AU272" s="606"/>
      <c r="AV272" s="606"/>
      <c r="AW272" s="606"/>
      <c r="AX272" s="606"/>
      <c r="AY272" s="606"/>
      <c r="AZ272" s="606"/>
      <c r="BA272" s="606"/>
    </row>
    <row r="273" spans="1:53" s="672" customFormat="1" x14ac:dyDescent="0.25">
      <c r="A273" s="606"/>
      <c r="B273" s="677"/>
      <c r="C273" s="677"/>
      <c r="D273" s="676"/>
      <c r="E273" s="675"/>
      <c r="F273" s="675"/>
      <c r="G273" s="673"/>
      <c r="H273" s="674"/>
      <c r="I273" s="673"/>
      <c r="J273" s="679" t="str">
        <f>IF(D273&lt;&gt;"",IF(E273&lt;&gt;"",VLOOKUP(CONCATENATE(D273,"-",E273),'[2]Three Phase - UG'!$C$8:$T$18,9,FALSE),""),"")</f>
        <v/>
      </c>
      <c r="K273" s="679" t="str">
        <f>IF(D273&lt;&gt;"",IF(E273&lt;&gt;"",VLOOKUP(CONCATENATE(D273,"-",E273),'[2]Three Phase - UG'!$C$8:$T$18,10,FALSE),""),"")</f>
        <v/>
      </c>
      <c r="L273" s="679" t="str">
        <f>IF(D273&lt;&gt;"",IF(E273&lt;&gt;"",VLOOKUP(CONCATENATE(D273,"-",E273),'[2]Three Phase - UG'!$C$8:$T$18,12,FALSE),""),"")</f>
        <v/>
      </c>
      <c r="M273" s="679" t="str">
        <f>IF(D273&lt;&gt;"",IF(E273&lt;&gt;"",VLOOKUP(CONCATENATE(D273,"-",E273),'[2]Three Phase - UG'!$C$8:$T$18,13,FALSE),""),"")</f>
        <v/>
      </c>
      <c r="N273" s="678" t="str">
        <f>IF(D273&lt;&gt;"",IF(E273&lt;&gt;"",VLOOKUP(CONCATENATE(D273,"-",E273),'[2]Three Phase - UG'!$C$8:$T$18,15,FALSE)*1000000,""),"")</f>
        <v/>
      </c>
      <c r="O273" s="679"/>
      <c r="P273" s="678"/>
      <c r="W273" s="671"/>
      <c r="X273" s="606"/>
      <c r="Y273" s="606"/>
      <c r="Z273" s="606"/>
      <c r="AA273" s="606"/>
      <c r="AB273" s="606"/>
      <c r="AC273" s="606"/>
      <c r="AD273" s="606"/>
      <c r="AE273" s="606"/>
      <c r="AF273" s="625"/>
      <c r="AG273" s="625"/>
      <c r="AH273" s="625"/>
      <c r="AI273" s="625"/>
      <c r="AJ273" s="625"/>
      <c r="AK273" s="625"/>
      <c r="AL273" s="625"/>
      <c r="AM273" s="625"/>
      <c r="AN273" s="606"/>
      <c r="AO273" s="606"/>
      <c r="AP273" s="606"/>
      <c r="AQ273" s="606"/>
      <c r="AR273" s="606"/>
      <c r="AS273" s="606"/>
      <c r="AT273" s="606"/>
      <c r="AU273" s="606"/>
      <c r="AV273" s="606"/>
      <c r="AW273" s="606"/>
      <c r="AX273" s="606"/>
      <c r="AY273" s="606"/>
      <c r="AZ273" s="606"/>
      <c r="BA273" s="606"/>
    </row>
    <row r="274" spans="1:53" s="672" customFormat="1" x14ac:dyDescent="0.25">
      <c r="A274" s="606"/>
      <c r="B274" s="677"/>
      <c r="C274" s="677"/>
      <c r="D274" s="676"/>
      <c r="E274" s="675"/>
      <c r="F274" s="675"/>
      <c r="G274" s="673"/>
      <c r="H274" s="674"/>
      <c r="I274" s="673"/>
      <c r="J274" s="679" t="str">
        <f>IF(D274&lt;&gt;"",IF(E274&lt;&gt;"",VLOOKUP(CONCATENATE(D274,"-",E274),'[2]Three Phase - UG'!$C$8:$T$18,9,FALSE),""),"")</f>
        <v/>
      </c>
      <c r="K274" s="679" t="str">
        <f>IF(D274&lt;&gt;"",IF(E274&lt;&gt;"",VLOOKUP(CONCATENATE(D274,"-",E274),'[2]Three Phase - UG'!$C$8:$T$18,10,FALSE),""),"")</f>
        <v/>
      </c>
      <c r="L274" s="679" t="str">
        <f>IF(D274&lt;&gt;"",IF(E274&lt;&gt;"",VLOOKUP(CONCATENATE(D274,"-",E274),'[2]Three Phase - UG'!$C$8:$T$18,12,FALSE),""),"")</f>
        <v/>
      </c>
      <c r="M274" s="679" t="str">
        <f>IF(D274&lt;&gt;"",IF(E274&lt;&gt;"",VLOOKUP(CONCATENATE(D274,"-",E274),'[2]Three Phase - UG'!$C$8:$T$18,13,FALSE),""),"")</f>
        <v/>
      </c>
      <c r="N274" s="678" t="str">
        <f>IF(D274&lt;&gt;"",IF(E274&lt;&gt;"",VLOOKUP(CONCATENATE(D274,"-",E274),'[2]Three Phase - UG'!$C$8:$T$18,15,FALSE)*1000000,""),"")</f>
        <v/>
      </c>
      <c r="O274" s="679"/>
      <c r="P274" s="678"/>
      <c r="W274" s="671"/>
      <c r="X274" s="606"/>
      <c r="Y274" s="606"/>
      <c r="Z274" s="606"/>
      <c r="AA274" s="606"/>
      <c r="AB274" s="606"/>
      <c r="AC274" s="606"/>
      <c r="AD274" s="606"/>
      <c r="AE274" s="606"/>
      <c r="AF274" s="625"/>
      <c r="AG274" s="625"/>
      <c r="AH274" s="625"/>
      <c r="AI274" s="625"/>
      <c r="AJ274" s="625"/>
      <c r="AK274" s="625"/>
      <c r="AL274" s="625"/>
      <c r="AM274" s="625"/>
      <c r="AN274" s="606"/>
      <c r="AO274" s="606"/>
      <c r="AP274" s="606"/>
      <c r="AQ274" s="606"/>
      <c r="AR274" s="606"/>
      <c r="AS274" s="606"/>
      <c r="AT274" s="606"/>
      <c r="AU274" s="606"/>
      <c r="AV274" s="606"/>
      <c r="AW274" s="606"/>
      <c r="AX274" s="606"/>
      <c r="AY274" s="606"/>
      <c r="AZ274" s="606"/>
      <c r="BA274" s="606"/>
    </row>
    <row r="275" spans="1:53" s="672" customFormat="1" x14ac:dyDescent="0.25">
      <c r="A275" s="606"/>
      <c r="B275" s="677"/>
      <c r="C275" s="677"/>
      <c r="D275" s="676"/>
      <c r="E275" s="675"/>
      <c r="F275" s="675"/>
      <c r="G275" s="673"/>
      <c r="H275" s="674"/>
      <c r="I275" s="673"/>
      <c r="J275" s="679" t="str">
        <f>IF(D275&lt;&gt;"",IF(E275&lt;&gt;"",VLOOKUP(CONCATENATE(D275,"-",E275),'[2]Three Phase - UG'!$C$8:$T$18,9,FALSE),""),"")</f>
        <v/>
      </c>
      <c r="K275" s="679" t="str">
        <f>IF(D275&lt;&gt;"",IF(E275&lt;&gt;"",VLOOKUP(CONCATENATE(D275,"-",E275),'[2]Three Phase - UG'!$C$8:$T$18,10,FALSE),""),"")</f>
        <v/>
      </c>
      <c r="L275" s="679" t="str">
        <f>IF(D275&lt;&gt;"",IF(E275&lt;&gt;"",VLOOKUP(CONCATENATE(D275,"-",E275),'[2]Three Phase - UG'!$C$8:$T$18,12,FALSE),""),"")</f>
        <v/>
      </c>
      <c r="M275" s="679" t="str">
        <f>IF(D275&lt;&gt;"",IF(E275&lt;&gt;"",VLOOKUP(CONCATENATE(D275,"-",E275),'[2]Three Phase - UG'!$C$8:$T$18,13,FALSE),""),"")</f>
        <v/>
      </c>
      <c r="N275" s="678" t="str">
        <f>IF(D275&lt;&gt;"",IF(E275&lt;&gt;"",VLOOKUP(CONCATENATE(D275,"-",E275),'[2]Three Phase - UG'!$C$8:$T$18,15,FALSE)*1000000,""),"")</f>
        <v/>
      </c>
      <c r="O275" s="679"/>
      <c r="P275" s="678"/>
      <c r="W275" s="671"/>
      <c r="X275" s="606"/>
      <c r="Y275" s="606"/>
      <c r="Z275" s="606"/>
      <c r="AA275" s="606"/>
      <c r="AB275" s="606"/>
      <c r="AC275" s="606"/>
      <c r="AD275" s="606"/>
      <c r="AE275" s="606"/>
      <c r="AF275" s="625"/>
      <c r="AG275" s="625"/>
      <c r="AH275" s="625"/>
      <c r="AI275" s="625"/>
      <c r="AJ275" s="625"/>
      <c r="AK275" s="625"/>
      <c r="AL275" s="625"/>
      <c r="AM275" s="625"/>
      <c r="AN275" s="606"/>
      <c r="AO275" s="606"/>
      <c r="AP275" s="606"/>
      <c r="AQ275" s="606"/>
      <c r="AR275" s="606"/>
      <c r="AS275" s="606"/>
      <c r="AT275" s="606"/>
      <c r="AU275" s="606"/>
      <c r="AV275" s="606"/>
      <c r="AW275" s="606"/>
      <c r="AX275" s="606"/>
      <c r="AY275" s="606"/>
      <c r="AZ275" s="606"/>
      <c r="BA275" s="606"/>
    </row>
    <row r="276" spans="1:53" s="672" customFormat="1" x14ac:dyDescent="0.25">
      <c r="A276" s="606"/>
      <c r="B276" s="677"/>
      <c r="C276" s="677"/>
      <c r="D276" s="676"/>
      <c r="E276" s="675"/>
      <c r="F276" s="675"/>
      <c r="G276" s="673"/>
      <c r="H276" s="674"/>
      <c r="I276" s="673"/>
      <c r="J276" s="679" t="str">
        <f>IF(D276&lt;&gt;"",IF(E276&lt;&gt;"",VLOOKUP(CONCATENATE(D276,"-",E276),'[2]Three Phase - UG'!$C$8:$T$18,9,FALSE),""),"")</f>
        <v/>
      </c>
      <c r="K276" s="679" t="str">
        <f>IF(D276&lt;&gt;"",IF(E276&lt;&gt;"",VLOOKUP(CONCATENATE(D276,"-",E276),'[2]Three Phase - UG'!$C$8:$T$18,10,FALSE),""),"")</f>
        <v/>
      </c>
      <c r="L276" s="679" t="str">
        <f>IF(D276&lt;&gt;"",IF(E276&lt;&gt;"",VLOOKUP(CONCATENATE(D276,"-",E276),'[2]Three Phase - UG'!$C$8:$T$18,12,FALSE),""),"")</f>
        <v/>
      </c>
      <c r="M276" s="679" t="str">
        <f>IF(D276&lt;&gt;"",IF(E276&lt;&gt;"",VLOOKUP(CONCATENATE(D276,"-",E276),'[2]Three Phase - UG'!$C$8:$T$18,13,FALSE),""),"")</f>
        <v/>
      </c>
      <c r="N276" s="678" t="str">
        <f>IF(D276&lt;&gt;"",IF(E276&lt;&gt;"",VLOOKUP(CONCATENATE(D276,"-",E276),'[2]Three Phase - UG'!$C$8:$T$18,15,FALSE)*1000000,""),"")</f>
        <v/>
      </c>
      <c r="O276" s="679"/>
      <c r="P276" s="678"/>
      <c r="W276" s="671"/>
      <c r="X276" s="606"/>
      <c r="Y276" s="606"/>
      <c r="Z276" s="606"/>
      <c r="AA276" s="606"/>
      <c r="AB276" s="606"/>
      <c r="AC276" s="606"/>
      <c r="AD276" s="606"/>
      <c r="AE276" s="606"/>
      <c r="AF276" s="625"/>
      <c r="AG276" s="625"/>
      <c r="AH276" s="625"/>
      <c r="AI276" s="625"/>
      <c r="AJ276" s="625"/>
      <c r="AK276" s="625"/>
      <c r="AL276" s="625"/>
      <c r="AM276" s="625"/>
      <c r="AN276" s="606"/>
      <c r="AO276" s="606"/>
      <c r="AP276" s="606"/>
      <c r="AQ276" s="606"/>
      <c r="AR276" s="606"/>
      <c r="AS276" s="606"/>
      <c r="AT276" s="606"/>
      <c r="AU276" s="606"/>
      <c r="AV276" s="606"/>
      <c r="AW276" s="606"/>
      <c r="AX276" s="606"/>
      <c r="AY276" s="606"/>
      <c r="AZ276" s="606"/>
      <c r="BA276" s="606"/>
    </row>
    <row r="277" spans="1:53" s="672" customFormat="1" x14ac:dyDescent="0.25">
      <c r="A277" s="606"/>
      <c r="B277" s="677"/>
      <c r="C277" s="677"/>
      <c r="D277" s="676"/>
      <c r="E277" s="675"/>
      <c r="F277" s="675"/>
      <c r="G277" s="673"/>
      <c r="H277" s="674"/>
      <c r="I277" s="673"/>
      <c r="J277" s="679" t="str">
        <f>IF(D277&lt;&gt;"",IF(E277&lt;&gt;"",VLOOKUP(CONCATENATE(D277,"-",E277),'[2]Three Phase - UG'!$C$8:$T$18,9,FALSE),""),"")</f>
        <v/>
      </c>
      <c r="K277" s="679" t="str">
        <f>IF(D277&lt;&gt;"",IF(E277&lt;&gt;"",VLOOKUP(CONCATENATE(D277,"-",E277),'[2]Three Phase - UG'!$C$8:$T$18,10,FALSE),""),"")</f>
        <v/>
      </c>
      <c r="L277" s="679" t="str">
        <f>IF(D277&lt;&gt;"",IF(E277&lt;&gt;"",VLOOKUP(CONCATENATE(D277,"-",E277),'[2]Three Phase - UG'!$C$8:$T$18,12,FALSE),""),"")</f>
        <v/>
      </c>
      <c r="M277" s="679" t="str">
        <f>IF(D277&lt;&gt;"",IF(E277&lt;&gt;"",VLOOKUP(CONCATENATE(D277,"-",E277),'[2]Three Phase - UG'!$C$8:$T$18,13,FALSE),""),"")</f>
        <v/>
      </c>
      <c r="N277" s="678" t="str">
        <f>IF(D277&lt;&gt;"",IF(E277&lt;&gt;"",VLOOKUP(CONCATENATE(D277,"-",E277),'[2]Three Phase - UG'!$C$8:$T$18,15,FALSE)*1000000,""),"")</f>
        <v/>
      </c>
      <c r="O277" s="679"/>
      <c r="P277" s="678"/>
      <c r="W277" s="671"/>
      <c r="X277" s="606"/>
      <c r="Y277" s="606"/>
      <c r="Z277" s="606"/>
      <c r="AA277" s="606"/>
      <c r="AB277" s="606"/>
      <c r="AC277" s="606"/>
      <c r="AD277" s="606"/>
      <c r="AE277" s="606"/>
      <c r="AF277" s="625"/>
      <c r="AG277" s="625"/>
      <c r="AH277" s="625"/>
      <c r="AI277" s="625"/>
      <c r="AJ277" s="625"/>
      <c r="AK277" s="625"/>
      <c r="AL277" s="625"/>
      <c r="AM277" s="625"/>
      <c r="AN277" s="606"/>
      <c r="AO277" s="606"/>
      <c r="AP277" s="606"/>
      <c r="AQ277" s="606"/>
      <c r="AR277" s="606"/>
      <c r="AS277" s="606"/>
      <c r="AT277" s="606"/>
      <c r="AU277" s="606"/>
      <c r="AV277" s="606"/>
      <c r="AW277" s="606"/>
      <c r="AX277" s="606"/>
      <c r="AY277" s="606"/>
      <c r="AZ277" s="606"/>
      <c r="BA277" s="606"/>
    </row>
    <row r="278" spans="1:53" s="672" customFormat="1" x14ac:dyDescent="0.25">
      <c r="A278" s="606"/>
      <c r="B278" s="677"/>
      <c r="C278" s="677"/>
      <c r="D278" s="676"/>
      <c r="E278" s="675"/>
      <c r="F278" s="675"/>
      <c r="G278" s="673"/>
      <c r="H278" s="674"/>
      <c r="I278" s="673"/>
      <c r="J278" s="679" t="str">
        <f>IF(D278&lt;&gt;"",IF(E278&lt;&gt;"",VLOOKUP(CONCATENATE(D278,"-",E278),'[2]Three Phase - UG'!$C$8:$T$18,9,FALSE),""),"")</f>
        <v/>
      </c>
      <c r="K278" s="679" t="str">
        <f>IF(D278&lt;&gt;"",IF(E278&lt;&gt;"",VLOOKUP(CONCATENATE(D278,"-",E278),'[2]Three Phase - UG'!$C$8:$T$18,10,FALSE),""),"")</f>
        <v/>
      </c>
      <c r="L278" s="679" t="str">
        <f>IF(D278&lt;&gt;"",IF(E278&lt;&gt;"",VLOOKUP(CONCATENATE(D278,"-",E278),'[2]Three Phase - UG'!$C$8:$T$18,12,FALSE),""),"")</f>
        <v/>
      </c>
      <c r="M278" s="679" t="str">
        <f>IF(D278&lt;&gt;"",IF(E278&lt;&gt;"",VLOOKUP(CONCATENATE(D278,"-",E278),'[2]Three Phase - UG'!$C$8:$T$18,13,FALSE),""),"")</f>
        <v/>
      </c>
      <c r="N278" s="678" t="str">
        <f>IF(D278&lt;&gt;"",IF(E278&lt;&gt;"",VLOOKUP(CONCATENATE(D278,"-",E278),'[2]Three Phase - UG'!$C$8:$T$18,15,FALSE)*1000000,""),"")</f>
        <v/>
      </c>
      <c r="O278" s="679"/>
      <c r="P278" s="678"/>
      <c r="W278" s="671"/>
      <c r="X278" s="606"/>
      <c r="Y278" s="606"/>
      <c r="Z278" s="606"/>
      <c r="AA278" s="606"/>
      <c r="AB278" s="606"/>
      <c r="AC278" s="606"/>
      <c r="AD278" s="606"/>
      <c r="AE278" s="606"/>
      <c r="AF278" s="625"/>
      <c r="AG278" s="625"/>
      <c r="AH278" s="625"/>
      <c r="AI278" s="625"/>
      <c r="AJ278" s="625"/>
      <c r="AK278" s="625"/>
      <c r="AL278" s="625"/>
      <c r="AM278" s="625"/>
      <c r="AN278" s="606"/>
      <c r="AO278" s="606"/>
      <c r="AP278" s="606"/>
      <c r="AQ278" s="606"/>
      <c r="AR278" s="606"/>
      <c r="AS278" s="606"/>
      <c r="AT278" s="606"/>
      <c r="AU278" s="606"/>
      <c r="AV278" s="606"/>
      <c r="AW278" s="606"/>
      <c r="AX278" s="606"/>
      <c r="AY278" s="606"/>
      <c r="AZ278" s="606"/>
      <c r="BA278" s="606"/>
    </row>
    <row r="279" spans="1:53" s="672" customFormat="1" x14ac:dyDescent="0.25">
      <c r="A279" s="606"/>
      <c r="B279" s="677"/>
      <c r="C279" s="677"/>
      <c r="D279" s="676"/>
      <c r="E279" s="675"/>
      <c r="F279" s="675"/>
      <c r="G279" s="673"/>
      <c r="H279" s="674"/>
      <c r="I279" s="673"/>
      <c r="J279" s="679" t="str">
        <f>IF(D279&lt;&gt;"",IF(E279&lt;&gt;"",VLOOKUP(CONCATENATE(D279,"-",E279),'[2]Three Phase - UG'!$C$8:$T$18,9,FALSE),""),"")</f>
        <v/>
      </c>
      <c r="K279" s="679" t="str">
        <f>IF(D279&lt;&gt;"",IF(E279&lt;&gt;"",VLOOKUP(CONCATENATE(D279,"-",E279),'[2]Three Phase - UG'!$C$8:$T$18,10,FALSE),""),"")</f>
        <v/>
      </c>
      <c r="L279" s="679" t="str">
        <f>IF(D279&lt;&gt;"",IF(E279&lt;&gt;"",VLOOKUP(CONCATENATE(D279,"-",E279),'[2]Three Phase - UG'!$C$8:$T$18,12,FALSE),""),"")</f>
        <v/>
      </c>
      <c r="M279" s="679" t="str">
        <f>IF(D279&lt;&gt;"",IF(E279&lt;&gt;"",VLOOKUP(CONCATENATE(D279,"-",E279),'[2]Three Phase - UG'!$C$8:$T$18,13,FALSE),""),"")</f>
        <v/>
      </c>
      <c r="N279" s="678" t="str">
        <f>IF(D279&lt;&gt;"",IF(E279&lt;&gt;"",VLOOKUP(CONCATENATE(D279,"-",E279),'[2]Three Phase - UG'!$C$8:$T$18,15,FALSE)*1000000,""),"")</f>
        <v/>
      </c>
      <c r="O279" s="679"/>
      <c r="P279" s="678"/>
      <c r="W279" s="671"/>
      <c r="X279" s="606"/>
      <c r="Y279" s="606"/>
      <c r="Z279" s="606"/>
      <c r="AA279" s="606"/>
      <c r="AB279" s="606"/>
      <c r="AC279" s="606"/>
      <c r="AD279" s="606"/>
      <c r="AE279" s="606"/>
      <c r="AF279" s="625"/>
      <c r="AG279" s="625"/>
      <c r="AH279" s="625"/>
      <c r="AI279" s="625"/>
      <c r="AJ279" s="625"/>
      <c r="AK279" s="625"/>
      <c r="AL279" s="625"/>
      <c r="AM279" s="625"/>
      <c r="AN279" s="606"/>
      <c r="AO279" s="606"/>
      <c r="AP279" s="606"/>
      <c r="AQ279" s="606"/>
      <c r="AR279" s="606"/>
      <c r="AS279" s="606"/>
      <c r="AT279" s="606"/>
      <c r="AU279" s="606"/>
      <c r="AV279" s="606"/>
      <c r="AW279" s="606"/>
      <c r="AX279" s="606"/>
      <c r="AY279" s="606"/>
      <c r="AZ279" s="606"/>
      <c r="BA279" s="606"/>
    </row>
    <row r="280" spans="1:53" s="672" customFormat="1" x14ac:dyDescent="0.25">
      <c r="A280" s="606"/>
      <c r="B280" s="677"/>
      <c r="C280" s="677"/>
      <c r="D280" s="676"/>
      <c r="E280" s="675"/>
      <c r="F280" s="675"/>
      <c r="G280" s="673"/>
      <c r="H280" s="674"/>
      <c r="I280" s="673"/>
      <c r="J280" s="679" t="str">
        <f>IF(D280&lt;&gt;"",IF(E280&lt;&gt;"",VLOOKUP(CONCATENATE(D280,"-",E280),'[2]Three Phase - UG'!$C$8:$T$18,9,FALSE),""),"")</f>
        <v/>
      </c>
      <c r="K280" s="679" t="str">
        <f>IF(D280&lt;&gt;"",IF(E280&lt;&gt;"",VLOOKUP(CONCATENATE(D280,"-",E280),'[2]Three Phase - UG'!$C$8:$T$18,10,FALSE),""),"")</f>
        <v/>
      </c>
      <c r="L280" s="679" t="str">
        <f>IF(D280&lt;&gt;"",IF(E280&lt;&gt;"",VLOOKUP(CONCATENATE(D280,"-",E280),'[2]Three Phase - UG'!$C$8:$T$18,12,FALSE),""),"")</f>
        <v/>
      </c>
      <c r="M280" s="679" t="str">
        <f>IF(D280&lt;&gt;"",IF(E280&lt;&gt;"",VLOOKUP(CONCATENATE(D280,"-",E280),'[2]Three Phase - UG'!$C$8:$T$18,13,FALSE),""),"")</f>
        <v/>
      </c>
      <c r="N280" s="678" t="str">
        <f>IF(D280&lt;&gt;"",IF(E280&lt;&gt;"",VLOOKUP(CONCATENATE(D280,"-",E280),'[2]Three Phase - UG'!$C$8:$T$18,15,FALSE)*1000000,""),"")</f>
        <v/>
      </c>
      <c r="O280" s="679"/>
      <c r="P280" s="678"/>
      <c r="W280" s="671"/>
      <c r="X280" s="606"/>
      <c r="Y280" s="606"/>
      <c r="Z280" s="606"/>
      <c r="AA280" s="606"/>
      <c r="AB280" s="606"/>
      <c r="AC280" s="606"/>
      <c r="AD280" s="606"/>
      <c r="AE280" s="606"/>
      <c r="AF280" s="625"/>
      <c r="AG280" s="625"/>
      <c r="AH280" s="625"/>
      <c r="AI280" s="625"/>
      <c r="AJ280" s="625"/>
      <c r="AK280" s="625"/>
      <c r="AL280" s="625"/>
      <c r="AM280" s="625"/>
      <c r="AN280" s="606"/>
      <c r="AO280" s="606"/>
      <c r="AP280" s="606"/>
      <c r="AQ280" s="606"/>
      <c r="AR280" s="606"/>
      <c r="AS280" s="606"/>
      <c r="AT280" s="606"/>
      <c r="AU280" s="606"/>
      <c r="AV280" s="606"/>
      <c r="AW280" s="606"/>
      <c r="AX280" s="606"/>
      <c r="AY280" s="606"/>
      <c r="AZ280" s="606"/>
      <c r="BA280" s="606"/>
    </row>
    <row r="281" spans="1:53" s="672" customFormat="1" x14ac:dyDescent="0.25">
      <c r="A281" s="606"/>
      <c r="B281" s="677"/>
      <c r="C281" s="677"/>
      <c r="D281" s="676"/>
      <c r="E281" s="675"/>
      <c r="F281" s="675"/>
      <c r="G281" s="673"/>
      <c r="H281" s="674"/>
      <c r="I281" s="673"/>
      <c r="J281" s="679" t="str">
        <f>IF(D281&lt;&gt;"",IF(E281&lt;&gt;"",VLOOKUP(CONCATENATE(D281,"-",E281),'[2]Three Phase - UG'!$C$8:$T$18,9,FALSE),""),"")</f>
        <v/>
      </c>
      <c r="K281" s="679" t="str">
        <f>IF(D281&lt;&gt;"",IF(E281&lt;&gt;"",VLOOKUP(CONCATENATE(D281,"-",E281),'[2]Three Phase - UG'!$C$8:$T$18,10,FALSE),""),"")</f>
        <v/>
      </c>
      <c r="L281" s="679" t="str">
        <f>IF(D281&lt;&gt;"",IF(E281&lt;&gt;"",VLOOKUP(CONCATENATE(D281,"-",E281),'[2]Three Phase - UG'!$C$8:$T$18,12,FALSE),""),"")</f>
        <v/>
      </c>
      <c r="M281" s="679" t="str">
        <f>IF(D281&lt;&gt;"",IF(E281&lt;&gt;"",VLOOKUP(CONCATENATE(D281,"-",E281),'[2]Three Phase - UG'!$C$8:$T$18,13,FALSE),""),"")</f>
        <v/>
      </c>
      <c r="N281" s="678" t="str">
        <f>IF(D281&lt;&gt;"",IF(E281&lt;&gt;"",VLOOKUP(CONCATENATE(D281,"-",E281),'[2]Three Phase - UG'!$C$8:$T$18,15,FALSE)*1000000,""),"")</f>
        <v/>
      </c>
      <c r="O281" s="679"/>
      <c r="P281" s="678"/>
      <c r="W281" s="671"/>
      <c r="X281" s="606"/>
      <c r="Y281" s="606"/>
      <c r="Z281" s="606"/>
      <c r="AA281" s="606"/>
      <c r="AB281" s="606"/>
      <c r="AC281" s="606"/>
      <c r="AD281" s="606"/>
      <c r="AE281" s="606"/>
      <c r="AF281" s="625"/>
      <c r="AG281" s="625"/>
      <c r="AH281" s="625"/>
      <c r="AI281" s="625"/>
      <c r="AJ281" s="625"/>
      <c r="AK281" s="625"/>
      <c r="AL281" s="625"/>
      <c r="AM281" s="625"/>
      <c r="AN281" s="606"/>
      <c r="AO281" s="606"/>
      <c r="AP281" s="606"/>
      <c r="AQ281" s="606"/>
      <c r="AR281" s="606"/>
      <c r="AS281" s="606"/>
      <c r="AT281" s="606"/>
      <c r="AU281" s="606"/>
      <c r="AV281" s="606"/>
      <c r="AW281" s="606"/>
      <c r="AX281" s="606"/>
      <c r="AY281" s="606"/>
      <c r="AZ281" s="606"/>
      <c r="BA281" s="606"/>
    </row>
    <row r="282" spans="1:53" s="672" customFormat="1" x14ac:dyDescent="0.25">
      <c r="A282" s="606"/>
      <c r="B282" s="677"/>
      <c r="C282" s="677"/>
      <c r="D282" s="676"/>
      <c r="E282" s="675"/>
      <c r="F282" s="675"/>
      <c r="G282" s="673"/>
      <c r="H282" s="674"/>
      <c r="I282" s="673"/>
      <c r="J282" s="679" t="str">
        <f>IF(D282&lt;&gt;"",IF(E282&lt;&gt;"",VLOOKUP(CONCATENATE(D282,"-",E282),'[2]Three Phase - UG'!$C$8:$T$18,9,FALSE),""),"")</f>
        <v/>
      </c>
      <c r="K282" s="679" t="str">
        <f>IF(D282&lt;&gt;"",IF(E282&lt;&gt;"",VLOOKUP(CONCATENATE(D282,"-",E282),'[2]Three Phase - UG'!$C$8:$T$18,10,FALSE),""),"")</f>
        <v/>
      </c>
      <c r="L282" s="679" t="str">
        <f>IF(D282&lt;&gt;"",IF(E282&lt;&gt;"",VLOOKUP(CONCATENATE(D282,"-",E282),'[2]Three Phase - UG'!$C$8:$T$18,12,FALSE),""),"")</f>
        <v/>
      </c>
      <c r="M282" s="679" t="str">
        <f>IF(D282&lt;&gt;"",IF(E282&lt;&gt;"",VLOOKUP(CONCATENATE(D282,"-",E282),'[2]Three Phase - UG'!$C$8:$T$18,13,FALSE),""),"")</f>
        <v/>
      </c>
      <c r="N282" s="678" t="str">
        <f>IF(D282&lt;&gt;"",IF(E282&lt;&gt;"",VLOOKUP(CONCATENATE(D282,"-",E282),'[2]Three Phase - UG'!$C$8:$T$18,15,FALSE)*1000000,""),"")</f>
        <v/>
      </c>
      <c r="O282" s="679"/>
      <c r="P282" s="678"/>
      <c r="W282" s="671"/>
      <c r="X282" s="606"/>
      <c r="Y282" s="606"/>
      <c r="Z282" s="606"/>
      <c r="AA282" s="606"/>
      <c r="AB282" s="606"/>
      <c r="AC282" s="606"/>
      <c r="AD282" s="606"/>
      <c r="AE282" s="606"/>
      <c r="AF282" s="625"/>
      <c r="AG282" s="625"/>
      <c r="AH282" s="625"/>
      <c r="AI282" s="625"/>
      <c r="AJ282" s="625"/>
      <c r="AK282" s="625"/>
      <c r="AL282" s="625"/>
      <c r="AM282" s="625"/>
      <c r="AN282" s="606"/>
      <c r="AO282" s="606"/>
      <c r="AP282" s="606"/>
      <c r="AQ282" s="606"/>
      <c r="AR282" s="606"/>
      <c r="AS282" s="606"/>
      <c r="AT282" s="606"/>
      <c r="AU282" s="606"/>
      <c r="AV282" s="606"/>
      <c r="AW282" s="606"/>
      <c r="AX282" s="606"/>
      <c r="AY282" s="606"/>
      <c r="AZ282" s="606"/>
      <c r="BA282" s="606"/>
    </row>
    <row r="283" spans="1:53" s="672" customFormat="1" x14ac:dyDescent="0.25">
      <c r="A283" s="606"/>
      <c r="B283" s="677"/>
      <c r="C283" s="677"/>
      <c r="D283" s="676"/>
      <c r="E283" s="675"/>
      <c r="F283" s="675"/>
      <c r="G283" s="673"/>
      <c r="H283" s="674"/>
      <c r="I283" s="673"/>
      <c r="J283" s="679" t="str">
        <f>IF(D283&lt;&gt;"",IF(E283&lt;&gt;"",VLOOKUP(CONCATENATE(D283,"-",E283),'[2]Three Phase - UG'!$C$8:$T$18,9,FALSE),""),"")</f>
        <v/>
      </c>
      <c r="K283" s="679" t="str">
        <f>IF(D283&lt;&gt;"",IF(E283&lt;&gt;"",VLOOKUP(CONCATENATE(D283,"-",E283),'[2]Three Phase - UG'!$C$8:$T$18,10,FALSE),""),"")</f>
        <v/>
      </c>
      <c r="L283" s="679" t="str">
        <f>IF(D283&lt;&gt;"",IF(E283&lt;&gt;"",VLOOKUP(CONCATENATE(D283,"-",E283),'[2]Three Phase - UG'!$C$8:$T$18,12,FALSE),""),"")</f>
        <v/>
      </c>
      <c r="M283" s="679" t="str">
        <f>IF(D283&lt;&gt;"",IF(E283&lt;&gt;"",VLOOKUP(CONCATENATE(D283,"-",E283),'[2]Three Phase - UG'!$C$8:$T$18,13,FALSE),""),"")</f>
        <v/>
      </c>
      <c r="N283" s="678" t="str">
        <f>IF(D283&lt;&gt;"",IF(E283&lt;&gt;"",VLOOKUP(CONCATENATE(D283,"-",E283),'[2]Three Phase - UG'!$C$8:$T$18,15,FALSE)*1000000,""),"")</f>
        <v/>
      </c>
      <c r="O283" s="679"/>
      <c r="P283" s="678"/>
      <c r="W283" s="671"/>
      <c r="X283" s="606"/>
      <c r="Y283" s="606"/>
      <c r="Z283" s="606"/>
      <c r="AA283" s="606"/>
      <c r="AB283" s="606"/>
      <c r="AC283" s="606"/>
      <c r="AD283" s="606"/>
      <c r="AE283" s="606"/>
      <c r="AF283" s="625"/>
      <c r="AG283" s="625"/>
      <c r="AH283" s="625"/>
      <c r="AI283" s="625"/>
      <c r="AJ283" s="625"/>
      <c r="AK283" s="625"/>
      <c r="AL283" s="625"/>
      <c r="AM283" s="625"/>
      <c r="AN283" s="606"/>
      <c r="AO283" s="606"/>
      <c r="AP283" s="606"/>
      <c r="AQ283" s="606"/>
      <c r="AR283" s="606"/>
      <c r="AS283" s="606"/>
      <c r="AT283" s="606"/>
      <c r="AU283" s="606"/>
      <c r="AV283" s="606"/>
      <c r="AW283" s="606"/>
      <c r="AX283" s="606"/>
      <c r="AY283" s="606"/>
      <c r="AZ283" s="606"/>
      <c r="BA283" s="606"/>
    </row>
    <row r="284" spans="1:53" s="672" customFormat="1" x14ac:dyDescent="0.25">
      <c r="A284" s="606"/>
      <c r="B284" s="677"/>
      <c r="C284" s="677"/>
      <c r="D284" s="676"/>
      <c r="E284" s="675"/>
      <c r="F284" s="675"/>
      <c r="G284" s="673"/>
      <c r="H284" s="674"/>
      <c r="I284" s="673"/>
      <c r="J284" s="679" t="str">
        <f>IF(D284&lt;&gt;"",IF(E284&lt;&gt;"",VLOOKUP(CONCATENATE(D284,"-",E284),'[2]Three Phase - UG'!$C$8:$T$18,9,FALSE),""),"")</f>
        <v/>
      </c>
      <c r="K284" s="679" t="str">
        <f>IF(D284&lt;&gt;"",IF(E284&lt;&gt;"",VLOOKUP(CONCATENATE(D284,"-",E284),'[2]Three Phase - UG'!$C$8:$T$18,10,FALSE),""),"")</f>
        <v/>
      </c>
      <c r="L284" s="679" t="str">
        <f>IF(D284&lt;&gt;"",IF(E284&lt;&gt;"",VLOOKUP(CONCATENATE(D284,"-",E284),'[2]Three Phase - UG'!$C$8:$T$18,12,FALSE),""),"")</f>
        <v/>
      </c>
      <c r="M284" s="679" t="str">
        <f>IF(D284&lt;&gt;"",IF(E284&lt;&gt;"",VLOOKUP(CONCATENATE(D284,"-",E284),'[2]Three Phase - UG'!$C$8:$T$18,13,FALSE),""),"")</f>
        <v/>
      </c>
      <c r="N284" s="678" t="str">
        <f>IF(D284&lt;&gt;"",IF(E284&lt;&gt;"",VLOOKUP(CONCATENATE(D284,"-",E284),'[2]Three Phase - UG'!$C$8:$T$18,15,FALSE)*1000000,""),"")</f>
        <v/>
      </c>
      <c r="O284" s="679"/>
      <c r="P284" s="678"/>
      <c r="W284" s="671"/>
      <c r="X284" s="606"/>
      <c r="Y284" s="606"/>
      <c r="Z284" s="606"/>
      <c r="AA284" s="606"/>
      <c r="AB284" s="606"/>
      <c r="AC284" s="606"/>
      <c r="AD284" s="606"/>
      <c r="AE284" s="606"/>
      <c r="AF284" s="625"/>
      <c r="AG284" s="625"/>
      <c r="AH284" s="625"/>
      <c r="AI284" s="625"/>
      <c r="AJ284" s="625"/>
      <c r="AK284" s="625"/>
      <c r="AL284" s="625"/>
      <c r="AM284" s="625"/>
      <c r="AN284" s="606"/>
      <c r="AO284" s="606"/>
      <c r="AP284" s="606"/>
      <c r="AQ284" s="606"/>
      <c r="AR284" s="606"/>
      <c r="AS284" s="606"/>
      <c r="AT284" s="606"/>
      <c r="AU284" s="606"/>
      <c r="AV284" s="606"/>
      <c r="AW284" s="606"/>
      <c r="AX284" s="606"/>
      <c r="AY284" s="606"/>
      <c r="AZ284" s="606"/>
      <c r="BA284" s="606"/>
    </row>
    <row r="285" spans="1:53" s="672" customFormat="1" x14ac:dyDescent="0.25">
      <c r="A285" s="606"/>
      <c r="B285" s="677"/>
      <c r="C285" s="677"/>
      <c r="D285" s="676"/>
      <c r="E285" s="675"/>
      <c r="F285" s="675"/>
      <c r="G285" s="673"/>
      <c r="H285" s="674"/>
      <c r="I285" s="673"/>
      <c r="J285" s="679" t="str">
        <f>IF(D285&lt;&gt;"",IF(E285&lt;&gt;"",VLOOKUP(CONCATENATE(D285,"-",E285),'[2]Three Phase - UG'!$C$8:$T$18,9,FALSE),""),"")</f>
        <v/>
      </c>
      <c r="K285" s="679" t="str">
        <f>IF(D285&lt;&gt;"",IF(E285&lt;&gt;"",VLOOKUP(CONCATENATE(D285,"-",E285),'[2]Three Phase - UG'!$C$8:$T$18,10,FALSE),""),"")</f>
        <v/>
      </c>
      <c r="L285" s="679" t="str">
        <f>IF(D285&lt;&gt;"",IF(E285&lt;&gt;"",VLOOKUP(CONCATENATE(D285,"-",E285),'[2]Three Phase - UG'!$C$8:$T$18,12,FALSE),""),"")</f>
        <v/>
      </c>
      <c r="M285" s="679" t="str">
        <f>IF(D285&lt;&gt;"",IF(E285&lt;&gt;"",VLOOKUP(CONCATENATE(D285,"-",E285),'[2]Three Phase - UG'!$C$8:$T$18,13,FALSE),""),"")</f>
        <v/>
      </c>
      <c r="N285" s="678" t="str">
        <f>IF(D285&lt;&gt;"",IF(E285&lt;&gt;"",VLOOKUP(CONCATENATE(D285,"-",E285),'[2]Three Phase - UG'!$C$8:$T$18,15,FALSE)*1000000,""),"")</f>
        <v/>
      </c>
      <c r="O285" s="679"/>
      <c r="P285" s="678"/>
      <c r="W285" s="671"/>
      <c r="X285" s="606"/>
      <c r="Y285" s="606"/>
      <c r="Z285" s="606"/>
      <c r="AA285" s="606"/>
      <c r="AB285" s="606"/>
      <c r="AC285" s="606"/>
      <c r="AD285" s="606"/>
      <c r="AE285" s="606"/>
      <c r="AF285" s="625"/>
      <c r="AG285" s="625"/>
      <c r="AH285" s="625"/>
      <c r="AI285" s="625"/>
      <c r="AJ285" s="625"/>
      <c r="AK285" s="625"/>
      <c r="AL285" s="625"/>
      <c r="AM285" s="625"/>
      <c r="AN285" s="606"/>
      <c r="AO285" s="606"/>
      <c r="AP285" s="606"/>
      <c r="AQ285" s="606"/>
      <c r="AR285" s="606"/>
      <c r="AS285" s="606"/>
      <c r="AT285" s="606"/>
      <c r="AU285" s="606"/>
      <c r="AV285" s="606"/>
      <c r="AW285" s="606"/>
      <c r="AX285" s="606"/>
      <c r="AY285" s="606"/>
      <c r="AZ285" s="606"/>
      <c r="BA285" s="606"/>
    </row>
    <row r="286" spans="1:53" s="672" customFormat="1" x14ac:dyDescent="0.25">
      <c r="A286" s="606"/>
      <c r="B286" s="677"/>
      <c r="C286" s="677"/>
      <c r="D286" s="676"/>
      <c r="E286" s="675"/>
      <c r="F286" s="675"/>
      <c r="G286" s="673"/>
      <c r="H286" s="674"/>
      <c r="I286" s="673"/>
      <c r="J286" s="679" t="str">
        <f>IF(D286&lt;&gt;"",IF(E286&lt;&gt;"",VLOOKUP(CONCATENATE(D286,"-",E286),'[2]Three Phase - UG'!$C$8:$T$18,9,FALSE),""),"")</f>
        <v/>
      </c>
      <c r="K286" s="679" t="str">
        <f>IF(D286&lt;&gt;"",IF(E286&lt;&gt;"",VLOOKUP(CONCATENATE(D286,"-",E286),'[2]Three Phase - UG'!$C$8:$T$18,10,FALSE),""),"")</f>
        <v/>
      </c>
      <c r="L286" s="679" t="str">
        <f>IF(D286&lt;&gt;"",IF(E286&lt;&gt;"",VLOOKUP(CONCATENATE(D286,"-",E286),'[2]Three Phase - UG'!$C$8:$T$18,12,FALSE),""),"")</f>
        <v/>
      </c>
      <c r="M286" s="679" t="str">
        <f>IF(D286&lt;&gt;"",IF(E286&lt;&gt;"",VLOOKUP(CONCATENATE(D286,"-",E286),'[2]Three Phase - UG'!$C$8:$T$18,13,FALSE),""),"")</f>
        <v/>
      </c>
      <c r="N286" s="678" t="str">
        <f>IF(D286&lt;&gt;"",IF(E286&lt;&gt;"",VLOOKUP(CONCATENATE(D286,"-",E286),'[2]Three Phase - UG'!$C$8:$T$18,15,FALSE)*1000000,""),"")</f>
        <v/>
      </c>
      <c r="O286" s="679"/>
      <c r="P286" s="678"/>
      <c r="W286" s="671"/>
      <c r="X286" s="606"/>
      <c r="Y286" s="606"/>
      <c r="Z286" s="606"/>
      <c r="AA286" s="606"/>
      <c r="AB286" s="606"/>
      <c r="AC286" s="606"/>
      <c r="AD286" s="606"/>
      <c r="AE286" s="606"/>
      <c r="AF286" s="625"/>
      <c r="AG286" s="625"/>
      <c r="AH286" s="625"/>
      <c r="AI286" s="625"/>
      <c r="AJ286" s="625"/>
      <c r="AK286" s="625"/>
      <c r="AL286" s="625"/>
      <c r="AM286" s="625"/>
      <c r="AN286" s="606"/>
      <c r="AO286" s="606"/>
      <c r="AP286" s="606"/>
      <c r="AQ286" s="606"/>
      <c r="AR286" s="606"/>
      <c r="AS286" s="606"/>
      <c r="AT286" s="606"/>
      <c r="AU286" s="606"/>
      <c r="AV286" s="606"/>
      <c r="AW286" s="606"/>
      <c r="AX286" s="606"/>
      <c r="AY286" s="606"/>
      <c r="AZ286" s="606"/>
      <c r="BA286" s="606"/>
    </row>
    <row r="287" spans="1:53" s="672" customFormat="1" x14ac:dyDescent="0.25">
      <c r="A287" s="606"/>
      <c r="B287" s="677"/>
      <c r="C287" s="677"/>
      <c r="D287" s="676"/>
      <c r="E287" s="675"/>
      <c r="F287" s="675"/>
      <c r="G287" s="673"/>
      <c r="H287" s="674"/>
      <c r="I287" s="673"/>
      <c r="J287" s="679" t="str">
        <f>IF(D287&lt;&gt;"",IF(E287&lt;&gt;"",VLOOKUP(CONCATENATE(D287,"-",E287),'[2]Three Phase - UG'!$C$8:$T$18,9,FALSE),""),"")</f>
        <v/>
      </c>
      <c r="K287" s="679" t="str">
        <f>IF(D287&lt;&gt;"",IF(E287&lt;&gt;"",VLOOKUP(CONCATENATE(D287,"-",E287),'[2]Three Phase - UG'!$C$8:$T$18,10,FALSE),""),"")</f>
        <v/>
      </c>
      <c r="L287" s="679" t="str">
        <f>IF(D287&lt;&gt;"",IF(E287&lt;&gt;"",VLOOKUP(CONCATENATE(D287,"-",E287),'[2]Three Phase - UG'!$C$8:$T$18,12,FALSE),""),"")</f>
        <v/>
      </c>
      <c r="M287" s="679" t="str">
        <f>IF(D287&lt;&gt;"",IF(E287&lt;&gt;"",VLOOKUP(CONCATENATE(D287,"-",E287),'[2]Three Phase - UG'!$C$8:$T$18,13,FALSE),""),"")</f>
        <v/>
      </c>
      <c r="N287" s="678" t="str">
        <f>IF(D287&lt;&gt;"",IF(E287&lt;&gt;"",VLOOKUP(CONCATENATE(D287,"-",E287),'[2]Three Phase - UG'!$C$8:$T$18,15,FALSE)*1000000,""),"")</f>
        <v/>
      </c>
      <c r="O287" s="679"/>
      <c r="P287" s="678"/>
      <c r="W287" s="671"/>
      <c r="X287" s="606"/>
      <c r="Y287" s="606"/>
      <c r="Z287" s="606"/>
      <c r="AA287" s="606"/>
      <c r="AB287" s="606"/>
      <c r="AC287" s="606"/>
      <c r="AD287" s="606"/>
      <c r="AE287" s="606"/>
      <c r="AF287" s="625"/>
      <c r="AG287" s="625"/>
      <c r="AH287" s="625"/>
      <c r="AI287" s="625"/>
      <c r="AJ287" s="625"/>
      <c r="AK287" s="625"/>
      <c r="AL287" s="625"/>
      <c r="AM287" s="625"/>
      <c r="AN287" s="606"/>
      <c r="AO287" s="606"/>
      <c r="AP287" s="606"/>
      <c r="AQ287" s="606"/>
      <c r="AR287" s="606"/>
      <c r="AS287" s="606"/>
      <c r="AT287" s="606"/>
      <c r="AU287" s="606"/>
      <c r="AV287" s="606"/>
      <c r="AW287" s="606"/>
      <c r="AX287" s="606"/>
      <c r="AY287" s="606"/>
      <c r="AZ287" s="606"/>
      <c r="BA287" s="606"/>
    </row>
    <row r="288" spans="1:53" s="672" customFormat="1" x14ac:dyDescent="0.25">
      <c r="A288" s="606"/>
      <c r="B288" s="677"/>
      <c r="C288" s="677"/>
      <c r="D288" s="676"/>
      <c r="E288" s="675"/>
      <c r="F288" s="675"/>
      <c r="G288" s="673"/>
      <c r="H288" s="674"/>
      <c r="I288" s="673"/>
      <c r="J288" s="679" t="str">
        <f>IF(D288&lt;&gt;"",IF(E288&lt;&gt;"",VLOOKUP(CONCATENATE(D288,"-",E288),'[2]Three Phase - UG'!$C$8:$T$18,9,FALSE),""),"")</f>
        <v/>
      </c>
      <c r="K288" s="679" t="str">
        <f>IF(D288&lt;&gt;"",IF(E288&lt;&gt;"",VLOOKUP(CONCATENATE(D288,"-",E288),'[2]Three Phase - UG'!$C$8:$T$18,10,FALSE),""),"")</f>
        <v/>
      </c>
      <c r="L288" s="679" t="str">
        <f>IF(D288&lt;&gt;"",IF(E288&lt;&gt;"",VLOOKUP(CONCATENATE(D288,"-",E288),'[2]Three Phase - UG'!$C$8:$T$18,12,FALSE),""),"")</f>
        <v/>
      </c>
      <c r="M288" s="679" t="str">
        <f>IF(D288&lt;&gt;"",IF(E288&lt;&gt;"",VLOOKUP(CONCATENATE(D288,"-",E288),'[2]Three Phase - UG'!$C$8:$T$18,13,FALSE),""),"")</f>
        <v/>
      </c>
      <c r="N288" s="678" t="str">
        <f>IF(D288&lt;&gt;"",IF(E288&lt;&gt;"",VLOOKUP(CONCATENATE(D288,"-",E288),'[2]Three Phase - UG'!$C$8:$T$18,15,FALSE)*1000000,""),"")</f>
        <v/>
      </c>
      <c r="O288" s="679"/>
      <c r="P288" s="678"/>
      <c r="W288" s="671"/>
      <c r="X288" s="606"/>
      <c r="Y288" s="606"/>
      <c r="Z288" s="606"/>
      <c r="AA288" s="606"/>
      <c r="AB288" s="606"/>
      <c r="AC288" s="606"/>
      <c r="AD288" s="606"/>
      <c r="AE288" s="606"/>
      <c r="AF288" s="625"/>
      <c r="AG288" s="625"/>
      <c r="AH288" s="625"/>
      <c r="AI288" s="625"/>
      <c r="AJ288" s="625"/>
      <c r="AK288" s="625"/>
      <c r="AL288" s="625"/>
      <c r="AM288" s="625"/>
      <c r="AN288" s="606"/>
      <c r="AO288" s="606"/>
      <c r="AP288" s="606"/>
      <c r="AQ288" s="606"/>
      <c r="AR288" s="606"/>
      <c r="AS288" s="606"/>
      <c r="AT288" s="606"/>
      <c r="AU288" s="606"/>
      <c r="AV288" s="606"/>
      <c r="AW288" s="606"/>
      <c r="AX288" s="606"/>
      <c r="AY288" s="606"/>
      <c r="AZ288" s="606"/>
      <c r="BA288" s="606"/>
    </row>
    <row r="289" spans="1:53" s="672" customFormat="1" x14ac:dyDescent="0.25">
      <c r="A289" s="606"/>
      <c r="B289" s="677"/>
      <c r="C289" s="677"/>
      <c r="D289" s="676"/>
      <c r="E289" s="675"/>
      <c r="F289" s="675"/>
      <c r="G289" s="673"/>
      <c r="H289" s="674"/>
      <c r="I289" s="673"/>
      <c r="J289" s="679" t="str">
        <f>IF(D289&lt;&gt;"",IF(E289&lt;&gt;"",VLOOKUP(CONCATENATE(D289,"-",E289),'[2]Three Phase - UG'!$C$8:$T$18,9,FALSE),""),"")</f>
        <v/>
      </c>
      <c r="K289" s="679" t="str">
        <f>IF(D289&lt;&gt;"",IF(E289&lt;&gt;"",VLOOKUP(CONCATENATE(D289,"-",E289),'[2]Three Phase - UG'!$C$8:$T$18,10,FALSE),""),"")</f>
        <v/>
      </c>
      <c r="L289" s="679" t="str">
        <f>IF(D289&lt;&gt;"",IF(E289&lt;&gt;"",VLOOKUP(CONCATENATE(D289,"-",E289),'[2]Three Phase - UG'!$C$8:$T$18,12,FALSE),""),"")</f>
        <v/>
      </c>
      <c r="M289" s="679" t="str">
        <f>IF(D289&lt;&gt;"",IF(E289&lt;&gt;"",VLOOKUP(CONCATENATE(D289,"-",E289),'[2]Three Phase - UG'!$C$8:$T$18,13,FALSE),""),"")</f>
        <v/>
      </c>
      <c r="N289" s="678" t="str">
        <f>IF(D289&lt;&gt;"",IF(E289&lt;&gt;"",VLOOKUP(CONCATENATE(D289,"-",E289),'[2]Three Phase - UG'!$C$8:$T$18,15,FALSE)*1000000,""),"")</f>
        <v/>
      </c>
      <c r="O289" s="679"/>
      <c r="P289" s="678"/>
      <c r="W289" s="671"/>
      <c r="X289" s="606"/>
      <c r="Y289" s="606"/>
      <c r="Z289" s="606"/>
      <c r="AA289" s="606"/>
      <c r="AB289" s="606"/>
      <c r="AC289" s="606"/>
      <c r="AD289" s="606"/>
      <c r="AE289" s="606"/>
      <c r="AF289" s="625"/>
      <c r="AG289" s="625"/>
      <c r="AH289" s="625"/>
      <c r="AI289" s="625"/>
      <c r="AJ289" s="625"/>
      <c r="AK289" s="625"/>
      <c r="AL289" s="625"/>
      <c r="AM289" s="625"/>
      <c r="AN289" s="606"/>
      <c r="AO289" s="606"/>
      <c r="AP289" s="606"/>
      <c r="AQ289" s="606"/>
      <c r="AR289" s="606"/>
      <c r="AS289" s="606"/>
      <c r="AT289" s="606"/>
      <c r="AU289" s="606"/>
      <c r="AV289" s="606"/>
      <c r="AW289" s="606"/>
      <c r="AX289" s="606"/>
      <c r="AY289" s="606"/>
      <c r="AZ289" s="606"/>
      <c r="BA289" s="606"/>
    </row>
    <row r="290" spans="1:53" s="672" customFormat="1" x14ac:dyDescent="0.25">
      <c r="A290" s="606"/>
      <c r="B290" s="677"/>
      <c r="C290" s="677"/>
      <c r="D290" s="676"/>
      <c r="E290" s="675"/>
      <c r="F290" s="675"/>
      <c r="G290" s="673"/>
      <c r="H290" s="674"/>
      <c r="I290" s="673"/>
      <c r="J290" s="679" t="str">
        <f>IF(D290&lt;&gt;"",IF(E290&lt;&gt;"",VLOOKUP(CONCATENATE(D290,"-",E290),'[2]Three Phase - UG'!$C$8:$T$18,9,FALSE),""),"")</f>
        <v/>
      </c>
      <c r="K290" s="679" t="str">
        <f>IF(D290&lt;&gt;"",IF(E290&lt;&gt;"",VLOOKUP(CONCATENATE(D290,"-",E290),'[2]Three Phase - UG'!$C$8:$T$18,10,FALSE),""),"")</f>
        <v/>
      </c>
      <c r="L290" s="679" t="str">
        <f>IF(D290&lt;&gt;"",IF(E290&lt;&gt;"",VLOOKUP(CONCATENATE(D290,"-",E290),'[2]Three Phase - UG'!$C$8:$T$18,12,FALSE),""),"")</f>
        <v/>
      </c>
      <c r="M290" s="679" t="str">
        <f>IF(D290&lt;&gt;"",IF(E290&lt;&gt;"",VLOOKUP(CONCATENATE(D290,"-",E290),'[2]Three Phase - UG'!$C$8:$T$18,13,FALSE),""),"")</f>
        <v/>
      </c>
      <c r="N290" s="678" t="str">
        <f>IF(D290&lt;&gt;"",IF(E290&lt;&gt;"",VLOOKUP(CONCATENATE(D290,"-",E290),'[2]Three Phase - UG'!$C$8:$T$18,15,FALSE)*1000000,""),"")</f>
        <v/>
      </c>
      <c r="O290" s="679"/>
      <c r="P290" s="678"/>
      <c r="W290" s="671"/>
      <c r="X290" s="606"/>
      <c r="Y290" s="606"/>
      <c r="Z290" s="606"/>
      <c r="AA290" s="606"/>
      <c r="AB290" s="606"/>
      <c r="AC290" s="606"/>
      <c r="AD290" s="606"/>
      <c r="AE290" s="606"/>
      <c r="AF290" s="625"/>
      <c r="AG290" s="625"/>
      <c r="AH290" s="625"/>
      <c r="AI290" s="625"/>
      <c r="AJ290" s="625"/>
      <c r="AK290" s="625"/>
      <c r="AL290" s="625"/>
      <c r="AM290" s="625"/>
      <c r="AN290" s="606"/>
      <c r="AO290" s="606"/>
      <c r="AP290" s="606"/>
      <c r="AQ290" s="606"/>
      <c r="AR290" s="606"/>
      <c r="AS290" s="606"/>
      <c r="AT290" s="606"/>
      <c r="AU290" s="606"/>
      <c r="AV290" s="606"/>
      <c r="AW290" s="606"/>
      <c r="AX290" s="606"/>
      <c r="AY290" s="606"/>
      <c r="AZ290" s="606"/>
      <c r="BA290" s="606"/>
    </row>
    <row r="291" spans="1:53" s="672" customFormat="1" x14ac:dyDescent="0.25">
      <c r="A291" s="606"/>
      <c r="B291" s="677"/>
      <c r="C291" s="677"/>
      <c r="D291" s="676"/>
      <c r="E291" s="675"/>
      <c r="F291" s="675"/>
      <c r="G291" s="673"/>
      <c r="H291" s="674"/>
      <c r="I291" s="673"/>
      <c r="J291" s="679" t="str">
        <f>IF(D291&lt;&gt;"",IF(E291&lt;&gt;"",VLOOKUP(CONCATENATE(D291,"-",E291),'[2]Three Phase - UG'!$C$8:$T$18,9,FALSE),""),"")</f>
        <v/>
      </c>
      <c r="K291" s="679" t="str">
        <f>IF(D291&lt;&gt;"",IF(E291&lt;&gt;"",VLOOKUP(CONCATENATE(D291,"-",E291),'[2]Three Phase - UG'!$C$8:$T$18,10,FALSE),""),"")</f>
        <v/>
      </c>
      <c r="L291" s="679" t="str">
        <f>IF(D291&lt;&gt;"",IF(E291&lt;&gt;"",VLOOKUP(CONCATENATE(D291,"-",E291),'[2]Three Phase - UG'!$C$8:$T$18,12,FALSE),""),"")</f>
        <v/>
      </c>
      <c r="M291" s="679" t="str">
        <f>IF(D291&lt;&gt;"",IF(E291&lt;&gt;"",VLOOKUP(CONCATENATE(D291,"-",E291),'[2]Three Phase - UG'!$C$8:$T$18,13,FALSE),""),"")</f>
        <v/>
      </c>
      <c r="N291" s="678" t="str">
        <f>IF(D291&lt;&gt;"",IF(E291&lt;&gt;"",VLOOKUP(CONCATENATE(D291,"-",E291),'[2]Three Phase - UG'!$C$8:$T$18,15,FALSE)*1000000,""),"")</f>
        <v/>
      </c>
      <c r="O291" s="679"/>
      <c r="P291" s="678"/>
      <c r="W291" s="671"/>
      <c r="X291" s="606"/>
      <c r="Y291" s="606"/>
      <c r="Z291" s="606"/>
      <c r="AA291" s="606"/>
      <c r="AB291" s="606"/>
      <c r="AC291" s="606"/>
      <c r="AD291" s="606"/>
      <c r="AE291" s="606"/>
      <c r="AF291" s="625"/>
      <c r="AG291" s="625"/>
      <c r="AH291" s="625"/>
      <c r="AI291" s="625"/>
      <c r="AJ291" s="625"/>
      <c r="AK291" s="625"/>
      <c r="AL291" s="625"/>
      <c r="AM291" s="625"/>
      <c r="AN291" s="606"/>
      <c r="AO291" s="606"/>
      <c r="AP291" s="606"/>
      <c r="AQ291" s="606"/>
      <c r="AR291" s="606"/>
      <c r="AS291" s="606"/>
      <c r="AT291" s="606"/>
      <c r="AU291" s="606"/>
      <c r="AV291" s="606"/>
      <c r="AW291" s="606"/>
      <c r="AX291" s="606"/>
      <c r="AY291" s="606"/>
      <c r="AZ291" s="606"/>
      <c r="BA291" s="606"/>
    </row>
    <row r="292" spans="1:53" s="672" customFormat="1" x14ac:dyDescent="0.25">
      <c r="A292" s="606"/>
      <c r="B292" s="677"/>
      <c r="C292" s="677"/>
      <c r="D292" s="676"/>
      <c r="E292" s="675"/>
      <c r="F292" s="675"/>
      <c r="G292" s="673"/>
      <c r="H292" s="674"/>
      <c r="I292" s="673"/>
      <c r="J292" s="679" t="str">
        <f>IF(D292&lt;&gt;"",IF(E292&lt;&gt;"",VLOOKUP(CONCATENATE(D292,"-",E292),'[2]Three Phase - UG'!$C$8:$T$18,9,FALSE),""),"")</f>
        <v/>
      </c>
      <c r="K292" s="679" t="str">
        <f>IF(D292&lt;&gt;"",IF(E292&lt;&gt;"",VLOOKUP(CONCATENATE(D292,"-",E292),'[2]Three Phase - UG'!$C$8:$T$18,10,FALSE),""),"")</f>
        <v/>
      </c>
      <c r="L292" s="679" t="str">
        <f>IF(D292&lt;&gt;"",IF(E292&lt;&gt;"",VLOOKUP(CONCATENATE(D292,"-",E292),'[2]Three Phase - UG'!$C$8:$T$18,12,FALSE),""),"")</f>
        <v/>
      </c>
      <c r="M292" s="679" t="str">
        <f>IF(D292&lt;&gt;"",IF(E292&lt;&gt;"",VLOOKUP(CONCATENATE(D292,"-",E292),'[2]Three Phase - UG'!$C$8:$T$18,13,FALSE),""),"")</f>
        <v/>
      </c>
      <c r="N292" s="678" t="str">
        <f>IF(D292&lt;&gt;"",IF(E292&lt;&gt;"",VLOOKUP(CONCATENATE(D292,"-",E292),'[2]Three Phase - UG'!$C$8:$T$18,15,FALSE)*1000000,""),"")</f>
        <v/>
      </c>
      <c r="O292" s="679"/>
      <c r="P292" s="678"/>
      <c r="W292" s="671"/>
      <c r="X292" s="606"/>
      <c r="Y292" s="606"/>
      <c r="Z292" s="606"/>
      <c r="AA292" s="606"/>
      <c r="AB292" s="606"/>
      <c r="AC292" s="606"/>
      <c r="AD292" s="606"/>
      <c r="AE292" s="606"/>
      <c r="AF292" s="625"/>
      <c r="AG292" s="625"/>
      <c r="AH292" s="625"/>
      <c r="AI292" s="625"/>
      <c r="AJ292" s="625"/>
      <c r="AK292" s="625"/>
      <c r="AL292" s="625"/>
      <c r="AM292" s="625"/>
      <c r="AN292" s="606"/>
      <c r="AO292" s="606"/>
      <c r="AP292" s="606"/>
      <c r="AQ292" s="606"/>
      <c r="AR292" s="606"/>
      <c r="AS292" s="606"/>
      <c r="AT292" s="606"/>
      <c r="AU292" s="606"/>
      <c r="AV292" s="606"/>
      <c r="AW292" s="606"/>
      <c r="AX292" s="606"/>
      <c r="AY292" s="606"/>
      <c r="AZ292" s="606"/>
      <c r="BA292" s="606"/>
    </row>
    <row r="293" spans="1:53" s="672" customFormat="1" x14ac:dyDescent="0.25">
      <c r="A293" s="606"/>
      <c r="B293" s="677"/>
      <c r="C293" s="677"/>
      <c r="D293" s="676"/>
      <c r="E293" s="675"/>
      <c r="F293" s="675"/>
      <c r="G293" s="673"/>
      <c r="H293" s="674"/>
      <c r="I293" s="673"/>
      <c r="J293" s="679" t="str">
        <f>IF(D293&lt;&gt;"",IF(E293&lt;&gt;"",VLOOKUP(CONCATENATE(D293,"-",E293),'[2]Three Phase - UG'!$C$8:$T$18,9,FALSE),""),"")</f>
        <v/>
      </c>
      <c r="K293" s="679" t="str">
        <f>IF(D293&lt;&gt;"",IF(E293&lt;&gt;"",VLOOKUP(CONCATENATE(D293,"-",E293),'[2]Three Phase - UG'!$C$8:$T$18,10,FALSE),""),"")</f>
        <v/>
      </c>
      <c r="L293" s="679" t="str">
        <f>IF(D293&lt;&gt;"",IF(E293&lt;&gt;"",VLOOKUP(CONCATENATE(D293,"-",E293),'[2]Three Phase - UG'!$C$8:$T$18,12,FALSE),""),"")</f>
        <v/>
      </c>
      <c r="M293" s="679" t="str">
        <f>IF(D293&lt;&gt;"",IF(E293&lt;&gt;"",VLOOKUP(CONCATENATE(D293,"-",E293),'[2]Three Phase - UG'!$C$8:$T$18,13,FALSE),""),"")</f>
        <v/>
      </c>
      <c r="N293" s="678" t="str">
        <f>IF(D293&lt;&gt;"",IF(E293&lt;&gt;"",VLOOKUP(CONCATENATE(D293,"-",E293),'[2]Three Phase - UG'!$C$8:$T$18,15,FALSE)*1000000,""),"")</f>
        <v/>
      </c>
      <c r="O293" s="679"/>
      <c r="P293" s="678"/>
      <c r="W293" s="671"/>
      <c r="X293" s="606"/>
      <c r="Y293" s="606"/>
      <c r="Z293" s="606"/>
      <c r="AA293" s="606"/>
      <c r="AB293" s="606"/>
      <c r="AC293" s="606"/>
      <c r="AD293" s="606"/>
      <c r="AE293" s="606"/>
      <c r="AF293" s="625"/>
      <c r="AG293" s="625"/>
      <c r="AH293" s="625"/>
      <c r="AI293" s="625"/>
      <c r="AJ293" s="625"/>
      <c r="AK293" s="625"/>
      <c r="AL293" s="625"/>
      <c r="AM293" s="625"/>
      <c r="AN293" s="606"/>
      <c r="AO293" s="606"/>
      <c r="AP293" s="606"/>
      <c r="AQ293" s="606"/>
      <c r="AR293" s="606"/>
      <c r="AS293" s="606"/>
      <c r="AT293" s="606"/>
      <c r="AU293" s="606"/>
      <c r="AV293" s="606"/>
      <c r="AW293" s="606"/>
      <c r="AX293" s="606"/>
      <c r="AY293" s="606"/>
      <c r="AZ293" s="606"/>
      <c r="BA293" s="606"/>
    </row>
    <row r="294" spans="1:53" s="672" customFormat="1" x14ac:dyDescent="0.25">
      <c r="A294" s="606"/>
      <c r="B294" s="677"/>
      <c r="C294" s="677"/>
      <c r="D294" s="676"/>
      <c r="E294" s="675"/>
      <c r="F294" s="675"/>
      <c r="G294" s="673"/>
      <c r="H294" s="674"/>
      <c r="I294" s="673"/>
      <c r="J294" s="679" t="str">
        <f>IF(D294&lt;&gt;"",IF(E294&lt;&gt;"",VLOOKUP(CONCATENATE(D294,"-",E294),'[2]Three Phase - UG'!$C$8:$T$18,9,FALSE),""),"")</f>
        <v/>
      </c>
      <c r="K294" s="679" t="str">
        <f>IF(D294&lt;&gt;"",IF(E294&lt;&gt;"",VLOOKUP(CONCATENATE(D294,"-",E294),'[2]Three Phase - UG'!$C$8:$T$18,10,FALSE),""),"")</f>
        <v/>
      </c>
      <c r="L294" s="679" t="str">
        <f>IF(D294&lt;&gt;"",IF(E294&lt;&gt;"",VLOOKUP(CONCATENATE(D294,"-",E294),'[2]Three Phase - UG'!$C$8:$T$18,12,FALSE),""),"")</f>
        <v/>
      </c>
      <c r="M294" s="679" t="str">
        <f>IF(D294&lt;&gt;"",IF(E294&lt;&gt;"",VLOOKUP(CONCATENATE(D294,"-",E294),'[2]Three Phase - UG'!$C$8:$T$18,13,FALSE),""),"")</f>
        <v/>
      </c>
      <c r="N294" s="678" t="str">
        <f>IF(D294&lt;&gt;"",IF(E294&lt;&gt;"",VLOOKUP(CONCATENATE(D294,"-",E294),'[2]Three Phase - UG'!$C$8:$T$18,15,FALSE)*1000000,""),"")</f>
        <v/>
      </c>
      <c r="O294" s="679"/>
      <c r="P294" s="678"/>
      <c r="W294" s="671"/>
      <c r="X294" s="606"/>
      <c r="Y294" s="606"/>
      <c r="Z294" s="606"/>
      <c r="AA294" s="606"/>
      <c r="AB294" s="606"/>
      <c r="AC294" s="606"/>
      <c r="AD294" s="606"/>
      <c r="AE294" s="606"/>
      <c r="AF294" s="625"/>
      <c r="AG294" s="625"/>
      <c r="AH294" s="625"/>
      <c r="AI294" s="625"/>
      <c r="AJ294" s="625"/>
      <c r="AK294" s="625"/>
      <c r="AL294" s="625"/>
      <c r="AM294" s="625"/>
      <c r="AN294" s="606"/>
      <c r="AO294" s="606"/>
      <c r="AP294" s="606"/>
      <c r="AQ294" s="606"/>
      <c r="AR294" s="606"/>
      <c r="AS294" s="606"/>
      <c r="AT294" s="606"/>
      <c r="AU294" s="606"/>
      <c r="AV294" s="606"/>
      <c r="AW294" s="606"/>
      <c r="AX294" s="606"/>
      <c r="AY294" s="606"/>
      <c r="AZ294" s="606"/>
      <c r="BA294" s="606"/>
    </row>
    <row r="295" spans="1:53" s="672" customFormat="1" x14ac:dyDescent="0.25">
      <c r="A295" s="606"/>
      <c r="B295" s="677"/>
      <c r="C295" s="677"/>
      <c r="D295" s="676"/>
      <c r="E295" s="675"/>
      <c r="F295" s="675"/>
      <c r="G295" s="673"/>
      <c r="H295" s="674"/>
      <c r="I295" s="673"/>
      <c r="J295" s="679" t="str">
        <f>IF(D295&lt;&gt;"",IF(E295&lt;&gt;"",VLOOKUP(CONCATENATE(D295,"-",E295),'[2]Three Phase - UG'!$C$8:$T$18,9,FALSE),""),"")</f>
        <v/>
      </c>
      <c r="K295" s="679" t="str">
        <f>IF(D295&lt;&gt;"",IF(E295&lt;&gt;"",VLOOKUP(CONCATENATE(D295,"-",E295),'[2]Three Phase - UG'!$C$8:$T$18,10,FALSE),""),"")</f>
        <v/>
      </c>
      <c r="L295" s="679" t="str">
        <f>IF(D295&lt;&gt;"",IF(E295&lt;&gt;"",VLOOKUP(CONCATENATE(D295,"-",E295),'[2]Three Phase - UG'!$C$8:$T$18,12,FALSE),""),"")</f>
        <v/>
      </c>
      <c r="M295" s="679" t="str">
        <f>IF(D295&lt;&gt;"",IF(E295&lt;&gt;"",VLOOKUP(CONCATENATE(D295,"-",E295),'[2]Three Phase - UG'!$C$8:$T$18,13,FALSE),""),"")</f>
        <v/>
      </c>
      <c r="N295" s="678" t="str">
        <f>IF(D295&lt;&gt;"",IF(E295&lt;&gt;"",VLOOKUP(CONCATENATE(D295,"-",E295),'[2]Three Phase - UG'!$C$8:$T$18,15,FALSE)*1000000,""),"")</f>
        <v/>
      </c>
      <c r="O295" s="679"/>
      <c r="P295" s="678"/>
      <c r="W295" s="671"/>
      <c r="X295" s="606"/>
      <c r="Y295" s="606"/>
      <c r="Z295" s="606"/>
      <c r="AA295" s="606"/>
      <c r="AB295" s="606"/>
      <c r="AC295" s="606"/>
      <c r="AD295" s="606"/>
      <c r="AE295" s="606"/>
      <c r="AF295" s="625"/>
      <c r="AG295" s="625"/>
      <c r="AH295" s="625"/>
      <c r="AI295" s="625"/>
      <c r="AJ295" s="625"/>
      <c r="AK295" s="625"/>
      <c r="AL295" s="625"/>
      <c r="AM295" s="625"/>
      <c r="AN295" s="606"/>
      <c r="AO295" s="606"/>
      <c r="AP295" s="606"/>
      <c r="AQ295" s="606"/>
      <c r="AR295" s="606"/>
      <c r="AS295" s="606"/>
      <c r="AT295" s="606"/>
      <c r="AU295" s="606"/>
      <c r="AV295" s="606"/>
      <c r="AW295" s="606"/>
      <c r="AX295" s="606"/>
      <c r="AY295" s="606"/>
      <c r="AZ295" s="606"/>
      <c r="BA295" s="606"/>
    </row>
    <row r="296" spans="1:53" s="672" customFormat="1" x14ac:dyDescent="0.25">
      <c r="A296" s="606"/>
      <c r="B296" s="677"/>
      <c r="C296" s="677"/>
      <c r="D296" s="676"/>
      <c r="E296" s="675"/>
      <c r="F296" s="675"/>
      <c r="G296" s="673"/>
      <c r="H296" s="674"/>
      <c r="I296" s="673"/>
      <c r="J296" s="679" t="str">
        <f>IF(D296&lt;&gt;"",IF(E296&lt;&gt;"",VLOOKUP(CONCATENATE(D296,"-",E296),'[2]Three Phase - UG'!$C$8:$T$18,9,FALSE),""),"")</f>
        <v/>
      </c>
      <c r="K296" s="679" t="str">
        <f>IF(D296&lt;&gt;"",IF(E296&lt;&gt;"",VLOOKUP(CONCATENATE(D296,"-",E296),'[2]Three Phase - UG'!$C$8:$T$18,10,FALSE),""),"")</f>
        <v/>
      </c>
      <c r="L296" s="679" t="str">
        <f>IF(D296&lt;&gt;"",IF(E296&lt;&gt;"",VLOOKUP(CONCATENATE(D296,"-",E296),'[2]Three Phase - UG'!$C$8:$T$18,12,FALSE),""),"")</f>
        <v/>
      </c>
      <c r="M296" s="679" t="str">
        <f>IF(D296&lt;&gt;"",IF(E296&lt;&gt;"",VLOOKUP(CONCATENATE(D296,"-",E296),'[2]Three Phase - UG'!$C$8:$T$18,13,FALSE),""),"")</f>
        <v/>
      </c>
      <c r="N296" s="678" t="str">
        <f>IF(D296&lt;&gt;"",IF(E296&lt;&gt;"",VLOOKUP(CONCATENATE(D296,"-",E296),'[2]Three Phase - UG'!$C$8:$T$18,15,FALSE)*1000000,""),"")</f>
        <v/>
      </c>
      <c r="O296" s="679"/>
      <c r="P296" s="678"/>
      <c r="W296" s="671"/>
      <c r="X296" s="606"/>
      <c r="Y296" s="606"/>
      <c r="Z296" s="606"/>
      <c r="AA296" s="606"/>
      <c r="AB296" s="606"/>
      <c r="AC296" s="606"/>
      <c r="AD296" s="606"/>
      <c r="AE296" s="606"/>
      <c r="AF296" s="625"/>
      <c r="AG296" s="625"/>
      <c r="AH296" s="625"/>
      <c r="AI296" s="625"/>
      <c r="AJ296" s="625"/>
      <c r="AK296" s="625"/>
      <c r="AL296" s="625"/>
      <c r="AM296" s="625"/>
      <c r="AN296" s="606"/>
      <c r="AO296" s="606"/>
      <c r="AP296" s="606"/>
      <c r="AQ296" s="606"/>
      <c r="AR296" s="606"/>
      <c r="AS296" s="606"/>
      <c r="AT296" s="606"/>
      <c r="AU296" s="606"/>
      <c r="AV296" s="606"/>
      <c r="AW296" s="606"/>
      <c r="AX296" s="606"/>
      <c r="AY296" s="606"/>
      <c r="AZ296" s="606"/>
      <c r="BA296" s="606"/>
    </row>
    <row r="297" spans="1:53" s="672" customFormat="1" x14ac:dyDescent="0.25">
      <c r="A297" s="606"/>
      <c r="B297" s="677"/>
      <c r="C297" s="677"/>
      <c r="D297" s="676"/>
      <c r="E297" s="675"/>
      <c r="F297" s="675"/>
      <c r="G297" s="673"/>
      <c r="H297" s="674"/>
      <c r="I297" s="673"/>
      <c r="J297" s="679" t="str">
        <f>IF(D297&lt;&gt;"",IF(E297&lt;&gt;"",VLOOKUP(CONCATENATE(D297,"-",E297),'[2]Three Phase - UG'!$C$8:$T$18,9,FALSE),""),"")</f>
        <v/>
      </c>
      <c r="K297" s="679" t="str">
        <f>IF(D297&lt;&gt;"",IF(E297&lt;&gt;"",VLOOKUP(CONCATENATE(D297,"-",E297),'[2]Three Phase - UG'!$C$8:$T$18,10,FALSE),""),"")</f>
        <v/>
      </c>
      <c r="L297" s="679" t="str">
        <f>IF(D297&lt;&gt;"",IF(E297&lt;&gt;"",VLOOKUP(CONCATENATE(D297,"-",E297),'[2]Three Phase - UG'!$C$8:$T$18,12,FALSE),""),"")</f>
        <v/>
      </c>
      <c r="M297" s="679" t="str">
        <f>IF(D297&lt;&gt;"",IF(E297&lt;&gt;"",VLOOKUP(CONCATENATE(D297,"-",E297),'[2]Three Phase - UG'!$C$8:$T$18,13,FALSE),""),"")</f>
        <v/>
      </c>
      <c r="N297" s="678" t="str">
        <f>IF(D297&lt;&gt;"",IF(E297&lt;&gt;"",VLOOKUP(CONCATENATE(D297,"-",E297),'[2]Three Phase - UG'!$C$8:$T$18,15,FALSE)*1000000,""),"")</f>
        <v/>
      </c>
      <c r="O297" s="679"/>
      <c r="P297" s="678"/>
      <c r="W297" s="671"/>
      <c r="X297" s="606"/>
      <c r="Y297" s="606"/>
      <c r="Z297" s="606"/>
      <c r="AA297" s="606"/>
      <c r="AB297" s="606"/>
      <c r="AC297" s="606"/>
      <c r="AD297" s="606"/>
      <c r="AE297" s="606"/>
      <c r="AF297" s="625"/>
      <c r="AG297" s="625"/>
      <c r="AH297" s="625"/>
      <c r="AI297" s="625"/>
      <c r="AJ297" s="625"/>
      <c r="AK297" s="625"/>
      <c r="AL297" s="625"/>
      <c r="AM297" s="625"/>
      <c r="AN297" s="606"/>
      <c r="AO297" s="606"/>
      <c r="AP297" s="606"/>
      <c r="AQ297" s="606"/>
      <c r="AR297" s="606"/>
      <c r="AS297" s="606"/>
      <c r="AT297" s="606"/>
      <c r="AU297" s="606"/>
      <c r="AV297" s="606"/>
      <c r="AW297" s="606"/>
      <c r="AX297" s="606"/>
      <c r="AY297" s="606"/>
      <c r="AZ297" s="606"/>
      <c r="BA297" s="606"/>
    </row>
    <row r="298" spans="1:53" s="672" customFormat="1" x14ac:dyDescent="0.25">
      <c r="A298" s="606"/>
      <c r="B298" s="677"/>
      <c r="C298" s="677"/>
      <c r="D298" s="676"/>
      <c r="E298" s="675"/>
      <c r="F298" s="675"/>
      <c r="G298" s="673"/>
      <c r="H298" s="674"/>
      <c r="I298" s="673"/>
      <c r="J298" s="679" t="str">
        <f>IF(D298&lt;&gt;"",IF(E298&lt;&gt;"",VLOOKUP(CONCATENATE(D298,"-",E298),'[2]Three Phase - UG'!$C$8:$T$18,9,FALSE),""),"")</f>
        <v/>
      </c>
      <c r="K298" s="679" t="str">
        <f>IF(D298&lt;&gt;"",IF(E298&lt;&gt;"",VLOOKUP(CONCATENATE(D298,"-",E298),'[2]Three Phase - UG'!$C$8:$T$18,10,FALSE),""),"")</f>
        <v/>
      </c>
      <c r="L298" s="679" t="str">
        <f>IF(D298&lt;&gt;"",IF(E298&lt;&gt;"",VLOOKUP(CONCATENATE(D298,"-",E298),'[2]Three Phase - UG'!$C$8:$T$18,12,FALSE),""),"")</f>
        <v/>
      </c>
      <c r="M298" s="679" t="str">
        <f>IF(D298&lt;&gt;"",IF(E298&lt;&gt;"",VLOOKUP(CONCATENATE(D298,"-",E298),'[2]Three Phase - UG'!$C$8:$T$18,13,FALSE),""),"")</f>
        <v/>
      </c>
      <c r="N298" s="678" t="str">
        <f>IF(D298&lt;&gt;"",IF(E298&lt;&gt;"",VLOOKUP(CONCATENATE(D298,"-",E298),'[2]Three Phase - UG'!$C$8:$T$18,15,FALSE)*1000000,""),"")</f>
        <v/>
      </c>
      <c r="O298" s="679"/>
      <c r="P298" s="678"/>
      <c r="W298" s="671"/>
      <c r="X298" s="606"/>
      <c r="Y298" s="606"/>
      <c r="Z298" s="606"/>
      <c r="AA298" s="606"/>
      <c r="AB298" s="606"/>
      <c r="AC298" s="606"/>
      <c r="AD298" s="606"/>
      <c r="AE298" s="606"/>
      <c r="AF298" s="625"/>
      <c r="AG298" s="625"/>
      <c r="AH298" s="625"/>
      <c r="AI298" s="625"/>
      <c r="AJ298" s="625"/>
      <c r="AK298" s="625"/>
      <c r="AL298" s="625"/>
      <c r="AM298" s="625"/>
      <c r="AN298" s="606"/>
      <c r="AO298" s="606"/>
      <c r="AP298" s="606"/>
      <c r="AQ298" s="606"/>
      <c r="AR298" s="606"/>
      <c r="AS298" s="606"/>
      <c r="AT298" s="606"/>
      <c r="AU298" s="606"/>
      <c r="AV298" s="606"/>
      <c r="AW298" s="606"/>
      <c r="AX298" s="606"/>
      <c r="AY298" s="606"/>
      <c r="AZ298" s="606"/>
      <c r="BA298" s="606"/>
    </row>
    <row r="299" spans="1:53" s="672" customFormat="1" x14ac:dyDescent="0.25">
      <c r="A299" s="606"/>
      <c r="B299" s="677"/>
      <c r="C299" s="677"/>
      <c r="D299" s="676"/>
      <c r="E299" s="675"/>
      <c r="F299" s="675"/>
      <c r="G299" s="673"/>
      <c r="H299" s="674"/>
      <c r="I299" s="673"/>
      <c r="J299" s="679" t="str">
        <f>IF(D299&lt;&gt;"",IF(E299&lt;&gt;"",VLOOKUP(CONCATENATE(D299,"-",E299),'[2]Three Phase - UG'!$C$8:$T$18,9,FALSE),""),"")</f>
        <v/>
      </c>
      <c r="K299" s="679" t="str">
        <f>IF(D299&lt;&gt;"",IF(E299&lt;&gt;"",VLOOKUP(CONCATENATE(D299,"-",E299),'[2]Three Phase - UG'!$C$8:$T$18,10,FALSE),""),"")</f>
        <v/>
      </c>
      <c r="L299" s="679" t="str">
        <f>IF(D299&lt;&gt;"",IF(E299&lt;&gt;"",VLOOKUP(CONCATENATE(D299,"-",E299),'[2]Three Phase - UG'!$C$8:$T$18,12,FALSE),""),"")</f>
        <v/>
      </c>
      <c r="M299" s="679" t="str">
        <f>IF(D299&lt;&gt;"",IF(E299&lt;&gt;"",VLOOKUP(CONCATENATE(D299,"-",E299),'[2]Three Phase - UG'!$C$8:$T$18,13,FALSE),""),"")</f>
        <v/>
      </c>
      <c r="N299" s="678" t="str">
        <f>IF(D299&lt;&gt;"",IF(E299&lt;&gt;"",VLOOKUP(CONCATENATE(D299,"-",E299),'[2]Three Phase - UG'!$C$8:$T$18,15,FALSE)*1000000,""),"")</f>
        <v/>
      </c>
      <c r="O299" s="679"/>
      <c r="P299" s="678"/>
      <c r="W299" s="671"/>
      <c r="X299" s="606"/>
      <c r="Y299" s="606"/>
      <c r="Z299" s="606"/>
      <c r="AA299" s="606"/>
      <c r="AB299" s="606"/>
      <c r="AC299" s="606"/>
      <c r="AD299" s="606"/>
      <c r="AE299" s="606"/>
      <c r="AF299" s="625"/>
      <c r="AG299" s="625"/>
      <c r="AH299" s="625"/>
      <c r="AI299" s="625"/>
      <c r="AJ299" s="625"/>
      <c r="AK299" s="625"/>
      <c r="AL299" s="625"/>
      <c r="AM299" s="625"/>
      <c r="AN299" s="606"/>
      <c r="AO299" s="606"/>
      <c r="AP299" s="606"/>
      <c r="AQ299" s="606"/>
      <c r="AR299" s="606"/>
      <c r="AS299" s="606"/>
      <c r="AT299" s="606"/>
      <c r="AU299" s="606"/>
      <c r="AV299" s="606"/>
      <c r="AW299" s="606"/>
      <c r="AX299" s="606"/>
      <c r="AY299" s="606"/>
      <c r="AZ299" s="606"/>
      <c r="BA299" s="606"/>
    </row>
    <row r="300" spans="1:53" s="672" customFormat="1" x14ac:dyDescent="0.25">
      <c r="A300" s="606"/>
      <c r="B300" s="677"/>
      <c r="C300" s="677"/>
      <c r="D300" s="676"/>
      <c r="E300" s="675"/>
      <c r="F300" s="675"/>
      <c r="G300" s="673"/>
      <c r="H300" s="674"/>
      <c r="I300" s="673"/>
      <c r="J300" s="679" t="str">
        <f>IF(D300&lt;&gt;"",IF(E300&lt;&gt;"",VLOOKUP(CONCATENATE(D300,"-",E300),'[2]Three Phase - UG'!$C$8:$T$18,9,FALSE),""),"")</f>
        <v/>
      </c>
      <c r="K300" s="679" t="str">
        <f>IF(D300&lt;&gt;"",IF(E300&lt;&gt;"",VLOOKUP(CONCATENATE(D300,"-",E300),'[2]Three Phase - UG'!$C$8:$T$18,10,FALSE),""),"")</f>
        <v/>
      </c>
      <c r="L300" s="679" t="str">
        <f>IF(D300&lt;&gt;"",IF(E300&lt;&gt;"",VLOOKUP(CONCATENATE(D300,"-",E300),'[2]Three Phase - UG'!$C$8:$T$18,12,FALSE),""),"")</f>
        <v/>
      </c>
      <c r="M300" s="679" t="str">
        <f>IF(D300&lt;&gt;"",IF(E300&lt;&gt;"",VLOOKUP(CONCATENATE(D300,"-",E300),'[2]Three Phase - UG'!$C$8:$T$18,13,FALSE),""),"")</f>
        <v/>
      </c>
      <c r="N300" s="678" t="str">
        <f>IF(D300&lt;&gt;"",IF(E300&lt;&gt;"",VLOOKUP(CONCATENATE(D300,"-",E300),'[2]Three Phase - UG'!$C$8:$T$18,15,FALSE)*1000000,""),"")</f>
        <v/>
      </c>
      <c r="O300" s="679"/>
      <c r="P300" s="678"/>
      <c r="W300" s="671"/>
      <c r="X300" s="606"/>
      <c r="Y300" s="606"/>
      <c r="Z300" s="606"/>
      <c r="AA300" s="606"/>
      <c r="AB300" s="606"/>
      <c r="AC300" s="606"/>
      <c r="AD300" s="606"/>
      <c r="AE300" s="606"/>
      <c r="AF300" s="625"/>
      <c r="AG300" s="625"/>
      <c r="AH300" s="625"/>
      <c r="AI300" s="625"/>
      <c r="AJ300" s="625"/>
      <c r="AK300" s="625"/>
      <c r="AL300" s="625"/>
      <c r="AM300" s="625"/>
      <c r="AN300" s="606"/>
      <c r="AO300" s="606"/>
      <c r="AP300" s="606"/>
      <c r="AQ300" s="606"/>
      <c r="AR300" s="606"/>
      <c r="AS300" s="606"/>
      <c r="AT300" s="606"/>
      <c r="AU300" s="606"/>
      <c r="AV300" s="606"/>
      <c r="AW300" s="606"/>
      <c r="AX300" s="606"/>
      <c r="AY300" s="606"/>
      <c r="AZ300" s="606"/>
      <c r="BA300" s="606"/>
    </row>
    <row r="301" spans="1:53" s="672" customFormat="1" x14ac:dyDescent="0.25">
      <c r="A301" s="606"/>
      <c r="B301" s="677"/>
      <c r="C301" s="677"/>
      <c r="D301" s="676"/>
      <c r="E301" s="675"/>
      <c r="F301" s="675"/>
      <c r="G301" s="673"/>
      <c r="H301" s="674"/>
      <c r="I301" s="673"/>
      <c r="J301" s="679" t="str">
        <f>IF(D301&lt;&gt;"",IF(E301&lt;&gt;"",VLOOKUP(CONCATENATE(D301,"-",E301),'[2]Three Phase - UG'!$C$8:$T$18,9,FALSE),""),"")</f>
        <v/>
      </c>
      <c r="K301" s="679" t="str">
        <f>IF(D301&lt;&gt;"",IF(E301&lt;&gt;"",VLOOKUP(CONCATENATE(D301,"-",E301),'[2]Three Phase - UG'!$C$8:$T$18,10,FALSE),""),"")</f>
        <v/>
      </c>
      <c r="L301" s="679" t="str">
        <f>IF(D301&lt;&gt;"",IF(E301&lt;&gt;"",VLOOKUP(CONCATENATE(D301,"-",E301),'[2]Three Phase - UG'!$C$8:$T$18,12,FALSE),""),"")</f>
        <v/>
      </c>
      <c r="M301" s="679" t="str">
        <f>IF(D301&lt;&gt;"",IF(E301&lt;&gt;"",VLOOKUP(CONCATENATE(D301,"-",E301),'[2]Three Phase - UG'!$C$8:$T$18,13,FALSE),""),"")</f>
        <v/>
      </c>
      <c r="N301" s="678" t="str">
        <f>IF(D301&lt;&gt;"",IF(E301&lt;&gt;"",VLOOKUP(CONCATENATE(D301,"-",E301),'[2]Three Phase - UG'!$C$8:$T$18,15,FALSE)*1000000,""),"")</f>
        <v/>
      </c>
      <c r="O301" s="679"/>
      <c r="P301" s="678"/>
      <c r="W301" s="671"/>
      <c r="X301" s="606"/>
      <c r="Y301" s="606"/>
      <c r="Z301" s="606"/>
      <c r="AA301" s="606"/>
      <c r="AB301" s="606"/>
      <c r="AC301" s="606"/>
      <c r="AD301" s="606"/>
      <c r="AE301" s="606"/>
      <c r="AF301" s="625"/>
      <c r="AG301" s="625"/>
      <c r="AH301" s="625"/>
      <c r="AI301" s="625"/>
      <c r="AJ301" s="625"/>
      <c r="AK301" s="625"/>
      <c r="AL301" s="625"/>
      <c r="AM301" s="625"/>
      <c r="AN301" s="606"/>
      <c r="AO301" s="606"/>
      <c r="AP301" s="606"/>
      <c r="AQ301" s="606"/>
      <c r="AR301" s="606"/>
      <c r="AS301" s="606"/>
      <c r="AT301" s="606"/>
      <c r="AU301" s="606"/>
      <c r="AV301" s="606"/>
      <c r="AW301" s="606"/>
      <c r="AX301" s="606"/>
      <c r="AY301" s="606"/>
      <c r="AZ301" s="606"/>
      <c r="BA301" s="606"/>
    </row>
    <row r="302" spans="1:53" s="672" customFormat="1" x14ac:dyDescent="0.25">
      <c r="A302" s="606"/>
      <c r="B302" s="677"/>
      <c r="C302" s="677"/>
      <c r="D302" s="676"/>
      <c r="E302" s="675"/>
      <c r="F302" s="675"/>
      <c r="G302" s="673"/>
      <c r="H302" s="674"/>
      <c r="I302" s="673"/>
      <c r="J302" s="679" t="str">
        <f>IF(D302&lt;&gt;"",IF(E302&lt;&gt;"",VLOOKUP(CONCATENATE(D302,"-",E302),'[2]Three Phase - UG'!$C$8:$T$18,9,FALSE),""),"")</f>
        <v/>
      </c>
      <c r="K302" s="679" t="str">
        <f>IF(D302&lt;&gt;"",IF(E302&lt;&gt;"",VLOOKUP(CONCATENATE(D302,"-",E302),'[2]Three Phase - UG'!$C$8:$T$18,10,FALSE),""),"")</f>
        <v/>
      </c>
      <c r="L302" s="679" t="str">
        <f>IF(D302&lt;&gt;"",IF(E302&lt;&gt;"",VLOOKUP(CONCATENATE(D302,"-",E302),'[2]Three Phase - UG'!$C$8:$T$18,12,FALSE),""),"")</f>
        <v/>
      </c>
      <c r="M302" s="679" t="str">
        <f>IF(D302&lt;&gt;"",IF(E302&lt;&gt;"",VLOOKUP(CONCATENATE(D302,"-",E302),'[2]Three Phase - UG'!$C$8:$T$18,13,FALSE),""),"")</f>
        <v/>
      </c>
      <c r="N302" s="678" t="str">
        <f>IF(D302&lt;&gt;"",IF(E302&lt;&gt;"",VLOOKUP(CONCATENATE(D302,"-",E302),'[2]Three Phase - UG'!$C$8:$T$18,15,FALSE)*1000000,""),"")</f>
        <v/>
      </c>
      <c r="O302" s="679"/>
      <c r="P302" s="678"/>
      <c r="W302" s="671"/>
      <c r="X302" s="606"/>
      <c r="Y302" s="606"/>
      <c r="Z302" s="606"/>
      <c r="AA302" s="606"/>
      <c r="AB302" s="606"/>
      <c r="AC302" s="606"/>
      <c r="AD302" s="606"/>
      <c r="AE302" s="606"/>
      <c r="AF302" s="625"/>
      <c r="AG302" s="625"/>
      <c r="AH302" s="625"/>
      <c r="AI302" s="625"/>
      <c r="AJ302" s="625"/>
      <c r="AK302" s="625"/>
      <c r="AL302" s="625"/>
      <c r="AM302" s="625"/>
      <c r="AN302" s="606"/>
      <c r="AO302" s="606"/>
      <c r="AP302" s="606"/>
      <c r="AQ302" s="606"/>
      <c r="AR302" s="606"/>
      <c r="AS302" s="606"/>
      <c r="AT302" s="606"/>
      <c r="AU302" s="606"/>
      <c r="AV302" s="606"/>
      <c r="AW302" s="606"/>
      <c r="AX302" s="606"/>
      <c r="AY302" s="606"/>
      <c r="AZ302" s="606"/>
      <c r="BA302" s="606"/>
    </row>
    <row r="303" spans="1:53" s="672" customFormat="1" x14ac:dyDescent="0.25">
      <c r="A303" s="606"/>
      <c r="B303" s="677"/>
      <c r="C303" s="677"/>
      <c r="D303" s="676"/>
      <c r="E303" s="675"/>
      <c r="F303" s="675"/>
      <c r="G303" s="673"/>
      <c r="H303" s="674"/>
      <c r="I303" s="673"/>
      <c r="J303" s="679" t="str">
        <f>IF(D303&lt;&gt;"",IF(E303&lt;&gt;"",VLOOKUP(CONCATENATE(D303,"-",E303),'[2]Three Phase - UG'!$C$8:$T$18,9,FALSE),""),"")</f>
        <v/>
      </c>
      <c r="K303" s="679" t="str">
        <f>IF(D303&lt;&gt;"",IF(E303&lt;&gt;"",VLOOKUP(CONCATENATE(D303,"-",E303),'[2]Three Phase - UG'!$C$8:$T$18,10,FALSE),""),"")</f>
        <v/>
      </c>
      <c r="L303" s="679" t="str">
        <f>IF(D303&lt;&gt;"",IF(E303&lt;&gt;"",VLOOKUP(CONCATENATE(D303,"-",E303),'[2]Three Phase - UG'!$C$8:$T$18,12,FALSE),""),"")</f>
        <v/>
      </c>
      <c r="M303" s="679" t="str">
        <f>IF(D303&lt;&gt;"",IF(E303&lt;&gt;"",VLOOKUP(CONCATENATE(D303,"-",E303),'[2]Three Phase - UG'!$C$8:$T$18,13,FALSE),""),"")</f>
        <v/>
      </c>
      <c r="N303" s="678" t="str">
        <f>IF(D303&lt;&gt;"",IF(E303&lt;&gt;"",VLOOKUP(CONCATENATE(D303,"-",E303),'[2]Three Phase - UG'!$C$8:$T$18,15,FALSE)*1000000,""),"")</f>
        <v/>
      </c>
      <c r="O303" s="679"/>
      <c r="P303" s="678"/>
      <c r="W303" s="671"/>
      <c r="X303" s="606"/>
      <c r="Y303" s="606"/>
      <c r="Z303" s="606"/>
      <c r="AA303" s="606"/>
      <c r="AB303" s="606"/>
      <c r="AC303" s="606"/>
      <c r="AD303" s="606"/>
      <c r="AE303" s="606"/>
      <c r="AF303" s="625"/>
      <c r="AG303" s="625"/>
      <c r="AH303" s="625"/>
      <c r="AI303" s="625"/>
      <c r="AJ303" s="625"/>
      <c r="AK303" s="625"/>
      <c r="AL303" s="625"/>
      <c r="AM303" s="625"/>
      <c r="AN303" s="606"/>
      <c r="AO303" s="606"/>
      <c r="AP303" s="606"/>
      <c r="AQ303" s="606"/>
      <c r="AR303" s="606"/>
      <c r="AS303" s="606"/>
      <c r="AT303" s="606"/>
      <c r="AU303" s="606"/>
      <c r="AV303" s="606"/>
      <c r="AW303" s="606"/>
      <c r="AX303" s="606"/>
      <c r="AY303" s="606"/>
      <c r="AZ303" s="606"/>
      <c r="BA303" s="606"/>
    </row>
    <row r="304" spans="1:53" s="672" customFormat="1" x14ac:dyDescent="0.25">
      <c r="A304" s="606"/>
      <c r="B304" s="677"/>
      <c r="C304" s="677"/>
      <c r="D304" s="676"/>
      <c r="E304" s="675"/>
      <c r="F304" s="675"/>
      <c r="G304" s="673"/>
      <c r="H304" s="674"/>
      <c r="I304" s="673"/>
      <c r="J304" s="679" t="str">
        <f>IF(D304&lt;&gt;"",IF(E304&lt;&gt;"",VLOOKUP(CONCATENATE(D304,"-",E304),'[2]Three Phase - UG'!$C$8:$T$18,9,FALSE),""),"")</f>
        <v/>
      </c>
      <c r="K304" s="679" t="str">
        <f>IF(D304&lt;&gt;"",IF(E304&lt;&gt;"",VLOOKUP(CONCATENATE(D304,"-",E304),'[2]Three Phase - UG'!$C$8:$T$18,10,FALSE),""),"")</f>
        <v/>
      </c>
      <c r="L304" s="679" t="str">
        <f>IF(D304&lt;&gt;"",IF(E304&lt;&gt;"",VLOOKUP(CONCATENATE(D304,"-",E304),'[2]Three Phase - UG'!$C$8:$T$18,12,FALSE),""),"")</f>
        <v/>
      </c>
      <c r="M304" s="679" t="str">
        <f>IF(D304&lt;&gt;"",IF(E304&lt;&gt;"",VLOOKUP(CONCATENATE(D304,"-",E304),'[2]Three Phase - UG'!$C$8:$T$18,13,FALSE),""),"")</f>
        <v/>
      </c>
      <c r="N304" s="678" t="str">
        <f>IF(D304&lt;&gt;"",IF(E304&lt;&gt;"",VLOOKUP(CONCATENATE(D304,"-",E304),'[2]Three Phase - UG'!$C$8:$T$18,15,FALSE)*1000000,""),"")</f>
        <v/>
      </c>
      <c r="O304" s="679"/>
      <c r="P304" s="678"/>
      <c r="W304" s="671"/>
      <c r="X304" s="606"/>
      <c r="Y304" s="606"/>
      <c r="Z304" s="606"/>
      <c r="AA304" s="606"/>
      <c r="AB304" s="606"/>
      <c r="AC304" s="606"/>
      <c r="AD304" s="606"/>
      <c r="AE304" s="606"/>
      <c r="AF304" s="625"/>
      <c r="AG304" s="625"/>
      <c r="AH304" s="625"/>
      <c r="AI304" s="625"/>
      <c r="AJ304" s="625"/>
      <c r="AK304" s="625"/>
      <c r="AL304" s="625"/>
      <c r="AM304" s="625"/>
      <c r="AN304" s="606"/>
      <c r="AO304" s="606"/>
      <c r="AP304" s="606"/>
      <c r="AQ304" s="606"/>
      <c r="AR304" s="606"/>
      <c r="AS304" s="606"/>
      <c r="AT304" s="606"/>
      <c r="AU304" s="606"/>
      <c r="AV304" s="606"/>
      <c r="AW304" s="606"/>
      <c r="AX304" s="606"/>
      <c r="AY304" s="606"/>
      <c r="AZ304" s="606"/>
      <c r="BA304" s="606"/>
    </row>
    <row r="305" spans="1:53" s="672" customFormat="1" x14ac:dyDescent="0.25">
      <c r="A305" s="606"/>
      <c r="B305" s="677"/>
      <c r="C305" s="677"/>
      <c r="D305" s="676"/>
      <c r="E305" s="675"/>
      <c r="F305" s="675"/>
      <c r="G305" s="673"/>
      <c r="H305" s="674"/>
      <c r="I305" s="673"/>
      <c r="J305" s="679" t="str">
        <f>IF(D305&lt;&gt;"",IF(E305&lt;&gt;"",VLOOKUP(CONCATENATE(D305,"-",E305),'[2]Three Phase - UG'!$C$8:$T$18,9,FALSE),""),"")</f>
        <v/>
      </c>
      <c r="K305" s="679" t="str">
        <f>IF(D305&lt;&gt;"",IF(E305&lt;&gt;"",VLOOKUP(CONCATENATE(D305,"-",E305),'[2]Three Phase - UG'!$C$8:$T$18,10,FALSE),""),"")</f>
        <v/>
      </c>
      <c r="L305" s="679" t="str">
        <f>IF(D305&lt;&gt;"",IF(E305&lt;&gt;"",VLOOKUP(CONCATENATE(D305,"-",E305),'[2]Three Phase - UG'!$C$8:$T$18,12,FALSE),""),"")</f>
        <v/>
      </c>
      <c r="M305" s="679" t="str">
        <f>IF(D305&lt;&gt;"",IF(E305&lt;&gt;"",VLOOKUP(CONCATENATE(D305,"-",E305),'[2]Three Phase - UG'!$C$8:$T$18,13,FALSE),""),"")</f>
        <v/>
      </c>
      <c r="N305" s="678" t="str">
        <f>IF(D305&lt;&gt;"",IF(E305&lt;&gt;"",VLOOKUP(CONCATENATE(D305,"-",E305),'[2]Three Phase - UG'!$C$8:$T$18,15,FALSE)*1000000,""),"")</f>
        <v/>
      </c>
      <c r="O305" s="679"/>
      <c r="P305" s="678"/>
      <c r="W305" s="671"/>
      <c r="X305" s="606"/>
      <c r="Y305" s="606"/>
      <c r="Z305" s="606"/>
      <c r="AA305" s="606"/>
      <c r="AB305" s="606"/>
      <c r="AC305" s="606"/>
      <c r="AD305" s="606"/>
      <c r="AE305" s="606"/>
      <c r="AF305" s="625"/>
      <c r="AG305" s="625"/>
      <c r="AH305" s="625"/>
      <c r="AI305" s="625"/>
      <c r="AJ305" s="625"/>
      <c r="AK305" s="625"/>
      <c r="AL305" s="625"/>
      <c r="AM305" s="625"/>
      <c r="AN305" s="606"/>
      <c r="AO305" s="606"/>
      <c r="AP305" s="606"/>
      <c r="AQ305" s="606"/>
      <c r="AR305" s="606"/>
      <c r="AS305" s="606"/>
      <c r="AT305" s="606"/>
      <c r="AU305" s="606"/>
      <c r="AV305" s="606"/>
      <c r="AW305" s="606"/>
      <c r="AX305" s="606"/>
      <c r="AY305" s="606"/>
      <c r="AZ305" s="606"/>
      <c r="BA305" s="606"/>
    </row>
    <row r="306" spans="1:53" s="672" customFormat="1" x14ac:dyDescent="0.25">
      <c r="A306" s="606"/>
      <c r="B306" s="677"/>
      <c r="C306" s="677"/>
      <c r="D306" s="676"/>
      <c r="E306" s="675"/>
      <c r="F306" s="675"/>
      <c r="G306" s="673"/>
      <c r="H306" s="674"/>
      <c r="I306" s="673"/>
      <c r="J306" s="679" t="str">
        <f>IF(D306&lt;&gt;"",IF(E306&lt;&gt;"",VLOOKUP(CONCATENATE(D306,"-",E306),'[2]Three Phase - UG'!$C$8:$T$18,9,FALSE),""),"")</f>
        <v/>
      </c>
      <c r="K306" s="679" t="str">
        <f>IF(D306&lt;&gt;"",IF(E306&lt;&gt;"",VLOOKUP(CONCATENATE(D306,"-",E306),'[2]Three Phase - UG'!$C$8:$T$18,10,FALSE),""),"")</f>
        <v/>
      </c>
      <c r="L306" s="679" t="str">
        <f>IF(D306&lt;&gt;"",IF(E306&lt;&gt;"",VLOOKUP(CONCATENATE(D306,"-",E306),'[2]Three Phase - UG'!$C$8:$T$18,12,FALSE),""),"")</f>
        <v/>
      </c>
      <c r="M306" s="679" t="str">
        <f>IF(D306&lt;&gt;"",IF(E306&lt;&gt;"",VLOOKUP(CONCATENATE(D306,"-",E306),'[2]Three Phase - UG'!$C$8:$T$18,13,FALSE),""),"")</f>
        <v/>
      </c>
      <c r="N306" s="678" t="str">
        <f>IF(D306&lt;&gt;"",IF(E306&lt;&gt;"",VLOOKUP(CONCATENATE(D306,"-",E306),'[2]Three Phase - UG'!$C$8:$T$18,15,FALSE)*1000000,""),"")</f>
        <v/>
      </c>
      <c r="O306" s="679"/>
      <c r="P306" s="678"/>
      <c r="W306" s="671"/>
      <c r="X306" s="606"/>
      <c r="Y306" s="606"/>
      <c r="Z306" s="606"/>
      <c r="AA306" s="606"/>
      <c r="AB306" s="606"/>
      <c r="AC306" s="606"/>
      <c r="AD306" s="606"/>
      <c r="AE306" s="606"/>
      <c r="AF306" s="625"/>
      <c r="AG306" s="625"/>
      <c r="AH306" s="625"/>
      <c r="AI306" s="625"/>
      <c r="AJ306" s="625"/>
      <c r="AK306" s="625"/>
      <c r="AL306" s="625"/>
      <c r="AM306" s="625"/>
      <c r="AN306" s="606"/>
      <c r="AO306" s="606"/>
      <c r="AP306" s="606"/>
      <c r="AQ306" s="606"/>
      <c r="AR306" s="606"/>
      <c r="AS306" s="606"/>
      <c r="AT306" s="606"/>
      <c r="AU306" s="606"/>
      <c r="AV306" s="606"/>
      <c r="AW306" s="606"/>
      <c r="AX306" s="606"/>
      <c r="AY306" s="606"/>
      <c r="AZ306" s="606"/>
      <c r="BA306" s="606"/>
    </row>
    <row r="307" spans="1:53" s="672" customFormat="1" x14ac:dyDescent="0.25">
      <c r="A307" s="606"/>
      <c r="B307" s="677"/>
      <c r="C307" s="677"/>
      <c r="D307" s="676"/>
      <c r="E307" s="675"/>
      <c r="F307" s="675"/>
      <c r="G307" s="673"/>
      <c r="H307" s="674"/>
      <c r="I307" s="673"/>
      <c r="J307" s="679" t="str">
        <f>IF(D307&lt;&gt;"",IF(E307&lt;&gt;"",VLOOKUP(CONCATENATE(D307,"-",E307),'[2]Three Phase - UG'!$C$8:$T$18,9,FALSE),""),"")</f>
        <v/>
      </c>
      <c r="K307" s="679" t="str">
        <f>IF(D307&lt;&gt;"",IF(E307&lt;&gt;"",VLOOKUP(CONCATENATE(D307,"-",E307),'[2]Three Phase - UG'!$C$8:$T$18,10,FALSE),""),"")</f>
        <v/>
      </c>
      <c r="L307" s="679" t="str">
        <f>IF(D307&lt;&gt;"",IF(E307&lt;&gt;"",VLOOKUP(CONCATENATE(D307,"-",E307),'[2]Three Phase - UG'!$C$8:$T$18,12,FALSE),""),"")</f>
        <v/>
      </c>
      <c r="M307" s="679" t="str">
        <f>IF(D307&lt;&gt;"",IF(E307&lt;&gt;"",VLOOKUP(CONCATENATE(D307,"-",E307),'[2]Three Phase - UG'!$C$8:$T$18,13,FALSE),""),"")</f>
        <v/>
      </c>
      <c r="N307" s="678" t="str">
        <f>IF(D307&lt;&gt;"",IF(E307&lt;&gt;"",VLOOKUP(CONCATENATE(D307,"-",E307),'[2]Three Phase - UG'!$C$8:$T$18,15,FALSE)*1000000,""),"")</f>
        <v/>
      </c>
      <c r="O307" s="679"/>
      <c r="P307" s="678"/>
      <c r="W307" s="671"/>
      <c r="X307" s="606"/>
      <c r="Y307" s="606"/>
      <c r="Z307" s="606"/>
      <c r="AA307" s="606"/>
      <c r="AB307" s="606"/>
      <c r="AC307" s="606"/>
      <c r="AD307" s="606"/>
      <c r="AE307" s="606"/>
      <c r="AF307" s="625"/>
      <c r="AG307" s="625"/>
      <c r="AH307" s="625"/>
      <c r="AI307" s="625"/>
      <c r="AJ307" s="625"/>
      <c r="AK307" s="625"/>
      <c r="AL307" s="625"/>
      <c r="AM307" s="625"/>
      <c r="AN307" s="606"/>
      <c r="AO307" s="606"/>
      <c r="AP307" s="606"/>
      <c r="AQ307" s="606"/>
      <c r="AR307" s="606"/>
      <c r="AS307" s="606"/>
      <c r="AT307" s="606"/>
      <c r="AU307" s="606"/>
      <c r="AV307" s="606"/>
      <c r="AW307" s="606"/>
      <c r="AX307" s="606"/>
      <c r="AY307" s="606"/>
      <c r="AZ307" s="606"/>
      <c r="BA307" s="606"/>
    </row>
    <row r="308" spans="1:53" s="672" customFormat="1" x14ac:dyDescent="0.25">
      <c r="A308" s="606"/>
      <c r="B308" s="677"/>
      <c r="C308" s="677"/>
      <c r="D308" s="676"/>
      <c r="E308" s="675"/>
      <c r="F308" s="675"/>
      <c r="G308" s="673"/>
      <c r="H308" s="674"/>
      <c r="I308" s="673"/>
      <c r="J308" s="679" t="str">
        <f>IF(D308&lt;&gt;"",IF(E308&lt;&gt;"",VLOOKUP(CONCATENATE(D308,"-",E308),'[2]Three Phase - UG'!$C$8:$T$18,9,FALSE),""),"")</f>
        <v/>
      </c>
      <c r="K308" s="679" t="str">
        <f>IF(D308&lt;&gt;"",IF(E308&lt;&gt;"",VLOOKUP(CONCATENATE(D308,"-",E308),'[2]Three Phase - UG'!$C$8:$T$18,10,FALSE),""),"")</f>
        <v/>
      </c>
      <c r="L308" s="679" t="str">
        <f>IF(D308&lt;&gt;"",IF(E308&lt;&gt;"",VLOOKUP(CONCATENATE(D308,"-",E308),'[2]Three Phase - UG'!$C$8:$T$18,12,FALSE),""),"")</f>
        <v/>
      </c>
      <c r="M308" s="679" t="str">
        <f>IF(D308&lt;&gt;"",IF(E308&lt;&gt;"",VLOOKUP(CONCATENATE(D308,"-",E308),'[2]Three Phase - UG'!$C$8:$T$18,13,FALSE),""),"")</f>
        <v/>
      </c>
      <c r="N308" s="678" t="str">
        <f>IF(D308&lt;&gt;"",IF(E308&lt;&gt;"",VLOOKUP(CONCATENATE(D308,"-",E308),'[2]Three Phase - UG'!$C$8:$T$18,15,FALSE)*1000000,""),"")</f>
        <v/>
      </c>
      <c r="O308" s="679"/>
      <c r="P308" s="678"/>
      <c r="W308" s="671"/>
      <c r="X308" s="606"/>
      <c r="Y308" s="606"/>
      <c r="Z308" s="606"/>
      <c r="AA308" s="606"/>
      <c r="AB308" s="606"/>
      <c r="AC308" s="606"/>
      <c r="AD308" s="606"/>
      <c r="AE308" s="606"/>
      <c r="AF308" s="625"/>
      <c r="AG308" s="625"/>
      <c r="AH308" s="625"/>
      <c r="AI308" s="625"/>
      <c r="AJ308" s="625"/>
      <c r="AK308" s="625"/>
      <c r="AL308" s="625"/>
      <c r="AM308" s="625"/>
      <c r="AN308" s="606"/>
      <c r="AO308" s="606"/>
      <c r="AP308" s="606"/>
      <c r="AQ308" s="606"/>
      <c r="AR308" s="606"/>
      <c r="AS308" s="606"/>
      <c r="AT308" s="606"/>
      <c r="AU308" s="606"/>
      <c r="AV308" s="606"/>
      <c r="AW308" s="606"/>
      <c r="AX308" s="606"/>
      <c r="AY308" s="606"/>
      <c r="AZ308" s="606"/>
      <c r="BA308" s="606"/>
    </row>
    <row r="309" spans="1:53" s="672" customFormat="1" x14ac:dyDescent="0.25">
      <c r="A309" s="606"/>
      <c r="B309" s="677"/>
      <c r="C309" s="677"/>
      <c r="D309" s="676"/>
      <c r="E309" s="675"/>
      <c r="F309" s="675"/>
      <c r="G309" s="673"/>
      <c r="H309" s="674"/>
      <c r="I309" s="673"/>
      <c r="J309" s="679" t="str">
        <f>IF(D309&lt;&gt;"",IF(E309&lt;&gt;"",VLOOKUP(CONCATENATE(D309,"-",E309),'[2]Three Phase - UG'!$C$8:$T$18,9,FALSE),""),"")</f>
        <v/>
      </c>
      <c r="K309" s="679" t="str">
        <f>IF(D309&lt;&gt;"",IF(E309&lt;&gt;"",VLOOKUP(CONCATENATE(D309,"-",E309),'[2]Three Phase - UG'!$C$8:$T$18,10,FALSE),""),"")</f>
        <v/>
      </c>
      <c r="L309" s="679" t="str">
        <f>IF(D309&lt;&gt;"",IF(E309&lt;&gt;"",VLOOKUP(CONCATENATE(D309,"-",E309),'[2]Three Phase - UG'!$C$8:$T$18,12,FALSE),""),"")</f>
        <v/>
      </c>
      <c r="M309" s="679" t="str">
        <f>IF(D309&lt;&gt;"",IF(E309&lt;&gt;"",VLOOKUP(CONCATENATE(D309,"-",E309),'[2]Three Phase - UG'!$C$8:$T$18,13,FALSE),""),"")</f>
        <v/>
      </c>
      <c r="N309" s="678" t="str">
        <f>IF(D309&lt;&gt;"",IF(E309&lt;&gt;"",VLOOKUP(CONCATENATE(D309,"-",E309),'[2]Three Phase - UG'!$C$8:$T$18,15,FALSE)*1000000,""),"")</f>
        <v/>
      </c>
      <c r="O309" s="679"/>
      <c r="P309" s="678"/>
      <c r="W309" s="671"/>
      <c r="X309" s="606"/>
      <c r="Y309" s="606"/>
      <c r="Z309" s="606"/>
      <c r="AA309" s="606"/>
      <c r="AB309" s="606"/>
      <c r="AC309" s="606"/>
      <c r="AD309" s="606"/>
      <c r="AE309" s="606"/>
      <c r="AF309" s="625"/>
      <c r="AG309" s="625"/>
      <c r="AH309" s="625"/>
      <c r="AI309" s="625"/>
      <c r="AJ309" s="625"/>
      <c r="AK309" s="625"/>
      <c r="AL309" s="625"/>
      <c r="AM309" s="625"/>
      <c r="AN309" s="606"/>
      <c r="AO309" s="606"/>
      <c r="AP309" s="606"/>
      <c r="AQ309" s="606"/>
      <c r="AR309" s="606"/>
      <c r="AS309" s="606"/>
      <c r="AT309" s="606"/>
      <c r="AU309" s="606"/>
      <c r="AV309" s="606"/>
      <c r="AW309" s="606"/>
      <c r="AX309" s="606"/>
      <c r="AY309" s="606"/>
      <c r="AZ309" s="606"/>
      <c r="BA309" s="606"/>
    </row>
    <row r="310" spans="1:53" s="672" customFormat="1" x14ac:dyDescent="0.25">
      <c r="A310" s="606"/>
      <c r="B310" s="677"/>
      <c r="C310" s="677"/>
      <c r="D310" s="676"/>
      <c r="E310" s="675"/>
      <c r="F310" s="675"/>
      <c r="G310" s="673"/>
      <c r="H310" s="674"/>
      <c r="I310" s="673"/>
      <c r="J310" s="679" t="str">
        <f>IF(D310&lt;&gt;"",IF(E310&lt;&gt;"",VLOOKUP(CONCATENATE(D310,"-",E310),'[2]Three Phase - UG'!$C$8:$T$18,9,FALSE),""),"")</f>
        <v/>
      </c>
      <c r="K310" s="679" t="str">
        <f>IF(D310&lt;&gt;"",IF(E310&lt;&gt;"",VLOOKUP(CONCATENATE(D310,"-",E310),'[2]Three Phase - UG'!$C$8:$T$18,10,FALSE),""),"")</f>
        <v/>
      </c>
      <c r="L310" s="679" t="str">
        <f>IF(D310&lt;&gt;"",IF(E310&lt;&gt;"",VLOOKUP(CONCATENATE(D310,"-",E310),'[2]Three Phase - UG'!$C$8:$T$18,12,FALSE),""),"")</f>
        <v/>
      </c>
      <c r="M310" s="679" t="str">
        <f>IF(D310&lt;&gt;"",IF(E310&lt;&gt;"",VLOOKUP(CONCATENATE(D310,"-",E310),'[2]Three Phase - UG'!$C$8:$T$18,13,FALSE),""),"")</f>
        <v/>
      </c>
      <c r="N310" s="678" t="str">
        <f>IF(D310&lt;&gt;"",IF(E310&lt;&gt;"",VLOOKUP(CONCATENATE(D310,"-",E310),'[2]Three Phase - UG'!$C$8:$T$18,15,FALSE)*1000000,""),"")</f>
        <v/>
      </c>
      <c r="O310" s="679"/>
      <c r="P310" s="678"/>
      <c r="W310" s="671"/>
      <c r="X310" s="606"/>
      <c r="Y310" s="606"/>
      <c r="Z310" s="606"/>
      <c r="AA310" s="606"/>
      <c r="AB310" s="606"/>
      <c r="AC310" s="606"/>
      <c r="AD310" s="606"/>
      <c r="AE310" s="606"/>
      <c r="AF310" s="625"/>
      <c r="AG310" s="625"/>
      <c r="AH310" s="625"/>
      <c r="AI310" s="625"/>
      <c r="AJ310" s="625"/>
      <c r="AK310" s="625"/>
      <c r="AL310" s="625"/>
      <c r="AM310" s="625"/>
      <c r="AN310" s="606"/>
      <c r="AO310" s="606"/>
      <c r="AP310" s="606"/>
      <c r="AQ310" s="606"/>
      <c r="AR310" s="606"/>
      <c r="AS310" s="606"/>
      <c r="AT310" s="606"/>
      <c r="AU310" s="606"/>
      <c r="AV310" s="606"/>
      <c r="AW310" s="606"/>
      <c r="AX310" s="606"/>
      <c r="AY310" s="606"/>
      <c r="AZ310" s="606"/>
      <c r="BA310" s="606"/>
    </row>
    <row r="311" spans="1:53" s="672" customFormat="1" x14ac:dyDescent="0.25">
      <c r="A311" s="606"/>
      <c r="B311" s="677"/>
      <c r="C311" s="677"/>
      <c r="D311" s="676"/>
      <c r="E311" s="675"/>
      <c r="F311" s="675"/>
      <c r="G311" s="673"/>
      <c r="H311" s="674"/>
      <c r="I311" s="673"/>
      <c r="J311" s="679" t="str">
        <f>IF(D311&lt;&gt;"",IF(E311&lt;&gt;"",VLOOKUP(CONCATENATE(D311,"-",E311),'[2]Three Phase - UG'!$C$8:$T$18,9,FALSE),""),"")</f>
        <v/>
      </c>
      <c r="K311" s="679" t="str">
        <f>IF(D311&lt;&gt;"",IF(E311&lt;&gt;"",VLOOKUP(CONCATENATE(D311,"-",E311),'[2]Three Phase - UG'!$C$8:$T$18,10,FALSE),""),"")</f>
        <v/>
      </c>
      <c r="L311" s="679" t="str">
        <f>IF(D311&lt;&gt;"",IF(E311&lt;&gt;"",VLOOKUP(CONCATENATE(D311,"-",E311),'[2]Three Phase - UG'!$C$8:$T$18,12,FALSE),""),"")</f>
        <v/>
      </c>
      <c r="M311" s="679" t="str">
        <f>IF(D311&lt;&gt;"",IF(E311&lt;&gt;"",VLOOKUP(CONCATENATE(D311,"-",E311),'[2]Three Phase - UG'!$C$8:$T$18,13,FALSE),""),"")</f>
        <v/>
      </c>
      <c r="N311" s="678" t="str">
        <f>IF(D311&lt;&gt;"",IF(E311&lt;&gt;"",VLOOKUP(CONCATENATE(D311,"-",E311),'[2]Three Phase - UG'!$C$8:$T$18,15,FALSE)*1000000,""),"")</f>
        <v/>
      </c>
      <c r="O311" s="679"/>
      <c r="P311" s="678"/>
      <c r="W311" s="671"/>
      <c r="X311" s="606"/>
      <c r="Y311" s="606"/>
      <c r="Z311" s="606"/>
      <c r="AA311" s="606"/>
      <c r="AB311" s="606"/>
      <c r="AC311" s="606"/>
      <c r="AD311" s="606"/>
      <c r="AE311" s="606"/>
      <c r="AF311" s="625"/>
      <c r="AG311" s="625"/>
      <c r="AH311" s="625"/>
      <c r="AI311" s="625"/>
      <c r="AJ311" s="625"/>
      <c r="AK311" s="625"/>
      <c r="AL311" s="625"/>
      <c r="AM311" s="625"/>
      <c r="AN311" s="606"/>
      <c r="AO311" s="606"/>
      <c r="AP311" s="606"/>
      <c r="AQ311" s="606"/>
      <c r="AR311" s="606"/>
      <c r="AS311" s="606"/>
      <c r="AT311" s="606"/>
      <c r="AU311" s="606"/>
      <c r="AV311" s="606"/>
      <c r="AW311" s="606"/>
      <c r="AX311" s="606"/>
      <c r="AY311" s="606"/>
      <c r="AZ311" s="606"/>
      <c r="BA311" s="606"/>
    </row>
    <row r="312" spans="1:53" s="672" customFormat="1" x14ac:dyDescent="0.25">
      <c r="A312" s="606"/>
      <c r="B312" s="677"/>
      <c r="C312" s="677"/>
      <c r="D312" s="676"/>
      <c r="E312" s="675"/>
      <c r="F312" s="675"/>
      <c r="G312" s="673"/>
      <c r="H312" s="674"/>
      <c r="I312" s="673"/>
      <c r="J312" s="679" t="str">
        <f>IF(D312&lt;&gt;"",IF(E312&lt;&gt;"",VLOOKUP(CONCATENATE(D312,"-",E312),'[2]Three Phase - UG'!$C$8:$T$18,9,FALSE),""),"")</f>
        <v/>
      </c>
      <c r="K312" s="679" t="str">
        <f>IF(D312&lt;&gt;"",IF(E312&lt;&gt;"",VLOOKUP(CONCATENATE(D312,"-",E312),'[2]Three Phase - UG'!$C$8:$T$18,10,FALSE),""),"")</f>
        <v/>
      </c>
      <c r="L312" s="679" t="str">
        <f>IF(D312&lt;&gt;"",IF(E312&lt;&gt;"",VLOOKUP(CONCATENATE(D312,"-",E312),'[2]Three Phase - UG'!$C$8:$T$18,12,FALSE),""),"")</f>
        <v/>
      </c>
      <c r="M312" s="679" t="str">
        <f>IF(D312&lt;&gt;"",IF(E312&lt;&gt;"",VLOOKUP(CONCATENATE(D312,"-",E312),'[2]Three Phase - UG'!$C$8:$T$18,13,FALSE),""),"")</f>
        <v/>
      </c>
      <c r="N312" s="678" t="str">
        <f>IF(D312&lt;&gt;"",IF(E312&lt;&gt;"",VLOOKUP(CONCATENATE(D312,"-",E312),'[2]Three Phase - UG'!$C$8:$T$18,15,FALSE)*1000000,""),"")</f>
        <v/>
      </c>
      <c r="O312" s="679"/>
      <c r="P312" s="678"/>
      <c r="W312" s="671"/>
      <c r="X312" s="606"/>
      <c r="Y312" s="606"/>
      <c r="Z312" s="606"/>
      <c r="AA312" s="606"/>
      <c r="AB312" s="606"/>
      <c r="AC312" s="606"/>
      <c r="AD312" s="606"/>
      <c r="AE312" s="606"/>
      <c r="AF312" s="625"/>
      <c r="AG312" s="625"/>
      <c r="AH312" s="625"/>
      <c r="AI312" s="625"/>
      <c r="AJ312" s="625"/>
      <c r="AK312" s="625"/>
      <c r="AL312" s="625"/>
      <c r="AM312" s="625"/>
      <c r="AN312" s="606"/>
      <c r="AO312" s="606"/>
      <c r="AP312" s="606"/>
      <c r="AQ312" s="606"/>
      <c r="AR312" s="606"/>
      <c r="AS312" s="606"/>
      <c r="AT312" s="606"/>
      <c r="AU312" s="606"/>
      <c r="AV312" s="606"/>
      <c r="AW312" s="606"/>
      <c r="AX312" s="606"/>
      <c r="AY312" s="606"/>
      <c r="AZ312" s="606"/>
      <c r="BA312" s="606"/>
    </row>
    <row r="313" spans="1:53" s="672" customFormat="1" x14ac:dyDescent="0.25">
      <c r="A313" s="606"/>
      <c r="B313" s="677"/>
      <c r="C313" s="677"/>
      <c r="D313" s="676"/>
      <c r="E313" s="675"/>
      <c r="F313" s="675"/>
      <c r="G313" s="673"/>
      <c r="H313" s="674"/>
      <c r="I313" s="673"/>
      <c r="J313" s="679" t="str">
        <f>IF(D313&lt;&gt;"",IF(E313&lt;&gt;"",VLOOKUP(CONCATENATE(D313,"-",E313),'[2]Three Phase - UG'!$C$8:$T$18,9,FALSE),""),"")</f>
        <v/>
      </c>
      <c r="K313" s="679" t="str">
        <f>IF(D313&lt;&gt;"",IF(E313&lt;&gt;"",VLOOKUP(CONCATENATE(D313,"-",E313),'[2]Three Phase - UG'!$C$8:$T$18,10,FALSE),""),"")</f>
        <v/>
      </c>
      <c r="L313" s="679" t="str">
        <f>IF(D313&lt;&gt;"",IF(E313&lt;&gt;"",VLOOKUP(CONCATENATE(D313,"-",E313),'[2]Three Phase - UG'!$C$8:$T$18,12,FALSE),""),"")</f>
        <v/>
      </c>
      <c r="M313" s="679" t="str">
        <f>IF(D313&lt;&gt;"",IF(E313&lt;&gt;"",VLOOKUP(CONCATENATE(D313,"-",E313),'[2]Three Phase - UG'!$C$8:$T$18,13,FALSE),""),"")</f>
        <v/>
      </c>
      <c r="N313" s="678" t="str">
        <f>IF(D313&lt;&gt;"",IF(E313&lt;&gt;"",VLOOKUP(CONCATENATE(D313,"-",E313),'[2]Three Phase - UG'!$C$8:$T$18,15,FALSE)*1000000,""),"")</f>
        <v/>
      </c>
      <c r="O313" s="679"/>
      <c r="P313" s="678"/>
      <c r="W313" s="671"/>
      <c r="X313" s="606"/>
      <c r="Y313" s="606"/>
      <c r="Z313" s="606"/>
      <c r="AA313" s="606"/>
      <c r="AB313" s="606"/>
      <c r="AC313" s="606"/>
      <c r="AD313" s="606"/>
      <c r="AE313" s="606"/>
      <c r="AF313" s="625"/>
      <c r="AG313" s="625"/>
      <c r="AH313" s="625"/>
      <c r="AI313" s="625"/>
      <c r="AJ313" s="625"/>
      <c r="AK313" s="625"/>
      <c r="AL313" s="625"/>
      <c r="AM313" s="625"/>
      <c r="AN313" s="606"/>
      <c r="AO313" s="606"/>
      <c r="AP313" s="606"/>
      <c r="AQ313" s="606"/>
      <c r="AR313" s="606"/>
      <c r="AS313" s="606"/>
      <c r="AT313" s="606"/>
      <c r="AU313" s="606"/>
      <c r="AV313" s="606"/>
      <c r="AW313" s="606"/>
      <c r="AX313" s="606"/>
      <c r="AY313" s="606"/>
      <c r="AZ313" s="606"/>
      <c r="BA313" s="606"/>
    </row>
    <row r="314" spans="1:53" s="672" customFormat="1" x14ac:dyDescent="0.25">
      <c r="A314" s="606"/>
      <c r="B314" s="677"/>
      <c r="C314" s="677"/>
      <c r="D314" s="676"/>
      <c r="E314" s="675"/>
      <c r="F314" s="675"/>
      <c r="G314" s="673"/>
      <c r="H314" s="674"/>
      <c r="I314" s="673"/>
      <c r="J314" s="679" t="str">
        <f>IF(D314&lt;&gt;"",IF(E314&lt;&gt;"",VLOOKUP(CONCATENATE(D314,"-",E314),'[2]Three Phase - UG'!$C$8:$T$18,9,FALSE),""),"")</f>
        <v/>
      </c>
      <c r="K314" s="679" t="str">
        <f>IF(D314&lt;&gt;"",IF(E314&lt;&gt;"",VLOOKUP(CONCATENATE(D314,"-",E314),'[2]Three Phase - UG'!$C$8:$T$18,10,FALSE),""),"")</f>
        <v/>
      </c>
      <c r="L314" s="679" t="str">
        <f>IF(D314&lt;&gt;"",IF(E314&lt;&gt;"",VLOOKUP(CONCATENATE(D314,"-",E314),'[2]Three Phase - UG'!$C$8:$T$18,12,FALSE),""),"")</f>
        <v/>
      </c>
      <c r="M314" s="679" t="str">
        <f>IF(D314&lt;&gt;"",IF(E314&lt;&gt;"",VLOOKUP(CONCATENATE(D314,"-",E314),'[2]Three Phase - UG'!$C$8:$T$18,13,FALSE),""),"")</f>
        <v/>
      </c>
      <c r="N314" s="678" t="str">
        <f>IF(D314&lt;&gt;"",IF(E314&lt;&gt;"",VLOOKUP(CONCATENATE(D314,"-",E314),'[2]Three Phase - UG'!$C$8:$T$18,15,FALSE)*1000000,""),"")</f>
        <v/>
      </c>
      <c r="O314" s="679"/>
      <c r="P314" s="678"/>
      <c r="W314" s="671"/>
      <c r="X314" s="606"/>
      <c r="Y314" s="606"/>
      <c r="Z314" s="606"/>
      <c r="AA314" s="606"/>
      <c r="AB314" s="606"/>
      <c r="AC314" s="606"/>
      <c r="AD314" s="606"/>
      <c r="AE314" s="606"/>
      <c r="AF314" s="625"/>
      <c r="AG314" s="625"/>
      <c r="AH314" s="625"/>
      <c r="AI314" s="625"/>
      <c r="AJ314" s="625"/>
      <c r="AK314" s="625"/>
      <c r="AL314" s="625"/>
      <c r="AM314" s="625"/>
      <c r="AN314" s="606"/>
      <c r="AO314" s="606"/>
      <c r="AP314" s="606"/>
      <c r="AQ314" s="606"/>
      <c r="AR314" s="606"/>
      <c r="AS314" s="606"/>
      <c r="AT314" s="606"/>
      <c r="AU314" s="606"/>
      <c r="AV314" s="606"/>
      <c r="AW314" s="606"/>
      <c r="AX314" s="606"/>
      <c r="AY314" s="606"/>
      <c r="AZ314" s="606"/>
      <c r="BA314" s="606"/>
    </row>
    <row r="315" spans="1:53" s="672" customFormat="1" x14ac:dyDescent="0.25">
      <c r="A315" s="606"/>
      <c r="B315" s="677"/>
      <c r="C315" s="677"/>
      <c r="D315" s="676"/>
      <c r="E315" s="675"/>
      <c r="F315" s="675"/>
      <c r="G315" s="673"/>
      <c r="H315" s="674"/>
      <c r="I315" s="673"/>
      <c r="J315" s="679" t="str">
        <f>IF(D315&lt;&gt;"",IF(E315&lt;&gt;"",VLOOKUP(CONCATENATE(D315,"-",E315),'[2]Three Phase - UG'!$C$8:$T$18,9,FALSE),""),"")</f>
        <v/>
      </c>
      <c r="K315" s="679" t="str">
        <f>IF(D315&lt;&gt;"",IF(E315&lt;&gt;"",VLOOKUP(CONCATENATE(D315,"-",E315),'[2]Three Phase - UG'!$C$8:$T$18,10,FALSE),""),"")</f>
        <v/>
      </c>
      <c r="L315" s="679" t="str">
        <f>IF(D315&lt;&gt;"",IF(E315&lt;&gt;"",VLOOKUP(CONCATENATE(D315,"-",E315),'[2]Three Phase - UG'!$C$8:$T$18,12,FALSE),""),"")</f>
        <v/>
      </c>
      <c r="M315" s="679" t="str">
        <f>IF(D315&lt;&gt;"",IF(E315&lt;&gt;"",VLOOKUP(CONCATENATE(D315,"-",E315),'[2]Three Phase - UG'!$C$8:$T$18,13,FALSE),""),"")</f>
        <v/>
      </c>
      <c r="N315" s="678" t="str">
        <f>IF(D315&lt;&gt;"",IF(E315&lt;&gt;"",VLOOKUP(CONCATENATE(D315,"-",E315),'[2]Three Phase - UG'!$C$8:$T$18,15,FALSE)*1000000,""),"")</f>
        <v/>
      </c>
      <c r="O315" s="679"/>
      <c r="P315" s="678"/>
      <c r="W315" s="671"/>
      <c r="X315" s="606"/>
      <c r="Y315" s="606"/>
      <c r="Z315" s="606"/>
      <c r="AA315" s="606"/>
      <c r="AB315" s="606"/>
      <c r="AC315" s="606"/>
      <c r="AD315" s="606"/>
      <c r="AE315" s="606"/>
      <c r="AF315" s="625"/>
      <c r="AG315" s="625"/>
      <c r="AH315" s="625"/>
      <c r="AI315" s="625"/>
      <c r="AJ315" s="625"/>
      <c r="AK315" s="625"/>
      <c r="AL315" s="625"/>
      <c r="AM315" s="625"/>
      <c r="AN315" s="606"/>
      <c r="AO315" s="606"/>
      <c r="AP315" s="606"/>
      <c r="AQ315" s="606"/>
      <c r="AR315" s="606"/>
      <c r="AS315" s="606"/>
      <c r="AT315" s="606"/>
      <c r="AU315" s="606"/>
      <c r="AV315" s="606"/>
      <c r="AW315" s="606"/>
      <c r="AX315" s="606"/>
      <c r="AY315" s="606"/>
      <c r="AZ315" s="606"/>
      <c r="BA315" s="606"/>
    </row>
    <row r="316" spans="1:53" s="672" customFormat="1" x14ac:dyDescent="0.25">
      <c r="A316" s="606"/>
      <c r="B316" s="677"/>
      <c r="C316" s="677"/>
      <c r="D316" s="676"/>
      <c r="E316" s="675"/>
      <c r="F316" s="675"/>
      <c r="G316" s="673"/>
      <c r="H316" s="674"/>
      <c r="I316" s="673"/>
      <c r="J316" s="679" t="str">
        <f>IF(D316&lt;&gt;"",IF(E316&lt;&gt;"",VLOOKUP(CONCATENATE(D316,"-",E316),'[2]Three Phase - UG'!$C$8:$T$18,9,FALSE),""),"")</f>
        <v/>
      </c>
      <c r="K316" s="679" t="str">
        <f>IF(D316&lt;&gt;"",IF(E316&lt;&gt;"",VLOOKUP(CONCATENATE(D316,"-",E316),'[2]Three Phase - UG'!$C$8:$T$18,10,FALSE),""),"")</f>
        <v/>
      </c>
      <c r="L316" s="679" t="str">
        <f>IF(D316&lt;&gt;"",IF(E316&lt;&gt;"",VLOOKUP(CONCATENATE(D316,"-",E316),'[2]Three Phase - UG'!$C$8:$T$18,12,FALSE),""),"")</f>
        <v/>
      </c>
      <c r="M316" s="679" t="str">
        <f>IF(D316&lt;&gt;"",IF(E316&lt;&gt;"",VLOOKUP(CONCATENATE(D316,"-",E316),'[2]Three Phase - UG'!$C$8:$T$18,13,FALSE),""),"")</f>
        <v/>
      </c>
      <c r="N316" s="678" t="str">
        <f>IF(D316&lt;&gt;"",IF(E316&lt;&gt;"",VLOOKUP(CONCATENATE(D316,"-",E316),'[2]Three Phase - UG'!$C$8:$T$18,15,FALSE)*1000000,""),"")</f>
        <v/>
      </c>
      <c r="O316" s="679"/>
      <c r="P316" s="678"/>
      <c r="W316" s="671"/>
      <c r="X316" s="606"/>
      <c r="Y316" s="606"/>
      <c r="Z316" s="606"/>
      <c r="AA316" s="606"/>
      <c r="AB316" s="606"/>
      <c r="AC316" s="606"/>
      <c r="AD316" s="606"/>
      <c r="AE316" s="606"/>
      <c r="AF316" s="625"/>
      <c r="AG316" s="625"/>
      <c r="AH316" s="625"/>
      <c r="AI316" s="625"/>
      <c r="AJ316" s="625"/>
      <c r="AK316" s="625"/>
      <c r="AL316" s="625"/>
      <c r="AM316" s="625"/>
      <c r="AN316" s="606"/>
      <c r="AO316" s="606"/>
      <c r="AP316" s="606"/>
      <c r="AQ316" s="606"/>
      <c r="AR316" s="606"/>
      <c r="AS316" s="606"/>
      <c r="AT316" s="606"/>
      <c r="AU316" s="606"/>
      <c r="AV316" s="606"/>
      <c r="AW316" s="606"/>
      <c r="AX316" s="606"/>
      <c r="AY316" s="606"/>
      <c r="AZ316" s="606"/>
      <c r="BA316" s="606"/>
    </row>
    <row r="317" spans="1:53" s="672" customFormat="1" x14ac:dyDescent="0.25">
      <c r="A317" s="606"/>
      <c r="B317" s="677"/>
      <c r="C317" s="677"/>
      <c r="D317" s="676"/>
      <c r="E317" s="675"/>
      <c r="F317" s="675"/>
      <c r="G317" s="673"/>
      <c r="H317" s="674"/>
      <c r="I317" s="673"/>
      <c r="J317" s="679" t="str">
        <f>IF(D317&lt;&gt;"",IF(E317&lt;&gt;"",VLOOKUP(CONCATENATE(D317,"-",E317),'[2]Three Phase - UG'!$C$8:$T$18,9,FALSE),""),"")</f>
        <v/>
      </c>
      <c r="K317" s="679" t="str">
        <f>IF(D317&lt;&gt;"",IF(E317&lt;&gt;"",VLOOKUP(CONCATENATE(D317,"-",E317),'[2]Three Phase - UG'!$C$8:$T$18,10,FALSE),""),"")</f>
        <v/>
      </c>
      <c r="L317" s="679" t="str">
        <f>IF(D317&lt;&gt;"",IF(E317&lt;&gt;"",VLOOKUP(CONCATENATE(D317,"-",E317),'[2]Three Phase - UG'!$C$8:$T$18,12,FALSE),""),"")</f>
        <v/>
      </c>
      <c r="M317" s="679" t="str">
        <f>IF(D317&lt;&gt;"",IF(E317&lt;&gt;"",VLOOKUP(CONCATENATE(D317,"-",E317),'[2]Three Phase - UG'!$C$8:$T$18,13,FALSE),""),"")</f>
        <v/>
      </c>
      <c r="N317" s="678" t="str">
        <f>IF(D317&lt;&gt;"",IF(E317&lt;&gt;"",VLOOKUP(CONCATENATE(D317,"-",E317),'[2]Three Phase - UG'!$C$8:$T$18,15,FALSE)*1000000,""),"")</f>
        <v/>
      </c>
      <c r="O317" s="679"/>
      <c r="P317" s="678"/>
      <c r="W317" s="671"/>
      <c r="X317" s="606"/>
      <c r="Y317" s="606"/>
      <c r="Z317" s="606"/>
      <c r="AA317" s="606"/>
      <c r="AB317" s="606"/>
      <c r="AC317" s="606"/>
      <c r="AD317" s="606"/>
      <c r="AE317" s="606"/>
      <c r="AF317" s="625"/>
      <c r="AG317" s="625"/>
      <c r="AH317" s="625"/>
      <c r="AI317" s="625"/>
      <c r="AJ317" s="625"/>
      <c r="AK317" s="625"/>
      <c r="AL317" s="625"/>
      <c r="AM317" s="625"/>
      <c r="AN317" s="606"/>
      <c r="AO317" s="606"/>
      <c r="AP317" s="606"/>
      <c r="AQ317" s="606"/>
      <c r="AR317" s="606"/>
      <c r="AS317" s="606"/>
      <c r="AT317" s="606"/>
      <c r="AU317" s="606"/>
      <c r="AV317" s="606"/>
      <c r="AW317" s="606"/>
      <c r="AX317" s="606"/>
      <c r="AY317" s="606"/>
      <c r="AZ317" s="606"/>
      <c r="BA317" s="606"/>
    </row>
    <row r="318" spans="1:53" s="672" customFormat="1" x14ac:dyDescent="0.25">
      <c r="A318" s="606"/>
      <c r="B318" s="677"/>
      <c r="C318" s="677"/>
      <c r="D318" s="676"/>
      <c r="E318" s="675"/>
      <c r="F318" s="675"/>
      <c r="G318" s="673"/>
      <c r="H318" s="674"/>
      <c r="I318" s="673"/>
      <c r="J318" s="679" t="str">
        <f>IF(D318&lt;&gt;"",IF(E318&lt;&gt;"",VLOOKUP(CONCATENATE(D318,"-",E318),'[2]Three Phase - UG'!$C$8:$T$18,9,FALSE),""),"")</f>
        <v/>
      </c>
      <c r="K318" s="679" t="str">
        <f>IF(D318&lt;&gt;"",IF(E318&lt;&gt;"",VLOOKUP(CONCATENATE(D318,"-",E318),'[2]Three Phase - UG'!$C$8:$T$18,10,FALSE),""),"")</f>
        <v/>
      </c>
      <c r="L318" s="679" t="str">
        <f>IF(D318&lt;&gt;"",IF(E318&lt;&gt;"",VLOOKUP(CONCATENATE(D318,"-",E318),'[2]Three Phase - UG'!$C$8:$T$18,12,FALSE),""),"")</f>
        <v/>
      </c>
      <c r="M318" s="679" t="str">
        <f>IF(D318&lt;&gt;"",IF(E318&lt;&gt;"",VLOOKUP(CONCATENATE(D318,"-",E318),'[2]Three Phase - UG'!$C$8:$T$18,13,FALSE),""),"")</f>
        <v/>
      </c>
      <c r="N318" s="678" t="str">
        <f>IF(D318&lt;&gt;"",IF(E318&lt;&gt;"",VLOOKUP(CONCATENATE(D318,"-",E318),'[2]Three Phase - UG'!$C$8:$T$18,15,FALSE)*1000000,""),"")</f>
        <v/>
      </c>
      <c r="O318" s="679"/>
      <c r="P318" s="678"/>
      <c r="W318" s="671"/>
      <c r="X318" s="606"/>
      <c r="Y318" s="606"/>
      <c r="Z318" s="606"/>
      <c r="AA318" s="606"/>
      <c r="AB318" s="606"/>
      <c r="AC318" s="606"/>
      <c r="AD318" s="606"/>
      <c r="AE318" s="606"/>
      <c r="AF318" s="625"/>
      <c r="AG318" s="625"/>
      <c r="AH318" s="625"/>
      <c r="AI318" s="625"/>
      <c r="AJ318" s="625"/>
      <c r="AK318" s="625"/>
      <c r="AL318" s="625"/>
      <c r="AM318" s="625"/>
      <c r="AN318" s="606"/>
      <c r="AO318" s="606"/>
      <c r="AP318" s="606"/>
      <c r="AQ318" s="606"/>
      <c r="AR318" s="606"/>
      <c r="AS318" s="606"/>
      <c r="AT318" s="606"/>
      <c r="AU318" s="606"/>
      <c r="AV318" s="606"/>
      <c r="AW318" s="606"/>
      <c r="AX318" s="606"/>
      <c r="AY318" s="606"/>
      <c r="AZ318" s="606"/>
      <c r="BA318" s="606"/>
    </row>
    <row r="319" spans="1:53" s="672" customFormat="1" x14ac:dyDescent="0.25">
      <c r="A319" s="606"/>
      <c r="B319" s="677"/>
      <c r="C319" s="677"/>
      <c r="D319" s="676"/>
      <c r="E319" s="675"/>
      <c r="F319" s="675"/>
      <c r="G319" s="673"/>
      <c r="H319" s="674"/>
      <c r="I319" s="673"/>
      <c r="J319" s="679" t="str">
        <f>IF(D319&lt;&gt;"",IF(E319&lt;&gt;"",VLOOKUP(CONCATENATE(D319,"-",E319),'[2]Three Phase - UG'!$C$8:$T$18,9,FALSE),""),"")</f>
        <v/>
      </c>
      <c r="K319" s="679" t="str">
        <f>IF(D319&lt;&gt;"",IF(E319&lt;&gt;"",VLOOKUP(CONCATENATE(D319,"-",E319),'[2]Three Phase - UG'!$C$8:$T$18,10,FALSE),""),"")</f>
        <v/>
      </c>
      <c r="L319" s="679" t="str">
        <f>IF(D319&lt;&gt;"",IF(E319&lt;&gt;"",VLOOKUP(CONCATENATE(D319,"-",E319),'[2]Three Phase - UG'!$C$8:$T$18,12,FALSE),""),"")</f>
        <v/>
      </c>
      <c r="M319" s="679" t="str">
        <f>IF(D319&lt;&gt;"",IF(E319&lt;&gt;"",VLOOKUP(CONCATENATE(D319,"-",E319),'[2]Three Phase - UG'!$C$8:$T$18,13,FALSE),""),"")</f>
        <v/>
      </c>
      <c r="N319" s="678" t="str">
        <f>IF(D319&lt;&gt;"",IF(E319&lt;&gt;"",VLOOKUP(CONCATENATE(D319,"-",E319),'[2]Three Phase - UG'!$C$8:$T$18,15,FALSE)*1000000,""),"")</f>
        <v/>
      </c>
      <c r="O319" s="679"/>
      <c r="P319" s="678"/>
      <c r="W319" s="671"/>
      <c r="X319" s="606"/>
      <c r="Y319" s="606"/>
      <c r="Z319" s="606"/>
      <c r="AA319" s="606"/>
      <c r="AB319" s="606"/>
      <c r="AC319" s="606"/>
      <c r="AD319" s="606"/>
      <c r="AE319" s="606"/>
      <c r="AF319" s="625"/>
      <c r="AG319" s="625"/>
      <c r="AH319" s="625"/>
      <c r="AI319" s="625"/>
      <c r="AJ319" s="625"/>
      <c r="AK319" s="625"/>
      <c r="AL319" s="625"/>
      <c r="AM319" s="625"/>
      <c r="AN319" s="606"/>
      <c r="AO319" s="606"/>
      <c r="AP319" s="606"/>
      <c r="AQ319" s="606"/>
      <c r="AR319" s="606"/>
      <c r="AS319" s="606"/>
      <c r="AT319" s="606"/>
      <c r="AU319" s="606"/>
      <c r="AV319" s="606"/>
      <c r="AW319" s="606"/>
      <c r="AX319" s="606"/>
      <c r="AY319" s="606"/>
      <c r="AZ319" s="606"/>
      <c r="BA319" s="606"/>
    </row>
    <row r="320" spans="1:53" s="672" customFormat="1" x14ac:dyDescent="0.25">
      <c r="A320" s="606"/>
      <c r="B320" s="677"/>
      <c r="C320" s="677"/>
      <c r="D320" s="676"/>
      <c r="E320" s="675"/>
      <c r="F320" s="675"/>
      <c r="G320" s="673"/>
      <c r="H320" s="674"/>
      <c r="I320" s="673"/>
      <c r="J320" s="679" t="str">
        <f>IF(D320&lt;&gt;"",IF(E320&lt;&gt;"",VLOOKUP(CONCATENATE(D320,"-",E320),'[2]Three Phase - UG'!$C$8:$T$18,9,FALSE),""),"")</f>
        <v/>
      </c>
      <c r="K320" s="679" t="str">
        <f>IF(D320&lt;&gt;"",IF(E320&lt;&gt;"",VLOOKUP(CONCATENATE(D320,"-",E320),'[2]Three Phase - UG'!$C$8:$T$18,10,FALSE),""),"")</f>
        <v/>
      </c>
      <c r="L320" s="679" t="str">
        <f>IF(D320&lt;&gt;"",IF(E320&lt;&gt;"",VLOOKUP(CONCATENATE(D320,"-",E320),'[2]Three Phase - UG'!$C$8:$T$18,12,FALSE),""),"")</f>
        <v/>
      </c>
      <c r="M320" s="679" t="str">
        <f>IF(D320&lt;&gt;"",IF(E320&lt;&gt;"",VLOOKUP(CONCATENATE(D320,"-",E320),'[2]Three Phase - UG'!$C$8:$T$18,13,FALSE),""),"")</f>
        <v/>
      </c>
      <c r="N320" s="678" t="str">
        <f>IF(D320&lt;&gt;"",IF(E320&lt;&gt;"",VLOOKUP(CONCATENATE(D320,"-",E320),'[2]Three Phase - UG'!$C$8:$T$18,15,FALSE)*1000000,""),"")</f>
        <v/>
      </c>
      <c r="O320" s="679"/>
      <c r="P320" s="678"/>
      <c r="W320" s="671"/>
      <c r="X320" s="606"/>
      <c r="Y320" s="606"/>
      <c r="Z320" s="606"/>
      <c r="AA320" s="606"/>
      <c r="AB320" s="606"/>
      <c r="AC320" s="606"/>
      <c r="AD320" s="606"/>
      <c r="AE320" s="606"/>
      <c r="AF320" s="625"/>
      <c r="AG320" s="625"/>
      <c r="AH320" s="625"/>
      <c r="AI320" s="625"/>
      <c r="AJ320" s="625"/>
      <c r="AK320" s="625"/>
      <c r="AL320" s="625"/>
      <c r="AM320" s="625"/>
      <c r="AN320" s="606"/>
      <c r="AO320" s="606"/>
      <c r="AP320" s="606"/>
      <c r="AQ320" s="606"/>
      <c r="AR320" s="606"/>
      <c r="AS320" s="606"/>
      <c r="AT320" s="606"/>
      <c r="AU320" s="606"/>
      <c r="AV320" s="606"/>
      <c r="AW320" s="606"/>
      <c r="AX320" s="606"/>
      <c r="AY320" s="606"/>
      <c r="AZ320" s="606"/>
      <c r="BA320" s="606"/>
    </row>
    <row r="321" spans="1:53" s="672" customFormat="1" x14ac:dyDescent="0.25">
      <c r="A321" s="606"/>
      <c r="B321" s="677"/>
      <c r="C321" s="677"/>
      <c r="D321" s="676"/>
      <c r="E321" s="675"/>
      <c r="F321" s="675"/>
      <c r="G321" s="673"/>
      <c r="H321" s="674"/>
      <c r="I321" s="673"/>
      <c r="J321" s="679" t="str">
        <f>IF(D321&lt;&gt;"",IF(E321&lt;&gt;"",VLOOKUP(CONCATENATE(D321,"-",E321),'[2]Three Phase - UG'!$C$8:$T$18,9,FALSE),""),"")</f>
        <v/>
      </c>
      <c r="K321" s="679" t="str">
        <f>IF(D321&lt;&gt;"",IF(E321&lt;&gt;"",VLOOKUP(CONCATENATE(D321,"-",E321),'[2]Three Phase - UG'!$C$8:$T$18,10,FALSE),""),"")</f>
        <v/>
      </c>
      <c r="L321" s="679" t="str">
        <f>IF(D321&lt;&gt;"",IF(E321&lt;&gt;"",VLOOKUP(CONCATENATE(D321,"-",E321),'[2]Three Phase - UG'!$C$8:$T$18,12,FALSE),""),"")</f>
        <v/>
      </c>
      <c r="M321" s="679" t="str">
        <f>IF(D321&lt;&gt;"",IF(E321&lt;&gt;"",VLOOKUP(CONCATENATE(D321,"-",E321),'[2]Three Phase - UG'!$C$8:$T$18,13,FALSE),""),"")</f>
        <v/>
      </c>
      <c r="N321" s="678" t="str">
        <f>IF(D321&lt;&gt;"",IF(E321&lt;&gt;"",VLOOKUP(CONCATENATE(D321,"-",E321),'[2]Three Phase - UG'!$C$8:$T$18,15,FALSE)*1000000,""),"")</f>
        <v/>
      </c>
      <c r="O321" s="679"/>
      <c r="P321" s="678"/>
      <c r="W321" s="671"/>
      <c r="X321" s="606"/>
      <c r="Y321" s="606"/>
      <c r="Z321" s="606"/>
      <c r="AA321" s="606"/>
      <c r="AB321" s="606"/>
      <c r="AC321" s="606"/>
      <c r="AD321" s="606"/>
      <c r="AE321" s="606"/>
      <c r="AF321" s="625"/>
      <c r="AG321" s="625"/>
      <c r="AH321" s="625"/>
      <c r="AI321" s="625"/>
      <c r="AJ321" s="625"/>
      <c r="AK321" s="625"/>
      <c r="AL321" s="625"/>
      <c r="AM321" s="625"/>
      <c r="AN321" s="606"/>
      <c r="AO321" s="606"/>
      <c r="AP321" s="606"/>
      <c r="AQ321" s="606"/>
      <c r="AR321" s="606"/>
      <c r="AS321" s="606"/>
      <c r="AT321" s="606"/>
      <c r="AU321" s="606"/>
      <c r="AV321" s="606"/>
      <c r="AW321" s="606"/>
      <c r="AX321" s="606"/>
      <c r="AY321" s="606"/>
      <c r="AZ321" s="606"/>
      <c r="BA321" s="606"/>
    </row>
    <row r="322" spans="1:53" s="672" customFormat="1" x14ac:dyDescent="0.25">
      <c r="A322" s="606"/>
      <c r="B322" s="677"/>
      <c r="C322" s="677"/>
      <c r="D322" s="676"/>
      <c r="E322" s="675"/>
      <c r="F322" s="675"/>
      <c r="G322" s="673"/>
      <c r="H322" s="674"/>
      <c r="I322" s="673"/>
      <c r="J322" s="679" t="str">
        <f>IF(D322&lt;&gt;"",IF(E322&lt;&gt;"",VLOOKUP(CONCATENATE(D322,"-",E322),'[2]Three Phase - UG'!$C$8:$T$18,9,FALSE),""),"")</f>
        <v/>
      </c>
      <c r="K322" s="679" t="str">
        <f>IF(D322&lt;&gt;"",IF(E322&lt;&gt;"",VLOOKUP(CONCATENATE(D322,"-",E322),'[2]Three Phase - UG'!$C$8:$T$18,10,FALSE),""),"")</f>
        <v/>
      </c>
      <c r="L322" s="679" t="str">
        <f>IF(D322&lt;&gt;"",IF(E322&lt;&gt;"",VLOOKUP(CONCATENATE(D322,"-",E322),'[2]Three Phase - UG'!$C$8:$T$18,12,FALSE),""),"")</f>
        <v/>
      </c>
      <c r="M322" s="679" t="str">
        <f>IF(D322&lt;&gt;"",IF(E322&lt;&gt;"",VLOOKUP(CONCATENATE(D322,"-",E322),'[2]Three Phase - UG'!$C$8:$T$18,13,FALSE),""),"")</f>
        <v/>
      </c>
      <c r="N322" s="678" t="str">
        <f>IF(D322&lt;&gt;"",IF(E322&lt;&gt;"",VLOOKUP(CONCATENATE(D322,"-",E322),'[2]Three Phase - UG'!$C$8:$T$18,15,FALSE)*1000000,""),"")</f>
        <v/>
      </c>
      <c r="O322" s="679"/>
      <c r="P322" s="678"/>
      <c r="W322" s="671"/>
      <c r="X322" s="606"/>
      <c r="Y322" s="606"/>
      <c r="Z322" s="606"/>
      <c r="AA322" s="606"/>
      <c r="AB322" s="606"/>
      <c r="AC322" s="606"/>
      <c r="AD322" s="606"/>
      <c r="AE322" s="606"/>
      <c r="AF322" s="625"/>
      <c r="AG322" s="625"/>
      <c r="AH322" s="625"/>
      <c r="AI322" s="625"/>
      <c r="AJ322" s="625"/>
      <c r="AK322" s="625"/>
      <c r="AL322" s="625"/>
      <c r="AM322" s="625"/>
      <c r="AN322" s="606"/>
      <c r="AO322" s="606"/>
      <c r="AP322" s="606"/>
      <c r="AQ322" s="606"/>
      <c r="AR322" s="606"/>
      <c r="AS322" s="606"/>
      <c r="AT322" s="606"/>
      <c r="AU322" s="606"/>
      <c r="AV322" s="606"/>
      <c r="AW322" s="606"/>
      <c r="AX322" s="606"/>
      <c r="AY322" s="606"/>
      <c r="AZ322" s="606"/>
      <c r="BA322" s="606"/>
    </row>
    <row r="323" spans="1:53" s="672" customFormat="1" x14ac:dyDescent="0.25">
      <c r="A323" s="606"/>
      <c r="B323" s="677"/>
      <c r="C323" s="677"/>
      <c r="D323" s="676"/>
      <c r="E323" s="675"/>
      <c r="F323" s="675"/>
      <c r="G323" s="673"/>
      <c r="H323" s="674"/>
      <c r="I323" s="673"/>
      <c r="J323" s="679" t="str">
        <f>IF(D323&lt;&gt;"",IF(E323&lt;&gt;"",VLOOKUP(CONCATENATE(D323,"-",E323),'[2]Three Phase - UG'!$C$8:$T$18,9,FALSE),""),"")</f>
        <v/>
      </c>
      <c r="K323" s="679" t="str">
        <f>IF(D323&lt;&gt;"",IF(E323&lt;&gt;"",VLOOKUP(CONCATENATE(D323,"-",E323),'[2]Three Phase - UG'!$C$8:$T$18,10,FALSE),""),"")</f>
        <v/>
      </c>
      <c r="L323" s="679" t="str">
        <f>IF(D323&lt;&gt;"",IF(E323&lt;&gt;"",VLOOKUP(CONCATENATE(D323,"-",E323),'[2]Three Phase - UG'!$C$8:$T$18,12,FALSE),""),"")</f>
        <v/>
      </c>
      <c r="M323" s="679" t="str">
        <f>IF(D323&lt;&gt;"",IF(E323&lt;&gt;"",VLOOKUP(CONCATENATE(D323,"-",E323),'[2]Three Phase - UG'!$C$8:$T$18,13,FALSE),""),"")</f>
        <v/>
      </c>
      <c r="N323" s="678" t="str">
        <f>IF(D323&lt;&gt;"",IF(E323&lt;&gt;"",VLOOKUP(CONCATENATE(D323,"-",E323),'[2]Three Phase - UG'!$C$8:$T$18,15,FALSE)*1000000,""),"")</f>
        <v/>
      </c>
      <c r="O323" s="679"/>
      <c r="P323" s="678"/>
      <c r="W323" s="671"/>
      <c r="X323" s="606"/>
      <c r="Y323" s="606"/>
      <c r="Z323" s="606"/>
      <c r="AA323" s="606"/>
      <c r="AB323" s="606"/>
      <c r="AC323" s="606"/>
      <c r="AD323" s="606"/>
      <c r="AE323" s="606"/>
      <c r="AF323" s="625"/>
      <c r="AG323" s="625"/>
      <c r="AH323" s="625"/>
      <c r="AI323" s="625"/>
      <c r="AJ323" s="625"/>
      <c r="AK323" s="625"/>
      <c r="AL323" s="625"/>
      <c r="AM323" s="625"/>
      <c r="AN323" s="606"/>
      <c r="AO323" s="606"/>
      <c r="AP323" s="606"/>
      <c r="AQ323" s="606"/>
      <c r="AR323" s="606"/>
      <c r="AS323" s="606"/>
      <c r="AT323" s="606"/>
      <c r="AU323" s="606"/>
      <c r="AV323" s="606"/>
      <c r="AW323" s="606"/>
      <c r="AX323" s="606"/>
      <c r="AY323" s="606"/>
      <c r="AZ323" s="606"/>
      <c r="BA323" s="606"/>
    </row>
    <row r="324" spans="1:53" s="672" customFormat="1" x14ac:dyDescent="0.25">
      <c r="A324" s="606"/>
      <c r="B324" s="677"/>
      <c r="C324" s="677"/>
      <c r="D324" s="676"/>
      <c r="E324" s="675"/>
      <c r="F324" s="675"/>
      <c r="G324" s="673"/>
      <c r="H324" s="674"/>
      <c r="I324" s="673"/>
      <c r="J324" s="679" t="str">
        <f>IF(D324&lt;&gt;"",IF(E324&lt;&gt;"",VLOOKUP(CONCATENATE(D324,"-",E324),'[2]Three Phase - UG'!$C$8:$T$18,9,FALSE),""),"")</f>
        <v/>
      </c>
      <c r="K324" s="679" t="str">
        <f>IF(D324&lt;&gt;"",IF(E324&lt;&gt;"",VLOOKUP(CONCATENATE(D324,"-",E324),'[2]Three Phase - UG'!$C$8:$T$18,10,FALSE),""),"")</f>
        <v/>
      </c>
      <c r="L324" s="679" t="str">
        <f>IF(D324&lt;&gt;"",IF(E324&lt;&gt;"",VLOOKUP(CONCATENATE(D324,"-",E324),'[2]Three Phase - UG'!$C$8:$T$18,12,FALSE),""),"")</f>
        <v/>
      </c>
      <c r="M324" s="679" t="str">
        <f>IF(D324&lt;&gt;"",IF(E324&lt;&gt;"",VLOOKUP(CONCATENATE(D324,"-",E324),'[2]Three Phase - UG'!$C$8:$T$18,13,FALSE),""),"")</f>
        <v/>
      </c>
      <c r="N324" s="678" t="str">
        <f>IF(D324&lt;&gt;"",IF(E324&lt;&gt;"",VLOOKUP(CONCATENATE(D324,"-",E324),'[2]Three Phase - UG'!$C$8:$T$18,15,FALSE)*1000000,""),"")</f>
        <v/>
      </c>
      <c r="O324" s="679"/>
      <c r="P324" s="678"/>
      <c r="W324" s="671"/>
      <c r="X324" s="606"/>
      <c r="Y324" s="606"/>
      <c r="Z324" s="606"/>
      <c r="AA324" s="606"/>
      <c r="AB324" s="606"/>
      <c r="AC324" s="606"/>
      <c r="AD324" s="606"/>
      <c r="AE324" s="606"/>
      <c r="AF324" s="625"/>
      <c r="AG324" s="625"/>
      <c r="AH324" s="625"/>
      <c r="AI324" s="625"/>
      <c r="AJ324" s="625"/>
      <c r="AK324" s="625"/>
      <c r="AL324" s="625"/>
      <c r="AM324" s="625"/>
      <c r="AN324" s="606"/>
      <c r="AO324" s="606"/>
      <c r="AP324" s="606"/>
      <c r="AQ324" s="606"/>
      <c r="AR324" s="606"/>
      <c r="AS324" s="606"/>
      <c r="AT324" s="606"/>
      <c r="AU324" s="606"/>
      <c r="AV324" s="606"/>
      <c r="AW324" s="606"/>
      <c r="AX324" s="606"/>
      <c r="AY324" s="606"/>
      <c r="AZ324" s="606"/>
      <c r="BA324" s="606"/>
    </row>
    <row r="325" spans="1:53" s="672" customFormat="1" x14ac:dyDescent="0.25">
      <c r="A325" s="606"/>
      <c r="B325" s="677"/>
      <c r="C325" s="677"/>
      <c r="D325" s="676"/>
      <c r="E325" s="675"/>
      <c r="F325" s="675"/>
      <c r="G325" s="673"/>
      <c r="H325" s="674"/>
      <c r="I325" s="673"/>
      <c r="J325" s="679" t="str">
        <f>IF(D325&lt;&gt;"",IF(E325&lt;&gt;"",VLOOKUP(CONCATENATE(D325,"-",E325),'[2]Three Phase - UG'!$C$8:$T$18,9,FALSE),""),"")</f>
        <v/>
      </c>
      <c r="K325" s="679" t="str">
        <f>IF(D325&lt;&gt;"",IF(E325&lt;&gt;"",VLOOKUP(CONCATENATE(D325,"-",E325),'[2]Three Phase - UG'!$C$8:$T$18,10,FALSE),""),"")</f>
        <v/>
      </c>
      <c r="L325" s="679" t="str">
        <f>IF(D325&lt;&gt;"",IF(E325&lt;&gt;"",VLOOKUP(CONCATENATE(D325,"-",E325),'[2]Three Phase - UG'!$C$8:$T$18,12,FALSE),""),"")</f>
        <v/>
      </c>
      <c r="M325" s="679" t="str">
        <f>IF(D325&lt;&gt;"",IF(E325&lt;&gt;"",VLOOKUP(CONCATENATE(D325,"-",E325),'[2]Three Phase - UG'!$C$8:$T$18,13,FALSE),""),"")</f>
        <v/>
      </c>
      <c r="N325" s="678" t="str">
        <f>IF(D325&lt;&gt;"",IF(E325&lt;&gt;"",VLOOKUP(CONCATENATE(D325,"-",E325),'[2]Three Phase - UG'!$C$8:$T$18,15,FALSE)*1000000,""),"")</f>
        <v/>
      </c>
      <c r="O325" s="679"/>
      <c r="P325" s="678"/>
      <c r="W325" s="671"/>
      <c r="X325" s="606"/>
      <c r="Y325" s="606"/>
      <c r="Z325" s="606"/>
      <c r="AA325" s="606"/>
      <c r="AB325" s="606"/>
      <c r="AC325" s="606"/>
      <c r="AD325" s="606"/>
      <c r="AE325" s="606"/>
      <c r="AF325" s="625"/>
      <c r="AG325" s="625"/>
      <c r="AH325" s="625"/>
      <c r="AI325" s="625"/>
      <c r="AJ325" s="625"/>
      <c r="AK325" s="625"/>
      <c r="AL325" s="625"/>
      <c r="AM325" s="625"/>
      <c r="AN325" s="606"/>
      <c r="AO325" s="606"/>
      <c r="AP325" s="606"/>
      <c r="AQ325" s="606"/>
      <c r="AR325" s="606"/>
      <c r="AS325" s="606"/>
      <c r="AT325" s="606"/>
      <c r="AU325" s="606"/>
      <c r="AV325" s="606"/>
      <c r="AW325" s="606"/>
      <c r="AX325" s="606"/>
      <c r="AY325" s="606"/>
      <c r="AZ325" s="606"/>
      <c r="BA325" s="606"/>
    </row>
    <row r="326" spans="1:53" s="672" customFormat="1" x14ac:dyDescent="0.25">
      <c r="A326" s="606"/>
      <c r="B326" s="677"/>
      <c r="C326" s="677"/>
      <c r="D326" s="676"/>
      <c r="E326" s="675"/>
      <c r="F326" s="675"/>
      <c r="G326" s="673"/>
      <c r="H326" s="674"/>
      <c r="I326" s="673"/>
      <c r="J326" s="679" t="str">
        <f>IF(D326&lt;&gt;"",IF(E326&lt;&gt;"",VLOOKUP(CONCATENATE(D326,"-",E326),'[2]Three Phase - UG'!$C$8:$T$18,9,FALSE),""),"")</f>
        <v/>
      </c>
      <c r="K326" s="679" t="str">
        <f>IF(D326&lt;&gt;"",IF(E326&lt;&gt;"",VLOOKUP(CONCATENATE(D326,"-",E326),'[2]Three Phase - UG'!$C$8:$T$18,10,FALSE),""),"")</f>
        <v/>
      </c>
      <c r="L326" s="679" t="str">
        <f>IF(D326&lt;&gt;"",IF(E326&lt;&gt;"",VLOOKUP(CONCATENATE(D326,"-",E326),'[2]Three Phase - UG'!$C$8:$T$18,12,FALSE),""),"")</f>
        <v/>
      </c>
      <c r="M326" s="679" t="str">
        <f>IF(D326&lt;&gt;"",IF(E326&lt;&gt;"",VLOOKUP(CONCATENATE(D326,"-",E326),'[2]Three Phase - UG'!$C$8:$T$18,13,FALSE),""),"")</f>
        <v/>
      </c>
      <c r="N326" s="678" t="str">
        <f>IF(D326&lt;&gt;"",IF(E326&lt;&gt;"",VLOOKUP(CONCATENATE(D326,"-",E326),'[2]Three Phase - UG'!$C$8:$T$18,15,FALSE)*1000000,""),"")</f>
        <v/>
      </c>
      <c r="O326" s="679"/>
      <c r="P326" s="678"/>
      <c r="W326" s="671"/>
      <c r="X326" s="606"/>
      <c r="Y326" s="606"/>
      <c r="Z326" s="606"/>
      <c r="AA326" s="606"/>
      <c r="AB326" s="606"/>
      <c r="AC326" s="606"/>
      <c r="AD326" s="606"/>
      <c r="AE326" s="606"/>
      <c r="AF326" s="625"/>
      <c r="AG326" s="625"/>
      <c r="AH326" s="625"/>
      <c r="AI326" s="625"/>
      <c r="AJ326" s="625"/>
      <c r="AK326" s="625"/>
      <c r="AL326" s="625"/>
      <c r="AM326" s="625"/>
      <c r="AN326" s="606"/>
      <c r="AO326" s="606"/>
      <c r="AP326" s="606"/>
      <c r="AQ326" s="606"/>
      <c r="AR326" s="606"/>
      <c r="AS326" s="606"/>
      <c r="AT326" s="606"/>
      <c r="AU326" s="606"/>
      <c r="AV326" s="606"/>
      <c r="AW326" s="606"/>
      <c r="AX326" s="606"/>
      <c r="AY326" s="606"/>
      <c r="AZ326" s="606"/>
      <c r="BA326" s="606"/>
    </row>
    <row r="327" spans="1:53" s="672" customFormat="1" x14ac:dyDescent="0.25">
      <c r="A327" s="606"/>
      <c r="B327" s="677"/>
      <c r="C327" s="677"/>
      <c r="D327" s="676"/>
      <c r="E327" s="675"/>
      <c r="F327" s="675"/>
      <c r="G327" s="673"/>
      <c r="H327" s="674"/>
      <c r="I327" s="673"/>
      <c r="J327" s="679" t="str">
        <f>IF(D327&lt;&gt;"",IF(E327&lt;&gt;"",VLOOKUP(CONCATENATE(D327,"-",E327),'[2]Three Phase - UG'!$C$8:$T$18,9,FALSE),""),"")</f>
        <v/>
      </c>
      <c r="K327" s="679" t="str">
        <f>IF(D327&lt;&gt;"",IF(E327&lt;&gt;"",VLOOKUP(CONCATENATE(D327,"-",E327),'[2]Three Phase - UG'!$C$8:$T$18,10,FALSE),""),"")</f>
        <v/>
      </c>
      <c r="L327" s="679" t="str">
        <f>IF(D327&lt;&gt;"",IF(E327&lt;&gt;"",VLOOKUP(CONCATENATE(D327,"-",E327),'[2]Three Phase - UG'!$C$8:$T$18,12,FALSE),""),"")</f>
        <v/>
      </c>
      <c r="M327" s="679" t="str">
        <f>IF(D327&lt;&gt;"",IF(E327&lt;&gt;"",VLOOKUP(CONCATENATE(D327,"-",E327),'[2]Three Phase - UG'!$C$8:$T$18,13,FALSE),""),"")</f>
        <v/>
      </c>
      <c r="N327" s="678" t="str">
        <f>IF(D327&lt;&gt;"",IF(E327&lt;&gt;"",VLOOKUP(CONCATENATE(D327,"-",E327),'[2]Three Phase - UG'!$C$8:$T$18,15,FALSE)*1000000,""),"")</f>
        <v/>
      </c>
      <c r="O327" s="679"/>
      <c r="P327" s="678"/>
      <c r="W327" s="671"/>
      <c r="X327" s="606"/>
      <c r="Y327" s="606"/>
      <c r="Z327" s="606"/>
      <c r="AA327" s="606"/>
      <c r="AB327" s="606"/>
      <c r="AC327" s="606"/>
      <c r="AD327" s="606"/>
      <c r="AE327" s="606"/>
      <c r="AF327" s="625"/>
      <c r="AG327" s="625"/>
      <c r="AH327" s="625"/>
      <c r="AI327" s="625"/>
      <c r="AJ327" s="625"/>
      <c r="AK327" s="625"/>
      <c r="AL327" s="625"/>
      <c r="AM327" s="625"/>
      <c r="AN327" s="606"/>
      <c r="AO327" s="606"/>
      <c r="AP327" s="606"/>
      <c r="AQ327" s="606"/>
      <c r="AR327" s="606"/>
      <c r="AS327" s="606"/>
      <c r="AT327" s="606"/>
      <c r="AU327" s="606"/>
      <c r="AV327" s="606"/>
      <c r="AW327" s="606"/>
      <c r="AX327" s="606"/>
      <c r="AY327" s="606"/>
      <c r="AZ327" s="606"/>
      <c r="BA327" s="606"/>
    </row>
    <row r="328" spans="1:53" s="672" customFormat="1" x14ac:dyDescent="0.25">
      <c r="A328" s="606"/>
      <c r="B328" s="677"/>
      <c r="C328" s="677"/>
      <c r="D328" s="676"/>
      <c r="E328" s="675"/>
      <c r="F328" s="675"/>
      <c r="G328" s="673"/>
      <c r="H328" s="674"/>
      <c r="I328" s="673"/>
      <c r="J328" s="679" t="str">
        <f>IF(D328&lt;&gt;"",IF(E328&lt;&gt;"",VLOOKUP(CONCATENATE(D328,"-",E328),'[2]Three Phase - UG'!$C$8:$T$18,9,FALSE),""),"")</f>
        <v/>
      </c>
      <c r="K328" s="679" t="str">
        <f>IF(D328&lt;&gt;"",IF(E328&lt;&gt;"",VLOOKUP(CONCATENATE(D328,"-",E328),'[2]Three Phase - UG'!$C$8:$T$18,10,FALSE),""),"")</f>
        <v/>
      </c>
      <c r="L328" s="679" t="str">
        <f>IF(D328&lt;&gt;"",IF(E328&lt;&gt;"",VLOOKUP(CONCATENATE(D328,"-",E328),'[2]Three Phase - UG'!$C$8:$T$18,12,FALSE),""),"")</f>
        <v/>
      </c>
      <c r="M328" s="679" t="str">
        <f>IF(D328&lt;&gt;"",IF(E328&lt;&gt;"",VLOOKUP(CONCATENATE(D328,"-",E328),'[2]Three Phase - UG'!$C$8:$T$18,13,FALSE),""),"")</f>
        <v/>
      </c>
      <c r="N328" s="678" t="str">
        <f>IF(D328&lt;&gt;"",IF(E328&lt;&gt;"",VLOOKUP(CONCATENATE(D328,"-",E328),'[2]Three Phase - UG'!$C$8:$T$18,15,FALSE)*1000000,""),"")</f>
        <v/>
      </c>
      <c r="O328" s="679"/>
      <c r="P328" s="678"/>
      <c r="W328" s="671"/>
      <c r="X328" s="606"/>
      <c r="Y328" s="606"/>
      <c r="Z328" s="606"/>
      <c r="AA328" s="606"/>
      <c r="AB328" s="606"/>
      <c r="AC328" s="606"/>
      <c r="AD328" s="606"/>
      <c r="AE328" s="606"/>
      <c r="AF328" s="625"/>
      <c r="AG328" s="625"/>
      <c r="AH328" s="625"/>
      <c r="AI328" s="625"/>
      <c r="AJ328" s="625"/>
      <c r="AK328" s="625"/>
      <c r="AL328" s="625"/>
      <c r="AM328" s="625"/>
      <c r="AN328" s="606"/>
      <c r="AO328" s="606"/>
      <c r="AP328" s="606"/>
      <c r="AQ328" s="606"/>
      <c r="AR328" s="606"/>
      <c r="AS328" s="606"/>
      <c r="AT328" s="606"/>
      <c r="AU328" s="606"/>
      <c r="AV328" s="606"/>
      <c r="AW328" s="606"/>
      <c r="AX328" s="606"/>
      <c r="AY328" s="606"/>
      <c r="AZ328" s="606"/>
      <c r="BA328" s="606"/>
    </row>
    <row r="329" spans="1:53" s="672" customFormat="1" x14ac:dyDescent="0.25">
      <c r="A329" s="606"/>
      <c r="B329" s="677"/>
      <c r="C329" s="677"/>
      <c r="D329" s="676"/>
      <c r="E329" s="675"/>
      <c r="F329" s="675"/>
      <c r="G329" s="673"/>
      <c r="H329" s="674"/>
      <c r="I329" s="673"/>
      <c r="J329" s="679" t="str">
        <f>IF(D329&lt;&gt;"",IF(E329&lt;&gt;"",VLOOKUP(CONCATENATE(D329,"-",E329),'[2]Three Phase - UG'!$C$8:$T$18,9,FALSE),""),"")</f>
        <v/>
      </c>
      <c r="K329" s="679" t="str">
        <f>IF(D329&lt;&gt;"",IF(E329&lt;&gt;"",VLOOKUP(CONCATENATE(D329,"-",E329),'[2]Three Phase - UG'!$C$8:$T$18,10,FALSE),""),"")</f>
        <v/>
      </c>
      <c r="L329" s="679" t="str">
        <f>IF(D329&lt;&gt;"",IF(E329&lt;&gt;"",VLOOKUP(CONCATENATE(D329,"-",E329),'[2]Three Phase - UG'!$C$8:$T$18,12,FALSE),""),"")</f>
        <v/>
      </c>
      <c r="M329" s="679" t="str">
        <f>IF(D329&lt;&gt;"",IF(E329&lt;&gt;"",VLOOKUP(CONCATENATE(D329,"-",E329),'[2]Three Phase - UG'!$C$8:$T$18,13,FALSE),""),"")</f>
        <v/>
      </c>
      <c r="N329" s="678" t="str">
        <f>IF(D329&lt;&gt;"",IF(E329&lt;&gt;"",VLOOKUP(CONCATENATE(D329,"-",E329),'[2]Three Phase - UG'!$C$8:$T$18,15,FALSE)*1000000,""),"")</f>
        <v/>
      </c>
      <c r="O329" s="679"/>
      <c r="P329" s="678"/>
      <c r="W329" s="671"/>
      <c r="X329" s="606"/>
      <c r="Y329" s="606"/>
      <c r="Z329" s="606"/>
      <c r="AA329" s="606"/>
      <c r="AB329" s="606"/>
      <c r="AC329" s="606"/>
      <c r="AD329" s="606"/>
      <c r="AE329" s="606"/>
      <c r="AF329" s="625"/>
      <c r="AG329" s="625"/>
      <c r="AH329" s="625"/>
      <c r="AI329" s="625"/>
      <c r="AJ329" s="625"/>
      <c r="AK329" s="625"/>
      <c r="AL329" s="625"/>
      <c r="AM329" s="625"/>
      <c r="AN329" s="606"/>
      <c r="AO329" s="606"/>
      <c r="AP329" s="606"/>
      <c r="AQ329" s="606"/>
      <c r="AR329" s="606"/>
      <c r="AS329" s="606"/>
      <c r="AT329" s="606"/>
      <c r="AU329" s="606"/>
      <c r="AV329" s="606"/>
      <c r="AW329" s="606"/>
      <c r="AX329" s="606"/>
      <c r="AY329" s="606"/>
      <c r="AZ329" s="606"/>
      <c r="BA329" s="606"/>
    </row>
    <row r="330" spans="1:53" s="672" customFormat="1" x14ac:dyDescent="0.25">
      <c r="A330" s="606"/>
      <c r="B330" s="677"/>
      <c r="C330" s="677"/>
      <c r="D330" s="676"/>
      <c r="E330" s="675"/>
      <c r="F330" s="675"/>
      <c r="G330" s="673"/>
      <c r="H330" s="674"/>
      <c r="I330" s="673"/>
      <c r="J330" s="679" t="str">
        <f>IF(D330&lt;&gt;"",IF(E330&lt;&gt;"",VLOOKUP(CONCATENATE(D330,"-",E330),'[2]Three Phase - UG'!$C$8:$T$18,9,FALSE),""),"")</f>
        <v/>
      </c>
      <c r="K330" s="679" t="str">
        <f>IF(D330&lt;&gt;"",IF(E330&lt;&gt;"",VLOOKUP(CONCATENATE(D330,"-",E330),'[2]Three Phase - UG'!$C$8:$T$18,10,FALSE),""),"")</f>
        <v/>
      </c>
      <c r="L330" s="679" t="str">
        <f>IF(D330&lt;&gt;"",IF(E330&lt;&gt;"",VLOOKUP(CONCATENATE(D330,"-",E330),'[2]Three Phase - UG'!$C$8:$T$18,12,FALSE),""),"")</f>
        <v/>
      </c>
      <c r="M330" s="679" t="str">
        <f>IF(D330&lt;&gt;"",IF(E330&lt;&gt;"",VLOOKUP(CONCATENATE(D330,"-",E330),'[2]Three Phase - UG'!$C$8:$T$18,13,FALSE),""),"")</f>
        <v/>
      </c>
      <c r="N330" s="678" t="str">
        <f>IF(D330&lt;&gt;"",IF(E330&lt;&gt;"",VLOOKUP(CONCATENATE(D330,"-",E330),'[2]Three Phase - UG'!$C$8:$T$18,15,FALSE)*1000000,""),"")</f>
        <v/>
      </c>
      <c r="O330" s="679"/>
      <c r="P330" s="678"/>
      <c r="W330" s="671"/>
      <c r="X330" s="606"/>
      <c r="Y330" s="606"/>
      <c r="Z330" s="606"/>
      <c r="AA330" s="606"/>
      <c r="AB330" s="606"/>
      <c r="AC330" s="606"/>
      <c r="AD330" s="606"/>
      <c r="AE330" s="606"/>
      <c r="AF330" s="625"/>
      <c r="AG330" s="625"/>
      <c r="AH330" s="625"/>
      <c r="AI330" s="625"/>
      <c r="AJ330" s="625"/>
      <c r="AK330" s="625"/>
      <c r="AL330" s="625"/>
      <c r="AM330" s="625"/>
      <c r="AN330" s="606"/>
      <c r="AO330" s="606"/>
      <c r="AP330" s="606"/>
      <c r="AQ330" s="606"/>
      <c r="AR330" s="606"/>
      <c r="AS330" s="606"/>
      <c r="AT330" s="606"/>
      <c r="AU330" s="606"/>
      <c r="AV330" s="606"/>
      <c r="AW330" s="606"/>
      <c r="AX330" s="606"/>
      <c r="AY330" s="606"/>
      <c r="AZ330" s="606"/>
      <c r="BA330" s="606"/>
    </row>
    <row r="331" spans="1:53" s="672" customFormat="1" x14ac:dyDescent="0.25">
      <c r="A331" s="606"/>
      <c r="B331" s="677"/>
      <c r="C331" s="677"/>
      <c r="D331" s="676"/>
      <c r="E331" s="675"/>
      <c r="F331" s="675"/>
      <c r="G331" s="673"/>
      <c r="H331" s="674"/>
      <c r="I331" s="673"/>
      <c r="J331" s="679" t="str">
        <f>IF(D331&lt;&gt;"",IF(E331&lt;&gt;"",VLOOKUP(CONCATENATE(D331,"-",E331),'[2]Three Phase - UG'!$C$8:$T$18,9,FALSE),""),"")</f>
        <v/>
      </c>
      <c r="K331" s="679" t="str">
        <f>IF(D331&lt;&gt;"",IF(E331&lt;&gt;"",VLOOKUP(CONCATENATE(D331,"-",E331),'[2]Three Phase - UG'!$C$8:$T$18,10,FALSE),""),"")</f>
        <v/>
      </c>
      <c r="L331" s="679" t="str">
        <f>IF(D331&lt;&gt;"",IF(E331&lt;&gt;"",VLOOKUP(CONCATENATE(D331,"-",E331),'[2]Three Phase - UG'!$C$8:$T$18,12,FALSE),""),"")</f>
        <v/>
      </c>
      <c r="M331" s="679" t="str">
        <f>IF(D331&lt;&gt;"",IF(E331&lt;&gt;"",VLOOKUP(CONCATENATE(D331,"-",E331),'[2]Three Phase - UG'!$C$8:$T$18,13,FALSE),""),"")</f>
        <v/>
      </c>
      <c r="N331" s="678" t="str">
        <f>IF(D331&lt;&gt;"",IF(E331&lt;&gt;"",VLOOKUP(CONCATENATE(D331,"-",E331),'[2]Three Phase - UG'!$C$8:$T$18,15,FALSE)*1000000,""),"")</f>
        <v/>
      </c>
      <c r="O331" s="679"/>
      <c r="P331" s="678"/>
      <c r="W331" s="671"/>
      <c r="X331" s="606"/>
      <c r="Y331" s="606"/>
      <c r="Z331" s="606"/>
      <c r="AA331" s="606"/>
      <c r="AB331" s="606"/>
      <c r="AC331" s="606"/>
      <c r="AD331" s="606"/>
      <c r="AE331" s="606"/>
      <c r="AF331" s="625"/>
      <c r="AG331" s="625"/>
      <c r="AH331" s="625"/>
      <c r="AI331" s="625"/>
      <c r="AJ331" s="625"/>
      <c r="AK331" s="625"/>
      <c r="AL331" s="625"/>
      <c r="AM331" s="625"/>
      <c r="AN331" s="606"/>
      <c r="AO331" s="606"/>
      <c r="AP331" s="606"/>
      <c r="AQ331" s="606"/>
      <c r="AR331" s="606"/>
      <c r="AS331" s="606"/>
      <c r="AT331" s="606"/>
      <c r="AU331" s="606"/>
      <c r="AV331" s="606"/>
      <c r="AW331" s="606"/>
      <c r="AX331" s="606"/>
      <c r="AY331" s="606"/>
      <c r="AZ331" s="606"/>
      <c r="BA331" s="606"/>
    </row>
    <row r="332" spans="1:53" s="672" customFormat="1" x14ac:dyDescent="0.25">
      <c r="A332" s="606"/>
      <c r="B332" s="677"/>
      <c r="C332" s="677"/>
      <c r="D332" s="676"/>
      <c r="E332" s="675"/>
      <c r="F332" s="675"/>
      <c r="G332" s="673"/>
      <c r="H332" s="674"/>
      <c r="I332" s="673"/>
      <c r="J332" s="679" t="str">
        <f>IF(D332&lt;&gt;"",IF(E332&lt;&gt;"",VLOOKUP(CONCATENATE(D332,"-",E332),'[2]Three Phase - UG'!$C$8:$T$18,9,FALSE),""),"")</f>
        <v/>
      </c>
      <c r="K332" s="679" t="str">
        <f>IF(D332&lt;&gt;"",IF(E332&lt;&gt;"",VLOOKUP(CONCATENATE(D332,"-",E332),'[2]Three Phase - UG'!$C$8:$T$18,10,FALSE),""),"")</f>
        <v/>
      </c>
      <c r="L332" s="679" t="str">
        <f>IF(D332&lt;&gt;"",IF(E332&lt;&gt;"",VLOOKUP(CONCATENATE(D332,"-",E332),'[2]Three Phase - UG'!$C$8:$T$18,12,FALSE),""),"")</f>
        <v/>
      </c>
      <c r="M332" s="679" t="str">
        <f>IF(D332&lt;&gt;"",IF(E332&lt;&gt;"",VLOOKUP(CONCATENATE(D332,"-",E332),'[2]Three Phase - UG'!$C$8:$T$18,13,FALSE),""),"")</f>
        <v/>
      </c>
      <c r="N332" s="678" t="str">
        <f>IF(D332&lt;&gt;"",IF(E332&lt;&gt;"",VLOOKUP(CONCATENATE(D332,"-",E332),'[2]Three Phase - UG'!$C$8:$T$18,15,FALSE)*1000000,""),"")</f>
        <v/>
      </c>
      <c r="O332" s="679"/>
      <c r="P332" s="678"/>
      <c r="W332" s="671"/>
      <c r="X332" s="606"/>
      <c r="Y332" s="606"/>
      <c r="Z332" s="606"/>
      <c r="AA332" s="606"/>
      <c r="AB332" s="606"/>
      <c r="AC332" s="606"/>
      <c r="AD332" s="606"/>
      <c r="AE332" s="606"/>
      <c r="AF332" s="625"/>
      <c r="AG332" s="625"/>
      <c r="AH332" s="625"/>
      <c r="AI332" s="625"/>
      <c r="AJ332" s="625"/>
      <c r="AK332" s="625"/>
      <c r="AL332" s="625"/>
      <c r="AM332" s="625"/>
      <c r="AN332" s="606"/>
      <c r="AO332" s="606"/>
      <c r="AP332" s="606"/>
      <c r="AQ332" s="606"/>
      <c r="AR332" s="606"/>
      <c r="AS332" s="606"/>
      <c r="AT332" s="606"/>
      <c r="AU332" s="606"/>
      <c r="AV332" s="606"/>
      <c r="AW332" s="606"/>
      <c r="AX332" s="606"/>
      <c r="AY332" s="606"/>
      <c r="AZ332" s="606"/>
      <c r="BA332" s="606"/>
    </row>
    <row r="333" spans="1:53" s="672" customFormat="1" x14ac:dyDescent="0.25">
      <c r="A333" s="606"/>
      <c r="B333" s="677"/>
      <c r="C333" s="677"/>
      <c r="D333" s="676"/>
      <c r="E333" s="675"/>
      <c r="F333" s="675"/>
      <c r="G333" s="673"/>
      <c r="H333" s="674"/>
      <c r="I333" s="673"/>
      <c r="J333" s="679" t="str">
        <f>IF(D333&lt;&gt;"",IF(E333&lt;&gt;"",VLOOKUP(CONCATENATE(D333,"-",E333),'[2]Three Phase - UG'!$C$8:$T$18,9,FALSE),""),"")</f>
        <v/>
      </c>
      <c r="K333" s="679" t="str">
        <f>IF(D333&lt;&gt;"",IF(E333&lt;&gt;"",VLOOKUP(CONCATENATE(D333,"-",E333),'[2]Three Phase - UG'!$C$8:$T$18,10,FALSE),""),"")</f>
        <v/>
      </c>
      <c r="L333" s="679" t="str">
        <f>IF(D333&lt;&gt;"",IF(E333&lt;&gt;"",VLOOKUP(CONCATENATE(D333,"-",E333),'[2]Three Phase - UG'!$C$8:$T$18,12,FALSE),""),"")</f>
        <v/>
      </c>
      <c r="M333" s="679" t="str">
        <f>IF(D333&lt;&gt;"",IF(E333&lt;&gt;"",VLOOKUP(CONCATENATE(D333,"-",E333),'[2]Three Phase - UG'!$C$8:$T$18,13,FALSE),""),"")</f>
        <v/>
      </c>
      <c r="N333" s="678" t="str">
        <f>IF(D333&lt;&gt;"",IF(E333&lt;&gt;"",VLOOKUP(CONCATENATE(D333,"-",E333),'[2]Three Phase - UG'!$C$8:$T$18,15,FALSE)*1000000,""),"")</f>
        <v/>
      </c>
      <c r="O333" s="679"/>
      <c r="P333" s="678"/>
      <c r="W333" s="671"/>
      <c r="X333" s="606"/>
      <c r="Y333" s="606"/>
      <c r="Z333" s="606"/>
      <c r="AA333" s="606"/>
      <c r="AB333" s="606"/>
      <c r="AC333" s="606"/>
      <c r="AD333" s="606"/>
      <c r="AE333" s="606"/>
      <c r="AF333" s="625"/>
      <c r="AG333" s="625"/>
      <c r="AH333" s="625"/>
      <c r="AI333" s="625"/>
      <c r="AJ333" s="625"/>
      <c r="AK333" s="625"/>
      <c r="AL333" s="625"/>
      <c r="AM333" s="625"/>
      <c r="AN333" s="606"/>
      <c r="AO333" s="606"/>
      <c r="AP333" s="606"/>
      <c r="AQ333" s="606"/>
      <c r="AR333" s="606"/>
      <c r="AS333" s="606"/>
      <c r="AT333" s="606"/>
      <c r="AU333" s="606"/>
      <c r="AV333" s="606"/>
      <c r="AW333" s="606"/>
      <c r="AX333" s="606"/>
      <c r="AY333" s="606"/>
      <c r="AZ333" s="606"/>
      <c r="BA333" s="606"/>
    </row>
    <row r="334" spans="1:53" s="672" customFormat="1" x14ac:dyDescent="0.25">
      <c r="A334" s="606"/>
      <c r="B334" s="677"/>
      <c r="C334" s="677"/>
      <c r="D334" s="676"/>
      <c r="E334" s="675"/>
      <c r="F334" s="675"/>
      <c r="G334" s="673"/>
      <c r="H334" s="674"/>
      <c r="I334" s="673"/>
      <c r="J334" s="679" t="str">
        <f>IF(D334&lt;&gt;"",IF(E334&lt;&gt;"",VLOOKUP(CONCATENATE(D334,"-",E334),'[2]Three Phase - UG'!$C$8:$T$18,9,FALSE),""),"")</f>
        <v/>
      </c>
      <c r="K334" s="679" t="str">
        <f>IF(D334&lt;&gt;"",IF(E334&lt;&gt;"",VLOOKUP(CONCATENATE(D334,"-",E334),'[2]Three Phase - UG'!$C$8:$T$18,10,FALSE),""),"")</f>
        <v/>
      </c>
      <c r="L334" s="679" t="str">
        <f>IF(D334&lt;&gt;"",IF(E334&lt;&gt;"",VLOOKUP(CONCATENATE(D334,"-",E334),'[2]Three Phase - UG'!$C$8:$T$18,12,FALSE),""),"")</f>
        <v/>
      </c>
      <c r="M334" s="679" t="str">
        <f>IF(D334&lt;&gt;"",IF(E334&lt;&gt;"",VLOOKUP(CONCATENATE(D334,"-",E334),'[2]Three Phase - UG'!$C$8:$T$18,13,FALSE),""),"")</f>
        <v/>
      </c>
      <c r="N334" s="678" t="str">
        <f>IF(D334&lt;&gt;"",IF(E334&lt;&gt;"",VLOOKUP(CONCATENATE(D334,"-",E334),'[2]Three Phase - UG'!$C$8:$T$18,15,FALSE)*1000000,""),"")</f>
        <v/>
      </c>
      <c r="O334" s="679"/>
      <c r="P334" s="678"/>
      <c r="W334" s="671"/>
      <c r="X334" s="606"/>
      <c r="Y334" s="606"/>
      <c r="Z334" s="606"/>
      <c r="AA334" s="606"/>
      <c r="AB334" s="606"/>
      <c r="AC334" s="606"/>
      <c r="AD334" s="606"/>
      <c r="AE334" s="606"/>
      <c r="AF334" s="625"/>
      <c r="AG334" s="625"/>
      <c r="AH334" s="625"/>
      <c r="AI334" s="625"/>
      <c r="AJ334" s="625"/>
      <c r="AK334" s="625"/>
      <c r="AL334" s="625"/>
      <c r="AM334" s="625"/>
      <c r="AN334" s="606"/>
      <c r="AO334" s="606"/>
      <c r="AP334" s="606"/>
      <c r="AQ334" s="606"/>
      <c r="AR334" s="606"/>
      <c r="AS334" s="606"/>
      <c r="AT334" s="606"/>
      <c r="AU334" s="606"/>
      <c r="AV334" s="606"/>
      <c r="AW334" s="606"/>
      <c r="AX334" s="606"/>
      <c r="AY334" s="606"/>
      <c r="AZ334" s="606"/>
      <c r="BA334" s="606"/>
    </row>
    <row r="335" spans="1:53" s="672" customFormat="1" x14ac:dyDescent="0.25">
      <c r="A335" s="606"/>
      <c r="B335" s="677"/>
      <c r="C335" s="677"/>
      <c r="D335" s="676"/>
      <c r="E335" s="675"/>
      <c r="F335" s="675"/>
      <c r="G335" s="673"/>
      <c r="H335" s="674"/>
      <c r="I335" s="673"/>
      <c r="J335" s="679" t="str">
        <f>IF(D335&lt;&gt;"",IF(E335&lt;&gt;"",VLOOKUP(CONCATENATE(D335,"-",E335),'[2]Three Phase - UG'!$C$8:$T$18,9,FALSE),""),"")</f>
        <v/>
      </c>
      <c r="K335" s="679" t="str">
        <f>IF(D335&lt;&gt;"",IF(E335&lt;&gt;"",VLOOKUP(CONCATENATE(D335,"-",E335),'[2]Three Phase - UG'!$C$8:$T$18,10,FALSE),""),"")</f>
        <v/>
      </c>
      <c r="L335" s="679" t="str">
        <f>IF(D335&lt;&gt;"",IF(E335&lt;&gt;"",VLOOKUP(CONCATENATE(D335,"-",E335),'[2]Three Phase - UG'!$C$8:$T$18,12,FALSE),""),"")</f>
        <v/>
      </c>
      <c r="M335" s="679" t="str">
        <f>IF(D335&lt;&gt;"",IF(E335&lt;&gt;"",VLOOKUP(CONCATENATE(D335,"-",E335),'[2]Three Phase - UG'!$C$8:$T$18,13,FALSE),""),"")</f>
        <v/>
      </c>
      <c r="N335" s="678" t="str">
        <f>IF(D335&lt;&gt;"",IF(E335&lt;&gt;"",VLOOKUP(CONCATENATE(D335,"-",E335),'[2]Three Phase - UG'!$C$8:$T$18,15,FALSE)*1000000,""),"")</f>
        <v/>
      </c>
      <c r="O335" s="679"/>
      <c r="P335" s="678"/>
      <c r="W335" s="671"/>
      <c r="X335" s="606"/>
      <c r="Y335" s="606"/>
      <c r="Z335" s="606"/>
      <c r="AA335" s="606"/>
      <c r="AB335" s="606"/>
      <c r="AC335" s="606"/>
      <c r="AD335" s="606"/>
      <c r="AE335" s="606"/>
      <c r="AF335" s="625"/>
      <c r="AG335" s="625"/>
      <c r="AH335" s="625"/>
      <c r="AI335" s="625"/>
      <c r="AJ335" s="625"/>
      <c r="AK335" s="625"/>
      <c r="AL335" s="625"/>
      <c r="AM335" s="625"/>
      <c r="AN335" s="606"/>
      <c r="AO335" s="606"/>
      <c r="AP335" s="606"/>
      <c r="AQ335" s="606"/>
      <c r="AR335" s="606"/>
      <c r="AS335" s="606"/>
      <c r="AT335" s="606"/>
      <c r="AU335" s="606"/>
      <c r="AV335" s="606"/>
      <c r="AW335" s="606"/>
      <c r="AX335" s="606"/>
      <c r="AY335" s="606"/>
      <c r="AZ335" s="606"/>
      <c r="BA335" s="606"/>
    </row>
    <row r="336" spans="1:53" s="672" customFormat="1" x14ac:dyDescent="0.25">
      <c r="A336" s="606"/>
      <c r="B336" s="677"/>
      <c r="C336" s="677"/>
      <c r="D336" s="676"/>
      <c r="E336" s="675"/>
      <c r="F336" s="675"/>
      <c r="G336" s="673"/>
      <c r="H336" s="674"/>
      <c r="I336" s="673"/>
      <c r="J336" s="679" t="str">
        <f>IF(D336&lt;&gt;"",IF(E336&lt;&gt;"",VLOOKUP(CONCATENATE(D336,"-",E336),'[2]Three Phase - UG'!$C$8:$T$18,9,FALSE),""),"")</f>
        <v/>
      </c>
      <c r="K336" s="679" t="str">
        <f>IF(D336&lt;&gt;"",IF(E336&lt;&gt;"",VLOOKUP(CONCATENATE(D336,"-",E336),'[2]Three Phase - UG'!$C$8:$T$18,10,FALSE),""),"")</f>
        <v/>
      </c>
      <c r="L336" s="679" t="str">
        <f>IF(D336&lt;&gt;"",IF(E336&lt;&gt;"",VLOOKUP(CONCATENATE(D336,"-",E336),'[2]Three Phase - UG'!$C$8:$T$18,12,FALSE),""),"")</f>
        <v/>
      </c>
      <c r="M336" s="679" t="str">
        <f>IF(D336&lt;&gt;"",IF(E336&lt;&gt;"",VLOOKUP(CONCATENATE(D336,"-",E336),'[2]Three Phase - UG'!$C$8:$T$18,13,FALSE),""),"")</f>
        <v/>
      </c>
      <c r="N336" s="678" t="str">
        <f>IF(D336&lt;&gt;"",IF(E336&lt;&gt;"",VLOOKUP(CONCATENATE(D336,"-",E336),'[2]Three Phase - UG'!$C$8:$T$18,15,FALSE)*1000000,""),"")</f>
        <v/>
      </c>
      <c r="O336" s="679"/>
      <c r="P336" s="678"/>
      <c r="W336" s="671"/>
      <c r="X336" s="606"/>
      <c r="Y336" s="606"/>
      <c r="Z336" s="606"/>
      <c r="AA336" s="606"/>
      <c r="AB336" s="606"/>
      <c r="AC336" s="606"/>
      <c r="AD336" s="606"/>
      <c r="AE336" s="606"/>
      <c r="AF336" s="625"/>
      <c r="AG336" s="625"/>
      <c r="AH336" s="625"/>
      <c r="AI336" s="625"/>
      <c r="AJ336" s="625"/>
      <c r="AK336" s="625"/>
      <c r="AL336" s="625"/>
      <c r="AM336" s="625"/>
      <c r="AN336" s="606"/>
      <c r="AO336" s="606"/>
      <c r="AP336" s="606"/>
      <c r="AQ336" s="606"/>
      <c r="AR336" s="606"/>
      <c r="AS336" s="606"/>
      <c r="AT336" s="606"/>
      <c r="AU336" s="606"/>
      <c r="AV336" s="606"/>
      <c r="AW336" s="606"/>
      <c r="AX336" s="606"/>
      <c r="AY336" s="606"/>
      <c r="AZ336" s="606"/>
      <c r="BA336" s="606"/>
    </row>
    <row r="337" spans="1:53" s="672" customFormat="1" x14ac:dyDescent="0.25">
      <c r="A337" s="606"/>
      <c r="B337" s="677"/>
      <c r="C337" s="677"/>
      <c r="D337" s="676"/>
      <c r="E337" s="675"/>
      <c r="F337" s="675"/>
      <c r="G337" s="673"/>
      <c r="H337" s="674"/>
      <c r="I337" s="673"/>
      <c r="J337" s="679" t="str">
        <f>IF(D337&lt;&gt;"",IF(E337&lt;&gt;"",VLOOKUP(CONCATENATE(D337,"-",E337),'[2]Three Phase - UG'!$C$8:$T$18,9,FALSE),""),"")</f>
        <v/>
      </c>
      <c r="K337" s="679" t="str">
        <f>IF(D337&lt;&gt;"",IF(E337&lt;&gt;"",VLOOKUP(CONCATENATE(D337,"-",E337),'[2]Three Phase - UG'!$C$8:$T$18,10,FALSE),""),"")</f>
        <v/>
      </c>
      <c r="L337" s="679" t="str">
        <f>IF(D337&lt;&gt;"",IF(E337&lt;&gt;"",VLOOKUP(CONCATENATE(D337,"-",E337),'[2]Three Phase - UG'!$C$8:$T$18,12,FALSE),""),"")</f>
        <v/>
      </c>
      <c r="M337" s="679" t="str">
        <f>IF(D337&lt;&gt;"",IF(E337&lt;&gt;"",VLOOKUP(CONCATENATE(D337,"-",E337),'[2]Three Phase - UG'!$C$8:$T$18,13,FALSE),""),"")</f>
        <v/>
      </c>
      <c r="N337" s="678" t="str">
        <f>IF(D337&lt;&gt;"",IF(E337&lt;&gt;"",VLOOKUP(CONCATENATE(D337,"-",E337),'[2]Three Phase - UG'!$C$8:$T$18,15,FALSE)*1000000,""),"")</f>
        <v/>
      </c>
      <c r="O337" s="679"/>
      <c r="P337" s="678"/>
      <c r="W337" s="671"/>
      <c r="X337" s="606"/>
      <c r="Y337" s="606"/>
      <c r="Z337" s="606"/>
      <c r="AA337" s="606"/>
      <c r="AB337" s="606"/>
      <c r="AC337" s="606"/>
      <c r="AD337" s="606"/>
      <c r="AE337" s="606"/>
      <c r="AF337" s="625"/>
      <c r="AG337" s="625"/>
      <c r="AH337" s="625"/>
      <c r="AI337" s="625"/>
      <c r="AJ337" s="625"/>
      <c r="AK337" s="625"/>
      <c r="AL337" s="625"/>
      <c r="AM337" s="625"/>
      <c r="AN337" s="606"/>
      <c r="AO337" s="606"/>
      <c r="AP337" s="606"/>
      <c r="AQ337" s="606"/>
      <c r="AR337" s="606"/>
      <c r="AS337" s="606"/>
      <c r="AT337" s="606"/>
      <c r="AU337" s="606"/>
      <c r="AV337" s="606"/>
      <c r="AW337" s="606"/>
      <c r="AX337" s="606"/>
      <c r="AY337" s="606"/>
      <c r="AZ337" s="606"/>
      <c r="BA337" s="606"/>
    </row>
    <row r="338" spans="1:53" s="672" customFormat="1" x14ac:dyDescent="0.25">
      <c r="A338" s="606"/>
      <c r="B338" s="677"/>
      <c r="C338" s="677"/>
      <c r="D338" s="676"/>
      <c r="E338" s="675"/>
      <c r="F338" s="675"/>
      <c r="G338" s="673"/>
      <c r="H338" s="674"/>
      <c r="I338" s="673"/>
      <c r="J338" s="679" t="str">
        <f>IF(D338&lt;&gt;"",IF(E338&lt;&gt;"",VLOOKUP(CONCATENATE(D338,"-",E338),'[2]Three Phase - UG'!$C$8:$T$18,9,FALSE),""),"")</f>
        <v/>
      </c>
      <c r="K338" s="679" t="str">
        <f>IF(D338&lt;&gt;"",IF(E338&lt;&gt;"",VLOOKUP(CONCATENATE(D338,"-",E338),'[2]Three Phase - UG'!$C$8:$T$18,10,FALSE),""),"")</f>
        <v/>
      </c>
      <c r="L338" s="679" t="str">
        <f>IF(D338&lt;&gt;"",IF(E338&lt;&gt;"",VLOOKUP(CONCATENATE(D338,"-",E338),'[2]Three Phase - UG'!$C$8:$T$18,12,FALSE),""),"")</f>
        <v/>
      </c>
      <c r="M338" s="679" t="str">
        <f>IF(D338&lt;&gt;"",IF(E338&lt;&gt;"",VLOOKUP(CONCATENATE(D338,"-",E338),'[2]Three Phase - UG'!$C$8:$T$18,13,FALSE),""),"")</f>
        <v/>
      </c>
      <c r="N338" s="678" t="str">
        <f>IF(D338&lt;&gt;"",IF(E338&lt;&gt;"",VLOOKUP(CONCATENATE(D338,"-",E338),'[2]Three Phase - UG'!$C$8:$T$18,15,FALSE)*1000000,""),"")</f>
        <v/>
      </c>
      <c r="O338" s="679"/>
      <c r="P338" s="678"/>
      <c r="W338" s="671"/>
      <c r="X338" s="606"/>
      <c r="Y338" s="606"/>
      <c r="Z338" s="606"/>
      <c r="AA338" s="606"/>
      <c r="AB338" s="606"/>
      <c r="AC338" s="606"/>
      <c r="AD338" s="606"/>
      <c r="AE338" s="606"/>
      <c r="AF338" s="625"/>
      <c r="AG338" s="625"/>
      <c r="AH338" s="625"/>
      <c r="AI338" s="625"/>
      <c r="AJ338" s="625"/>
      <c r="AK338" s="625"/>
      <c r="AL338" s="625"/>
      <c r="AM338" s="625"/>
      <c r="AN338" s="606"/>
      <c r="AO338" s="606"/>
      <c r="AP338" s="606"/>
      <c r="AQ338" s="606"/>
      <c r="AR338" s="606"/>
      <c r="AS338" s="606"/>
      <c r="AT338" s="606"/>
      <c r="AU338" s="606"/>
      <c r="AV338" s="606"/>
      <c r="AW338" s="606"/>
      <c r="AX338" s="606"/>
      <c r="AY338" s="606"/>
      <c r="AZ338" s="606"/>
      <c r="BA338" s="606"/>
    </row>
    <row r="339" spans="1:53" s="672" customFormat="1" x14ac:dyDescent="0.25">
      <c r="A339" s="606"/>
      <c r="B339" s="677"/>
      <c r="C339" s="677"/>
      <c r="D339" s="676"/>
      <c r="E339" s="675"/>
      <c r="F339" s="675"/>
      <c r="G339" s="673"/>
      <c r="H339" s="674"/>
      <c r="I339" s="673"/>
      <c r="J339" s="679" t="str">
        <f>IF(D339&lt;&gt;"",IF(E339&lt;&gt;"",VLOOKUP(CONCATENATE(D339,"-",E339),'[2]Three Phase - UG'!$C$8:$T$18,9,FALSE),""),"")</f>
        <v/>
      </c>
      <c r="K339" s="679" t="str">
        <f>IF(D339&lt;&gt;"",IF(E339&lt;&gt;"",VLOOKUP(CONCATENATE(D339,"-",E339),'[2]Three Phase - UG'!$C$8:$T$18,10,FALSE),""),"")</f>
        <v/>
      </c>
      <c r="L339" s="679" t="str">
        <f>IF(D339&lt;&gt;"",IF(E339&lt;&gt;"",VLOOKUP(CONCATENATE(D339,"-",E339),'[2]Three Phase - UG'!$C$8:$T$18,12,FALSE),""),"")</f>
        <v/>
      </c>
      <c r="M339" s="679" t="str">
        <f>IF(D339&lt;&gt;"",IF(E339&lt;&gt;"",VLOOKUP(CONCATENATE(D339,"-",E339),'[2]Three Phase - UG'!$C$8:$T$18,13,FALSE),""),"")</f>
        <v/>
      </c>
      <c r="N339" s="678" t="str">
        <f>IF(D339&lt;&gt;"",IF(E339&lt;&gt;"",VLOOKUP(CONCATENATE(D339,"-",E339),'[2]Three Phase - UG'!$C$8:$T$18,15,FALSE)*1000000,""),"")</f>
        <v/>
      </c>
      <c r="O339" s="679"/>
      <c r="P339" s="678"/>
      <c r="W339" s="671"/>
      <c r="X339" s="606"/>
      <c r="Y339" s="606"/>
      <c r="Z339" s="606"/>
      <c r="AA339" s="606"/>
      <c r="AB339" s="606"/>
      <c r="AC339" s="606"/>
      <c r="AD339" s="606"/>
      <c r="AE339" s="606"/>
      <c r="AF339" s="625"/>
      <c r="AG339" s="625"/>
      <c r="AH339" s="625"/>
      <c r="AI339" s="625"/>
      <c r="AJ339" s="625"/>
      <c r="AK339" s="625"/>
      <c r="AL339" s="625"/>
      <c r="AM339" s="625"/>
      <c r="AN339" s="606"/>
      <c r="AO339" s="606"/>
      <c r="AP339" s="606"/>
      <c r="AQ339" s="606"/>
      <c r="AR339" s="606"/>
      <c r="AS339" s="606"/>
      <c r="AT339" s="606"/>
      <c r="AU339" s="606"/>
      <c r="AV339" s="606"/>
      <c r="AW339" s="606"/>
      <c r="AX339" s="606"/>
      <c r="AY339" s="606"/>
      <c r="AZ339" s="606"/>
      <c r="BA339" s="606"/>
    </row>
    <row r="340" spans="1:53" s="672" customFormat="1" x14ac:dyDescent="0.25">
      <c r="A340" s="606"/>
      <c r="B340" s="677"/>
      <c r="C340" s="677"/>
      <c r="D340" s="676"/>
      <c r="E340" s="675"/>
      <c r="F340" s="675"/>
      <c r="G340" s="673"/>
      <c r="H340" s="674"/>
      <c r="I340" s="673"/>
      <c r="J340" s="679" t="str">
        <f>IF(D340&lt;&gt;"",IF(E340&lt;&gt;"",VLOOKUP(CONCATENATE(D340,"-",E340),'[2]Three Phase - UG'!$C$8:$T$18,9,FALSE),""),"")</f>
        <v/>
      </c>
      <c r="K340" s="679" t="str">
        <f>IF(D340&lt;&gt;"",IF(E340&lt;&gt;"",VLOOKUP(CONCATENATE(D340,"-",E340),'[2]Three Phase - UG'!$C$8:$T$18,10,FALSE),""),"")</f>
        <v/>
      </c>
      <c r="L340" s="679" t="str">
        <f>IF(D340&lt;&gt;"",IF(E340&lt;&gt;"",VLOOKUP(CONCATENATE(D340,"-",E340),'[2]Three Phase - UG'!$C$8:$T$18,12,FALSE),""),"")</f>
        <v/>
      </c>
      <c r="M340" s="679" t="str">
        <f>IF(D340&lt;&gt;"",IF(E340&lt;&gt;"",VLOOKUP(CONCATENATE(D340,"-",E340),'[2]Three Phase - UG'!$C$8:$T$18,13,FALSE),""),"")</f>
        <v/>
      </c>
      <c r="N340" s="678" t="str">
        <f>IF(D340&lt;&gt;"",IF(E340&lt;&gt;"",VLOOKUP(CONCATENATE(D340,"-",E340),'[2]Three Phase - UG'!$C$8:$T$18,15,FALSE)*1000000,""),"")</f>
        <v/>
      </c>
      <c r="O340" s="679"/>
      <c r="P340" s="678"/>
      <c r="W340" s="671"/>
      <c r="X340" s="606"/>
      <c r="Y340" s="606"/>
      <c r="Z340" s="606"/>
      <c r="AA340" s="606"/>
      <c r="AB340" s="606"/>
      <c r="AC340" s="606"/>
      <c r="AD340" s="606"/>
      <c r="AE340" s="606"/>
      <c r="AF340" s="625"/>
      <c r="AG340" s="625"/>
      <c r="AH340" s="625"/>
      <c r="AI340" s="625"/>
      <c r="AJ340" s="625"/>
      <c r="AK340" s="625"/>
      <c r="AL340" s="625"/>
      <c r="AM340" s="625"/>
      <c r="AN340" s="606"/>
      <c r="AO340" s="606"/>
      <c r="AP340" s="606"/>
      <c r="AQ340" s="606"/>
      <c r="AR340" s="606"/>
      <c r="AS340" s="606"/>
      <c r="AT340" s="606"/>
      <c r="AU340" s="606"/>
      <c r="AV340" s="606"/>
      <c r="AW340" s="606"/>
      <c r="AX340" s="606"/>
      <c r="AY340" s="606"/>
      <c r="AZ340" s="606"/>
      <c r="BA340" s="606"/>
    </row>
    <row r="341" spans="1:53" s="672" customFormat="1" x14ac:dyDescent="0.25">
      <c r="A341" s="606"/>
      <c r="B341" s="677"/>
      <c r="C341" s="677"/>
      <c r="D341" s="676"/>
      <c r="E341" s="675"/>
      <c r="F341" s="675"/>
      <c r="G341" s="673"/>
      <c r="H341" s="674"/>
      <c r="I341" s="673"/>
      <c r="J341" s="679" t="str">
        <f>IF(D341&lt;&gt;"",IF(E341&lt;&gt;"",VLOOKUP(CONCATENATE(D341,"-",E341),'[2]Three Phase - UG'!$C$8:$T$18,9,FALSE),""),"")</f>
        <v/>
      </c>
      <c r="K341" s="679" t="str">
        <f>IF(D341&lt;&gt;"",IF(E341&lt;&gt;"",VLOOKUP(CONCATENATE(D341,"-",E341),'[2]Three Phase - UG'!$C$8:$T$18,10,FALSE),""),"")</f>
        <v/>
      </c>
      <c r="L341" s="679" t="str">
        <f>IF(D341&lt;&gt;"",IF(E341&lt;&gt;"",VLOOKUP(CONCATENATE(D341,"-",E341),'[2]Three Phase - UG'!$C$8:$T$18,12,FALSE),""),"")</f>
        <v/>
      </c>
      <c r="M341" s="679" t="str">
        <f>IF(D341&lt;&gt;"",IF(E341&lt;&gt;"",VLOOKUP(CONCATENATE(D341,"-",E341),'[2]Three Phase - UG'!$C$8:$T$18,13,FALSE),""),"")</f>
        <v/>
      </c>
      <c r="N341" s="678" t="str">
        <f>IF(D341&lt;&gt;"",IF(E341&lt;&gt;"",VLOOKUP(CONCATENATE(D341,"-",E341),'[2]Three Phase - UG'!$C$8:$T$18,15,FALSE)*1000000,""),"")</f>
        <v/>
      </c>
      <c r="O341" s="679"/>
      <c r="P341" s="678"/>
      <c r="W341" s="671"/>
      <c r="X341" s="606"/>
      <c r="Y341" s="606"/>
      <c r="Z341" s="606"/>
      <c r="AA341" s="606"/>
      <c r="AB341" s="606"/>
      <c r="AC341" s="606"/>
      <c r="AD341" s="606"/>
      <c r="AE341" s="606"/>
      <c r="AF341" s="625"/>
      <c r="AG341" s="625"/>
      <c r="AH341" s="625"/>
      <c r="AI341" s="625"/>
      <c r="AJ341" s="625"/>
      <c r="AK341" s="625"/>
      <c r="AL341" s="625"/>
      <c r="AM341" s="625"/>
      <c r="AN341" s="606"/>
      <c r="AO341" s="606"/>
      <c r="AP341" s="606"/>
      <c r="AQ341" s="606"/>
      <c r="AR341" s="606"/>
      <c r="AS341" s="606"/>
      <c r="AT341" s="606"/>
      <c r="AU341" s="606"/>
      <c r="AV341" s="606"/>
      <c r="AW341" s="606"/>
      <c r="AX341" s="606"/>
      <c r="AY341" s="606"/>
      <c r="AZ341" s="606"/>
      <c r="BA341" s="606"/>
    </row>
    <row r="342" spans="1:53" s="672" customFormat="1" x14ac:dyDescent="0.25">
      <c r="A342" s="606"/>
      <c r="B342" s="677"/>
      <c r="C342" s="677"/>
      <c r="D342" s="676"/>
      <c r="E342" s="675"/>
      <c r="F342" s="675"/>
      <c r="G342" s="673"/>
      <c r="H342" s="674"/>
      <c r="I342" s="673"/>
      <c r="J342" s="679" t="str">
        <f>IF(D342&lt;&gt;"",IF(E342&lt;&gt;"",VLOOKUP(CONCATENATE(D342,"-",E342),'[2]Three Phase - UG'!$C$8:$T$18,9,FALSE),""),"")</f>
        <v/>
      </c>
      <c r="K342" s="679" t="str">
        <f>IF(D342&lt;&gt;"",IF(E342&lt;&gt;"",VLOOKUP(CONCATENATE(D342,"-",E342),'[2]Three Phase - UG'!$C$8:$T$18,10,FALSE),""),"")</f>
        <v/>
      </c>
      <c r="L342" s="679" t="str">
        <f>IF(D342&lt;&gt;"",IF(E342&lt;&gt;"",VLOOKUP(CONCATENATE(D342,"-",E342),'[2]Three Phase - UG'!$C$8:$T$18,12,FALSE),""),"")</f>
        <v/>
      </c>
      <c r="M342" s="679" t="str">
        <f>IF(D342&lt;&gt;"",IF(E342&lt;&gt;"",VLOOKUP(CONCATENATE(D342,"-",E342),'[2]Three Phase - UG'!$C$8:$T$18,13,FALSE),""),"")</f>
        <v/>
      </c>
      <c r="N342" s="678" t="str">
        <f>IF(D342&lt;&gt;"",IF(E342&lt;&gt;"",VLOOKUP(CONCATENATE(D342,"-",E342),'[2]Three Phase - UG'!$C$8:$T$18,15,FALSE)*1000000,""),"")</f>
        <v/>
      </c>
      <c r="O342" s="679"/>
      <c r="P342" s="678"/>
      <c r="W342" s="671"/>
      <c r="X342" s="606"/>
      <c r="Y342" s="606"/>
      <c r="Z342" s="606"/>
      <c r="AA342" s="606"/>
      <c r="AB342" s="606"/>
      <c r="AC342" s="606"/>
      <c r="AD342" s="606"/>
      <c r="AE342" s="606"/>
      <c r="AF342" s="625"/>
      <c r="AG342" s="625"/>
      <c r="AH342" s="625"/>
      <c r="AI342" s="625"/>
      <c r="AJ342" s="625"/>
      <c r="AK342" s="625"/>
      <c r="AL342" s="625"/>
      <c r="AM342" s="625"/>
      <c r="AN342" s="606"/>
      <c r="AO342" s="606"/>
      <c r="AP342" s="606"/>
      <c r="AQ342" s="606"/>
      <c r="AR342" s="606"/>
      <c r="AS342" s="606"/>
      <c r="AT342" s="606"/>
      <c r="AU342" s="606"/>
      <c r="AV342" s="606"/>
      <c r="AW342" s="606"/>
      <c r="AX342" s="606"/>
      <c r="AY342" s="606"/>
      <c r="AZ342" s="606"/>
      <c r="BA342" s="606"/>
    </row>
    <row r="343" spans="1:53" s="672" customFormat="1" x14ac:dyDescent="0.25">
      <c r="A343" s="606"/>
      <c r="B343" s="677"/>
      <c r="C343" s="677"/>
      <c r="D343" s="676"/>
      <c r="E343" s="675"/>
      <c r="F343" s="675"/>
      <c r="G343" s="673"/>
      <c r="H343" s="674"/>
      <c r="I343" s="673"/>
      <c r="J343" s="679" t="str">
        <f>IF(D343&lt;&gt;"",IF(E343&lt;&gt;"",VLOOKUP(CONCATENATE(D343,"-",E343),'[2]Three Phase - UG'!$C$8:$T$18,9,FALSE),""),"")</f>
        <v/>
      </c>
      <c r="K343" s="679" t="str">
        <f>IF(D343&lt;&gt;"",IF(E343&lt;&gt;"",VLOOKUP(CONCATENATE(D343,"-",E343),'[2]Three Phase - UG'!$C$8:$T$18,10,FALSE),""),"")</f>
        <v/>
      </c>
      <c r="L343" s="679" t="str">
        <f>IF(D343&lt;&gt;"",IF(E343&lt;&gt;"",VLOOKUP(CONCATENATE(D343,"-",E343),'[2]Three Phase - UG'!$C$8:$T$18,12,FALSE),""),"")</f>
        <v/>
      </c>
      <c r="M343" s="679" t="str">
        <f>IF(D343&lt;&gt;"",IF(E343&lt;&gt;"",VLOOKUP(CONCATENATE(D343,"-",E343),'[2]Three Phase - UG'!$C$8:$T$18,13,FALSE),""),"")</f>
        <v/>
      </c>
      <c r="N343" s="678" t="str">
        <f>IF(D343&lt;&gt;"",IF(E343&lt;&gt;"",VLOOKUP(CONCATENATE(D343,"-",E343),'[2]Three Phase - UG'!$C$8:$T$18,15,FALSE)*1000000,""),"")</f>
        <v/>
      </c>
      <c r="O343" s="679"/>
      <c r="P343" s="678"/>
      <c r="W343" s="671"/>
      <c r="X343" s="606"/>
      <c r="Y343" s="606"/>
      <c r="Z343" s="606"/>
      <c r="AA343" s="606"/>
      <c r="AB343" s="606"/>
      <c r="AC343" s="606"/>
      <c r="AD343" s="606"/>
      <c r="AE343" s="606"/>
      <c r="AF343" s="625"/>
      <c r="AG343" s="625"/>
      <c r="AH343" s="625"/>
      <c r="AI343" s="625"/>
      <c r="AJ343" s="625"/>
      <c r="AK343" s="625"/>
      <c r="AL343" s="625"/>
      <c r="AM343" s="625"/>
      <c r="AN343" s="606"/>
      <c r="AO343" s="606"/>
      <c r="AP343" s="606"/>
      <c r="AQ343" s="606"/>
      <c r="AR343" s="606"/>
      <c r="AS343" s="606"/>
      <c r="AT343" s="606"/>
      <c r="AU343" s="606"/>
      <c r="AV343" s="606"/>
      <c r="AW343" s="606"/>
      <c r="AX343" s="606"/>
      <c r="AY343" s="606"/>
      <c r="AZ343" s="606"/>
      <c r="BA343" s="606"/>
    </row>
    <row r="344" spans="1:53" s="672" customFormat="1" x14ac:dyDescent="0.25">
      <c r="A344" s="606"/>
      <c r="B344" s="677"/>
      <c r="C344" s="677"/>
      <c r="D344" s="676"/>
      <c r="E344" s="675"/>
      <c r="F344" s="675"/>
      <c r="G344" s="673"/>
      <c r="H344" s="674"/>
      <c r="I344" s="673"/>
      <c r="J344" s="679" t="str">
        <f>IF(D344&lt;&gt;"",IF(E344&lt;&gt;"",VLOOKUP(CONCATENATE(D344,"-",E344),'[2]Three Phase - UG'!$C$8:$T$18,9,FALSE),""),"")</f>
        <v/>
      </c>
      <c r="K344" s="679" t="str">
        <f>IF(D344&lt;&gt;"",IF(E344&lt;&gt;"",VLOOKUP(CONCATENATE(D344,"-",E344),'[2]Three Phase - UG'!$C$8:$T$18,10,FALSE),""),"")</f>
        <v/>
      </c>
      <c r="L344" s="679" t="str">
        <f>IF(D344&lt;&gt;"",IF(E344&lt;&gt;"",VLOOKUP(CONCATENATE(D344,"-",E344),'[2]Three Phase - UG'!$C$8:$T$18,12,FALSE),""),"")</f>
        <v/>
      </c>
      <c r="M344" s="679" t="str">
        <f>IF(D344&lt;&gt;"",IF(E344&lt;&gt;"",VLOOKUP(CONCATENATE(D344,"-",E344),'[2]Three Phase - UG'!$C$8:$T$18,13,FALSE),""),"")</f>
        <v/>
      </c>
      <c r="N344" s="678" t="str">
        <f>IF(D344&lt;&gt;"",IF(E344&lt;&gt;"",VLOOKUP(CONCATENATE(D344,"-",E344),'[2]Three Phase - UG'!$C$8:$T$18,15,FALSE)*1000000,""),"")</f>
        <v/>
      </c>
      <c r="O344" s="679"/>
      <c r="P344" s="678"/>
      <c r="W344" s="671"/>
      <c r="X344" s="606"/>
      <c r="Y344" s="606"/>
      <c r="Z344" s="606"/>
      <c r="AA344" s="606"/>
      <c r="AB344" s="606"/>
      <c r="AC344" s="606"/>
      <c r="AD344" s="606"/>
      <c r="AE344" s="606"/>
      <c r="AF344" s="625"/>
      <c r="AG344" s="625"/>
      <c r="AH344" s="625"/>
      <c r="AI344" s="625"/>
      <c r="AJ344" s="625"/>
      <c r="AK344" s="625"/>
      <c r="AL344" s="625"/>
      <c r="AM344" s="625"/>
      <c r="AN344" s="606"/>
      <c r="AO344" s="606"/>
      <c r="AP344" s="606"/>
      <c r="AQ344" s="606"/>
      <c r="AR344" s="606"/>
      <c r="AS344" s="606"/>
      <c r="AT344" s="606"/>
      <c r="AU344" s="606"/>
      <c r="AV344" s="606"/>
      <c r="AW344" s="606"/>
      <c r="AX344" s="606"/>
      <c r="AY344" s="606"/>
      <c r="AZ344" s="606"/>
      <c r="BA344" s="606"/>
    </row>
    <row r="345" spans="1:53" s="672" customFormat="1" x14ac:dyDescent="0.25">
      <c r="A345" s="606"/>
      <c r="B345" s="677"/>
      <c r="C345" s="677"/>
      <c r="D345" s="676"/>
      <c r="E345" s="675"/>
      <c r="F345" s="675"/>
      <c r="G345" s="673"/>
      <c r="H345" s="674"/>
      <c r="I345" s="673"/>
      <c r="J345" s="679" t="str">
        <f>IF(D345&lt;&gt;"",IF(E345&lt;&gt;"",VLOOKUP(CONCATENATE(D345,"-",E345),'[2]Three Phase - UG'!$C$8:$T$18,9,FALSE),""),"")</f>
        <v/>
      </c>
      <c r="K345" s="679" t="str">
        <f>IF(D345&lt;&gt;"",IF(E345&lt;&gt;"",VLOOKUP(CONCATENATE(D345,"-",E345),'[2]Three Phase - UG'!$C$8:$T$18,10,FALSE),""),"")</f>
        <v/>
      </c>
      <c r="L345" s="679" t="str">
        <f>IF(D345&lt;&gt;"",IF(E345&lt;&gt;"",VLOOKUP(CONCATENATE(D345,"-",E345),'[2]Three Phase - UG'!$C$8:$T$18,12,FALSE),""),"")</f>
        <v/>
      </c>
      <c r="M345" s="679" t="str">
        <f>IF(D345&lt;&gt;"",IF(E345&lt;&gt;"",VLOOKUP(CONCATENATE(D345,"-",E345),'[2]Three Phase - UG'!$C$8:$T$18,13,FALSE),""),"")</f>
        <v/>
      </c>
      <c r="N345" s="678" t="str">
        <f>IF(D345&lt;&gt;"",IF(E345&lt;&gt;"",VLOOKUP(CONCATENATE(D345,"-",E345),'[2]Three Phase - UG'!$C$8:$T$18,15,FALSE)*1000000,""),"")</f>
        <v/>
      </c>
      <c r="O345" s="679"/>
      <c r="P345" s="678"/>
      <c r="W345" s="671"/>
      <c r="X345" s="606"/>
      <c r="Y345" s="606"/>
      <c r="Z345" s="606"/>
      <c r="AA345" s="606"/>
      <c r="AB345" s="606"/>
      <c r="AC345" s="606"/>
      <c r="AD345" s="606"/>
      <c r="AE345" s="606"/>
      <c r="AF345" s="625"/>
      <c r="AG345" s="625"/>
      <c r="AH345" s="625"/>
      <c r="AI345" s="625"/>
      <c r="AJ345" s="625"/>
      <c r="AK345" s="625"/>
      <c r="AL345" s="625"/>
      <c r="AM345" s="625"/>
      <c r="AN345" s="606"/>
      <c r="AO345" s="606"/>
      <c r="AP345" s="606"/>
      <c r="AQ345" s="606"/>
      <c r="AR345" s="606"/>
      <c r="AS345" s="606"/>
      <c r="AT345" s="606"/>
      <c r="AU345" s="606"/>
      <c r="AV345" s="606"/>
      <c r="AW345" s="606"/>
      <c r="AX345" s="606"/>
      <c r="AY345" s="606"/>
      <c r="AZ345" s="606"/>
      <c r="BA345" s="606"/>
    </row>
    <row r="346" spans="1:53" s="672" customFormat="1" x14ac:dyDescent="0.25">
      <c r="A346" s="606"/>
      <c r="B346" s="677"/>
      <c r="C346" s="677"/>
      <c r="D346" s="676"/>
      <c r="E346" s="675"/>
      <c r="F346" s="675"/>
      <c r="G346" s="673"/>
      <c r="H346" s="674"/>
      <c r="I346" s="673"/>
      <c r="J346" s="679" t="str">
        <f>IF(D346&lt;&gt;"",IF(E346&lt;&gt;"",VLOOKUP(CONCATENATE(D346,"-",E346),'[2]Three Phase - UG'!$C$8:$T$18,9,FALSE),""),"")</f>
        <v/>
      </c>
      <c r="K346" s="679" t="str">
        <f>IF(D346&lt;&gt;"",IF(E346&lt;&gt;"",VLOOKUP(CONCATENATE(D346,"-",E346),'[2]Three Phase - UG'!$C$8:$T$18,10,FALSE),""),"")</f>
        <v/>
      </c>
      <c r="L346" s="679" t="str">
        <f>IF(D346&lt;&gt;"",IF(E346&lt;&gt;"",VLOOKUP(CONCATENATE(D346,"-",E346),'[2]Three Phase - UG'!$C$8:$T$18,12,FALSE),""),"")</f>
        <v/>
      </c>
      <c r="M346" s="679" t="str">
        <f>IF(D346&lt;&gt;"",IF(E346&lt;&gt;"",VLOOKUP(CONCATENATE(D346,"-",E346),'[2]Three Phase - UG'!$C$8:$T$18,13,FALSE),""),"")</f>
        <v/>
      </c>
      <c r="N346" s="678" t="str">
        <f>IF(D346&lt;&gt;"",IF(E346&lt;&gt;"",VLOOKUP(CONCATENATE(D346,"-",E346),'[2]Three Phase - UG'!$C$8:$T$18,15,FALSE)*1000000,""),"")</f>
        <v/>
      </c>
      <c r="O346" s="679"/>
      <c r="P346" s="678"/>
      <c r="W346" s="671"/>
      <c r="X346" s="606"/>
      <c r="Y346" s="606"/>
      <c r="Z346" s="606"/>
      <c r="AA346" s="606"/>
      <c r="AB346" s="606"/>
      <c r="AC346" s="606"/>
      <c r="AD346" s="606"/>
      <c r="AE346" s="606"/>
      <c r="AF346" s="625"/>
      <c r="AG346" s="625"/>
      <c r="AH346" s="625"/>
      <c r="AI346" s="625"/>
      <c r="AJ346" s="625"/>
      <c r="AK346" s="625"/>
      <c r="AL346" s="625"/>
      <c r="AM346" s="625"/>
      <c r="AN346" s="606"/>
      <c r="AO346" s="606"/>
      <c r="AP346" s="606"/>
      <c r="AQ346" s="606"/>
      <c r="AR346" s="606"/>
      <c r="AS346" s="606"/>
      <c r="AT346" s="606"/>
      <c r="AU346" s="606"/>
      <c r="AV346" s="606"/>
      <c r="AW346" s="606"/>
      <c r="AX346" s="606"/>
      <c r="AY346" s="606"/>
      <c r="AZ346" s="606"/>
      <c r="BA346" s="606"/>
    </row>
    <row r="347" spans="1:53" s="672" customFormat="1" x14ac:dyDescent="0.25">
      <c r="A347" s="606"/>
      <c r="B347" s="677"/>
      <c r="C347" s="677"/>
      <c r="D347" s="676"/>
      <c r="E347" s="675"/>
      <c r="F347" s="675"/>
      <c r="G347" s="673"/>
      <c r="H347" s="674"/>
      <c r="I347" s="673"/>
      <c r="J347" s="679" t="str">
        <f>IF(D347&lt;&gt;"",IF(E347&lt;&gt;"",VLOOKUP(CONCATENATE(D347,"-",E347),'[2]Three Phase - UG'!$C$8:$T$18,9,FALSE),""),"")</f>
        <v/>
      </c>
      <c r="K347" s="679" t="str">
        <f>IF(D347&lt;&gt;"",IF(E347&lt;&gt;"",VLOOKUP(CONCATENATE(D347,"-",E347),'[2]Three Phase - UG'!$C$8:$T$18,10,FALSE),""),"")</f>
        <v/>
      </c>
      <c r="L347" s="679" t="str">
        <f>IF(D347&lt;&gt;"",IF(E347&lt;&gt;"",VLOOKUP(CONCATENATE(D347,"-",E347),'[2]Three Phase - UG'!$C$8:$T$18,12,FALSE),""),"")</f>
        <v/>
      </c>
      <c r="M347" s="679" t="str">
        <f>IF(D347&lt;&gt;"",IF(E347&lt;&gt;"",VLOOKUP(CONCATENATE(D347,"-",E347),'[2]Three Phase - UG'!$C$8:$T$18,13,FALSE),""),"")</f>
        <v/>
      </c>
      <c r="N347" s="678" t="str">
        <f>IF(D347&lt;&gt;"",IF(E347&lt;&gt;"",VLOOKUP(CONCATENATE(D347,"-",E347),'[2]Three Phase - UG'!$C$8:$T$18,15,FALSE)*1000000,""),"")</f>
        <v/>
      </c>
      <c r="O347" s="679"/>
      <c r="P347" s="678"/>
      <c r="W347" s="671"/>
      <c r="X347" s="606"/>
      <c r="Y347" s="606"/>
      <c r="Z347" s="606"/>
      <c r="AA347" s="606"/>
      <c r="AB347" s="606"/>
      <c r="AC347" s="606"/>
      <c r="AD347" s="606"/>
      <c r="AE347" s="606"/>
      <c r="AF347" s="625"/>
      <c r="AG347" s="625"/>
      <c r="AH347" s="625"/>
      <c r="AI347" s="625"/>
      <c r="AJ347" s="625"/>
      <c r="AK347" s="625"/>
      <c r="AL347" s="625"/>
      <c r="AM347" s="625"/>
      <c r="AN347" s="606"/>
      <c r="AO347" s="606"/>
      <c r="AP347" s="606"/>
      <c r="AQ347" s="606"/>
      <c r="AR347" s="606"/>
      <c r="AS347" s="606"/>
      <c r="AT347" s="606"/>
      <c r="AU347" s="606"/>
      <c r="AV347" s="606"/>
      <c r="AW347" s="606"/>
      <c r="AX347" s="606"/>
      <c r="AY347" s="606"/>
      <c r="AZ347" s="606"/>
      <c r="BA347" s="606"/>
    </row>
    <row r="348" spans="1:53" s="672" customFormat="1" x14ac:dyDescent="0.25">
      <c r="A348" s="606"/>
      <c r="B348" s="677"/>
      <c r="C348" s="677"/>
      <c r="D348" s="676"/>
      <c r="E348" s="675"/>
      <c r="F348" s="675"/>
      <c r="G348" s="673"/>
      <c r="H348" s="674"/>
      <c r="I348" s="673"/>
      <c r="J348" s="679" t="str">
        <f>IF(D348&lt;&gt;"",IF(E348&lt;&gt;"",VLOOKUP(CONCATENATE(D348,"-",E348),'[2]Three Phase - UG'!$C$8:$T$18,9,FALSE),""),"")</f>
        <v/>
      </c>
      <c r="K348" s="679" t="str">
        <f>IF(D348&lt;&gt;"",IF(E348&lt;&gt;"",VLOOKUP(CONCATENATE(D348,"-",E348),'[2]Three Phase - UG'!$C$8:$T$18,10,FALSE),""),"")</f>
        <v/>
      </c>
      <c r="L348" s="679" t="str">
        <f>IF(D348&lt;&gt;"",IF(E348&lt;&gt;"",VLOOKUP(CONCATENATE(D348,"-",E348),'[2]Three Phase - UG'!$C$8:$T$18,12,FALSE),""),"")</f>
        <v/>
      </c>
      <c r="M348" s="679" t="str">
        <f>IF(D348&lt;&gt;"",IF(E348&lt;&gt;"",VLOOKUP(CONCATENATE(D348,"-",E348),'[2]Three Phase - UG'!$C$8:$T$18,13,FALSE),""),"")</f>
        <v/>
      </c>
      <c r="N348" s="678" t="str">
        <f>IF(D348&lt;&gt;"",IF(E348&lt;&gt;"",VLOOKUP(CONCATENATE(D348,"-",E348),'[2]Three Phase - UG'!$C$8:$T$18,15,FALSE)*1000000,""),"")</f>
        <v/>
      </c>
      <c r="O348" s="679"/>
      <c r="P348" s="678"/>
      <c r="W348" s="671"/>
      <c r="X348" s="606"/>
      <c r="Y348" s="606"/>
      <c r="Z348" s="606"/>
      <c r="AA348" s="606"/>
      <c r="AB348" s="606"/>
      <c r="AC348" s="606"/>
      <c r="AD348" s="606"/>
      <c r="AE348" s="606"/>
      <c r="AF348" s="625"/>
      <c r="AG348" s="625"/>
      <c r="AH348" s="625"/>
      <c r="AI348" s="625"/>
      <c r="AJ348" s="625"/>
      <c r="AK348" s="625"/>
      <c r="AL348" s="625"/>
      <c r="AM348" s="625"/>
      <c r="AN348" s="606"/>
      <c r="AO348" s="606"/>
      <c r="AP348" s="606"/>
      <c r="AQ348" s="606"/>
      <c r="AR348" s="606"/>
      <c r="AS348" s="606"/>
      <c r="AT348" s="606"/>
      <c r="AU348" s="606"/>
      <c r="AV348" s="606"/>
      <c r="AW348" s="606"/>
      <c r="AX348" s="606"/>
      <c r="AY348" s="606"/>
      <c r="AZ348" s="606"/>
      <c r="BA348" s="606"/>
    </row>
    <row r="349" spans="1:53" s="672" customFormat="1" x14ac:dyDescent="0.25">
      <c r="A349" s="606"/>
      <c r="B349" s="677"/>
      <c r="C349" s="677"/>
      <c r="D349" s="676"/>
      <c r="E349" s="675"/>
      <c r="F349" s="675"/>
      <c r="G349" s="673"/>
      <c r="H349" s="674"/>
      <c r="I349" s="673"/>
      <c r="J349" s="679" t="str">
        <f>IF(D349&lt;&gt;"",IF(E349&lt;&gt;"",VLOOKUP(CONCATENATE(D349,"-",E349),'[2]Three Phase - UG'!$C$8:$T$18,9,FALSE),""),"")</f>
        <v/>
      </c>
      <c r="K349" s="679" t="str">
        <f>IF(D349&lt;&gt;"",IF(E349&lt;&gt;"",VLOOKUP(CONCATENATE(D349,"-",E349),'[2]Three Phase - UG'!$C$8:$T$18,10,FALSE),""),"")</f>
        <v/>
      </c>
      <c r="L349" s="679" t="str">
        <f>IF(D349&lt;&gt;"",IF(E349&lt;&gt;"",VLOOKUP(CONCATENATE(D349,"-",E349),'[2]Three Phase - UG'!$C$8:$T$18,12,FALSE),""),"")</f>
        <v/>
      </c>
      <c r="M349" s="679" t="str">
        <f>IF(D349&lt;&gt;"",IF(E349&lt;&gt;"",VLOOKUP(CONCATENATE(D349,"-",E349),'[2]Three Phase - UG'!$C$8:$T$18,13,FALSE),""),"")</f>
        <v/>
      </c>
      <c r="N349" s="678" t="str">
        <f>IF(D349&lt;&gt;"",IF(E349&lt;&gt;"",VLOOKUP(CONCATENATE(D349,"-",E349),'[2]Three Phase - UG'!$C$8:$T$18,15,FALSE)*1000000,""),"")</f>
        <v/>
      </c>
      <c r="O349" s="679"/>
      <c r="P349" s="678"/>
      <c r="W349" s="671"/>
      <c r="X349" s="606"/>
      <c r="Y349" s="606"/>
      <c r="Z349" s="606"/>
      <c r="AA349" s="606"/>
      <c r="AB349" s="606"/>
      <c r="AC349" s="606"/>
      <c r="AD349" s="606"/>
      <c r="AE349" s="606"/>
      <c r="AF349" s="625"/>
      <c r="AG349" s="625"/>
      <c r="AH349" s="625"/>
      <c r="AI349" s="625"/>
      <c r="AJ349" s="625"/>
      <c r="AK349" s="625"/>
      <c r="AL349" s="625"/>
      <c r="AM349" s="625"/>
      <c r="AN349" s="606"/>
      <c r="AO349" s="606"/>
      <c r="AP349" s="606"/>
      <c r="AQ349" s="606"/>
      <c r="AR349" s="606"/>
      <c r="AS349" s="606"/>
      <c r="AT349" s="606"/>
      <c r="AU349" s="606"/>
      <c r="AV349" s="606"/>
      <c r="AW349" s="606"/>
      <c r="AX349" s="606"/>
      <c r="AY349" s="606"/>
      <c r="AZ349" s="606"/>
      <c r="BA349" s="606"/>
    </row>
    <row r="350" spans="1:53" s="672" customFormat="1" x14ac:dyDescent="0.25">
      <c r="A350" s="606"/>
      <c r="B350" s="677"/>
      <c r="C350" s="677"/>
      <c r="D350" s="676"/>
      <c r="E350" s="675"/>
      <c r="F350" s="675"/>
      <c r="G350" s="673"/>
      <c r="H350" s="674"/>
      <c r="I350" s="673"/>
      <c r="J350" s="679" t="str">
        <f>IF(D350&lt;&gt;"",IF(E350&lt;&gt;"",VLOOKUP(CONCATENATE(D350,"-",E350),'[2]Three Phase - UG'!$C$8:$T$18,9,FALSE),""),"")</f>
        <v/>
      </c>
      <c r="K350" s="679" t="str">
        <f>IF(D350&lt;&gt;"",IF(E350&lt;&gt;"",VLOOKUP(CONCATENATE(D350,"-",E350),'[2]Three Phase - UG'!$C$8:$T$18,10,FALSE),""),"")</f>
        <v/>
      </c>
      <c r="L350" s="679" t="str">
        <f>IF(D350&lt;&gt;"",IF(E350&lt;&gt;"",VLOOKUP(CONCATENATE(D350,"-",E350),'[2]Three Phase - UG'!$C$8:$T$18,12,FALSE),""),"")</f>
        <v/>
      </c>
      <c r="M350" s="679" t="str">
        <f>IF(D350&lt;&gt;"",IF(E350&lt;&gt;"",VLOOKUP(CONCATENATE(D350,"-",E350),'[2]Three Phase - UG'!$C$8:$T$18,13,FALSE),""),"")</f>
        <v/>
      </c>
      <c r="N350" s="678" t="str">
        <f>IF(D350&lt;&gt;"",IF(E350&lt;&gt;"",VLOOKUP(CONCATENATE(D350,"-",E350),'[2]Three Phase - UG'!$C$8:$T$18,15,FALSE)*1000000,""),"")</f>
        <v/>
      </c>
      <c r="O350" s="679"/>
      <c r="P350" s="678"/>
      <c r="W350" s="671"/>
      <c r="X350" s="606"/>
      <c r="Y350" s="606"/>
      <c r="Z350" s="606"/>
      <c r="AA350" s="606"/>
      <c r="AB350" s="606"/>
      <c r="AC350" s="606"/>
      <c r="AD350" s="606"/>
      <c r="AE350" s="606"/>
      <c r="AF350" s="625"/>
      <c r="AG350" s="625"/>
      <c r="AH350" s="625"/>
      <c r="AI350" s="625"/>
      <c r="AJ350" s="625"/>
      <c r="AK350" s="625"/>
      <c r="AL350" s="625"/>
      <c r="AM350" s="625"/>
      <c r="AN350" s="606"/>
      <c r="AO350" s="606"/>
      <c r="AP350" s="606"/>
      <c r="AQ350" s="606"/>
      <c r="AR350" s="606"/>
      <c r="AS350" s="606"/>
      <c r="AT350" s="606"/>
      <c r="AU350" s="606"/>
      <c r="AV350" s="606"/>
      <c r="AW350" s="606"/>
      <c r="AX350" s="606"/>
      <c r="AY350" s="606"/>
      <c r="AZ350" s="606"/>
      <c r="BA350" s="606"/>
    </row>
    <row r="351" spans="1:53" s="672" customFormat="1" x14ac:dyDescent="0.25">
      <c r="A351" s="606"/>
      <c r="B351" s="677"/>
      <c r="C351" s="677"/>
      <c r="D351" s="676"/>
      <c r="E351" s="675"/>
      <c r="F351" s="675"/>
      <c r="G351" s="673"/>
      <c r="H351" s="674"/>
      <c r="I351" s="673"/>
      <c r="J351" s="679" t="str">
        <f>IF(D351&lt;&gt;"",IF(E351&lt;&gt;"",VLOOKUP(CONCATENATE(D351,"-",E351),'[2]Three Phase - UG'!$C$8:$T$18,9,FALSE),""),"")</f>
        <v/>
      </c>
      <c r="K351" s="679" t="str">
        <f>IF(D351&lt;&gt;"",IF(E351&lt;&gt;"",VLOOKUP(CONCATENATE(D351,"-",E351),'[2]Three Phase - UG'!$C$8:$T$18,10,FALSE),""),"")</f>
        <v/>
      </c>
      <c r="L351" s="679" t="str">
        <f>IF(D351&lt;&gt;"",IF(E351&lt;&gt;"",VLOOKUP(CONCATENATE(D351,"-",E351),'[2]Three Phase - UG'!$C$8:$T$18,12,FALSE),""),"")</f>
        <v/>
      </c>
      <c r="M351" s="679" t="str">
        <f>IF(D351&lt;&gt;"",IF(E351&lt;&gt;"",VLOOKUP(CONCATENATE(D351,"-",E351),'[2]Three Phase - UG'!$C$8:$T$18,13,FALSE),""),"")</f>
        <v/>
      </c>
      <c r="N351" s="678" t="str">
        <f>IF(D351&lt;&gt;"",IF(E351&lt;&gt;"",VLOOKUP(CONCATENATE(D351,"-",E351),'[2]Three Phase - UG'!$C$8:$T$18,15,FALSE)*1000000,""),"")</f>
        <v/>
      </c>
      <c r="O351" s="679"/>
      <c r="P351" s="678"/>
      <c r="W351" s="671"/>
      <c r="X351" s="606"/>
      <c r="Y351" s="606"/>
      <c r="Z351" s="606"/>
      <c r="AA351" s="606"/>
      <c r="AB351" s="606"/>
      <c r="AC351" s="606"/>
      <c r="AD351" s="606"/>
      <c r="AE351" s="606"/>
      <c r="AF351" s="625"/>
      <c r="AG351" s="625"/>
      <c r="AH351" s="625"/>
      <c r="AI351" s="625"/>
      <c r="AJ351" s="625"/>
      <c r="AK351" s="625"/>
      <c r="AL351" s="625"/>
      <c r="AM351" s="625"/>
      <c r="AN351" s="606"/>
      <c r="AO351" s="606"/>
      <c r="AP351" s="606"/>
      <c r="AQ351" s="606"/>
      <c r="AR351" s="606"/>
      <c r="AS351" s="606"/>
      <c r="AT351" s="606"/>
      <c r="AU351" s="606"/>
      <c r="AV351" s="606"/>
      <c r="AW351" s="606"/>
      <c r="AX351" s="606"/>
      <c r="AY351" s="606"/>
      <c r="AZ351" s="606"/>
      <c r="BA351" s="606"/>
    </row>
    <row r="352" spans="1:53" s="672" customFormat="1" x14ac:dyDescent="0.25">
      <c r="A352" s="606"/>
      <c r="B352" s="677"/>
      <c r="C352" s="677"/>
      <c r="D352" s="676"/>
      <c r="E352" s="675"/>
      <c r="F352" s="675"/>
      <c r="G352" s="673"/>
      <c r="H352" s="674"/>
      <c r="I352" s="673"/>
      <c r="J352" s="679" t="str">
        <f>IF(D352&lt;&gt;"",IF(E352&lt;&gt;"",VLOOKUP(CONCATENATE(D352,"-",E352),'[2]Three Phase - UG'!$C$8:$T$18,9,FALSE),""),"")</f>
        <v/>
      </c>
      <c r="K352" s="679" t="str">
        <f>IF(D352&lt;&gt;"",IF(E352&lt;&gt;"",VLOOKUP(CONCATENATE(D352,"-",E352),'[2]Three Phase - UG'!$C$8:$T$18,10,FALSE),""),"")</f>
        <v/>
      </c>
      <c r="L352" s="679" t="str">
        <f>IF(D352&lt;&gt;"",IF(E352&lt;&gt;"",VLOOKUP(CONCATENATE(D352,"-",E352),'[2]Three Phase - UG'!$C$8:$T$18,12,FALSE),""),"")</f>
        <v/>
      </c>
      <c r="M352" s="679" t="str">
        <f>IF(D352&lt;&gt;"",IF(E352&lt;&gt;"",VLOOKUP(CONCATENATE(D352,"-",E352),'[2]Three Phase - UG'!$C$8:$T$18,13,FALSE),""),"")</f>
        <v/>
      </c>
      <c r="N352" s="678" t="str">
        <f>IF(D352&lt;&gt;"",IF(E352&lt;&gt;"",VLOOKUP(CONCATENATE(D352,"-",E352),'[2]Three Phase - UG'!$C$8:$T$18,15,FALSE)*1000000,""),"")</f>
        <v/>
      </c>
      <c r="O352" s="679"/>
      <c r="P352" s="678"/>
      <c r="W352" s="671"/>
      <c r="X352" s="606"/>
      <c r="Y352" s="606"/>
      <c r="Z352" s="606"/>
      <c r="AA352" s="606"/>
      <c r="AB352" s="606"/>
      <c r="AC352" s="606"/>
      <c r="AD352" s="606"/>
      <c r="AE352" s="606"/>
      <c r="AF352" s="625"/>
      <c r="AG352" s="625"/>
      <c r="AH352" s="625"/>
      <c r="AI352" s="625"/>
      <c r="AJ352" s="625"/>
      <c r="AK352" s="625"/>
      <c r="AL352" s="625"/>
      <c r="AM352" s="625"/>
      <c r="AN352" s="606"/>
      <c r="AO352" s="606"/>
      <c r="AP352" s="606"/>
      <c r="AQ352" s="606"/>
      <c r="AR352" s="606"/>
      <c r="AS352" s="606"/>
      <c r="AT352" s="606"/>
      <c r="AU352" s="606"/>
      <c r="AV352" s="606"/>
      <c r="AW352" s="606"/>
      <c r="AX352" s="606"/>
      <c r="AY352" s="606"/>
      <c r="AZ352" s="606"/>
      <c r="BA352" s="606"/>
    </row>
    <row r="353" spans="1:53" s="672" customFormat="1" x14ac:dyDescent="0.25">
      <c r="A353" s="606"/>
      <c r="B353" s="677"/>
      <c r="C353" s="677"/>
      <c r="D353" s="676"/>
      <c r="E353" s="675"/>
      <c r="F353" s="675"/>
      <c r="G353" s="673"/>
      <c r="H353" s="674"/>
      <c r="I353" s="673"/>
      <c r="J353" s="679" t="str">
        <f>IF(D353&lt;&gt;"",IF(E353&lt;&gt;"",VLOOKUP(CONCATENATE(D353,"-",E353),'[2]Three Phase - UG'!$C$8:$T$18,9,FALSE),""),"")</f>
        <v/>
      </c>
      <c r="K353" s="679" t="str">
        <f>IF(D353&lt;&gt;"",IF(E353&lt;&gt;"",VLOOKUP(CONCATENATE(D353,"-",E353),'[2]Three Phase - UG'!$C$8:$T$18,10,FALSE),""),"")</f>
        <v/>
      </c>
      <c r="L353" s="679" t="str">
        <f>IF(D353&lt;&gt;"",IF(E353&lt;&gt;"",VLOOKUP(CONCATENATE(D353,"-",E353),'[2]Three Phase - UG'!$C$8:$T$18,12,FALSE),""),"")</f>
        <v/>
      </c>
      <c r="M353" s="679" t="str">
        <f>IF(D353&lt;&gt;"",IF(E353&lt;&gt;"",VLOOKUP(CONCATENATE(D353,"-",E353),'[2]Three Phase - UG'!$C$8:$T$18,13,FALSE),""),"")</f>
        <v/>
      </c>
      <c r="N353" s="678" t="str">
        <f>IF(D353&lt;&gt;"",IF(E353&lt;&gt;"",VLOOKUP(CONCATENATE(D353,"-",E353),'[2]Three Phase - UG'!$C$8:$T$18,15,FALSE)*1000000,""),"")</f>
        <v/>
      </c>
      <c r="O353" s="679"/>
      <c r="P353" s="678"/>
      <c r="W353" s="671"/>
      <c r="X353" s="606"/>
      <c r="Y353" s="606"/>
      <c r="Z353" s="606"/>
      <c r="AA353" s="606"/>
      <c r="AB353" s="606"/>
      <c r="AC353" s="606"/>
      <c r="AD353" s="606"/>
      <c r="AE353" s="606"/>
      <c r="AF353" s="625"/>
      <c r="AG353" s="625"/>
      <c r="AH353" s="625"/>
      <c r="AI353" s="625"/>
      <c r="AJ353" s="625"/>
      <c r="AK353" s="625"/>
      <c r="AL353" s="625"/>
      <c r="AM353" s="625"/>
      <c r="AN353" s="606"/>
      <c r="AO353" s="606"/>
      <c r="AP353" s="606"/>
      <c r="AQ353" s="606"/>
      <c r="AR353" s="606"/>
      <c r="AS353" s="606"/>
      <c r="AT353" s="606"/>
      <c r="AU353" s="606"/>
      <c r="AV353" s="606"/>
      <c r="AW353" s="606"/>
      <c r="AX353" s="606"/>
      <c r="AY353" s="606"/>
      <c r="AZ353" s="606"/>
      <c r="BA353" s="606"/>
    </row>
    <row r="354" spans="1:53" s="672" customFormat="1" x14ac:dyDescent="0.25">
      <c r="A354" s="606"/>
      <c r="B354" s="677"/>
      <c r="C354" s="677"/>
      <c r="D354" s="676"/>
      <c r="E354" s="675"/>
      <c r="F354" s="675"/>
      <c r="G354" s="673"/>
      <c r="H354" s="674"/>
      <c r="I354" s="673"/>
      <c r="J354" s="679" t="str">
        <f>IF(D354&lt;&gt;"",IF(E354&lt;&gt;"",VLOOKUP(CONCATENATE(D354,"-",E354),'[2]Three Phase - UG'!$C$8:$T$18,9,FALSE),""),"")</f>
        <v/>
      </c>
      <c r="K354" s="679" t="str">
        <f>IF(D354&lt;&gt;"",IF(E354&lt;&gt;"",VLOOKUP(CONCATENATE(D354,"-",E354),'[2]Three Phase - UG'!$C$8:$T$18,10,FALSE),""),"")</f>
        <v/>
      </c>
      <c r="L354" s="679" t="str">
        <f>IF(D354&lt;&gt;"",IF(E354&lt;&gt;"",VLOOKUP(CONCATENATE(D354,"-",E354),'[2]Three Phase - UG'!$C$8:$T$18,12,FALSE),""),"")</f>
        <v/>
      </c>
      <c r="M354" s="679" t="str">
        <f>IF(D354&lt;&gt;"",IF(E354&lt;&gt;"",VLOOKUP(CONCATENATE(D354,"-",E354),'[2]Three Phase - UG'!$C$8:$T$18,13,FALSE),""),"")</f>
        <v/>
      </c>
      <c r="N354" s="678" t="str">
        <f>IF(D354&lt;&gt;"",IF(E354&lt;&gt;"",VLOOKUP(CONCATENATE(D354,"-",E354),'[2]Three Phase - UG'!$C$8:$T$18,15,FALSE)*1000000,""),"")</f>
        <v/>
      </c>
      <c r="O354" s="679"/>
      <c r="P354" s="678"/>
      <c r="W354" s="671"/>
      <c r="X354" s="606"/>
      <c r="Y354" s="606"/>
      <c r="Z354" s="606"/>
      <c r="AA354" s="606"/>
      <c r="AB354" s="606"/>
      <c r="AC354" s="606"/>
      <c r="AD354" s="606"/>
      <c r="AE354" s="606"/>
      <c r="AF354" s="625"/>
      <c r="AG354" s="625"/>
      <c r="AH354" s="625"/>
      <c r="AI354" s="625"/>
      <c r="AJ354" s="625"/>
      <c r="AK354" s="625"/>
      <c r="AL354" s="625"/>
      <c r="AM354" s="625"/>
      <c r="AN354" s="606"/>
      <c r="AO354" s="606"/>
      <c r="AP354" s="606"/>
      <c r="AQ354" s="606"/>
      <c r="AR354" s="606"/>
      <c r="AS354" s="606"/>
      <c r="AT354" s="606"/>
      <c r="AU354" s="606"/>
      <c r="AV354" s="606"/>
      <c r="AW354" s="606"/>
      <c r="AX354" s="606"/>
      <c r="AY354" s="606"/>
      <c r="AZ354" s="606"/>
      <c r="BA354" s="606"/>
    </row>
    <row r="355" spans="1:53" s="672" customFormat="1" x14ac:dyDescent="0.25">
      <c r="A355" s="606"/>
      <c r="B355" s="677"/>
      <c r="C355" s="677"/>
      <c r="D355" s="676"/>
      <c r="E355" s="675"/>
      <c r="F355" s="675"/>
      <c r="G355" s="673"/>
      <c r="H355" s="674"/>
      <c r="I355" s="673"/>
      <c r="J355" s="679" t="str">
        <f>IF(D355&lt;&gt;"",IF(E355&lt;&gt;"",VLOOKUP(CONCATENATE(D355,"-",E355),'[2]Three Phase - UG'!$C$8:$T$18,9,FALSE),""),"")</f>
        <v/>
      </c>
      <c r="K355" s="679" t="str">
        <f>IF(D355&lt;&gt;"",IF(E355&lt;&gt;"",VLOOKUP(CONCATENATE(D355,"-",E355),'[2]Three Phase - UG'!$C$8:$T$18,10,FALSE),""),"")</f>
        <v/>
      </c>
      <c r="L355" s="679" t="str">
        <f>IF(D355&lt;&gt;"",IF(E355&lt;&gt;"",VLOOKUP(CONCATENATE(D355,"-",E355),'[2]Three Phase - UG'!$C$8:$T$18,12,FALSE),""),"")</f>
        <v/>
      </c>
      <c r="M355" s="679" t="str">
        <f>IF(D355&lt;&gt;"",IF(E355&lt;&gt;"",VLOOKUP(CONCATENATE(D355,"-",E355),'[2]Three Phase - UG'!$C$8:$T$18,13,FALSE),""),"")</f>
        <v/>
      </c>
      <c r="N355" s="678" t="str">
        <f>IF(D355&lt;&gt;"",IF(E355&lt;&gt;"",VLOOKUP(CONCATENATE(D355,"-",E355),'[2]Three Phase - UG'!$C$8:$T$18,15,FALSE)*1000000,""),"")</f>
        <v/>
      </c>
      <c r="O355" s="679"/>
      <c r="P355" s="678"/>
      <c r="W355" s="671"/>
      <c r="X355" s="606"/>
      <c r="Y355" s="606"/>
      <c r="Z355" s="606"/>
      <c r="AA355" s="606"/>
      <c r="AB355" s="606"/>
      <c r="AC355" s="606"/>
      <c r="AD355" s="606"/>
      <c r="AE355" s="606"/>
      <c r="AF355" s="625"/>
      <c r="AG355" s="625"/>
      <c r="AH355" s="625"/>
      <c r="AI355" s="625"/>
      <c r="AJ355" s="625"/>
      <c r="AK355" s="625"/>
      <c r="AL355" s="625"/>
      <c r="AM355" s="625"/>
      <c r="AN355" s="606"/>
      <c r="AO355" s="606"/>
      <c r="AP355" s="606"/>
      <c r="AQ355" s="606"/>
      <c r="AR355" s="606"/>
      <c r="AS355" s="606"/>
      <c r="AT355" s="606"/>
      <c r="AU355" s="606"/>
      <c r="AV355" s="606"/>
      <c r="AW355" s="606"/>
      <c r="AX355" s="606"/>
      <c r="AY355" s="606"/>
      <c r="AZ355" s="606"/>
      <c r="BA355" s="606"/>
    </row>
    <row r="356" spans="1:53" s="672" customFormat="1" x14ac:dyDescent="0.25">
      <c r="A356" s="606"/>
      <c r="B356" s="677"/>
      <c r="C356" s="677"/>
      <c r="D356" s="676"/>
      <c r="E356" s="675"/>
      <c r="F356" s="675"/>
      <c r="G356" s="673"/>
      <c r="H356" s="674"/>
      <c r="I356" s="673"/>
      <c r="J356" s="679" t="str">
        <f>IF(D356&lt;&gt;"",IF(E356&lt;&gt;"",VLOOKUP(CONCATENATE(D356,"-",E356),'[2]Three Phase - UG'!$C$8:$T$18,9,FALSE),""),"")</f>
        <v/>
      </c>
      <c r="K356" s="679" t="str">
        <f>IF(D356&lt;&gt;"",IF(E356&lt;&gt;"",VLOOKUP(CONCATENATE(D356,"-",E356),'[2]Three Phase - UG'!$C$8:$T$18,10,FALSE),""),"")</f>
        <v/>
      </c>
      <c r="L356" s="679" t="str">
        <f>IF(D356&lt;&gt;"",IF(E356&lt;&gt;"",VLOOKUP(CONCATENATE(D356,"-",E356),'[2]Three Phase - UG'!$C$8:$T$18,12,FALSE),""),"")</f>
        <v/>
      </c>
      <c r="M356" s="679" t="str">
        <f>IF(D356&lt;&gt;"",IF(E356&lt;&gt;"",VLOOKUP(CONCATENATE(D356,"-",E356),'[2]Three Phase - UG'!$C$8:$T$18,13,FALSE),""),"")</f>
        <v/>
      </c>
      <c r="N356" s="678" t="str">
        <f>IF(D356&lt;&gt;"",IF(E356&lt;&gt;"",VLOOKUP(CONCATENATE(D356,"-",E356),'[2]Three Phase - UG'!$C$8:$T$18,15,FALSE)*1000000,""),"")</f>
        <v/>
      </c>
      <c r="O356" s="679"/>
      <c r="P356" s="678"/>
      <c r="W356" s="671"/>
      <c r="X356" s="606"/>
      <c r="Y356" s="606"/>
      <c r="Z356" s="606"/>
      <c r="AA356" s="606"/>
      <c r="AB356" s="606"/>
      <c r="AC356" s="606"/>
      <c r="AD356" s="606"/>
      <c r="AE356" s="606"/>
      <c r="AF356" s="625"/>
      <c r="AG356" s="625"/>
      <c r="AH356" s="625"/>
      <c r="AI356" s="625"/>
      <c r="AJ356" s="625"/>
      <c r="AK356" s="625"/>
      <c r="AL356" s="625"/>
      <c r="AM356" s="625"/>
      <c r="AN356" s="606"/>
      <c r="AO356" s="606"/>
      <c r="AP356" s="606"/>
      <c r="AQ356" s="606"/>
      <c r="AR356" s="606"/>
      <c r="AS356" s="606"/>
      <c r="AT356" s="606"/>
      <c r="AU356" s="606"/>
      <c r="AV356" s="606"/>
      <c r="AW356" s="606"/>
      <c r="AX356" s="606"/>
      <c r="AY356" s="606"/>
      <c r="AZ356" s="606"/>
      <c r="BA356" s="606"/>
    </row>
    <row r="357" spans="1:53" s="672" customFormat="1" x14ac:dyDescent="0.25">
      <c r="A357" s="606"/>
      <c r="B357" s="677"/>
      <c r="C357" s="677"/>
      <c r="D357" s="676"/>
      <c r="E357" s="675"/>
      <c r="F357" s="675"/>
      <c r="G357" s="673"/>
      <c r="H357" s="674"/>
      <c r="I357" s="673"/>
      <c r="J357" s="679" t="str">
        <f>IF(D357&lt;&gt;"",IF(E357&lt;&gt;"",VLOOKUP(CONCATENATE(D357,"-",E357),'[2]Three Phase - UG'!$C$8:$T$18,9,FALSE),""),"")</f>
        <v/>
      </c>
      <c r="K357" s="679" t="str">
        <f>IF(D357&lt;&gt;"",IF(E357&lt;&gt;"",VLOOKUP(CONCATENATE(D357,"-",E357),'[2]Three Phase - UG'!$C$8:$T$18,10,FALSE),""),"")</f>
        <v/>
      </c>
      <c r="L357" s="679" t="str">
        <f>IF(D357&lt;&gt;"",IF(E357&lt;&gt;"",VLOOKUP(CONCATENATE(D357,"-",E357),'[2]Three Phase - UG'!$C$8:$T$18,12,FALSE),""),"")</f>
        <v/>
      </c>
      <c r="M357" s="679" t="str">
        <f>IF(D357&lt;&gt;"",IF(E357&lt;&gt;"",VLOOKUP(CONCATENATE(D357,"-",E357),'[2]Three Phase - UG'!$C$8:$T$18,13,FALSE),""),"")</f>
        <v/>
      </c>
      <c r="N357" s="678" t="str">
        <f>IF(D357&lt;&gt;"",IF(E357&lt;&gt;"",VLOOKUP(CONCATENATE(D357,"-",E357),'[2]Three Phase - UG'!$C$8:$T$18,15,FALSE)*1000000,""),"")</f>
        <v/>
      </c>
      <c r="O357" s="679"/>
      <c r="P357" s="678"/>
      <c r="W357" s="671"/>
      <c r="X357" s="606"/>
      <c r="Y357" s="606"/>
      <c r="Z357" s="606"/>
      <c r="AA357" s="606"/>
      <c r="AB357" s="606"/>
      <c r="AC357" s="606"/>
      <c r="AD357" s="606"/>
      <c r="AE357" s="606"/>
      <c r="AF357" s="625"/>
      <c r="AG357" s="625"/>
      <c r="AH357" s="625"/>
      <c r="AI357" s="625"/>
      <c r="AJ357" s="625"/>
      <c r="AK357" s="625"/>
      <c r="AL357" s="625"/>
      <c r="AM357" s="625"/>
      <c r="AN357" s="606"/>
      <c r="AO357" s="606"/>
      <c r="AP357" s="606"/>
      <c r="AQ357" s="606"/>
      <c r="AR357" s="606"/>
      <c r="AS357" s="606"/>
      <c r="AT357" s="606"/>
      <c r="AU357" s="606"/>
      <c r="AV357" s="606"/>
      <c r="AW357" s="606"/>
      <c r="AX357" s="606"/>
      <c r="AY357" s="606"/>
      <c r="AZ357" s="606"/>
      <c r="BA357" s="606"/>
    </row>
    <row r="358" spans="1:53" s="672" customFormat="1" x14ac:dyDescent="0.25">
      <c r="A358" s="606"/>
      <c r="B358" s="677"/>
      <c r="C358" s="677"/>
      <c r="D358" s="676"/>
      <c r="E358" s="675"/>
      <c r="F358" s="675"/>
      <c r="G358" s="673"/>
      <c r="H358" s="674"/>
      <c r="I358" s="673"/>
      <c r="J358" s="679" t="str">
        <f>IF(D358&lt;&gt;"",IF(E358&lt;&gt;"",VLOOKUP(CONCATENATE(D358,"-",E358),'[2]Three Phase - UG'!$C$8:$T$18,9,FALSE),""),"")</f>
        <v/>
      </c>
      <c r="K358" s="679" t="str">
        <f>IF(D358&lt;&gt;"",IF(E358&lt;&gt;"",VLOOKUP(CONCATENATE(D358,"-",E358),'[2]Three Phase - UG'!$C$8:$T$18,10,FALSE),""),"")</f>
        <v/>
      </c>
      <c r="L358" s="679" t="str">
        <f>IF(D358&lt;&gt;"",IF(E358&lt;&gt;"",VLOOKUP(CONCATENATE(D358,"-",E358),'[2]Three Phase - UG'!$C$8:$T$18,12,FALSE),""),"")</f>
        <v/>
      </c>
      <c r="M358" s="679" t="str">
        <f>IF(D358&lt;&gt;"",IF(E358&lt;&gt;"",VLOOKUP(CONCATENATE(D358,"-",E358),'[2]Three Phase - UG'!$C$8:$T$18,13,FALSE),""),"")</f>
        <v/>
      </c>
      <c r="N358" s="678" t="str">
        <f>IF(D358&lt;&gt;"",IF(E358&lt;&gt;"",VLOOKUP(CONCATENATE(D358,"-",E358),'[2]Three Phase - UG'!$C$8:$T$18,15,FALSE)*1000000,""),"")</f>
        <v/>
      </c>
      <c r="O358" s="679"/>
      <c r="P358" s="678"/>
      <c r="W358" s="671"/>
      <c r="X358" s="606"/>
      <c r="Y358" s="606"/>
      <c r="Z358" s="606"/>
      <c r="AA358" s="606"/>
      <c r="AB358" s="606"/>
      <c r="AC358" s="606"/>
      <c r="AD358" s="606"/>
      <c r="AE358" s="606"/>
      <c r="AF358" s="625"/>
      <c r="AG358" s="625"/>
      <c r="AH358" s="625"/>
      <c r="AI358" s="625"/>
      <c r="AJ358" s="625"/>
      <c r="AK358" s="625"/>
      <c r="AL358" s="625"/>
      <c r="AM358" s="625"/>
      <c r="AN358" s="606"/>
      <c r="AO358" s="606"/>
      <c r="AP358" s="606"/>
      <c r="AQ358" s="606"/>
      <c r="AR358" s="606"/>
      <c r="AS358" s="606"/>
      <c r="AT358" s="606"/>
      <c r="AU358" s="606"/>
      <c r="AV358" s="606"/>
      <c r="AW358" s="606"/>
      <c r="AX358" s="606"/>
      <c r="AY358" s="606"/>
      <c r="AZ358" s="606"/>
      <c r="BA358" s="606"/>
    </row>
    <row r="359" spans="1:53" s="672" customFormat="1" x14ac:dyDescent="0.25">
      <c r="A359" s="606"/>
      <c r="B359" s="677"/>
      <c r="C359" s="677"/>
      <c r="D359" s="676"/>
      <c r="E359" s="675"/>
      <c r="F359" s="675"/>
      <c r="G359" s="673"/>
      <c r="H359" s="674"/>
      <c r="I359" s="673"/>
      <c r="J359" s="679" t="str">
        <f>IF(D359&lt;&gt;"",IF(E359&lt;&gt;"",VLOOKUP(CONCATENATE(D359,"-",E359),'[2]Three Phase - UG'!$C$8:$T$18,9,FALSE),""),"")</f>
        <v/>
      </c>
      <c r="K359" s="679" t="str">
        <f>IF(D359&lt;&gt;"",IF(E359&lt;&gt;"",VLOOKUP(CONCATENATE(D359,"-",E359),'[2]Three Phase - UG'!$C$8:$T$18,10,FALSE),""),"")</f>
        <v/>
      </c>
      <c r="L359" s="679" t="str">
        <f>IF(D359&lt;&gt;"",IF(E359&lt;&gt;"",VLOOKUP(CONCATENATE(D359,"-",E359),'[2]Three Phase - UG'!$C$8:$T$18,12,FALSE),""),"")</f>
        <v/>
      </c>
      <c r="M359" s="679" t="str">
        <f>IF(D359&lt;&gt;"",IF(E359&lt;&gt;"",VLOOKUP(CONCATENATE(D359,"-",E359),'[2]Three Phase - UG'!$C$8:$T$18,13,FALSE),""),"")</f>
        <v/>
      </c>
      <c r="N359" s="678" t="str">
        <f>IF(D359&lt;&gt;"",IF(E359&lt;&gt;"",VLOOKUP(CONCATENATE(D359,"-",E359),'[2]Three Phase - UG'!$C$8:$T$18,15,FALSE)*1000000,""),"")</f>
        <v/>
      </c>
      <c r="O359" s="679"/>
      <c r="P359" s="678"/>
      <c r="W359" s="671"/>
      <c r="X359" s="606"/>
      <c r="Y359" s="606"/>
      <c r="Z359" s="606"/>
      <c r="AA359" s="606"/>
      <c r="AB359" s="606"/>
      <c r="AC359" s="606"/>
      <c r="AD359" s="606"/>
      <c r="AE359" s="606"/>
      <c r="AF359" s="625"/>
      <c r="AG359" s="625"/>
      <c r="AH359" s="625"/>
      <c r="AI359" s="625"/>
      <c r="AJ359" s="625"/>
      <c r="AK359" s="625"/>
      <c r="AL359" s="625"/>
      <c r="AM359" s="625"/>
      <c r="AN359" s="606"/>
      <c r="AO359" s="606"/>
      <c r="AP359" s="606"/>
      <c r="AQ359" s="606"/>
      <c r="AR359" s="606"/>
      <c r="AS359" s="606"/>
      <c r="AT359" s="606"/>
      <c r="AU359" s="606"/>
      <c r="AV359" s="606"/>
      <c r="AW359" s="606"/>
      <c r="AX359" s="606"/>
      <c r="AY359" s="606"/>
      <c r="AZ359" s="606"/>
      <c r="BA359" s="606"/>
    </row>
    <row r="360" spans="1:53" s="672" customFormat="1" x14ac:dyDescent="0.25">
      <c r="A360" s="606"/>
      <c r="B360" s="677"/>
      <c r="C360" s="677"/>
      <c r="D360" s="676"/>
      <c r="E360" s="675"/>
      <c r="F360" s="675"/>
      <c r="G360" s="673"/>
      <c r="H360" s="674"/>
      <c r="I360" s="673"/>
      <c r="J360" s="679" t="str">
        <f>IF(D360&lt;&gt;"",IF(E360&lt;&gt;"",VLOOKUP(CONCATENATE(D360,"-",E360),'[2]Three Phase - UG'!$C$8:$T$18,9,FALSE),""),"")</f>
        <v/>
      </c>
      <c r="K360" s="679" t="str">
        <f>IF(D360&lt;&gt;"",IF(E360&lt;&gt;"",VLOOKUP(CONCATENATE(D360,"-",E360),'[2]Three Phase - UG'!$C$8:$T$18,10,FALSE),""),"")</f>
        <v/>
      </c>
      <c r="L360" s="679" t="str">
        <f>IF(D360&lt;&gt;"",IF(E360&lt;&gt;"",VLOOKUP(CONCATENATE(D360,"-",E360),'[2]Three Phase - UG'!$C$8:$T$18,12,FALSE),""),"")</f>
        <v/>
      </c>
      <c r="M360" s="679" t="str">
        <f>IF(D360&lt;&gt;"",IF(E360&lt;&gt;"",VLOOKUP(CONCATENATE(D360,"-",E360),'[2]Three Phase - UG'!$C$8:$T$18,13,FALSE),""),"")</f>
        <v/>
      </c>
      <c r="N360" s="678" t="str">
        <f>IF(D360&lt;&gt;"",IF(E360&lt;&gt;"",VLOOKUP(CONCATENATE(D360,"-",E360),'[2]Three Phase - UG'!$C$8:$T$18,15,FALSE)*1000000,""),"")</f>
        <v/>
      </c>
      <c r="O360" s="679"/>
      <c r="P360" s="678"/>
      <c r="W360" s="671"/>
      <c r="X360" s="606"/>
      <c r="Y360" s="606"/>
      <c r="Z360" s="606"/>
      <c r="AA360" s="606"/>
      <c r="AB360" s="606"/>
      <c r="AC360" s="606"/>
      <c r="AD360" s="606"/>
      <c r="AE360" s="606"/>
      <c r="AF360" s="625"/>
      <c r="AG360" s="625"/>
      <c r="AH360" s="625"/>
      <c r="AI360" s="625"/>
      <c r="AJ360" s="625"/>
      <c r="AK360" s="625"/>
      <c r="AL360" s="625"/>
      <c r="AM360" s="625"/>
      <c r="AN360" s="606"/>
      <c r="AO360" s="606"/>
      <c r="AP360" s="606"/>
      <c r="AQ360" s="606"/>
      <c r="AR360" s="606"/>
      <c r="AS360" s="606"/>
      <c r="AT360" s="606"/>
      <c r="AU360" s="606"/>
      <c r="AV360" s="606"/>
      <c r="AW360" s="606"/>
      <c r="AX360" s="606"/>
      <c r="AY360" s="606"/>
      <c r="AZ360" s="606"/>
      <c r="BA360" s="606"/>
    </row>
    <row r="361" spans="1:53" s="672" customFormat="1" x14ac:dyDescent="0.25">
      <c r="A361" s="606"/>
      <c r="B361" s="677"/>
      <c r="C361" s="677"/>
      <c r="D361" s="676"/>
      <c r="E361" s="675"/>
      <c r="F361" s="675"/>
      <c r="G361" s="673"/>
      <c r="H361" s="674"/>
      <c r="I361" s="673"/>
      <c r="J361" s="679" t="str">
        <f>IF(D361&lt;&gt;"",IF(E361&lt;&gt;"",VLOOKUP(CONCATENATE(D361,"-",E361),'[2]Three Phase - UG'!$C$8:$T$18,9,FALSE),""),"")</f>
        <v/>
      </c>
      <c r="K361" s="679" t="str">
        <f>IF(D361&lt;&gt;"",IF(E361&lt;&gt;"",VLOOKUP(CONCATENATE(D361,"-",E361),'[2]Three Phase - UG'!$C$8:$T$18,10,FALSE),""),"")</f>
        <v/>
      </c>
      <c r="L361" s="679" t="str">
        <f>IF(D361&lt;&gt;"",IF(E361&lt;&gt;"",VLOOKUP(CONCATENATE(D361,"-",E361),'[2]Three Phase - UG'!$C$8:$T$18,12,FALSE),""),"")</f>
        <v/>
      </c>
      <c r="M361" s="679" t="str">
        <f>IF(D361&lt;&gt;"",IF(E361&lt;&gt;"",VLOOKUP(CONCATENATE(D361,"-",E361),'[2]Three Phase - UG'!$C$8:$T$18,13,FALSE),""),"")</f>
        <v/>
      </c>
      <c r="N361" s="678" t="str">
        <f>IF(D361&lt;&gt;"",IF(E361&lt;&gt;"",VLOOKUP(CONCATENATE(D361,"-",E361),'[2]Three Phase - UG'!$C$8:$T$18,15,FALSE)*1000000,""),"")</f>
        <v/>
      </c>
      <c r="O361" s="679"/>
      <c r="P361" s="678"/>
      <c r="W361" s="671"/>
      <c r="X361" s="606"/>
      <c r="Y361" s="606"/>
      <c r="Z361" s="606"/>
      <c r="AA361" s="606"/>
      <c r="AB361" s="606"/>
      <c r="AC361" s="606"/>
      <c r="AD361" s="606"/>
      <c r="AE361" s="606"/>
      <c r="AF361" s="625"/>
      <c r="AG361" s="625"/>
      <c r="AH361" s="625"/>
      <c r="AI361" s="625"/>
      <c r="AJ361" s="625"/>
      <c r="AK361" s="625"/>
      <c r="AL361" s="625"/>
      <c r="AM361" s="625"/>
      <c r="AN361" s="606"/>
      <c r="AO361" s="606"/>
      <c r="AP361" s="606"/>
      <c r="AQ361" s="606"/>
      <c r="AR361" s="606"/>
      <c r="AS361" s="606"/>
      <c r="AT361" s="606"/>
      <c r="AU361" s="606"/>
      <c r="AV361" s="606"/>
      <c r="AW361" s="606"/>
      <c r="AX361" s="606"/>
      <c r="AY361" s="606"/>
      <c r="AZ361" s="606"/>
      <c r="BA361" s="606"/>
    </row>
    <row r="362" spans="1:53" s="672" customFormat="1" x14ac:dyDescent="0.25">
      <c r="A362" s="606"/>
      <c r="B362" s="677"/>
      <c r="C362" s="677"/>
      <c r="D362" s="676"/>
      <c r="E362" s="675"/>
      <c r="F362" s="675"/>
      <c r="G362" s="673"/>
      <c r="H362" s="674"/>
      <c r="I362" s="673"/>
      <c r="J362" s="679" t="str">
        <f>IF(D362&lt;&gt;"",IF(E362&lt;&gt;"",VLOOKUP(CONCATENATE(D362,"-",E362),'[2]Three Phase - UG'!$C$8:$T$18,9,FALSE),""),"")</f>
        <v/>
      </c>
      <c r="K362" s="679" t="str">
        <f>IF(D362&lt;&gt;"",IF(E362&lt;&gt;"",VLOOKUP(CONCATENATE(D362,"-",E362),'[2]Three Phase - UG'!$C$8:$T$18,10,FALSE),""),"")</f>
        <v/>
      </c>
      <c r="L362" s="679" t="str">
        <f>IF(D362&lt;&gt;"",IF(E362&lt;&gt;"",VLOOKUP(CONCATENATE(D362,"-",E362),'[2]Three Phase - UG'!$C$8:$T$18,12,FALSE),""),"")</f>
        <v/>
      </c>
      <c r="M362" s="679" t="str">
        <f>IF(D362&lt;&gt;"",IF(E362&lt;&gt;"",VLOOKUP(CONCATENATE(D362,"-",E362),'[2]Three Phase - UG'!$C$8:$T$18,13,FALSE),""),"")</f>
        <v/>
      </c>
      <c r="N362" s="678" t="str">
        <f>IF(D362&lt;&gt;"",IF(E362&lt;&gt;"",VLOOKUP(CONCATENATE(D362,"-",E362),'[2]Three Phase - UG'!$C$8:$T$18,15,FALSE)*1000000,""),"")</f>
        <v/>
      </c>
      <c r="O362" s="679"/>
      <c r="P362" s="678"/>
      <c r="W362" s="671"/>
      <c r="X362" s="606"/>
      <c r="Y362" s="606"/>
      <c r="Z362" s="606"/>
      <c r="AA362" s="606"/>
      <c r="AB362" s="606"/>
      <c r="AC362" s="606"/>
      <c r="AD362" s="606"/>
      <c r="AE362" s="606"/>
      <c r="AF362" s="625"/>
      <c r="AG362" s="625"/>
      <c r="AH362" s="625"/>
      <c r="AI362" s="625"/>
      <c r="AJ362" s="625"/>
      <c r="AK362" s="625"/>
      <c r="AL362" s="625"/>
      <c r="AM362" s="625"/>
      <c r="AN362" s="606"/>
      <c r="AO362" s="606"/>
      <c r="AP362" s="606"/>
      <c r="AQ362" s="606"/>
      <c r="AR362" s="606"/>
      <c r="AS362" s="606"/>
      <c r="AT362" s="606"/>
      <c r="AU362" s="606"/>
      <c r="AV362" s="606"/>
      <c r="AW362" s="606"/>
      <c r="AX362" s="606"/>
      <c r="AY362" s="606"/>
      <c r="AZ362" s="606"/>
      <c r="BA362" s="606"/>
    </row>
    <row r="363" spans="1:53" s="672" customFormat="1" x14ac:dyDescent="0.25">
      <c r="A363" s="606"/>
      <c r="B363" s="677"/>
      <c r="C363" s="677"/>
      <c r="D363" s="676"/>
      <c r="E363" s="675"/>
      <c r="F363" s="675"/>
      <c r="G363" s="673"/>
      <c r="H363" s="674"/>
      <c r="I363" s="673"/>
      <c r="J363" s="679" t="str">
        <f>IF(D363&lt;&gt;"",IF(E363&lt;&gt;"",VLOOKUP(CONCATENATE(D363,"-",E363),'[2]Three Phase - UG'!$C$8:$T$18,9,FALSE),""),"")</f>
        <v/>
      </c>
      <c r="K363" s="679" t="str">
        <f>IF(D363&lt;&gt;"",IF(E363&lt;&gt;"",VLOOKUP(CONCATENATE(D363,"-",E363),'[2]Three Phase - UG'!$C$8:$T$18,10,FALSE),""),"")</f>
        <v/>
      </c>
      <c r="L363" s="679" t="str">
        <f>IF(D363&lt;&gt;"",IF(E363&lt;&gt;"",VLOOKUP(CONCATENATE(D363,"-",E363),'[2]Three Phase - UG'!$C$8:$T$18,12,FALSE),""),"")</f>
        <v/>
      </c>
      <c r="M363" s="679" t="str">
        <f>IF(D363&lt;&gt;"",IF(E363&lt;&gt;"",VLOOKUP(CONCATENATE(D363,"-",E363),'[2]Three Phase - UG'!$C$8:$T$18,13,FALSE),""),"")</f>
        <v/>
      </c>
      <c r="N363" s="678" t="str">
        <f>IF(D363&lt;&gt;"",IF(E363&lt;&gt;"",VLOOKUP(CONCATENATE(D363,"-",E363),'[2]Three Phase - UG'!$C$8:$T$18,15,FALSE)*1000000,""),"")</f>
        <v/>
      </c>
      <c r="O363" s="679"/>
      <c r="P363" s="678"/>
      <c r="W363" s="671"/>
      <c r="X363" s="606"/>
      <c r="Y363" s="606"/>
      <c r="Z363" s="606"/>
      <c r="AA363" s="606"/>
      <c r="AB363" s="606"/>
      <c r="AC363" s="606"/>
      <c r="AD363" s="606"/>
      <c r="AE363" s="606"/>
      <c r="AF363" s="625"/>
      <c r="AG363" s="625"/>
      <c r="AH363" s="625"/>
      <c r="AI363" s="625"/>
      <c r="AJ363" s="625"/>
      <c r="AK363" s="625"/>
      <c r="AL363" s="625"/>
      <c r="AM363" s="625"/>
      <c r="AN363" s="606"/>
      <c r="AO363" s="606"/>
      <c r="AP363" s="606"/>
      <c r="AQ363" s="606"/>
      <c r="AR363" s="606"/>
      <c r="AS363" s="606"/>
      <c r="AT363" s="606"/>
      <c r="AU363" s="606"/>
      <c r="AV363" s="606"/>
      <c r="AW363" s="606"/>
      <c r="AX363" s="606"/>
      <c r="AY363" s="606"/>
      <c r="AZ363" s="606"/>
      <c r="BA363" s="606"/>
    </row>
    <row r="364" spans="1:53" s="672" customFormat="1" x14ac:dyDescent="0.25">
      <c r="A364" s="606"/>
      <c r="B364" s="677"/>
      <c r="C364" s="677"/>
      <c r="D364" s="676"/>
      <c r="E364" s="675"/>
      <c r="F364" s="675"/>
      <c r="G364" s="673"/>
      <c r="H364" s="674"/>
      <c r="I364" s="673"/>
      <c r="J364" s="679" t="str">
        <f>IF(D364&lt;&gt;"",IF(E364&lt;&gt;"",VLOOKUP(CONCATENATE(D364,"-",E364),'[2]Three Phase - UG'!$C$8:$T$18,9,FALSE),""),"")</f>
        <v/>
      </c>
      <c r="K364" s="679" t="str">
        <f>IF(D364&lt;&gt;"",IF(E364&lt;&gt;"",VLOOKUP(CONCATENATE(D364,"-",E364),'[2]Three Phase - UG'!$C$8:$T$18,10,FALSE),""),"")</f>
        <v/>
      </c>
      <c r="L364" s="679" t="str">
        <f>IF(D364&lt;&gt;"",IF(E364&lt;&gt;"",VLOOKUP(CONCATENATE(D364,"-",E364),'[2]Three Phase - UG'!$C$8:$T$18,12,FALSE),""),"")</f>
        <v/>
      </c>
      <c r="M364" s="679" t="str">
        <f>IF(D364&lt;&gt;"",IF(E364&lt;&gt;"",VLOOKUP(CONCATENATE(D364,"-",E364),'[2]Three Phase - UG'!$C$8:$T$18,13,FALSE),""),"")</f>
        <v/>
      </c>
      <c r="N364" s="678" t="str">
        <f>IF(D364&lt;&gt;"",IF(E364&lt;&gt;"",VLOOKUP(CONCATENATE(D364,"-",E364),'[2]Three Phase - UG'!$C$8:$T$18,15,FALSE)*1000000,""),"")</f>
        <v/>
      </c>
      <c r="O364" s="679"/>
      <c r="P364" s="678"/>
      <c r="W364" s="671"/>
      <c r="X364" s="606"/>
      <c r="Y364" s="606"/>
      <c r="Z364" s="606"/>
      <c r="AA364" s="606"/>
      <c r="AB364" s="606"/>
      <c r="AC364" s="606"/>
      <c r="AD364" s="606"/>
      <c r="AE364" s="606"/>
      <c r="AF364" s="625"/>
      <c r="AG364" s="625"/>
      <c r="AH364" s="625"/>
      <c r="AI364" s="625"/>
      <c r="AJ364" s="625"/>
      <c r="AK364" s="625"/>
      <c r="AL364" s="625"/>
      <c r="AM364" s="625"/>
      <c r="AN364" s="606"/>
      <c r="AO364" s="606"/>
      <c r="AP364" s="606"/>
      <c r="AQ364" s="606"/>
      <c r="AR364" s="606"/>
      <c r="AS364" s="606"/>
      <c r="AT364" s="606"/>
      <c r="AU364" s="606"/>
      <c r="AV364" s="606"/>
      <c r="AW364" s="606"/>
      <c r="AX364" s="606"/>
      <c r="AY364" s="606"/>
      <c r="AZ364" s="606"/>
      <c r="BA364" s="606"/>
    </row>
    <row r="365" spans="1:53" s="672" customFormat="1" x14ac:dyDescent="0.25">
      <c r="A365" s="606"/>
      <c r="B365" s="677"/>
      <c r="C365" s="677"/>
      <c r="D365" s="676"/>
      <c r="E365" s="675"/>
      <c r="F365" s="675"/>
      <c r="G365" s="673"/>
      <c r="H365" s="674"/>
      <c r="I365" s="673"/>
      <c r="J365" s="679" t="str">
        <f>IF(D365&lt;&gt;"",IF(E365&lt;&gt;"",VLOOKUP(CONCATENATE(D365,"-",E365),'[2]Three Phase - UG'!$C$8:$T$18,9,FALSE),""),"")</f>
        <v/>
      </c>
      <c r="K365" s="679" t="str">
        <f>IF(D365&lt;&gt;"",IF(E365&lt;&gt;"",VLOOKUP(CONCATENATE(D365,"-",E365),'[2]Three Phase - UG'!$C$8:$T$18,10,FALSE),""),"")</f>
        <v/>
      </c>
      <c r="L365" s="679" t="str">
        <f>IF(D365&lt;&gt;"",IF(E365&lt;&gt;"",VLOOKUP(CONCATENATE(D365,"-",E365),'[2]Three Phase - UG'!$C$8:$T$18,12,FALSE),""),"")</f>
        <v/>
      </c>
      <c r="M365" s="679" t="str">
        <f>IF(D365&lt;&gt;"",IF(E365&lt;&gt;"",VLOOKUP(CONCATENATE(D365,"-",E365),'[2]Three Phase - UG'!$C$8:$T$18,13,FALSE),""),"")</f>
        <v/>
      </c>
      <c r="N365" s="678" t="str">
        <f>IF(D365&lt;&gt;"",IF(E365&lt;&gt;"",VLOOKUP(CONCATENATE(D365,"-",E365),'[2]Three Phase - UG'!$C$8:$T$18,15,FALSE)*1000000,""),"")</f>
        <v/>
      </c>
      <c r="O365" s="679"/>
      <c r="P365" s="678"/>
      <c r="W365" s="671"/>
      <c r="X365" s="606"/>
      <c r="Y365" s="606"/>
      <c r="Z365" s="606"/>
      <c r="AA365" s="606"/>
      <c r="AB365" s="606"/>
      <c r="AC365" s="606"/>
      <c r="AD365" s="606"/>
      <c r="AE365" s="606"/>
      <c r="AF365" s="625"/>
      <c r="AG365" s="625"/>
      <c r="AH365" s="625"/>
      <c r="AI365" s="625"/>
      <c r="AJ365" s="625"/>
      <c r="AK365" s="625"/>
      <c r="AL365" s="625"/>
      <c r="AM365" s="625"/>
      <c r="AN365" s="606"/>
      <c r="AO365" s="606"/>
      <c r="AP365" s="606"/>
      <c r="AQ365" s="606"/>
      <c r="AR365" s="606"/>
      <c r="AS365" s="606"/>
      <c r="AT365" s="606"/>
      <c r="AU365" s="606"/>
      <c r="AV365" s="606"/>
      <c r="AW365" s="606"/>
      <c r="AX365" s="606"/>
      <c r="AY365" s="606"/>
      <c r="AZ365" s="606"/>
      <c r="BA365" s="606"/>
    </row>
    <row r="366" spans="1:53" s="672" customFormat="1" x14ac:dyDescent="0.25">
      <c r="A366" s="606"/>
      <c r="B366" s="677"/>
      <c r="C366" s="677"/>
      <c r="D366" s="676"/>
      <c r="E366" s="675"/>
      <c r="F366" s="675"/>
      <c r="G366" s="673"/>
      <c r="H366" s="674"/>
      <c r="I366" s="673"/>
      <c r="J366" s="679" t="str">
        <f>IF(D366&lt;&gt;"",IF(E366&lt;&gt;"",VLOOKUP(CONCATENATE(D366,"-",E366),'[2]Three Phase - UG'!$C$8:$T$18,9,FALSE),""),"")</f>
        <v/>
      </c>
      <c r="K366" s="679" t="str">
        <f>IF(D366&lt;&gt;"",IF(E366&lt;&gt;"",VLOOKUP(CONCATENATE(D366,"-",E366),'[2]Three Phase - UG'!$C$8:$T$18,10,FALSE),""),"")</f>
        <v/>
      </c>
      <c r="L366" s="679" t="str">
        <f>IF(D366&lt;&gt;"",IF(E366&lt;&gt;"",VLOOKUP(CONCATENATE(D366,"-",E366),'[2]Three Phase - UG'!$C$8:$T$18,12,FALSE),""),"")</f>
        <v/>
      </c>
      <c r="M366" s="679" t="str">
        <f>IF(D366&lt;&gt;"",IF(E366&lt;&gt;"",VLOOKUP(CONCATENATE(D366,"-",E366),'[2]Three Phase - UG'!$C$8:$T$18,13,FALSE),""),"")</f>
        <v/>
      </c>
      <c r="N366" s="678" t="str">
        <f>IF(D366&lt;&gt;"",IF(E366&lt;&gt;"",VLOOKUP(CONCATENATE(D366,"-",E366),'[2]Three Phase - UG'!$C$8:$T$18,15,FALSE)*1000000,""),"")</f>
        <v/>
      </c>
      <c r="O366" s="679"/>
      <c r="P366" s="678"/>
      <c r="W366" s="671"/>
      <c r="X366" s="606"/>
      <c r="Y366" s="606"/>
      <c r="Z366" s="606"/>
      <c r="AA366" s="606"/>
      <c r="AB366" s="606"/>
      <c r="AC366" s="606"/>
      <c r="AD366" s="606"/>
      <c r="AE366" s="606"/>
      <c r="AF366" s="625"/>
      <c r="AG366" s="625"/>
      <c r="AH366" s="625"/>
      <c r="AI366" s="625"/>
      <c r="AJ366" s="625"/>
      <c r="AK366" s="625"/>
      <c r="AL366" s="625"/>
      <c r="AM366" s="625"/>
      <c r="AN366" s="606"/>
      <c r="AO366" s="606"/>
      <c r="AP366" s="606"/>
      <c r="AQ366" s="606"/>
      <c r="AR366" s="606"/>
      <c r="AS366" s="606"/>
      <c r="AT366" s="606"/>
      <c r="AU366" s="606"/>
      <c r="AV366" s="606"/>
      <c r="AW366" s="606"/>
      <c r="AX366" s="606"/>
      <c r="AY366" s="606"/>
      <c r="AZ366" s="606"/>
      <c r="BA366" s="606"/>
    </row>
    <row r="367" spans="1:53" s="672" customFormat="1" x14ac:dyDescent="0.25">
      <c r="A367" s="606"/>
      <c r="B367" s="677"/>
      <c r="C367" s="677"/>
      <c r="D367" s="676"/>
      <c r="E367" s="675"/>
      <c r="F367" s="675"/>
      <c r="G367" s="673"/>
      <c r="H367" s="674"/>
      <c r="I367" s="673"/>
      <c r="J367" s="679" t="str">
        <f>IF(D367&lt;&gt;"",IF(E367&lt;&gt;"",VLOOKUP(CONCATENATE(D367,"-",E367),'[2]Three Phase - UG'!$C$8:$T$18,9,FALSE),""),"")</f>
        <v/>
      </c>
      <c r="K367" s="679" t="str">
        <f>IF(D367&lt;&gt;"",IF(E367&lt;&gt;"",VLOOKUP(CONCATENATE(D367,"-",E367),'[2]Three Phase - UG'!$C$8:$T$18,10,FALSE),""),"")</f>
        <v/>
      </c>
      <c r="L367" s="679" t="str">
        <f>IF(D367&lt;&gt;"",IF(E367&lt;&gt;"",VLOOKUP(CONCATENATE(D367,"-",E367),'[2]Three Phase - UG'!$C$8:$T$18,12,FALSE),""),"")</f>
        <v/>
      </c>
      <c r="M367" s="679" t="str">
        <f>IF(D367&lt;&gt;"",IF(E367&lt;&gt;"",VLOOKUP(CONCATENATE(D367,"-",E367),'[2]Three Phase - UG'!$C$8:$T$18,13,FALSE),""),"")</f>
        <v/>
      </c>
      <c r="N367" s="678" t="str">
        <f>IF(D367&lt;&gt;"",IF(E367&lt;&gt;"",VLOOKUP(CONCATENATE(D367,"-",E367),'[2]Three Phase - UG'!$C$8:$T$18,15,FALSE)*1000000,""),"")</f>
        <v/>
      </c>
      <c r="O367" s="679"/>
      <c r="P367" s="678"/>
      <c r="W367" s="671"/>
      <c r="X367" s="606"/>
      <c r="Y367" s="606"/>
      <c r="Z367" s="606"/>
      <c r="AA367" s="606"/>
      <c r="AB367" s="606"/>
      <c r="AC367" s="606"/>
      <c r="AD367" s="606"/>
      <c r="AE367" s="606"/>
      <c r="AF367" s="625"/>
      <c r="AG367" s="625"/>
      <c r="AH367" s="625"/>
      <c r="AI367" s="625"/>
      <c r="AJ367" s="625"/>
      <c r="AK367" s="625"/>
      <c r="AL367" s="625"/>
      <c r="AM367" s="625"/>
      <c r="AN367" s="606"/>
      <c r="AO367" s="606"/>
      <c r="AP367" s="606"/>
      <c r="AQ367" s="606"/>
      <c r="AR367" s="606"/>
      <c r="AS367" s="606"/>
      <c r="AT367" s="606"/>
      <c r="AU367" s="606"/>
      <c r="AV367" s="606"/>
      <c r="AW367" s="606"/>
      <c r="AX367" s="606"/>
      <c r="AY367" s="606"/>
      <c r="AZ367" s="606"/>
      <c r="BA367" s="606"/>
    </row>
    <row r="368" spans="1:53" s="672" customFormat="1" x14ac:dyDescent="0.25">
      <c r="A368" s="606"/>
      <c r="B368" s="677"/>
      <c r="C368" s="677"/>
      <c r="D368" s="676"/>
      <c r="E368" s="675"/>
      <c r="F368" s="675"/>
      <c r="G368" s="673"/>
      <c r="H368" s="674"/>
      <c r="I368" s="673"/>
      <c r="J368" s="679" t="str">
        <f>IF(D368&lt;&gt;"",IF(E368&lt;&gt;"",VLOOKUP(CONCATENATE(D368,"-",E368),'[2]Three Phase - UG'!$C$8:$T$18,9,FALSE),""),"")</f>
        <v/>
      </c>
      <c r="K368" s="679" t="str">
        <f>IF(D368&lt;&gt;"",IF(E368&lt;&gt;"",VLOOKUP(CONCATENATE(D368,"-",E368),'[2]Three Phase - UG'!$C$8:$T$18,10,FALSE),""),"")</f>
        <v/>
      </c>
      <c r="L368" s="679" t="str">
        <f>IF(D368&lt;&gt;"",IF(E368&lt;&gt;"",VLOOKUP(CONCATENATE(D368,"-",E368),'[2]Three Phase - UG'!$C$8:$T$18,12,FALSE),""),"")</f>
        <v/>
      </c>
      <c r="M368" s="679" t="str">
        <f>IF(D368&lt;&gt;"",IF(E368&lt;&gt;"",VLOOKUP(CONCATENATE(D368,"-",E368),'[2]Three Phase - UG'!$C$8:$T$18,13,FALSE),""),"")</f>
        <v/>
      </c>
      <c r="N368" s="678" t="str">
        <f>IF(D368&lt;&gt;"",IF(E368&lt;&gt;"",VLOOKUP(CONCATENATE(D368,"-",E368),'[2]Three Phase - UG'!$C$8:$T$18,15,FALSE)*1000000,""),"")</f>
        <v/>
      </c>
      <c r="O368" s="679"/>
      <c r="P368" s="678"/>
      <c r="W368" s="671"/>
      <c r="X368" s="606"/>
      <c r="Y368" s="606"/>
      <c r="Z368" s="606"/>
      <c r="AA368" s="606"/>
      <c r="AB368" s="606"/>
      <c r="AC368" s="606"/>
      <c r="AD368" s="606"/>
      <c r="AE368" s="606"/>
      <c r="AF368" s="625"/>
      <c r="AG368" s="625"/>
      <c r="AH368" s="625"/>
      <c r="AI368" s="625"/>
      <c r="AJ368" s="625"/>
      <c r="AK368" s="625"/>
      <c r="AL368" s="625"/>
      <c r="AM368" s="625"/>
      <c r="AN368" s="606"/>
      <c r="AO368" s="606"/>
      <c r="AP368" s="606"/>
      <c r="AQ368" s="606"/>
      <c r="AR368" s="606"/>
      <c r="AS368" s="606"/>
      <c r="AT368" s="606"/>
      <c r="AU368" s="606"/>
      <c r="AV368" s="606"/>
      <c r="AW368" s="606"/>
      <c r="AX368" s="606"/>
      <c r="AY368" s="606"/>
      <c r="AZ368" s="606"/>
      <c r="BA368" s="606"/>
    </row>
    <row r="369" spans="1:53" s="672" customFormat="1" x14ac:dyDescent="0.25">
      <c r="A369" s="606"/>
      <c r="B369" s="677"/>
      <c r="C369" s="677"/>
      <c r="D369" s="676"/>
      <c r="E369" s="675"/>
      <c r="F369" s="675"/>
      <c r="G369" s="673"/>
      <c r="H369" s="674"/>
      <c r="I369" s="673"/>
      <c r="J369" s="679" t="str">
        <f>IF(D369&lt;&gt;"",IF(E369&lt;&gt;"",VLOOKUP(CONCATENATE(D369,"-",E369),'[2]Three Phase - UG'!$C$8:$T$18,9,FALSE),""),"")</f>
        <v/>
      </c>
      <c r="K369" s="679" t="str">
        <f>IF(D369&lt;&gt;"",IF(E369&lt;&gt;"",VLOOKUP(CONCATENATE(D369,"-",E369),'[2]Three Phase - UG'!$C$8:$T$18,10,FALSE),""),"")</f>
        <v/>
      </c>
      <c r="L369" s="679" t="str">
        <f>IF(D369&lt;&gt;"",IF(E369&lt;&gt;"",VLOOKUP(CONCATENATE(D369,"-",E369),'[2]Three Phase - UG'!$C$8:$T$18,12,FALSE),""),"")</f>
        <v/>
      </c>
      <c r="M369" s="679" t="str">
        <f>IF(D369&lt;&gt;"",IF(E369&lt;&gt;"",VLOOKUP(CONCATENATE(D369,"-",E369),'[2]Three Phase - UG'!$C$8:$T$18,13,FALSE),""),"")</f>
        <v/>
      </c>
      <c r="N369" s="678" t="str">
        <f>IF(D369&lt;&gt;"",IF(E369&lt;&gt;"",VLOOKUP(CONCATENATE(D369,"-",E369),'[2]Three Phase - UG'!$C$8:$T$18,15,FALSE)*1000000,""),"")</f>
        <v/>
      </c>
      <c r="O369" s="679"/>
      <c r="P369" s="678"/>
      <c r="W369" s="671"/>
      <c r="X369" s="606"/>
      <c r="Y369" s="606"/>
      <c r="Z369" s="606"/>
      <c r="AA369" s="606"/>
      <c r="AB369" s="606"/>
      <c r="AC369" s="606"/>
      <c r="AD369" s="606"/>
      <c r="AE369" s="606"/>
      <c r="AF369" s="625"/>
      <c r="AG369" s="625"/>
      <c r="AH369" s="625"/>
      <c r="AI369" s="625"/>
      <c r="AJ369" s="625"/>
      <c r="AK369" s="625"/>
      <c r="AL369" s="625"/>
      <c r="AM369" s="625"/>
      <c r="AN369" s="606"/>
      <c r="AO369" s="606"/>
      <c r="AP369" s="606"/>
      <c r="AQ369" s="606"/>
      <c r="AR369" s="606"/>
      <c r="AS369" s="606"/>
      <c r="AT369" s="606"/>
      <c r="AU369" s="606"/>
      <c r="AV369" s="606"/>
      <c r="AW369" s="606"/>
      <c r="AX369" s="606"/>
      <c r="AY369" s="606"/>
      <c r="AZ369" s="606"/>
      <c r="BA369" s="606"/>
    </row>
    <row r="370" spans="1:53" s="672" customFormat="1" x14ac:dyDescent="0.25">
      <c r="A370" s="606"/>
      <c r="B370" s="677"/>
      <c r="C370" s="677"/>
      <c r="D370" s="676"/>
      <c r="E370" s="675"/>
      <c r="F370" s="675"/>
      <c r="G370" s="673"/>
      <c r="H370" s="674"/>
      <c r="I370" s="673"/>
      <c r="J370" s="679" t="str">
        <f>IF(D370&lt;&gt;"",IF(E370&lt;&gt;"",VLOOKUP(CONCATENATE(D370,"-",E370),'[2]Three Phase - UG'!$C$8:$T$18,9,FALSE),""),"")</f>
        <v/>
      </c>
      <c r="K370" s="679" t="str">
        <f>IF(D370&lt;&gt;"",IF(E370&lt;&gt;"",VLOOKUP(CONCATENATE(D370,"-",E370),'[2]Three Phase - UG'!$C$8:$T$18,10,FALSE),""),"")</f>
        <v/>
      </c>
      <c r="L370" s="679" t="str">
        <f>IF(D370&lt;&gt;"",IF(E370&lt;&gt;"",VLOOKUP(CONCATENATE(D370,"-",E370),'[2]Three Phase - UG'!$C$8:$T$18,12,FALSE),""),"")</f>
        <v/>
      </c>
      <c r="M370" s="679" t="str">
        <f>IF(D370&lt;&gt;"",IF(E370&lt;&gt;"",VLOOKUP(CONCATENATE(D370,"-",E370),'[2]Three Phase - UG'!$C$8:$T$18,13,FALSE),""),"")</f>
        <v/>
      </c>
      <c r="N370" s="678" t="str">
        <f>IF(D370&lt;&gt;"",IF(E370&lt;&gt;"",VLOOKUP(CONCATENATE(D370,"-",E370),'[2]Three Phase - UG'!$C$8:$T$18,15,FALSE)*1000000,""),"")</f>
        <v/>
      </c>
      <c r="O370" s="679"/>
      <c r="P370" s="678"/>
      <c r="W370" s="671"/>
      <c r="X370" s="606"/>
      <c r="Y370" s="606"/>
      <c r="Z370" s="606"/>
      <c r="AA370" s="606"/>
      <c r="AB370" s="606"/>
      <c r="AC370" s="606"/>
      <c r="AD370" s="606"/>
      <c r="AE370" s="606"/>
      <c r="AF370" s="625"/>
      <c r="AG370" s="625"/>
      <c r="AH370" s="625"/>
      <c r="AI370" s="625"/>
      <c r="AJ370" s="625"/>
      <c r="AK370" s="625"/>
      <c r="AL370" s="625"/>
      <c r="AM370" s="625"/>
      <c r="AN370" s="606"/>
      <c r="AO370" s="606"/>
      <c r="AP370" s="606"/>
      <c r="AQ370" s="606"/>
      <c r="AR370" s="606"/>
      <c r="AS370" s="606"/>
      <c r="AT370" s="606"/>
      <c r="AU370" s="606"/>
      <c r="AV370" s="606"/>
      <c r="AW370" s="606"/>
      <c r="AX370" s="606"/>
      <c r="AY370" s="606"/>
      <c r="AZ370" s="606"/>
      <c r="BA370" s="606"/>
    </row>
    <row r="371" spans="1:53" s="672" customFormat="1" x14ac:dyDescent="0.25">
      <c r="A371" s="606"/>
      <c r="B371" s="677"/>
      <c r="C371" s="677"/>
      <c r="D371" s="676"/>
      <c r="E371" s="675"/>
      <c r="F371" s="675"/>
      <c r="G371" s="673"/>
      <c r="H371" s="674"/>
      <c r="I371" s="673"/>
      <c r="J371" s="679" t="str">
        <f>IF(D371&lt;&gt;"",IF(E371&lt;&gt;"",VLOOKUP(CONCATENATE(D371,"-",E371),'[2]Three Phase - UG'!$C$8:$T$18,9,FALSE),""),"")</f>
        <v/>
      </c>
      <c r="K371" s="679" t="str">
        <f>IF(D371&lt;&gt;"",IF(E371&lt;&gt;"",VLOOKUP(CONCATENATE(D371,"-",E371),'[2]Three Phase - UG'!$C$8:$T$18,10,FALSE),""),"")</f>
        <v/>
      </c>
      <c r="L371" s="679" t="str">
        <f>IF(D371&lt;&gt;"",IF(E371&lt;&gt;"",VLOOKUP(CONCATENATE(D371,"-",E371),'[2]Three Phase - UG'!$C$8:$T$18,12,FALSE),""),"")</f>
        <v/>
      </c>
      <c r="M371" s="679" t="str">
        <f>IF(D371&lt;&gt;"",IF(E371&lt;&gt;"",VLOOKUP(CONCATENATE(D371,"-",E371),'[2]Three Phase - UG'!$C$8:$T$18,13,FALSE),""),"")</f>
        <v/>
      </c>
      <c r="N371" s="678" t="str">
        <f>IF(D371&lt;&gt;"",IF(E371&lt;&gt;"",VLOOKUP(CONCATENATE(D371,"-",E371),'[2]Three Phase - UG'!$C$8:$T$18,15,FALSE)*1000000,""),"")</f>
        <v/>
      </c>
      <c r="O371" s="679"/>
      <c r="P371" s="678"/>
      <c r="W371" s="671"/>
      <c r="X371" s="606"/>
      <c r="Y371" s="606"/>
      <c r="Z371" s="606"/>
      <c r="AA371" s="606"/>
      <c r="AB371" s="606"/>
      <c r="AC371" s="606"/>
      <c r="AD371" s="606"/>
      <c r="AE371" s="606"/>
      <c r="AF371" s="625"/>
      <c r="AG371" s="625"/>
      <c r="AH371" s="625"/>
      <c r="AI371" s="625"/>
      <c r="AJ371" s="625"/>
      <c r="AK371" s="625"/>
      <c r="AL371" s="625"/>
      <c r="AM371" s="625"/>
      <c r="AN371" s="606"/>
      <c r="AO371" s="606"/>
      <c r="AP371" s="606"/>
      <c r="AQ371" s="606"/>
      <c r="AR371" s="606"/>
      <c r="AS371" s="606"/>
      <c r="AT371" s="606"/>
      <c r="AU371" s="606"/>
      <c r="AV371" s="606"/>
      <c r="AW371" s="606"/>
      <c r="AX371" s="606"/>
      <c r="AY371" s="606"/>
      <c r="AZ371" s="606"/>
      <c r="BA371" s="606"/>
    </row>
    <row r="372" spans="1:53" s="672" customFormat="1" x14ac:dyDescent="0.25">
      <c r="A372" s="606"/>
      <c r="B372" s="677"/>
      <c r="C372" s="677"/>
      <c r="D372" s="676"/>
      <c r="E372" s="675"/>
      <c r="F372" s="675"/>
      <c r="G372" s="673"/>
      <c r="H372" s="674"/>
      <c r="I372" s="673"/>
      <c r="J372" s="679" t="str">
        <f>IF(D372&lt;&gt;"",IF(E372&lt;&gt;"",VLOOKUP(CONCATENATE(D372,"-",E372),'[2]Three Phase - UG'!$C$8:$T$18,9,FALSE),""),"")</f>
        <v/>
      </c>
      <c r="K372" s="679" t="str">
        <f>IF(D372&lt;&gt;"",IF(E372&lt;&gt;"",VLOOKUP(CONCATENATE(D372,"-",E372),'[2]Three Phase - UG'!$C$8:$T$18,10,FALSE),""),"")</f>
        <v/>
      </c>
      <c r="L372" s="679" t="str">
        <f>IF(D372&lt;&gt;"",IF(E372&lt;&gt;"",VLOOKUP(CONCATENATE(D372,"-",E372),'[2]Three Phase - UG'!$C$8:$T$18,12,FALSE),""),"")</f>
        <v/>
      </c>
      <c r="M372" s="679" t="str">
        <f>IF(D372&lt;&gt;"",IF(E372&lt;&gt;"",VLOOKUP(CONCATENATE(D372,"-",E372),'[2]Three Phase - UG'!$C$8:$T$18,13,FALSE),""),"")</f>
        <v/>
      </c>
      <c r="N372" s="678" t="str">
        <f>IF(D372&lt;&gt;"",IF(E372&lt;&gt;"",VLOOKUP(CONCATENATE(D372,"-",E372),'[2]Three Phase - UG'!$C$8:$T$18,15,FALSE)*1000000,""),"")</f>
        <v/>
      </c>
      <c r="O372" s="679"/>
      <c r="P372" s="678"/>
      <c r="W372" s="671"/>
      <c r="X372" s="606"/>
      <c r="Y372" s="606"/>
      <c r="Z372" s="606"/>
      <c r="AA372" s="606"/>
      <c r="AB372" s="606"/>
      <c r="AC372" s="606"/>
      <c r="AD372" s="606"/>
      <c r="AE372" s="606"/>
      <c r="AF372" s="625"/>
      <c r="AG372" s="625"/>
      <c r="AH372" s="625"/>
      <c r="AI372" s="625"/>
      <c r="AJ372" s="625"/>
      <c r="AK372" s="625"/>
      <c r="AL372" s="625"/>
      <c r="AM372" s="625"/>
      <c r="AN372" s="606"/>
      <c r="AO372" s="606"/>
      <c r="AP372" s="606"/>
      <c r="AQ372" s="606"/>
      <c r="AR372" s="606"/>
      <c r="AS372" s="606"/>
      <c r="AT372" s="606"/>
      <c r="AU372" s="606"/>
      <c r="AV372" s="606"/>
      <c r="AW372" s="606"/>
      <c r="AX372" s="606"/>
      <c r="AY372" s="606"/>
      <c r="AZ372" s="606"/>
      <c r="BA372" s="606"/>
    </row>
    <row r="373" spans="1:53" s="672" customFormat="1" x14ac:dyDescent="0.25">
      <c r="A373" s="606"/>
      <c r="B373" s="677"/>
      <c r="C373" s="677"/>
      <c r="D373" s="676"/>
      <c r="E373" s="675"/>
      <c r="F373" s="675"/>
      <c r="G373" s="673"/>
      <c r="H373" s="674"/>
      <c r="I373" s="673"/>
      <c r="J373" s="679" t="str">
        <f>IF(D373&lt;&gt;"",IF(E373&lt;&gt;"",VLOOKUP(CONCATENATE(D373,"-",E373),'[2]Three Phase - UG'!$C$8:$T$18,9,FALSE),""),"")</f>
        <v/>
      </c>
      <c r="K373" s="679" t="str">
        <f>IF(D373&lt;&gt;"",IF(E373&lt;&gt;"",VLOOKUP(CONCATENATE(D373,"-",E373),'[2]Three Phase - UG'!$C$8:$T$18,10,FALSE),""),"")</f>
        <v/>
      </c>
      <c r="L373" s="679" t="str">
        <f>IF(D373&lt;&gt;"",IF(E373&lt;&gt;"",VLOOKUP(CONCATENATE(D373,"-",E373),'[2]Three Phase - UG'!$C$8:$T$18,12,FALSE),""),"")</f>
        <v/>
      </c>
      <c r="M373" s="679" t="str">
        <f>IF(D373&lt;&gt;"",IF(E373&lt;&gt;"",VLOOKUP(CONCATENATE(D373,"-",E373),'[2]Three Phase - UG'!$C$8:$T$18,13,FALSE),""),"")</f>
        <v/>
      </c>
      <c r="N373" s="678" t="str">
        <f>IF(D373&lt;&gt;"",IF(E373&lt;&gt;"",VLOOKUP(CONCATENATE(D373,"-",E373),'[2]Three Phase - UG'!$C$8:$T$18,15,FALSE)*1000000,""),"")</f>
        <v/>
      </c>
      <c r="O373" s="679"/>
      <c r="P373" s="678"/>
      <c r="W373" s="671"/>
      <c r="X373" s="606"/>
      <c r="Y373" s="606"/>
      <c r="Z373" s="606"/>
      <c r="AA373" s="606"/>
      <c r="AB373" s="606"/>
      <c r="AC373" s="606"/>
      <c r="AD373" s="606"/>
      <c r="AE373" s="606"/>
      <c r="AF373" s="625"/>
      <c r="AG373" s="625"/>
      <c r="AH373" s="625"/>
      <c r="AI373" s="625"/>
      <c r="AJ373" s="625"/>
      <c r="AK373" s="625"/>
      <c r="AL373" s="625"/>
      <c r="AM373" s="625"/>
      <c r="AN373" s="606"/>
      <c r="AO373" s="606"/>
      <c r="AP373" s="606"/>
      <c r="AQ373" s="606"/>
      <c r="AR373" s="606"/>
      <c r="AS373" s="606"/>
      <c r="AT373" s="606"/>
      <c r="AU373" s="606"/>
      <c r="AV373" s="606"/>
      <c r="AW373" s="606"/>
      <c r="AX373" s="606"/>
      <c r="AY373" s="606"/>
      <c r="AZ373" s="606"/>
      <c r="BA373" s="606"/>
    </row>
    <row r="374" spans="1:53" s="672" customFormat="1" x14ac:dyDescent="0.25">
      <c r="A374" s="606"/>
      <c r="B374" s="677"/>
      <c r="C374" s="677"/>
      <c r="D374" s="676"/>
      <c r="E374" s="675"/>
      <c r="F374" s="675"/>
      <c r="G374" s="673"/>
      <c r="H374" s="674"/>
      <c r="I374" s="673"/>
      <c r="J374" s="679" t="str">
        <f>IF(D374&lt;&gt;"",IF(E374&lt;&gt;"",VLOOKUP(CONCATENATE(D374,"-",E374),'[2]Three Phase - UG'!$C$8:$T$18,9,FALSE),""),"")</f>
        <v/>
      </c>
      <c r="K374" s="679" t="str">
        <f>IF(D374&lt;&gt;"",IF(E374&lt;&gt;"",VLOOKUP(CONCATENATE(D374,"-",E374),'[2]Three Phase - UG'!$C$8:$T$18,10,FALSE),""),"")</f>
        <v/>
      </c>
      <c r="L374" s="679" t="str">
        <f>IF(D374&lt;&gt;"",IF(E374&lt;&gt;"",VLOOKUP(CONCATENATE(D374,"-",E374),'[2]Three Phase - UG'!$C$8:$T$18,12,FALSE),""),"")</f>
        <v/>
      </c>
      <c r="M374" s="679" t="str">
        <f>IF(D374&lt;&gt;"",IF(E374&lt;&gt;"",VLOOKUP(CONCATENATE(D374,"-",E374),'[2]Three Phase - UG'!$C$8:$T$18,13,FALSE),""),"")</f>
        <v/>
      </c>
      <c r="N374" s="678" t="str">
        <f>IF(D374&lt;&gt;"",IF(E374&lt;&gt;"",VLOOKUP(CONCATENATE(D374,"-",E374),'[2]Three Phase - UG'!$C$8:$T$18,15,FALSE)*1000000,""),"")</f>
        <v/>
      </c>
      <c r="O374" s="679"/>
      <c r="P374" s="678"/>
      <c r="W374" s="671"/>
      <c r="X374" s="606"/>
      <c r="Y374" s="606"/>
      <c r="Z374" s="606"/>
      <c r="AA374" s="606"/>
      <c r="AB374" s="606"/>
      <c r="AC374" s="606"/>
      <c r="AD374" s="606"/>
      <c r="AE374" s="606"/>
      <c r="AF374" s="625"/>
      <c r="AG374" s="625"/>
      <c r="AH374" s="625"/>
      <c r="AI374" s="625"/>
      <c r="AJ374" s="625"/>
      <c r="AK374" s="625"/>
      <c r="AL374" s="625"/>
      <c r="AM374" s="625"/>
      <c r="AN374" s="606"/>
      <c r="AO374" s="606"/>
      <c r="AP374" s="606"/>
      <c r="AQ374" s="606"/>
      <c r="AR374" s="606"/>
      <c r="AS374" s="606"/>
      <c r="AT374" s="606"/>
      <c r="AU374" s="606"/>
      <c r="AV374" s="606"/>
      <c r="AW374" s="606"/>
      <c r="AX374" s="606"/>
      <c r="AY374" s="606"/>
      <c r="AZ374" s="606"/>
      <c r="BA374" s="606"/>
    </row>
    <row r="375" spans="1:53" s="672" customFormat="1" x14ac:dyDescent="0.25">
      <c r="A375" s="606"/>
      <c r="B375" s="677"/>
      <c r="C375" s="677"/>
      <c r="D375" s="676"/>
      <c r="E375" s="675"/>
      <c r="F375" s="675"/>
      <c r="G375" s="673"/>
      <c r="H375" s="674"/>
      <c r="I375" s="673"/>
      <c r="J375" s="679" t="str">
        <f>IF(D375&lt;&gt;"",IF(E375&lt;&gt;"",VLOOKUP(CONCATENATE(D375,"-",E375),'[2]Three Phase - UG'!$C$8:$T$18,9,FALSE),""),"")</f>
        <v/>
      </c>
      <c r="K375" s="679" t="str">
        <f>IF(D375&lt;&gt;"",IF(E375&lt;&gt;"",VLOOKUP(CONCATENATE(D375,"-",E375),'[2]Three Phase - UG'!$C$8:$T$18,10,FALSE),""),"")</f>
        <v/>
      </c>
      <c r="L375" s="679" t="str">
        <f>IF(D375&lt;&gt;"",IF(E375&lt;&gt;"",VLOOKUP(CONCATENATE(D375,"-",E375),'[2]Three Phase - UG'!$C$8:$T$18,12,FALSE),""),"")</f>
        <v/>
      </c>
      <c r="M375" s="679" t="str">
        <f>IF(D375&lt;&gt;"",IF(E375&lt;&gt;"",VLOOKUP(CONCATENATE(D375,"-",E375),'[2]Three Phase - UG'!$C$8:$T$18,13,FALSE),""),"")</f>
        <v/>
      </c>
      <c r="N375" s="678" t="str">
        <f>IF(D375&lt;&gt;"",IF(E375&lt;&gt;"",VLOOKUP(CONCATENATE(D375,"-",E375),'[2]Three Phase - UG'!$C$8:$T$18,15,FALSE)*1000000,""),"")</f>
        <v/>
      </c>
      <c r="O375" s="679"/>
      <c r="P375" s="678"/>
      <c r="W375" s="671"/>
      <c r="X375" s="606"/>
      <c r="Y375" s="606"/>
      <c r="Z375" s="606"/>
      <c r="AA375" s="606"/>
      <c r="AB375" s="606"/>
      <c r="AC375" s="606"/>
      <c r="AD375" s="606"/>
      <c r="AE375" s="606"/>
      <c r="AF375" s="625"/>
      <c r="AG375" s="625"/>
      <c r="AH375" s="625"/>
      <c r="AI375" s="625"/>
      <c r="AJ375" s="625"/>
      <c r="AK375" s="625"/>
      <c r="AL375" s="625"/>
      <c r="AM375" s="625"/>
      <c r="AN375" s="606"/>
      <c r="AO375" s="606"/>
      <c r="AP375" s="606"/>
      <c r="AQ375" s="606"/>
      <c r="AR375" s="606"/>
      <c r="AS375" s="606"/>
      <c r="AT375" s="606"/>
      <c r="AU375" s="606"/>
      <c r="AV375" s="606"/>
      <c r="AW375" s="606"/>
      <c r="AX375" s="606"/>
      <c r="AY375" s="606"/>
      <c r="AZ375" s="606"/>
      <c r="BA375" s="606"/>
    </row>
    <row r="376" spans="1:53" s="672" customFormat="1" x14ac:dyDescent="0.25">
      <c r="A376" s="606"/>
      <c r="B376" s="677"/>
      <c r="C376" s="677"/>
      <c r="D376" s="676"/>
      <c r="E376" s="675"/>
      <c r="F376" s="675"/>
      <c r="G376" s="673"/>
      <c r="H376" s="674"/>
      <c r="I376" s="673"/>
      <c r="J376" s="679" t="str">
        <f>IF(D376&lt;&gt;"",IF(E376&lt;&gt;"",VLOOKUP(CONCATENATE(D376,"-",E376),'[2]Three Phase - UG'!$C$8:$T$18,9,FALSE),""),"")</f>
        <v/>
      </c>
      <c r="K376" s="679" t="str">
        <f>IF(D376&lt;&gt;"",IF(E376&lt;&gt;"",VLOOKUP(CONCATENATE(D376,"-",E376),'[2]Three Phase - UG'!$C$8:$T$18,10,FALSE),""),"")</f>
        <v/>
      </c>
      <c r="L376" s="679" t="str">
        <f>IF(D376&lt;&gt;"",IF(E376&lt;&gt;"",VLOOKUP(CONCATENATE(D376,"-",E376),'[2]Three Phase - UG'!$C$8:$T$18,12,FALSE),""),"")</f>
        <v/>
      </c>
      <c r="M376" s="679" t="str">
        <f>IF(D376&lt;&gt;"",IF(E376&lt;&gt;"",VLOOKUP(CONCATENATE(D376,"-",E376),'[2]Three Phase - UG'!$C$8:$T$18,13,FALSE),""),"")</f>
        <v/>
      </c>
      <c r="N376" s="678" t="str">
        <f>IF(D376&lt;&gt;"",IF(E376&lt;&gt;"",VLOOKUP(CONCATENATE(D376,"-",E376),'[2]Three Phase - UG'!$C$8:$T$18,15,FALSE)*1000000,""),"")</f>
        <v/>
      </c>
      <c r="O376" s="679"/>
      <c r="P376" s="678"/>
      <c r="W376" s="671"/>
      <c r="X376" s="606"/>
      <c r="Y376" s="606"/>
      <c r="Z376" s="606"/>
      <c r="AA376" s="606"/>
      <c r="AB376" s="606"/>
      <c r="AC376" s="606"/>
      <c r="AD376" s="606"/>
      <c r="AE376" s="606"/>
      <c r="AF376" s="625"/>
      <c r="AG376" s="625"/>
      <c r="AH376" s="625"/>
      <c r="AI376" s="625"/>
      <c r="AJ376" s="625"/>
      <c r="AK376" s="625"/>
      <c r="AL376" s="625"/>
      <c r="AM376" s="625"/>
      <c r="AN376" s="606"/>
      <c r="AO376" s="606"/>
      <c r="AP376" s="606"/>
      <c r="AQ376" s="606"/>
      <c r="AR376" s="606"/>
      <c r="AS376" s="606"/>
      <c r="AT376" s="606"/>
      <c r="AU376" s="606"/>
      <c r="AV376" s="606"/>
      <c r="AW376" s="606"/>
      <c r="AX376" s="606"/>
      <c r="AY376" s="606"/>
      <c r="AZ376" s="606"/>
      <c r="BA376" s="606"/>
    </row>
    <row r="377" spans="1:53" s="672" customFormat="1" x14ac:dyDescent="0.25">
      <c r="A377" s="606"/>
      <c r="B377" s="677"/>
      <c r="C377" s="677"/>
      <c r="D377" s="676"/>
      <c r="E377" s="675"/>
      <c r="F377" s="675"/>
      <c r="G377" s="673"/>
      <c r="H377" s="674"/>
      <c r="I377" s="673"/>
      <c r="J377" s="679" t="str">
        <f>IF(D377&lt;&gt;"",IF(E377&lt;&gt;"",VLOOKUP(CONCATENATE(D377,"-",E377),'[2]Three Phase - UG'!$C$8:$T$18,9,FALSE),""),"")</f>
        <v/>
      </c>
      <c r="K377" s="679" t="str">
        <f>IF(D377&lt;&gt;"",IF(E377&lt;&gt;"",VLOOKUP(CONCATENATE(D377,"-",E377),'[2]Three Phase - UG'!$C$8:$T$18,10,FALSE),""),"")</f>
        <v/>
      </c>
      <c r="L377" s="679" t="str">
        <f>IF(D377&lt;&gt;"",IF(E377&lt;&gt;"",VLOOKUP(CONCATENATE(D377,"-",E377),'[2]Three Phase - UG'!$C$8:$T$18,12,FALSE),""),"")</f>
        <v/>
      </c>
      <c r="M377" s="679" t="str">
        <f>IF(D377&lt;&gt;"",IF(E377&lt;&gt;"",VLOOKUP(CONCATENATE(D377,"-",E377),'[2]Three Phase - UG'!$C$8:$T$18,13,FALSE),""),"")</f>
        <v/>
      </c>
      <c r="N377" s="678" t="str">
        <f>IF(D377&lt;&gt;"",IF(E377&lt;&gt;"",VLOOKUP(CONCATENATE(D377,"-",E377),'[2]Three Phase - UG'!$C$8:$T$18,15,FALSE)*1000000,""),"")</f>
        <v/>
      </c>
      <c r="O377" s="679"/>
      <c r="P377" s="678"/>
      <c r="W377" s="671"/>
      <c r="X377" s="606"/>
      <c r="Y377" s="606"/>
      <c r="Z377" s="606"/>
      <c r="AA377" s="606"/>
      <c r="AB377" s="606"/>
      <c r="AC377" s="606"/>
      <c r="AD377" s="606"/>
      <c r="AE377" s="606"/>
      <c r="AF377" s="625"/>
      <c r="AG377" s="625"/>
      <c r="AH377" s="625"/>
      <c r="AI377" s="625"/>
      <c r="AJ377" s="625"/>
      <c r="AK377" s="625"/>
      <c r="AL377" s="625"/>
      <c r="AM377" s="625"/>
      <c r="AN377" s="606"/>
      <c r="AO377" s="606"/>
      <c r="AP377" s="606"/>
      <c r="AQ377" s="606"/>
      <c r="AR377" s="606"/>
      <c r="AS377" s="606"/>
      <c r="AT377" s="606"/>
      <c r="AU377" s="606"/>
      <c r="AV377" s="606"/>
      <c r="AW377" s="606"/>
      <c r="AX377" s="606"/>
      <c r="AY377" s="606"/>
      <c r="AZ377" s="606"/>
      <c r="BA377" s="606"/>
    </row>
    <row r="378" spans="1:53" s="672" customFormat="1" x14ac:dyDescent="0.25">
      <c r="A378" s="606"/>
      <c r="B378" s="677"/>
      <c r="C378" s="677"/>
      <c r="D378" s="676"/>
      <c r="E378" s="675"/>
      <c r="F378" s="675"/>
      <c r="G378" s="673"/>
      <c r="H378" s="674"/>
      <c r="I378" s="673"/>
      <c r="J378" s="679" t="str">
        <f>IF(D378&lt;&gt;"",IF(E378&lt;&gt;"",VLOOKUP(CONCATENATE(D378,"-",E378),'[2]Three Phase - UG'!$C$8:$T$18,9,FALSE),""),"")</f>
        <v/>
      </c>
      <c r="K378" s="679" t="str">
        <f>IF(D378&lt;&gt;"",IF(E378&lt;&gt;"",VLOOKUP(CONCATENATE(D378,"-",E378),'[2]Three Phase - UG'!$C$8:$T$18,10,FALSE),""),"")</f>
        <v/>
      </c>
      <c r="L378" s="679" t="str">
        <f>IF(D378&lt;&gt;"",IF(E378&lt;&gt;"",VLOOKUP(CONCATENATE(D378,"-",E378),'[2]Three Phase - UG'!$C$8:$T$18,12,FALSE),""),"")</f>
        <v/>
      </c>
      <c r="M378" s="679" t="str">
        <f>IF(D378&lt;&gt;"",IF(E378&lt;&gt;"",VLOOKUP(CONCATENATE(D378,"-",E378),'[2]Three Phase - UG'!$C$8:$T$18,13,FALSE),""),"")</f>
        <v/>
      </c>
      <c r="N378" s="678" t="str">
        <f>IF(D378&lt;&gt;"",IF(E378&lt;&gt;"",VLOOKUP(CONCATENATE(D378,"-",E378),'[2]Three Phase - UG'!$C$8:$T$18,15,FALSE)*1000000,""),"")</f>
        <v/>
      </c>
      <c r="O378" s="679"/>
      <c r="P378" s="678"/>
      <c r="W378" s="671"/>
      <c r="X378" s="606"/>
      <c r="Y378" s="606"/>
      <c r="Z378" s="606"/>
      <c r="AA378" s="606"/>
      <c r="AB378" s="606"/>
      <c r="AC378" s="606"/>
      <c r="AD378" s="606"/>
      <c r="AE378" s="606"/>
      <c r="AF378" s="625"/>
      <c r="AG378" s="625"/>
      <c r="AH378" s="625"/>
      <c r="AI378" s="625"/>
      <c r="AJ378" s="625"/>
      <c r="AK378" s="625"/>
      <c r="AL378" s="625"/>
      <c r="AM378" s="625"/>
      <c r="AN378" s="606"/>
      <c r="AO378" s="606"/>
      <c r="AP378" s="606"/>
      <c r="AQ378" s="606"/>
      <c r="AR378" s="606"/>
      <c r="AS378" s="606"/>
      <c r="AT378" s="606"/>
      <c r="AU378" s="606"/>
      <c r="AV378" s="606"/>
      <c r="AW378" s="606"/>
      <c r="AX378" s="606"/>
      <c r="AY378" s="606"/>
      <c r="AZ378" s="606"/>
      <c r="BA378" s="606"/>
    </row>
    <row r="379" spans="1:53" s="672" customFormat="1" x14ac:dyDescent="0.25">
      <c r="A379" s="606"/>
      <c r="B379" s="677"/>
      <c r="C379" s="677"/>
      <c r="D379" s="676"/>
      <c r="E379" s="675"/>
      <c r="F379" s="675"/>
      <c r="G379" s="673"/>
      <c r="H379" s="674"/>
      <c r="I379" s="673"/>
      <c r="J379" s="679" t="str">
        <f>IF(D379&lt;&gt;"",IF(E379&lt;&gt;"",VLOOKUP(CONCATENATE(D379,"-",E379),'[2]Three Phase - UG'!$C$8:$T$18,9,FALSE),""),"")</f>
        <v/>
      </c>
      <c r="K379" s="679" t="str">
        <f>IF(D379&lt;&gt;"",IF(E379&lt;&gt;"",VLOOKUP(CONCATENATE(D379,"-",E379),'[2]Three Phase - UG'!$C$8:$T$18,10,FALSE),""),"")</f>
        <v/>
      </c>
      <c r="L379" s="679" t="str">
        <f>IF(D379&lt;&gt;"",IF(E379&lt;&gt;"",VLOOKUP(CONCATENATE(D379,"-",E379),'[2]Three Phase - UG'!$C$8:$T$18,12,FALSE),""),"")</f>
        <v/>
      </c>
      <c r="M379" s="679" t="str">
        <f>IF(D379&lt;&gt;"",IF(E379&lt;&gt;"",VLOOKUP(CONCATENATE(D379,"-",E379),'[2]Three Phase - UG'!$C$8:$T$18,13,FALSE),""),"")</f>
        <v/>
      </c>
      <c r="N379" s="678" t="str">
        <f>IF(D379&lt;&gt;"",IF(E379&lt;&gt;"",VLOOKUP(CONCATENATE(D379,"-",E379),'[2]Three Phase - UG'!$C$8:$T$18,15,FALSE)*1000000,""),"")</f>
        <v/>
      </c>
      <c r="O379" s="679"/>
      <c r="P379" s="678"/>
      <c r="W379" s="671"/>
      <c r="X379" s="606"/>
      <c r="Y379" s="606"/>
      <c r="Z379" s="606"/>
      <c r="AA379" s="606"/>
      <c r="AB379" s="606"/>
      <c r="AC379" s="606"/>
      <c r="AD379" s="606"/>
      <c r="AE379" s="606"/>
      <c r="AF379" s="625"/>
      <c r="AG379" s="625"/>
      <c r="AH379" s="625"/>
      <c r="AI379" s="625"/>
      <c r="AJ379" s="625"/>
      <c r="AK379" s="625"/>
      <c r="AL379" s="625"/>
      <c r="AM379" s="625"/>
      <c r="AN379" s="606"/>
      <c r="AO379" s="606"/>
      <c r="AP379" s="606"/>
      <c r="AQ379" s="606"/>
      <c r="AR379" s="606"/>
      <c r="AS379" s="606"/>
      <c r="AT379" s="606"/>
      <c r="AU379" s="606"/>
      <c r="AV379" s="606"/>
      <c r="AW379" s="606"/>
      <c r="AX379" s="606"/>
      <c r="AY379" s="606"/>
      <c r="AZ379" s="606"/>
      <c r="BA379" s="606"/>
    </row>
    <row r="380" spans="1:53" s="672" customFormat="1" x14ac:dyDescent="0.25">
      <c r="A380" s="606"/>
      <c r="B380" s="677"/>
      <c r="C380" s="677"/>
      <c r="D380" s="676"/>
      <c r="E380" s="675"/>
      <c r="F380" s="675"/>
      <c r="G380" s="673"/>
      <c r="H380" s="674"/>
      <c r="I380" s="673"/>
      <c r="J380" s="679" t="str">
        <f>IF(D380&lt;&gt;"",IF(E380&lt;&gt;"",VLOOKUP(CONCATENATE(D380,"-",E380),'[2]Three Phase - UG'!$C$8:$T$18,9,FALSE),""),"")</f>
        <v/>
      </c>
      <c r="K380" s="679" t="str">
        <f>IF(D380&lt;&gt;"",IF(E380&lt;&gt;"",VLOOKUP(CONCATENATE(D380,"-",E380),'[2]Three Phase - UG'!$C$8:$T$18,10,FALSE),""),"")</f>
        <v/>
      </c>
      <c r="L380" s="679" t="str">
        <f>IF(D380&lt;&gt;"",IF(E380&lt;&gt;"",VLOOKUP(CONCATENATE(D380,"-",E380),'[2]Three Phase - UG'!$C$8:$T$18,12,FALSE),""),"")</f>
        <v/>
      </c>
      <c r="M380" s="679" t="str">
        <f>IF(D380&lt;&gt;"",IF(E380&lt;&gt;"",VLOOKUP(CONCATENATE(D380,"-",E380),'[2]Three Phase - UG'!$C$8:$T$18,13,FALSE),""),"")</f>
        <v/>
      </c>
      <c r="N380" s="678" t="str">
        <f>IF(D380&lt;&gt;"",IF(E380&lt;&gt;"",VLOOKUP(CONCATENATE(D380,"-",E380),'[2]Three Phase - UG'!$C$8:$T$18,15,FALSE)*1000000,""),"")</f>
        <v/>
      </c>
      <c r="O380" s="679"/>
      <c r="P380" s="678"/>
      <c r="W380" s="671"/>
      <c r="X380" s="606"/>
      <c r="Y380" s="606"/>
      <c r="Z380" s="606"/>
      <c r="AA380" s="606"/>
      <c r="AB380" s="606"/>
      <c r="AC380" s="606"/>
      <c r="AD380" s="606"/>
      <c r="AE380" s="606"/>
      <c r="AF380" s="625"/>
      <c r="AG380" s="625"/>
      <c r="AH380" s="625"/>
      <c r="AI380" s="625"/>
      <c r="AJ380" s="625"/>
      <c r="AK380" s="625"/>
      <c r="AL380" s="625"/>
      <c r="AM380" s="625"/>
      <c r="AN380" s="606"/>
      <c r="AO380" s="606"/>
      <c r="AP380" s="606"/>
      <c r="AQ380" s="606"/>
      <c r="AR380" s="606"/>
      <c r="AS380" s="606"/>
      <c r="AT380" s="606"/>
      <c r="AU380" s="606"/>
      <c r="AV380" s="606"/>
      <c r="AW380" s="606"/>
      <c r="AX380" s="606"/>
      <c r="AY380" s="606"/>
      <c r="AZ380" s="606"/>
      <c r="BA380" s="606"/>
    </row>
    <row r="381" spans="1:53" s="672" customFormat="1" x14ac:dyDescent="0.25">
      <c r="A381" s="606"/>
      <c r="B381" s="677"/>
      <c r="C381" s="677"/>
      <c r="D381" s="676"/>
      <c r="E381" s="675"/>
      <c r="F381" s="675"/>
      <c r="G381" s="673"/>
      <c r="H381" s="674"/>
      <c r="I381" s="673"/>
      <c r="J381" s="679" t="str">
        <f>IF(D381&lt;&gt;"",IF(E381&lt;&gt;"",VLOOKUP(CONCATENATE(D381,"-",E381),'[2]Three Phase - UG'!$C$8:$T$18,9,FALSE),""),"")</f>
        <v/>
      </c>
      <c r="K381" s="679" t="str">
        <f>IF(D381&lt;&gt;"",IF(E381&lt;&gt;"",VLOOKUP(CONCATENATE(D381,"-",E381),'[2]Three Phase - UG'!$C$8:$T$18,10,FALSE),""),"")</f>
        <v/>
      </c>
      <c r="L381" s="679" t="str">
        <f>IF(D381&lt;&gt;"",IF(E381&lt;&gt;"",VLOOKUP(CONCATENATE(D381,"-",E381),'[2]Three Phase - UG'!$C$8:$T$18,12,FALSE),""),"")</f>
        <v/>
      </c>
      <c r="M381" s="679" t="str">
        <f>IF(D381&lt;&gt;"",IF(E381&lt;&gt;"",VLOOKUP(CONCATENATE(D381,"-",E381),'[2]Three Phase - UG'!$C$8:$T$18,13,FALSE),""),"")</f>
        <v/>
      </c>
      <c r="N381" s="678" t="str">
        <f>IF(D381&lt;&gt;"",IF(E381&lt;&gt;"",VLOOKUP(CONCATENATE(D381,"-",E381),'[2]Three Phase - UG'!$C$8:$T$18,15,FALSE)*1000000,""),"")</f>
        <v/>
      </c>
      <c r="O381" s="679"/>
      <c r="P381" s="678"/>
      <c r="W381" s="671"/>
      <c r="X381" s="606"/>
      <c r="Y381" s="606"/>
      <c r="Z381" s="606"/>
      <c r="AA381" s="606"/>
      <c r="AB381" s="606"/>
      <c r="AC381" s="606"/>
      <c r="AD381" s="606"/>
      <c r="AE381" s="606"/>
      <c r="AF381" s="625"/>
      <c r="AG381" s="625"/>
      <c r="AH381" s="625"/>
      <c r="AI381" s="625"/>
      <c r="AJ381" s="625"/>
      <c r="AK381" s="625"/>
      <c r="AL381" s="625"/>
      <c r="AM381" s="625"/>
      <c r="AN381" s="606"/>
      <c r="AO381" s="606"/>
      <c r="AP381" s="606"/>
      <c r="AQ381" s="606"/>
      <c r="AR381" s="606"/>
      <c r="AS381" s="606"/>
      <c r="AT381" s="606"/>
      <c r="AU381" s="606"/>
      <c r="AV381" s="606"/>
      <c r="AW381" s="606"/>
      <c r="AX381" s="606"/>
      <c r="AY381" s="606"/>
      <c r="AZ381" s="606"/>
      <c r="BA381" s="606"/>
    </row>
    <row r="382" spans="1:53" s="672" customFormat="1" x14ac:dyDescent="0.25">
      <c r="A382" s="606"/>
      <c r="B382" s="677"/>
      <c r="C382" s="677"/>
      <c r="D382" s="676"/>
      <c r="E382" s="675"/>
      <c r="F382" s="675"/>
      <c r="G382" s="673"/>
      <c r="H382" s="674"/>
      <c r="I382" s="673"/>
      <c r="J382" s="679" t="str">
        <f>IF(D382&lt;&gt;"",IF(E382&lt;&gt;"",VLOOKUP(CONCATENATE(D382,"-",E382),'[2]Three Phase - UG'!$C$8:$T$18,9,FALSE),""),"")</f>
        <v/>
      </c>
      <c r="K382" s="679" t="str">
        <f>IF(D382&lt;&gt;"",IF(E382&lt;&gt;"",VLOOKUP(CONCATENATE(D382,"-",E382),'[2]Three Phase - UG'!$C$8:$T$18,10,FALSE),""),"")</f>
        <v/>
      </c>
      <c r="L382" s="679" t="str">
        <f>IF(D382&lt;&gt;"",IF(E382&lt;&gt;"",VLOOKUP(CONCATENATE(D382,"-",E382),'[2]Three Phase - UG'!$C$8:$T$18,12,FALSE),""),"")</f>
        <v/>
      </c>
      <c r="M382" s="679" t="str">
        <f>IF(D382&lt;&gt;"",IF(E382&lt;&gt;"",VLOOKUP(CONCATENATE(D382,"-",E382),'[2]Three Phase - UG'!$C$8:$T$18,13,FALSE),""),"")</f>
        <v/>
      </c>
      <c r="N382" s="678" t="str">
        <f>IF(D382&lt;&gt;"",IF(E382&lt;&gt;"",VLOOKUP(CONCATENATE(D382,"-",E382),'[2]Three Phase - UG'!$C$8:$T$18,15,FALSE)*1000000,""),"")</f>
        <v/>
      </c>
      <c r="O382" s="679"/>
      <c r="P382" s="678"/>
      <c r="W382" s="671"/>
      <c r="X382" s="606"/>
      <c r="Y382" s="606"/>
      <c r="Z382" s="606"/>
      <c r="AA382" s="606"/>
      <c r="AB382" s="606"/>
      <c r="AC382" s="606"/>
      <c r="AD382" s="606"/>
      <c r="AE382" s="606"/>
      <c r="AF382" s="625"/>
      <c r="AG382" s="625"/>
      <c r="AH382" s="625"/>
      <c r="AI382" s="625"/>
      <c r="AJ382" s="625"/>
      <c r="AK382" s="625"/>
      <c r="AL382" s="625"/>
      <c r="AM382" s="625"/>
      <c r="AN382" s="606"/>
      <c r="AO382" s="606"/>
      <c r="AP382" s="606"/>
      <c r="AQ382" s="606"/>
      <c r="AR382" s="606"/>
      <c r="AS382" s="606"/>
      <c r="AT382" s="606"/>
      <c r="AU382" s="606"/>
      <c r="AV382" s="606"/>
      <c r="AW382" s="606"/>
      <c r="AX382" s="606"/>
      <c r="AY382" s="606"/>
      <c r="AZ382" s="606"/>
      <c r="BA382" s="606"/>
    </row>
    <row r="383" spans="1:53" s="672" customFormat="1" x14ac:dyDescent="0.25">
      <c r="A383" s="606"/>
      <c r="B383" s="677"/>
      <c r="C383" s="677"/>
      <c r="D383" s="676"/>
      <c r="E383" s="675"/>
      <c r="F383" s="675"/>
      <c r="G383" s="673"/>
      <c r="H383" s="674"/>
      <c r="I383" s="673"/>
      <c r="J383" s="679" t="str">
        <f>IF(D383&lt;&gt;"",IF(E383&lt;&gt;"",VLOOKUP(CONCATENATE(D383,"-",E383),'[2]Three Phase - UG'!$C$8:$T$18,9,FALSE),""),"")</f>
        <v/>
      </c>
      <c r="K383" s="679" t="str">
        <f>IF(D383&lt;&gt;"",IF(E383&lt;&gt;"",VLOOKUP(CONCATENATE(D383,"-",E383),'[2]Three Phase - UG'!$C$8:$T$18,10,FALSE),""),"")</f>
        <v/>
      </c>
      <c r="L383" s="679" t="str">
        <f>IF(D383&lt;&gt;"",IF(E383&lt;&gt;"",VLOOKUP(CONCATENATE(D383,"-",E383),'[2]Three Phase - UG'!$C$8:$T$18,12,FALSE),""),"")</f>
        <v/>
      </c>
      <c r="M383" s="679" t="str">
        <f>IF(D383&lt;&gt;"",IF(E383&lt;&gt;"",VLOOKUP(CONCATENATE(D383,"-",E383),'[2]Three Phase - UG'!$C$8:$T$18,13,FALSE),""),"")</f>
        <v/>
      </c>
      <c r="N383" s="678" t="str">
        <f>IF(D383&lt;&gt;"",IF(E383&lt;&gt;"",VLOOKUP(CONCATENATE(D383,"-",E383),'[2]Three Phase - UG'!$C$8:$T$18,15,FALSE)*1000000,""),"")</f>
        <v/>
      </c>
      <c r="O383" s="679"/>
      <c r="P383" s="678"/>
      <c r="W383" s="671"/>
      <c r="X383" s="606"/>
      <c r="Y383" s="606"/>
      <c r="Z383" s="606"/>
      <c r="AA383" s="606"/>
      <c r="AB383" s="606"/>
      <c r="AC383" s="606"/>
      <c r="AD383" s="606"/>
      <c r="AE383" s="606"/>
      <c r="AF383" s="625"/>
      <c r="AG383" s="625"/>
      <c r="AH383" s="625"/>
      <c r="AI383" s="625"/>
      <c r="AJ383" s="625"/>
      <c r="AK383" s="625"/>
      <c r="AL383" s="625"/>
      <c r="AM383" s="625"/>
      <c r="AN383" s="606"/>
      <c r="AO383" s="606"/>
      <c r="AP383" s="606"/>
      <c r="AQ383" s="606"/>
      <c r="AR383" s="606"/>
      <c r="AS383" s="606"/>
      <c r="AT383" s="606"/>
      <c r="AU383" s="606"/>
      <c r="AV383" s="606"/>
      <c r="AW383" s="606"/>
      <c r="AX383" s="606"/>
      <c r="AY383" s="606"/>
      <c r="AZ383" s="606"/>
      <c r="BA383" s="606"/>
    </row>
    <row r="384" spans="1:53" s="672" customFormat="1" x14ac:dyDescent="0.25">
      <c r="A384" s="606"/>
      <c r="B384" s="677"/>
      <c r="C384" s="677"/>
      <c r="D384" s="676"/>
      <c r="E384" s="675"/>
      <c r="F384" s="675"/>
      <c r="G384" s="673"/>
      <c r="H384" s="674"/>
      <c r="I384" s="673"/>
      <c r="J384" s="679" t="str">
        <f>IF(D384&lt;&gt;"",IF(E384&lt;&gt;"",VLOOKUP(CONCATENATE(D384,"-",E384),'[2]Three Phase - UG'!$C$8:$T$18,9,FALSE),""),"")</f>
        <v/>
      </c>
      <c r="K384" s="679" t="str">
        <f>IF(D384&lt;&gt;"",IF(E384&lt;&gt;"",VLOOKUP(CONCATENATE(D384,"-",E384),'[2]Three Phase - UG'!$C$8:$T$18,10,FALSE),""),"")</f>
        <v/>
      </c>
      <c r="L384" s="679" t="str">
        <f>IF(D384&lt;&gt;"",IF(E384&lt;&gt;"",VLOOKUP(CONCATENATE(D384,"-",E384),'[2]Three Phase - UG'!$C$8:$T$18,12,FALSE),""),"")</f>
        <v/>
      </c>
      <c r="M384" s="679" t="str">
        <f>IF(D384&lt;&gt;"",IF(E384&lt;&gt;"",VLOOKUP(CONCATENATE(D384,"-",E384),'[2]Three Phase - UG'!$C$8:$T$18,13,FALSE),""),"")</f>
        <v/>
      </c>
      <c r="N384" s="678" t="str">
        <f>IF(D384&lt;&gt;"",IF(E384&lt;&gt;"",VLOOKUP(CONCATENATE(D384,"-",E384),'[2]Three Phase - UG'!$C$8:$T$18,15,FALSE)*1000000,""),"")</f>
        <v/>
      </c>
      <c r="O384" s="679"/>
      <c r="P384" s="678"/>
      <c r="W384" s="671"/>
      <c r="X384" s="606"/>
      <c r="Y384" s="606"/>
      <c r="Z384" s="606"/>
      <c r="AA384" s="606"/>
      <c r="AB384" s="606"/>
      <c r="AC384" s="606"/>
      <c r="AD384" s="606"/>
      <c r="AE384" s="606"/>
      <c r="AF384" s="625"/>
      <c r="AG384" s="625"/>
      <c r="AH384" s="625"/>
      <c r="AI384" s="625"/>
      <c r="AJ384" s="625"/>
      <c r="AK384" s="625"/>
      <c r="AL384" s="625"/>
      <c r="AM384" s="625"/>
      <c r="AN384" s="606"/>
      <c r="AO384" s="606"/>
      <c r="AP384" s="606"/>
      <c r="AQ384" s="606"/>
      <c r="AR384" s="606"/>
      <c r="AS384" s="606"/>
      <c r="AT384" s="606"/>
      <c r="AU384" s="606"/>
      <c r="AV384" s="606"/>
      <c r="AW384" s="606"/>
      <c r="AX384" s="606"/>
      <c r="AY384" s="606"/>
      <c r="AZ384" s="606"/>
      <c r="BA384" s="606"/>
    </row>
    <row r="385" spans="1:53" s="672" customFormat="1" x14ac:dyDescent="0.25">
      <c r="A385" s="606"/>
      <c r="B385" s="677"/>
      <c r="C385" s="677"/>
      <c r="D385" s="676"/>
      <c r="E385" s="675"/>
      <c r="F385" s="675"/>
      <c r="G385" s="673"/>
      <c r="H385" s="674"/>
      <c r="I385" s="673"/>
      <c r="J385" s="679" t="str">
        <f>IF(D385&lt;&gt;"",IF(E385&lt;&gt;"",VLOOKUP(CONCATENATE(D385,"-",E385),'[2]Three Phase - UG'!$C$8:$T$18,9,FALSE),""),"")</f>
        <v/>
      </c>
      <c r="K385" s="679" t="str">
        <f>IF(D385&lt;&gt;"",IF(E385&lt;&gt;"",VLOOKUP(CONCATENATE(D385,"-",E385),'[2]Three Phase - UG'!$C$8:$T$18,10,FALSE),""),"")</f>
        <v/>
      </c>
      <c r="L385" s="679" t="str">
        <f>IF(D385&lt;&gt;"",IF(E385&lt;&gt;"",VLOOKUP(CONCATENATE(D385,"-",E385),'[2]Three Phase - UG'!$C$8:$T$18,12,FALSE),""),"")</f>
        <v/>
      </c>
      <c r="M385" s="679" t="str">
        <f>IF(D385&lt;&gt;"",IF(E385&lt;&gt;"",VLOOKUP(CONCATENATE(D385,"-",E385),'[2]Three Phase - UG'!$C$8:$T$18,13,FALSE),""),"")</f>
        <v/>
      </c>
      <c r="N385" s="678" t="str">
        <f>IF(D385&lt;&gt;"",IF(E385&lt;&gt;"",VLOOKUP(CONCATENATE(D385,"-",E385),'[2]Three Phase - UG'!$C$8:$T$18,15,FALSE)*1000000,""),"")</f>
        <v/>
      </c>
      <c r="O385" s="679"/>
      <c r="P385" s="678"/>
      <c r="W385" s="671"/>
      <c r="X385" s="606"/>
      <c r="Y385" s="606"/>
      <c r="Z385" s="606"/>
      <c r="AA385" s="606"/>
      <c r="AB385" s="606"/>
      <c r="AC385" s="606"/>
      <c r="AD385" s="606"/>
      <c r="AE385" s="606"/>
      <c r="AF385" s="625"/>
      <c r="AG385" s="625"/>
      <c r="AH385" s="625"/>
      <c r="AI385" s="625"/>
      <c r="AJ385" s="625"/>
      <c r="AK385" s="625"/>
      <c r="AL385" s="625"/>
      <c r="AM385" s="625"/>
      <c r="AN385" s="606"/>
      <c r="AO385" s="606"/>
      <c r="AP385" s="606"/>
      <c r="AQ385" s="606"/>
      <c r="AR385" s="606"/>
      <c r="AS385" s="606"/>
      <c r="AT385" s="606"/>
      <c r="AU385" s="606"/>
      <c r="AV385" s="606"/>
      <c r="AW385" s="606"/>
      <c r="AX385" s="606"/>
      <c r="AY385" s="606"/>
      <c r="AZ385" s="606"/>
      <c r="BA385" s="606"/>
    </row>
    <row r="386" spans="1:53" s="672" customFormat="1" x14ac:dyDescent="0.25">
      <c r="A386" s="606"/>
      <c r="B386" s="677"/>
      <c r="C386" s="677"/>
      <c r="D386" s="676"/>
      <c r="E386" s="675"/>
      <c r="F386" s="675"/>
      <c r="G386" s="673"/>
      <c r="H386" s="674"/>
      <c r="I386" s="673"/>
      <c r="J386" s="679" t="str">
        <f>IF(D386&lt;&gt;"",IF(E386&lt;&gt;"",VLOOKUP(CONCATENATE(D386,"-",E386),'[2]Three Phase - UG'!$C$8:$T$18,9,FALSE),""),"")</f>
        <v/>
      </c>
      <c r="K386" s="679" t="str">
        <f>IF(D386&lt;&gt;"",IF(E386&lt;&gt;"",VLOOKUP(CONCATENATE(D386,"-",E386),'[2]Three Phase - UG'!$C$8:$T$18,10,FALSE),""),"")</f>
        <v/>
      </c>
      <c r="L386" s="679" t="str">
        <f>IF(D386&lt;&gt;"",IF(E386&lt;&gt;"",VLOOKUP(CONCATENATE(D386,"-",E386),'[2]Three Phase - UG'!$C$8:$T$18,12,FALSE),""),"")</f>
        <v/>
      </c>
      <c r="M386" s="679" t="str">
        <f>IF(D386&lt;&gt;"",IF(E386&lt;&gt;"",VLOOKUP(CONCATENATE(D386,"-",E386),'[2]Three Phase - UG'!$C$8:$T$18,13,FALSE),""),"")</f>
        <v/>
      </c>
      <c r="N386" s="678" t="str">
        <f>IF(D386&lt;&gt;"",IF(E386&lt;&gt;"",VLOOKUP(CONCATENATE(D386,"-",E386),'[2]Three Phase - UG'!$C$8:$T$18,15,FALSE)*1000000,""),"")</f>
        <v/>
      </c>
      <c r="O386" s="679"/>
      <c r="P386" s="678"/>
      <c r="W386" s="671"/>
      <c r="X386" s="606"/>
      <c r="Y386" s="606"/>
      <c r="Z386" s="606"/>
      <c r="AA386" s="606"/>
      <c r="AB386" s="606"/>
      <c r="AC386" s="606"/>
      <c r="AD386" s="606"/>
      <c r="AE386" s="606"/>
      <c r="AF386" s="625"/>
      <c r="AG386" s="625"/>
      <c r="AH386" s="625"/>
      <c r="AI386" s="625"/>
      <c r="AJ386" s="625"/>
      <c r="AK386" s="625"/>
      <c r="AL386" s="625"/>
      <c r="AM386" s="625"/>
      <c r="AN386" s="606"/>
      <c r="AO386" s="606"/>
      <c r="AP386" s="606"/>
      <c r="AQ386" s="606"/>
      <c r="AR386" s="606"/>
      <c r="AS386" s="606"/>
      <c r="AT386" s="606"/>
      <c r="AU386" s="606"/>
      <c r="AV386" s="606"/>
      <c r="AW386" s="606"/>
      <c r="AX386" s="606"/>
      <c r="AY386" s="606"/>
      <c r="AZ386" s="606"/>
      <c r="BA386" s="606"/>
    </row>
    <row r="387" spans="1:53" s="672" customFormat="1" x14ac:dyDescent="0.25">
      <c r="A387" s="606"/>
      <c r="B387" s="677"/>
      <c r="C387" s="677"/>
      <c r="D387" s="676"/>
      <c r="E387" s="675"/>
      <c r="F387" s="675"/>
      <c r="G387" s="673"/>
      <c r="H387" s="674"/>
      <c r="I387" s="673"/>
      <c r="J387" s="679" t="str">
        <f>IF(D387&lt;&gt;"",IF(E387&lt;&gt;"",VLOOKUP(CONCATENATE(D387,"-",E387),'[2]Three Phase - UG'!$C$8:$T$18,9,FALSE),""),"")</f>
        <v/>
      </c>
      <c r="K387" s="679" t="str">
        <f>IF(D387&lt;&gt;"",IF(E387&lt;&gt;"",VLOOKUP(CONCATENATE(D387,"-",E387),'[2]Three Phase - UG'!$C$8:$T$18,10,FALSE),""),"")</f>
        <v/>
      </c>
      <c r="L387" s="679" t="str">
        <f>IF(D387&lt;&gt;"",IF(E387&lt;&gt;"",VLOOKUP(CONCATENATE(D387,"-",E387),'[2]Three Phase - UG'!$C$8:$T$18,12,FALSE),""),"")</f>
        <v/>
      </c>
      <c r="M387" s="679" t="str">
        <f>IF(D387&lt;&gt;"",IF(E387&lt;&gt;"",VLOOKUP(CONCATENATE(D387,"-",E387),'[2]Three Phase - UG'!$C$8:$T$18,13,FALSE),""),"")</f>
        <v/>
      </c>
      <c r="N387" s="678" t="str">
        <f>IF(D387&lt;&gt;"",IF(E387&lt;&gt;"",VLOOKUP(CONCATENATE(D387,"-",E387),'[2]Three Phase - UG'!$C$8:$T$18,15,FALSE)*1000000,""),"")</f>
        <v/>
      </c>
      <c r="O387" s="679"/>
      <c r="P387" s="678"/>
      <c r="W387" s="671"/>
      <c r="X387" s="606"/>
      <c r="Y387" s="606"/>
      <c r="Z387" s="606"/>
      <c r="AA387" s="606"/>
      <c r="AB387" s="606"/>
      <c r="AC387" s="606"/>
      <c r="AD387" s="606"/>
      <c r="AE387" s="606"/>
      <c r="AF387" s="625"/>
      <c r="AG387" s="625"/>
      <c r="AH387" s="625"/>
      <c r="AI387" s="625"/>
      <c r="AJ387" s="625"/>
      <c r="AK387" s="625"/>
      <c r="AL387" s="625"/>
      <c r="AM387" s="625"/>
      <c r="AN387" s="606"/>
      <c r="AO387" s="606"/>
      <c r="AP387" s="606"/>
      <c r="AQ387" s="606"/>
      <c r="AR387" s="606"/>
      <c r="AS387" s="606"/>
      <c r="AT387" s="606"/>
      <c r="AU387" s="606"/>
      <c r="AV387" s="606"/>
      <c r="AW387" s="606"/>
      <c r="AX387" s="606"/>
      <c r="AY387" s="606"/>
      <c r="AZ387" s="606"/>
      <c r="BA387" s="606"/>
    </row>
    <row r="388" spans="1:53" s="672" customFormat="1" x14ac:dyDescent="0.25">
      <c r="A388" s="606"/>
      <c r="B388" s="677"/>
      <c r="C388" s="677"/>
      <c r="D388" s="676"/>
      <c r="E388" s="675"/>
      <c r="F388" s="675"/>
      <c r="G388" s="673"/>
      <c r="H388" s="674"/>
      <c r="I388" s="673"/>
      <c r="J388" s="679" t="str">
        <f>IF(D388&lt;&gt;"",IF(E388&lt;&gt;"",VLOOKUP(CONCATENATE(D388,"-",E388),'[2]Three Phase - UG'!$C$8:$T$18,9,FALSE),""),"")</f>
        <v/>
      </c>
      <c r="K388" s="679" t="str">
        <f>IF(D388&lt;&gt;"",IF(E388&lt;&gt;"",VLOOKUP(CONCATENATE(D388,"-",E388),'[2]Three Phase - UG'!$C$8:$T$18,10,FALSE),""),"")</f>
        <v/>
      </c>
      <c r="L388" s="679" t="str">
        <f>IF(D388&lt;&gt;"",IF(E388&lt;&gt;"",VLOOKUP(CONCATENATE(D388,"-",E388),'[2]Three Phase - UG'!$C$8:$T$18,12,FALSE),""),"")</f>
        <v/>
      </c>
      <c r="M388" s="679" t="str">
        <f>IF(D388&lt;&gt;"",IF(E388&lt;&gt;"",VLOOKUP(CONCATENATE(D388,"-",E388),'[2]Three Phase - UG'!$C$8:$T$18,13,FALSE),""),"")</f>
        <v/>
      </c>
      <c r="N388" s="678" t="str">
        <f>IF(D388&lt;&gt;"",IF(E388&lt;&gt;"",VLOOKUP(CONCATENATE(D388,"-",E388),'[2]Three Phase - UG'!$C$8:$T$18,15,FALSE)*1000000,""),"")</f>
        <v/>
      </c>
      <c r="O388" s="679"/>
      <c r="P388" s="678"/>
      <c r="W388" s="671"/>
      <c r="X388" s="606"/>
      <c r="Y388" s="606"/>
      <c r="Z388" s="606"/>
      <c r="AA388" s="606"/>
      <c r="AB388" s="606"/>
      <c r="AC388" s="606"/>
      <c r="AD388" s="606"/>
      <c r="AE388" s="606"/>
      <c r="AF388" s="625"/>
      <c r="AG388" s="625"/>
      <c r="AH388" s="625"/>
      <c r="AI388" s="625"/>
      <c r="AJ388" s="625"/>
      <c r="AK388" s="625"/>
      <c r="AL388" s="625"/>
      <c r="AM388" s="625"/>
      <c r="AN388" s="606"/>
      <c r="AO388" s="606"/>
      <c r="AP388" s="606"/>
      <c r="AQ388" s="606"/>
      <c r="AR388" s="606"/>
      <c r="AS388" s="606"/>
      <c r="AT388" s="606"/>
      <c r="AU388" s="606"/>
      <c r="AV388" s="606"/>
      <c r="AW388" s="606"/>
      <c r="AX388" s="606"/>
      <c r="AY388" s="606"/>
      <c r="AZ388" s="606"/>
      <c r="BA388" s="606"/>
    </row>
    <row r="389" spans="1:53" s="672" customFormat="1" x14ac:dyDescent="0.25">
      <c r="A389" s="606"/>
      <c r="B389" s="677"/>
      <c r="C389" s="677"/>
      <c r="D389" s="676"/>
      <c r="E389" s="675"/>
      <c r="F389" s="675"/>
      <c r="G389" s="673"/>
      <c r="H389" s="674"/>
      <c r="I389" s="673"/>
      <c r="J389" s="679" t="str">
        <f>IF(D389&lt;&gt;"",IF(E389&lt;&gt;"",VLOOKUP(CONCATENATE(D389,"-",E389),'[2]Three Phase - UG'!$C$8:$T$18,9,FALSE),""),"")</f>
        <v/>
      </c>
      <c r="K389" s="679" t="str">
        <f>IF(D389&lt;&gt;"",IF(E389&lt;&gt;"",VLOOKUP(CONCATENATE(D389,"-",E389),'[2]Three Phase - UG'!$C$8:$T$18,10,FALSE),""),"")</f>
        <v/>
      </c>
      <c r="L389" s="679" t="str">
        <f>IF(D389&lt;&gt;"",IF(E389&lt;&gt;"",VLOOKUP(CONCATENATE(D389,"-",E389),'[2]Three Phase - UG'!$C$8:$T$18,12,FALSE),""),"")</f>
        <v/>
      </c>
      <c r="M389" s="679" t="str">
        <f>IF(D389&lt;&gt;"",IF(E389&lt;&gt;"",VLOOKUP(CONCATENATE(D389,"-",E389),'[2]Three Phase - UG'!$C$8:$T$18,13,FALSE),""),"")</f>
        <v/>
      </c>
      <c r="N389" s="678" t="str">
        <f>IF(D389&lt;&gt;"",IF(E389&lt;&gt;"",VLOOKUP(CONCATENATE(D389,"-",E389),'[2]Three Phase - UG'!$C$8:$T$18,15,FALSE)*1000000,""),"")</f>
        <v/>
      </c>
      <c r="O389" s="679"/>
      <c r="P389" s="678"/>
      <c r="W389" s="671"/>
      <c r="X389" s="606"/>
      <c r="Y389" s="606"/>
      <c r="Z389" s="606"/>
      <c r="AA389" s="606"/>
      <c r="AB389" s="606"/>
      <c r="AC389" s="606"/>
      <c r="AD389" s="606"/>
      <c r="AE389" s="606"/>
      <c r="AF389" s="625"/>
      <c r="AG389" s="625"/>
      <c r="AH389" s="625"/>
      <c r="AI389" s="625"/>
      <c r="AJ389" s="625"/>
      <c r="AK389" s="625"/>
      <c r="AL389" s="625"/>
      <c r="AM389" s="625"/>
      <c r="AN389" s="606"/>
      <c r="AO389" s="606"/>
      <c r="AP389" s="606"/>
      <c r="AQ389" s="606"/>
      <c r="AR389" s="606"/>
      <c r="AS389" s="606"/>
      <c r="AT389" s="606"/>
      <c r="AU389" s="606"/>
      <c r="AV389" s="606"/>
      <c r="AW389" s="606"/>
      <c r="AX389" s="606"/>
      <c r="AY389" s="606"/>
      <c r="AZ389" s="606"/>
      <c r="BA389" s="606"/>
    </row>
    <row r="390" spans="1:53" s="672" customFormat="1" x14ac:dyDescent="0.25">
      <c r="A390" s="606"/>
      <c r="B390" s="677"/>
      <c r="C390" s="677"/>
      <c r="D390" s="676"/>
      <c r="E390" s="675"/>
      <c r="F390" s="675"/>
      <c r="G390" s="673"/>
      <c r="H390" s="674"/>
      <c r="I390" s="673"/>
      <c r="J390" s="679" t="str">
        <f>IF(D390&lt;&gt;"",IF(E390&lt;&gt;"",VLOOKUP(CONCATENATE(D390,"-",E390),'[2]Three Phase - UG'!$C$8:$T$18,9,FALSE),""),"")</f>
        <v/>
      </c>
      <c r="K390" s="679" t="str">
        <f>IF(D390&lt;&gt;"",IF(E390&lt;&gt;"",VLOOKUP(CONCATENATE(D390,"-",E390),'[2]Three Phase - UG'!$C$8:$T$18,10,FALSE),""),"")</f>
        <v/>
      </c>
      <c r="L390" s="679" t="str">
        <f>IF(D390&lt;&gt;"",IF(E390&lt;&gt;"",VLOOKUP(CONCATENATE(D390,"-",E390),'[2]Three Phase - UG'!$C$8:$T$18,12,FALSE),""),"")</f>
        <v/>
      </c>
      <c r="M390" s="679" t="str">
        <f>IF(D390&lt;&gt;"",IF(E390&lt;&gt;"",VLOOKUP(CONCATENATE(D390,"-",E390),'[2]Three Phase - UG'!$C$8:$T$18,13,FALSE),""),"")</f>
        <v/>
      </c>
      <c r="N390" s="678" t="str">
        <f>IF(D390&lt;&gt;"",IF(E390&lt;&gt;"",VLOOKUP(CONCATENATE(D390,"-",E390),'[2]Three Phase - UG'!$C$8:$T$18,15,FALSE)*1000000,""),"")</f>
        <v/>
      </c>
      <c r="O390" s="679"/>
      <c r="P390" s="678"/>
      <c r="W390" s="671"/>
      <c r="X390" s="606"/>
      <c r="Y390" s="606"/>
      <c r="Z390" s="606"/>
      <c r="AA390" s="606"/>
      <c r="AB390" s="606"/>
      <c r="AC390" s="606"/>
      <c r="AD390" s="606"/>
      <c r="AE390" s="606"/>
      <c r="AF390" s="625"/>
      <c r="AG390" s="625"/>
      <c r="AH390" s="625"/>
      <c r="AI390" s="625"/>
      <c r="AJ390" s="625"/>
      <c r="AK390" s="625"/>
      <c r="AL390" s="625"/>
      <c r="AM390" s="625"/>
      <c r="AN390" s="606"/>
      <c r="AO390" s="606"/>
      <c r="AP390" s="606"/>
      <c r="AQ390" s="606"/>
      <c r="AR390" s="606"/>
      <c r="AS390" s="606"/>
      <c r="AT390" s="606"/>
      <c r="AU390" s="606"/>
      <c r="AV390" s="606"/>
      <c r="AW390" s="606"/>
      <c r="AX390" s="606"/>
      <c r="AY390" s="606"/>
      <c r="AZ390" s="606"/>
      <c r="BA390" s="606"/>
    </row>
    <row r="391" spans="1:53" s="672" customFormat="1" x14ac:dyDescent="0.25">
      <c r="A391" s="606"/>
      <c r="B391" s="677"/>
      <c r="C391" s="677"/>
      <c r="D391" s="676"/>
      <c r="E391" s="675"/>
      <c r="F391" s="675"/>
      <c r="G391" s="673"/>
      <c r="H391" s="674"/>
      <c r="I391" s="673"/>
      <c r="J391" s="679" t="str">
        <f>IF(D391&lt;&gt;"",IF(E391&lt;&gt;"",VLOOKUP(CONCATENATE(D391,"-",E391),'[2]Three Phase - UG'!$C$8:$T$18,9,FALSE),""),"")</f>
        <v/>
      </c>
      <c r="K391" s="679" t="str">
        <f>IF(D391&lt;&gt;"",IF(E391&lt;&gt;"",VLOOKUP(CONCATENATE(D391,"-",E391),'[2]Three Phase - UG'!$C$8:$T$18,10,FALSE),""),"")</f>
        <v/>
      </c>
      <c r="L391" s="679" t="str">
        <f>IF(D391&lt;&gt;"",IF(E391&lt;&gt;"",VLOOKUP(CONCATENATE(D391,"-",E391),'[2]Three Phase - UG'!$C$8:$T$18,12,FALSE),""),"")</f>
        <v/>
      </c>
      <c r="M391" s="679" t="str">
        <f>IF(D391&lt;&gt;"",IF(E391&lt;&gt;"",VLOOKUP(CONCATENATE(D391,"-",E391),'[2]Three Phase - UG'!$C$8:$T$18,13,FALSE),""),"")</f>
        <v/>
      </c>
      <c r="N391" s="678" t="str">
        <f>IF(D391&lt;&gt;"",IF(E391&lt;&gt;"",VLOOKUP(CONCATENATE(D391,"-",E391),'[2]Three Phase - UG'!$C$8:$T$18,15,FALSE)*1000000,""),"")</f>
        <v/>
      </c>
      <c r="O391" s="679"/>
      <c r="P391" s="678"/>
      <c r="W391" s="671"/>
      <c r="X391" s="606"/>
      <c r="Y391" s="606"/>
      <c r="Z391" s="606"/>
      <c r="AA391" s="606"/>
      <c r="AB391" s="606"/>
      <c r="AC391" s="606"/>
      <c r="AD391" s="606"/>
      <c r="AE391" s="606"/>
      <c r="AF391" s="625"/>
      <c r="AG391" s="625"/>
      <c r="AH391" s="625"/>
      <c r="AI391" s="625"/>
      <c r="AJ391" s="625"/>
      <c r="AK391" s="625"/>
      <c r="AL391" s="625"/>
      <c r="AM391" s="625"/>
      <c r="AN391" s="606"/>
      <c r="AO391" s="606"/>
      <c r="AP391" s="606"/>
      <c r="AQ391" s="606"/>
      <c r="AR391" s="606"/>
      <c r="AS391" s="606"/>
      <c r="AT391" s="606"/>
      <c r="AU391" s="606"/>
      <c r="AV391" s="606"/>
      <c r="AW391" s="606"/>
      <c r="AX391" s="606"/>
      <c r="AY391" s="606"/>
      <c r="AZ391" s="606"/>
      <c r="BA391" s="606"/>
    </row>
    <row r="392" spans="1:53" s="672" customFormat="1" x14ac:dyDescent="0.25">
      <c r="A392" s="606"/>
      <c r="B392" s="677"/>
      <c r="C392" s="677"/>
      <c r="D392" s="676"/>
      <c r="E392" s="675"/>
      <c r="F392" s="675"/>
      <c r="G392" s="673"/>
      <c r="H392" s="674"/>
      <c r="I392" s="673"/>
      <c r="J392" s="679" t="str">
        <f>IF(D392&lt;&gt;"",IF(E392&lt;&gt;"",VLOOKUP(CONCATENATE(D392,"-",E392),'[2]Three Phase - UG'!$C$8:$T$18,9,FALSE),""),"")</f>
        <v/>
      </c>
      <c r="K392" s="679" t="str">
        <f>IF(D392&lt;&gt;"",IF(E392&lt;&gt;"",VLOOKUP(CONCATENATE(D392,"-",E392),'[2]Three Phase - UG'!$C$8:$T$18,10,FALSE),""),"")</f>
        <v/>
      </c>
      <c r="L392" s="679" t="str">
        <f>IF(D392&lt;&gt;"",IF(E392&lt;&gt;"",VLOOKUP(CONCATENATE(D392,"-",E392),'[2]Three Phase - UG'!$C$8:$T$18,12,FALSE),""),"")</f>
        <v/>
      </c>
      <c r="M392" s="679" t="str">
        <f>IF(D392&lt;&gt;"",IF(E392&lt;&gt;"",VLOOKUP(CONCATENATE(D392,"-",E392),'[2]Three Phase - UG'!$C$8:$T$18,13,FALSE),""),"")</f>
        <v/>
      </c>
      <c r="N392" s="678" t="str">
        <f>IF(D392&lt;&gt;"",IF(E392&lt;&gt;"",VLOOKUP(CONCATENATE(D392,"-",E392),'[2]Three Phase - UG'!$C$8:$T$18,15,FALSE)*1000000,""),"")</f>
        <v/>
      </c>
      <c r="O392" s="679"/>
      <c r="P392" s="678"/>
      <c r="W392" s="671"/>
      <c r="X392" s="606"/>
      <c r="Y392" s="606"/>
      <c r="Z392" s="606"/>
      <c r="AA392" s="606"/>
      <c r="AB392" s="606"/>
      <c r="AC392" s="606"/>
      <c r="AD392" s="606"/>
      <c r="AE392" s="606"/>
      <c r="AF392" s="625"/>
      <c r="AG392" s="625"/>
      <c r="AH392" s="625"/>
      <c r="AI392" s="625"/>
      <c r="AJ392" s="625"/>
      <c r="AK392" s="625"/>
      <c r="AL392" s="625"/>
      <c r="AM392" s="625"/>
      <c r="AN392" s="606"/>
      <c r="AO392" s="606"/>
      <c r="AP392" s="606"/>
      <c r="AQ392" s="606"/>
      <c r="AR392" s="606"/>
      <c r="AS392" s="606"/>
      <c r="AT392" s="606"/>
      <c r="AU392" s="606"/>
      <c r="AV392" s="606"/>
      <c r="AW392" s="606"/>
      <c r="AX392" s="606"/>
      <c r="AY392" s="606"/>
      <c r="AZ392" s="606"/>
      <c r="BA392" s="606"/>
    </row>
    <row r="393" spans="1:53" s="672" customFormat="1" x14ac:dyDescent="0.25">
      <c r="A393" s="606"/>
      <c r="B393" s="677"/>
      <c r="C393" s="677"/>
      <c r="D393" s="676"/>
      <c r="E393" s="675"/>
      <c r="F393" s="675"/>
      <c r="G393" s="673"/>
      <c r="H393" s="674"/>
      <c r="I393" s="673"/>
      <c r="J393" s="679" t="str">
        <f>IF(D393&lt;&gt;"",IF(E393&lt;&gt;"",VLOOKUP(CONCATENATE(D393,"-",E393),'[2]Three Phase - UG'!$C$8:$T$18,9,FALSE),""),"")</f>
        <v/>
      </c>
      <c r="K393" s="679" t="str">
        <f>IF(D393&lt;&gt;"",IF(E393&lt;&gt;"",VLOOKUP(CONCATENATE(D393,"-",E393),'[2]Three Phase - UG'!$C$8:$T$18,10,FALSE),""),"")</f>
        <v/>
      </c>
      <c r="L393" s="679" t="str">
        <f>IF(D393&lt;&gt;"",IF(E393&lt;&gt;"",VLOOKUP(CONCATENATE(D393,"-",E393),'[2]Three Phase - UG'!$C$8:$T$18,12,FALSE),""),"")</f>
        <v/>
      </c>
      <c r="M393" s="679" t="str">
        <f>IF(D393&lt;&gt;"",IF(E393&lt;&gt;"",VLOOKUP(CONCATENATE(D393,"-",E393),'[2]Three Phase - UG'!$C$8:$T$18,13,FALSE),""),"")</f>
        <v/>
      </c>
      <c r="N393" s="678" t="str">
        <f>IF(D393&lt;&gt;"",IF(E393&lt;&gt;"",VLOOKUP(CONCATENATE(D393,"-",E393),'[2]Three Phase - UG'!$C$8:$T$18,15,FALSE)*1000000,""),"")</f>
        <v/>
      </c>
      <c r="O393" s="679"/>
      <c r="P393" s="678"/>
      <c r="W393" s="671"/>
      <c r="X393" s="606"/>
      <c r="Y393" s="606"/>
      <c r="Z393" s="606"/>
      <c r="AA393" s="606"/>
      <c r="AB393" s="606"/>
      <c r="AC393" s="606"/>
      <c r="AD393" s="606"/>
      <c r="AE393" s="606"/>
      <c r="AF393" s="625"/>
      <c r="AG393" s="625"/>
      <c r="AH393" s="625"/>
      <c r="AI393" s="625"/>
      <c r="AJ393" s="625"/>
      <c r="AK393" s="625"/>
      <c r="AL393" s="625"/>
      <c r="AM393" s="625"/>
      <c r="AN393" s="606"/>
      <c r="AO393" s="606"/>
      <c r="AP393" s="606"/>
      <c r="AQ393" s="606"/>
      <c r="AR393" s="606"/>
      <c r="AS393" s="606"/>
      <c r="AT393" s="606"/>
      <c r="AU393" s="606"/>
      <c r="AV393" s="606"/>
      <c r="AW393" s="606"/>
      <c r="AX393" s="606"/>
      <c r="AY393" s="606"/>
      <c r="AZ393" s="606"/>
      <c r="BA393" s="606"/>
    </row>
    <row r="394" spans="1:53" s="672" customFormat="1" x14ac:dyDescent="0.25">
      <c r="A394" s="606"/>
      <c r="B394" s="677"/>
      <c r="C394" s="677"/>
      <c r="D394" s="676"/>
      <c r="E394" s="675"/>
      <c r="F394" s="675"/>
      <c r="G394" s="673"/>
      <c r="H394" s="674"/>
      <c r="I394" s="673"/>
      <c r="J394" s="679" t="str">
        <f>IF(D394&lt;&gt;"",IF(E394&lt;&gt;"",VLOOKUP(CONCATENATE(D394,"-",E394),'[2]Three Phase - UG'!$C$8:$T$18,9,FALSE),""),"")</f>
        <v/>
      </c>
      <c r="K394" s="679" t="str">
        <f>IF(D394&lt;&gt;"",IF(E394&lt;&gt;"",VLOOKUP(CONCATENATE(D394,"-",E394),'[2]Three Phase - UG'!$C$8:$T$18,10,FALSE),""),"")</f>
        <v/>
      </c>
      <c r="L394" s="679" t="str">
        <f>IF(D394&lt;&gt;"",IF(E394&lt;&gt;"",VLOOKUP(CONCATENATE(D394,"-",E394),'[2]Three Phase - UG'!$C$8:$T$18,12,FALSE),""),"")</f>
        <v/>
      </c>
      <c r="M394" s="679" t="str">
        <f>IF(D394&lt;&gt;"",IF(E394&lt;&gt;"",VLOOKUP(CONCATENATE(D394,"-",E394),'[2]Three Phase - UG'!$C$8:$T$18,13,FALSE),""),"")</f>
        <v/>
      </c>
      <c r="N394" s="678" t="str">
        <f>IF(D394&lt;&gt;"",IF(E394&lt;&gt;"",VLOOKUP(CONCATENATE(D394,"-",E394),'[2]Three Phase - UG'!$C$8:$T$18,15,FALSE)*1000000,""),"")</f>
        <v/>
      </c>
      <c r="O394" s="679"/>
      <c r="P394" s="678"/>
      <c r="W394" s="671"/>
      <c r="X394" s="606"/>
      <c r="Y394" s="606"/>
      <c r="Z394" s="606"/>
      <c r="AA394" s="606"/>
      <c r="AB394" s="606"/>
      <c r="AC394" s="606"/>
      <c r="AD394" s="606"/>
      <c r="AE394" s="606"/>
      <c r="AF394" s="625"/>
      <c r="AG394" s="625"/>
      <c r="AH394" s="625"/>
      <c r="AI394" s="625"/>
      <c r="AJ394" s="625"/>
      <c r="AK394" s="625"/>
      <c r="AL394" s="625"/>
      <c r="AM394" s="625"/>
      <c r="AN394" s="606"/>
      <c r="AO394" s="606"/>
      <c r="AP394" s="606"/>
      <c r="AQ394" s="606"/>
      <c r="AR394" s="606"/>
      <c r="AS394" s="606"/>
      <c r="AT394" s="606"/>
      <c r="AU394" s="606"/>
      <c r="AV394" s="606"/>
      <c r="AW394" s="606"/>
      <c r="AX394" s="606"/>
      <c r="AY394" s="606"/>
      <c r="AZ394" s="606"/>
      <c r="BA394" s="606"/>
    </row>
    <row r="395" spans="1:53" s="672" customFormat="1" x14ac:dyDescent="0.25">
      <c r="A395" s="606"/>
      <c r="B395" s="677"/>
      <c r="C395" s="677"/>
      <c r="D395" s="676"/>
      <c r="E395" s="675"/>
      <c r="F395" s="675"/>
      <c r="G395" s="673"/>
      <c r="H395" s="674"/>
      <c r="I395" s="673"/>
      <c r="J395" s="679" t="str">
        <f>IF(D395&lt;&gt;"",IF(E395&lt;&gt;"",VLOOKUP(CONCATENATE(D395,"-",E395),'[2]Three Phase - UG'!$C$8:$T$18,9,FALSE),""),"")</f>
        <v/>
      </c>
      <c r="K395" s="679" t="str">
        <f>IF(D395&lt;&gt;"",IF(E395&lt;&gt;"",VLOOKUP(CONCATENATE(D395,"-",E395),'[2]Three Phase - UG'!$C$8:$T$18,10,FALSE),""),"")</f>
        <v/>
      </c>
      <c r="L395" s="679" t="str">
        <f>IF(D395&lt;&gt;"",IF(E395&lt;&gt;"",VLOOKUP(CONCATENATE(D395,"-",E395),'[2]Three Phase - UG'!$C$8:$T$18,12,FALSE),""),"")</f>
        <v/>
      </c>
      <c r="M395" s="679" t="str">
        <f>IF(D395&lt;&gt;"",IF(E395&lt;&gt;"",VLOOKUP(CONCATENATE(D395,"-",E395),'[2]Three Phase - UG'!$C$8:$T$18,13,FALSE),""),"")</f>
        <v/>
      </c>
      <c r="N395" s="678" t="str">
        <f>IF(D395&lt;&gt;"",IF(E395&lt;&gt;"",VLOOKUP(CONCATENATE(D395,"-",E395),'[2]Three Phase - UG'!$C$8:$T$18,15,FALSE)*1000000,""),"")</f>
        <v/>
      </c>
      <c r="O395" s="679"/>
      <c r="P395" s="678"/>
      <c r="W395" s="671"/>
      <c r="X395" s="606"/>
      <c r="Y395" s="606"/>
      <c r="Z395" s="606"/>
      <c r="AA395" s="606"/>
      <c r="AB395" s="606"/>
      <c r="AC395" s="606"/>
      <c r="AD395" s="606"/>
      <c r="AE395" s="606"/>
      <c r="AF395" s="625"/>
      <c r="AG395" s="625"/>
      <c r="AH395" s="625"/>
      <c r="AI395" s="625"/>
      <c r="AJ395" s="625"/>
      <c r="AK395" s="625"/>
      <c r="AL395" s="625"/>
      <c r="AM395" s="625"/>
      <c r="AN395" s="606"/>
      <c r="AO395" s="606"/>
      <c r="AP395" s="606"/>
      <c r="AQ395" s="606"/>
      <c r="AR395" s="606"/>
      <c r="AS395" s="606"/>
      <c r="AT395" s="606"/>
      <c r="AU395" s="606"/>
      <c r="AV395" s="606"/>
      <c r="AW395" s="606"/>
      <c r="AX395" s="606"/>
      <c r="AY395" s="606"/>
      <c r="AZ395" s="606"/>
      <c r="BA395" s="606"/>
    </row>
    <row r="396" spans="1:53" s="672" customFormat="1" x14ac:dyDescent="0.25">
      <c r="A396" s="606"/>
      <c r="B396" s="677"/>
      <c r="C396" s="677"/>
      <c r="D396" s="676"/>
      <c r="E396" s="675"/>
      <c r="F396" s="675"/>
      <c r="G396" s="673"/>
      <c r="H396" s="674"/>
      <c r="I396" s="673"/>
      <c r="J396" s="679" t="str">
        <f>IF(D396&lt;&gt;"",IF(E396&lt;&gt;"",VLOOKUP(CONCATENATE(D396,"-",E396),'[2]Three Phase - UG'!$C$8:$T$18,9,FALSE),""),"")</f>
        <v/>
      </c>
      <c r="K396" s="679" t="str">
        <f>IF(D396&lt;&gt;"",IF(E396&lt;&gt;"",VLOOKUP(CONCATENATE(D396,"-",E396),'[2]Three Phase - UG'!$C$8:$T$18,10,FALSE),""),"")</f>
        <v/>
      </c>
      <c r="L396" s="679" t="str">
        <f>IF(D396&lt;&gt;"",IF(E396&lt;&gt;"",VLOOKUP(CONCATENATE(D396,"-",E396),'[2]Three Phase - UG'!$C$8:$T$18,12,FALSE),""),"")</f>
        <v/>
      </c>
      <c r="M396" s="679" t="str">
        <f>IF(D396&lt;&gt;"",IF(E396&lt;&gt;"",VLOOKUP(CONCATENATE(D396,"-",E396),'[2]Three Phase - UG'!$C$8:$T$18,13,FALSE),""),"")</f>
        <v/>
      </c>
      <c r="N396" s="678" t="str">
        <f>IF(D396&lt;&gt;"",IF(E396&lt;&gt;"",VLOOKUP(CONCATENATE(D396,"-",E396),'[2]Three Phase - UG'!$C$8:$T$18,15,FALSE)*1000000,""),"")</f>
        <v/>
      </c>
      <c r="O396" s="679"/>
      <c r="P396" s="678"/>
      <c r="W396" s="671"/>
      <c r="X396" s="606"/>
      <c r="Y396" s="606"/>
      <c r="Z396" s="606"/>
      <c r="AA396" s="606"/>
      <c r="AB396" s="606"/>
      <c r="AC396" s="606"/>
      <c r="AD396" s="606"/>
      <c r="AE396" s="606"/>
      <c r="AF396" s="625"/>
      <c r="AG396" s="625"/>
      <c r="AH396" s="625"/>
      <c r="AI396" s="625"/>
      <c r="AJ396" s="625"/>
      <c r="AK396" s="625"/>
      <c r="AL396" s="625"/>
      <c r="AM396" s="625"/>
      <c r="AN396" s="606"/>
      <c r="AO396" s="606"/>
      <c r="AP396" s="606"/>
      <c r="AQ396" s="606"/>
      <c r="AR396" s="606"/>
      <c r="AS396" s="606"/>
      <c r="AT396" s="606"/>
      <c r="AU396" s="606"/>
      <c r="AV396" s="606"/>
      <c r="AW396" s="606"/>
      <c r="AX396" s="606"/>
      <c r="AY396" s="606"/>
      <c r="AZ396" s="606"/>
      <c r="BA396" s="606"/>
    </row>
    <row r="397" spans="1:53" s="672" customFormat="1" x14ac:dyDescent="0.25">
      <c r="A397" s="606"/>
      <c r="B397" s="677"/>
      <c r="C397" s="677"/>
      <c r="D397" s="676"/>
      <c r="E397" s="675"/>
      <c r="F397" s="675"/>
      <c r="G397" s="673"/>
      <c r="H397" s="674"/>
      <c r="I397" s="673"/>
      <c r="J397" s="679" t="str">
        <f>IF(D397&lt;&gt;"",IF(E397&lt;&gt;"",VLOOKUP(CONCATENATE(D397,"-",E397),'[2]Three Phase - UG'!$C$8:$T$18,9,FALSE),""),"")</f>
        <v/>
      </c>
      <c r="K397" s="679" t="str">
        <f>IF(D397&lt;&gt;"",IF(E397&lt;&gt;"",VLOOKUP(CONCATENATE(D397,"-",E397),'[2]Three Phase - UG'!$C$8:$T$18,10,FALSE),""),"")</f>
        <v/>
      </c>
      <c r="L397" s="679" t="str">
        <f>IF(D397&lt;&gt;"",IF(E397&lt;&gt;"",VLOOKUP(CONCATENATE(D397,"-",E397),'[2]Three Phase - UG'!$C$8:$T$18,12,FALSE),""),"")</f>
        <v/>
      </c>
      <c r="M397" s="679" t="str">
        <f>IF(D397&lt;&gt;"",IF(E397&lt;&gt;"",VLOOKUP(CONCATENATE(D397,"-",E397),'[2]Three Phase - UG'!$C$8:$T$18,13,FALSE),""),"")</f>
        <v/>
      </c>
      <c r="N397" s="678" t="str">
        <f>IF(D397&lt;&gt;"",IF(E397&lt;&gt;"",VLOOKUP(CONCATENATE(D397,"-",E397),'[2]Three Phase - UG'!$C$8:$T$18,15,FALSE)*1000000,""),"")</f>
        <v/>
      </c>
      <c r="O397" s="679"/>
      <c r="P397" s="678"/>
      <c r="W397" s="671"/>
      <c r="X397" s="606"/>
      <c r="Y397" s="606"/>
      <c r="Z397" s="606"/>
      <c r="AA397" s="606"/>
      <c r="AB397" s="606"/>
      <c r="AC397" s="606"/>
      <c r="AD397" s="606"/>
      <c r="AE397" s="606"/>
      <c r="AF397" s="625"/>
      <c r="AG397" s="625"/>
      <c r="AH397" s="625"/>
      <c r="AI397" s="625"/>
      <c r="AJ397" s="625"/>
      <c r="AK397" s="625"/>
      <c r="AL397" s="625"/>
      <c r="AM397" s="625"/>
      <c r="AN397" s="606"/>
      <c r="AO397" s="606"/>
      <c r="AP397" s="606"/>
      <c r="AQ397" s="606"/>
      <c r="AR397" s="606"/>
      <c r="AS397" s="606"/>
      <c r="AT397" s="606"/>
      <c r="AU397" s="606"/>
      <c r="AV397" s="606"/>
      <c r="AW397" s="606"/>
      <c r="AX397" s="606"/>
      <c r="AY397" s="606"/>
      <c r="AZ397" s="606"/>
      <c r="BA397" s="606"/>
    </row>
    <row r="398" spans="1:53" s="672" customFormat="1" x14ac:dyDescent="0.25">
      <c r="A398" s="606"/>
      <c r="B398" s="677"/>
      <c r="C398" s="677"/>
      <c r="D398" s="676"/>
      <c r="E398" s="675"/>
      <c r="F398" s="675"/>
      <c r="G398" s="673"/>
      <c r="H398" s="674"/>
      <c r="I398" s="673"/>
      <c r="J398" s="679" t="str">
        <f>IF(D398&lt;&gt;"",IF(E398&lt;&gt;"",VLOOKUP(CONCATENATE(D398,"-",E398),'[2]Three Phase - UG'!$C$8:$T$18,9,FALSE),""),"")</f>
        <v/>
      </c>
      <c r="K398" s="679" t="str">
        <f>IF(D398&lt;&gt;"",IF(E398&lt;&gt;"",VLOOKUP(CONCATENATE(D398,"-",E398),'[2]Three Phase - UG'!$C$8:$T$18,10,FALSE),""),"")</f>
        <v/>
      </c>
      <c r="L398" s="679" t="str">
        <f>IF(D398&lt;&gt;"",IF(E398&lt;&gt;"",VLOOKUP(CONCATENATE(D398,"-",E398),'[2]Three Phase - UG'!$C$8:$T$18,12,FALSE),""),"")</f>
        <v/>
      </c>
      <c r="M398" s="679" t="str">
        <f>IF(D398&lt;&gt;"",IF(E398&lt;&gt;"",VLOOKUP(CONCATENATE(D398,"-",E398),'[2]Three Phase - UG'!$C$8:$T$18,13,FALSE),""),"")</f>
        <v/>
      </c>
      <c r="N398" s="678" t="str">
        <f>IF(D398&lt;&gt;"",IF(E398&lt;&gt;"",VLOOKUP(CONCATENATE(D398,"-",E398),'[2]Three Phase - UG'!$C$8:$T$18,15,FALSE)*1000000,""),"")</f>
        <v/>
      </c>
      <c r="O398" s="679"/>
      <c r="P398" s="678"/>
      <c r="W398" s="671"/>
      <c r="X398" s="606"/>
      <c r="Y398" s="606"/>
      <c r="Z398" s="606"/>
      <c r="AA398" s="606"/>
      <c r="AB398" s="606"/>
      <c r="AC398" s="606"/>
      <c r="AD398" s="606"/>
      <c r="AE398" s="606"/>
      <c r="AF398" s="625"/>
      <c r="AG398" s="625"/>
      <c r="AH398" s="625"/>
      <c r="AI398" s="625"/>
      <c r="AJ398" s="625"/>
      <c r="AK398" s="625"/>
      <c r="AL398" s="625"/>
      <c r="AM398" s="625"/>
      <c r="AN398" s="606"/>
      <c r="AO398" s="606"/>
      <c r="AP398" s="606"/>
      <c r="AQ398" s="606"/>
      <c r="AR398" s="606"/>
      <c r="AS398" s="606"/>
      <c r="AT398" s="606"/>
      <c r="AU398" s="606"/>
      <c r="AV398" s="606"/>
      <c r="AW398" s="606"/>
      <c r="AX398" s="606"/>
      <c r="AY398" s="606"/>
      <c r="AZ398" s="606"/>
      <c r="BA398" s="606"/>
    </row>
    <row r="399" spans="1:53" s="672" customFormat="1" x14ac:dyDescent="0.25">
      <c r="A399" s="606"/>
      <c r="B399" s="677"/>
      <c r="C399" s="677"/>
      <c r="D399" s="676"/>
      <c r="E399" s="675"/>
      <c r="F399" s="675"/>
      <c r="G399" s="673"/>
      <c r="H399" s="674"/>
      <c r="I399" s="673"/>
      <c r="J399" s="679" t="str">
        <f>IF(D399&lt;&gt;"",IF(E399&lt;&gt;"",VLOOKUP(CONCATENATE(D399,"-",E399),'[2]Three Phase - UG'!$C$8:$T$18,9,FALSE),""),"")</f>
        <v/>
      </c>
      <c r="K399" s="679" t="str">
        <f>IF(D399&lt;&gt;"",IF(E399&lt;&gt;"",VLOOKUP(CONCATENATE(D399,"-",E399),'[2]Three Phase - UG'!$C$8:$T$18,10,FALSE),""),"")</f>
        <v/>
      </c>
      <c r="L399" s="679" t="str">
        <f>IF(D399&lt;&gt;"",IF(E399&lt;&gt;"",VLOOKUP(CONCATENATE(D399,"-",E399),'[2]Three Phase - UG'!$C$8:$T$18,12,FALSE),""),"")</f>
        <v/>
      </c>
      <c r="M399" s="679" t="str">
        <f>IF(D399&lt;&gt;"",IF(E399&lt;&gt;"",VLOOKUP(CONCATENATE(D399,"-",E399),'[2]Three Phase - UG'!$C$8:$T$18,13,FALSE),""),"")</f>
        <v/>
      </c>
      <c r="N399" s="678" t="str">
        <f>IF(D399&lt;&gt;"",IF(E399&lt;&gt;"",VLOOKUP(CONCATENATE(D399,"-",E399),'[2]Three Phase - UG'!$C$8:$T$18,15,FALSE)*1000000,""),"")</f>
        <v/>
      </c>
      <c r="O399" s="679"/>
      <c r="P399" s="678"/>
      <c r="W399" s="671"/>
      <c r="X399" s="606"/>
      <c r="Y399" s="606"/>
      <c r="Z399" s="606"/>
      <c r="AA399" s="606"/>
      <c r="AB399" s="606"/>
      <c r="AC399" s="606"/>
      <c r="AD399" s="606"/>
      <c r="AE399" s="606"/>
      <c r="AF399" s="625"/>
      <c r="AG399" s="625"/>
      <c r="AH399" s="625"/>
      <c r="AI399" s="625"/>
      <c r="AJ399" s="625"/>
      <c r="AK399" s="625"/>
      <c r="AL399" s="625"/>
      <c r="AM399" s="625"/>
      <c r="AN399" s="606"/>
      <c r="AO399" s="606"/>
      <c r="AP399" s="606"/>
      <c r="AQ399" s="606"/>
      <c r="AR399" s="606"/>
      <c r="AS399" s="606"/>
      <c r="AT399" s="606"/>
      <c r="AU399" s="606"/>
      <c r="AV399" s="606"/>
      <c r="AW399" s="606"/>
      <c r="AX399" s="606"/>
      <c r="AY399" s="606"/>
      <c r="AZ399" s="606"/>
      <c r="BA399" s="606"/>
    </row>
    <row r="400" spans="1:53" s="672" customFormat="1" x14ac:dyDescent="0.25">
      <c r="A400" s="606"/>
      <c r="B400" s="677"/>
      <c r="C400" s="677"/>
      <c r="D400" s="676"/>
      <c r="E400" s="675"/>
      <c r="F400" s="675"/>
      <c r="G400" s="673"/>
      <c r="H400" s="674"/>
      <c r="I400" s="673"/>
      <c r="J400" s="679" t="str">
        <f>IF(D400&lt;&gt;"",IF(E400&lt;&gt;"",VLOOKUP(CONCATENATE(D400,"-",E400),'[2]Three Phase - UG'!$C$8:$T$18,9,FALSE),""),"")</f>
        <v/>
      </c>
      <c r="K400" s="679" t="str">
        <f>IF(D400&lt;&gt;"",IF(E400&lt;&gt;"",VLOOKUP(CONCATENATE(D400,"-",E400),'[2]Three Phase - UG'!$C$8:$T$18,10,FALSE),""),"")</f>
        <v/>
      </c>
      <c r="L400" s="679" t="str">
        <f>IF(D400&lt;&gt;"",IF(E400&lt;&gt;"",VLOOKUP(CONCATENATE(D400,"-",E400),'[2]Three Phase - UG'!$C$8:$T$18,12,FALSE),""),"")</f>
        <v/>
      </c>
      <c r="M400" s="679" t="str">
        <f>IF(D400&lt;&gt;"",IF(E400&lt;&gt;"",VLOOKUP(CONCATENATE(D400,"-",E400),'[2]Three Phase - UG'!$C$8:$T$18,13,FALSE),""),"")</f>
        <v/>
      </c>
      <c r="N400" s="678" t="str">
        <f>IF(D400&lt;&gt;"",IF(E400&lt;&gt;"",VLOOKUP(CONCATENATE(D400,"-",E400),'[2]Three Phase - UG'!$C$8:$T$18,15,FALSE)*1000000,""),"")</f>
        <v/>
      </c>
      <c r="O400" s="679"/>
      <c r="P400" s="678"/>
      <c r="W400" s="671"/>
      <c r="X400" s="606"/>
      <c r="Y400" s="606"/>
      <c r="Z400" s="606"/>
      <c r="AA400" s="606"/>
      <c r="AB400" s="606"/>
      <c r="AC400" s="606"/>
      <c r="AD400" s="606"/>
      <c r="AE400" s="606"/>
      <c r="AF400" s="625"/>
      <c r="AG400" s="625"/>
      <c r="AH400" s="625"/>
      <c r="AI400" s="625"/>
      <c r="AJ400" s="625"/>
      <c r="AK400" s="625"/>
      <c r="AL400" s="625"/>
      <c r="AM400" s="625"/>
      <c r="AN400" s="606"/>
      <c r="AO400" s="606"/>
      <c r="AP400" s="606"/>
      <c r="AQ400" s="606"/>
      <c r="AR400" s="606"/>
      <c r="AS400" s="606"/>
      <c r="AT400" s="606"/>
      <c r="AU400" s="606"/>
      <c r="AV400" s="606"/>
      <c r="AW400" s="606"/>
      <c r="AX400" s="606"/>
      <c r="AY400" s="606"/>
      <c r="AZ400" s="606"/>
      <c r="BA400" s="606"/>
    </row>
    <row r="401" spans="1:53" s="672" customFormat="1" x14ac:dyDescent="0.25">
      <c r="A401" s="606"/>
      <c r="B401" s="677"/>
      <c r="C401" s="677"/>
      <c r="D401" s="676"/>
      <c r="E401" s="675"/>
      <c r="F401" s="675"/>
      <c r="G401" s="673"/>
      <c r="H401" s="674"/>
      <c r="I401" s="673"/>
      <c r="J401" s="679" t="str">
        <f>IF(D401&lt;&gt;"",IF(E401&lt;&gt;"",VLOOKUP(CONCATENATE(D401,"-",E401),'[2]Three Phase - UG'!$C$8:$T$18,9,FALSE),""),"")</f>
        <v/>
      </c>
      <c r="K401" s="679" t="str">
        <f>IF(D401&lt;&gt;"",IF(E401&lt;&gt;"",VLOOKUP(CONCATENATE(D401,"-",E401),'[2]Three Phase - UG'!$C$8:$T$18,10,FALSE),""),"")</f>
        <v/>
      </c>
      <c r="L401" s="679" t="str">
        <f>IF(D401&lt;&gt;"",IF(E401&lt;&gt;"",VLOOKUP(CONCATENATE(D401,"-",E401),'[2]Three Phase - UG'!$C$8:$T$18,12,FALSE),""),"")</f>
        <v/>
      </c>
      <c r="M401" s="679" t="str">
        <f>IF(D401&lt;&gt;"",IF(E401&lt;&gt;"",VLOOKUP(CONCATENATE(D401,"-",E401),'[2]Three Phase - UG'!$C$8:$T$18,13,FALSE),""),"")</f>
        <v/>
      </c>
      <c r="N401" s="678" t="str">
        <f>IF(D401&lt;&gt;"",IF(E401&lt;&gt;"",VLOOKUP(CONCATENATE(D401,"-",E401),'[2]Three Phase - UG'!$C$8:$T$18,15,FALSE)*1000000,""),"")</f>
        <v/>
      </c>
      <c r="O401" s="679"/>
      <c r="P401" s="678"/>
      <c r="W401" s="671"/>
      <c r="X401" s="606"/>
      <c r="Y401" s="606"/>
      <c r="Z401" s="606"/>
      <c r="AA401" s="606"/>
      <c r="AB401" s="606"/>
      <c r="AC401" s="606"/>
      <c r="AD401" s="606"/>
      <c r="AE401" s="606"/>
      <c r="AF401" s="625"/>
      <c r="AG401" s="625"/>
      <c r="AH401" s="625"/>
      <c r="AI401" s="625"/>
      <c r="AJ401" s="625"/>
      <c r="AK401" s="625"/>
      <c r="AL401" s="625"/>
      <c r="AM401" s="625"/>
      <c r="AN401" s="606"/>
      <c r="AO401" s="606"/>
      <c r="AP401" s="606"/>
      <c r="AQ401" s="606"/>
      <c r="AR401" s="606"/>
      <c r="AS401" s="606"/>
      <c r="AT401" s="606"/>
      <c r="AU401" s="606"/>
      <c r="AV401" s="606"/>
      <c r="AW401" s="606"/>
      <c r="AX401" s="606"/>
      <c r="AY401" s="606"/>
      <c r="AZ401" s="606"/>
      <c r="BA401" s="606"/>
    </row>
    <row r="402" spans="1:53" s="672" customFormat="1" x14ac:dyDescent="0.25">
      <c r="A402" s="606"/>
      <c r="B402" s="677"/>
      <c r="C402" s="677"/>
      <c r="D402" s="676"/>
      <c r="E402" s="675"/>
      <c r="F402" s="675"/>
      <c r="G402" s="673"/>
      <c r="H402" s="674"/>
      <c r="I402" s="673"/>
      <c r="J402" s="679" t="str">
        <f>IF(D402&lt;&gt;"",IF(E402&lt;&gt;"",VLOOKUP(CONCATENATE(D402,"-",E402),'[2]Three Phase - UG'!$C$8:$T$18,9,FALSE),""),"")</f>
        <v/>
      </c>
      <c r="K402" s="679" t="str">
        <f>IF(D402&lt;&gt;"",IF(E402&lt;&gt;"",VLOOKUP(CONCATENATE(D402,"-",E402),'[2]Three Phase - UG'!$C$8:$T$18,10,FALSE),""),"")</f>
        <v/>
      </c>
      <c r="L402" s="679" t="str">
        <f>IF(D402&lt;&gt;"",IF(E402&lt;&gt;"",VLOOKUP(CONCATENATE(D402,"-",E402),'[2]Three Phase - UG'!$C$8:$T$18,12,FALSE),""),"")</f>
        <v/>
      </c>
      <c r="M402" s="679" t="str">
        <f>IF(D402&lt;&gt;"",IF(E402&lt;&gt;"",VLOOKUP(CONCATENATE(D402,"-",E402),'[2]Three Phase - UG'!$C$8:$T$18,13,FALSE),""),"")</f>
        <v/>
      </c>
      <c r="N402" s="678" t="str">
        <f>IF(D402&lt;&gt;"",IF(E402&lt;&gt;"",VLOOKUP(CONCATENATE(D402,"-",E402),'[2]Three Phase - UG'!$C$8:$T$18,15,FALSE)*1000000,""),"")</f>
        <v/>
      </c>
      <c r="O402" s="679"/>
      <c r="P402" s="678"/>
      <c r="W402" s="671"/>
      <c r="X402" s="606"/>
      <c r="Y402" s="606"/>
      <c r="Z402" s="606"/>
      <c r="AA402" s="606"/>
      <c r="AB402" s="606"/>
      <c r="AC402" s="606"/>
      <c r="AD402" s="606"/>
      <c r="AE402" s="606"/>
      <c r="AF402" s="625"/>
      <c r="AG402" s="625"/>
      <c r="AH402" s="625"/>
      <c r="AI402" s="625"/>
      <c r="AJ402" s="625"/>
      <c r="AK402" s="625"/>
      <c r="AL402" s="625"/>
      <c r="AM402" s="625"/>
      <c r="AN402" s="606"/>
      <c r="AO402" s="606"/>
      <c r="AP402" s="606"/>
      <c r="AQ402" s="606"/>
      <c r="AR402" s="606"/>
      <c r="AS402" s="606"/>
      <c r="AT402" s="606"/>
      <c r="AU402" s="606"/>
      <c r="AV402" s="606"/>
      <c r="AW402" s="606"/>
      <c r="AX402" s="606"/>
      <c r="AY402" s="606"/>
      <c r="AZ402" s="606"/>
      <c r="BA402" s="606"/>
    </row>
    <row r="403" spans="1:53" s="672" customFormat="1" x14ac:dyDescent="0.25">
      <c r="A403" s="606"/>
      <c r="B403" s="677"/>
      <c r="C403" s="677"/>
      <c r="D403" s="676"/>
      <c r="E403" s="675"/>
      <c r="F403" s="675"/>
      <c r="G403" s="673"/>
      <c r="H403" s="674"/>
      <c r="I403" s="673"/>
      <c r="J403" s="679" t="str">
        <f>IF(D403&lt;&gt;"",IF(E403&lt;&gt;"",VLOOKUP(CONCATENATE(D403,"-",E403),'[2]Three Phase - UG'!$C$8:$T$18,9,FALSE),""),"")</f>
        <v/>
      </c>
      <c r="K403" s="679" t="str">
        <f>IF(D403&lt;&gt;"",IF(E403&lt;&gt;"",VLOOKUP(CONCATENATE(D403,"-",E403),'[2]Three Phase - UG'!$C$8:$T$18,10,FALSE),""),"")</f>
        <v/>
      </c>
      <c r="L403" s="679" t="str">
        <f>IF(D403&lt;&gt;"",IF(E403&lt;&gt;"",VLOOKUP(CONCATENATE(D403,"-",E403),'[2]Three Phase - UG'!$C$8:$T$18,12,FALSE),""),"")</f>
        <v/>
      </c>
      <c r="M403" s="679" t="str">
        <f>IF(D403&lt;&gt;"",IF(E403&lt;&gt;"",VLOOKUP(CONCATENATE(D403,"-",E403),'[2]Three Phase - UG'!$C$8:$T$18,13,FALSE),""),"")</f>
        <v/>
      </c>
      <c r="N403" s="678" t="str">
        <f>IF(D403&lt;&gt;"",IF(E403&lt;&gt;"",VLOOKUP(CONCATENATE(D403,"-",E403),'[2]Three Phase - UG'!$C$8:$T$18,15,FALSE)*1000000,""),"")</f>
        <v/>
      </c>
      <c r="O403" s="679"/>
      <c r="P403" s="678"/>
      <c r="W403" s="671"/>
      <c r="X403" s="606"/>
      <c r="Y403" s="606"/>
      <c r="Z403" s="606"/>
      <c r="AA403" s="606"/>
      <c r="AB403" s="606"/>
      <c r="AC403" s="606"/>
      <c r="AD403" s="606"/>
      <c r="AE403" s="606"/>
      <c r="AF403" s="625"/>
      <c r="AG403" s="625"/>
      <c r="AH403" s="625"/>
      <c r="AI403" s="625"/>
      <c r="AJ403" s="625"/>
      <c r="AK403" s="625"/>
      <c r="AL403" s="625"/>
      <c r="AM403" s="625"/>
      <c r="AN403" s="606"/>
      <c r="AO403" s="606"/>
      <c r="AP403" s="606"/>
      <c r="AQ403" s="606"/>
      <c r="AR403" s="606"/>
      <c r="AS403" s="606"/>
      <c r="AT403" s="606"/>
      <c r="AU403" s="606"/>
      <c r="AV403" s="606"/>
      <c r="AW403" s="606"/>
      <c r="AX403" s="606"/>
      <c r="AY403" s="606"/>
      <c r="AZ403" s="606"/>
      <c r="BA403" s="606"/>
    </row>
    <row r="404" spans="1:53" s="672" customFormat="1" x14ac:dyDescent="0.25">
      <c r="A404" s="606"/>
      <c r="B404" s="677"/>
      <c r="C404" s="677"/>
      <c r="D404" s="676"/>
      <c r="E404" s="675"/>
      <c r="F404" s="675"/>
      <c r="G404" s="673"/>
      <c r="H404" s="674"/>
      <c r="I404" s="673"/>
      <c r="J404" s="679" t="str">
        <f>IF(D404&lt;&gt;"",IF(E404&lt;&gt;"",VLOOKUP(CONCATENATE(D404,"-",E404),'[2]Three Phase - UG'!$C$8:$T$18,9,FALSE),""),"")</f>
        <v/>
      </c>
      <c r="K404" s="679" t="str">
        <f>IF(D404&lt;&gt;"",IF(E404&lt;&gt;"",VLOOKUP(CONCATENATE(D404,"-",E404),'[2]Three Phase - UG'!$C$8:$T$18,10,FALSE),""),"")</f>
        <v/>
      </c>
      <c r="L404" s="679" t="str">
        <f>IF(D404&lt;&gt;"",IF(E404&lt;&gt;"",VLOOKUP(CONCATENATE(D404,"-",E404),'[2]Three Phase - UG'!$C$8:$T$18,12,FALSE),""),"")</f>
        <v/>
      </c>
      <c r="M404" s="679" t="str">
        <f>IF(D404&lt;&gt;"",IF(E404&lt;&gt;"",VLOOKUP(CONCATENATE(D404,"-",E404),'[2]Three Phase - UG'!$C$8:$T$18,13,FALSE),""),"")</f>
        <v/>
      </c>
      <c r="N404" s="678" t="str">
        <f>IF(D404&lt;&gt;"",IF(E404&lt;&gt;"",VLOOKUP(CONCATENATE(D404,"-",E404),'[2]Three Phase - UG'!$C$8:$T$18,15,FALSE)*1000000,""),"")</f>
        <v/>
      </c>
      <c r="O404" s="679"/>
      <c r="P404" s="678"/>
      <c r="W404" s="671"/>
      <c r="X404" s="606"/>
      <c r="Y404" s="606"/>
      <c r="Z404" s="606"/>
      <c r="AA404" s="606"/>
      <c r="AB404" s="606"/>
      <c r="AC404" s="606"/>
      <c r="AD404" s="606"/>
      <c r="AE404" s="606"/>
      <c r="AF404" s="625"/>
      <c r="AG404" s="625"/>
      <c r="AH404" s="625"/>
      <c r="AI404" s="625"/>
      <c r="AJ404" s="625"/>
      <c r="AK404" s="625"/>
      <c r="AL404" s="625"/>
      <c r="AM404" s="625"/>
      <c r="AN404" s="606"/>
      <c r="AO404" s="606"/>
      <c r="AP404" s="606"/>
      <c r="AQ404" s="606"/>
      <c r="AR404" s="606"/>
      <c r="AS404" s="606"/>
      <c r="AT404" s="606"/>
      <c r="AU404" s="606"/>
      <c r="AV404" s="606"/>
      <c r="AW404" s="606"/>
      <c r="AX404" s="606"/>
      <c r="AY404" s="606"/>
      <c r="AZ404" s="606"/>
      <c r="BA404" s="606"/>
    </row>
    <row r="405" spans="1:53" s="672" customFormat="1" x14ac:dyDescent="0.25">
      <c r="A405" s="606"/>
      <c r="B405" s="677"/>
      <c r="C405" s="677"/>
      <c r="D405" s="676"/>
      <c r="E405" s="675"/>
      <c r="F405" s="675"/>
      <c r="G405" s="673"/>
      <c r="H405" s="674"/>
      <c r="I405" s="673"/>
      <c r="J405" s="679" t="str">
        <f>IF(D405&lt;&gt;"",IF(E405&lt;&gt;"",VLOOKUP(CONCATENATE(D405,"-",E405),'[2]Three Phase - UG'!$C$8:$T$18,9,FALSE),""),"")</f>
        <v/>
      </c>
      <c r="K405" s="679" t="str">
        <f>IF(D405&lt;&gt;"",IF(E405&lt;&gt;"",VLOOKUP(CONCATENATE(D405,"-",E405),'[2]Three Phase - UG'!$C$8:$T$18,10,FALSE),""),"")</f>
        <v/>
      </c>
      <c r="L405" s="679" t="str">
        <f>IF(D405&lt;&gt;"",IF(E405&lt;&gt;"",VLOOKUP(CONCATENATE(D405,"-",E405),'[2]Three Phase - UG'!$C$8:$T$18,12,FALSE),""),"")</f>
        <v/>
      </c>
      <c r="M405" s="679" t="str">
        <f>IF(D405&lt;&gt;"",IF(E405&lt;&gt;"",VLOOKUP(CONCATENATE(D405,"-",E405),'[2]Three Phase - UG'!$C$8:$T$18,13,FALSE),""),"")</f>
        <v/>
      </c>
      <c r="N405" s="678" t="str">
        <f>IF(D405&lt;&gt;"",IF(E405&lt;&gt;"",VLOOKUP(CONCATENATE(D405,"-",E405),'[2]Three Phase - UG'!$C$8:$T$18,15,FALSE)*1000000,""),"")</f>
        <v/>
      </c>
      <c r="O405" s="679"/>
      <c r="P405" s="678"/>
      <c r="W405" s="671"/>
      <c r="X405" s="606"/>
      <c r="Y405" s="606"/>
      <c r="Z405" s="606"/>
      <c r="AA405" s="606"/>
      <c r="AB405" s="606"/>
      <c r="AC405" s="606"/>
      <c r="AD405" s="606"/>
      <c r="AE405" s="606"/>
      <c r="AF405" s="625"/>
      <c r="AG405" s="625"/>
      <c r="AH405" s="625"/>
      <c r="AI405" s="625"/>
      <c r="AJ405" s="625"/>
      <c r="AK405" s="625"/>
      <c r="AL405" s="625"/>
      <c r="AM405" s="625"/>
      <c r="AN405" s="606"/>
      <c r="AO405" s="606"/>
      <c r="AP405" s="606"/>
      <c r="AQ405" s="606"/>
      <c r="AR405" s="606"/>
      <c r="AS405" s="606"/>
      <c r="AT405" s="606"/>
      <c r="AU405" s="606"/>
      <c r="AV405" s="606"/>
      <c r="AW405" s="606"/>
      <c r="AX405" s="606"/>
      <c r="AY405" s="606"/>
      <c r="AZ405" s="606"/>
      <c r="BA405" s="606"/>
    </row>
    <row r="406" spans="1:53" s="672" customFormat="1" x14ac:dyDescent="0.25">
      <c r="A406" s="606"/>
      <c r="B406" s="677"/>
      <c r="C406" s="677"/>
      <c r="D406" s="676"/>
      <c r="E406" s="675"/>
      <c r="F406" s="675"/>
      <c r="G406" s="673"/>
      <c r="H406" s="674"/>
      <c r="I406" s="673"/>
      <c r="J406" s="679" t="str">
        <f>IF(D406&lt;&gt;"",IF(E406&lt;&gt;"",VLOOKUP(CONCATENATE(D406,"-",E406),'[2]Three Phase - UG'!$C$8:$T$18,9,FALSE),""),"")</f>
        <v/>
      </c>
      <c r="K406" s="679" t="str">
        <f>IF(D406&lt;&gt;"",IF(E406&lt;&gt;"",VLOOKUP(CONCATENATE(D406,"-",E406),'[2]Three Phase - UG'!$C$8:$T$18,10,FALSE),""),"")</f>
        <v/>
      </c>
      <c r="L406" s="679" t="str">
        <f>IF(D406&lt;&gt;"",IF(E406&lt;&gt;"",VLOOKUP(CONCATENATE(D406,"-",E406),'[2]Three Phase - UG'!$C$8:$T$18,12,FALSE),""),"")</f>
        <v/>
      </c>
      <c r="M406" s="679" t="str">
        <f>IF(D406&lt;&gt;"",IF(E406&lt;&gt;"",VLOOKUP(CONCATENATE(D406,"-",E406),'[2]Three Phase - UG'!$C$8:$T$18,13,FALSE),""),"")</f>
        <v/>
      </c>
      <c r="N406" s="678" t="str">
        <f>IF(D406&lt;&gt;"",IF(E406&lt;&gt;"",VLOOKUP(CONCATENATE(D406,"-",E406),'[2]Three Phase - UG'!$C$8:$T$18,15,FALSE)*1000000,""),"")</f>
        <v/>
      </c>
      <c r="O406" s="679"/>
      <c r="P406" s="678"/>
      <c r="W406" s="671"/>
      <c r="X406" s="606"/>
      <c r="Y406" s="606"/>
      <c r="Z406" s="606"/>
      <c r="AA406" s="606"/>
      <c r="AB406" s="606"/>
      <c r="AC406" s="606"/>
      <c r="AD406" s="606"/>
      <c r="AE406" s="606"/>
      <c r="AF406" s="625"/>
      <c r="AG406" s="625"/>
      <c r="AH406" s="625"/>
      <c r="AI406" s="625"/>
      <c r="AJ406" s="625"/>
      <c r="AK406" s="625"/>
      <c r="AL406" s="625"/>
      <c r="AM406" s="625"/>
      <c r="AN406" s="606"/>
      <c r="AO406" s="606"/>
      <c r="AP406" s="606"/>
      <c r="AQ406" s="606"/>
      <c r="AR406" s="606"/>
      <c r="AS406" s="606"/>
      <c r="AT406" s="606"/>
      <c r="AU406" s="606"/>
      <c r="AV406" s="606"/>
      <c r="AW406" s="606"/>
      <c r="AX406" s="606"/>
      <c r="AY406" s="606"/>
      <c r="AZ406" s="606"/>
      <c r="BA406" s="606"/>
    </row>
    <row r="407" spans="1:53" s="672" customFormat="1" x14ac:dyDescent="0.25">
      <c r="A407" s="606"/>
      <c r="B407" s="677"/>
      <c r="C407" s="677"/>
      <c r="D407" s="676"/>
      <c r="E407" s="675"/>
      <c r="F407" s="675"/>
      <c r="G407" s="673"/>
      <c r="H407" s="674"/>
      <c r="I407" s="673"/>
      <c r="J407" s="679" t="str">
        <f>IF(D407&lt;&gt;"",IF(E407&lt;&gt;"",VLOOKUP(CONCATENATE(D407,"-",E407),'[2]Three Phase - UG'!$C$8:$T$18,9,FALSE),""),"")</f>
        <v/>
      </c>
      <c r="K407" s="679" t="str">
        <f>IF(D407&lt;&gt;"",IF(E407&lt;&gt;"",VLOOKUP(CONCATENATE(D407,"-",E407),'[2]Three Phase - UG'!$C$8:$T$18,10,FALSE),""),"")</f>
        <v/>
      </c>
      <c r="L407" s="679" t="str">
        <f>IF(D407&lt;&gt;"",IF(E407&lt;&gt;"",VLOOKUP(CONCATENATE(D407,"-",E407),'[2]Three Phase - UG'!$C$8:$T$18,12,FALSE),""),"")</f>
        <v/>
      </c>
      <c r="M407" s="679" t="str">
        <f>IF(D407&lt;&gt;"",IF(E407&lt;&gt;"",VLOOKUP(CONCATENATE(D407,"-",E407),'[2]Three Phase - UG'!$C$8:$T$18,13,FALSE),""),"")</f>
        <v/>
      </c>
      <c r="N407" s="678" t="str">
        <f>IF(D407&lt;&gt;"",IF(E407&lt;&gt;"",VLOOKUP(CONCATENATE(D407,"-",E407),'[2]Three Phase - UG'!$C$8:$T$18,15,FALSE)*1000000,""),"")</f>
        <v/>
      </c>
      <c r="O407" s="679"/>
      <c r="P407" s="678"/>
      <c r="W407" s="671"/>
      <c r="X407" s="606"/>
      <c r="Y407" s="606"/>
      <c r="Z407" s="606"/>
      <c r="AA407" s="606"/>
      <c r="AB407" s="606"/>
      <c r="AC407" s="606"/>
      <c r="AD407" s="606"/>
      <c r="AE407" s="606"/>
      <c r="AF407" s="625"/>
      <c r="AG407" s="625"/>
      <c r="AH407" s="625"/>
      <c r="AI407" s="625"/>
      <c r="AJ407" s="625"/>
      <c r="AK407" s="625"/>
      <c r="AL407" s="625"/>
      <c r="AM407" s="625"/>
      <c r="AN407" s="606"/>
      <c r="AO407" s="606"/>
      <c r="AP407" s="606"/>
      <c r="AQ407" s="606"/>
      <c r="AR407" s="606"/>
      <c r="AS407" s="606"/>
      <c r="AT407" s="606"/>
      <c r="AU407" s="606"/>
      <c r="AV407" s="606"/>
      <c r="AW407" s="606"/>
      <c r="AX407" s="606"/>
      <c r="AY407" s="606"/>
      <c r="AZ407" s="606"/>
      <c r="BA407" s="606"/>
    </row>
    <row r="408" spans="1:53" s="672" customFormat="1" x14ac:dyDescent="0.25">
      <c r="A408" s="606"/>
      <c r="B408" s="677"/>
      <c r="C408" s="677"/>
      <c r="D408" s="676"/>
      <c r="E408" s="675"/>
      <c r="F408" s="675"/>
      <c r="G408" s="673"/>
      <c r="H408" s="674"/>
      <c r="I408" s="673"/>
      <c r="J408" s="679" t="str">
        <f>IF(D408&lt;&gt;"",IF(E408&lt;&gt;"",VLOOKUP(CONCATENATE(D408,"-",E408),'[2]Three Phase - UG'!$C$8:$T$18,9,FALSE),""),"")</f>
        <v/>
      </c>
      <c r="K408" s="679" t="str">
        <f>IF(D408&lt;&gt;"",IF(E408&lt;&gt;"",VLOOKUP(CONCATENATE(D408,"-",E408),'[2]Three Phase - UG'!$C$8:$T$18,10,FALSE),""),"")</f>
        <v/>
      </c>
      <c r="L408" s="679" t="str">
        <f>IF(D408&lt;&gt;"",IF(E408&lt;&gt;"",VLOOKUP(CONCATENATE(D408,"-",E408),'[2]Three Phase - UG'!$C$8:$T$18,12,FALSE),""),"")</f>
        <v/>
      </c>
      <c r="M408" s="679" t="str">
        <f>IF(D408&lt;&gt;"",IF(E408&lt;&gt;"",VLOOKUP(CONCATENATE(D408,"-",E408),'[2]Three Phase - UG'!$C$8:$T$18,13,FALSE),""),"")</f>
        <v/>
      </c>
      <c r="N408" s="678" t="str">
        <f>IF(D408&lt;&gt;"",IF(E408&lt;&gt;"",VLOOKUP(CONCATENATE(D408,"-",E408),'[2]Three Phase - UG'!$C$8:$T$18,15,FALSE)*1000000,""),"")</f>
        <v/>
      </c>
      <c r="O408" s="679"/>
      <c r="P408" s="678"/>
      <c r="W408" s="671"/>
      <c r="X408" s="606"/>
      <c r="Y408" s="606"/>
      <c r="Z408" s="606"/>
      <c r="AA408" s="606"/>
      <c r="AB408" s="606"/>
      <c r="AC408" s="606"/>
      <c r="AD408" s="606"/>
      <c r="AE408" s="606"/>
      <c r="AF408" s="625"/>
      <c r="AG408" s="625"/>
      <c r="AH408" s="625"/>
      <c r="AI408" s="625"/>
      <c r="AJ408" s="625"/>
      <c r="AK408" s="625"/>
      <c r="AL408" s="625"/>
      <c r="AM408" s="625"/>
      <c r="AN408" s="606"/>
      <c r="AO408" s="606"/>
      <c r="AP408" s="606"/>
      <c r="AQ408" s="606"/>
      <c r="AR408" s="606"/>
      <c r="AS408" s="606"/>
      <c r="AT408" s="606"/>
      <c r="AU408" s="606"/>
      <c r="AV408" s="606"/>
      <c r="AW408" s="606"/>
      <c r="AX408" s="606"/>
      <c r="AY408" s="606"/>
      <c r="AZ408" s="606"/>
      <c r="BA408" s="606"/>
    </row>
    <row r="409" spans="1:53" s="672" customFormat="1" x14ac:dyDescent="0.25">
      <c r="A409" s="606"/>
      <c r="B409" s="677"/>
      <c r="C409" s="677"/>
      <c r="D409" s="676"/>
      <c r="E409" s="675"/>
      <c r="F409" s="675"/>
      <c r="G409" s="673"/>
      <c r="H409" s="674"/>
      <c r="I409" s="673"/>
      <c r="J409" s="679" t="str">
        <f>IF(D409&lt;&gt;"",IF(E409&lt;&gt;"",VLOOKUP(CONCATENATE(D409,"-",E409),'[2]Three Phase - UG'!$C$8:$T$18,9,FALSE),""),"")</f>
        <v/>
      </c>
      <c r="K409" s="679" t="str">
        <f>IF(D409&lt;&gt;"",IF(E409&lt;&gt;"",VLOOKUP(CONCATENATE(D409,"-",E409),'[2]Three Phase - UG'!$C$8:$T$18,10,FALSE),""),"")</f>
        <v/>
      </c>
      <c r="L409" s="679" t="str">
        <f>IF(D409&lt;&gt;"",IF(E409&lt;&gt;"",VLOOKUP(CONCATENATE(D409,"-",E409),'[2]Three Phase - UG'!$C$8:$T$18,12,FALSE),""),"")</f>
        <v/>
      </c>
      <c r="M409" s="679" t="str">
        <f>IF(D409&lt;&gt;"",IF(E409&lt;&gt;"",VLOOKUP(CONCATENATE(D409,"-",E409),'[2]Three Phase - UG'!$C$8:$T$18,13,FALSE),""),"")</f>
        <v/>
      </c>
      <c r="N409" s="678" t="str">
        <f>IF(D409&lt;&gt;"",IF(E409&lt;&gt;"",VLOOKUP(CONCATENATE(D409,"-",E409),'[2]Three Phase - UG'!$C$8:$T$18,15,FALSE)*1000000,""),"")</f>
        <v/>
      </c>
      <c r="O409" s="679"/>
      <c r="P409" s="678"/>
      <c r="W409" s="671"/>
      <c r="X409" s="606"/>
      <c r="Y409" s="606"/>
      <c r="Z409" s="606"/>
      <c r="AA409" s="606"/>
      <c r="AB409" s="606"/>
      <c r="AC409" s="606"/>
      <c r="AD409" s="606"/>
      <c r="AE409" s="606"/>
      <c r="AF409" s="625"/>
      <c r="AG409" s="625"/>
      <c r="AH409" s="625"/>
      <c r="AI409" s="625"/>
      <c r="AJ409" s="625"/>
      <c r="AK409" s="625"/>
      <c r="AL409" s="625"/>
      <c r="AM409" s="625"/>
      <c r="AN409" s="606"/>
      <c r="AO409" s="606"/>
      <c r="AP409" s="606"/>
      <c r="AQ409" s="606"/>
      <c r="AR409" s="606"/>
      <c r="AS409" s="606"/>
      <c r="AT409" s="606"/>
      <c r="AU409" s="606"/>
      <c r="AV409" s="606"/>
      <c r="AW409" s="606"/>
      <c r="AX409" s="606"/>
      <c r="AY409" s="606"/>
      <c r="AZ409" s="606"/>
      <c r="BA409" s="606"/>
    </row>
    <row r="410" spans="1:53" s="672" customFormat="1" x14ac:dyDescent="0.25">
      <c r="A410" s="606"/>
      <c r="B410" s="677"/>
      <c r="C410" s="677"/>
      <c r="D410" s="676"/>
      <c r="E410" s="675"/>
      <c r="F410" s="675"/>
      <c r="G410" s="673"/>
      <c r="H410" s="674"/>
      <c r="I410" s="673"/>
      <c r="J410" s="679" t="str">
        <f>IF(D410&lt;&gt;"",IF(E410&lt;&gt;"",VLOOKUP(CONCATENATE(D410,"-",E410),'[2]Three Phase - UG'!$C$8:$T$18,9,FALSE),""),"")</f>
        <v/>
      </c>
      <c r="K410" s="679" t="str">
        <f>IF(D410&lt;&gt;"",IF(E410&lt;&gt;"",VLOOKUP(CONCATENATE(D410,"-",E410),'[2]Three Phase - UG'!$C$8:$T$18,10,FALSE),""),"")</f>
        <v/>
      </c>
      <c r="L410" s="679" t="str">
        <f>IF(D410&lt;&gt;"",IF(E410&lt;&gt;"",VLOOKUP(CONCATENATE(D410,"-",E410),'[2]Three Phase - UG'!$C$8:$T$18,12,FALSE),""),"")</f>
        <v/>
      </c>
      <c r="M410" s="679" t="str">
        <f>IF(D410&lt;&gt;"",IF(E410&lt;&gt;"",VLOOKUP(CONCATENATE(D410,"-",E410),'[2]Three Phase - UG'!$C$8:$T$18,13,FALSE),""),"")</f>
        <v/>
      </c>
      <c r="N410" s="678" t="str">
        <f>IF(D410&lt;&gt;"",IF(E410&lt;&gt;"",VLOOKUP(CONCATENATE(D410,"-",E410),'[2]Three Phase - UG'!$C$8:$T$18,15,FALSE)*1000000,""),"")</f>
        <v/>
      </c>
      <c r="O410" s="679"/>
      <c r="P410" s="678"/>
      <c r="W410" s="671"/>
      <c r="X410" s="606"/>
      <c r="Y410" s="606"/>
      <c r="Z410" s="606"/>
      <c r="AA410" s="606"/>
      <c r="AB410" s="606"/>
      <c r="AC410" s="606"/>
      <c r="AD410" s="606"/>
      <c r="AE410" s="606"/>
      <c r="AF410" s="625"/>
      <c r="AG410" s="625"/>
      <c r="AH410" s="625"/>
      <c r="AI410" s="625"/>
      <c r="AJ410" s="625"/>
      <c r="AK410" s="625"/>
      <c r="AL410" s="625"/>
      <c r="AM410" s="625"/>
      <c r="AN410" s="606"/>
      <c r="AO410" s="606"/>
      <c r="AP410" s="606"/>
      <c r="AQ410" s="606"/>
      <c r="AR410" s="606"/>
      <c r="AS410" s="606"/>
      <c r="AT410" s="606"/>
      <c r="AU410" s="606"/>
      <c r="AV410" s="606"/>
      <c r="AW410" s="606"/>
      <c r="AX410" s="606"/>
      <c r="AY410" s="606"/>
      <c r="AZ410" s="606"/>
      <c r="BA410" s="606"/>
    </row>
    <row r="411" spans="1:53" s="672" customFormat="1" x14ac:dyDescent="0.25">
      <c r="A411" s="606"/>
      <c r="B411" s="677"/>
      <c r="C411" s="677"/>
      <c r="D411" s="676"/>
      <c r="E411" s="675"/>
      <c r="F411" s="675"/>
      <c r="G411" s="673"/>
      <c r="H411" s="674"/>
      <c r="I411" s="673"/>
      <c r="J411" s="679" t="str">
        <f>IF(D411&lt;&gt;"",IF(E411&lt;&gt;"",VLOOKUP(CONCATENATE(D411,"-",E411),'[2]Three Phase - UG'!$C$8:$T$18,9,FALSE),""),"")</f>
        <v/>
      </c>
      <c r="K411" s="679" t="str">
        <f>IF(D411&lt;&gt;"",IF(E411&lt;&gt;"",VLOOKUP(CONCATENATE(D411,"-",E411),'[2]Three Phase - UG'!$C$8:$T$18,10,FALSE),""),"")</f>
        <v/>
      </c>
      <c r="L411" s="679" t="str">
        <f>IF(D411&lt;&gt;"",IF(E411&lt;&gt;"",VLOOKUP(CONCATENATE(D411,"-",E411),'[2]Three Phase - UG'!$C$8:$T$18,12,FALSE),""),"")</f>
        <v/>
      </c>
      <c r="M411" s="679" t="str">
        <f>IF(D411&lt;&gt;"",IF(E411&lt;&gt;"",VLOOKUP(CONCATENATE(D411,"-",E411),'[2]Three Phase - UG'!$C$8:$T$18,13,FALSE),""),"")</f>
        <v/>
      </c>
      <c r="N411" s="678" t="str">
        <f>IF(D411&lt;&gt;"",IF(E411&lt;&gt;"",VLOOKUP(CONCATENATE(D411,"-",E411),'[2]Three Phase - UG'!$C$8:$T$18,15,FALSE)*1000000,""),"")</f>
        <v/>
      </c>
      <c r="O411" s="679"/>
      <c r="P411" s="678"/>
      <c r="W411" s="671"/>
      <c r="X411" s="606"/>
      <c r="Y411" s="606"/>
      <c r="Z411" s="606"/>
      <c r="AA411" s="606"/>
      <c r="AB411" s="606"/>
      <c r="AC411" s="606"/>
      <c r="AD411" s="606"/>
      <c r="AE411" s="606"/>
      <c r="AF411" s="625"/>
      <c r="AG411" s="625"/>
      <c r="AH411" s="625"/>
      <c r="AI411" s="625"/>
      <c r="AJ411" s="625"/>
      <c r="AK411" s="625"/>
      <c r="AL411" s="625"/>
      <c r="AM411" s="625"/>
      <c r="AN411" s="606"/>
      <c r="AO411" s="606"/>
      <c r="AP411" s="606"/>
      <c r="AQ411" s="606"/>
      <c r="AR411" s="606"/>
      <c r="AS411" s="606"/>
      <c r="AT411" s="606"/>
      <c r="AU411" s="606"/>
      <c r="AV411" s="606"/>
      <c r="AW411" s="606"/>
      <c r="AX411" s="606"/>
      <c r="AY411" s="606"/>
      <c r="AZ411" s="606"/>
      <c r="BA411" s="606"/>
    </row>
    <row r="412" spans="1:53" s="672" customFormat="1" x14ac:dyDescent="0.25">
      <c r="A412" s="606"/>
      <c r="B412" s="677"/>
      <c r="C412" s="677"/>
      <c r="D412" s="676"/>
      <c r="E412" s="675"/>
      <c r="F412" s="675"/>
      <c r="G412" s="673"/>
      <c r="H412" s="674"/>
      <c r="I412" s="673"/>
      <c r="J412" s="679" t="str">
        <f>IF(D412&lt;&gt;"",IF(E412&lt;&gt;"",VLOOKUP(CONCATENATE(D412,"-",E412),'[2]Three Phase - UG'!$C$8:$T$18,9,FALSE),""),"")</f>
        <v/>
      </c>
      <c r="K412" s="679" t="str">
        <f>IF(D412&lt;&gt;"",IF(E412&lt;&gt;"",VLOOKUP(CONCATENATE(D412,"-",E412),'[2]Three Phase - UG'!$C$8:$T$18,10,FALSE),""),"")</f>
        <v/>
      </c>
      <c r="L412" s="679" t="str">
        <f>IF(D412&lt;&gt;"",IF(E412&lt;&gt;"",VLOOKUP(CONCATENATE(D412,"-",E412),'[2]Three Phase - UG'!$C$8:$T$18,12,FALSE),""),"")</f>
        <v/>
      </c>
      <c r="M412" s="679" t="str">
        <f>IF(D412&lt;&gt;"",IF(E412&lt;&gt;"",VLOOKUP(CONCATENATE(D412,"-",E412),'[2]Three Phase - UG'!$C$8:$T$18,13,FALSE),""),"")</f>
        <v/>
      </c>
      <c r="N412" s="678" t="str">
        <f>IF(D412&lt;&gt;"",IF(E412&lt;&gt;"",VLOOKUP(CONCATENATE(D412,"-",E412),'[2]Three Phase - UG'!$C$8:$T$18,15,FALSE)*1000000,""),"")</f>
        <v/>
      </c>
      <c r="O412" s="679"/>
      <c r="P412" s="678"/>
      <c r="W412" s="671"/>
      <c r="X412" s="606"/>
      <c r="Y412" s="606"/>
      <c r="Z412" s="606"/>
      <c r="AA412" s="606"/>
      <c r="AB412" s="606"/>
      <c r="AC412" s="606"/>
      <c r="AD412" s="606"/>
      <c r="AE412" s="606"/>
      <c r="AF412" s="625"/>
      <c r="AG412" s="625"/>
      <c r="AH412" s="625"/>
      <c r="AI412" s="625"/>
      <c r="AJ412" s="625"/>
      <c r="AK412" s="625"/>
      <c r="AL412" s="625"/>
      <c r="AM412" s="625"/>
      <c r="AN412" s="606"/>
      <c r="AO412" s="606"/>
      <c r="AP412" s="606"/>
      <c r="AQ412" s="606"/>
      <c r="AR412" s="606"/>
      <c r="AS412" s="606"/>
      <c r="AT412" s="606"/>
      <c r="AU412" s="606"/>
      <c r="AV412" s="606"/>
      <c r="AW412" s="606"/>
      <c r="AX412" s="606"/>
      <c r="AY412" s="606"/>
      <c r="AZ412" s="606"/>
      <c r="BA412" s="606"/>
    </row>
    <row r="413" spans="1:53" s="672" customFormat="1" x14ac:dyDescent="0.25">
      <c r="A413" s="606"/>
      <c r="B413" s="677"/>
      <c r="C413" s="677"/>
      <c r="D413" s="676"/>
      <c r="E413" s="675"/>
      <c r="F413" s="675"/>
      <c r="G413" s="673"/>
      <c r="H413" s="674"/>
      <c r="I413" s="673"/>
      <c r="J413" s="679" t="str">
        <f>IF(D413&lt;&gt;"",IF(E413&lt;&gt;"",VLOOKUP(CONCATENATE(D413,"-",E413),'[2]Three Phase - UG'!$C$8:$T$18,9,FALSE),""),"")</f>
        <v/>
      </c>
      <c r="K413" s="679" t="str">
        <f>IF(D413&lt;&gt;"",IF(E413&lt;&gt;"",VLOOKUP(CONCATENATE(D413,"-",E413),'[2]Three Phase - UG'!$C$8:$T$18,10,FALSE),""),"")</f>
        <v/>
      </c>
      <c r="L413" s="679" t="str">
        <f>IF(D413&lt;&gt;"",IF(E413&lt;&gt;"",VLOOKUP(CONCATENATE(D413,"-",E413),'[2]Three Phase - UG'!$C$8:$T$18,12,FALSE),""),"")</f>
        <v/>
      </c>
      <c r="M413" s="679" t="str">
        <f>IF(D413&lt;&gt;"",IF(E413&lt;&gt;"",VLOOKUP(CONCATENATE(D413,"-",E413),'[2]Three Phase - UG'!$C$8:$T$18,13,FALSE),""),"")</f>
        <v/>
      </c>
      <c r="N413" s="678" t="str">
        <f>IF(D413&lt;&gt;"",IF(E413&lt;&gt;"",VLOOKUP(CONCATENATE(D413,"-",E413),'[2]Three Phase - UG'!$C$8:$T$18,15,FALSE)*1000000,""),"")</f>
        <v/>
      </c>
      <c r="O413" s="679"/>
      <c r="P413" s="678"/>
      <c r="W413" s="671"/>
      <c r="X413" s="606"/>
      <c r="Y413" s="606"/>
      <c r="Z413" s="606"/>
      <c r="AA413" s="606"/>
      <c r="AB413" s="606"/>
      <c r="AC413" s="606"/>
      <c r="AD413" s="606"/>
      <c r="AE413" s="606"/>
      <c r="AF413" s="625"/>
      <c r="AG413" s="625"/>
      <c r="AH413" s="625"/>
      <c r="AI413" s="625"/>
      <c r="AJ413" s="625"/>
      <c r="AK413" s="625"/>
      <c r="AL413" s="625"/>
      <c r="AM413" s="625"/>
      <c r="AN413" s="606"/>
      <c r="AO413" s="606"/>
      <c r="AP413" s="606"/>
      <c r="AQ413" s="606"/>
      <c r="AR413" s="606"/>
      <c r="AS413" s="606"/>
      <c r="AT413" s="606"/>
      <c r="AU413" s="606"/>
      <c r="AV413" s="606"/>
      <c r="AW413" s="606"/>
      <c r="AX413" s="606"/>
      <c r="AY413" s="606"/>
      <c r="AZ413" s="606"/>
      <c r="BA413" s="606"/>
    </row>
    <row r="414" spans="1:53" s="672" customFormat="1" x14ac:dyDescent="0.25">
      <c r="A414" s="606"/>
      <c r="B414" s="677"/>
      <c r="C414" s="677"/>
      <c r="D414" s="676"/>
      <c r="E414" s="675"/>
      <c r="F414" s="675"/>
      <c r="G414" s="673"/>
      <c r="H414" s="674"/>
      <c r="I414" s="673"/>
      <c r="J414" s="679" t="str">
        <f>IF(D414&lt;&gt;"",IF(E414&lt;&gt;"",VLOOKUP(CONCATENATE(D414,"-",E414),'[2]Three Phase - UG'!$C$8:$T$18,9,FALSE),""),"")</f>
        <v/>
      </c>
      <c r="K414" s="679" t="str">
        <f>IF(D414&lt;&gt;"",IF(E414&lt;&gt;"",VLOOKUP(CONCATENATE(D414,"-",E414),'[2]Three Phase - UG'!$C$8:$T$18,10,FALSE),""),"")</f>
        <v/>
      </c>
      <c r="L414" s="679" t="str">
        <f>IF(D414&lt;&gt;"",IF(E414&lt;&gt;"",VLOOKUP(CONCATENATE(D414,"-",E414),'[2]Three Phase - UG'!$C$8:$T$18,12,FALSE),""),"")</f>
        <v/>
      </c>
      <c r="M414" s="679" t="str">
        <f>IF(D414&lt;&gt;"",IF(E414&lt;&gt;"",VLOOKUP(CONCATENATE(D414,"-",E414),'[2]Three Phase - UG'!$C$8:$T$18,13,FALSE),""),"")</f>
        <v/>
      </c>
      <c r="N414" s="678" t="str">
        <f>IF(D414&lt;&gt;"",IF(E414&lt;&gt;"",VLOOKUP(CONCATENATE(D414,"-",E414),'[2]Three Phase - UG'!$C$8:$T$18,15,FALSE)*1000000,""),"")</f>
        <v/>
      </c>
      <c r="O414" s="679"/>
      <c r="P414" s="678"/>
      <c r="W414" s="671"/>
      <c r="X414" s="606"/>
      <c r="Y414" s="606"/>
      <c r="Z414" s="606"/>
      <c r="AA414" s="606"/>
      <c r="AB414" s="606"/>
      <c r="AC414" s="606"/>
      <c r="AD414" s="606"/>
      <c r="AE414" s="606"/>
      <c r="AF414" s="625"/>
      <c r="AG414" s="625"/>
      <c r="AH414" s="625"/>
      <c r="AI414" s="625"/>
      <c r="AJ414" s="625"/>
      <c r="AK414" s="625"/>
      <c r="AL414" s="625"/>
      <c r="AM414" s="625"/>
      <c r="AN414" s="606"/>
      <c r="AO414" s="606"/>
      <c r="AP414" s="606"/>
      <c r="AQ414" s="606"/>
      <c r="AR414" s="606"/>
      <c r="AS414" s="606"/>
      <c r="AT414" s="606"/>
      <c r="AU414" s="606"/>
      <c r="AV414" s="606"/>
      <c r="AW414" s="606"/>
      <c r="AX414" s="606"/>
      <c r="AY414" s="606"/>
      <c r="AZ414" s="606"/>
      <c r="BA414" s="606"/>
    </row>
    <row r="415" spans="1:53" s="672" customFormat="1" x14ac:dyDescent="0.25">
      <c r="A415" s="606"/>
      <c r="B415" s="677"/>
      <c r="C415" s="677"/>
      <c r="D415" s="676"/>
      <c r="E415" s="675"/>
      <c r="F415" s="675"/>
      <c r="G415" s="673"/>
      <c r="H415" s="674"/>
      <c r="I415" s="673"/>
      <c r="J415" s="679" t="str">
        <f>IF(D415&lt;&gt;"",IF(E415&lt;&gt;"",VLOOKUP(CONCATENATE(D415,"-",E415),'[2]Three Phase - UG'!$C$8:$T$18,9,FALSE),""),"")</f>
        <v/>
      </c>
      <c r="K415" s="679" t="str">
        <f>IF(D415&lt;&gt;"",IF(E415&lt;&gt;"",VLOOKUP(CONCATENATE(D415,"-",E415),'[2]Three Phase - UG'!$C$8:$T$18,10,FALSE),""),"")</f>
        <v/>
      </c>
      <c r="L415" s="679" t="str">
        <f>IF(D415&lt;&gt;"",IF(E415&lt;&gt;"",VLOOKUP(CONCATENATE(D415,"-",E415),'[2]Three Phase - UG'!$C$8:$T$18,12,FALSE),""),"")</f>
        <v/>
      </c>
      <c r="M415" s="679" t="str">
        <f>IF(D415&lt;&gt;"",IF(E415&lt;&gt;"",VLOOKUP(CONCATENATE(D415,"-",E415),'[2]Three Phase - UG'!$C$8:$T$18,13,FALSE),""),"")</f>
        <v/>
      </c>
      <c r="N415" s="678" t="str">
        <f>IF(D415&lt;&gt;"",IF(E415&lt;&gt;"",VLOOKUP(CONCATENATE(D415,"-",E415),'[2]Three Phase - UG'!$C$8:$T$18,15,FALSE)*1000000,""),"")</f>
        <v/>
      </c>
      <c r="O415" s="679"/>
      <c r="P415" s="678"/>
      <c r="W415" s="671"/>
      <c r="X415" s="606"/>
      <c r="Y415" s="606"/>
      <c r="Z415" s="606"/>
      <c r="AA415" s="606"/>
      <c r="AB415" s="606"/>
      <c r="AC415" s="606"/>
      <c r="AD415" s="606"/>
      <c r="AE415" s="606"/>
      <c r="AF415" s="625"/>
      <c r="AG415" s="625"/>
      <c r="AH415" s="625"/>
      <c r="AI415" s="625"/>
      <c r="AJ415" s="625"/>
      <c r="AK415" s="625"/>
      <c r="AL415" s="625"/>
      <c r="AM415" s="625"/>
      <c r="AN415" s="606"/>
      <c r="AO415" s="606"/>
      <c r="AP415" s="606"/>
      <c r="AQ415" s="606"/>
      <c r="AR415" s="606"/>
      <c r="AS415" s="606"/>
      <c r="AT415" s="606"/>
      <c r="AU415" s="606"/>
      <c r="AV415" s="606"/>
      <c r="AW415" s="606"/>
      <c r="AX415" s="606"/>
      <c r="AY415" s="606"/>
      <c r="AZ415" s="606"/>
      <c r="BA415" s="606"/>
    </row>
    <row r="416" spans="1:53" s="672" customFormat="1" x14ac:dyDescent="0.25">
      <c r="A416" s="606"/>
      <c r="B416" s="677"/>
      <c r="C416" s="677"/>
      <c r="D416" s="676"/>
      <c r="E416" s="675"/>
      <c r="F416" s="675"/>
      <c r="G416" s="673"/>
      <c r="H416" s="674"/>
      <c r="I416" s="673"/>
      <c r="J416" s="679" t="str">
        <f>IF(D416&lt;&gt;"",IF(E416&lt;&gt;"",VLOOKUP(CONCATENATE(D416,"-",E416),'[2]Three Phase - UG'!$C$8:$T$18,9,FALSE),""),"")</f>
        <v/>
      </c>
      <c r="K416" s="679" t="str">
        <f>IF(D416&lt;&gt;"",IF(E416&lt;&gt;"",VLOOKUP(CONCATENATE(D416,"-",E416),'[2]Three Phase - UG'!$C$8:$T$18,10,FALSE),""),"")</f>
        <v/>
      </c>
      <c r="L416" s="679" t="str">
        <f>IF(D416&lt;&gt;"",IF(E416&lt;&gt;"",VLOOKUP(CONCATENATE(D416,"-",E416),'[2]Three Phase - UG'!$C$8:$T$18,12,FALSE),""),"")</f>
        <v/>
      </c>
      <c r="M416" s="679" t="str">
        <f>IF(D416&lt;&gt;"",IF(E416&lt;&gt;"",VLOOKUP(CONCATENATE(D416,"-",E416),'[2]Three Phase - UG'!$C$8:$T$18,13,FALSE),""),"")</f>
        <v/>
      </c>
      <c r="N416" s="678" t="str">
        <f>IF(D416&lt;&gt;"",IF(E416&lt;&gt;"",VLOOKUP(CONCATENATE(D416,"-",E416),'[2]Three Phase - UG'!$C$8:$T$18,15,FALSE)*1000000,""),"")</f>
        <v/>
      </c>
      <c r="O416" s="679"/>
      <c r="P416" s="678"/>
      <c r="W416" s="671"/>
      <c r="X416" s="606"/>
      <c r="Y416" s="606"/>
      <c r="Z416" s="606"/>
      <c r="AA416" s="606"/>
      <c r="AB416" s="606"/>
      <c r="AC416" s="606"/>
      <c r="AD416" s="606"/>
      <c r="AE416" s="606"/>
      <c r="AF416" s="625"/>
      <c r="AG416" s="625"/>
      <c r="AH416" s="625"/>
      <c r="AI416" s="625"/>
      <c r="AJ416" s="625"/>
      <c r="AK416" s="625"/>
      <c r="AL416" s="625"/>
      <c r="AM416" s="625"/>
      <c r="AN416" s="606"/>
      <c r="AO416" s="606"/>
      <c r="AP416" s="606"/>
      <c r="AQ416" s="606"/>
      <c r="AR416" s="606"/>
      <c r="AS416" s="606"/>
      <c r="AT416" s="606"/>
      <c r="AU416" s="606"/>
      <c r="AV416" s="606"/>
      <c r="AW416" s="606"/>
      <c r="AX416" s="606"/>
      <c r="AY416" s="606"/>
      <c r="AZ416" s="606"/>
      <c r="BA416" s="606"/>
    </row>
    <row r="417" spans="1:53" s="672" customFormat="1" x14ac:dyDescent="0.25">
      <c r="A417" s="606"/>
      <c r="B417" s="677"/>
      <c r="C417" s="677"/>
      <c r="D417" s="676"/>
      <c r="E417" s="675"/>
      <c r="F417" s="675"/>
      <c r="G417" s="673"/>
      <c r="H417" s="674"/>
      <c r="I417" s="673"/>
      <c r="J417" s="679" t="str">
        <f>IF(D417&lt;&gt;"",IF(E417&lt;&gt;"",VLOOKUP(CONCATENATE(D417,"-",E417),'[2]Three Phase - UG'!$C$8:$T$18,9,FALSE),""),"")</f>
        <v/>
      </c>
      <c r="K417" s="679" t="str">
        <f>IF(D417&lt;&gt;"",IF(E417&lt;&gt;"",VLOOKUP(CONCATENATE(D417,"-",E417),'[2]Three Phase - UG'!$C$8:$T$18,10,FALSE),""),"")</f>
        <v/>
      </c>
      <c r="L417" s="679" t="str">
        <f>IF(D417&lt;&gt;"",IF(E417&lt;&gt;"",VLOOKUP(CONCATENATE(D417,"-",E417),'[2]Three Phase - UG'!$C$8:$T$18,12,FALSE),""),"")</f>
        <v/>
      </c>
      <c r="M417" s="679" t="str">
        <f>IF(D417&lt;&gt;"",IF(E417&lt;&gt;"",VLOOKUP(CONCATENATE(D417,"-",E417),'[2]Three Phase - UG'!$C$8:$T$18,13,FALSE),""),"")</f>
        <v/>
      </c>
      <c r="N417" s="678" t="str">
        <f>IF(D417&lt;&gt;"",IF(E417&lt;&gt;"",VLOOKUP(CONCATENATE(D417,"-",E417),'[2]Three Phase - UG'!$C$8:$T$18,15,FALSE)*1000000,""),"")</f>
        <v/>
      </c>
      <c r="O417" s="679"/>
      <c r="P417" s="678"/>
      <c r="W417" s="671"/>
      <c r="X417" s="606"/>
      <c r="Y417" s="606"/>
      <c r="Z417" s="606"/>
      <c r="AA417" s="606"/>
      <c r="AB417" s="606"/>
      <c r="AC417" s="606"/>
      <c r="AD417" s="606"/>
      <c r="AE417" s="606"/>
      <c r="AF417" s="625"/>
      <c r="AG417" s="625"/>
      <c r="AH417" s="625"/>
      <c r="AI417" s="625"/>
      <c r="AJ417" s="625"/>
      <c r="AK417" s="625"/>
      <c r="AL417" s="625"/>
      <c r="AM417" s="625"/>
      <c r="AN417" s="606"/>
      <c r="AO417" s="606"/>
      <c r="AP417" s="606"/>
      <c r="AQ417" s="606"/>
      <c r="AR417" s="606"/>
      <c r="AS417" s="606"/>
      <c r="AT417" s="606"/>
      <c r="AU417" s="606"/>
      <c r="AV417" s="606"/>
      <c r="AW417" s="606"/>
      <c r="AX417" s="606"/>
      <c r="AY417" s="606"/>
      <c r="AZ417" s="606"/>
      <c r="BA417" s="606"/>
    </row>
    <row r="418" spans="1:53" s="672" customFormat="1" x14ac:dyDescent="0.25">
      <c r="A418" s="606"/>
      <c r="B418" s="677"/>
      <c r="C418" s="677"/>
      <c r="D418" s="676"/>
      <c r="E418" s="675"/>
      <c r="F418" s="675"/>
      <c r="G418" s="673"/>
      <c r="H418" s="674"/>
      <c r="I418" s="673"/>
      <c r="J418" s="679" t="str">
        <f>IF(D418&lt;&gt;"",IF(E418&lt;&gt;"",VLOOKUP(CONCATENATE(D418,"-",E418),'[2]Three Phase - UG'!$C$8:$T$18,9,FALSE),""),"")</f>
        <v/>
      </c>
      <c r="K418" s="679" t="str">
        <f>IF(D418&lt;&gt;"",IF(E418&lt;&gt;"",VLOOKUP(CONCATENATE(D418,"-",E418),'[2]Three Phase - UG'!$C$8:$T$18,10,FALSE),""),"")</f>
        <v/>
      </c>
      <c r="L418" s="679" t="str">
        <f>IF(D418&lt;&gt;"",IF(E418&lt;&gt;"",VLOOKUP(CONCATENATE(D418,"-",E418),'[2]Three Phase - UG'!$C$8:$T$18,12,FALSE),""),"")</f>
        <v/>
      </c>
      <c r="M418" s="679" t="str">
        <f>IF(D418&lt;&gt;"",IF(E418&lt;&gt;"",VLOOKUP(CONCATENATE(D418,"-",E418),'[2]Three Phase - UG'!$C$8:$T$18,13,FALSE),""),"")</f>
        <v/>
      </c>
      <c r="N418" s="678" t="str">
        <f>IF(D418&lt;&gt;"",IF(E418&lt;&gt;"",VLOOKUP(CONCATENATE(D418,"-",E418),'[2]Three Phase - UG'!$C$8:$T$18,15,FALSE)*1000000,""),"")</f>
        <v/>
      </c>
      <c r="O418" s="679"/>
      <c r="P418" s="678"/>
      <c r="W418" s="671"/>
      <c r="X418" s="606"/>
      <c r="Y418" s="606"/>
      <c r="Z418" s="606"/>
      <c r="AA418" s="606"/>
      <c r="AB418" s="606"/>
      <c r="AC418" s="606"/>
      <c r="AD418" s="606"/>
      <c r="AE418" s="606"/>
      <c r="AF418" s="625"/>
      <c r="AG418" s="625"/>
      <c r="AH418" s="625"/>
      <c r="AI418" s="625"/>
      <c r="AJ418" s="625"/>
      <c r="AK418" s="625"/>
      <c r="AL418" s="625"/>
      <c r="AM418" s="625"/>
      <c r="AN418" s="606"/>
      <c r="AO418" s="606"/>
      <c r="AP418" s="606"/>
      <c r="AQ418" s="606"/>
      <c r="AR418" s="606"/>
      <c r="AS418" s="606"/>
      <c r="AT418" s="606"/>
      <c r="AU418" s="606"/>
      <c r="AV418" s="606"/>
      <c r="AW418" s="606"/>
      <c r="AX418" s="606"/>
      <c r="AY418" s="606"/>
      <c r="AZ418" s="606"/>
      <c r="BA418" s="606"/>
    </row>
    <row r="419" spans="1:53" s="672" customFormat="1" x14ac:dyDescent="0.25">
      <c r="A419" s="606"/>
      <c r="B419" s="677"/>
      <c r="C419" s="677"/>
      <c r="D419" s="676"/>
      <c r="E419" s="675"/>
      <c r="F419" s="675"/>
      <c r="G419" s="673"/>
      <c r="H419" s="674"/>
      <c r="I419" s="673"/>
      <c r="J419" s="679" t="str">
        <f>IF(D419&lt;&gt;"",IF(E419&lt;&gt;"",VLOOKUP(CONCATENATE(D419,"-",E419),'[2]Three Phase - UG'!$C$8:$T$18,9,FALSE),""),"")</f>
        <v/>
      </c>
      <c r="K419" s="679" t="str">
        <f>IF(D419&lt;&gt;"",IF(E419&lt;&gt;"",VLOOKUP(CONCATENATE(D419,"-",E419),'[2]Three Phase - UG'!$C$8:$T$18,10,FALSE),""),"")</f>
        <v/>
      </c>
      <c r="L419" s="679" t="str">
        <f>IF(D419&lt;&gt;"",IF(E419&lt;&gt;"",VLOOKUP(CONCATENATE(D419,"-",E419),'[2]Three Phase - UG'!$C$8:$T$18,12,FALSE),""),"")</f>
        <v/>
      </c>
      <c r="M419" s="679" t="str">
        <f>IF(D419&lt;&gt;"",IF(E419&lt;&gt;"",VLOOKUP(CONCATENATE(D419,"-",E419),'[2]Three Phase - UG'!$C$8:$T$18,13,FALSE),""),"")</f>
        <v/>
      </c>
      <c r="N419" s="678" t="str">
        <f>IF(D419&lt;&gt;"",IF(E419&lt;&gt;"",VLOOKUP(CONCATENATE(D419,"-",E419),'[2]Three Phase - UG'!$C$8:$T$18,15,FALSE)*1000000,""),"")</f>
        <v/>
      </c>
      <c r="O419" s="679"/>
      <c r="P419" s="678"/>
      <c r="W419" s="671"/>
      <c r="X419" s="606"/>
      <c r="Y419" s="606"/>
      <c r="Z419" s="606"/>
      <c r="AA419" s="606"/>
      <c r="AB419" s="606"/>
      <c r="AC419" s="606"/>
      <c r="AD419" s="606"/>
      <c r="AE419" s="606"/>
      <c r="AF419" s="625"/>
      <c r="AG419" s="625"/>
      <c r="AH419" s="625"/>
      <c r="AI419" s="625"/>
      <c r="AJ419" s="625"/>
      <c r="AK419" s="625"/>
      <c r="AL419" s="625"/>
      <c r="AM419" s="625"/>
      <c r="AN419" s="606"/>
      <c r="AO419" s="606"/>
      <c r="AP419" s="606"/>
      <c r="AQ419" s="606"/>
      <c r="AR419" s="606"/>
      <c r="AS419" s="606"/>
      <c r="AT419" s="606"/>
      <c r="AU419" s="606"/>
      <c r="AV419" s="606"/>
      <c r="AW419" s="606"/>
      <c r="AX419" s="606"/>
      <c r="AY419" s="606"/>
      <c r="AZ419" s="606"/>
      <c r="BA419" s="606"/>
    </row>
    <row r="420" spans="1:53" s="672" customFormat="1" x14ac:dyDescent="0.25">
      <c r="A420" s="606"/>
      <c r="B420" s="677"/>
      <c r="C420" s="677"/>
      <c r="D420" s="676"/>
      <c r="E420" s="675"/>
      <c r="F420" s="675"/>
      <c r="G420" s="673"/>
      <c r="H420" s="674"/>
      <c r="I420" s="673"/>
      <c r="J420" s="679" t="str">
        <f>IF(D420&lt;&gt;"",IF(E420&lt;&gt;"",VLOOKUP(CONCATENATE(D420,"-",E420),'[2]Three Phase - UG'!$C$8:$T$18,9,FALSE),""),"")</f>
        <v/>
      </c>
      <c r="K420" s="679" t="str">
        <f>IF(D420&lt;&gt;"",IF(E420&lt;&gt;"",VLOOKUP(CONCATENATE(D420,"-",E420),'[2]Three Phase - UG'!$C$8:$T$18,10,FALSE),""),"")</f>
        <v/>
      </c>
      <c r="L420" s="679" t="str">
        <f>IF(D420&lt;&gt;"",IF(E420&lt;&gt;"",VLOOKUP(CONCATENATE(D420,"-",E420),'[2]Three Phase - UG'!$C$8:$T$18,12,FALSE),""),"")</f>
        <v/>
      </c>
      <c r="M420" s="679" t="str">
        <f>IF(D420&lt;&gt;"",IF(E420&lt;&gt;"",VLOOKUP(CONCATENATE(D420,"-",E420),'[2]Three Phase - UG'!$C$8:$T$18,13,FALSE),""),"")</f>
        <v/>
      </c>
      <c r="N420" s="678" t="str">
        <f>IF(D420&lt;&gt;"",IF(E420&lt;&gt;"",VLOOKUP(CONCATENATE(D420,"-",E420),'[2]Three Phase - UG'!$C$8:$T$18,15,FALSE)*1000000,""),"")</f>
        <v/>
      </c>
      <c r="O420" s="679"/>
      <c r="P420" s="678"/>
      <c r="W420" s="671"/>
      <c r="X420" s="606"/>
      <c r="Y420" s="606"/>
      <c r="Z420" s="606"/>
      <c r="AA420" s="606"/>
      <c r="AB420" s="606"/>
      <c r="AC420" s="606"/>
      <c r="AD420" s="606"/>
      <c r="AE420" s="606"/>
      <c r="AF420" s="625"/>
      <c r="AG420" s="625"/>
      <c r="AH420" s="625"/>
      <c r="AI420" s="625"/>
      <c r="AJ420" s="625"/>
      <c r="AK420" s="625"/>
      <c r="AL420" s="625"/>
      <c r="AM420" s="625"/>
      <c r="AN420" s="606"/>
      <c r="AO420" s="606"/>
      <c r="AP420" s="606"/>
      <c r="AQ420" s="606"/>
      <c r="AR420" s="606"/>
      <c r="AS420" s="606"/>
      <c r="AT420" s="606"/>
      <c r="AU420" s="606"/>
      <c r="AV420" s="606"/>
      <c r="AW420" s="606"/>
      <c r="AX420" s="606"/>
      <c r="AY420" s="606"/>
      <c r="AZ420" s="606"/>
      <c r="BA420" s="606"/>
    </row>
    <row r="421" spans="1:53" s="672" customFormat="1" x14ac:dyDescent="0.25">
      <c r="A421" s="606"/>
      <c r="B421" s="677"/>
      <c r="C421" s="677"/>
      <c r="D421" s="676"/>
      <c r="E421" s="675"/>
      <c r="F421" s="675"/>
      <c r="G421" s="673"/>
      <c r="H421" s="674"/>
      <c r="I421" s="673"/>
      <c r="J421" s="679" t="str">
        <f>IF(D421&lt;&gt;"",IF(E421&lt;&gt;"",VLOOKUP(CONCATENATE(D421,"-",E421),'[2]Three Phase - UG'!$C$8:$T$18,9,FALSE),""),"")</f>
        <v/>
      </c>
      <c r="K421" s="679" t="str">
        <f>IF(D421&lt;&gt;"",IF(E421&lt;&gt;"",VLOOKUP(CONCATENATE(D421,"-",E421),'[2]Three Phase - UG'!$C$8:$T$18,10,FALSE),""),"")</f>
        <v/>
      </c>
      <c r="L421" s="679" t="str">
        <f>IF(D421&lt;&gt;"",IF(E421&lt;&gt;"",VLOOKUP(CONCATENATE(D421,"-",E421),'[2]Three Phase - UG'!$C$8:$T$18,12,FALSE),""),"")</f>
        <v/>
      </c>
      <c r="M421" s="679" t="str">
        <f>IF(D421&lt;&gt;"",IF(E421&lt;&gt;"",VLOOKUP(CONCATENATE(D421,"-",E421),'[2]Three Phase - UG'!$C$8:$T$18,13,FALSE),""),"")</f>
        <v/>
      </c>
      <c r="N421" s="678" t="str">
        <f>IF(D421&lt;&gt;"",IF(E421&lt;&gt;"",VLOOKUP(CONCATENATE(D421,"-",E421),'[2]Three Phase - UG'!$C$8:$T$18,15,FALSE)*1000000,""),"")</f>
        <v/>
      </c>
      <c r="O421" s="679"/>
      <c r="P421" s="678"/>
      <c r="W421" s="671"/>
      <c r="X421" s="606"/>
      <c r="Y421" s="606"/>
      <c r="Z421" s="606"/>
      <c r="AA421" s="606"/>
      <c r="AB421" s="606"/>
      <c r="AC421" s="606"/>
      <c r="AD421" s="606"/>
      <c r="AE421" s="606"/>
      <c r="AF421" s="625"/>
      <c r="AG421" s="625"/>
      <c r="AH421" s="625"/>
      <c r="AI421" s="625"/>
      <c r="AJ421" s="625"/>
      <c r="AK421" s="625"/>
      <c r="AL421" s="625"/>
      <c r="AM421" s="625"/>
      <c r="AN421" s="606"/>
      <c r="AO421" s="606"/>
      <c r="AP421" s="606"/>
      <c r="AQ421" s="606"/>
      <c r="AR421" s="606"/>
      <c r="AS421" s="606"/>
      <c r="AT421" s="606"/>
      <c r="AU421" s="606"/>
      <c r="AV421" s="606"/>
      <c r="AW421" s="606"/>
      <c r="AX421" s="606"/>
      <c r="AY421" s="606"/>
      <c r="AZ421" s="606"/>
      <c r="BA421" s="606"/>
    </row>
    <row r="422" spans="1:53" s="672" customFormat="1" x14ac:dyDescent="0.25">
      <c r="A422" s="606"/>
      <c r="B422" s="677"/>
      <c r="C422" s="677"/>
      <c r="D422" s="676"/>
      <c r="E422" s="675"/>
      <c r="F422" s="675"/>
      <c r="G422" s="673"/>
      <c r="H422" s="674"/>
      <c r="I422" s="673"/>
      <c r="J422" s="679" t="str">
        <f>IF(D422&lt;&gt;"",IF(E422&lt;&gt;"",VLOOKUP(CONCATENATE(D422,"-",E422),'[2]Three Phase - UG'!$C$8:$T$18,9,FALSE),""),"")</f>
        <v/>
      </c>
      <c r="K422" s="679" t="str">
        <f>IF(D422&lt;&gt;"",IF(E422&lt;&gt;"",VLOOKUP(CONCATENATE(D422,"-",E422),'[2]Three Phase - UG'!$C$8:$T$18,10,FALSE),""),"")</f>
        <v/>
      </c>
      <c r="L422" s="679" t="str">
        <f>IF(D422&lt;&gt;"",IF(E422&lt;&gt;"",VLOOKUP(CONCATENATE(D422,"-",E422),'[2]Three Phase - UG'!$C$8:$T$18,12,FALSE),""),"")</f>
        <v/>
      </c>
      <c r="M422" s="679" t="str">
        <f>IF(D422&lt;&gt;"",IF(E422&lt;&gt;"",VLOOKUP(CONCATENATE(D422,"-",E422),'[2]Three Phase - UG'!$C$8:$T$18,13,FALSE),""),"")</f>
        <v/>
      </c>
      <c r="N422" s="678" t="str">
        <f>IF(D422&lt;&gt;"",IF(E422&lt;&gt;"",VLOOKUP(CONCATENATE(D422,"-",E422),'[2]Three Phase - UG'!$C$8:$T$18,15,FALSE)*1000000,""),"")</f>
        <v/>
      </c>
      <c r="O422" s="679"/>
      <c r="P422" s="678"/>
      <c r="W422" s="671"/>
      <c r="X422" s="606"/>
      <c r="Y422" s="606"/>
      <c r="Z422" s="606"/>
      <c r="AA422" s="606"/>
      <c r="AB422" s="606"/>
      <c r="AC422" s="606"/>
      <c r="AD422" s="606"/>
      <c r="AE422" s="606"/>
      <c r="AF422" s="625"/>
      <c r="AG422" s="625"/>
      <c r="AH422" s="625"/>
      <c r="AI422" s="625"/>
      <c r="AJ422" s="625"/>
      <c r="AK422" s="625"/>
      <c r="AL422" s="625"/>
      <c r="AM422" s="625"/>
      <c r="AN422" s="606"/>
      <c r="AO422" s="606"/>
      <c r="AP422" s="606"/>
      <c r="AQ422" s="606"/>
      <c r="AR422" s="606"/>
      <c r="AS422" s="606"/>
      <c r="AT422" s="606"/>
      <c r="AU422" s="606"/>
      <c r="AV422" s="606"/>
      <c r="AW422" s="606"/>
      <c r="AX422" s="606"/>
      <c r="AY422" s="606"/>
      <c r="AZ422" s="606"/>
      <c r="BA422" s="606"/>
    </row>
    <row r="423" spans="1:53" s="672" customFormat="1" x14ac:dyDescent="0.25">
      <c r="A423" s="606"/>
      <c r="B423" s="677"/>
      <c r="C423" s="677"/>
      <c r="D423" s="676"/>
      <c r="E423" s="675"/>
      <c r="F423" s="675"/>
      <c r="G423" s="673"/>
      <c r="H423" s="674"/>
      <c r="I423" s="673"/>
      <c r="J423" s="679" t="str">
        <f>IF(D423&lt;&gt;"",IF(E423&lt;&gt;"",VLOOKUP(CONCATENATE(D423,"-",E423),'[2]Three Phase - UG'!$C$8:$T$18,9,FALSE),""),"")</f>
        <v/>
      </c>
      <c r="K423" s="679" t="str">
        <f>IF(D423&lt;&gt;"",IF(E423&lt;&gt;"",VLOOKUP(CONCATENATE(D423,"-",E423),'[2]Three Phase - UG'!$C$8:$T$18,10,FALSE),""),"")</f>
        <v/>
      </c>
      <c r="L423" s="679" t="str">
        <f>IF(D423&lt;&gt;"",IF(E423&lt;&gt;"",VLOOKUP(CONCATENATE(D423,"-",E423),'[2]Three Phase - UG'!$C$8:$T$18,12,FALSE),""),"")</f>
        <v/>
      </c>
      <c r="M423" s="679" t="str">
        <f>IF(D423&lt;&gt;"",IF(E423&lt;&gt;"",VLOOKUP(CONCATENATE(D423,"-",E423),'[2]Three Phase - UG'!$C$8:$T$18,13,FALSE),""),"")</f>
        <v/>
      </c>
      <c r="N423" s="678" t="str">
        <f>IF(D423&lt;&gt;"",IF(E423&lt;&gt;"",VLOOKUP(CONCATENATE(D423,"-",E423),'[2]Three Phase - UG'!$C$8:$T$18,15,FALSE)*1000000,""),"")</f>
        <v/>
      </c>
      <c r="O423" s="679"/>
      <c r="P423" s="678"/>
      <c r="W423" s="671"/>
      <c r="X423" s="606"/>
      <c r="Y423" s="606"/>
      <c r="Z423" s="606"/>
      <c r="AA423" s="606"/>
      <c r="AB423" s="606"/>
      <c r="AC423" s="606"/>
      <c r="AD423" s="606"/>
      <c r="AE423" s="606"/>
      <c r="AF423" s="625"/>
      <c r="AG423" s="625"/>
      <c r="AH423" s="625"/>
      <c r="AI423" s="625"/>
      <c r="AJ423" s="625"/>
      <c r="AK423" s="625"/>
      <c r="AL423" s="625"/>
      <c r="AM423" s="625"/>
      <c r="AN423" s="606"/>
      <c r="AO423" s="606"/>
      <c r="AP423" s="606"/>
      <c r="AQ423" s="606"/>
      <c r="AR423" s="606"/>
      <c r="AS423" s="606"/>
      <c r="AT423" s="606"/>
      <c r="AU423" s="606"/>
      <c r="AV423" s="606"/>
      <c r="AW423" s="606"/>
      <c r="AX423" s="606"/>
      <c r="AY423" s="606"/>
      <c r="AZ423" s="606"/>
      <c r="BA423" s="606"/>
    </row>
    <row r="424" spans="1:53" s="672" customFormat="1" x14ac:dyDescent="0.25">
      <c r="A424" s="606"/>
      <c r="B424" s="677"/>
      <c r="C424" s="677"/>
      <c r="D424" s="676"/>
      <c r="E424" s="675"/>
      <c r="F424" s="675"/>
      <c r="G424" s="673"/>
      <c r="H424" s="674"/>
      <c r="I424" s="673"/>
      <c r="J424" s="679" t="str">
        <f>IF(D424&lt;&gt;"",IF(E424&lt;&gt;"",VLOOKUP(CONCATENATE(D424,"-",E424),'[2]Three Phase - UG'!$C$8:$T$18,9,FALSE),""),"")</f>
        <v/>
      </c>
      <c r="K424" s="679" t="str">
        <f>IF(D424&lt;&gt;"",IF(E424&lt;&gt;"",VLOOKUP(CONCATENATE(D424,"-",E424),'[2]Three Phase - UG'!$C$8:$T$18,10,FALSE),""),"")</f>
        <v/>
      </c>
      <c r="L424" s="679" t="str">
        <f>IF(D424&lt;&gt;"",IF(E424&lt;&gt;"",VLOOKUP(CONCATENATE(D424,"-",E424),'[2]Three Phase - UG'!$C$8:$T$18,12,FALSE),""),"")</f>
        <v/>
      </c>
      <c r="M424" s="679" t="str">
        <f>IF(D424&lt;&gt;"",IF(E424&lt;&gt;"",VLOOKUP(CONCATENATE(D424,"-",E424),'[2]Three Phase - UG'!$C$8:$T$18,13,FALSE),""),"")</f>
        <v/>
      </c>
      <c r="N424" s="678" t="str">
        <f>IF(D424&lt;&gt;"",IF(E424&lt;&gt;"",VLOOKUP(CONCATENATE(D424,"-",E424),'[2]Three Phase - UG'!$C$8:$T$18,15,FALSE)*1000000,""),"")</f>
        <v/>
      </c>
      <c r="O424" s="679"/>
      <c r="P424" s="678"/>
      <c r="W424" s="671"/>
      <c r="X424" s="606"/>
      <c r="Y424" s="606"/>
      <c r="Z424" s="606"/>
      <c r="AA424" s="606"/>
      <c r="AB424" s="606"/>
      <c r="AC424" s="606"/>
      <c r="AD424" s="606"/>
      <c r="AE424" s="606"/>
      <c r="AF424" s="625"/>
      <c r="AG424" s="625"/>
      <c r="AH424" s="625"/>
      <c r="AI424" s="625"/>
      <c r="AJ424" s="625"/>
      <c r="AK424" s="625"/>
      <c r="AL424" s="625"/>
      <c r="AM424" s="625"/>
      <c r="AN424" s="606"/>
      <c r="AO424" s="606"/>
      <c r="AP424" s="606"/>
      <c r="AQ424" s="606"/>
      <c r="AR424" s="606"/>
      <c r="AS424" s="606"/>
      <c r="AT424" s="606"/>
      <c r="AU424" s="606"/>
      <c r="AV424" s="606"/>
      <c r="AW424" s="606"/>
      <c r="AX424" s="606"/>
      <c r="AY424" s="606"/>
      <c r="AZ424" s="606"/>
      <c r="BA424" s="606"/>
    </row>
    <row r="425" spans="1:53" s="672" customFormat="1" x14ac:dyDescent="0.25">
      <c r="A425" s="606"/>
      <c r="B425" s="677"/>
      <c r="C425" s="677"/>
      <c r="D425" s="676"/>
      <c r="E425" s="675"/>
      <c r="F425" s="675"/>
      <c r="G425" s="673"/>
      <c r="H425" s="674"/>
      <c r="I425" s="673"/>
      <c r="J425" s="679" t="str">
        <f>IF(D425&lt;&gt;"",IF(E425&lt;&gt;"",VLOOKUP(CONCATENATE(D425,"-",E425),'[2]Three Phase - UG'!$C$8:$T$18,9,FALSE),""),"")</f>
        <v/>
      </c>
      <c r="K425" s="679" t="str">
        <f>IF(D425&lt;&gt;"",IF(E425&lt;&gt;"",VLOOKUP(CONCATENATE(D425,"-",E425),'[2]Three Phase - UG'!$C$8:$T$18,10,FALSE),""),"")</f>
        <v/>
      </c>
      <c r="L425" s="679" t="str">
        <f>IF(D425&lt;&gt;"",IF(E425&lt;&gt;"",VLOOKUP(CONCATENATE(D425,"-",E425),'[2]Three Phase - UG'!$C$8:$T$18,12,FALSE),""),"")</f>
        <v/>
      </c>
      <c r="M425" s="679" t="str">
        <f>IF(D425&lt;&gt;"",IF(E425&lt;&gt;"",VLOOKUP(CONCATENATE(D425,"-",E425),'[2]Three Phase - UG'!$C$8:$T$18,13,FALSE),""),"")</f>
        <v/>
      </c>
      <c r="N425" s="678" t="str">
        <f>IF(D425&lt;&gt;"",IF(E425&lt;&gt;"",VLOOKUP(CONCATENATE(D425,"-",E425),'[2]Three Phase - UG'!$C$8:$T$18,15,FALSE)*1000000,""),"")</f>
        <v/>
      </c>
      <c r="O425" s="679"/>
      <c r="P425" s="678"/>
      <c r="W425" s="671"/>
      <c r="X425" s="606"/>
      <c r="Y425" s="606"/>
      <c r="Z425" s="606"/>
      <c r="AA425" s="606"/>
      <c r="AB425" s="606"/>
      <c r="AC425" s="606"/>
      <c r="AD425" s="606"/>
      <c r="AE425" s="606"/>
      <c r="AF425" s="625"/>
      <c r="AG425" s="625"/>
      <c r="AH425" s="625"/>
      <c r="AI425" s="625"/>
      <c r="AJ425" s="625"/>
      <c r="AK425" s="625"/>
      <c r="AL425" s="625"/>
      <c r="AM425" s="625"/>
      <c r="AN425" s="606"/>
      <c r="AO425" s="606"/>
      <c r="AP425" s="606"/>
      <c r="AQ425" s="606"/>
      <c r="AR425" s="606"/>
      <c r="AS425" s="606"/>
      <c r="AT425" s="606"/>
      <c r="AU425" s="606"/>
      <c r="AV425" s="606"/>
      <c r="AW425" s="606"/>
      <c r="AX425" s="606"/>
      <c r="AY425" s="606"/>
      <c r="AZ425" s="606"/>
      <c r="BA425" s="606"/>
    </row>
    <row r="426" spans="1:53" s="672" customFormat="1" x14ac:dyDescent="0.25">
      <c r="A426" s="606"/>
      <c r="B426" s="677"/>
      <c r="C426" s="677"/>
      <c r="D426" s="676"/>
      <c r="E426" s="675"/>
      <c r="F426" s="675"/>
      <c r="G426" s="673"/>
      <c r="H426" s="674"/>
      <c r="I426" s="673"/>
      <c r="J426" s="679" t="str">
        <f>IF(D426&lt;&gt;"",IF(E426&lt;&gt;"",VLOOKUP(CONCATENATE(D426,"-",E426),'[2]Three Phase - UG'!$C$8:$T$18,9,FALSE),""),"")</f>
        <v/>
      </c>
      <c r="K426" s="679" t="str">
        <f>IF(D426&lt;&gt;"",IF(E426&lt;&gt;"",VLOOKUP(CONCATENATE(D426,"-",E426),'[2]Three Phase - UG'!$C$8:$T$18,10,FALSE),""),"")</f>
        <v/>
      </c>
      <c r="L426" s="679" t="str">
        <f>IF(D426&lt;&gt;"",IF(E426&lt;&gt;"",VLOOKUP(CONCATENATE(D426,"-",E426),'[2]Three Phase - UG'!$C$8:$T$18,12,FALSE),""),"")</f>
        <v/>
      </c>
      <c r="M426" s="679" t="str">
        <f>IF(D426&lt;&gt;"",IF(E426&lt;&gt;"",VLOOKUP(CONCATENATE(D426,"-",E426),'[2]Three Phase - UG'!$C$8:$T$18,13,FALSE),""),"")</f>
        <v/>
      </c>
      <c r="N426" s="678" t="str">
        <f>IF(D426&lt;&gt;"",IF(E426&lt;&gt;"",VLOOKUP(CONCATENATE(D426,"-",E426),'[2]Three Phase - UG'!$C$8:$T$18,15,FALSE)*1000000,""),"")</f>
        <v/>
      </c>
      <c r="O426" s="679"/>
      <c r="P426" s="678"/>
      <c r="W426" s="671"/>
      <c r="X426" s="606"/>
      <c r="Y426" s="606"/>
      <c r="Z426" s="606"/>
      <c r="AA426" s="606"/>
      <c r="AB426" s="606"/>
      <c r="AC426" s="606"/>
      <c r="AD426" s="606"/>
      <c r="AE426" s="606"/>
      <c r="AF426" s="625"/>
      <c r="AG426" s="625"/>
      <c r="AH426" s="625"/>
      <c r="AI426" s="625"/>
      <c r="AJ426" s="625"/>
      <c r="AK426" s="625"/>
      <c r="AL426" s="625"/>
      <c r="AM426" s="625"/>
      <c r="AN426" s="606"/>
      <c r="AO426" s="606"/>
      <c r="AP426" s="606"/>
      <c r="AQ426" s="606"/>
      <c r="AR426" s="606"/>
      <c r="AS426" s="606"/>
      <c r="AT426" s="606"/>
      <c r="AU426" s="606"/>
      <c r="AV426" s="606"/>
      <c r="AW426" s="606"/>
      <c r="AX426" s="606"/>
      <c r="AY426" s="606"/>
      <c r="AZ426" s="606"/>
      <c r="BA426" s="606"/>
    </row>
    <row r="427" spans="1:53" s="672" customFormat="1" x14ac:dyDescent="0.25">
      <c r="A427" s="606"/>
      <c r="B427" s="677"/>
      <c r="C427" s="677"/>
      <c r="D427" s="676"/>
      <c r="E427" s="675"/>
      <c r="F427" s="675"/>
      <c r="G427" s="673"/>
      <c r="H427" s="674"/>
      <c r="I427" s="673"/>
      <c r="J427" s="679" t="str">
        <f>IF(D427&lt;&gt;"",IF(E427&lt;&gt;"",VLOOKUP(CONCATENATE(D427,"-",E427),'[2]Three Phase - UG'!$C$8:$T$18,9,FALSE),""),"")</f>
        <v/>
      </c>
      <c r="K427" s="679" t="str">
        <f>IF(D427&lt;&gt;"",IF(E427&lt;&gt;"",VLOOKUP(CONCATENATE(D427,"-",E427),'[2]Three Phase - UG'!$C$8:$T$18,10,FALSE),""),"")</f>
        <v/>
      </c>
      <c r="L427" s="679" t="str">
        <f>IF(D427&lt;&gt;"",IF(E427&lt;&gt;"",VLOOKUP(CONCATENATE(D427,"-",E427),'[2]Three Phase - UG'!$C$8:$T$18,12,FALSE),""),"")</f>
        <v/>
      </c>
      <c r="M427" s="679" t="str">
        <f>IF(D427&lt;&gt;"",IF(E427&lt;&gt;"",VLOOKUP(CONCATENATE(D427,"-",E427),'[2]Three Phase - UG'!$C$8:$T$18,13,FALSE),""),"")</f>
        <v/>
      </c>
      <c r="N427" s="678" t="str">
        <f>IF(D427&lt;&gt;"",IF(E427&lt;&gt;"",VLOOKUP(CONCATENATE(D427,"-",E427),'[2]Three Phase - UG'!$C$8:$T$18,15,FALSE)*1000000,""),"")</f>
        <v/>
      </c>
      <c r="O427" s="679"/>
      <c r="P427" s="678"/>
      <c r="W427" s="671"/>
      <c r="X427" s="606"/>
      <c r="Y427" s="606"/>
      <c r="Z427" s="606"/>
      <c r="AA427" s="606"/>
      <c r="AB427" s="606"/>
      <c r="AC427" s="606"/>
      <c r="AD427" s="606"/>
      <c r="AE427" s="606"/>
      <c r="AF427" s="625"/>
      <c r="AG427" s="625"/>
      <c r="AH427" s="625"/>
      <c r="AI427" s="625"/>
      <c r="AJ427" s="625"/>
      <c r="AK427" s="625"/>
      <c r="AL427" s="625"/>
      <c r="AM427" s="625"/>
      <c r="AN427" s="606"/>
      <c r="AO427" s="606"/>
      <c r="AP427" s="606"/>
      <c r="AQ427" s="606"/>
      <c r="AR427" s="606"/>
      <c r="AS427" s="606"/>
      <c r="AT427" s="606"/>
      <c r="AU427" s="606"/>
      <c r="AV427" s="606"/>
      <c r="AW427" s="606"/>
      <c r="AX427" s="606"/>
      <c r="AY427" s="606"/>
      <c r="AZ427" s="606"/>
      <c r="BA427" s="606"/>
    </row>
    <row r="428" spans="1:53" s="672" customFormat="1" x14ac:dyDescent="0.25">
      <c r="A428" s="606"/>
      <c r="B428" s="677"/>
      <c r="C428" s="677"/>
      <c r="D428" s="676"/>
      <c r="E428" s="675"/>
      <c r="F428" s="675"/>
      <c r="G428" s="673"/>
      <c r="H428" s="674"/>
      <c r="I428" s="673"/>
      <c r="J428" s="679" t="str">
        <f>IF(D428&lt;&gt;"",IF(E428&lt;&gt;"",VLOOKUP(CONCATENATE(D428,"-",E428),'[2]Three Phase - UG'!$C$8:$T$18,9,FALSE),""),"")</f>
        <v/>
      </c>
      <c r="K428" s="679" t="str">
        <f>IF(D428&lt;&gt;"",IF(E428&lt;&gt;"",VLOOKUP(CONCATENATE(D428,"-",E428),'[2]Three Phase - UG'!$C$8:$T$18,10,FALSE),""),"")</f>
        <v/>
      </c>
      <c r="L428" s="679" t="str">
        <f>IF(D428&lt;&gt;"",IF(E428&lt;&gt;"",VLOOKUP(CONCATENATE(D428,"-",E428),'[2]Three Phase - UG'!$C$8:$T$18,12,FALSE),""),"")</f>
        <v/>
      </c>
      <c r="M428" s="679" t="str">
        <f>IF(D428&lt;&gt;"",IF(E428&lt;&gt;"",VLOOKUP(CONCATENATE(D428,"-",E428),'[2]Three Phase - UG'!$C$8:$T$18,13,FALSE),""),"")</f>
        <v/>
      </c>
      <c r="N428" s="678" t="str">
        <f>IF(D428&lt;&gt;"",IF(E428&lt;&gt;"",VLOOKUP(CONCATENATE(D428,"-",E428),'[2]Three Phase - UG'!$C$8:$T$18,15,FALSE)*1000000,""),"")</f>
        <v/>
      </c>
      <c r="O428" s="679"/>
      <c r="P428" s="678"/>
      <c r="W428" s="671"/>
      <c r="X428" s="606"/>
      <c r="Y428" s="606"/>
      <c r="Z428" s="606"/>
      <c r="AA428" s="606"/>
      <c r="AB428" s="606"/>
      <c r="AC428" s="606"/>
      <c r="AD428" s="606"/>
      <c r="AE428" s="606"/>
      <c r="AF428" s="625"/>
      <c r="AG428" s="625"/>
      <c r="AH428" s="625"/>
      <c r="AI428" s="625"/>
      <c r="AJ428" s="625"/>
      <c r="AK428" s="625"/>
      <c r="AL428" s="625"/>
      <c r="AM428" s="625"/>
      <c r="AN428" s="606"/>
      <c r="AO428" s="606"/>
      <c r="AP428" s="606"/>
      <c r="AQ428" s="606"/>
      <c r="AR428" s="606"/>
      <c r="AS428" s="606"/>
      <c r="AT428" s="606"/>
      <c r="AU428" s="606"/>
      <c r="AV428" s="606"/>
      <c r="AW428" s="606"/>
      <c r="AX428" s="606"/>
      <c r="AY428" s="606"/>
      <c r="AZ428" s="606"/>
      <c r="BA428" s="606"/>
    </row>
    <row r="429" spans="1:53" s="672" customFormat="1" x14ac:dyDescent="0.25">
      <c r="A429" s="606"/>
      <c r="B429" s="677"/>
      <c r="C429" s="677"/>
      <c r="D429" s="676"/>
      <c r="E429" s="675"/>
      <c r="F429" s="675"/>
      <c r="G429" s="673"/>
      <c r="H429" s="674"/>
      <c r="I429" s="673"/>
      <c r="J429" s="679" t="str">
        <f>IF(D429&lt;&gt;"",IF(E429&lt;&gt;"",VLOOKUP(CONCATENATE(D429,"-",E429),'[2]Three Phase - UG'!$C$8:$T$18,9,FALSE),""),"")</f>
        <v/>
      </c>
      <c r="K429" s="679" t="str">
        <f>IF(D429&lt;&gt;"",IF(E429&lt;&gt;"",VLOOKUP(CONCATENATE(D429,"-",E429),'[2]Three Phase - UG'!$C$8:$T$18,10,FALSE),""),"")</f>
        <v/>
      </c>
      <c r="L429" s="679" t="str">
        <f>IF(D429&lt;&gt;"",IF(E429&lt;&gt;"",VLOOKUP(CONCATENATE(D429,"-",E429),'[2]Three Phase - UG'!$C$8:$T$18,12,FALSE),""),"")</f>
        <v/>
      </c>
      <c r="M429" s="679" t="str">
        <f>IF(D429&lt;&gt;"",IF(E429&lt;&gt;"",VLOOKUP(CONCATENATE(D429,"-",E429),'[2]Three Phase - UG'!$C$8:$T$18,13,FALSE),""),"")</f>
        <v/>
      </c>
      <c r="N429" s="678" t="str">
        <f>IF(D429&lt;&gt;"",IF(E429&lt;&gt;"",VLOOKUP(CONCATENATE(D429,"-",E429),'[2]Three Phase - UG'!$C$8:$T$18,15,FALSE)*1000000,""),"")</f>
        <v/>
      </c>
      <c r="O429" s="679"/>
      <c r="P429" s="678"/>
      <c r="W429" s="671"/>
      <c r="X429" s="606"/>
      <c r="Y429" s="606"/>
      <c r="Z429" s="606"/>
      <c r="AA429" s="606"/>
      <c r="AB429" s="606"/>
      <c r="AC429" s="606"/>
      <c r="AD429" s="606"/>
      <c r="AE429" s="606"/>
      <c r="AF429" s="625"/>
      <c r="AG429" s="625"/>
      <c r="AH429" s="625"/>
      <c r="AI429" s="625"/>
      <c r="AJ429" s="625"/>
      <c r="AK429" s="625"/>
      <c r="AL429" s="625"/>
      <c r="AM429" s="625"/>
      <c r="AN429" s="606"/>
      <c r="AO429" s="606"/>
      <c r="AP429" s="606"/>
      <c r="AQ429" s="606"/>
      <c r="AR429" s="606"/>
      <c r="AS429" s="606"/>
      <c r="AT429" s="606"/>
      <c r="AU429" s="606"/>
      <c r="AV429" s="606"/>
      <c r="AW429" s="606"/>
      <c r="AX429" s="606"/>
      <c r="AY429" s="606"/>
      <c r="AZ429" s="606"/>
      <c r="BA429" s="606"/>
    </row>
    <row r="430" spans="1:53" s="672" customFormat="1" x14ac:dyDescent="0.25">
      <c r="A430" s="606"/>
      <c r="B430" s="677"/>
      <c r="C430" s="677"/>
      <c r="D430" s="676"/>
      <c r="E430" s="675"/>
      <c r="F430" s="675"/>
      <c r="G430" s="673"/>
      <c r="H430" s="674"/>
      <c r="I430" s="673"/>
      <c r="J430" s="679" t="str">
        <f>IF(D430&lt;&gt;"",IF(E430&lt;&gt;"",VLOOKUP(CONCATENATE(D430,"-",E430),'[2]Three Phase - UG'!$C$8:$T$18,9,FALSE),""),"")</f>
        <v/>
      </c>
      <c r="K430" s="679" t="str">
        <f>IF(D430&lt;&gt;"",IF(E430&lt;&gt;"",VLOOKUP(CONCATENATE(D430,"-",E430),'[2]Three Phase - UG'!$C$8:$T$18,10,FALSE),""),"")</f>
        <v/>
      </c>
      <c r="L430" s="679" t="str">
        <f>IF(D430&lt;&gt;"",IF(E430&lt;&gt;"",VLOOKUP(CONCATENATE(D430,"-",E430),'[2]Three Phase - UG'!$C$8:$T$18,12,FALSE),""),"")</f>
        <v/>
      </c>
      <c r="M430" s="679" t="str">
        <f>IF(D430&lt;&gt;"",IF(E430&lt;&gt;"",VLOOKUP(CONCATENATE(D430,"-",E430),'[2]Three Phase - UG'!$C$8:$T$18,13,FALSE),""),"")</f>
        <v/>
      </c>
      <c r="N430" s="678" t="str">
        <f>IF(D430&lt;&gt;"",IF(E430&lt;&gt;"",VLOOKUP(CONCATENATE(D430,"-",E430),'[2]Three Phase - UG'!$C$8:$T$18,15,FALSE)*1000000,""),"")</f>
        <v/>
      </c>
      <c r="O430" s="679"/>
      <c r="P430" s="678"/>
      <c r="W430" s="671"/>
      <c r="X430" s="606"/>
      <c r="Y430" s="606"/>
      <c r="Z430" s="606"/>
      <c r="AA430" s="606"/>
      <c r="AB430" s="606"/>
      <c r="AC430" s="606"/>
      <c r="AD430" s="606"/>
      <c r="AE430" s="606"/>
      <c r="AF430" s="625"/>
      <c r="AG430" s="625"/>
      <c r="AH430" s="625"/>
      <c r="AI430" s="625"/>
      <c r="AJ430" s="625"/>
      <c r="AK430" s="625"/>
      <c r="AL430" s="625"/>
      <c r="AM430" s="625"/>
      <c r="AN430" s="606"/>
      <c r="AO430" s="606"/>
      <c r="AP430" s="606"/>
      <c r="AQ430" s="606"/>
      <c r="AR430" s="606"/>
      <c r="AS430" s="606"/>
      <c r="AT430" s="606"/>
      <c r="AU430" s="606"/>
      <c r="AV430" s="606"/>
      <c r="AW430" s="606"/>
      <c r="AX430" s="606"/>
      <c r="AY430" s="606"/>
      <c r="AZ430" s="606"/>
      <c r="BA430" s="606"/>
    </row>
    <row r="431" spans="1:53" s="672" customFormat="1" x14ac:dyDescent="0.25">
      <c r="A431" s="606"/>
      <c r="B431" s="677"/>
      <c r="C431" s="677"/>
      <c r="D431" s="676"/>
      <c r="E431" s="675"/>
      <c r="F431" s="675"/>
      <c r="G431" s="673"/>
      <c r="H431" s="674"/>
      <c r="I431" s="673"/>
      <c r="J431" s="679" t="str">
        <f>IF(D431&lt;&gt;"",IF(E431&lt;&gt;"",VLOOKUP(CONCATENATE(D431,"-",E431),'[2]Three Phase - UG'!$C$8:$T$18,9,FALSE),""),"")</f>
        <v/>
      </c>
      <c r="K431" s="679" t="str">
        <f>IF(D431&lt;&gt;"",IF(E431&lt;&gt;"",VLOOKUP(CONCATENATE(D431,"-",E431),'[2]Three Phase - UG'!$C$8:$T$18,10,FALSE),""),"")</f>
        <v/>
      </c>
      <c r="L431" s="679" t="str">
        <f>IF(D431&lt;&gt;"",IF(E431&lt;&gt;"",VLOOKUP(CONCATENATE(D431,"-",E431),'[2]Three Phase - UG'!$C$8:$T$18,12,FALSE),""),"")</f>
        <v/>
      </c>
      <c r="M431" s="679" t="str">
        <f>IF(D431&lt;&gt;"",IF(E431&lt;&gt;"",VLOOKUP(CONCATENATE(D431,"-",E431),'[2]Three Phase - UG'!$C$8:$T$18,13,FALSE),""),"")</f>
        <v/>
      </c>
      <c r="N431" s="678" t="str">
        <f>IF(D431&lt;&gt;"",IF(E431&lt;&gt;"",VLOOKUP(CONCATENATE(D431,"-",E431),'[2]Three Phase - UG'!$C$8:$T$18,15,FALSE)*1000000,""),"")</f>
        <v/>
      </c>
      <c r="O431" s="679"/>
      <c r="P431" s="678"/>
      <c r="W431" s="671"/>
      <c r="X431" s="606"/>
      <c r="Y431" s="606"/>
      <c r="Z431" s="606"/>
      <c r="AA431" s="606"/>
      <c r="AB431" s="606"/>
      <c r="AC431" s="606"/>
      <c r="AD431" s="606"/>
      <c r="AE431" s="606"/>
      <c r="AF431" s="625"/>
      <c r="AG431" s="625"/>
      <c r="AH431" s="625"/>
      <c r="AI431" s="625"/>
      <c r="AJ431" s="625"/>
      <c r="AK431" s="625"/>
      <c r="AL431" s="625"/>
      <c r="AM431" s="625"/>
      <c r="AN431" s="606"/>
      <c r="AO431" s="606"/>
      <c r="AP431" s="606"/>
      <c r="AQ431" s="606"/>
      <c r="AR431" s="606"/>
      <c r="AS431" s="606"/>
      <c r="AT431" s="606"/>
      <c r="AU431" s="606"/>
      <c r="AV431" s="606"/>
      <c r="AW431" s="606"/>
      <c r="AX431" s="606"/>
      <c r="AY431" s="606"/>
      <c r="AZ431" s="606"/>
      <c r="BA431" s="606"/>
    </row>
    <row r="432" spans="1:53" s="672" customFormat="1" x14ac:dyDescent="0.25">
      <c r="A432" s="606"/>
      <c r="B432" s="677"/>
      <c r="C432" s="677"/>
      <c r="D432" s="676"/>
      <c r="E432" s="675"/>
      <c r="F432" s="675"/>
      <c r="G432" s="673"/>
      <c r="H432" s="674"/>
      <c r="I432" s="673"/>
      <c r="J432" s="679" t="str">
        <f>IF(D432&lt;&gt;"",IF(E432&lt;&gt;"",VLOOKUP(CONCATENATE(D432,"-",E432),'[2]Three Phase - UG'!$C$8:$T$18,9,FALSE),""),"")</f>
        <v/>
      </c>
      <c r="K432" s="679" t="str">
        <f>IF(D432&lt;&gt;"",IF(E432&lt;&gt;"",VLOOKUP(CONCATENATE(D432,"-",E432),'[2]Three Phase - UG'!$C$8:$T$18,10,FALSE),""),"")</f>
        <v/>
      </c>
      <c r="L432" s="679" t="str">
        <f>IF(D432&lt;&gt;"",IF(E432&lt;&gt;"",VLOOKUP(CONCATENATE(D432,"-",E432),'[2]Three Phase - UG'!$C$8:$T$18,12,FALSE),""),"")</f>
        <v/>
      </c>
      <c r="M432" s="679" t="str">
        <f>IF(D432&lt;&gt;"",IF(E432&lt;&gt;"",VLOOKUP(CONCATENATE(D432,"-",E432),'[2]Three Phase - UG'!$C$8:$T$18,13,FALSE),""),"")</f>
        <v/>
      </c>
      <c r="N432" s="678" t="str">
        <f>IF(D432&lt;&gt;"",IF(E432&lt;&gt;"",VLOOKUP(CONCATENATE(D432,"-",E432),'[2]Three Phase - UG'!$C$8:$T$18,15,FALSE)*1000000,""),"")</f>
        <v/>
      </c>
      <c r="O432" s="679"/>
      <c r="P432" s="678"/>
      <c r="W432" s="671"/>
      <c r="X432" s="606"/>
      <c r="Y432" s="606"/>
      <c r="Z432" s="606"/>
      <c r="AA432" s="606"/>
      <c r="AB432" s="606"/>
      <c r="AC432" s="606"/>
      <c r="AD432" s="606"/>
      <c r="AE432" s="606"/>
      <c r="AF432" s="625"/>
      <c r="AG432" s="625"/>
      <c r="AH432" s="625"/>
      <c r="AI432" s="625"/>
      <c r="AJ432" s="625"/>
      <c r="AK432" s="625"/>
      <c r="AL432" s="625"/>
      <c r="AM432" s="625"/>
      <c r="AN432" s="606"/>
      <c r="AO432" s="606"/>
      <c r="AP432" s="606"/>
      <c r="AQ432" s="606"/>
      <c r="AR432" s="606"/>
      <c r="AS432" s="606"/>
      <c r="AT432" s="606"/>
      <c r="AU432" s="606"/>
      <c r="AV432" s="606"/>
      <c r="AW432" s="606"/>
      <c r="AX432" s="606"/>
      <c r="AY432" s="606"/>
      <c r="AZ432" s="606"/>
      <c r="BA432" s="606"/>
    </row>
    <row r="433" spans="1:53" s="672" customFormat="1" x14ac:dyDescent="0.25">
      <c r="A433" s="606"/>
      <c r="B433" s="677"/>
      <c r="C433" s="677"/>
      <c r="D433" s="676"/>
      <c r="E433" s="675"/>
      <c r="F433" s="675"/>
      <c r="G433" s="673"/>
      <c r="H433" s="674"/>
      <c r="I433" s="673"/>
      <c r="J433" s="679" t="str">
        <f>IF(D433&lt;&gt;"",IF(E433&lt;&gt;"",VLOOKUP(CONCATENATE(D433,"-",E433),'[2]Three Phase - UG'!$C$8:$T$18,9,FALSE),""),"")</f>
        <v/>
      </c>
      <c r="K433" s="679" t="str">
        <f>IF(D433&lt;&gt;"",IF(E433&lt;&gt;"",VLOOKUP(CONCATENATE(D433,"-",E433),'[2]Three Phase - UG'!$C$8:$T$18,10,FALSE),""),"")</f>
        <v/>
      </c>
      <c r="L433" s="679" t="str">
        <f>IF(D433&lt;&gt;"",IF(E433&lt;&gt;"",VLOOKUP(CONCATENATE(D433,"-",E433),'[2]Three Phase - UG'!$C$8:$T$18,12,FALSE),""),"")</f>
        <v/>
      </c>
      <c r="M433" s="679" t="str">
        <f>IF(D433&lt;&gt;"",IF(E433&lt;&gt;"",VLOOKUP(CONCATENATE(D433,"-",E433),'[2]Three Phase - UG'!$C$8:$T$18,13,FALSE),""),"")</f>
        <v/>
      </c>
      <c r="N433" s="678" t="str">
        <f>IF(D433&lt;&gt;"",IF(E433&lt;&gt;"",VLOOKUP(CONCATENATE(D433,"-",E433),'[2]Three Phase - UG'!$C$8:$T$18,15,FALSE)*1000000,""),"")</f>
        <v/>
      </c>
      <c r="O433" s="679"/>
      <c r="P433" s="678"/>
      <c r="W433" s="671"/>
      <c r="X433" s="606"/>
      <c r="Y433" s="606"/>
      <c r="Z433" s="606"/>
      <c r="AA433" s="606"/>
      <c r="AB433" s="606"/>
      <c r="AC433" s="606"/>
      <c r="AD433" s="606"/>
      <c r="AE433" s="606"/>
      <c r="AF433" s="625"/>
      <c r="AG433" s="625"/>
      <c r="AH433" s="625"/>
      <c r="AI433" s="625"/>
      <c r="AJ433" s="625"/>
      <c r="AK433" s="625"/>
      <c r="AL433" s="625"/>
      <c r="AM433" s="625"/>
      <c r="AN433" s="606"/>
      <c r="AO433" s="606"/>
      <c r="AP433" s="606"/>
      <c r="AQ433" s="606"/>
      <c r="AR433" s="606"/>
      <c r="AS433" s="606"/>
      <c r="AT433" s="606"/>
      <c r="AU433" s="606"/>
      <c r="AV433" s="606"/>
      <c r="AW433" s="606"/>
      <c r="AX433" s="606"/>
      <c r="AY433" s="606"/>
      <c r="AZ433" s="606"/>
      <c r="BA433" s="606"/>
    </row>
    <row r="434" spans="1:53" s="672" customFormat="1" x14ac:dyDescent="0.25">
      <c r="A434" s="606"/>
      <c r="B434" s="677"/>
      <c r="C434" s="677"/>
      <c r="D434" s="676"/>
      <c r="E434" s="675"/>
      <c r="F434" s="675"/>
      <c r="G434" s="673"/>
      <c r="H434" s="674"/>
      <c r="I434" s="673"/>
      <c r="J434" s="679" t="str">
        <f>IF(D434&lt;&gt;"",IF(E434&lt;&gt;"",VLOOKUP(CONCATENATE(D434,"-",E434),'[2]Three Phase - UG'!$C$8:$T$18,9,FALSE),""),"")</f>
        <v/>
      </c>
      <c r="K434" s="679" t="str">
        <f>IF(D434&lt;&gt;"",IF(E434&lt;&gt;"",VLOOKUP(CONCATENATE(D434,"-",E434),'[2]Three Phase - UG'!$C$8:$T$18,10,FALSE),""),"")</f>
        <v/>
      </c>
      <c r="L434" s="679" t="str">
        <f>IF(D434&lt;&gt;"",IF(E434&lt;&gt;"",VLOOKUP(CONCATENATE(D434,"-",E434),'[2]Three Phase - UG'!$C$8:$T$18,12,FALSE),""),"")</f>
        <v/>
      </c>
      <c r="M434" s="679" t="str">
        <f>IF(D434&lt;&gt;"",IF(E434&lt;&gt;"",VLOOKUP(CONCATENATE(D434,"-",E434),'[2]Three Phase - UG'!$C$8:$T$18,13,FALSE),""),"")</f>
        <v/>
      </c>
      <c r="N434" s="678" t="str">
        <f>IF(D434&lt;&gt;"",IF(E434&lt;&gt;"",VLOOKUP(CONCATENATE(D434,"-",E434),'[2]Three Phase - UG'!$C$8:$T$18,15,FALSE)*1000000,""),"")</f>
        <v/>
      </c>
      <c r="O434" s="679"/>
      <c r="P434" s="678"/>
      <c r="W434" s="671"/>
      <c r="X434" s="606"/>
      <c r="Y434" s="606"/>
      <c r="Z434" s="606"/>
      <c r="AA434" s="606"/>
      <c r="AB434" s="606"/>
      <c r="AC434" s="606"/>
      <c r="AD434" s="606"/>
      <c r="AE434" s="606"/>
      <c r="AF434" s="625"/>
      <c r="AG434" s="625"/>
      <c r="AH434" s="625"/>
      <c r="AI434" s="625"/>
      <c r="AJ434" s="625"/>
      <c r="AK434" s="625"/>
      <c r="AL434" s="625"/>
      <c r="AM434" s="625"/>
      <c r="AN434" s="606"/>
      <c r="AO434" s="606"/>
      <c r="AP434" s="606"/>
      <c r="AQ434" s="606"/>
      <c r="AR434" s="606"/>
      <c r="AS434" s="606"/>
      <c r="AT434" s="606"/>
      <c r="AU434" s="606"/>
      <c r="AV434" s="606"/>
      <c r="AW434" s="606"/>
      <c r="AX434" s="606"/>
      <c r="AY434" s="606"/>
      <c r="AZ434" s="606"/>
      <c r="BA434" s="606"/>
    </row>
    <row r="435" spans="1:53" s="672" customFormat="1" x14ac:dyDescent="0.25">
      <c r="A435" s="606"/>
      <c r="B435" s="677"/>
      <c r="C435" s="677"/>
      <c r="D435" s="676"/>
      <c r="E435" s="675"/>
      <c r="F435" s="675"/>
      <c r="G435" s="673"/>
      <c r="H435" s="674"/>
      <c r="I435" s="673"/>
      <c r="J435" s="679" t="str">
        <f>IF(D435&lt;&gt;"",IF(E435&lt;&gt;"",VLOOKUP(CONCATENATE(D435,"-",E435),'[2]Three Phase - UG'!$C$8:$T$18,9,FALSE),""),"")</f>
        <v/>
      </c>
      <c r="K435" s="679" t="str">
        <f>IF(D435&lt;&gt;"",IF(E435&lt;&gt;"",VLOOKUP(CONCATENATE(D435,"-",E435),'[2]Three Phase - UG'!$C$8:$T$18,10,FALSE),""),"")</f>
        <v/>
      </c>
      <c r="L435" s="679" t="str">
        <f>IF(D435&lt;&gt;"",IF(E435&lt;&gt;"",VLOOKUP(CONCATENATE(D435,"-",E435),'[2]Three Phase - UG'!$C$8:$T$18,12,FALSE),""),"")</f>
        <v/>
      </c>
      <c r="M435" s="679" t="str">
        <f>IF(D435&lt;&gt;"",IF(E435&lt;&gt;"",VLOOKUP(CONCATENATE(D435,"-",E435),'[2]Three Phase - UG'!$C$8:$T$18,13,FALSE),""),"")</f>
        <v/>
      </c>
      <c r="N435" s="678" t="str">
        <f>IF(D435&lt;&gt;"",IF(E435&lt;&gt;"",VLOOKUP(CONCATENATE(D435,"-",E435),'[2]Three Phase - UG'!$C$8:$T$18,15,FALSE)*1000000,""),"")</f>
        <v/>
      </c>
      <c r="O435" s="679"/>
      <c r="P435" s="678"/>
      <c r="W435" s="671"/>
      <c r="X435" s="606"/>
      <c r="Y435" s="606"/>
      <c r="Z435" s="606"/>
      <c r="AA435" s="606"/>
      <c r="AB435" s="606"/>
      <c r="AC435" s="606"/>
      <c r="AD435" s="606"/>
      <c r="AE435" s="606"/>
      <c r="AF435" s="625"/>
      <c r="AG435" s="625"/>
      <c r="AH435" s="625"/>
      <c r="AI435" s="625"/>
      <c r="AJ435" s="625"/>
      <c r="AK435" s="625"/>
      <c r="AL435" s="625"/>
      <c r="AM435" s="625"/>
      <c r="AN435" s="606"/>
      <c r="AO435" s="606"/>
      <c r="AP435" s="606"/>
      <c r="AQ435" s="606"/>
      <c r="AR435" s="606"/>
      <c r="AS435" s="606"/>
      <c r="AT435" s="606"/>
      <c r="AU435" s="606"/>
      <c r="AV435" s="606"/>
      <c r="AW435" s="606"/>
      <c r="AX435" s="606"/>
      <c r="AY435" s="606"/>
      <c r="AZ435" s="606"/>
      <c r="BA435" s="606"/>
    </row>
    <row r="436" spans="1:53" s="672" customFormat="1" x14ac:dyDescent="0.25">
      <c r="A436" s="606"/>
      <c r="B436" s="677"/>
      <c r="C436" s="677"/>
      <c r="D436" s="676"/>
      <c r="E436" s="675"/>
      <c r="F436" s="675"/>
      <c r="G436" s="673"/>
      <c r="H436" s="674"/>
      <c r="I436" s="673"/>
      <c r="J436" s="679" t="str">
        <f>IF(D436&lt;&gt;"",IF(E436&lt;&gt;"",VLOOKUP(CONCATENATE(D436,"-",E436),'[2]Three Phase - UG'!$C$8:$T$18,9,FALSE),""),"")</f>
        <v/>
      </c>
      <c r="K436" s="679" t="str">
        <f>IF(D436&lt;&gt;"",IF(E436&lt;&gt;"",VLOOKUP(CONCATENATE(D436,"-",E436),'[2]Three Phase - UG'!$C$8:$T$18,10,FALSE),""),"")</f>
        <v/>
      </c>
      <c r="L436" s="679" t="str">
        <f>IF(D436&lt;&gt;"",IF(E436&lt;&gt;"",VLOOKUP(CONCATENATE(D436,"-",E436),'[2]Three Phase - UG'!$C$8:$T$18,12,FALSE),""),"")</f>
        <v/>
      </c>
      <c r="M436" s="679" t="str">
        <f>IF(D436&lt;&gt;"",IF(E436&lt;&gt;"",VLOOKUP(CONCATENATE(D436,"-",E436),'[2]Three Phase - UG'!$C$8:$T$18,13,FALSE),""),"")</f>
        <v/>
      </c>
      <c r="N436" s="678" t="str">
        <f>IF(D436&lt;&gt;"",IF(E436&lt;&gt;"",VLOOKUP(CONCATENATE(D436,"-",E436),'[2]Three Phase - UG'!$C$8:$T$18,15,FALSE)*1000000,""),"")</f>
        <v/>
      </c>
      <c r="O436" s="679"/>
      <c r="P436" s="678"/>
      <c r="W436" s="671"/>
      <c r="X436" s="606"/>
      <c r="Y436" s="606"/>
      <c r="Z436" s="606"/>
      <c r="AA436" s="606"/>
      <c r="AB436" s="606"/>
      <c r="AC436" s="606"/>
      <c r="AD436" s="606"/>
      <c r="AE436" s="606"/>
      <c r="AF436" s="625"/>
      <c r="AG436" s="625"/>
      <c r="AH436" s="625"/>
      <c r="AI436" s="625"/>
      <c r="AJ436" s="625"/>
      <c r="AK436" s="625"/>
      <c r="AL436" s="625"/>
      <c r="AM436" s="625"/>
      <c r="AN436" s="606"/>
      <c r="AO436" s="606"/>
      <c r="AP436" s="606"/>
      <c r="AQ436" s="606"/>
      <c r="AR436" s="606"/>
      <c r="AS436" s="606"/>
      <c r="AT436" s="606"/>
      <c r="AU436" s="606"/>
      <c r="AV436" s="606"/>
      <c r="AW436" s="606"/>
      <c r="AX436" s="606"/>
      <c r="AY436" s="606"/>
      <c r="AZ436" s="606"/>
      <c r="BA436" s="606"/>
    </row>
    <row r="437" spans="1:53" s="672" customFormat="1" x14ac:dyDescent="0.25">
      <c r="A437" s="606"/>
      <c r="B437" s="677"/>
      <c r="C437" s="677"/>
      <c r="D437" s="676"/>
      <c r="E437" s="675"/>
      <c r="F437" s="675"/>
      <c r="G437" s="673"/>
      <c r="H437" s="674"/>
      <c r="I437" s="673"/>
      <c r="J437" s="679" t="str">
        <f>IF(D437&lt;&gt;"",IF(E437&lt;&gt;"",VLOOKUP(CONCATENATE(D437,"-",E437),'[2]Three Phase - UG'!$C$8:$T$18,9,FALSE),""),"")</f>
        <v/>
      </c>
      <c r="K437" s="679" t="str">
        <f>IF(D437&lt;&gt;"",IF(E437&lt;&gt;"",VLOOKUP(CONCATENATE(D437,"-",E437),'[2]Three Phase - UG'!$C$8:$T$18,10,FALSE),""),"")</f>
        <v/>
      </c>
      <c r="L437" s="679" t="str">
        <f>IF(D437&lt;&gt;"",IF(E437&lt;&gt;"",VLOOKUP(CONCATENATE(D437,"-",E437),'[2]Three Phase - UG'!$C$8:$T$18,12,FALSE),""),"")</f>
        <v/>
      </c>
      <c r="M437" s="679" t="str">
        <f>IF(D437&lt;&gt;"",IF(E437&lt;&gt;"",VLOOKUP(CONCATENATE(D437,"-",E437),'[2]Three Phase - UG'!$C$8:$T$18,13,FALSE),""),"")</f>
        <v/>
      </c>
      <c r="N437" s="678" t="str">
        <f>IF(D437&lt;&gt;"",IF(E437&lt;&gt;"",VLOOKUP(CONCATENATE(D437,"-",E437),'[2]Three Phase - UG'!$C$8:$T$18,15,FALSE)*1000000,""),"")</f>
        <v/>
      </c>
      <c r="O437" s="679"/>
      <c r="P437" s="678"/>
      <c r="W437" s="671"/>
      <c r="X437" s="606"/>
      <c r="Y437" s="606"/>
      <c r="Z437" s="606"/>
      <c r="AA437" s="606"/>
      <c r="AB437" s="606"/>
      <c r="AC437" s="606"/>
      <c r="AD437" s="606"/>
      <c r="AE437" s="606"/>
      <c r="AF437" s="625"/>
      <c r="AG437" s="625"/>
      <c r="AH437" s="625"/>
      <c r="AI437" s="625"/>
      <c r="AJ437" s="625"/>
      <c r="AK437" s="625"/>
      <c r="AL437" s="625"/>
      <c r="AM437" s="625"/>
      <c r="AN437" s="606"/>
      <c r="AO437" s="606"/>
      <c r="AP437" s="606"/>
      <c r="AQ437" s="606"/>
      <c r="AR437" s="606"/>
      <c r="AS437" s="606"/>
      <c r="AT437" s="606"/>
      <c r="AU437" s="606"/>
      <c r="AV437" s="606"/>
      <c r="AW437" s="606"/>
      <c r="AX437" s="606"/>
      <c r="AY437" s="606"/>
      <c r="AZ437" s="606"/>
      <c r="BA437" s="606"/>
    </row>
    <row r="438" spans="1:53" s="672" customFormat="1" x14ac:dyDescent="0.25">
      <c r="A438" s="606"/>
      <c r="B438" s="677"/>
      <c r="C438" s="677"/>
      <c r="D438" s="676"/>
      <c r="E438" s="675"/>
      <c r="F438" s="675"/>
      <c r="G438" s="673"/>
      <c r="H438" s="674"/>
      <c r="I438" s="673"/>
      <c r="J438" s="679" t="str">
        <f>IF(D438&lt;&gt;"",IF(E438&lt;&gt;"",VLOOKUP(CONCATENATE(D438,"-",E438),'[2]Three Phase - UG'!$C$8:$T$18,9,FALSE),""),"")</f>
        <v/>
      </c>
      <c r="K438" s="679" t="str">
        <f>IF(D438&lt;&gt;"",IF(E438&lt;&gt;"",VLOOKUP(CONCATENATE(D438,"-",E438),'[2]Three Phase - UG'!$C$8:$T$18,10,FALSE),""),"")</f>
        <v/>
      </c>
      <c r="L438" s="679" t="str">
        <f>IF(D438&lt;&gt;"",IF(E438&lt;&gt;"",VLOOKUP(CONCATENATE(D438,"-",E438),'[2]Three Phase - UG'!$C$8:$T$18,12,FALSE),""),"")</f>
        <v/>
      </c>
      <c r="M438" s="679" t="str">
        <f>IF(D438&lt;&gt;"",IF(E438&lt;&gt;"",VLOOKUP(CONCATENATE(D438,"-",E438),'[2]Three Phase - UG'!$C$8:$T$18,13,FALSE),""),"")</f>
        <v/>
      </c>
      <c r="N438" s="678" t="str">
        <f>IF(D438&lt;&gt;"",IF(E438&lt;&gt;"",VLOOKUP(CONCATENATE(D438,"-",E438),'[2]Three Phase - UG'!$C$8:$T$18,15,FALSE)*1000000,""),"")</f>
        <v/>
      </c>
      <c r="O438" s="679"/>
      <c r="P438" s="678"/>
      <c r="W438" s="671"/>
      <c r="X438" s="606"/>
      <c r="Y438" s="606"/>
      <c r="Z438" s="606"/>
      <c r="AA438" s="606"/>
      <c r="AB438" s="606"/>
      <c r="AC438" s="606"/>
      <c r="AD438" s="606"/>
      <c r="AE438" s="606"/>
      <c r="AF438" s="625"/>
      <c r="AG438" s="625"/>
      <c r="AH438" s="625"/>
      <c r="AI438" s="625"/>
      <c r="AJ438" s="625"/>
      <c r="AK438" s="625"/>
      <c r="AL438" s="625"/>
      <c r="AM438" s="625"/>
      <c r="AN438" s="606"/>
      <c r="AO438" s="606"/>
      <c r="AP438" s="606"/>
      <c r="AQ438" s="606"/>
      <c r="AR438" s="606"/>
      <c r="AS438" s="606"/>
      <c r="AT438" s="606"/>
      <c r="AU438" s="606"/>
      <c r="AV438" s="606"/>
      <c r="AW438" s="606"/>
      <c r="AX438" s="606"/>
      <c r="AY438" s="606"/>
      <c r="AZ438" s="606"/>
      <c r="BA438" s="606"/>
    </row>
    <row r="439" spans="1:53" s="672" customFormat="1" x14ac:dyDescent="0.25">
      <c r="A439" s="606"/>
      <c r="B439" s="677"/>
      <c r="C439" s="677"/>
      <c r="D439" s="676"/>
      <c r="E439" s="675"/>
      <c r="F439" s="675"/>
      <c r="G439" s="673"/>
      <c r="H439" s="674"/>
      <c r="I439" s="673"/>
      <c r="J439" s="679" t="str">
        <f>IF(D439&lt;&gt;"",IF(E439&lt;&gt;"",VLOOKUP(CONCATENATE(D439,"-",E439),'[2]Three Phase - UG'!$C$8:$T$18,9,FALSE),""),"")</f>
        <v/>
      </c>
      <c r="K439" s="679" t="str">
        <f>IF(D439&lt;&gt;"",IF(E439&lt;&gt;"",VLOOKUP(CONCATENATE(D439,"-",E439),'[2]Three Phase - UG'!$C$8:$T$18,10,FALSE),""),"")</f>
        <v/>
      </c>
      <c r="L439" s="679" t="str">
        <f>IF(D439&lt;&gt;"",IF(E439&lt;&gt;"",VLOOKUP(CONCATENATE(D439,"-",E439),'[2]Three Phase - UG'!$C$8:$T$18,12,FALSE),""),"")</f>
        <v/>
      </c>
      <c r="M439" s="679" t="str">
        <f>IF(D439&lt;&gt;"",IF(E439&lt;&gt;"",VLOOKUP(CONCATENATE(D439,"-",E439),'[2]Three Phase - UG'!$C$8:$T$18,13,FALSE),""),"")</f>
        <v/>
      </c>
      <c r="N439" s="678" t="str">
        <f>IF(D439&lt;&gt;"",IF(E439&lt;&gt;"",VLOOKUP(CONCATENATE(D439,"-",E439),'[2]Three Phase - UG'!$C$8:$T$18,15,FALSE)*1000000,""),"")</f>
        <v/>
      </c>
      <c r="O439" s="679"/>
      <c r="P439" s="678"/>
      <c r="W439" s="671"/>
      <c r="X439" s="606"/>
      <c r="Y439" s="606"/>
      <c r="Z439" s="606"/>
      <c r="AA439" s="606"/>
      <c r="AB439" s="606"/>
      <c r="AC439" s="606"/>
      <c r="AD439" s="606"/>
      <c r="AE439" s="606"/>
      <c r="AF439" s="625"/>
      <c r="AG439" s="625"/>
      <c r="AH439" s="625"/>
      <c r="AI439" s="625"/>
      <c r="AJ439" s="625"/>
      <c r="AK439" s="625"/>
      <c r="AL439" s="625"/>
      <c r="AM439" s="625"/>
      <c r="AN439" s="606"/>
      <c r="AO439" s="606"/>
      <c r="AP439" s="606"/>
      <c r="AQ439" s="606"/>
      <c r="AR439" s="606"/>
      <c r="AS439" s="606"/>
      <c r="AT439" s="606"/>
      <c r="AU439" s="606"/>
      <c r="AV439" s="606"/>
      <c r="AW439" s="606"/>
      <c r="AX439" s="606"/>
      <c r="AY439" s="606"/>
      <c r="AZ439" s="606"/>
      <c r="BA439" s="606"/>
    </row>
    <row r="440" spans="1:53" s="672" customFormat="1" x14ac:dyDescent="0.25">
      <c r="A440" s="606"/>
      <c r="B440" s="677"/>
      <c r="C440" s="677"/>
      <c r="D440" s="676"/>
      <c r="E440" s="675"/>
      <c r="F440" s="675"/>
      <c r="G440" s="673"/>
      <c r="H440" s="674"/>
      <c r="I440" s="673"/>
      <c r="J440" s="679" t="str">
        <f>IF(D440&lt;&gt;"",IF(E440&lt;&gt;"",VLOOKUP(CONCATENATE(D440,"-",E440),'[2]Three Phase - UG'!$C$8:$T$18,9,FALSE),""),"")</f>
        <v/>
      </c>
      <c r="K440" s="679" t="str">
        <f>IF(D440&lt;&gt;"",IF(E440&lt;&gt;"",VLOOKUP(CONCATENATE(D440,"-",E440),'[2]Three Phase - UG'!$C$8:$T$18,10,FALSE),""),"")</f>
        <v/>
      </c>
      <c r="L440" s="679" t="str">
        <f>IF(D440&lt;&gt;"",IF(E440&lt;&gt;"",VLOOKUP(CONCATENATE(D440,"-",E440),'[2]Three Phase - UG'!$C$8:$T$18,12,FALSE),""),"")</f>
        <v/>
      </c>
      <c r="M440" s="679" t="str">
        <f>IF(D440&lt;&gt;"",IF(E440&lt;&gt;"",VLOOKUP(CONCATENATE(D440,"-",E440),'[2]Three Phase - UG'!$C$8:$T$18,13,FALSE),""),"")</f>
        <v/>
      </c>
      <c r="N440" s="678" t="str">
        <f>IF(D440&lt;&gt;"",IF(E440&lt;&gt;"",VLOOKUP(CONCATENATE(D440,"-",E440),'[2]Three Phase - UG'!$C$8:$T$18,15,FALSE)*1000000,""),"")</f>
        <v/>
      </c>
      <c r="O440" s="679"/>
      <c r="P440" s="678"/>
      <c r="W440" s="671"/>
      <c r="X440" s="606"/>
      <c r="Y440" s="606"/>
      <c r="Z440" s="606"/>
      <c r="AA440" s="606"/>
      <c r="AB440" s="606"/>
      <c r="AC440" s="606"/>
      <c r="AD440" s="606"/>
      <c r="AE440" s="606"/>
      <c r="AF440" s="625"/>
      <c r="AG440" s="625"/>
      <c r="AH440" s="625"/>
      <c r="AI440" s="625"/>
      <c r="AJ440" s="625"/>
      <c r="AK440" s="625"/>
      <c r="AL440" s="625"/>
      <c r="AM440" s="625"/>
      <c r="AN440" s="606"/>
      <c r="AO440" s="606"/>
      <c r="AP440" s="606"/>
      <c r="AQ440" s="606"/>
      <c r="AR440" s="606"/>
      <c r="AS440" s="606"/>
      <c r="AT440" s="606"/>
      <c r="AU440" s="606"/>
      <c r="AV440" s="606"/>
      <c r="AW440" s="606"/>
      <c r="AX440" s="606"/>
      <c r="AY440" s="606"/>
      <c r="AZ440" s="606"/>
      <c r="BA440" s="606"/>
    </row>
    <row r="441" spans="1:53" s="672" customFormat="1" x14ac:dyDescent="0.25">
      <c r="A441" s="606"/>
      <c r="B441" s="677"/>
      <c r="C441" s="677"/>
      <c r="D441" s="676"/>
      <c r="E441" s="675"/>
      <c r="F441" s="675"/>
      <c r="G441" s="673"/>
      <c r="H441" s="674"/>
      <c r="I441" s="673"/>
      <c r="J441" s="679" t="str">
        <f>IF(D441&lt;&gt;"",IF(E441&lt;&gt;"",VLOOKUP(CONCATENATE(D441,"-",E441),'[2]Three Phase - UG'!$C$8:$T$18,9,FALSE),""),"")</f>
        <v/>
      </c>
      <c r="K441" s="679" t="str">
        <f>IF(D441&lt;&gt;"",IF(E441&lt;&gt;"",VLOOKUP(CONCATENATE(D441,"-",E441),'[2]Three Phase - UG'!$C$8:$T$18,10,FALSE),""),"")</f>
        <v/>
      </c>
      <c r="L441" s="679" t="str">
        <f>IF(D441&lt;&gt;"",IF(E441&lt;&gt;"",VLOOKUP(CONCATENATE(D441,"-",E441),'[2]Three Phase - UG'!$C$8:$T$18,12,FALSE),""),"")</f>
        <v/>
      </c>
      <c r="M441" s="679" t="str">
        <f>IF(D441&lt;&gt;"",IF(E441&lt;&gt;"",VLOOKUP(CONCATENATE(D441,"-",E441),'[2]Three Phase - UG'!$C$8:$T$18,13,FALSE),""),"")</f>
        <v/>
      </c>
      <c r="N441" s="678" t="str">
        <f>IF(D441&lt;&gt;"",IF(E441&lt;&gt;"",VLOOKUP(CONCATENATE(D441,"-",E441),'[2]Three Phase - UG'!$C$8:$T$18,15,FALSE)*1000000,""),"")</f>
        <v/>
      </c>
      <c r="O441" s="679"/>
      <c r="P441" s="678"/>
      <c r="W441" s="671"/>
      <c r="X441" s="606"/>
      <c r="Y441" s="606"/>
      <c r="Z441" s="606"/>
      <c r="AA441" s="606"/>
      <c r="AB441" s="606"/>
      <c r="AC441" s="606"/>
      <c r="AD441" s="606"/>
      <c r="AE441" s="606"/>
      <c r="AF441" s="625"/>
      <c r="AG441" s="625"/>
      <c r="AH441" s="625"/>
      <c r="AI441" s="625"/>
      <c r="AJ441" s="625"/>
      <c r="AK441" s="625"/>
      <c r="AL441" s="625"/>
      <c r="AM441" s="625"/>
      <c r="AN441" s="606"/>
      <c r="AO441" s="606"/>
      <c r="AP441" s="606"/>
      <c r="AQ441" s="606"/>
      <c r="AR441" s="606"/>
      <c r="AS441" s="606"/>
      <c r="AT441" s="606"/>
      <c r="AU441" s="606"/>
      <c r="AV441" s="606"/>
      <c r="AW441" s="606"/>
      <c r="AX441" s="606"/>
      <c r="AY441" s="606"/>
      <c r="AZ441" s="606"/>
      <c r="BA441" s="606"/>
    </row>
    <row r="442" spans="1:53" s="672" customFormat="1" x14ac:dyDescent="0.25">
      <c r="A442" s="606"/>
      <c r="B442" s="677"/>
      <c r="C442" s="677"/>
      <c r="D442" s="676"/>
      <c r="E442" s="675"/>
      <c r="F442" s="675"/>
      <c r="G442" s="673"/>
      <c r="H442" s="674"/>
      <c r="I442" s="673"/>
      <c r="J442" s="679" t="str">
        <f>IF(D442&lt;&gt;"",IF(E442&lt;&gt;"",VLOOKUP(CONCATENATE(D442,"-",E442),'[2]Three Phase - UG'!$C$8:$T$18,9,FALSE),""),"")</f>
        <v/>
      </c>
      <c r="K442" s="679" t="str">
        <f>IF(D442&lt;&gt;"",IF(E442&lt;&gt;"",VLOOKUP(CONCATENATE(D442,"-",E442),'[2]Three Phase - UG'!$C$8:$T$18,10,FALSE),""),"")</f>
        <v/>
      </c>
      <c r="L442" s="679" t="str">
        <f>IF(D442&lt;&gt;"",IF(E442&lt;&gt;"",VLOOKUP(CONCATENATE(D442,"-",E442),'[2]Three Phase - UG'!$C$8:$T$18,12,FALSE),""),"")</f>
        <v/>
      </c>
      <c r="M442" s="679" t="str">
        <f>IF(D442&lt;&gt;"",IF(E442&lt;&gt;"",VLOOKUP(CONCATENATE(D442,"-",E442),'[2]Three Phase - UG'!$C$8:$T$18,13,FALSE),""),"")</f>
        <v/>
      </c>
      <c r="N442" s="678" t="str">
        <f>IF(D442&lt;&gt;"",IF(E442&lt;&gt;"",VLOOKUP(CONCATENATE(D442,"-",E442),'[2]Three Phase - UG'!$C$8:$T$18,15,FALSE)*1000000,""),"")</f>
        <v/>
      </c>
      <c r="O442" s="679"/>
      <c r="P442" s="678"/>
      <c r="W442" s="671"/>
      <c r="X442" s="606"/>
      <c r="Y442" s="606"/>
      <c r="Z442" s="606"/>
      <c r="AA442" s="606"/>
      <c r="AB442" s="606"/>
      <c r="AC442" s="606"/>
      <c r="AD442" s="606"/>
      <c r="AE442" s="606"/>
      <c r="AF442" s="625"/>
      <c r="AG442" s="625"/>
      <c r="AH442" s="625"/>
      <c r="AI442" s="625"/>
      <c r="AJ442" s="625"/>
      <c r="AK442" s="625"/>
      <c r="AL442" s="625"/>
      <c r="AM442" s="625"/>
      <c r="AN442" s="606"/>
      <c r="AO442" s="606"/>
      <c r="AP442" s="606"/>
      <c r="AQ442" s="606"/>
      <c r="AR442" s="606"/>
      <c r="AS442" s="606"/>
      <c r="AT442" s="606"/>
      <c r="AU442" s="606"/>
      <c r="AV442" s="606"/>
      <c r="AW442" s="606"/>
      <c r="AX442" s="606"/>
      <c r="AY442" s="606"/>
      <c r="AZ442" s="606"/>
      <c r="BA442" s="606"/>
    </row>
    <row r="443" spans="1:53" s="672" customFormat="1" x14ac:dyDescent="0.25">
      <c r="A443" s="606"/>
      <c r="B443" s="677"/>
      <c r="C443" s="677"/>
      <c r="D443" s="676"/>
      <c r="E443" s="675"/>
      <c r="F443" s="675"/>
      <c r="G443" s="673"/>
      <c r="H443" s="674"/>
      <c r="I443" s="673"/>
      <c r="J443" s="679" t="str">
        <f>IF(D443&lt;&gt;"",IF(E443&lt;&gt;"",VLOOKUP(CONCATENATE(D443,"-",E443),'[2]Three Phase - UG'!$C$8:$T$18,9,FALSE),""),"")</f>
        <v/>
      </c>
      <c r="K443" s="679" t="str">
        <f>IF(D443&lt;&gt;"",IF(E443&lt;&gt;"",VLOOKUP(CONCATENATE(D443,"-",E443),'[2]Three Phase - UG'!$C$8:$T$18,10,FALSE),""),"")</f>
        <v/>
      </c>
      <c r="L443" s="679" t="str">
        <f>IF(D443&lt;&gt;"",IF(E443&lt;&gt;"",VLOOKUP(CONCATENATE(D443,"-",E443),'[2]Three Phase - UG'!$C$8:$T$18,12,FALSE),""),"")</f>
        <v/>
      </c>
      <c r="M443" s="679" t="str">
        <f>IF(D443&lt;&gt;"",IF(E443&lt;&gt;"",VLOOKUP(CONCATENATE(D443,"-",E443),'[2]Three Phase - UG'!$C$8:$T$18,13,FALSE),""),"")</f>
        <v/>
      </c>
      <c r="N443" s="678" t="str">
        <f>IF(D443&lt;&gt;"",IF(E443&lt;&gt;"",VLOOKUP(CONCATENATE(D443,"-",E443),'[2]Three Phase - UG'!$C$8:$T$18,15,FALSE)*1000000,""),"")</f>
        <v/>
      </c>
      <c r="O443" s="679"/>
      <c r="P443" s="678"/>
      <c r="W443" s="671"/>
      <c r="X443" s="606"/>
      <c r="Y443" s="606"/>
      <c r="Z443" s="606"/>
      <c r="AA443" s="606"/>
      <c r="AB443" s="606"/>
      <c r="AC443" s="606"/>
      <c r="AD443" s="606"/>
      <c r="AE443" s="606"/>
      <c r="AF443" s="625"/>
      <c r="AG443" s="625"/>
      <c r="AH443" s="625"/>
      <c r="AI443" s="625"/>
      <c r="AJ443" s="625"/>
      <c r="AK443" s="625"/>
      <c r="AL443" s="625"/>
      <c r="AM443" s="625"/>
      <c r="AN443" s="606"/>
      <c r="AO443" s="606"/>
      <c r="AP443" s="606"/>
      <c r="AQ443" s="606"/>
      <c r="AR443" s="606"/>
      <c r="AS443" s="606"/>
      <c r="AT443" s="606"/>
      <c r="AU443" s="606"/>
      <c r="AV443" s="606"/>
      <c r="AW443" s="606"/>
      <c r="AX443" s="606"/>
      <c r="AY443" s="606"/>
      <c r="AZ443" s="606"/>
      <c r="BA443" s="606"/>
    </row>
    <row r="444" spans="1:53" s="672" customFormat="1" x14ac:dyDescent="0.25">
      <c r="A444" s="606"/>
      <c r="B444" s="677"/>
      <c r="C444" s="677"/>
      <c r="D444" s="676"/>
      <c r="E444" s="675"/>
      <c r="F444" s="675"/>
      <c r="G444" s="673"/>
      <c r="H444" s="674"/>
      <c r="I444" s="673"/>
      <c r="J444" s="679" t="str">
        <f>IF(D444&lt;&gt;"",IF(E444&lt;&gt;"",VLOOKUP(CONCATENATE(D444,"-",E444),'[2]Three Phase - UG'!$C$8:$T$18,9,FALSE),""),"")</f>
        <v/>
      </c>
      <c r="K444" s="679" t="str">
        <f>IF(D444&lt;&gt;"",IF(E444&lt;&gt;"",VLOOKUP(CONCATENATE(D444,"-",E444),'[2]Three Phase - UG'!$C$8:$T$18,10,FALSE),""),"")</f>
        <v/>
      </c>
      <c r="L444" s="679" t="str">
        <f>IF(D444&lt;&gt;"",IF(E444&lt;&gt;"",VLOOKUP(CONCATENATE(D444,"-",E444),'[2]Three Phase - UG'!$C$8:$T$18,12,FALSE),""),"")</f>
        <v/>
      </c>
      <c r="M444" s="679" t="str">
        <f>IF(D444&lt;&gt;"",IF(E444&lt;&gt;"",VLOOKUP(CONCATENATE(D444,"-",E444),'[2]Three Phase - UG'!$C$8:$T$18,13,FALSE),""),"")</f>
        <v/>
      </c>
      <c r="N444" s="678" t="str">
        <f>IF(D444&lt;&gt;"",IF(E444&lt;&gt;"",VLOOKUP(CONCATENATE(D444,"-",E444),'[2]Three Phase - UG'!$C$8:$T$18,15,FALSE)*1000000,""),"")</f>
        <v/>
      </c>
      <c r="O444" s="679"/>
      <c r="P444" s="678"/>
      <c r="W444" s="671"/>
      <c r="X444" s="606"/>
      <c r="Y444" s="606"/>
      <c r="Z444" s="606"/>
      <c r="AA444" s="606"/>
      <c r="AB444" s="606"/>
      <c r="AC444" s="606"/>
      <c r="AD444" s="606"/>
      <c r="AE444" s="606"/>
      <c r="AF444" s="625"/>
      <c r="AG444" s="625"/>
      <c r="AH444" s="625"/>
      <c r="AI444" s="625"/>
      <c r="AJ444" s="625"/>
      <c r="AK444" s="625"/>
      <c r="AL444" s="625"/>
      <c r="AM444" s="625"/>
      <c r="AN444" s="606"/>
      <c r="AO444" s="606"/>
      <c r="AP444" s="606"/>
      <c r="AQ444" s="606"/>
      <c r="AR444" s="606"/>
      <c r="AS444" s="606"/>
      <c r="AT444" s="606"/>
      <c r="AU444" s="606"/>
      <c r="AV444" s="606"/>
      <c r="AW444" s="606"/>
      <c r="AX444" s="606"/>
      <c r="AY444" s="606"/>
      <c r="AZ444" s="606"/>
      <c r="BA444" s="606"/>
    </row>
    <row r="445" spans="1:53" s="672" customFormat="1" x14ac:dyDescent="0.25">
      <c r="A445" s="606"/>
      <c r="B445" s="677"/>
      <c r="C445" s="677"/>
      <c r="D445" s="676"/>
      <c r="E445" s="675"/>
      <c r="F445" s="675"/>
      <c r="G445" s="673"/>
      <c r="H445" s="674"/>
      <c r="I445" s="673"/>
      <c r="J445" s="679" t="str">
        <f>IF(D445&lt;&gt;"",IF(E445&lt;&gt;"",VLOOKUP(CONCATENATE(D445,"-",E445),'[2]Three Phase - UG'!$C$8:$T$18,9,FALSE),""),"")</f>
        <v/>
      </c>
      <c r="K445" s="679" t="str">
        <f>IF(D445&lt;&gt;"",IF(E445&lt;&gt;"",VLOOKUP(CONCATENATE(D445,"-",E445),'[2]Three Phase - UG'!$C$8:$T$18,10,FALSE),""),"")</f>
        <v/>
      </c>
      <c r="L445" s="679" t="str">
        <f>IF(D445&lt;&gt;"",IF(E445&lt;&gt;"",VLOOKUP(CONCATENATE(D445,"-",E445),'[2]Three Phase - UG'!$C$8:$T$18,12,FALSE),""),"")</f>
        <v/>
      </c>
      <c r="M445" s="679" t="str">
        <f>IF(D445&lt;&gt;"",IF(E445&lt;&gt;"",VLOOKUP(CONCATENATE(D445,"-",E445),'[2]Three Phase - UG'!$C$8:$T$18,13,FALSE),""),"")</f>
        <v/>
      </c>
      <c r="N445" s="678" t="str">
        <f>IF(D445&lt;&gt;"",IF(E445&lt;&gt;"",VLOOKUP(CONCATENATE(D445,"-",E445),'[2]Three Phase - UG'!$C$8:$T$18,15,FALSE)*1000000,""),"")</f>
        <v/>
      </c>
      <c r="O445" s="679"/>
      <c r="P445" s="678"/>
      <c r="W445" s="671"/>
      <c r="X445" s="606"/>
      <c r="Y445" s="606"/>
      <c r="Z445" s="606"/>
      <c r="AA445" s="606"/>
      <c r="AB445" s="606"/>
      <c r="AC445" s="606"/>
      <c r="AD445" s="606"/>
      <c r="AE445" s="606"/>
      <c r="AF445" s="625"/>
      <c r="AG445" s="625"/>
      <c r="AH445" s="625"/>
      <c r="AI445" s="625"/>
      <c r="AJ445" s="625"/>
      <c r="AK445" s="625"/>
      <c r="AL445" s="625"/>
      <c r="AM445" s="625"/>
      <c r="AN445" s="606"/>
      <c r="AO445" s="606"/>
      <c r="AP445" s="606"/>
      <c r="AQ445" s="606"/>
      <c r="AR445" s="606"/>
      <c r="AS445" s="606"/>
      <c r="AT445" s="606"/>
      <c r="AU445" s="606"/>
      <c r="AV445" s="606"/>
      <c r="AW445" s="606"/>
      <c r="AX445" s="606"/>
      <c r="AY445" s="606"/>
      <c r="AZ445" s="606"/>
      <c r="BA445" s="606"/>
    </row>
    <row r="446" spans="1:53" s="672" customFormat="1" x14ac:dyDescent="0.25">
      <c r="A446" s="606"/>
      <c r="B446" s="677"/>
      <c r="C446" s="677"/>
      <c r="D446" s="676"/>
      <c r="E446" s="675"/>
      <c r="F446" s="675"/>
      <c r="G446" s="673"/>
      <c r="H446" s="674"/>
      <c r="I446" s="673"/>
      <c r="J446" s="679" t="str">
        <f>IF(D446&lt;&gt;"",IF(E446&lt;&gt;"",VLOOKUP(CONCATENATE(D446,"-",E446),'[2]Three Phase - UG'!$C$8:$T$18,9,FALSE),""),"")</f>
        <v/>
      </c>
      <c r="K446" s="679" t="str">
        <f>IF(D446&lt;&gt;"",IF(E446&lt;&gt;"",VLOOKUP(CONCATENATE(D446,"-",E446),'[2]Three Phase - UG'!$C$8:$T$18,10,FALSE),""),"")</f>
        <v/>
      </c>
      <c r="L446" s="679" t="str">
        <f>IF(D446&lt;&gt;"",IF(E446&lt;&gt;"",VLOOKUP(CONCATENATE(D446,"-",E446),'[2]Three Phase - UG'!$C$8:$T$18,12,FALSE),""),"")</f>
        <v/>
      </c>
      <c r="M446" s="679" t="str">
        <f>IF(D446&lt;&gt;"",IF(E446&lt;&gt;"",VLOOKUP(CONCATENATE(D446,"-",E446),'[2]Three Phase - UG'!$C$8:$T$18,13,FALSE),""),"")</f>
        <v/>
      </c>
      <c r="N446" s="678" t="str">
        <f>IF(D446&lt;&gt;"",IF(E446&lt;&gt;"",VLOOKUP(CONCATENATE(D446,"-",E446),'[2]Three Phase - UG'!$C$8:$T$18,15,FALSE)*1000000,""),"")</f>
        <v/>
      </c>
      <c r="O446" s="679"/>
      <c r="P446" s="678"/>
      <c r="W446" s="671"/>
      <c r="X446" s="606"/>
      <c r="Y446" s="606"/>
      <c r="Z446" s="606"/>
      <c r="AA446" s="606"/>
      <c r="AB446" s="606"/>
      <c r="AC446" s="606"/>
      <c r="AD446" s="606"/>
      <c r="AE446" s="606"/>
      <c r="AF446" s="625"/>
      <c r="AG446" s="625"/>
      <c r="AH446" s="625"/>
      <c r="AI446" s="625"/>
      <c r="AJ446" s="625"/>
      <c r="AK446" s="625"/>
      <c r="AL446" s="625"/>
      <c r="AM446" s="625"/>
      <c r="AN446" s="606"/>
      <c r="AO446" s="606"/>
      <c r="AP446" s="606"/>
      <c r="AQ446" s="606"/>
      <c r="AR446" s="606"/>
      <c r="AS446" s="606"/>
      <c r="AT446" s="606"/>
      <c r="AU446" s="606"/>
      <c r="AV446" s="606"/>
      <c r="AW446" s="606"/>
      <c r="AX446" s="606"/>
      <c r="AY446" s="606"/>
      <c r="AZ446" s="606"/>
      <c r="BA446" s="606"/>
    </row>
    <row r="447" spans="1:53" s="672" customFormat="1" x14ac:dyDescent="0.25">
      <c r="A447" s="606"/>
      <c r="B447" s="677"/>
      <c r="C447" s="677"/>
      <c r="D447" s="676"/>
      <c r="E447" s="675"/>
      <c r="F447" s="675"/>
      <c r="G447" s="673"/>
      <c r="H447" s="674"/>
      <c r="I447" s="673"/>
      <c r="J447" s="679" t="str">
        <f>IF(D447&lt;&gt;"",IF(E447&lt;&gt;"",VLOOKUP(CONCATENATE(D447,"-",E447),'[2]Three Phase - UG'!$C$8:$T$18,9,FALSE),""),"")</f>
        <v/>
      </c>
      <c r="K447" s="679" t="str">
        <f>IF(D447&lt;&gt;"",IF(E447&lt;&gt;"",VLOOKUP(CONCATENATE(D447,"-",E447),'[2]Three Phase - UG'!$C$8:$T$18,10,FALSE),""),"")</f>
        <v/>
      </c>
      <c r="L447" s="679" t="str">
        <f>IF(D447&lt;&gt;"",IF(E447&lt;&gt;"",VLOOKUP(CONCATENATE(D447,"-",E447),'[2]Three Phase - UG'!$C$8:$T$18,12,FALSE),""),"")</f>
        <v/>
      </c>
      <c r="M447" s="679" t="str">
        <f>IF(D447&lt;&gt;"",IF(E447&lt;&gt;"",VLOOKUP(CONCATENATE(D447,"-",E447),'[2]Three Phase - UG'!$C$8:$T$18,13,FALSE),""),"")</f>
        <v/>
      </c>
      <c r="N447" s="678" t="str">
        <f>IF(D447&lt;&gt;"",IF(E447&lt;&gt;"",VLOOKUP(CONCATENATE(D447,"-",E447),'[2]Three Phase - UG'!$C$8:$T$18,15,FALSE)*1000000,""),"")</f>
        <v/>
      </c>
      <c r="O447" s="679"/>
      <c r="P447" s="678"/>
      <c r="W447" s="671"/>
      <c r="X447" s="606"/>
      <c r="Y447" s="606"/>
      <c r="Z447" s="606"/>
      <c r="AA447" s="606"/>
      <c r="AB447" s="606"/>
      <c r="AC447" s="606"/>
      <c r="AD447" s="606"/>
      <c r="AE447" s="606"/>
      <c r="AF447" s="625"/>
      <c r="AG447" s="625"/>
      <c r="AH447" s="625"/>
      <c r="AI447" s="625"/>
      <c r="AJ447" s="625"/>
      <c r="AK447" s="625"/>
      <c r="AL447" s="625"/>
      <c r="AM447" s="625"/>
      <c r="AN447" s="606"/>
      <c r="AO447" s="606"/>
      <c r="AP447" s="606"/>
      <c r="AQ447" s="606"/>
      <c r="AR447" s="606"/>
      <c r="AS447" s="606"/>
      <c r="AT447" s="606"/>
      <c r="AU447" s="606"/>
      <c r="AV447" s="606"/>
      <c r="AW447" s="606"/>
      <c r="AX447" s="606"/>
      <c r="AY447" s="606"/>
      <c r="AZ447" s="606"/>
      <c r="BA447" s="606"/>
    </row>
    <row r="448" spans="1:53" s="672" customFormat="1" x14ac:dyDescent="0.25">
      <c r="A448" s="606"/>
      <c r="B448" s="677"/>
      <c r="C448" s="677"/>
      <c r="D448" s="676"/>
      <c r="E448" s="675"/>
      <c r="F448" s="675"/>
      <c r="G448" s="673"/>
      <c r="H448" s="674"/>
      <c r="I448" s="673"/>
      <c r="J448" s="679" t="str">
        <f>IF(D448&lt;&gt;"",IF(E448&lt;&gt;"",VLOOKUP(CONCATENATE(D448,"-",E448),'[2]Three Phase - UG'!$C$8:$T$18,9,FALSE),""),"")</f>
        <v/>
      </c>
      <c r="K448" s="679" t="str">
        <f>IF(D448&lt;&gt;"",IF(E448&lt;&gt;"",VLOOKUP(CONCATENATE(D448,"-",E448),'[2]Three Phase - UG'!$C$8:$T$18,10,FALSE),""),"")</f>
        <v/>
      </c>
      <c r="L448" s="679" t="str">
        <f>IF(D448&lt;&gt;"",IF(E448&lt;&gt;"",VLOOKUP(CONCATENATE(D448,"-",E448),'[2]Three Phase - UG'!$C$8:$T$18,12,FALSE),""),"")</f>
        <v/>
      </c>
      <c r="M448" s="679" t="str">
        <f>IF(D448&lt;&gt;"",IF(E448&lt;&gt;"",VLOOKUP(CONCATENATE(D448,"-",E448),'[2]Three Phase - UG'!$C$8:$T$18,13,FALSE),""),"")</f>
        <v/>
      </c>
      <c r="N448" s="678" t="str">
        <f>IF(D448&lt;&gt;"",IF(E448&lt;&gt;"",VLOOKUP(CONCATENATE(D448,"-",E448),'[2]Three Phase - UG'!$C$8:$T$18,15,FALSE)*1000000,""),"")</f>
        <v/>
      </c>
      <c r="O448" s="679"/>
      <c r="P448" s="678"/>
      <c r="W448" s="671"/>
      <c r="X448" s="606"/>
      <c r="Y448" s="606"/>
      <c r="Z448" s="606"/>
      <c r="AA448" s="606"/>
      <c r="AB448" s="606"/>
      <c r="AC448" s="606"/>
      <c r="AD448" s="606"/>
      <c r="AE448" s="606"/>
      <c r="AF448" s="625"/>
      <c r="AG448" s="625"/>
      <c r="AH448" s="625"/>
      <c r="AI448" s="625"/>
      <c r="AJ448" s="625"/>
      <c r="AK448" s="625"/>
      <c r="AL448" s="625"/>
      <c r="AM448" s="625"/>
      <c r="AN448" s="606"/>
      <c r="AO448" s="606"/>
      <c r="AP448" s="606"/>
      <c r="AQ448" s="606"/>
      <c r="AR448" s="606"/>
      <c r="AS448" s="606"/>
      <c r="AT448" s="606"/>
      <c r="AU448" s="606"/>
      <c r="AV448" s="606"/>
      <c r="AW448" s="606"/>
      <c r="AX448" s="606"/>
      <c r="AY448" s="606"/>
      <c r="AZ448" s="606"/>
      <c r="BA448" s="606"/>
    </row>
    <row r="449" spans="1:53" s="672" customFormat="1" x14ac:dyDescent="0.25">
      <c r="A449" s="606"/>
      <c r="B449" s="677"/>
      <c r="C449" s="677"/>
      <c r="D449" s="676"/>
      <c r="E449" s="675"/>
      <c r="F449" s="675"/>
      <c r="G449" s="673"/>
      <c r="H449" s="674"/>
      <c r="I449" s="673"/>
      <c r="J449" s="679" t="str">
        <f>IF(D449&lt;&gt;"",IF(E449&lt;&gt;"",VLOOKUP(CONCATENATE(D449,"-",E449),'[2]Three Phase - UG'!$C$8:$T$18,9,FALSE),""),"")</f>
        <v/>
      </c>
      <c r="K449" s="679" t="str">
        <f>IF(D449&lt;&gt;"",IF(E449&lt;&gt;"",VLOOKUP(CONCATENATE(D449,"-",E449),'[2]Three Phase - UG'!$C$8:$T$18,10,FALSE),""),"")</f>
        <v/>
      </c>
      <c r="L449" s="679" t="str">
        <f>IF(D449&lt;&gt;"",IF(E449&lt;&gt;"",VLOOKUP(CONCATENATE(D449,"-",E449),'[2]Three Phase - UG'!$C$8:$T$18,12,FALSE),""),"")</f>
        <v/>
      </c>
      <c r="M449" s="679" t="str">
        <f>IF(D449&lt;&gt;"",IF(E449&lt;&gt;"",VLOOKUP(CONCATENATE(D449,"-",E449),'[2]Three Phase - UG'!$C$8:$T$18,13,FALSE),""),"")</f>
        <v/>
      </c>
      <c r="N449" s="678" t="str">
        <f>IF(D449&lt;&gt;"",IF(E449&lt;&gt;"",VLOOKUP(CONCATENATE(D449,"-",E449),'[2]Three Phase - UG'!$C$8:$T$18,15,FALSE)*1000000,""),"")</f>
        <v/>
      </c>
      <c r="O449" s="679"/>
      <c r="P449" s="678"/>
      <c r="W449" s="671"/>
      <c r="X449" s="606"/>
      <c r="Y449" s="606"/>
      <c r="Z449" s="606"/>
      <c r="AA449" s="606"/>
      <c r="AB449" s="606"/>
      <c r="AC449" s="606"/>
      <c r="AD449" s="606"/>
      <c r="AE449" s="606"/>
      <c r="AF449" s="625"/>
      <c r="AG449" s="625"/>
      <c r="AH449" s="625"/>
      <c r="AI449" s="625"/>
      <c r="AJ449" s="625"/>
      <c r="AK449" s="625"/>
      <c r="AL449" s="625"/>
      <c r="AM449" s="625"/>
      <c r="AN449" s="606"/>
      <c r="AO449" s="606"/>
      <c r="AP449" s="606"/>
      <c r="AQ449" s="606"/>
      <c r="AR449" s="606"/>
      <c r="AS449" s="606"/>
      <c r="AT449" s="606"/>
      <c r="AU449" s="606"/>
      <c r="AV449" s="606"/>
      <c r="AW449" s="606"/>
      <c r="AX449" s="606"/>
      <c r="AY449" s="606"/>
      <c r="AZ449" s="606"/>
      <c r="BA449" s="606"/>
    </row>
    <row r="450" spans="1:53" s="672" customFormat="1" x14ac:dyDescent="0.25">
      <c r="A450" s="606"/>
      <c r="B450" s="677"/>
      <c r="C450" s="677"/>
      <c r="D450" s="676"/>
      <c r="E450" s="675"/>
      <c r="F450" s="675"/>
      <c r="G450" s="673"/>
      <c r="H450" s="674"/>
      <c r="I450" s="673"/>
      <c r="J450" s="679" t="str">
        <f>IF(D450&lt;&gt;"",IF(E450&lt;&gt;"",VLOOKUP(CONCATENATE(D450,"-",E450),'[2]Three Phase - UG'!$C$8:$T$18,9,FALSE),""),"")</f>
        <v/>
      </c>
      <c r="K450" s="679" t="str">
        <f>IF(D450&lt;&gt;"",IF(E450&lt;&gt;"",VLOOKUP(CONCATENATE(D450,"-",E450),'[2]Three Phase - UG'!$C$8:$T$18,10,FALSE),""),"")</f>
        <v/>
      </c>
      <c r="L450" s="679" t="str">
        <f>IF(D450&lt;&gt;"",IF(E450&lt;&gt;"",VLOOKUP(CONCATENATE(D450,"-",E450),'[2]Three Phase - UG'!$C$8:$T$18,12,FALSE),""),"")</f>
        <v/>
      </c>
      <c r="M450" s="679" t="str">
        <f>IF(D450&lt;&gt;"",IF(E450&lt;&gt;"",VLOOKUP(CONCATENATE(D450,"-",E450),'[2]Three Phase - UG'!$C$8:$T$18,13,FALSE),""),"")</f>
        <v/>
      </c>
      <c r="N450" s="678" t="str">
        <f>IF(D450&lt;&gt;"",IF(E450&lt;&gt;"",VLOOKUP(CONCATENATE(D450,"-",E450),'[2]Three Phase - UG'!$C$8:$T$18,15,FALSE)*1000000,""),"")</f>
        <v/>
      </c>
      <c r="O450" s="679"/>
      <c r="P450" s="678"/>
      <c r="W450" s="671"/>
      <c r="X450" s="606"/>
      <c r="Y450" s="606"/>
      <c r="Z450" s="606"/>
      <c r="AA450" s="606"/>
      <c r="AB450" s="606"/>
      <c r="AC450" s="606"/>
      <c r="AD450" s="606"/>
      <c r="AE450" s="606"/>
      <c r="AF450" s="625"/>
      <c r="AG450" s="625"/>
      <c r="AH450" s="625"/>
      <c r="AI450" s="625"/>
      <c r="AJ450" s="625"/>
      <c r="AK450" s="625"/>
      <c r="AL450" s="625"/>
      <c r="AM450" s="625"/>
      <c r="AN450" s="606"/>
      <c r="AO450" s="606"/>
      <c r="AP450" s="606"/>
      <c r="AQ450" s="606"/>
      <c r="AR450" s="606"/>
      <c r="AS450" s="606"/>
      <c r="AT450" s="606"/>
      <c r="AU450" s="606"/>
      <c r="AV450" s="606"/>
      <c r="AW450" s="606"/>
      <c r="AX450" s="606"/>
      <c r="AY450" s="606"/>
      <c r="AZ450" s="606"/>
      <c r="BA450" s="606"/>
    </row>
    <row r="451" spans="1:53" s="672" customFormat="1" x14ac:dyDescent="0.25">
      <c r="A451" s="606"/>
      <c r="B451" s="677"/>
      <c r="C451" s="677"/>
      <c r="D451" s="676"/>
      <c r="E451" s="675"/>
      <c r="F451" s="675"/>
      <c r="G451" s="673"/>
      <c r="H451" s="674"/>
      <c r="I451" s="673"/>
      <c r="J451" s="679" t="str">
        <f>IF(D451&lt;&gt;"",IF(E451&lt;&gt;"",VLOOKUP(CONCATENATE(D451,"-",E451),'[2]Three Phase - UG'!$C$8:$T$18,9,FALSE),""),"")</f>
        <v/>
      </c>
      <c r="K451" s="679" t="str">
        <f>IF(D451&lt;&gt;"",IF(E451&lt;&gt;"",VLOOKUP(CONCATENATE(D451,"-",E451),'[2]Three Phase - UG'!$C$8:$T$18,10,FALSE),""),"")</f>
        <v/>
      </c>
      <c r="L451" s="679" t="str">
        <f>IF(D451&lt;&gt;"",IF(E451&lt;&gt;"",VLOOKUP(CONCATENATE(D451,"-",E451),'[2]Three Phase - UG'!$C$8:$T$18,12,FALSE),""),"")</f>
        <v/>
      </c>
      <c r="M451" s="679" t="str">
        <f>IF(D451&lt;&gt;"",IF(E451&lt;&gt;"",VLOOKUP(CONCATENATE(D451,"-",E451),'[2]Three Phase - UG'!$C$8:$T$18,13,FALSE),""),"")</f>
        <v/>
      </c>
      <c r="N451" s="678" t="str">
        <f>IF(D451&lt;&gt;"",IF(E451&lt;&gt;"",VLOOKUP(CONCATENATE(D451,"-",E451),'[2]Three Phase - UG'!$C$8:$T$18,15,FALSE)*1000000,""),"")</f>
        <v/>
      </c>
      <c r="O451" s="679"/>
      <c r="P451" s="678"/>
      <c r="W451" s="671"/>
      <c r="X451" s="606"/>
      <c r="Y451" s="606"/>
      <c r="Z451" s="606"/>
      <c r="AA451" s="606"/>
      <c r="AB451" s="606"/>
      <c r="AC451" s="606"/>
      <c r="AD451" s="606"/>
      <c r="AE451" s="606"/>
      <c r="AF451" s="625"/>
      <c r="AG451" s="625"/>
      <c r="AH451" s="625"/>
      <c r="AI451" s="625"/>
      <c r="AJ451" s="625"/>
      <c r="AK451" s="625"/>
      <c r="AL451" s="625"/>
      <c r="AM451" s="625"/>
      <c r="AN451" s="606"/>
      <c r="AO451" s="606"/>
      <c r="AP451" s="606"/>
      <c r="AQ451" s="606"/>
      <c r="AR451" s="606"/>
      <c r="AS451" s="606"/>
      <c r="AT451" s="606"/>
      <c r="AU451" s="606"/>
      <c r="AV451" s="606"/>
      <c r="AW451" s="606"/>
      <c r="AX451" s="606"/>
      <c r="AY451" s="606"/>
      <c r="AZ451" s="606"/>
      <c r="BA451" s="606"/>
    </row>
    <row r="452" spans="1:53" s="672" customFormat="1" x14ac:dyDescent="0.25">
      <c r="A452" s="606"/>
      <c r="B452" s="677"/>
      <c r="C452" s="677"/>
      <c r="D452" s="676"/>
      <c r="E452" s="675"/>
      <c r="F452" s="675"/>
      <c r="G452" s="673"/>
      <c r="H452" s="674"/>
      <c r="I452" s="673"/>
      <c r="J452" s="679" t="str">
        <f>IF(D452&lt;&gt;"",IF(E452&lt;&gt;"",VLOOKUP(CONCATENATE(D452,"-",E452),'[2]Three Phase - UG'!$C$8:$T$18,9,FALSE),""),"")</f>
        <v/>
      </c>
      <c r="K452" s="679" t="str">
        <f>IF(D452&lt;&gt;"",IF(E452&lt;&gt;"",VLOOKUP(CONCATENATE(D452,"-",E452),'[2]Three Phase - UG'!$C$8:$T$18,10,FALSE),""),"")</f>
        <v/>
      </c>
      <c r="L452" s="679" t="str">
        <f>IF(D452&lt;&gt;"",IF(E452&lt;&gt;"",VLOOKUP(CONCATENATE(D452,"-",E452),'[2]Three Phase - UG'!$C$8:$T$18,12,FALSE),""),"")</f>
        <v/>
      </c>
      <c r="M452" s="679" t="str">
        <f>IF(D452&lt;&gt;"",IF(E452&lt;&gt;"",VLOOKUP(CONCATENATE(D452,"-",E452),'[2]Three Phase - UG'!$C$8:$T$18,13,FALSE),""),"")</f>
        <v/>
      </c>
      <c r="N452" s="678" t="str">
        <f>IF(D452&lt;&gt;"",IF(E452&lt;&gt;"",VLOOKUP(CONCATENATE(D452,"-",E452),'[2]Three Phase - UG'!$C$8:$T$18,15,FALSE)*1000000,""),"")</f>
        <v/>
      </c>
      <c r="O452" s="679"/>
      <c r="P452" s="678"/>
      <c r="W452" s="671"/>
      <c r="X452" s="606"/>
      <c r="Y452" s="606"/>
      <c r="Z452" s="606"/>
      <c r="AA452" s="606"/>
      <c r="AB452" s="606"/>
      <c r="AC452" s="606"/>
      <c r="AD452" s="606"/>
      <c r="AE452" s="606"/>
      <c r="AF452" s="625"/>
      <c r="AG452" s="625"/>
      <c r="AH452" s="625"/>
      <c r="AI452" s="625"/>
      <c r="AJ452" s="625"/>
      <c r="AK452" s="625"/>
      <c r="AL452" s="625"/>
      <c r="AM452" s="625"/>
      <c r="AN452" s="606"/>
      <c r="AO452" s="606"/>
      <c r="AP452" s="606"/>
      <c r="AQ452" s="606"/>
      <c r="AR452" s="606"/>
      <c r="AS452" s="606"/>
      <c r="AT452" s="606"/>
      <c r="AU452" s="606"/>
      <c r="AV452" s="606"/>
      <c r="AW452" s="606"/>
      <c r="AX452" s="606"/>
      <c r="AY452" s="606"/>
      <c r="AZ452" s="606"/>
      <c r="BA452" s="606"/>
    </row>
    <row r="453" spans="1:53" s="672" customFormat="1" x14ac:dyDescent="0.25">
      <c r="A453" s="606"/>
      <c r="B453" s="677"/>
      <c r="C453" s="677"/>
      <c r="D453" s="676"/>
      <c r="E453" s="675"/>
      <c r="F453" s="675"/>
      <c r="G453" s="673"/>
      <c r="H453" s="674"/>
      <c r="I453" s="673"/>
      <c r="J453" s="679" t="str">
        <f>IF(D453&lt;&gt;"",IF(E453&lt;&gt;"",VLOOKUP(CONCATENATE(D453,"-",E453),'[2]Three Phase - UG'!$C$8:$T$18,9,FALSE),""),"")</f>
        <v/>
      </c>
      <c r="K453" s="679" t="str">
        <f>IF(D453&lt;&gt;"",IF(E453&lt;&gt;"",VLOOKUP(CONCATENATE(D453,"-",E453),'[2]Three Phase - UG'!$C$8:$T$18,10,FALSE),""),"")</f>
        <v/>
      </c>
      <c r="L453" s="679" t="str">
        <f>IF(D453&lt;&gt;"",IF(E453&lt;&gt;"",VLOOKUP(CONCATENATE(D453,"-",E453),'[2]Three Phase - UG'!$C$8:$T$18,12,FALSE),""),"")</f>
        <v/>
      </c>
      <c r="M453" s="679" t="str">
        <f>IF(D453&lt;&gt;"",IF(E453&lt;&gt;"",VLOOKUP(CONCATENATE(D453,"-",E453),'[2]Three Phase - UG'!$C$8:$T$18,13,FALSE),""),"")</f>
        <v/>
      </c>
      <c r="N453" s="678" t="str">
        <f>IF(D453&lt;&gt;"",IF(E453&lt;&gt;"",VLOOKUP(CONCATENATE(D453,"-",E453),'[2]Three Phase - UG'!$C$8:$T$18,15,FALSE)*1000000,""),"")</f>
        <v/>
      </c>
      <c r="O453" s="679"/>
      <c r="P453" s="678"/>
      <c r="W453" s="671"/>
      <c r="X453" s="606"/>
      <c r="Y453" s="606"/>
      <c r="Z453" s="606"/>
      <c r="AA453" s="606"/>
      <c r="AB453" s="606"/>
      <c r="AC453" s="606"/>
      <c r="AD453" s="606"/>
      <c r="AE453" s="606"/>
      <c r="AF453" s="625"/>
      <c r="AG453" s="625"/>
      <c r="AH453" s="625"/>
      <c r="AI453" s="625"/>
      <c r="AJ453" s="625"/>
      <c r="AK453" s="625"/>
      <c r="AL453" s="625"/>
      <c r="AM453" s="625"/>
      <c r="AN453" s="606"/>
      <c r="AO453" s="606"/>
      <c r="AP453" s="606"/>
      <c r="AQ453" s="606"/>
      <c r="AR453" s="606"/>
      <c r="AS453" s="606"/>
      <c r="AT453" s="606"/>
      <c r="AU453" s="606"/>
      <c r="AV453" s="606"/>
      <c r="AW453" s="606"/>
      <c r="AX453" s="606"/>
      <c r="AY453" s="606"/>
      <c r="AZ453" s="606"/>
      <c r="BA453" s="606"/>
    </row>
    <row r="454" spans="1:53" s="672" customFormat="1" x14ac:dyDescent="0.25">
      <c r="A454" s="606"/>
      <c r="B454" s="677"/>
      <c r="C454" s="677"/>
      <c r="D454" s="676"/>
      <c r="E454" s="675"/>
      <c r="F454" s="675"/>
      <c r="G454" s="673"/>
      <c r="H454" s="674"/>
      <c r="I454" s="673"/>
      <c r="J454" s="679" t="str">
        <f>IF(D454&lt;&gt;"",IF(E454&lt;&gt;"",VLOOKUP(CONCATENATE(D454,"-",E454),'[2]Three Phase - UG'!$C$8:$T$18,9,FALSE),""),"")</f>
        <v/>
      </c>
      <c r="K454" s="679" t="str">
        <f>IF(D454&lt;&gt;"",IF(E454&lt;&gt;"",VLOOKUP(CONCATENATE(D454,"-",E454),'[2]Three Phase - UG'!$C$8:$T$18,10,FALSE),""),"")</f>
        <v/>
      </c>
      <c r="L454" s="679" t="str">
        <f>IF(D454&lt;&gt;"",IF(E454&lt;&gt;"",VLOOKUP(CONCATENATE(D454,"-",E454),'[2]Three Phase - UG'!$C$8:$T$18,12,FALSE),""),"")</f>
        <v/>
      </c>
      <c r="M454" s="679" t="str">
        <f>IF(D454&lt;&gt;"",IF(E454&lt;&gt;"",VLOOKUP(CONCATENATE(D454,"-",E454),'[2]Three Phase - UG'!$C$8:$T$18,13,FALSE),""),"")</f>
        <v/>
      </c>
      <c r="N454" s="678" t="str">
        <f>IF(D454&lt;&gt;"",IF(E454&lt;&gt;"",VLOOKUP(CONCATENATE(D454,"-",E454),'[2]Three Phase - UG'!$C$8:$T$18,15,FALSE)*1000000,""),"")</f>
        <v/>
      </c>
      <c r="O454" s="679"/>
      <c r="P454" s="678"/>
      <c r="W454" s="671"/>
      <c r="X454" s="606"/>
      <c r="Y454" s="606"/>
      <c r="Z454" s="606"/>
      <c r="AA454" s="606"/>
      <c r="AB454" s="606"/>
      <c r="AC454" s="606"/>
      <c r="AD454" s="606"/>
      <c r="AE454" s="606"/>
      <c r="AF454" s="625"/>
      <c r="AG454" s="625"/>
      <c r="AH454" s="625"/>
      <c r="AI454" s="625"/>
      <c r="AJ454" s="625"/>
      <c r="AK454" s="625"/>
      <c r="AL454" s="625"/>
      <c r="AM454" s="625"/>
      <c r="AN454" s="606"/>
      <c r="AO454" s="606"/>
      <c r="AP454" s="606"/>
      <c r="AQ454" s="606"/>
      <c r="AR454" s="606"/>
      <c r="AS454" s="606"/>
      <c r="AT454" s="606"/>
      <c r="AU454" s="606"/>
      <c r="AV454" s="606"/>
      <c r="AW454" s="606"/>
      <c r="AX454" s="606"/>
      <c r="AY454" s="606"/>
      <c r="AZ454" s="606"/>
      <c r="BA454" s="606"/>
    </row>
    <row r="455" spans="1:53" s="672" customFormat="1" x14ac:dyDescent="0.25">
      <c r="A455" s="606"/>
      <c r="B455" s="677"/>
      <c r="C455" s="677"/>
      <c r="D455" s="676"/>
      <c r="E455" s="675"/>
      <c r="F455" s="675"/>
      <c r="G455" s="673"/>
      <c r="H455" s="674"/>
      <c r="I455" s="673"/>
      <c r="J455" s="679" t="str">
        <f>IF(D455&lt;&gt;"",IF(E455&lt;&gt;"",VLOOKUP(CONCATENATE(D455,"-",E455),'[2]Three Phase - UG'!$C$8:$T$18,9,FALSE),""),"")</f>
        <v/>
      </c>
      <c r="K455" s="679" t="str">
        <f>IF(D455&lt;&gt;"",IF(E455&lt;&gt;"",VLOOKUP(CONCATENATE(D455,"-",E455),'[2]Three Phase - UG'!$C$8:$T$18,10,FALSE),""),"")</f>
        <v/>
      </c>
      <c r="L455" s="679" t="str">
        <f>IF(D455&lt;&gt;"",IF(E455&lt;&gt;"",VLOOKUP(CONCATENATE(D455,"-",E455),'[2]Three Phase - UG'!$C$8:$T$18,12,FALSE),""),"")</f>
        <v/>
      </c>
      <c r="M455" s="679" t="str">
        <f>IF(D455&lt;&gt;"",IF(E455&lt;&gt;"",VLOOKUP(CONCATENATE(D455,"-",E455),'[2]Three Phase - UG'!$C$8:$T$18,13,FALSE),""),"")</f>
        <v/>
      </c>
      <c r="N455" s="678" t="str">
        <f>IF(D455&lt;&gt;"",IF(E455&lt;&gt;"",VLOOKUP(CONCATENATE(D455,"-",E455),'[2]Three Phase - UG'!$C$8:$T$18,15,FALSE)*1000000,""),"")</f>
        <v/>
      </c>
      <c r="O455" s="679"/>
      <c r="P455" s="678"/>
      <c r="W455" s="671"/>
      <c r="X455" s="606"/>
      <c r="Y455" s="606"/>
      <c r="Z455" s="606"/>
      <c r="AA455" s="606"/>
      <c r="AB455" s="606"/>
      <c r="AC455" s="606"/>
      <c r="AD455" s="606"/>
      <c r="AE455" s="606"/>
      <c r="AF455" s="625"/>
      <c r="AG455" s="625"/>
      <c r="AH455" s="625"/>
      <c r="AI455" s="625"/>
      <c r="AJ455" s="625"/>
      <c r="AK455" s="625"/>
      <c r="AL455" s="625"/>
      <c r="AM455" s="625"/>
      <c r="AN455" s="606"/>
      <c r="AO455" s="606"/>
      <c r="AP455" s="606"/>
      <c r="AQ455" s="606"/>
      <c r="AR455" s="606"/>
      <c r="AS455" s="606"/>
      <c r="AT455" s="606"/>
      <c r="AU455" s="606"/>
      <c r="AV455" s="606"/>
      <c r="AW455" s="606"/>
      <c r="AX455" s="606"/>
      <c r="AY455" s="606"/>
      <c r="AZ455" s="606"/>
      <c r="BA455" s="606"/>
    </row>
    <row r="456" spans="1:53" s="672" customFormat="1" x14ac:dyDescent="0.25">
      <c r="A456" s="606"/>
      <c r="B456" s="677"/>
      <c r="C456" s="677"/>
      <c r="D456" s="676"/>
      <c r="E456" s="675"/>
      <c r="F456" s="675"/>
      <c r="G456" s="673"/>
      <c r="H456" s="674"/>
      <c r="I456" s="673"/>
      <c r="J456" s="679" t="str">
        <f>IF(D456&lt;&gt;"",IF(E456&lt;&gt;"",VLOOKUP(CONCATENATE(D456,"-",E456),'[2]Three Phase - UG'!$C$8:$T$18,9,FALSE),""),"")</f>
        <v/>
      </c>
      <c r="K456" s="679" t="str">
        <f>IF(D456&lt;&gt;"",IF(E456&lt;&gt;"",VLOOKUP(CONCATENATE(D456,"-",E456),'[2]Three Phase - UG'!$C$8:$T$18,10,FALSE),""),"")</f>
        <v/>
      </c>
      <c r="L456" s="679" t="str">
        <f>IF(D456&lt;&gt;"",IF(E456&lt;&gt;"",VLOOKUP(CONCATENATE(D456,"-",E456),'[2]Three Phase - UG'!$C$8:$T$18,12,FALSE),""),"")</f>
        <v/>
      </c>
      <c r="M456" s="679" t="str">
        <f>IF(D456&lt;&gt;"",IF(E456&lt;&gt;"",VLOOKUP(CONCATENATE(D456,"-",E456),'[2]Three Phase - UG'!$C$8:$T$18,13,FALSE),""),"")</f>
        <v/>
      </c>
      <c r="N456" s="678" t="str">
        <f>IF(D456&lt;&gt;"",IF(E456&lt;&gt;"",VLOOKUP(CONCATENATE(D456,"-",E456),'[2]Three Phase - UG'!$C$8:$T$18,15,FALSE)*1000000,""),"")</f>
        <v/>
      </c>
      <c r="O456" s="679"/>
      <c r="P456" s="678"/>
      <c r="W456" s="671"/>
      <c r="X456" s="606"/>
      <c r="Y456" s="606"/>
      <c r="Z456" s="606"/>
      <c r="AA456" s="606"/>
      <c r="AB456" s="606"/>
      <c r="AC456" s="606"/>
      <c r="AD456" s="606"/>
      <c r="AE456" s="606"/>
      <c r="AF456" s="625"/>
      <c r="AG456" s="625"/>
      <c r="AH456" s="625"/>
      <c r="AI456" s="625"/>
      <c r="AJ456" s="625"/>
      <c r="AK456" s="625"/>
      <c r="AL456" s="625"/>
      <c r="AM456" s="625"/>
      <c r="AN456" s="606"/>
      <c r="AO456" s="606"/>
      <c r="AP456" s="606"/>
      <c r="AQ456" s="606"/>
      <c r="AR456" s="606"/>
      <c r="AS456" s="606"/>
      <c r="AT456" s="606"/>
      <c r="AU456" s="606"/>
      <c r="AV456" s="606"/>
      <c r="AW456" s="606"/>
      <c r="AX456" s="606"/>
      <c r="AY456" s="606"/>
      <c r="AZ456" s="606"/>
      <c r="BA456" s="606"/>
    </row>
    <row r="457" spans="1:53" s="672" customFormat="1" x14ac:dyDescent="0.25">
      <c r="A457" s="606"/>
      <c r="B457" s="677"/>
      <c r="C457" s="677"/>
      <c r="D457" s="676"/>
      <c r="E457" s="675"/>
      <c r="F457" s="675"/>
      <c r="G457" s="673"/>
      <c r="H457" s="674"/>
      <c r="I457" s="673"/>
      <c r="J457" s="679" t="str">
        <f>IF(D457&lt;&gt;"",IF(E457&lt;&gt;"",VLOOKUP(CONCATENATE(D457,"-",E457),'[2]Three Phase - UG'!$C$8:$T$18,9,FALSE),""),"")</f>
        <v/>
      </c>
      <c r="K457" s="679" t="str">
        <f>IF(D457&lt;&gt;"",IF(E457&lt;&gt;"",VLOOKUP(CONCATENATE(D457,"-",E457),'[2]Three Phase - UG'!$C$8:$T$18,10,FALSE),""),"")</f>
        <v/>
      </c>
      <c r="L457" s="679" t="str">
        <f>IF(D457&lt;&gt;"",IF(E457&lt;&gt;"",VLOOKUP(CONCATENATE(D457,"-",E457),'[2]Three Phase - UG'!$C$8:$T$18,12,FALSE),""),"")</f>
        <v/>
      </c>
      <c r="M457" s="679" t="str">
        <f>IF(D457&lt;&gt;"",IF(E457&lt;&gt;"",VLOOKUP(CONCATENATE(D457,"-",E457),'[2]Three Phase - UG'!$C$8:$T$18,13,FALSE),""),"")</f>
        <v/>
      </c>
      <c r="N457" s="678" t="str">
        <f>IF(D457&lt;&gt;"",IF(E457&lt;&gt;"",VLOOKUP(CONCATENATE(D457,"-",E457),'[2]Three Phase - UG'!$C$8:$T$18,15,FALSE)*1000000,""),"")</f>
        <v/>
      </c>
      <c r="O457" s="679"/>
      <c r="P457" s="678"/>
      <c r="W457" s="671"/>
      <c r="X457" s="606"/>
      <c r="Y457" s="606"/>
      <c r="Z457" s="606"/>
      <c r="AA457" s="606"/>
      <c r="AB457" s="606"/>
      <c r="AC457" s="606"/>
      <c r="AD457" s="606"/>
      <c r="AE457" s="606"/>
      <c r="AF457" s="625"/>
      <c r="AG457" s="625"/>
      <c r="AH457" s="625"/>
      <c r="AI457" s="625"/>
      <c r="AJ457" s="625"/>
      <c r="AK457" s="625"/>
      <c r="AL457" s="625"/>
      <c r="AM457" s="625"/>
      <c r="AN457" s="606"/>
      <c r="AO457" s="606"/>
      <c r="AP457" s="606"/>
      <c r="AQ457" s="606"/>
      <c r="AR457" s="606"/>
      <c r="AS457" s="606"/>
      <c r="AT457" s="606"/>
      <c r="AU457" s="606"/>
      <c r="AV457" s="606"/>
      <c r="AW457" s="606"/>
      <c r="AX457" s="606"/>
      <c r="AY457" s="606"/>
      <c r="AZ457" s="606"/>
      <c r="BA457" s="606"/>
    </row>
    <row r="458" spans="1:53" s="672" customFormat="1" x14ac:dyDescent="0.25">
      <c r="A458" s="606"/>
      <c r="B458" s="677"/>
      <c r="C458" s="677"/>
      <c r="D458" s="676"/>
      <c r="E458" s="675"/>
      <c r="F458" s="675"/>
      <c r="G458" s="673"/>
      <c r="H458" s="674"/>
      <c r="I458" s="673"/>
      <c r="J458" s="679" t="str">
        <f>IF(D458&lt;&gt;"",IF(E458&lt;&gt;"",VLOOKUP(CONCATENATE(D458,"-",E458),'[2]Three Phase - UG'!$C$8:$T$18,9,FALSE),""),"")</f>
        <v/>
      </c>
      <c r="K458" s="679" t="str">
        <f>IF(D458&lt;&gt;"",IF(E458&lt;&gt;"",VLOOKUP(CONCATENATE(D458,"-",E458),'[2]Three Phase - UG'!$C$8:$T$18,10,FALSE),""),"")</f>
        <v/>
      </c>
      <c r="L458" s="679" t="str">
        <f>IF(D458&lt;&gt;"",IF(E458&lt;&gt;"",VLOOKUP(CONCATENATE(D458,"-",E458),'[2]Three Phase - UG'!$C$8:$T$18,12,FALSE),""),"")</f>
        <v/>
      </c>
      <c r="M458" s="679" t="str">
        <f>IF(D458&lt;&gt;"",IF(E458&lt;&gt;"",VLOOKUP(CONCATENATE(D458,"-",E458),'[2]Three Phase - UG'!$C$8:$T$18,13,FALSE),""),"")</f>
        <v/>
      </c>
      <c r="N458" s="678" t="str">
        <f>IF(D458&lt;&gt;"",IF(E458&lt;&gt;"",VLOOKUP(CONCATENATE(D458,"-",E458),'[2]Three Phase - UG'!$C$8:$T$18,15,FALSE)*1000000,""),"")</f>
        <v/>
      </c>
      <c r="O458" s="679"/>
      <c r="P458" s="678"/>
      <c r="W458" s="671"/>
      <c r="X458" s="606"/>
      <c r="Y458" s="606"/>
      <c r="Z458" s="606"/>
      <c r="AA458" s="606"/>
      <c r="AB458" s="606"/>
      <c r="AC458" s="606"/>
      <c r="AD458" s="606"/>
      <c r="AE458" s="606"/>
      <c r="AF458" s="625"/>
      <c r="AG458" s="625"/>
      <c r="AH458" s="625"/>
      <c r="AI458" s="625"/>
      <c r="AJ458" s="625"/>
      <c r="AK458" s="625"/>
      <c r="AL458" s="625"/>
      <c r="AM458" s="625"/>
      <c r="AN458" s="606"/>
      <c r="AO458" s="606"/>
      <c r="AP458" s="606"/>
      <c r="AQ458" s="606"/>
      <c r="AR458" s="606"/>
      <c r="AS458" s="606"/>
      <c r="AT458" s="606"/>
      <c r="AU458" s="606"/>
      <c r="AV458" s="606"/>
      <c r="AW458" s="606"/>
      <c r="AX458" s="606"/>
      <c r="AY458" s="606"/>
      <c r="AZ458" s="606"/>
      <c r="BA458" s="606"/>
    </row>
    <row r="459" spans="1:53" s="672" customFormat="1" x14ac:dyDescent="0.25">
      <c r="A459" s="606"/>
      <c r="B459" s="677"/>
      <c r="C459" s="677"/>
      <c r="D459" s="676"/>
      <c r="E459" s="675"/>
      <c r="F459" s="675"/>
      <c r="G459" s="673"/>
      <c r="H459" s="674"/>
      <c r="I459" s="673"/>
      <c r="J459" s="679" t="str">
        <f>IF(D459&lt;&gt;"",IF(E459&lt;&gt;"",VLOOKUP(CONCATENATE(D459,"-",E459),'[2]Three Phase - UG'!$C$8:$T$18,9,FALSE),""),"")</f>
        <v/>
      </c>
      <c r="K459" s="679" t="str">
        <f>IF(D459&lt;&gt;"",IF(E459&lt;&gt;"",VLOOKUP(CONCATENATE(D459,"-",E459),'[2]Three Phase - UG'!$C$8:$T$18,10,FALSE),""),"")</f>
        <v/>
      </c>
      <c r="L459" s="679" t="str">
        <f>IF(D459&lt;&gt;"",IF(E459&lt;&gt;"",VLOOKUP(CONCATENATE(D459,"-",E459),'[2]Three Phase - UG'!$C$8:$T$18,12,FALSE),""),"")</f>
        <v/>
      </c>
      <c r="M459" s="679" t="str">
        <f>IF(D459&lt;&gt;"",IF(E459&lt;&gt;"",VLOOKUP(CONCATENATE(D459,"-",E459),'[2]Three Phase - UG'!$C$8:$T$18,13,FALSE),""),"")</f>
        <v/>
      </c>
      <c r="N459" s="678" t="str">
        <f>IF(D459&lt;&gt;"",IF(E459&lt;&gt;"",VLOOKUP(CONCATENATE(D459,"-",E459),'[2]Three Phase - UG'!$C$8:$T$18,15,FALSE)*1000000,""),"")</f>
        <v/>
      </c>
      <c r="O459" s="679"/>
      <c r="P459" s="678"/>
      <c r="W459" s="671"/>
      <c r="X459" s="606"/>
      <c r="Y459" s="606"/>
      <c r="Z459" s="606"/>
      <c r="AA459" s="606"/>
      <c r="AB459" s="606"/>
      <c r="AC459" s="606"/>
      <c r="AD459" s="606"/>
      <c r="AE459" s="606"/>
      <c r="AF459" s="625"/>
      <c r="AG459" s="625"/>
      <c r="AH459" s="625"/>
      <c r="AI459" s="625"/>
      <c r="AJ459" s="625"/>
      <c r="AK459" s="625"/>
      <c r="AL459" s="625"/>
      <c r="AM459" s="625"/>
      <c r="AN459" s="606"/>
      <c r="AO459" s="606"/>
      <c r="AP459" s="606"/>
      <c r="AQ459" s="606"/>
      <c r="AR459" s="606"/>
      <c r="AS459" s="606"/>
      <c r="AT459" s="606"/>
      <c r="AU459" s="606"/>
      <c r="AV459" s="606"/>
      <c r="AW459" s="606"/>
      <c r="AX459" s="606"/>
      <c r="AY459" s="606"/>
      <c r="AZ459" s="606"/>
      <c r="BA459" s="606"/>
    </row>
    <row r="460" spans="1:53" s="672" customFormat="1" x14ac:dyDescent="0.25">
      <c r="A460" s="606"/>
      <c r="B460" s="677"/>
      <c r="C460" s="677"/>
      <c r="D460" s="676"/>
      <c r="E460" s="675"/>
      <c r="F460" s="675"/>
      <c r="G460" s="673"/>
      <c r="H460" s="674"/>
      <c r="I460" s="673"/>
      <c r="J460" s="679" t="str">
        <f>IF(D460&lt;&gt;"",IF(E460&lt;&gt;"",VLOOKUP(CONCATENATE(D460,"-",E460),'[2]Three Phase - UG'!$C$8:$T$18,9,FALSE),""),"")</f>
        <v/>
      </c>
      <c r="K460" s="679" t="str">
        <f>IF(D460&lt;&gt;"",IF(E460&lt;&gt;"",VLOOKUP(CONCATENATE(D460,"-",E460),'[2]Three Phase - UG'!$C$8:$T$18,10,FALSE),""),"")</f>
        <v/>
      </c>
      <c r="L460" s="679" t="str">
        <f>IF(D460&lt;&gt;"",IF(E460&lt;&gt;"",VLOOKUP(CONCATENATE(D460,"-",E460),'[2]Three Phase - UG'!$C$8:$T$18,12,FALSE),""),"")</f>
        <v/>
      </c>
      <c r="M460" s="679" t="str">
        <f>IF(D460&lt;&gt;"",IF(E460&lt;&gt;"",VLOOKUP(CONCATENATE(D460,"-",E460),'[2]Three Phase - UG'!$C$8:$T$18,13,FALSE),""),"")</f>
        <v/>
      </c>
      <c r="N460" s="678" t="str">
        <f>IF(D460&lt;&gt;"",IF(E460&lt;&gt;"",VLOOKUP(CONCATENATE(D460,"-",E460),'[2]Three Phase - UG'!$C$8:$T$18,15,FALSE)*1000000,""),"")</f>
        <v/>
      </c>
      <c r="O460" s="679"/>
      <c r="P460" s="678"/>
      <c r="W460" s="671"/>
      <c r="X460" s="606"/>
      <c r="Y460" s="606"/>
      <c r="Z460" s="606"/>
      <c r="AA460" s="606"/>
      <c r="AB460" s="606"/>
      <c r="AC460" s="606"/>
      <c r="AD460" s="606"/>
      <c r="AE460" s="606"/>
      <c r="AF460" s="625"/>
      <c r="AG460" s="625"/>
      <c r="AH460" s="625"/>
      <c r="AI460" s="625"/>
      <c r="AJ460" s="625"/>
      <c r="AK460" s="625"/>
      <c r="AL460" s="625"/>
      <c r="AM460" s="625"/>
      <c r="AN460" s="606"/>
      <c r="AO460" s="606"/>
      <c r="AP460" s="606"/>
      <c r="AQ460" s="606"/>
      <c r="AR460" s="606"/>
      <c r="AS460" s="606"/>
      <c r="AT460" s="606"/>
      <c r="AU460" s="606"/>
      <c r="AV460" s="606"/>
      <c r="AW460" s="606"/>
      <c r="AX460" s="606"/>
      <c r="AY460" s="606"/>
      <c r="AZ460" s="606"/>
      <c r="BA460" s="606"/>
    </row>
    <row r="461" spans="1:53" s="672" customFormat="1" x14ac:dyDescent="0.25">
      <c r="A461" s="606"/>
      <c r="B461" s="677"/>
      <c r="C461" s="677"/>
      <c r="D461" s="676"/>
      <c r="E461" s="675"/>
      <c r="F461" s="675"/>
      <c r="G461" s="673"/>
      <c r="H461" s="674"/>
      <c r="I461" s="673"/>
      <c r="J461" s="679" t="str">
        <f>IF(D461&lt;&gt;"",IF(E461&lt;&gt;"",VLOOKUP(CONCATENATE(D461,"-",E461),'[2]Three Phase - UG'!$C$8:$T$18,9,FALSE),""),"")</f>
        <v/>
      </c>
      <c r="K461" s="679" t="str">
        <f>IF(D461&lt;&gt;"",IF(E461&lt;&gt;"",VLOOKUP(CONCATENATE(D461,"-",E461),'[2]Three Phase - UG'!$C$8:$T$18,10,FALSE),""),"")</f>
        <v/>
      </c>
      <c r="L461" s="679" t="str">
        <f>IF(D461&lt;&gt;"",IF(E461&lt;&gt;"",VLOOKUP(CONCATENATE(D461,"-",E461),'[2]Three Phase - UG'!$C$8:$T$18,12,FALSE),""),"")</f>
        <v/>
      </c>
      <c r="M461" s="679" t="str">
        <f>IF(D461&lt;&gt;"",IF(E461&lt;&gt;"",VLOOKUP(CONCATENATE(D461,"-",E461),'[2]Three Phase - UG'!$C$8:$T$18,13,FALSE),""),"")</f>
        <v/>
      </c>
      <c r="N461" s="678" t="str">
        <f>IF(D461&lt;&gt;"",IF(E461&lt;&gt;"",VLOOKUP(CONCATENATE(D461,"-",E461),'[2]Three Phase - UG'!$C$8:$T$18,15,FALSE)*1000000,""),"")</f>
        <v/>
      </c>
      <c r="O461" s="679"/>
      <c r="P461" s="678"/>
      <c r="W461" s="671"/>
      <c r="X461" s="606"/>
      <c r="Y461" s="606"/>
      <c r="Z461" s="606"/>
      <c r="AA461" s="606"/>
      <c r="AB461" s="606"/>
      <c r="AC461" s="606"/>
      <c r="AD461" s="606"/>
      <c r="AE461" s="606"/>
      <c r="AF461" s="625"/>
      <c r="AG461" s="625"/>
      <c r="AH461" s="625"/>
      <c r="AI461" s="625"/>
      <c r="AJ461" s="625"/>
      <c r="AK461" s="625"/>
      <c r="AL461" s="625"/>
      <c r="AM461" s="625"/>
      <c r="AN461" s="606"/>
      <c r="AO461" s="606"/>
      <c r="AP461" s="606"/>
      <c r="AQ461" s="606"/>
      <c r="AR461" s="606"/>
      <c r="AS461" s="606"/>
      <c r="AT461" s="606"/>
      <c r="AU461" s="606"/>
      <c r="AV461" s="606"/>
      <c r="AW461" s="606"/>
      <c r="AX461" s="606"/>
      <c r="AY461" s="606"/>
      <c r="AZ461" s="606"/>
      <c r="BA461" s="606"/>
    </row>
    <row r="462" spans="1:53" s="672" customFormat="1" x14ac:dyDescent="0.25">
      <c r="A462" s="606"/>
      <c r="B462" s="677"/>
      <c r="C462" s="677"/>
      <c r="D462" s="676"/>
      <c r="E462" s="675"/>
      <c r="F462" s="675"/>
      <c r="G462" s="673"/>
      <c r="H462" s="674"/>
      <c r="I462" s="673"/>
      <c r="J462" s="679" t="str">
        <f>IF(D462&lt;&gt;"",IF(E462&lt;&gt;"",VLOOKUP(CONCATENATE(D462,"-",E462),'[2]Three Phase - UG'!$C$8:$T$18,9,FALSE),""),"")</f>
        <v/>
      </c>
      <c r="K462" s="679" t="str">
        <f>IF(D462&lt;&gt;"",IF(E462&lt;&gt;"",VLOOKUP(CONCATENATE(D462,"-",E462),'[2]Three Phase - UG'!$C$8:$T$18,10,FALSE),""),"")</f>
        <v/>
      </c>
      <c r="L462" s="679" t="str">
        <f>IF(D462&lt;&gt;"",IF(E462&lt;&gt;"",VLOOKUP(CONCATENATE(D462,"-",E462),'[2]Three Phase - UG'!$C$8:$T$18,12,FALSE),""),"")</f>
        <v/>
      </c>
      <c r="M462" s="679" t="str">
        <f>IF(D462&lt;&gt;"",IF(E462&lt;&gt;"",VLOOKUP(CONCATENATE(D462,"-",E462),'[2]Three Phase - UG'!$C$8:$T$18,13,FALSE),""),"")</f>
        <v/>
      </c>
      <c r="N462" s="678" t="str">
        <f>IF(D462&lt;&gt;"",IF(E462&lt;&gt;"",VLOOKUP(CONCATENATE(D462,"-",E462),'[2]Three Phase - UG'!$C$8:$T$18,15,FALSE)*1000000,""),"")</f>
        <v/>
      </c>
      <c r="O462" s="679"/>
      <c r="P462" s="678"/>
      <c r="W462" s="671"/>
      <c r="X462" s="606"/>
      <c r="Y462" s="606"/>
      <c r="Z462" s="606"/>
      <c r="AA462" s="606"/>
      <c r="AB462" s="606"/>
      <c r="AC462" s="606"/>
      <c r="AD462" s="606"/>
      <c r="AE462" s="606"/>
      <c r="AF462" s="625"/>
      <c r="AG462" s="625"/>
      <c r="AH462" s="625"/>
      <c r="AI462" s="625"/>
      <c r="AJ462" s="625"/>
      <c r="AK462" s="625"/>
      <c r="AL462" s="625"/>
      <c r="AM462" s="625"/>
      <c r="AN462" s="606"/>
      <c r="AO462" s="606"/>
      <c r="AP462" s="606"/>
      <c r="AQ462" s="606"/>
      <c r="AR462" s="606"/>
      <c r="AS462" s="606"/>
      <c r="AT462" s="606"/>
      <c r="AU462" s="606"/>
      <c r="AV462" s="606"/>
      <c r="AW462" s="606"/>
      <c r="AX462" s="606"/>
      <c r="AY462" s="606"/>
      <c r="AZ462" s="606"/>
      <c r="BA462" s="606"/>
    </row>
    <row r="463" spans="1:53" s="672" customFormat="1" x14ac:dyDescent="0.25">
      <c r="A463" s="606"/>
      <c r="B463" s="677"/>
      <c r="C463" s="677"/>
      <c r="D463" s="676"/>
      <c r="E463" s="675"/>
      <c r="F463" s="675"/>
      <c r="G463" s="673"/>
      <c r="H463" s="674"/>
      <c r="I463" s="673"/>
      <c r="J463" s="679" t="str">
        <f>IF(D463&lt;&gt;"",IF(E463&lt;&gt;"",VLOOKUP(CONCATENATE(D463,"-",E463),'[2]Three Phase - UG'!$C$8:$T$18,9,FALSE),""),"")</f>
        <v/>
      </c>
      <c r="K463" s="679" t="str">
        <f>IF(D463&lt;&gt;"",IF(E463&lt;&gt;"",VLOOKUP(CONCATENATE(D463,"-",E463),'[2]Three Phase - UG'!$C$8:$T$18,10,FALSE),""),"")</f>
        <v/>
      </c>
      <c r="L463" s="679" t="str">
        <f>IF(D463&lt;&gt;"",IF(E463&lt;&gt;"",VLOOKUP(CONCATENATE(D463,"-",E463),'[2]Three Phase - UG'!$C$8:$T$18,12,FALSE),""),"")</f>
        <v/>
      </c>
      <c r="M463" s="679" t="str">
        <f>IF(D463&lt;&gt;"",IF(E463&lt;&gt;"",VLOOKUP(CONCATENATE(D463,"-",E463),'[2]Three Phase - UG'!$C$8:$T$18,13,FALSE),""),"")</f>
        <v/>
      </c>
      <c r="N463" s="678" t="str">
        <f>IF(D463&lt;&gt;"",IF(E463&lt;&gt;"",VLOOKUP(CONCATENATE(D463,"-",E463),'[2]Three Phase - UG'!$C$8:$T$18,15,FALSE)*1000000,""),"")</f>
        <v/>
      </c>
      <c r="O463" s="679"/>
      <c r="P463" s="678"/>
      <c r="W463" s="671"/>
      <c r="X463" s="606"/>
      <c r="Y463" s="606"/>
      <c r="Z463" s="606"/>
      <c r="AA463" s="606"/>
      <c r="AB463" s="606"/>
      <c r="AC463" s="606"/>
      <c r="AD463" s="606"/>
      <c r="AE463" s="606"/>
      <c r="AF463" s="625"/>
      <c r="AG463" s="625"/>
      <c r="AH463" s="625"/>
      <c r="AI463" s="625"/>
      <c r="AJ463" s="625"/>
      <c r="AK463" s="625"/>
      <c r="AL463" s="625"/>
      <c r="AM463" s="625"/>
      <c r="AN463" s="606"/>
      <c r="AO463" s="606"/>
      <c r="AP463" s="606"/>
      <c r="AQ463" s="606"/>
      <c r="AR463" s="606"/>
      <c r="AS463" s="606"/>
      <c r="AT463" s="606"/>
      <c r="AU463" s="606"/>
      <c r="AV463" s="606"/>
      <c r="AW463" s="606"/>
      <c r="AX463" s="606"/>
      <c r="AY463" s="606"/>
      <c r="AZ463" s="606"/>
      <c r="BA463" s="606"/>
    </row>
    <row r="464" spans="1:53" s="672" customFormat="1" x14ac:dyDescent="0.25">
      <c r="A464" s="606"/>
      <c r="B464" s="677"/>
      <c r="C464" s="677"/>
      <c r="D464" s="676"/>
      <c r="E464" s="675"/>
      <c r="F464" s="675"/>
      <c r="G464" s="673"/>
      <c r="H464" s="674"/>
      <c r="I464" s="673"/>
      <c r="J464" s="679" t="str">
        <f>IF(D464&lt;&gt;"",IF(E464&lt;&gt;"",VLOOKUP(CONCATENATE(D464,"-",E464),'[2]Three Phase - UG'!$C$8:$T$18,9,FALSE),""),"")</f>
        <v/>
      </c>
      <c r="K464" s="679" t="str">
        <f>IF(D464&lt;&gt;"",IF(E464&lt;&gt;"",VLOOKUP(CONCATENATE(D464,"-",E464),'[2]Three Phase - UG'!$C$8:$T$18,10,FALSE),""),"")</f>
        <v/>
      </c>
      <c r="L464" s="679" t="str">
        <f>IF(D464&lt;&gt;"",IF(E464&lt;&gt;"",VLOOKUP(CONCATENATE(D464,"-",E464),'[2]Three Phase - UG'!$C$8:$T$18,12,FALSE),""),"")</f>
        <v/>
      </c>
      <c r="M464" s="679" t="str">
        <f>IF(D464&lt;&gt;"",IF(E464&lt;&gt;"",VLOOKUP(CONCATENATE(D464,"-",E464),'[2]Three Phase - UG'!$C$8:$T$18,13,FALSE),""),"")</f>
        <v/>
      </c>
      <c r="N464" s="678" t="str">
        <f>IF(D464&lt;&gt;"",IF(E464&lt;&gt;"",VLOOKUP(CONCATENATE(D464,"-",E464),'[2]Three Phase - UG'!$C$8:$T$18,15,FALSE)*1000000,""),"")</f>
        <v/>
      </c>
      <c r="O464" s="679"/>
      <c r="P464" s="678"/>
      <c r="W464" s="671"/>
      <c r="X464" s="606"/>
      <c r="Y464" s="606"/>
      <c r="Z464" s="606"/>
      <c r="AA464" s="606"/>
      <c r="AB464" s="606"/>
      <c r="AC464" s="606"/>
      <c r="AD464" s="606"/>
      <c r="AE464" s="606"/>
      <c r="AF464" s="625"/>
      <c r="AG464" s="625"/>
      <c r="AH464" s="625"/>
      <c r="AI464" s="625"/>
      <c r="AJ464" s="625"/>
      <c r="AK464" s="625"/>
      <c r="AL464" s="625"/>
      <c r="AM464" s="625"/>
      <c r="AN464" s="606"/>
      <c r="AO464" s="606"/>
      <c r="AP464" s="606"/>
      <c r="AQ464" s="606"/>
      <c r="AR464" s="606"/>
      <c r="AS464" s="606"/>
      <c r="AT464" s="606"/>
      <c r="AU464" s="606"/>
      <c r="AV464" s="606"/>
      <c r="AW464" s="606"/>
      <c r="AX464" s="606"/>
      <c r="AY464" s="606"/>
      <c r="AZ464" s="606"/>
      <c r="BA464" s="606"/>
    </row>
    <row r="465" spans="1:53" s="672" customFormat="1" x14ac:dyDescent="0.25">
      <c r="A465" s="606"/>
      <c r="B465" s="677"/>
      <c r="C465" s="677"/>
      <c r="D465" s="676"/>
      <c r="E465" s="675"/>
      <c r="F465" s="675"/>
      <c r="G465" s="673"/>
      <c r="H465" s="674"/>
      <c r="I465" s="673"/>
      <c r="J465" s="679" t="str">
        <f>IF(D465&lt;&gt;"",IF(E465&lt;&gt;"",VLOOKUP(CONCATENATE(D465,"-",E465),'[2]Three Phase - UG'!$C$8:$T$18,9,FALSE),""),"")</f>
        <v/>
      </c>
      <c r="K465" s="679" t="str">
        <f>IF(D465&lt;&gt;"",IF(E465&lt;&gt;"",VLOOKUP(CONCATENATE(D465,"-",E465),'[2]Three Phase - UG'!$C$8:$T$18,10,FALSE),""),"")</f>
        <v/>
      </c>
      <c r="L465" s="679" t="str">
        <f>IF(D465&lt;&gt;"",IF(E465&lt;&gt;"",VLOOKUP(CONCATENATE(D465,"-",E465),'[2]Three Phase - UG'!$C$8:$T$18,12,FALSE),""),"")</f>
        <v/>
      </c>
      <c r="M465" s="679" t="str">
        <f>IF(D465&lt;&gt;"",IF(E465&lt;&gt;"",VLOOKUP(CONCATENATE(D465,"-",E465),'[2]Three Phase - UG'!$C$8:$T$18,13,FALSE),""),"")</f>
        <v/>
      </c>
      <c r="N465" s="678" t="str">
        <f>IF(D465&lt;&gt;"",IF(E465&lt;&gt;"",VLOOKUP(CONCATENATE(D465,"-",E465),'[2]Three Phase - UG'!$C$8:$T$18,15,FALSE)*1000000,""),"")</f>
        <v/>
      </c>
      <c r="O465" s="679"/>
      <c r="P465" s="678"/>
      <c r="W465" s="671"/>
      <c r="X465" s="606"/>
      <c r="Y465" s="606"/>
      <c r="Z465" s="606"/>
      <c r="AA465" s="606"/>
      <c r="AB465" s="606"/>
      <c r="AC465" s="606"/>
      <c r="AD465" s="606"/>
      <c r="AE465" s="606"/>
      <c r="AF465" s="625"/>
      <c r="AG465" s="625"/>
      <c r="AH465" s="625"/>
      <c r="AI465" s="625"/>
      <c r="AJ465" s="625"/>
      <c r="AK465" s="625"/>
      <c r="AL465" s="625"/>
      <c r="AM465" s="625"/>
      <c r="AN465" s="606"/>
      <c r="AO465" s="606"/>
      <c r="AP465" s="606"/>
      <c r="AQ465" s="606"/>
      <c r="AR465" s="606"/>
      <c r="AS465" s="606"/>
      <c r="AT465" s="606"/>
      <c r="AU465" s="606"/>
      <c r="AV465" s="606"/>
      <c r="AW465" s="606"/>
      <c r="AX465" s="606"/>
      <c r="AY465" s="606"/>
      <c r="AZ465" s="606"/>
      <c r="BA465" s="606"/>
    </row>
    <row r="466" spans="1:53" s="672" customFormat="1" x14ac:dyDescent="0.25">
      <c r="A466" s="606"/>
      <c r="B466" s="677"/>
      <c r="C466" s="677"/>
      <c r="D466" s="676"/>
      <c r="E466" s="675"/>
      <c r="F466" s="675"/>
      <c r="G466" s="673"/>
      <c r="H466" s="674"/>
      <c r="I466" s="673"/>
      <c r="J466" s="679" t="str">
        <f>IF(D466&lt;&gt;"",IF(E466&lt;&gt;"",VLOOKUP(CONCATENATE(D466,"-",E466),'[2]Three Phase - UG'!$C$8:$T$18,9,FALSE),""),"")</f>
        <v/>
      </c>
      <c r="K466" s="679" t="str">
        <f>IF(D466&lt;&gt;"",IF(E466&lt;&gt;"",VLOOKUP(CONCATENATE(D466,"-",E466),'[2]Three Phase - UG'!$C$8:$T$18,10,FALSE),""),"")</f>
        <v/>
      </c>
      <c r="L466" s="679" t="str">
        <f>IF(D466&lt;&gt;"",IF(E466&lt;&gt;"",VLOOKUP(CONCATENATE(D466,"-",E466),'[2]Three Phase - UG'!$C$8:$T$18,12,FALSE),""),"")</f>
        <v/>
      </c>
      <c r="M466" s="679" t="str">
        <f>IF(D466&lt;&gt;"",IF(E466&lt;&gt;"",VLOOKUP(CONCATENATE(D466,"-",E466),'[2]Three Phase - UG'!$C$8:$T$18,13,FALSE),""),"")</f>
        <v/>
      </c>
      <c r="N466" s="678" t="str">
        <f>IF(D466&lt;&gt;"",IF(E466&lt;&gt;"",VLOOKUP(CONCATENATE(D466,"-",E466),'[2]Three Phase - UG'!$C$8:$T$18,15,FALSE)*1000000,""),"")</f>
        <v/>
      </c>
      <c r="O466" s="679"/>
      <c r="P466" s="678"/>
      <c r="W466" s="671"/>
      <c r="X466" s="606"/>
      <c r="Y466" s="606"/>
      <c r="Z466" s="606"/>
      <c r="AA466" s="606"/>
      <c r="AB466" s="606"/>
      <c r="AC466" s="606"/>
      <c r="AD466" s="606"/>
      <c r="AE466" s="606"/>
      <c r="AF466" s="625"/>
      <c r="AG466" s="625"/>
      <c r="AH466" s="625"/>
      <c r="AI466" s="625"/>
      <c r="AJ466" s="625"/>
      <c r="AK466" s="625"/>
      <c r="AL466" s="625"/>
      <c r="AM466" s="625"/>
      <c r="AN466" s="606"/>
      <c r="AO466" s="606"/>
      <c r="AP466" s="606"/>
      <c r="AQ466" s="606"/>
      <c r="AR466" s="606"/>
      <c r="AS466" s="606"/>
      <c r="AT466" s="606"/>
      <c r="AU466" s="606"/>
      <c r="AV466" s="606"/>
      <c r="AW466" s="606"/>
      <c r="AX466" s="606"/>
      <c r="AY466" s="606"/>
      <c r="AZ466" s="606"/>
      <c r="BA466" s="606"/>
    </row>
    <row r="467" spans="1:53" s="672" customFormat="1" x14ac:dyDescent="0.25">
      <c r="A467" s="606"/>
      <c r="B467" s="677"/>
      <c r="C467" s="677"/>
      <c r="D467" s="676"/>
      <c r="E467" s="675"/>
      <c r="F467" s="675"/>
      <c r="G467" s="673"/>
      <c r="H467" s="674"/>
      <c r="I467" s="673"/>
      <c r="J467" s="679" t="str">
        <f>IF(D467&lt;&gt;"",IF(E467&lt;&gt;"",VLOOKUP(CONCATENATE(D467,"-",E467),'[2]Three Phase - UG'!$C$8:$T$18,9,FALSE),""),"")</f>
        <v/>
      </c>
      <c r="K467" s="679" t="str">
        <f>IF(D467&lt;&gt;"",IF(E467&lt;&gt;"",VLOOKUP(CONCATENATE(D467,"-",E467),'[2]Three Phase - UG'!$C$8:$T$18,10,FALSE),""),"")</f>
        <v/>
      </c>
      <c r="L467" s="679" t="str">
        <f>IF(D467&lt;&gt;"",IF(E467&lt;&gt;"",VLOOKUP(CONCATENATE(D467,"-",E467),'[2]Three Phase - UG'!$C$8:$T$18,12,FALSE),""),"")</f>
        <v/>
      </c>
      <c r="M467" s="679" t="str">
        <f>IF(D467&lt;&gt;"",IF(E467&lt;&gt;"",VLOOKUP(CONCATENATE(D467,"-",E467),'[2]Three Phase - UG'!$C$8:$T$18,13,FALSE),""),"")</f>
        <v/>
      </c>
      <c r="N467" s="678" t="str">
        <f>IF(D467&lt;&gt;"",IF(E467&lt;&gt;"",VLOOKUP(CONCATENATE(D467,"-",E467),'[2]Three Phase - UG'!$C$8:$T$18,15,FALSE)*1000000,""),"")</f>
        <v/>
      </c>
      <c r="O467" s="679"/>
      <c r="P467" s="678"/>
      <c r="W467" s="671"/>
      <c r="X467" s="606"/>
      <c r="Y467" s="606"/>
      <c r="Z467" s="606"/>
      <c r="AA467" s="606"/>
      <c r="AB467" s="606"/>
      <c r="AC467" s="606"/>
      <c r="AD467" s="606"/>
      <c r="AE467" s="606"/>
      <c r="AF467" s="625"/>
      <c r="AG467" s="625"/>
      <c r="AH467" s="625"/>
      <c r="AI467" s="625"/>
      <c r="AJ467" s="625"/>
      <c r="AK467" s="625"/>
      <c r="AL467" s="625"/>
      <c r="AM467" s="625"/>
      <c r="AN467" s="606"/>
      <c r="AO467" s="606"/>
      <c r="AP467" s="606"/>
      <c r="AQ467" s="606"/>
      <c r="AR467" s="606"/>
      <c r="AS467" s="606"/>
      <c r="AT467" s="606"/>
      <c r="AU467" s="606"/>
      <c r="AV467" s="606"/>
      <c r="AW467" s="606"/>
      <c r="AX467" s="606"/>
      <c r="AY467" s="606"/>
      <c r="AZ467" s="606"/>
      <c r="BA467" s="606"/>
    </row>
    <row r="468" spans="1:53" s="672" customFormat="1" x14ac:dyDescent="0.25">
      <c r="A468" s="606"/>
      <c r="B468" s="677"/>
      <c r="C468" s="677"/>
      <c r="D468" s="676"/>
      <c r="E468" s="675"/>
      <c r="F468" s="675"/>
      <c r="G468" s="673"/>
      <c r="H468" s="674"/>
      <c r="I468" s="673"/>
      <c r="J468" s="679" t="str">
        <f>IF(D468&lt;&gt;"",IF(E468&lt;&gt;"",VLOOKUP(CONCATENATE(D468,"-",E468),'[2]Three Phase - UG'!$C$8:$T$18,9,FALSE),""),"")</f>
        <v/>
      </c>
      <c r="K468" s="679" t="str">
        <f>IF(D468&lt;&gt;"",IF(E468&lt;&gt;"",VLOOKUP(CONCATENATE(D468,"-",E468),'[2]Three Phase - UG'!$C$8:$T$18,10,FALSE),""),"")</f>
        <v/>
      </c>
      <c r="L468" s="679" t="str">
        <f>IF(D468&lt;&gt;"",IF(E468&lt;&gt;"",VLOOKUP(CONCATENATE(D468,"-",E468),'[2]Three Phase - UG'!$C$8:$T$18,12,FALSE),""),"")</f>
        <v/>
      </c>
      <c r="M468" s="679" t="str">
        <f>IF(D468&lt;&gt;"",IF(E468&lt;&gt;"",VLOOKUP(CONCATENATE(D468,"-",E468),'[2]Three Phase - UG'!$C$8:$T$18,13,FALSE),""),"")</f>
        <v/>
      </c>
      <c r="N468" s="678" t="str">
        <f>IF(D468&lt;&gt;"",IF(E468&lt;&gt;"",VLOOKUP(CONCATENATE(D468,"-",E468),'[2]Three Phase - UG'!$C$8:$T$18,15,FALSE)*1000000,""),"")</f>
        <v/>
      </c>
      <c r="O468" s="679"/>
      <c r="P468" s="678"/>
      <c r="W468" s="671"/>
      <c r="X468" s="606"/>
      <c r="Y468" s="606"/>
      <c r="Z468" s="606"/>
      <c r="AA468" s="606"/>
      <c r="AB468" s="606"/>
      <c r="AC468" s="606"/>
      <c r="AD468" s="606"/>
      <c r="AE468" s="606"/>
      <c r="AF468" s="625"/>
      <c r="AG468" s="625"/>
      <c r="AH468" s="625"/>
      <c r="AI468" s="625"/>
      <c r="AJ468" s="625"/>
      <c r="AK468" s="625"/>
      <c r="AL468" s="625"/>
      <c r="AM468" s="625"/>
      <c r="AN468" s="606"/>
      <c r="AO468" s="606"/>
      <c r="AP468" s="606"/>
      <c r="AQ468" s="606"/>
      <c r="AR468" s="606"/>
      <c r="AS468" s="606"/>
      <c r="AT468" s="606"/>
      <c r="AU468" s="606"/>
      <c r="AV468" s="606"/>
      <c r="AW468" s="606"/>
      <c r="AX468" s="606"/>
      <c r="AY468" s="606"/>
      <c r="AZ468" s="606"/>
      <c r="BA468" s="606"/>
    </row>
    <row r="469" spans="1:53" s="672" customFormat="1" x14ac:dyDescent="0.25">
      <c r="A469" s="606"/>
      <c r="B469" s="677"/>
      <c r="C469" s="677"/>
      <c r="D469" s="676"/>
      <c r="E469" s="675"/>
      <c r="F469" s="675"/>
      <c r="G469" s="673"/>
      <c r="H469" s="674"/>
      <c r="I469" s="673"/>
      <c r="J469" s="679" t="str">
        <f>IF(D469&lt;&gt;"",IF(E469&lt;&gt;"",VLOOKUP(CONCATENATE(D469,"-",E469),'[2]Three Phase - UG'!$C$8:$T$18,9,FALSE),""),"")</f>
        <v/>
      </c>
      <c r="K469" s="679" t="str">
        <f>IF(D469&lt;&gt;"",IF(E469&lt;&gt;"",VLOOKUP(CONCATENATE(D469,"-",E469),'[2]Three Phase - UG'!$C$8:$T$18,10,FALSE),""),"")</f>
        <v/>
      </c>
      <c r="L469" s="679" t="str">
        <f>IF(D469&lt;&gt;"",IF(E469&lt;&gt;"",VLOOKUP(CONCATENATE(D469,"-",E469),'[2]Three Phase - UG'!$C$8:$T$18,12,FALSE),""),"")</f>
        <v/>
      </c>
      <c r="M469" s="679" t="str">
        <f>IF(D469&lt;&gt;"",IF(E469&lt;&gt;"",VLOOKUP(CONCATENATE(D469,"-",E469),'[2]Three Phase - UG'!$C$8:$T$18,13,FALSE),""),"")</f>
        <v/>
      </c>
      <c r="N469" s="678" t="str">
        <f>IF(D469&lt;&gt;"",IF(E469&lt;&gt;"",VLOOKUP(CONCATENATE(D469,"-",E469),'[2]Three Phase - UG'!$C$8:$T$18,15,FALSE)*1000000,""),"")</f>
        <v/>
      </c>
      <c r="O469" s="679"/>
      <c r="P469" s="678"/>
      <c r="W469" s="671"/>
      <c r="X469" s="606"/>
      <c r="Y469" s="606"/>
      <c r="Z469" s="606"/>
      <c r="AA469" s="606"/>
      <c r="AB469" s="606"/>
      <c r="AC469" s="606"/>
      <c r="AD469" s="606"/>
      <c r="AE469" s="606"/>
      <c r="AF469" s="625"/>
      <c r="AG469" s="625"/>
      <c r="AH469" s="625"/>
      <c r="AI469" s="625"/>
      <c r="AJ469" s="625"/>
      <c r="AK469" s="625"/>
      <c r="AL469" s="625"/>
      <c r="AM469" s="625"/>
      <c r="AN469" s="606"/>
      <c r="AO469" s="606"/>
      <c r="AP469" s="606"/>
      <c r="AQ469" s="606"/>
      <c r="AR469" s="606"/>
      <c r="AS469" s="606"/>
      <c r="AT469" s="606"/>
      <c r="AU469" s="606"/>
      <c r="AV469" s="606"/>
      <c r="AW469" s="606"/>
      <c r="AX469" s="606"/>
      <c r="AY469" s="606"/>
      <c r="AZ469" s="606"/>
      <c r="BA469" s="606"/>
    </row>
    <row r="470" spans="1:53" s="672" customFormat="1" x14ac:dyDescent="0.25">
      <c r="A470" s="606"/>
      <c r="B470" s="677"/>
      <c r="C470" s="677"/>
      <c r="D470" s="676"/>
      <c r="E470" s="675"/>
      <c r="F470" s="675"/>
      <c r="G470" s="673"/>
      <c r="H470" s="674"/>
      <c r="I470" s="673"/>
      <c r="J470" s="679" t="str">
        <f>IF(D470&lt;&gt;"",IF(E470&lt;&gt;"",VLOOKUP(CONCATENATE(D470,"-",E470),'[2]Three Phase - UG'!$C$8:$T$18,9,FALSE),""),"")</f>
        <v/>
      </c>
      <c r="K470" s="679" t="str">
        <f>IF(D470&lt;&gt;"",IF(E470&lt;&gt;"",VLOOKUP(CONCATENATE(D470,"-",E470),'[2]Three Phase - UG'!$C$8:$T$18,10,FALSE),""),"")</f>
        <v/>
      </c>
      <c r="L470" s="679" t="str">
        <f>IF(D470&lt;&gt;"",IF(E470&lt;&gt;"",VLOOKUP(CONCATENATE(D470,"-",E470),'[2]Three Phase - UG'!$C$8:$T$18,12,FALSE),""),"")</f>
        <v/>
      </c>
      <c r="M470" s="679" t="str">
        <f>IF(D470&lt;&gt;"",IF(E470&lt;&gt;"",VLOOKUP(CONCATENATE(D470,"-",E470),'[2]Three Phase - UG'!$C$8:$T$18,13,FALSE),""),"")</f>
        <v/>
      </c>
      <c r="N470" s="678" t="str">
        <f>IF(D470&lt;&gt;"",IF(E470&lt;&gt;"",VLOOKUP(CONCATENATE(D470,"-",E470),'[2]Three Phase - UG'!$C$8:$T$18,15,FALSE)*1000000,""),"")</f>
        <v/>
      </c>
      <c r="O470" s="679"/>
      <c r="P470" s="678"/>
      <c r="W470" s="671"/>
      <c r="X470" s="606"/>
      <c r="Y470" s="606"/>
      <c r="Z470" s="606"/>
      <c r="AA470" s="606"/>
      <c r="AB470" s="606"/>
      <c r="AC470" s="606"/>
      <c r="AD470" s="606"/>
      <c r="AE470" s="606"/>
      <c r="AF470" s="625"/>
      <c r="AG470" s="625"/>
      <c r="AH470" s="625"/>
      <c r="AI470" s="625"/>
      <c r="AJ470" s="625"/>
      <c r="AK470" s="625"/>
      <c r="AL470" s="625"/>
      <c r="AM470" s="625"/>
      <c r="AN470" s="606"/>
      <c r="AO470" s="606"/>
      <c r="AP470" s="606"/>
      <c r="AQ470" s="606"/>
      <c r="AR470" s="606"/>
      <c r="AS470" s="606"/>
      <c r="AT470" s="606"/>
      <c r="AU470" s="606"/>
      <c r="AV470" s="606"/>
      <c r="AW470" s="606"/>
      <c r="AX470" s="606"/>
      <c r="AY470" s="606"/>
      <c r="AZ470" s="606"/>
      <c r="BA470" s="606"/>
    </row>
    <row r="471" spans="1:53" s="672" customFormat="1" x14ac:dyDescent="0.25">
      <c r="A471" s="606"/>
      <c r="B471" s="677"/>
      <c r="C471" s="677"/>
      <c r="D471" s="676"/>
      <c r="E471" s="675"/>
      <c r="F471" s="675"/>
      <c r="G471" s="673"/>
      <c r="H471" s="674"/>
      <c r="I471" s="673"/>
      <c r="J471" s="679" t="str">
        <f>IF(D471&lt;&gt;"",IF(E471&lt;&gt;"",VLOOKUP(CONCATENATE(D471,"-",E471),'[2]Three Phase - UG'!$C$8:$T$18,9,FALSE),""),"")</f>
        <v/>
      </c>
      <c r="K471" s="679" t="str">
        <f>IF(D471&lt;&gt;"",IF(E471&lt;&gt;"",VLOOKUP(CONCATENATE(D471,"-",E471),'[2]Three Phase - UG'!$C$8:$T$18,10,FALSE),""),"")</f>
        <v/>
      </c>
      <c r="L471" s="679" t="str">
        <f>IF(D471&lt;&gt;"",IF(E471&lt;&gt;"",VLOOKUP(CONCATENATE(D471,"-",E471),'[2]Three Phase - UG'!$C$8:$T$18,12,FALSE),""),"")</f>
        <v/>
      </c>
      <c r="M471" s="679" t="str">
        <f>IF(D471&lt;&gt;"",IF(E471&lt;&gt;"",VLOOKUP(CONCATENATE(D471,"-",E471),'[2]Three Phase - UG'!$C$8:$T$18,13,FALSE),""),"")</f>
        <v/>
      </c>
      <c r="N471" s="678" t="str">
        <f>IF(D471&lt;&gt;"",IF(E471&lt;&gt;"",VLOOKUP(CONCATENATE(D471,"-",E471),'[2]Three Phase - UG'!$C$8:$T$18,15,FALSE)*1000000,""),"")</f>
        <v/>
      </c>
      <c r="O471" s="679"/>
      <c r="P471" s="678"/>
      <c r="W471" s="671"/>
      <c r="X471" s="606"/>
      <c r="Y471" s="606"/>
      <c r="Z471" s="606"/>
      <c r="AA471" s="606"/>
      <c r="AB471" s="606"/>
      <c r="AC471" s="606"/>
      <c r="AD471" s="606"/>
      <c r="AE471" s="606"/>
      <c r="AF471" s="625"/>
      <c r="AG471" s="625"/>
      <c r="AH471" s="625"/>
      <c r="AI471" s="625"/>
      <c r="AJ471" s="625"/>
      <c r="AK471" s="625"/>
      <c r="AL471" s="625"/>
      <c r="AM471" s="625"/>
      <c r="AN471" s="606"/>
      <c r="AO471" s="606"/>
      <c r="AP471" s="606"/>
      <c r="AQ471" s="606"/>
      <c r="AR471" s="606"/>
      <c r="AS471" s="606"/>
      <c r="AT471" s="606"/>
      <c r="AU471" s="606"/>
      <c r="AV471" s="606"/>
      <c r="AW471" s="606"/>
      <c r="AX471" s="606"/>
      <c r="AY471" s="606"/>
      <c r="AZ471" s="606"/>
      <c r="BA471" s="606"/>
    </row>
    <row r="472" spans="1:53" s="672" customFormat="1" x14ac:dyDescent="0.25">
      <c r="A472" s="606"/>
      <c r="B472" s="677"/>
      <c r="C472" s="677"/>
      <c r="D472" s="676"/>
      <c r="E472" s="675"/>
      <c r="F472" s="675"/>
      <c r="G472" s="673"/>
      <c r="H472" s="674"/>
      <c r="I472" s="673"/>
      <c r="J472" s="679" t="str">
        <f>IF(D472&lt;&gt;"",IF(E472&lt;&gt;"",VLOOKUP(CONCATENATE(D472,"-",E472),'[2]Three Phase - UG'!$C$8:$T$18,9,FALSE),""),"")</f>
        <v/>
      </c>
      <c r="K472" s="679" t="str">
        <f>IF(D472&lt;&gt;"",IF(E472&lt;&gt;"",VLOOKUP(CONCATENATE(D472,"-",E472),'[2]Three Phase - UG'!$C$8:$T$18,10,FALSE),""),"")</f>
        <v/>
      </c>
      <c r="L472" s="679" t="str">
        <f>IF(D472&lt;&gt;"",IF(E472&lt;&gt;"",VLOOKUP(CONCATENATE(D472,"-",E472),'[2]Three Phase - UG'!$C$8:$T$18,12,FALSE),""),"")</f>
        <v/>
      </c>
      <c r="M472" s="679" t="str">
        <f>IF(D472&lt;&gt;"",IF(E472&lt;&gt;"",VLOOKUP(CONCATENATE(D472,"-",E472),'[2]Three Phase - UG'!$C$8:$T$18,13,FALSE),""),"")</f>
        <v/>
      </c>
      <c r="N472" s="678" t="str">
        <f>IF(D472&lt;&gt;"",IF(E472&lt;&gt;"",VLOOKUP(CONCATENATE(D472,"-",E472),'[2]Three Phase - UG'!$C$8:$T$18,15,FALSE)*1000000,""),"")</f>
        <v/>
      </c>
      <c r="O472" s="679"/>
      <c r="P472" s="678"/>
      <c r="W472" s="671"/>
      <c r="X472" s="606"/>
      <c r="Y472" s="606"/>
      <c r="Z472" s="606"/>
      <c r="AA472" s="606"/>
      <c r="AB472" s="606"/>
      <c r="AC472" s="606"/>
      <c r="AD472" s="606"/>
      <c r="AE472" s="606"/>
      <c r="AF472" s="625"/>
      <c r="AG472" s="625"/>
      <c r="AH472" s="625"/>
      <c r="AI472" s="625"/>
      <c r="AJ472" s="625"/>
      <c r="AK472" s="625"/>
      <c r="AL472" s="625"/>
      <c r="AM472" s="625"/>
      <c r="AN472" s="606"/>
      <c r="AO472" s="606"/>
      <c r="AP472" s="606"/>
      <c r="AQ472" s="606"/>
      <c r="AR472" s="606"/>
      <c r="AS472" s="606"/>
      <c r="AT472" s="606"/>
      <c r="AU472" s="606"/>
      <c r="AV472" s="606"/>
      <c r="AW472" s="606"/>
      <c r="AX472" s="606"/>
      <c r="AY472" s="606"/>
      <c r="AZ472" s="606"/>
      <c r="BA472" s="606"/>
    </row>
    <row r="473" spans="1:53" s="672" customFormat="1" x14ac:dyDescent="0.25">
      <c r="A473" s="606"/>
      <c r="B473" s="677"/>
      <c r="C473" s="677"/>
      <c r="D473" s="676"/>
      <c r="E473" s="675"/>
      <c r="F473" s="675"/>
      <c r="G473" s="673"/>
      <c r="H473" s="674"/>
      <c r="I473" s="673"/>
      <c r="J473" s="679" t="str">
        <f>IF(D473&lt;&gt;"",IF(E473&lt;&gt;"",VLOOKUP(CONCATENATE(D473,"-",E473),'[2]Three Phase - UG'!$C$8:$T$18,9,FALSE),""),"")</f>
        <v/>
      </c>
      <c r="K473" s="679" t="str">
        <f>IF(D473&lt;&gt;"",IF(E473&lt;&gt;"",VLOOKUP(CONCATENATE(D473,"-",E473),'[2]Three Phase - UG'!$C$8:$T$18,10,FALSE),""),"")</f>
        <v/>
      </c>
      <c r="L473" s="679" t="str">
        <f>IF(D473&lt;&gt;"",IF(E473&lt;&gt;"",VLOOKUP(CONCATENATE(D473,"-",E473),'[2]Three Phase - UG'!$C$8:$T$18,12,FALSE),""),"")</f>
        <v/>
      </c>
      <c r="M473" s="679" t="str">
        <f>IF(D473&lt;&gt;"",IF(E473&lt;&gt;"",VLOOKUP(CONCATENATE(D473,"-",E473),'[2]Three Phase - UG'!$C$8:$T$18,13,FALSE),""),"")</f>
        <v/>
      </c>
      <c r="N473" s="678" t="str">
        <f>IF(D473&lt;&gt;"",IF(E473&lt;&gt;"",VLOOKUP(CONCATENATE(D473,"-",E473),'[2]Three Phase - UG'!$C$8:$T$18,15,FALSE)*1000000,""),"")</f>
        <v/>
      </c>
      <c r="O473" s="679"/>
      <c r="P473" s="678"/>
      <c r="W473" s="671"/>
      <c r="X473" s="606"/>
      <c r="Y473" s="606"/>
      <c r="Z473" s="606"/>
      <c r="AA473" s="606"/>
      <c r="AB473" s="606"/>
      <c r="AC473" s="606"/>
      <c r="AD473" s="606"/>
      <c r="AE473" s="606"/>
      <c r="AF473" s="625"/>
      <c r="AG473" s="625"/>
      <c r="AH473" s="625"/>
      <c r="AI473" s="625"/>
      <c r="AJ473" s="625"/>
      <c r="AK473" s="625"/>
      <c r="AL473" s="625"/>
      <c r="AM473" s="625"/>
      <c r="AN473" s="606"/>
      <c r="AO473" s="606"/>
      <c r="AP473" s="606"/>
      <c r="AQ473" s="606"/>
      <c r="AR473" s="606"/>
      <c r="AS473" s="606"/>
      <c r="AT473" s="606"/>
      <c r="AU473" s="606"/>
      <c r="AV473" s="606"/>
      <c r="AW473" s="606"/>
      <c r="AX473" s="606"/>
      <c r="AY473" s="606"/>
      <c r="AZ473" s="606"/>
      <c r="BA473" s="606"/>
    </row>
    <row r="474" spans="1:53" s="672" customFormat="1" x14ac:dyDescent="0.25">
      <c r="A474" s="606"/>
      <c r="B474" s="677"/>
      <c r="C474" s="677"/>
      <c r="D474" s="676"/>
      <c r="E474" s="675"/>
      <c r="F474" s="675"/>
      <c r="G474" s="673"/>
      <c r="H474" s="674"/>
      <c r="I474" s="673"/>
      <c r="J474" s="679" t="str">
        <f>IF(D474&lt;&gt;"",IF(E474&lt;&gt;"",VLOOKUP(CONCATENATE(D474,"-",E474),'[2]Three Phase - UG'!$C$8:$T$18,9,FALSE),""),"")</f>
        <v/>
      </c>
      <c r="K474" s="679" t="str">
        <f>IF(D474&lt;&gt;"",IF(E474&lt;&gt;"",VLOOKUP(CONCATENATE(D474,"-",E474),'[2]Three Phase - UG'!$C$8:$T$18,10,FALSE),""),"")</f>
        <v/>
      </c>
      <c r="L474" s="679" t="str">
        <f>IF(D474&lt;&gt;"",IF(E474&lt;&gt;"",VLOOKUP(CONCATENATE(D474,"-",E474),'[2]Three Phase - UG'!$C$8:$T$18,12,FALSE),""),"")</f>
        <v/>
      </c>
      <c r="M474" s="679" t="str">
        <f>IF(D474&lt;&gt;"",IF(E474&lt;&gt;"",VLOOKUP(CONCATENATE(D474,"-",E474),'[2]Three Phase - UG'!$C$8:$T$18,13,FALSE),""),"")</f>
        <v/>
      </c>
      <c r="N474" s="678" t="str">
        <f>IF(D474&lt;&gt;"",IF(E474&lt;&gt;"",VLOOKUP(CONCATENATE(D474,"-",E474),'[2]Three Phase - UG'!$C$8:$T$18,15,FALSE)*1000000,""),"")</f>
        <v/>
      </c>
      <c r="O474" s="679"/>
      <c r="P474" s="678"/>
      <c r="W474" s="671"/>
      <c r="X474" s="606"/>
      <c r="Y474" s="606"/>
      <c r="Z474" s="606"/>
      <c r="AA474" s="606"/>
      <c r="AB474" s="606"/>
      <c r="AC474" s="606"/>
      <c r="AD474" s="606"/>
      <c r="AE474" s="606"/>
      <c r="AF474" s="625"/>
      <c r="AG474" s="625"/>
      <c r="AH474" s="625"/>
      <c r="AI474" s="625"/>
      <c r="AJ474" s="625"/>
      <c r="AK474" s="625"/>
      <c r="AL474" s="625"/>
      <c r="AM474" s="625"/>
      <c r="AN474" s="606"/>
      <c r="AO474" s="606"/>
      <c r="AP474" s="606"/>
      <c r="AQ474" s="606"/>
      <c r="AR474" s="606"/>
      <c r="AS474" s="606"/>
      <c r="AT474" s="606"/>
      <c r="AU474" s="606"/>
      <c r="AV474" s="606"/>
      <c r="AW474" s="606"/>
      <c r="AX474" s="606"/>
      <c r="AY474" s="606"/>
      <c r="AZ474" s="606"/>
      <c r="BA474" s="606"/>
    </row>
    <row r="475" spans="1:53" s="672" customFormat="1" x14ac:dyDescent="0.25">
      <c r="A475" s="606"/>
      <c r="B475" s="677"/>
      <c r="C475" s="677"/>
      <c r="D475" s="676"/>
      <c r="E475" s="675"/>
      <c r="F475" s="675"/>
      <c r="G475" s="673"/>
      <c r="H475" s="674"/>
      <c r="I475" s="673"/>
      <c r="J475" s="679" t="str">
        <f>IF(D475&lt;&gt;"",IF(E475&lt;&gt;"",VLOOKUP(CONCATENATE(D475,"-",E475),'[2]Three Phase - UG'!$C$8:$T$18,9,FALSE),""),"")</f>
        <v/>
      </c>
      <c r="K475" s="679" t="str">
        <f>IF(D475&lt;&gt;"",IF(E475&lt;&gt;"",VLOOKUP(CONCATENATE(D475,"-",E475),'[2]Three Phase - UG'!$C$8:$T$18,10,FALSE),""),"")</f>
        <v/>
      </c>
      <c r="L475" s="679" t="str">
        <f>IF(D475&lt;&gt;"",IF(E475&lt;&gt;"",VLOOKUP(CONCATENATE(D475,"-",E475),'[2]Three Phase - UG'!$C$8:$T$18,12,FALSE),""),"")</f>
        <v/>
      </c>
      <c r="M475" s="679" t="str">
        <f>IF(D475&lt;&gt;"",IF(E475&lt;&gt;"",VLOOKUP(CONCATENATE(D475,"-",E475),'[2]Three Phase - UG'!$C$8:$T$18,13,FALSE),""),"")</f>
        <v/>
      </c>
      <c r="N475" s="678" t="str">
        <f>IF(D475&lt;&gt;"",IF(E475&lt;&gt;"",VLOOKUP(CONCATENATE(D475,"-",E475),'[2]Three Phase - UG'!$C$8:$T$18,15,FALSE)*1000000,""),"")</f>
        <v/>
      </c>
      <c r="O475" s="679"/>
      <c r="P475" s="678"/>
      <c r="W475" s="671"/>
      <c r="X475" s="606"/>
      <c r="Y475" s="606"/>
      <c r="Z475" s="606"/>
      <c r="AA475" s="606"/>
      <c r="AB475" s="606"/>
      <c r="AC475" s="606"/>
      <c r="AD475" s="606"/>
      <c r="AE475" s="606"/>
      <c r="AF475" s="625"/>
      <c r="AG475" s="625"/>
      <c r="AH475" s="625"/>
      <c r="AI475" s="625"/>
      <c r="AJ475" s="625"/>
      <c r="AK475" s="625"/>
      <c r="AL475" s="625"/>
      <c r="AM475" s="625"/>
      <c r="AN475" s="606"/>
      <c r="AO475" s="606"/>
      <c r="AP475" s="606"/>
      <c r="AQ475" s="606"/>
      <c r="AR475" s="606"/>
      <c r="AS475" s="606"/>
      <c r="AT475" s="606"/>
      <c r="AU475" s="606"/>
      <c r="AV475" s="606"/>
      <c r="AW475" s="606"/>
      <c r="AX475" s="606"/>
      <c r="AY475" s="606"/>
      <c r="AZ475" s="606"/>
      <c r="BA475" s="606"/>
    </row>
    <row r="476" spans="1:53" s="672" customFormat="1" x14ac:dyDescent="0.25">
      <c r="A476" s="606"/>
      <c r="B476" s="677"/>
      <c r="C476" s="677"/>
      <c r="D476" s="676"/>
      <c r="E476" s="675"/>
      <c r="F476" s="675"/>
      <c r="G476" s="673"/>
      <c r="H476" s="674"/>
      <c r="I476" s="673"/>
      <c r="J476" s="679" t="str">
        <f>IF(D476&lt;&gt;"",IF(E476&lt;&gt;"",VLOOKUP(CONCATENATE(D476,"-",E476),'[2]Three Phase - UG'!$C$8:$T$18,9,FALSE),""),"")</f>
        <v/>
      </c>
      <c r="K476" s="679" t="str">
        <f>IF(D476&lt;&gt;"",IF(E476&lt;&gt;"",VLOOKUP(CONCATENATE(D476,"-",E476),'[2]Three Phase - UG'!$C$8:$T$18,10,FALSE),""),"")</f>
        <v/>
      </c>
      <c r="L476" s="679" t="str">
        <f>IF(D476&lt;&gt;"",IF(E476&lt;&gt;"",VLOOKUP(CONCATENATE(D476,"-",E476),'[2]Three Phase - UG'!$C$8:$T$18,12,FALSE),""),"")</f>
        <v/>
      </c>
      <c r="M476" s="679" t="str">
        <f>IF(D476&lt;&gt;"",IF(E476&lt;&gt;"",VLOOKUP(CONCATENATE(D476,"-",E476),'[2]Three Phase - UG'!$C$8:$T$18,13,FALSE),""),"")</f>
        <v/>
      </c>
      <c r="N476" s="678" t="str">
        <f>IF(D476&lt;&gt;"",IF(E476&lt;&gt;"",VLOOKUP(CONCATENATE(D476,"-",E476),'[2]Three Phase - UG'!$C$8:$T$18,15,FALSE)*1000000,""),"")</f>
        <v/>
      </c>
      <c r="O476" s="679"/>
      <c r="P476" s="678"/>
      <c r="W476" s="671"/>
      <c r="X476" s="606"/>
      <c r="Y476" s="606"/>
      <c r="Z476" s="606"/>
      <c r="AA476" s="606"/>
      <c r="AB476" s="606"/>
      <c r="AC476" s="606"/>
      <c r="AD476" s="606"/>
      <c r="AE476" s="606"/>
      <c r="AF476" s="625"/>
      <c r="AG476" s="625"/>
      <c r="AH476" s="625"/>
      <c r="AI476" s="625"/>
      <c r="AJ476" s="625"/>
      <c r="AK476" s="625"/>
      <c r="AL476" s="625"/>
      <c r="AM476" s="625"/>
      <c r="AN476" s="606"/>
      <c r="AO476" s="606"/>
      <c r="AP476" s="606"/>
      <c r="AQ476" s="606"/>
      <c r="AR476" s="606"/>
      <c r="AS476" s="606"/>
      <c r="AT476" s="606"/>
      <c r="AU476" s="606"/>
      <c r="AV476" s="606"/>
      <c r="AW476" s="606"/>
      <c r="AX476" s="606"/>
      <c r="AY476" s="606"/>
      <c r="AZ476" s="606"/>
      <c r="BA476" s="606"/>
    </row>
    <row r="477" spans="1:53" s="672" customFormat="1" x14ac:dyDescent="0.25">
      <c r="A477" s="606"/>
      <c r="B477" s="677"/>
      <c r="C477" s="677"/>
      <c r="D477" s="676"/>
      <c r="E477" s="675"/>
      <c r="F477" s="675"/>
      <c r="G477" s="673"/>
      <c r="H477" s="674"/>
      <c r="I477" s="673"/>
      <c r="J477" s="679" t="str">
        <f>IF(D477&lt;&gt;"",IF(E477&lt;&gt;"",VLOOKUP(CONCATENATE(D477,"-",E477),'[2]Three Phase - UG'!$C$8:$T$18,9,FALSE),""),"")</f>
        <v/>
      </c>
      <c r="K477" s="679" t="str">
        <f>IF(D477&lt;&gt;"",IF(E477&lt;&gt;"",VLOOKUP(CONCATENATE(D477,"-",E477),'[2]Three Phase - UG'!$C$8:$T$18,10,FALSE),""),"")</f>
        <v/>
      </c>
      <c r="L477" s="679" t="str">
        <f>IF(D477&lt;&gt;"",IF(E477&lt;&gt;"",VLOOKUP(CONCATENATE(D477,"-",E477),'[2]Three Phase - UG'!$C$8:$T$18,12,FALSE),""),"")</f>
        <v/>
      </c>
      <c r="M477" s="679" t="str">
        <f>IF(D477&lt;&gt;"",IF(E477&lt;&gt;"",VLOOKUP(CONCATENATE(D477,"-",E477),'[2]Three Phase - UG'!$C$8:$T$18,13,FALSE),""),"")</f>
        <v/>
      </c>
      <c r="N477" s="678" t="str">
        <f>IF(D477&lt;&gt;"",IF(E477&lt;&gt;"",VLOOKUP(CONCATENATE(D477,"-",E477),'[2]Three Phase - UG'!$C$8:$T$18,15,FALSE)*1000000,""),"")</f>
        <v/>
      </c>
      <c r="O477" s="679"/>
      <c r="P477" s="678"/>
      <c r="W477" s="671"/>
      <c r="X477" s="606"/>
      <c r="Y477" s="606"/>
      <c r="Z477" s="606"/>
      <c r="AA477" s="606"/>
      <c r="AB477" s="606"/>
      <c r="AC477" s="606"/>
      <c r="AD477" s="606"/>
      <c r="AE477" s="606"/>
      <c r="AF477" s="625"/>
      <c r="AG477" s="625"/>
      <c r="AH477" s="625"/>
      <c r="AI477" s="625"/>
      <c r="AJ477" s="625"/>
      <c r="AK477" s="625"/>
      <c r="AL477" s="625"/>
      <c r="AM477" s="625"/>
      <c r="AN477" s="606"/>
      <c r="AO477" s="606"/>
      <c r="AP477" s="606"/>
      <c r="AQ477" s="606"/>
      <c r="AR477" s="606"/>
      <c r="AS477" s="606"/>
      <c r="AT477" s="606"/>
      <c r="AU477" s="606"/>
      <c r="AV477" s="606"/>
      <c r="AW477" s="606"/>
      <c r="AX477" s="606"/>
      <c r="AY477" s="606"/>
      <c r="AZ477" s="606"/>
      <c r="BA477" s="606"/>
    </row>
    <row r="478" spans="1:53" s="672" customFormat="1" x14ac:dyDescent="0.25">
      <c r="A478" s="606"/>
      <c r="B478" s="677"/>
      <c r="C478" s="677"/>
      <c r="D478" s="676"/>
      <c r="E478" s="675"/>
      <c r="F478" s="675"/>
      <c r="G478" s="673"/>
      <c r="H478" s="674"/>
      <c r="I478" s="673"/>
      <c r="J478" s="679" t="str">
        <f>IF(D478&lt;&gt;"",IF(E478&lt;&gt;"",VLOOKUP(CONCATENATE(D478,"-",E478),'[2]Three Phase - UG'!$C$8:$T$18,9,FALSE),""),"")</f>
        <v/>
      </c>
      <c r="K478" s="679" t="str">
        <f>IF(D478&lt;&gt;"",IF(E478&lt;&gt;"",VLOOKUP(CONCATENATE(D478,"-",E478),'[2]Three Phase - UG'!$C$8:$T$18,10,FALSE),""),"")</f>
        <v/>
      </c>
      <c r="L478" s="679" t="str">
        <f>IF(D478&lt;&gt;"",IF(E478&lt;&gt;"",VLOOKUP(CONCATENATE(D478,"-",E478),'[2]Three Phase - UG'!$C$8:$T$18,12,FALSE),""),"")</f>
        <v/>
      </c>
      <c r="M478" s="679" t="str">
        <f>IF(D478&lt;&gt;"",IF(E478&lt;&gt;"",VLOOKUP(CONCATENATE(D478,"-",E478),'[2]Three Phase - UG'!$C$8:$T$18,13,FALSE),""),"")</f>
        <v/>
      </c>
      <c r="N478" s="678" t="str">
        <f>IF(D478&lt;&gt;"",IF(E478&lt;&gt;"",VLOOKUP(CONCATENATE(D478,"-",E478),'[2]Three Phase - UG'!$C$8:$T$18,15,FALSE)*1000000,""),"")</f>
        <v/>
      </c>
      <c r="O478" s="679"/>
      <c r="P478" s="678"/>
      <c r="W478" s="671"/>
      <c r="X478" s="606"/>
      <c r="Y478" s="606"/>
      <c r="Z478" s="606"/>
      <c r="AA478" s="606"/>
      <c r="AB478" s="606"/>
      <c r="AC478" s="606"/>
      <c r="AD478" s="606"/>
      <c r="AE478" s="606"/>
      <c r="AF478" s="625"/>
      <c r="AG478" s="625"/>
      <c r="AH478" s="625"/>
      <c r="AI478" s="625"/>
      <c r="AJ478" s="625"/>
      <c r="AK478" s="625"/>
      <c r="AL478" s="625"/>
      <c r="AM478" s="625"/>
      <c r="AN478" s="606"/>
      <c r="AO478" s="606"/>
      <c r="AP478" s="606"/>
      <c r="AQ478" s="606"/>
      <c r="AR478" s="606"/>
      <c r="AS478" s="606"/>
      <c r="AT478" s="606"/>
      <c r="AU478" s="606"/>
      <c r="AV478" s="606"/>
      <c r="AW478" s="606"/>
      <c r="AX478" s="606"/>
      <c r="AY478" s="606"/>
      <c r="AZ478" s="606"/>
      <c r="BA478" s="606"/>
    </row>
    <row r="479" spans="1:53" s="672" customFormat="1" x14ac:dyDescent="0.25">
      <c r="A479" s="606"/>
      <c r="B479" s="677"/>
      <c r="C479" s="677"/>
      <c r="D479" s="676"/>
      <c r="E479" s="675"/>
      <c r="F479" s="675"/>
      <c r="G479" s="673"/>
      <c r="H479" s="674"/>
      <c r="I479" s="673"/>
      <c r="J479" s="679" t="str">
        <f>IF(D479&lt;&gt;"",IF(E479&lt;&gt;"",VLOOKUP(CONCATENATE(D479,"-",E479),'[2]Three Phase - UG'!$C$8:$T$18,9,FALSE),""),"")</f>
        <v/>
      </c>
      <c r="K479" s="679" t="str">
        <f>IF(D479&lt;&gt;"",IF(E479&lt;&gt;"",VLOOKUP(CONCATENATE(D479,"-",E479),'[2]Three Phase - UG'!$C$8:$T$18,10,FALSE),""),"")</f>
        <v/>
      </c>
      <c r="L479" s="679" t="str">
        <f>IF(D479&lt;&gt;"",IF(E479&lt;&gt;"",VLOOKUP(CONCATENATE(D479,"-",E479),'[2]Three Phase - UG'!$C$8:$T$18,12,FALSE),""),"")</f>
        <v/>
      </c>
      <c r="M479" s="679" t="str">
        <f>IF(D479&lt;&gt;"",IF(E479&lt;&gt;"",VLOOKUP(CONCATENATE(D479,"-",E479),'[2]Three Phase - UG'!$C$8:$T$18,13,FALSE),""),"")</f>
        <v/>
      </c>
      <c r="N479" s="678" t="str">
        <f>IF(D479&lt;&gt;"",IF(E479&lt;&gt;"",VLOOKUP(CONCATENATE(D479,"-",E479),'[2]Three Phase - UG'!$C$8:$T$18,15,FALSE)*1000000,""),"")</f>
        <v/>
      </c>
      <c r="O479" s="679"/>
      <c r="P479" s="678"/>
      <c r="W479" s="671"/>
      <c r="X479" s="606"/>
      <c r="Y479" s="606"/>
      <c r="Z479" s="606"/>
      <c r="AA479" s="606"/>
      <c r="AB479" s="606"/>
      <c r="AC479" s="606"/>
      <c r="AD479" s="606"/>
      <c r="AE479" s="606"/>
      <c r="AF479" s="625"/>
      <c r="AG479" s="625"/>
      <c r="AH479" s="625"/>
      <c r="AI479" s="625"/>
      <c r="AJ479" s="625"/>
      <c r="AK479" s="625"/>
      <c r="AL479" s="625"/>
      <c r="AM479" s="625"/>
      <c r="AN479" s="606"/>
      <c r="AO479" s="606"/>
      <c r="AP479" s="606"/>
      <c r="AQ479" s="606"/>
      <c r="AR479" s="606"/>
      <c r="AS479" s="606"/>
      <c r="AT479" s="606"/>
      <c r="AU479" s="606"/>
      <c r="AV479" s="606"/>
      <c r="AW479" s="606"/>
      <c r="AX479" s="606"/>
      <c r="AY479" s="606"/>
      <c r="AZ479" s="606"/>
      <c r="BA479" s="606"/>
    </row>
    <row r="480" spans="1:53" s="672" customFormat="1" x14ac:dyDescent="0.25">
      <c r="A480" s="606"/>
      <c r="B480" s="677"/>
      <c r="C480" s="677"/>
      <c r="D480" s="676"/>
      <c r="E480" s="675"/>
      <c r="F480" s="675"/>
      <c r="G480" s="673"/>
      <c r="H480" s="674"/>
      <c r="I480" s="673"/>
      <c r="J480" s="679" t="str">
        <f>IF(D480&lt;&gt;"",IF(E480&lt;&gt;"",VLOOKUP(CONCATENATE(D480,"-",E480),'[2]Three Phase - UG'!$C$8:$T$18,9,FALSE),""),"")</f>
        <v/>
      </c>
      <c r="K480" s="679" t="str">
        <f>IF(D480&lt;&gt;"",IF(E480&lt;&gt;"",VLOOKUP(CONCATENATE(D480,"-",E480),'[2]Three Phase - UG'!$C$8:$T$18,10,FALSE),""),"")</f>
        <v/>
      </c>
      <c r="L480" s="679" t="str">
        <f>IF(D480&lt;&gt;"",IF(E480&lt;&gt;"",VLOOKUP(CONCATENATE(D480,"-",E480),'[2]Three Phase - UG'!$C$8:$T$18,12,FALSE),""),"")</f>
        <v/>
      </c>
      <c r="M480" s="679" t="str">
        <f>IF(D480&lt;&gt;"",IF(E480&lt;&gt;"",VLOOKUP(CONCATENATE(D480,"-",E480),'[2]Three Phase - UG'!$C$8:$T$18,13,FALSE),""),"")</f>
        <v/>
      </c>
      <c r="N480" s="678" t="str">
        <f>IF(D480&lt;&gt;"",IF(E480&lt;&gt;"",VLOOKUP(CONCATENATE(D480,"-",E480),'[2]Three Phase - UG'!$C$8:$T$18,15,FALSE)*1000000,""),"")</f>
        <v/>
      </c>
      <c r="O480" s="679"/>
      <c r="P480" s="678"/>
      <c r="W480" s="671"/>
      <c r="X480" s="606"/>
      <c r="Y480" s="606"/>
      <c r="Z480" s="606"/>
      <c r="AA480" s="606"/>
      <c r="AB480" s="606"/>
      <c r="AC480" s="606"/>
      <c r="AD480" s="606"/>
      <c r="AE480" s="606"/>
      <c r="AF480" s="625"/>
      <c r="AG480" s="625"/>
      <c r="AH480" s="625"/>
      <c r="AI480" s="625"/>
      <c r="AJ480" s="625"/>
      <c r="AK480" s="625"/>
      <c r="AL480" s="625"/>
      <c r="AM480" s="625"/>
      <c r="AN480" s="606"/>
      <c r="AO480" s="606"/>
      <c r="AP480" s="606"/>
      <c r="AQ480" s="606"/>
      <c r="AR480" s="606"/>
      <c r="AS480" s="606"/>
      <c r="AT480" s="606"/>
      <c r="AU480" s="606"/>
      <c r="AV480" s="606"/>
      <c r="AW480" s="606"/>
      <c r="AX480" s="606"/>
      <c r="AY480" s="606"/>
      <c r="AZ480" s="606"/>
      <c r="BA480" s="606"/>
    </row>
    <row r="481" spans="1:53" s="672" customFormat="1" x14ac:dyDescent="0.25">
      <c r="A481" s="606"/>
      <c r="B481" s="677"/>
      <c r="C481" s="677"/>
      <c r="D481" s="676"/>
      <c r="E481" s="675"/>
      <c r="F481" s="675"/>
      <c r="G481" s="673"/>
      <c r="H481" s="674"/>
      <c r="I481" s="673"/>
      <c r="J481" s="679" t="str">
        <f>IF(D481&lt;&gt;"",IF(E481&lt;&gt;"",VLOOKUP(CONCATENATE(D481,"-",E481),'[2]Three Phase - UG'!$C$8:$T$18,9,FALSE),""),"")</f>
        <v/>
      </c>
      <c r="K481" s="679" t="str">
        <f>IF(D481&lt;&gt;"",IF(E481&lt;&gt;"",VLOOKUP(CONCATENATE(D481,"-",E481),'[2]Three Phase - UG'!$C$8:$T$18,10,FALSE),""),"")</f>
        <v/>
      </c>
      <c r="L481" s="679" t="str">
        <f>IF(D481&lt;&gt;"",IF(E481&lt;&gt;"",VLOOKUP(CONCATENATE(D481,"-",E481),'[2]Three Phase - UG'!$C$8:$T$18,12,FALSE),""),"")</f>
        <v/>
      </c>
      <c r="M481" s="679" t="str">
        <f>IF(D481&lt;&gt;"",IF(E481&lt;&gt;"",VLOOKUP(CONCATENATE(D481,"-",E481),'[2]Three Phase - UG'!$C$8:$T$18,13,FALSE),""),"")</f>
        <v/>
      </c>
      <c r="N481" s="678" t="str">
        <f>IF(D481&lt;&gt;"",IF(E481&lt;&gt;"",VLOOKUP(CONCATENATE(D481,"-",E481),'[2]Three Phase - UG'!$C$8:$T$18,15,FALSE)*1000000,""),"")</f>
        <v/>
      </c>
      <c r="O481" s="679"/>
      <c r="P481" s="678"/>
      <c r="W481" s="671"/>
      <c r="X481" s="606"/>
      <c r="Y481" s="606"/>
      <c r="Z481" s="606"/>
      <c r="AA481" s="606"/>
      <c r="AB481" s="606"/>
      <c r="AC481" s="606"/>
      <c r="AD481" s="606"/>
      <c r="AE481" s="606"/>
      <c r="AF481" s="625"/>
      <c r="AG481" s="625"/>
      <c r="AH481" s="625"/>
      <c r="AI481" s="625"/>
      <c r="AJ481" s="625"/>
      <c r="AK481" s="625"/>
      <c r="AL481" s="625"/>
      <c r="AM481" s="625"/>
      <c r="AN481" s="606"/>
      <c r="AO481" s="606"/>
      <c r="AP481" s="606"/>
      <c r="AQ481" s="606"/>
      <c r="AR481" s="606"/>
      <c r="AS481" s="606"/>
      <c r="AT481" s="606"/>
      <c r="AU481" s="606"/>
      <c r="AV481" s="606"/>
      <c r="AW481" s="606"/>
      <c r="AX481" s="606"/>
      <c r="AY481" s="606"/>
      <c r="AZ481" s="606"/>
      <c r="BA481" s="606"/>
    </row>
    <row r="482" spans="1:53" s="672" customFormat="1" x14ac:dyDescent="0.25">
      <c r="A482" s="606"/>
      <c r="B482" s="677"/>
      <c r="C482" s="677"/>
      <c r="D482" s="676"/>
      <c r="E482" s="675"/>
      <c r="F482" s="675"/>
      <c r="G482" s="673"/>
      <c r="H482" s="674"/>
      <c r="I482" s="673"/>
      <c r="J482" s="679" t="str">
        <f>IF(D482&lt;&gt;"",IF(E482&lt;&gt;"",VLOOKUP(CONCATENATE(D482,"-",E482),'[2]Three Phase - UG'!$C$8:$T$18,9,FALSE),""),"")</f>
        <v/>
      </c>
      <c r="K482" s="679" t="str">
        <f>IF(D482&lt;&gt;"",IF(E482&lt;&gt;"",VLOOKUP(CONCATENATE(D482,"-",E482),'[2]Three Phase - UG'!$C$8:$T$18,10,FALSE),""),"")</f>
        <v/>
      </c>
      <c r="L482" s="679" t="str">
        <f>IF(D482&lt;&gt;"",IF(E482&lt;&gt;"",VLOOKUP(CONCATENATE(D482,"-",E482),'[2]Three Phase - UG'!$C$8:$T$18,12,FALSE),""),"")</f>
        <v/>
      </c>
      <c r="M482" s="679" t="str">
        <f>IF(D482&lt;&gt;"",IF(E482&lt;&gt;"",VLOOKUP(CONCATENATE(D482,"-",E482),'[2]Three Phase - UG'!$C$8:$T$18,13,FALSE),""),"")</f>
        <v/>
      </c>
      <c r="N482" s="678" t="str">
        <f>IF(D482&lt;&gt;"",IF(E482&lt;&gt;"",VLOOKUP(CONCATENATE(D482,"-",E482),'[2]Three Phase - UG'!$C$8:$T$18,15,FALSE)*1000000,""),"")</f>
        <v/>
      </c>
      <c r="O482" s="679"/>
      <c r="P482" s="678"/>
      <c r="W482" s="671"/>
      <c r="X482" s="606"/>
      <c r="Y482" s="606"/>
      <c r="Z482" s="606"/>
      <c r="AA482" s="606"/>
      <c r="AB482" s="606"/>
      <c r="AC482" s="606"/>
      <c r="AD482" s="606"/>
      <c r="AE482" s="606"/>
      <c r="AF482" s="625"/>
      <c r="AG482" s="625"/>
      <c r="AH482" s="625"/>
      <c r="AI482" s="625"/>
      <c r="AJ482" s="625"/>
      <c r="AK482" s="625"/>
      <c r="AL482" s="625"/>
      <c r="AM482" s="625"/>
      <c r="AN482" s="606"/>
      <c r="AO482" s="606"/>
      <c r="AP482" s="606"/>
      <c r="AQ482" s="606"/>
      <c r="AR482" s="606"/>
      <c r="AS482" s="606"/>
      <c r="AT482" s="606"/>
      <c r="AU482" s="606"/>
      <c r="AV482" s="606"/>
      <c r="AW482" s="606"/>
      <c r="AX482" s="606"/>
      <c r="AY482" s="606"/>
      <c r="AZ482" s="606"/>
      <c r="BA482" s="606"/>
    </row>
    <row r="483" spans="1:53" s="672" customFormat="1" x14ac:dyDescent="0.25">
      <c r="A483" s="606"/>
      <c r="B483" s="677"/>
      <c r="C483" s="677"/>
      <c r="D483" s="676"/>
      <c r="E483" s="675"/>
      <c r="F483" s="675"/>
      <c r="G483" s="673"/>
      <c r="H483" s="674"/>
      <c r="I483" s="673"/>
      <c r="J483" s="679" t="str">
        <f>IF(D483&lt;&gt;"",IF(E483&lt;&gt;"",VLOOKUP(CONCATENATE(D483,"-",E483),'[2]Three Phase - UG'!$C$8:$T$18,9,FALSE),""),"")</f>
        <v/>
      </c>
      <c r="K483" s="679" t="str">
        <f>IF(D483&lt;&gt;"",IF(E483&lt;&gt;"",VLOOKUP(CONCATENATE(D483,"-",E483),'[2]Three Phase - UG'!$C$8:$T$18,10,FALSE),""),"")</f>
        <v/>
      </c>
      <c r="L483" s="679" t="str">
        <f>IF(D483&lt;&gt;"",IF(E483&lt;&gt;"",VLOOKUP(CONCATENATE(D483,"-",E483),'[2]Three Phase - UG'!$C$8:$T$18,12,FALSE),""),"")</f>
        <v/>
      </c>
      <c r="M483" s="679" t="str">
        <f>IF(D483&lt;&gt;"",IF(E483&lt;&gt;"",VLOOKUP(CONCATENATE(D483,"-",E483),'[2]Three Phase - UG'!$C$8:$T$18,13,FALSE),""),"")</f>
        <v/>
      </c>
      <c r="N483" s="678" t="str">
        <f>IF(D483&lt;&gt;"",IF(E483&lt;&gt;"",VLOOKUP(CONCATENATE(D483,"-",E483),'[2]Three Phase - UG'!$C$8:$T$18,15,FALSE)*1000000,""),"")</f>
        <v/>
      </c>
      <c r="O483" s="679"/>
      <c r="P483" s="678"/>
      <c r="W483" s="671"/>
      <c r="X483" s="606"/>
      <c r="Y483" s="606"/>
      <c r="Z483" s="606"/>
      <c r="AA483" s="606"/>
      <c r="AB483" s="606"/>
      <c r="AC483" s="606"/>
      <c r="AD483" s="606"/>
      <c r="AE483" s="606"/>
      <c r="AF483" s="625"/>
      <c r="AG483" s="625"/>
      <c r="AH483" s="625"/>
      <c r="AI483" s="625"/>
      <c r="AJ483" s="625"/>
      <c r="AK483" s="625"/>
      <c r="AL483" s="625"/>
      <c r="AM483" s="625"/>
      <c r="AN483" s="606"/>
      <c r="AO483" s="606"/>
      <c r="AP483" s="606"/>
      <c r="AQ483" s="606"/>
      <c r="AR483" s="606"/>
      <c r="AS483" s="606"/>
      <c r="AT483" s="606"/>
      <c r="AU483" s="606"/>
      <c r="AV483" s="606"/>
      <c r="AW483" s="606"/>
      <c r="AX483" s="606"/>
      <c r="AY483" s="606"/>
      <c r="AZ483" s="606"/>
      <c r="BA483" s="606"/>
    </row>
    <row r="484" spans="1:53" s="672" customFormat="1" x14ac:dyDescent="0.25">
      <c r="A484" s="606"/>
      <c r="B484" s="677"/>
      <c r="C484" s="677"/>
      <c r="D484" s="676"/>
      <c r="E484" s="675"/>
      <c r="F484" s="675"/>
      <c r="G484" s="673"/>
      <c r="H484" s="674"/>
      <c r="I484" s="673"/>
      <c r="J484" s="679" t="str">
        <f>IF(D484&lt;&gt;"",IF(E484&lt;&gt;"",VLOOKUP(CONCATENATE(D484,"-",E484),'[2]Three Phase - UG'!$C$8:$T$18,9,FALSE),""),"")</f>
        <v/>
      </c>
      <c r="K484" s="679" t="str">
        <f>IF(D484&lt;&gt;"",IF(E484&lt;&gt;"",VLOOKUP(CONCATENATE(D484,"-",E484),'[2]Three Phase - UG'!$C$8:$T$18,10,FALSE),""),"")</f>
        <v/>
      </c>
      <c r="L484" s="679" t="str">
        <f>IF(D484&lt;&gt;"",IF(E484&lt;&gt;"",VLOOKUP(CONCATENATE(D484,"-",E484),'[2]Three Phase - UG'!$C$8:$T$18,12,FALSE),""),"")</f>
        <v/>
      </c>
      <c r="M484" s="679" t="str">
        <f>IF(D484&lt;&gt;"",IF(E484&lt;&gt;"",VLOOKUP(CONCATENATE(D484,"-",E484),'[2]Three Phase - UG'!$C$8:$T$18,13,FALSE),""),"")</f>
        <v/>
      </c>
      <c r="N484" s="678" t="str">
        <f>IF(D484&lt;&gt;"",IF(E484&lt;&gt;"",VLOOKUP(CONCATENATE(D484,"-",E484),'[2]Three Phase - UG'!$C$8:$T$18,15,FALSE)*1000000,""),"")</f>
        <v/>
      </c>
      <c r="O484" s="679"/>
      <c r="P484" s="678"/>
      <c r="W484" s="671"/>
      <c r="X484" s="606"/>
      <c r="Y484" s="606"/>
      <c r="Z484" s="606"/>
      <c r="AA484" s="606"/>
      <c r="AB484" s="606"/>
      <c r="AC484" s="606"/>
      <c r="AD484" s="606"/>
      <c r="AE484" s="606"/>
      <c r="AF484" s="625"/>
      <c r="AG484" s="625"/>
      <c r="AH484" s="625"/>
      <c r="AI484" s="625"/>
      <c r="AJ484" s="625"/>
      <c r="AK484" s="625"/>
      <c r="AL484" s="625"/>
      <c r="AM484" s="625"/>
      <c r="AN484" s="606"/>
      <c r="AO484" s="606"/>
      <c r="AP484" s="606"/>
      <c r="AQ484" s="606"/>
      <c r="AR484" s="606"/>
      <c r="AS484" s="606"/>
      <c r="AT484" s="606"/>
      <c r="AU484" s="606"/>
      <c r="AV484" s="606"/>
      <c r="AW484" s="606"/>
      <c r="AX484" s="606"/>
      <c r="AY484" s="606"/>
      <c r="AZ484" s="606"/>
      <c r="BA484" s="606"/>
    </row>
    <row r="485" spans="1:53" s="672" customFormat="1" x14ac:dyDescent="0.25">
      <c r="A485" s="606"/>
      <c r="B485" s="677"/>
      <c r="C485" s="677"/>
      <c r="D485" s="676"/>
      <c r="E485" s="675"/>
      <c r="F485" s="675"/>
      <c r="G485" s="673"/>
      <c r="H485" s="674"/>
      <c r="I485" s="673"/>
      <c r="J485" s="679" t="str">
        <f>IF(D485&lt;&gt;"",IF(E485&lt;&gt;"",VLOOKUP(CONCATENATE(D485,"-",E485),'[2]Three Phase - UG'!$C$8:$T$18,9,FALSE),""),"")</f>
        <v/>
      </c>
      <c r="K485" s="679" t="str">
        <f>IF(D485&lt;&gt;"",IF(E485&lt;&gt;"",VLOOKUP(CONCATENATE(D485,"-",E485),'[2]Three Phase - UG'!$C$8:$T$18,10,FALSE),""),"")</f>
        <v/>
      </c>
      <c r="L485" s="679" t="str">
        <f>IF(D485&lt;&gt;"",IF(E485&lt;&gt;"",VLOOKUP(CONCATENATE(D485,"-",E485),'[2]Three Phase - UG'!$C$8:$T$18,12,FALSE),""),"")</f>
        <v/>
      </c>
      <c r="M485" s="679" t="str">
        <f>IF(D485&lt;&gt;"",IF(E485&lt;&gt;"",VLOOKUP(CONCATENATE(D485,"-",E485),'[2]Three Phase - UG'!$C$8:$T$18,13,FALSE),""),"")</f>
        <v/>
      </c>
      <c r="N485" s="678" t="str">
        <f>IF(D485&lt;&gt;"",IF(E485&lt;&gt;"",VLOOKUP(CONCATENATE(D485,"-",E485),'[2]Three Phase - UG'!$C$8:$T$18,15,FALSE)*1000000,""),"")</f>
        <v/>
      </c>
      <c r="O485" s="679"/>
      <c r="P485" s="678"/>
      <c r="W485" s="671"/>
      <c r="X485" s="606"/>
      <c r="Y485" s="606"/>
      <c r="Z485" s="606"/>
      <c r="AA485" s="606"/>
      <c r="AB485" s="606"/>
      <c r="AC485" s="606"/>
      <c r="AD485" s="606"/>
      <c r="AE485" s="606"/>
      <c r="AF485" s="625"/>
      <c r="AG485" s="625"/>
      <c r="AH485" s="625"/>
      <c r="AI485" s="625"/>
      <c r="AJ485" s="625"/>
      <c r="AK485" s="625"/>
      <c r="AL485" s="625"/>
      <c r="AM485" s="625"/>
      <c r="AN485" s="606"/>
      <c r="AO485" s="606"/>
      <c r="AP485" s="606"/>
      <c r="AQ485" s="606"/>
      <c r="AR485" s="606"/>
      <c r="AS485" s="606"/>
      <c r="AT485" s="606"/>
      <c r="AU485" s="606"/>
      <c r="AV485" s="606"/>
      <c r="AW485" s="606"/>
      <c r="AX485" s="606"/>
      <c r="AY485" s="606"/>
      <c r="AZ485" s="606"/>
      <c r="BA485" s="606"/>
    </row>
    <row r="486" spans="1:53" s="672" customFormat="1" x14ac:dyDescent="0.25">
      <c r="A486" s="606"/>
      <c r="B486" s="677"/>
      <c r="C486" s="677"/>
      <c r="D486" s="676"/>
      <c r="E486" s="675"/>
      <c r="F486" s="675"/>
      <c r="G486" s="673"/>
      <c r="H486" s="674"/>
      <c r="I486" s="673"/>
      <c r="J486" s="679" t="str">
        <f>IF(D486&lt;&gt;"",IF(E486&lt;&gt;"",VLOOKUP(CONCATENATE(D486,"-",E486),'[2]Three Phase - UG'!$C$8:$T$18,9,FALSE),""),"")</f>
        <v/>
      </c>
      <c r="K486" s="679" t="str">
        <f>IF(D486&lt;&gt;"",IF(E486&lt;&gt;"",VLOOKUP(CONCATENATE(D486,"-",E486),'[2]Three Phase - UG'!$C$8:$T$18,10,FALSE),""),"")</f>
        <v/>
      </c>
      <c r="L486" s="679" t="str">
        <f>IF(D486&lt;&gt;"",IF(E486&lt;&gt;"",VLOOKUP(CONCATENATE(D486,"-",E486),'[2]Three Phase - UG'!$C$8:$T$18,12,FALSE),""),"")</f>
        <v/>
      </c>
      <c r="M486" s="679" t="str">
        <f>IF(D486&lt;&gt;"",IF(E486&lt;&gt;"",VLOOKUP(CONCATENATE(D486,"-",E486),'[2]Three Phase - UG'!$C$8:$T$18,13,FALSE),""),"")</f>
        <v/>
      </c>
      <c r="N486" s="678" t="str">
        <f>IF(D486&lt;&gt;"",IF(E486&lt;&gt;"",VLOOKUP(CONCATENATE(D486,"-",E486),'[2]Three Phase - UG'!$C$8:$T$18,15,FALSE)*1000000,""),"")</f>
        <v/>
      </c>
      <c r="O486" s="679"/>
      <c r="P486" s="678"/>
      <c r="W486" s="671"/>
      <c r="X486" s="606"/>
      <c r="Y486" s="606"/>
      <c r="Z486" s="606"/>
      <c r="AA486" s="606"/>
      <c r="AB486" s="606"/>
      <c r="AC486" s="606"/>
      <c r="AD486" s="606"/>
      <c r="AE486" s="606"/>
      <c r="AF486" s="625"/>
      <c r="AG486" s="625"/>
      <c r="AH486" s="625"/>
      <c r="AI486" s="625"/>
      <c r="AJ486" s="625"/>
      <c r="AK486" s="625"/>
      <c r="AL486" s="625"/>
      <c r="AM486" s="625"/>
      <c r="AN486" s="606"/>
      <c r="AO486" s="606"/>
      <c r="AP486" s="606"/>
      <c r="AQ486" s="606"/>
      <c r="AR486" s="606"/>
      <c r="AS486" s="606"/>
      <c r="AT486" s="606"/>
      <c r="AU486" s="606"/>
      <c r="AV486" s="606"/>
      <c r="AW486" s="606"/>
      <c r="AX486" s="606"/>
      <c r="AY486" s="606"/>
      <c r="AZ486" s="606"/>
      <c r="BA486" s="606"/>
    </row>
    <row r="487" spans="1:53" s="672" customFormat="1" x14ac:dyDescent="0.25">
      <c r="A487" s="606"/>
      <c r="B487" s="677"/>
      <c r="C487" s="677"/>
      <c r="D487" s="676"/>
      <c r="E487" s="675"/>
      <c r="F487" s="675"/>
      <c r="G487" s="673"/>
      <c r="H487" s="674"/>
      <c r="I487" s="673"/>
      <c r="J487" s="679" t="str">
        <f>IF(D487&lt;&gt;"",IF(E487&lt;&gt;"",VLOOKUP(CONCATENATE(D487,"-",E487),'[2]Three Phase - UG'!$C$8:$T$18,9,FALSE),""),"")</f>
        <v/>
      </c>
      <c r="K487" s="679" t="str">
        <f>IF(D487&lt;&gt;"",IF(E487&lt;&gt;"",VLOOKUP(CONCATENATE(D487,"-",E487),'[2]Three Phase - UG'!$C$8:$T$18,10,FALSE),""),"")</f>
        <v/>
      </c>
      <c r="L487" s="679" t="str">
        <f>IF(D487&lt;&gt;"",IF(E487&lt;&gt;"",VLOOKUP(CONCATENATE(D487,"-",E487),'[2]Three Phase - UG'!$C$8:$T$18,12,FALSE),""),"")</f>
        <v/>
      </c>
      <c r="M487" s="679" t="str">
        <f>IF(D487&lt;&gt;"",IF(E487&lt;&gt;"",VLOOKUP(CONCATENATE(D487,"-",E487),'[2]Three Phase - UG'!$C$8:$T$18,13,FALSE),""),"")</f>
        <v/>
      </c>
      <c r="N487" s="678" t="str">
        <f>IF(D487&lt;&gt;"",IF(E487&lt;&gt;"",VLOOKUP(CONCATENATE(D487,"-",E487),'[2]Three Phase - UG'!$C$8:$T$18,15,FALSE)*1000000,""),"")</f>
        <v/>
      </c>
      <c r="O487" s="679"/>
      <c r="P487" s="678"/>
      <c r="W487" s="671"/>
      <c r="X487" s="606"/>
      <c r="Y487" s="606"/>
      <c r="Z487" s="606"/>
      <c r="AA487" s="606"/>
      <c r="AB487" s="606"/>
      <c r="AC487" s="606"/>
      <c r="AD487" s="606"/>
      <c r="AE487" s="606"/>
      <c r="AF487" s="625"/>
      <c r="AG487" s="625"/>
      <c r="AH487" s="625"/>
      <c r="AI487" s="625"/>
      <c r="AJ487" s="625"/>
      <c r="AK487" s="625"/>
      <c r="AL487" s="625"/>
      <c r="AM487" s="625"/>
      <c r="AN487" s="606"/>
      <c r="AO487" s="606"/>
      <c r="AP487" s="606"/>
      <c r="AQ487" s="606"/>
      <c r="AR487" s="606"/>
      <c r="AS487" s="606"/>
      <c r="AT487" s="606"/>
      <c r="AU487" s="606"/>
      <c r="AV487" s="606"/>
      <c r="AW487" s="606"/>
      <c r="AX487" s="606"/>
      <c r="AY487" s="606"/>
      <c r="AZ487" s="606"/>
      <c r="BA487" s="606"/>
    </row>
    <row r="488" spans="1:53" s="672" customFormat="1" x14ac:dyDescent="0.25">
      <c r="A488" s="606"/>
      <c r="B488" s="677"/>
      <c r="C488" s="677"/>
      <c r="D488" s="676"/>
      <c r="E488" s="675"/>
      <c r="F488" s="675"/>
      <c r="G488" s="673"/>
      <c r="H488" s="674"/>
      <c r="I488" s="673"/>
      <c r="J488" s="679" t="str">
        <f>IF(D488&lt;&gt;"",IF(E488&lt;&gt;"",VLOOKUP(CONCATENATE(D488,"-",E488),'[2]Three Phase - UG'!$C$8:$T$18,9,FALSE),""),"")</f>
        <v/>
      </c>
      <c r="K488" s="679" t="str">
        <f>IF(D488&lt;&gt;"",IF(E488&lt;&gt;"",VLOOKUP(CONCATENATE(D488,"-",E488),'[2]Three Phase - UG'!$C$8:$T$18,10,FALSE),""),"")</f>
        <v/>
      </c>
      <c r="L488" s="679" t="str">
        <f>IF(D488&lt;&gt;"",IF(E488&lt;&gt;"",VLOOKUP(CONCATENATE(D488,"-",E488),'[2]Three Phase - UG'!$C$8:$T$18,12,FALSE),""),"")</f>
        <v/>
      </c>
      <c r="M488" s="679" t="str">
        <f>IF(D488&lt;&gt;"",IF(E488&lt;&gt;"",VLOOKUP(CONCATENATE(D488,"-",E488),'[2]Three Phase - UG'!$C$8:$T$18,13,FALSE),""),"")</f>
        <v/>
      </c>
      <c r="N488" s="678" t="str">
        <f>IF(D488&lt;&gt;"",IF(E488&lt;&gt;"",VLOOKUP(CONCATENATE(D488,"-",E488),'[2]Three Phase - UG'!$C$8:$T$18,15,FALSE)*1000000,""),"")</f>
        <v/>
      </c>
      <c r="O488" s="679"/>
      <c r="P488" s="678"/>
      <c r="W488" s="671"/>
      <c r="X488" s="606"/>
      <c r="Y488" s="606"/>
      <c r="Z488" s="606"/>
      <c r="AA488" s="606"/>
      <c r="AB488" s="606"/>
      <c r="AC488" s="606"/>
      <c r="AD488" s="606"/>
      <c r="AE488" s="606"/>
      <c r="AF488" s="625"/>
      <c r="AG488" s="625"/>
      <c r="AH488" s="625"/>
      <c r="AI488" s="625"/>
      <c r="AJ488" s="625"/>
      <c r="AK488" s="625"/>
      <c r="AL488" s="625"/>
      <c r="AM488" s="625"/>
      <c r="AN488" s="606"/>
      <c r="AO488" s="606"/>
      <c r="AP488" s="606"/>
      <c r="AQ488" s="606"/>
      <c r="AR488" s="606"/>
      <c r="AS488" s="606"/>
      <c r="AT488" s="606"/>
      <c r="AU488" s="606"/>
      <c r="AV488" s="606"/>
      <c r="AW488" s="606"/>
      <c r="AX488" s="606"/>
      <c r="AY488" s="606"/>
      <c r="AZ488" s="606"/>
      <c r="BA488" s="606"/>
    </row>
    <row r="489" spans="1:53" s="672" customFormat="1" x14ac:dyDescent="0.25">
      <c r="A489" s="606"/>
      <c r="B489" s="677"/>
      <c r="C489" s="677"/>
      <c r="D489" s="676"/>
      <c r="E489" s="675"/>
      <c r="F489" s="675"/>
      <c r="G489" s="673"/>
      <c r="H489" s="674"/>
      <c r="I489" s="673"/>
      <c r="J489" s="679" t="str">
        <f>IF(D489&lt;&gt;"",IF(E489&lt;&gt;"",VLOOKUP(CONCATENATE(D489,"-",E489),'[2]Three Phase - UG'!$C$8:$T$18,9,FALSE),""),"")</f>
        <v/>
      </c>
      <c r="K489" s="679" t="str">
        <f>IF(D489&lt;&gt;"",IF(E489&lt;&gt;"",VLOOKUP(CONCATENATE(D489,"-",E489),'[2]Three Phase - UG'!$C$8:$T$18,10,FALSE),""),"")</f>
        <v/>
      </c>
      <c r="L489" s="679" t="str">
        <f>IF(D489&lt;&gt;"",IF(E489&lt;&gt;"",VLOOKUP(CONCATENATE(D489,"-",E489),'[2]Three Phase - UG'!$C$8:$T$18,12,FALSE),""),"")</f>
        <v/>
      </c>
      <c r="M489" s="679" t="str">
        <f>IF(D489&lt;&gt;"",IF(E489&lt;&gt;"",VLOOKUP(CONCATENATE(D489,"-",E489),'[2]Three Phase - UG'!$C$8:$T$18,13,FALSE),""),"")</f>
        <v/>
      </c>
      <c r="N489" s="678" t="str">
        <f>IF(D489&lt;&gt;"",IF(E489&lt;&gt;"",VLOOKUP(CONCATENATE(D489,"-",E489),'[2]Three Phase - UG'!$C$8:$T$18,15,FALSE)*1000000,""),"")</f>
        <v/>
      </c>
      <c r="O489" s="679"/>
      <c r="P489" s="678"/>
      <c r="W489" s="671"/>
      <c r="X489" s="606"/>
      <c r="Y489" s="606"/>
      <c r="Z489" s="606"/>
      <c r="AA489" s="606"/>
      <c r="AB489" s="606"/>
      <c r="AC489" s="606"/>
      <c r="AD489" s="606"/>
      <c r="AE489" s="606"/>
      <c r="AF489" s="625"/>
      <c r="AG489" s="625"/>
      <c r="AH489" s="625"/>
      <c r="AI489" s="625"/>
      <c r="AJ489" s="625"/>
      <c r="AK489" s="625"/>
      <c r="AL489" s="625"/>
      <c r="AM489" s="625"/>
      <c r="AN489" s="606"/>
      <c r="AO489" s="606"/>
      <c r="AP489" s="606"/>
      <c r="AQ489" s="606"/>
      <c r="AR489" s="606"/>
      <c r="AS489" s="606"/>
      <c r="AT489" s="606"/>
      <c r="AU489" s="606"/>
      <c r="AV489" s="606"/>
      <c r="AW489" s="606"/>
      <c r="AX489" s="606"/>
      <c r="AY489" s="606"/>
      <c r="AZ489" s="606"/>
      <c r="BA489" s="606"/>
    </row>
    <row r="490" spans="1:53" s="672" customFormat="1" x14ac:dyDescent="0.25">
      <c r="A490" s="606"/>
      <c r="B490" s="677"/>
      <c r="C490" s="677"/>
      <c r="D490" s="676"/>
      <c r="E490" s="675"/>
      <c r="F490" s="675"/>
      <c r="G490" s="673"/>
      <c r="H490" s="674"/>
      <c r="I490" s="673"/>
      <c r="J490" s="679" t="str">
        <f>IF(D490&lt;&gt;"",IF(E490&lt;&gt;"",VLOOKUP(CONCATENATE(D490,"-",E490),'[2]Three Phase - UG'!$C$8:$T$18,9,FALSE),""),"")</f>
        <v/>
      </c>
      <c r="K490" s="679" t="str">
        <f>IF(D490&lt;&gt;"",IF(E490&lt;&gt;"",VLOOKUP(CONCATENATE(D490,"-",E490),'[2]Three Phase - UG'!$C$8:$T$18,10,FALSE),""),"")</f>
        <v/>
      </c>
      <c r="L490" s="679" t="str">
        <f>IF(D490&lt;&gt;"",IF(E490&lt;&gt;"",VLOOKUP(CONCATENATE(D490,"-",E490),'[2]Three Phase - UG'!$C$8:$T$18,12,FALSE),""),"")</f>
        <v/>
      </c>
      <c r="M490" s="679" t="str">
        <f>IF(D490&lt;&gt;"",IF(E490&lt;&gt;"",VLOOKUP(CONCATENATE(D490,"-",E490),'[2]Three Phase - UG'!$C$8:$T$18,13,FALSE),""),"")</f>
        <v/>
      </c>
      <c r="N490" s="678" t="str">
        <f>IF(D490&lt;&gt;"",IF(E490&lt;&gt;"",VLOOKUP(CONCATENATE(D490,"-",E490),'[2]Three Phase - UG'!$C$8:$T$18,15,FALSE)*1000000,""),"")</f>
        <v/>
      </c>
      <c r="O490" s="679"/>
      <c r="P490" s="678"/>
      <c r="W490" s="671"/>
      <c r="X490" s="606"/>
      <c r="Y490" s="606"/>
      <c r="Z490" s="606"/>
      <c r="AA490" s="606"/>
      <c r="AB490" s="606"/>
      <c r="AC490" s="606"/>
      <c r="AD490" s="606"/>
      <c r="AE490" s="606"/>
      <c r="AF490" s="625"/>
      <c r="AG490" s="625"/>
      <c r="AH490" s="625"/>
      <c r="AI490" s="625"/>
      <c r="AJ490" s="625"/>
      <c r="AK490" s="625"/>
      <c r="AL490" s="625"/>
      <c r="AM490" s="625"/>
      <c r="AN490" s="606"/>
      <c r="AO490" s="606"/>
      <c r="AP490" s="606"/>
      <c r="AQ490" s="606"/>
      <c r="AR490" s="606"/>
      <c r="AS490" s="606"/>
      <c r="AT490" s="606"/>
      <c r="AU490" s="606"/>
      <c r="AV490" s="606"/>
      <c r="AW490" s="606"/>
      <c r="AX490" s="606"/>
      <c r="AY490" s="606"/>
      <c r="AZ490" s="606"/>
      <c r="BA490" s="606"/>
    </row>
    <row r="491" spans="1:53" s="672" customFormat="1" x14ac:dyDescent="0.25">
      <c r="A491" s="606"/>
      <c r="B491" s="677"/>
      <c r="C491" s="677"/>
      <c r="D491" s="676"/>
      <c r="E491" s="675"/>
      <c r="F491" s="675"/>
      <c r="G491" s="673"/>
      <c r="H491" s="674"/>
      <c r="I491" s="673"/>
      <c r="J491" s="679" t="str">
        <f>IF(D491&lt;&gt;"",IF(E491&lt;&gt;"",VLOOKUP(CONCATENATE(D491,"-",E491),'[2]Three Phase - UG'!$C$8:$T$18,9,FALSE),""),"")</f>
        <v/>
      </c>
      <c r="K491" s="679" t="str">
        <f>IF(D491&lt;&gt;"",IF(E491&lt;&gt;"",VLOOKUP(CONCATENATE(D491,"-",E491),'[2]Three Phase - UG'!$C$8:$T$18,10,FALSE),""),"")</f>
        <v/>
      </c>
      <c r="L491" s="679" t="str">
        <f>IF(D491&lt;&gt;"",IF(E491&lt;&gt;"",VLOOKUP(CONCATENATE(D491,"-",E491),'[2]Three Phase - UG'!$C$8:$T$18,12,FALSE),""),"")</f>
        <v/>
      </c>
      <c r="M491" s="679" t="str">
        <f>IF(D491&lt;&gt;"",IF(E491&lt;&gt;"",VLOOKUP(CONCATENATE(D491,"-",E491),'[2]Three Phase - UG'!$C$8:$T$18,13,FALSE),""),"")</f>
        <v/>
      </c>
      <c r="N491" s="678" t="str">
        <f>IF(D491&lt;&gt;"",IF(E491&lt;&gt;"",VLOOKUP(CONCATENATE(D491,"-",E491),'[2]Three Phase - UG'!$C$8:$T$18,15,FALSE)*1000000,""),"")</f>
        <v/>
      </c>
      <c r="O491" s="679"/>
      <c r="P491" s="678"/>
      <c r="W491" s="671"/>
      <c r="X491" s="606"/>
      <c r="Y491" s="606"/>
      <c r="Z491" s="606"/>
      <c r="AA491" s="606"/>
      <c r="AB491" s="606"/>
      <c r="AC491" s="606"/>
      <c r="AD491" s="606"/>
      <c r="AE491" s="606"/>
      <c r="AF491" s="625"/>
      <c r="AG491" s="625"/>
      <c r="AH491" s="625"/>
      <c r="AI491" s="625"/>
      <c r="AJ491" s="625"/>
      <c r="AK491" s="625"/>
      <c r="AL491" s="625"/>
      <c r="AM491" s="625"/>
      <c r="AN491" s="606"/>
      <c r="AO491" s="606"/>
      <c r="AP491" s="606"/>
      <c r="AQ491" s="606"/>
      <c r="AR491" s="606"/>
      <c r="AS491" s="606"/>
      <c r="AT491" s="606"/>
      <c r="AU491" s="606"/>
      <c r="AV491" s="606"/>
      <c r="AW491" s="606"/>
      <c r="AX491" s="606"/>
      <c r="AY491" s="606"/>
      <c r="AZ491" s="606"/>
      <c r="BA491" s="606"/>
    </row>
    <row r="492" spans="1:53" s="672" customFormat="1" x14ac:dyDescent="0.25">
      <c r="A492" s="606"/>
      <c r="B492" s="677"/>
      <c r="C492" s="677"/>
      <c r="D492" s="676"/>
      <c r="E492" s="675"/>
      <c r="F492" s="675"/>
      <c r="G492" s="673"/>
      <c r="H492" s="674"/>
      <c r="I492" s="673"/>
      <c r="J492" s="679" t="str">
        <f>IF(D492&lt;&gt;"",IF(E492&lt;&gt;"",VLOOKUP(CONCATENATE(D492,"-",E492),'[2]Three Phase - UG'!$C$8:$T$18,9,FALSE),""),"")</f>
        <v/>
      </c>
      <c r="K492" s="679" t="str">
        <f>IF(D492&lt;&gt;"",IF(E492&lt;&gt;"",VLOOKUP(CONCATENATE(D492,"-",E492),'[2]Three Phase - UG'!$C$8:$T$18,10,FALSE),""),"")</f>
        <v/>
      </c>
      <c r="L492" s="679" t="str">
        <f>IF(D492&lt;&gt;"",IF(E492&lt;&gt;"",VLOOKUP(CONCATENATE(D492,"-",E492),'[2]Three Phase - UG'!$C$8:$T$18,12,FALSE),""),"")</f>
        <v/>
      </c>
      <c r="M492" s="679" t="str">
        <f>IF(D492&lt;&gt;"",IF(E492&lt;&gt;"",VLOOKUP(CONCATENATE(D492,"-",E492),'[2]Three Phase - UG'!$C$8:$T$18,13,FALSE),""),"")</f>
        <v/>
      </c>
      <c r="N492" s="678" t="str">
        <f>IF(D492&lt;&gt;"",IF(E492&lt;&gt;"",VLOOKUP(CONCATENATE(D492,"-",E492),'[2]Three Phase - UG'!$C$8:$T$18,15,FALSE)*1000000,""),"")</f>
        <v/>
      </c>
      <c r="O492" s="679"/>
      <c r="P492" s="678"/>
      <c r="W492" s="671"/>
      <c r="X492" s="606"/>
      <c r="Y492" s="606"/>
      <c r="Z492" s="606"/>
      <c r="AA492" s="606"/>
      <c r="AB492" s="606"/>
      <c r="AC492" s="606"/>
      <c r="AD492" s="606"/>
      <c r="AE492" s="606"/>
      <c r="AF492" s="625"/>
      <c r="AG492" s="625"/>
      <c r="AH492" s="625"/>
      <c r="AI492" s="625"/>
      <c r="AJ492" s="625"/>
      <c r="AK492" s="625"/>
      <c r="AL492" s="625"/>
      <c r="AM492" s="625"/>
      <c r="AN492" s="606"/>
      <c r="AO492" s="606"/>
      <c r="AP492" s="606"/>
      <c r="AQ492" s="606"/>
      <c r="AR492" s="606"/>
      <c r="AS492" s="606"/>
      <c r="AT492" s="606"/>
      <c r="AU492" s="606"/>
      <c r="AV492" s="606"/>
      <c r="AW492" s="606"/>
      <c r="AX492" s="606"/>
      <c r="AY492" s="606"/>
      <c r="AZ492" s="606"/>
      <c r="BA492" s="606"/>
    </row>
    <row r="493" spans="1:53" s="672" customFormat="1" x14ac:dyDescent="0.25">
      <c r="A493" s="606"/>
      <c r="B493" s="677"/>
      <c r="C493" s="677"/>
      <c r="D493" s="676"/>
      <c r="E493" s="675"/>
      <c r="F493" s="675"/>
      <c r="G493" s="673"/>
      <c r="H493" s="674"/>
      <c r="I493" s="673"/>
      <c r="J493" s="679" t="str">
        <f>IF(D493&lt;&gt;"",IF(E493&lt;&gt;"",VLOOKUP(CONCATENATE(D493,"-",E493),'[2]Three Phase - UG'!$C$8:$T$18,9,FALSE),""),"")</f>
        <v/>
      </c>
      <c r="K493" s="679" t="str">
        <f>IF(D493&lt;&gt;"",IF(E493&lt;&gt;"",VLOOKUP(CONCATENATE(D493,"-",E493),'[2]Three Phase - UG'!$C$8:$T$18,10,FALSE),""),"")</f>
        <v/>
      </c>
      <c r="L493" s="679" t="str">
        <f>IF(D493&lt;&gt;"",IF(E493&lt;&gt;"",VLOOKUP(CONCATENATE(D493,"-",E493),'[2]Three Phase - UG'!$C$8:$T$18,12,FALSE),""),"")</f>
        <v/>
      </c>
      <c r="M493" s="679" t="str">
        <f>IF(D493&lt;&gt;"",IF(E493&lt;&gt;"",VLOOKUP(CONCATENATE(D493,"-",E493),'[2]Three Phase - UG'!$C$8:$T$18,13,FALSE),""),"")</f>
        <v/>
      </c>
      <c r="N493" s="678" t="str">
        <f>IF(D493&lt;&gt;"",IF(E493&lt;&gt;"",VLOOKUP(CONCATENATE(D493,"-",E493),'[2]Three Phase - UG'!$C$8:$T$18,15,FALSE)*1000000,""),"")</f>
        <v/>
      </c>
      <c r="O493" s="679"/>
      <c r="P493" s="678"/>
      <c r="W493" s="671"/>
      <c r="X493" s="606"/>
      <c r="Y493" s="606"/>
      <c r="Z493" s="606"/>
      <c r="AA493" s="606"/>
      <c r="AB493" s="606"/>
      <c r="AC493" s="606"/>
      <c r="AD493" s="606"/>
      <c r="AE493" s="606"/>
      <c r="AF493" s="625"/>
      <c r="AG493" s="625"/>
      <c r="AH493" s="625"/>
      <c r="AI493" s="625"/>
      <c r="AJ493" s="625"/>
      <c r="AK493" s="625"/>
      <c r="AL493" s="625"/>
      <c r="AM493" s="625"/>
      <c r="AN493" s="606"/>
      <c r="AO493" s="606"/>
      <c r="AP493" s="606"/>
      <c r="AQ493" s="606"/>
      <c r="AR493" s="606"/>
      <c r="AS493" s="606"/>
      <c r="AT493" s="606"/>
      <c r="AU493" s="606"/>
      <c r="AV493" s="606"/>
      <c r="AW493" s="606"/>
      <c r="AX493" s="606"/>
      <c r="AY493" s="606"/>
      <c r="AZ493" s="606"/>
      <c r="BA493" s="606"/>
    </row>
    <row r="494" spans="1:53" s="672" customFormat="1" x14ac:dyDescent="0.25">
      <c r="A494" s="606"/>
      <c r="B494" s="677"/>
      <c r="C494" s="677"/>
      <c r="D494" s="676"/>
      <c r="E494" s="675"/>
      <c r="F494" s="675"/>
      <c r="G494" s="673"/>
      <c r="H494" s="674"/>
      <c r="I494" s="673"/>
      <c r="J494" s="679" t="str">
        <f>IF(D494&lt;&gt;"",IF(E494&lt;&gt;"",VLOOKUP(CONCATENATE(D494,"-",E494),'[2]Three Phase - UG'!$C$8:$T$18,9,FALSE),""),"")</f>
        <v/>
      </c>
      <c r="K494" s="679" t="str">
        <f>IF(D494&lt;&gt;"",IF(E494&lt;&gt;"",VLOOKUP(CONCATENATE(D494,"-",E494),'[2]Three Phase - UG'!$C$8:$T$18,10,FALSE),""),"")</f>
        <v/>
      </c>
      <c r="L494" s="679" t="str">
        <f>IF(D494&lt;&gt;"",IF(E494&lt;&gt;"",VLOOKUP(CONCATENATE(D494,"-",E494),'[2]Three Phase - UG'!$C$8:$T$18,12,FALSE),""),"")</f>
        <v/>
      </c>
      <c r="M494" s="679" t="str">
        <f>IF(D494&lt;&gt;"",IF(E494&lt;&gt;"",VLOOKUP(CONCATENATE(D494,"-",E494),'[2]Three Phase - UG'!$C$8:$T$18,13,FALSE),""),"")</f>
        <v/>
      </c>
      <c r="N494" s="678" t="str">
        <f>IF(D494&lt;&gt;"",IF(E494&lt;&gt;"",VLOOKUP(CONCATENATE(D494,"-",E494),'[2]Three Phase - UG'!$C$8:$T$18,15,FALSE)*1000000,""),"")</f>
        <v/>
      </c>
      <c r="O494" s="679"/>
      <c r="P494" s="678"/>
      <c r="W494" s="671"/>
      <c r="X494" s="606"/>
      <c r="Y494" s="606"/>
      <c r="Z494" s="606"/>
      <c r="AA494" s="606"/>
      <c r="AB494" s="606"/>
      <c r="AC494" s="606"/>
      <c r="AD494" s="606"/>
      <c r="AE494" s="606"/>
      <c r="AF494" s="625"/>
      <c r="AG494" s="625"/>
      <c r="AH494" s="625"/>
      <c r="AI494" s="625"/>
      <c r="AJ494" s="625"/>
      <c r="AK494" s="625"/>
      <c r="AL494" s="625"/>
      <c r="AM494" s="625"/>
      <c r="AN494" s="606"/>
      <c r="AO494" s="606"/>
      <c r="AP494" s="606"/>
      <c r="AQ494" s="606"/>
      <c r="AR494" s="606"/>
      <c r="AS494" s="606"/>
      <c r="AT494" s="606"/>
      <c r="AU494" s="606"/>
      <c r="AV494" s="606"/>
      <c r="AW494" s="606"/>
      <c r="AX494" s="606"/>
      <c r="AY494" s="606"/>
      <c r="AZ494" s="606"/>
      <c r="BA494" s="606"/>
    </row>
    <row r="495" spans="1:53" s="672" customFormat="1" x14ac:dyDescent="0.25">
      <c r="A495" s="606"/>
      <c r="B495" s="677"/>
      <c r="C495" s="677"/>
      <c r="D495" s="676"/>
      <c r="E495" s="675"/>
      <c r="F495" s="675"/>
      <c r="G495" s="673"/>
      <c r="H495" s="674"/>
      <c r="I495" s="673"/>
      <c r="J495" s="679" t="str">
        <f>IF(D495&lt;&gt;"",IF(E495&lt;&gt;"",VLOOKUP(CONCATENATE(D495,"-",E495),'[2]Three Phase - UG'!$C$8:$T$18,9,FALSE),""),"")</f>
        <v/>
      </c>
      <c r="K495" s="679" t="str">
        <f>IF(D495&lt;&gt;"",IF(E495&lt;&gt;"",VLOOKUP(CONCATENATE(D495,"-",E495),'[2]Three Phase - UG'!$C$8:$T$18,10,FALSE),""),"")</f>
        <v/>
      </c>
      <c r="L495" s="679" t="str">
        <f>IF(D495&lt;&gt;"",IF(E495&lt;&gt;"",VLOOKUP(CONCATENATE(D495,"-",E495),'[2]Three Phase - UG'!$C$8:$T$18,12,FALSE),""),"")</f>
        <v/>
      </c>
      <c r="M495" s="679" t="str">
        <f>IF(D495&lt;&gt;"",IF(E495&lt;&gt;"",VLOOKUP(CONCATENATE(D495,"-",E495),'[2]Three Phase - UG'!$C$8:$T$18,13,FALSE),""),"")</f>
        <v/>
      </c>
      <c r="N495" s="678" t="str">
        <f>IF(D495&lt;&gt;"",IF(E495&lt;&gt;"",VLOOKUP(CONCATENATE(D495,"-",E495),'[2]Three Phase - UG'!$C$8:$T$18,15,FALSE)*1000000,""),"")</f>
        <v/>
      </c>
      <c r="O495" s="679"/>
      <c r="P495" s="678"/>
      <c r="W495" s="671"/>
      <c r="X495" s="606"/>
      <c r="Y495" s="606"/>
      <c r="Z495" s="606"/>
      <c r="AA495" s="606"/>
      <c r="AB495" s="606"/>
      <c r="AC495" s="606"/>
      <c r="AD495" s="606"/>
      <c r="AE495" s="606"/>
      <c r="AF495" s="625"/>
      <c r="AG495" s="625"/>
      <c r="AH495" s="625"/>
      <c r="AI495" s="625"/>
      <c r="AJ495" s="625"/>
      <c r="AK495" s="625"/>
      <c r="AL495" s="625"/>
      <c r="AM495" s="625"/>
      <c r="AN495" s="606"/>
      <c r="AO495" s="606"/>
      <c r="AP495" s="606"/>
      <c r="AQ495" s="606"/>
      <c r="AR495" s="606"/>
      <c r="AS495" s="606"/>
      <c r="AT495" s="606"/>
      <c r="AU495" s="606"/>
      <c r="AV495" s="606"/>
      <c r="AW495" s="606"/>
      <c r="AX495" s="606"/>
      <c r="AY495" s="606"/>
      <c r="AZ495" s="606"/>
      <c r="BA495" s="606"/>
    </row>
    <row r="496" spans="1:53" s="672" customFormat="1" x14ac:dyDescent="0.25">
      <c r="A496" s="606"/>
      <c r="B496" s="677"/>
      <c r="C496" s="677"/>
      <c r="D496" s="676"/>
      <c r="E496" s="675"/>
      <c r="F496" s="675"/>
      <c r="G496" s="673"/>
      <c r="H496" s="674"/>
      <c r="I496" s="673"/>
      <c r="J496" s="679" t="str">
        <f>IF(D496&lt;&gt;"",IF(E496&lt;&gt;"",VLOOKUP(CONCATENATE(D496,"-",E496),'[2]Three Phase - UG'!$C$8:$T$18,9,FALSE),""),"")</f>
        <v/>
      </c>
      <c r="K496" s="679" t="str">
        <f>IF(D496&lt;&gt;"",IF(E496&lt;&gt;"",VLOOKUP(CONCATENATE(D496,"-",E496),'[2]Three Phase - UG'!$C$8:$T$18,10,FALSE),""),"")</f>
        <v/>
      </c>
      <c r="L496" s="679" t="str">
        <f>IF(D496&lt;&gt;"",IF(E496&lt;&gt;"",VLOOKUP(CONCATENATE(D496,"-",E496),'[2]Three Phase - UG'!$C$8:$T$18,12,FALSE),""),"")</f>
        <v/>
      </c>
      <c r="M496" s="679" t="str">
        <f>IF(D496&lt;&gt;"",IF(E496&lt;&gt;"",VLOOKUP(CONCATENATE(D496,"-",E496),'[2]Three Phase - UG'!$C$8:$T$18,13,FALSE),""),"")</f>
        <v/>
      </c>
      <c r="N496" s="678" t="str">
        <f>IF(D496&lt;&gt;"",IF(E496&lt;&gt;"",VLOOKUP(CONCATENATE(D496,"-",E496),'[2]Three Phase - UG'!$C$8:$T$18,15,FALSE)*1000000,""),"")</f>
        <v/>
      </c>
      <c r="O496" s="679"/>
      <c r="P496" s="678"/>
      <c r="W496" s="671"/>
      <c r="X496" s="606"/>
      <c r="Y496" s="606"/>
      <c r="Z496" s="606"/>
      <c r="AA496" s="606"/>
      <c r="AB496" s="606"/>
      <c r="AC496" s="606"/>
      <c r="AD496" s="606"/>
      <c r="AE496" s="606"/>
      <c r="AF496" s="625"/>
      <c r="AG496" s="625"/>
      <c r="AH496" s="625"/>
      <c r="AI496" s="625"/>
      <c r="AJ496" s="625"/>
      <c r="AK496" s="625"/>
      <c r="AL496" s="625"/>
      <c r="AM496" s="625"/>
      <c r="AN496" s="606"/>
      <c r="AO496" s="606"/>
      <c r="AP496" s="606"/>
      <c r="AQ496" s="606"/>
      <c r="AR496" s="606"/>
      <c r="AS496" s="606"/>
      <c r="AT496" s="606"/>
      <c r="AU496" s="606"/>
      <c r="AV496" s="606"/>
      <c r="AW496" s="606"/>
      <c r="AX496" s="606"/>
      <c r="AY496" s="606"/>
      <c r="AZ496" s="606"/>
      <c r="BA496" s="606"/>
    </row>
    <row r="497" spans="1:53" s="672" customFormat="1" x14ac:dyDescent="0.25">
      <c r="A497" s="606"/>
      <c r="B497" s="677"/>
      <c r="C497" s="677"/>
      <c r="D497" s="676"/>
      <c r="E497" s="675"/>
      <c r="F497" s="675"/>
      <c r="G497" s="673"/>
      <c r="H497" s="674"/>
      <c r="I497" s="673"/>
      <c r="J497" s="679" t="str">
        <f>IF(D497&lt;&gt;"",IF(E497&lt;&gt;"",VLOOKUP(CONCATENATE(D497,"-",E497),'[2]Three Phase - UG'!$C$8:$T$18,9,FALSE),""),"")</f>
        <v/>
      </c>
      <c r="K497" s="679" t="str">
        <f>IF(D497&lt;&gt;"",IF(E497&lt;&gt;"",VLOOKUP(CONCATENATE(D497,"-",E497),'[2]Three Phase - UG'!$C$8:$T$18,10,FALSE),""),"")</f>
        <v/>
      </c>
      <c r="L497" s="679" t="str">
        <f>IF(D497&lt;&gt;"",IF(E497&lt;&gt;"",VLOOKUP(CONCATENATE(D497,"-",E497),'[2]Three Phase - UG'!$C$8:$T$18,12,FALSE),""),"")</f>
        <v/>
      </c>
      <c r="M497" s="679" t="str">
        <f>IF(D497&lt;&gt;"",IF(E497&lt;&gt;"",VLOOKUP(CONCATENATE(D497,"-",E497),'[2]Three Phase - UG'!$C$8:$T$18,13,FALSE),""),"")</f>
        <v/>
      </c>
      <c r="N497" s="678" t="str">
        <f>IF(D497&lt;&gt;"",IF(E497&lt;&gt;"",VLOOKUP(CONCATENATE(D497,"-",E497),'[2]Three Phase - UG'!$C$8:$T$18,15,FALSE)*1000000,""),"")</f>
        <v/>
      </c>
      <c r="O497" s="679"/>
      <c r="P497" s="678"/>
      <c r="W497" s="671"/>
      <c r="X497" s="606"/>
      <c r="Y497" s="606"/>
      <c r="Z497" s="606"/>
      <c r="AA497" s="606"/>
      <c r="AB497" s="606"/>
      <c r="AC497" s="606"/>
      <c r="AD497" s="606"/>
      <c r="AE497" s="606"/>
      <c r="AF497" s="625"/>
      <c r="AG497" s="625"/>
      <c r="AH497" s="625"/>
      <c r="AI497" s="625"/>
      <c r="AJ497" s="625"/>
      <c r="AK497" s="625"/>
      <c r="AL497" s="625"/>
      <c r="AM497" s="625"/>
      <c r="AN497" s="606"/>
      <c r="AO497" s="606"/>
      <c r="AP497" s="606"/>
      <c r="AQ497" s="606"/>
      <c r="AR497" s="606"/>
      <c r="AS497" s="606"/>
      <c r="AT497" s="606"/>
      <c r="AU497" s="606"/>
      <c r="AV497" s="606"/>
      <c r="AW497" s="606"/>
      <c r="AX497" s="606"/>
      <c r="AY497" s="606"/>
      <c r="AZ497" s="606"/>
      <c r="BA497" s="606"/>
    </row>
    <row r="498" spans="1:53" s="672" customFormat="1" x14ac:dyDescent="0.25">
      <c r="A498" s="606"/>
      <c r="B498" s="677"/>
      <c r="C498" s="677"/>
      <c r="D498" s="676"/>
      <c r="E498" s="675"/>
      <c r="F498" s="675"/>
      <c r="G498" s="673"/>
      <c r="H498" s="674"/>
      <c r="I498" s="673"/>
      <c r="J498" s="679" t="str">
        <f>IF(D498&lt;&gt;"",IF(E498&lt;&gt;"",VLOOKUP(CONCATENATE(D498,"-",E498),'[2]Three Phase - UG'!$C$8:$T$18,9,FALSE),""),"")</f>
        <v/>
      </c>
      <c r="K498" s="679" t="str">
        <f>IF(D498&lt;&gt;"",IF(E498&lt;&gt;"",VLOOKUP(CONCATENATE(D498,"-",E498),'[2]Three Phase - UG'!$C$8:$T$18,10,FALSE),""),"")</f>
        <v/>
      </c>
      <c r="L498" s="679" t="str">
        <f>IF(D498&lt;&gt;"",IF(E498&lt;&gt;"",VLOOKUP(CONCATENATE(D498,"-",E498),'[2]Three Phase - UG'!$C$8:$T$18,12,FALSE),""),"")</f>
        <v/>
      </c>
      <c r="M498" s="679" t="str">
        <f>IF(D498&lt;&gt;"",IF(E498&lt;&gt;"",VLOOKUP(CONCATENATE(D498,"-",E498),'[2]Three Phase - UG'!$C$8:$T$18,13,FALSE),""),"")</f>
        <v/>
      </c>
      <c r="N498" s="678" t="str">
        <f>IF(D498&lt;&gt;"",IF(E498&lt;&gt;"",VLOOKUP(CONCATENATE(D498,"-",E498),'[2]Three Phase - UG'!$C$8:$T$18,15,FALSE)*1000000,""),"")</f>
        <v/>
      </c>
      <c r="O498" s="679"/>
      <c r="P498" s="678"/>
      <c r="W498" s="671"/>
      <c r="X498" s="606"/>
      <c r="Y498" s="606"/>
      <c r="Z498" s="606"/>
      <c r="AA498" s="606"/>
      <c r="AB498" s="606"/>
      <c r="AC498" s="606"/>
      <c r="AD498" s="606"/>
      <c r="AE498" s="606"/>
      <c r="AF498" s="625"/>
      <c r="AG498" s="625"/>
      <c r="AH498" s="625"/>
      <c r="AI498" s="625"/>
      <c r="AJ498" s="625"/>
      <c r="AK498" s="625"/>
      <c r="AL498" s="625"/>
      <c r="AM498" s="625"/>
      <c r="AN498" s="606"/>
      <c r="AO498" s="606"/>
      <c r="AP498" s="606"/>
      <c r="AQ498" s="606"/>
      <c r="AR498" s="606"/>
      <c r="AS498" s="606"/>
      <c r="AT498" s="606"/>
      <c r="AU498" s="606"/>
      <c r="AV498" s="606"/>
      <c r="AW498" s="606"/>
      <c r="AX498" s="606"/>
      <c r="AY498" s="606"/>
      <c r="AZ498" s="606"/>
      <c r="BA498" s="606"/>
    </row>
    <row r="499" spans="1:53" s="672" customFormat="1" x14ac:dyDescent="0.25">
      <c r="A499" s="606"/>
      <c r="B499" s="677"/>
      <c r="C499" s="677"/>
      <c r="D499" s="676"/>
      <c r="E499" s="675"/>
      <c r="F499" s="675"/>
      <c r="G499" s="673"/>
      <c r="H499" s="674"/>
      <c r="I499" s="673"/>
      <c r="J499" s="679" t="str">
        <f>IF(D499&lt;&gt;"",IF(E499&lt;&gt;"",VLOOKUP(CONCATENATE(D499,"-",E499),'[2]Three Phase - UG'!$C$8:$T$18,9,FALSE),""),"")</f>
        <v/>
      </c>
      <c r="K499" s="679" t="str">
        <f>IF(D499&lt;&gt;"",IF(E499&lt;&gt;"",VLOOKUP(CONCATENATE(D499,"-",E499),'[2]Three Phase - UG'!$C$8:$T$18,10,FALSE),""),"")</f>
        <v/>
      </c>
      <c r="L499" s="679" t="str">
        <f>IF(D499&lt;&gt;"",IF(E499&lt;&gt;"",VLOOKUP(CONCATENATE(D499,"-",E499),'[2]Three Phase - UG'!$C$8:$T$18,12,FALSE),""),"")</f>
        <v/>
      </c>
      <c r="M499" s="679" t="str">
        <f>IF(D499&lt;&gt;"",IF(E499&lt;&gt;"",VLOOKUP(CONCATENATE(D499,"-",E499),'[2]Three Phase - UG'!$C$8:$T$18,13,FALSE),""),"")</f>
        <v/>
      </c>
      <c r="N499" s="678" t="str">
        <f>IF(D499&lt;&gt;"",IF(E499&lt;&gt;"",VLOOKUP(CONCATENATE(D499,"-",E499),'[2]Three Phase - UG'!$C$8:$T$18,15,FALSE)*1000000,""),"")</f>
        <v/>
      </c>
      <c r="O499" s="679"/>
      <c r="P499" s="678"/>
      <c r="W499" s="671"/>
      <c r="X499" s="606"/>
      <c r="Y499" s="606"/>
      <c r="Z499" s="606"/>
      <c r="AA499" s="606"/>
      <c r="AB499" s="606"/>
      <c r="AC499" s="606"/>
      <c r="AD499" s="606"/>
      <c r="AE499" s="606"/>
      <c r="AF499" s="625"/>
      <c r="AG499" s="625"/>
      <c r="AH499" s="625"/>
      <c r="AI499" s="625"/>
      <c r="AJ499" s="625"/>
      <c r="AK499" s="625"/>
      <c r="AL499" s="625"/>
      <c r="AM499" s="625"/>
      <c r="AN499" s="606"/>
      <c r="AO499" s="606"/>
      <c r="AP499" s="606"/>
      <c r="AQ499" s="606"/>
      <c r="AR499" s="606"/>
      <c r="AS499" s="606"/>
      <c r="AT499" s="606"/>
      <c r="AU499" s="606"/>
      <c r="AV499" s="606"/>
      <c r="AW499" s="606"/>
      <c r="AX499" s="606"/>
      <c r="AY499" s="606"/>
      <c r="AZ499" s="606"/>
      <c r="BA499" s="606"/>
    </row>
    <row r="500" spans="1:53" s="672" customFormat="1" x14ac:dyDescent="0.25">
      <c r="A500" s="606"/>
      <c r="B500" s="677"/>
      <c r="C500" s="677"/>
      <c r="D500" s="676"/>
      <c r="E500" s="675"/>
      <c r="F500" s="675"/>
      <c r="G500" s="673"/>
      <c r="H500" s="674"/>
      <c r="I500" s="673"/>
      <c r="J500" s="679" t="str">
        <f>IF(D500&lt;&gt;"",IF(E500&lt;&gt;"",VLOOKUP(CONCATENATE(D500,"-",E500),'[2]Three Phase - UG'!$C$8:$T$18,9,FALSE),""),"")</f>
        <v/>
      </c>
      <c r="K500" s="679" t="str">
        <f>IF(D500&lt;&gt;"",IF(E500&lt;&gt;"",VLOOKUP(CONCATENATE(D500,"-",E500),'[2]Three Phase - UG'!$C$8:$T$18,10,FALSE),""),"")</f>
        <v/>
      </c>
      <c r="L500" s="679" t="str">
        <f>IF(D500&lt;&gt;"",IF(E500&lt;&gt;"",VLOOKUP(CONCATENATE(D500,"-",E500),'[2]Three Phase - UG'!$C$8:$T$18,12,FALSE),""),"")</f>
        <v/>
      </c>
      <c r="M500" s="679" t="str">
        <f>IF(D500&lt;&gt;"",IF(E500&lt;&gt;"",VLOOKUP(CONCATENATE(D500,"-",E500),'[2]Three Phase - UG'!$C$8:$T$18,13,FALSE),""),"")</f>
        <v/>
      </c>
      <c r="N500" s="678" t="str">
        <f>IF(D500&lt;&gt;"",IF(E500&lt;&gt;"",VLOOKUP(CONCATENATE(D500,"-",E500),'[2]Three Phase - UG'!$C$8:$T$18,15,FALSE)*1000000,""),"")</f>
        <v/>
      </c>
      <c r="O500" s="679"/>
      <c r="P500" s="678"/>
      <c r="W500" s="671"/>
      <c r="X500" s="606"/>
      <c r="Y500" s="606"/>
      <c r="Z500" s="606"/>
      <c r="AA500" s="606"/>
      <c r="AB500" s="606"/>
      <c r="AC500" s="606"/>
      <c r="AD500" s="606"/>
      <c r="AE500" s="606"/>
      <c r="AF500" s="625"/>
      <c r="AG500" s="625"/>
      <c r="AH500" s="625"/>
      <c r="AI500" s="625"/>
      <c r="AJ500" s="625"/>
      <c r="AK500" s="625"/>
      <c r="AL500" s="625"/>
      <c r="AM500" s="625"/>
      <c r="AN500" s="606"/>
      <c r="AO500" s="606"/>
      <c r="AP500" s="606"/>
      <c r="AQ500" s="606"/>
      <c r="AR500" s="606"/>
      <c r="AS500" s="606"/>
      <c r="AT500" s="606"/>
      <c r="AU500" s="606"/>
      <c r="AV500" s="606"/>
      <c r="AW500" s="606"/>
      <c r="AX500" s="606"/>
      <c r="AY500" s="606"/>
      <c r="AZ500" s="606"/>
      <c r="BA500" s="606"/>
    </row>
    <row r="501" spans="1:53" s="672" customFormat="1" x14ac:dyDescent="0.25">
      <c r="A501" s="606"/>
      <c r="B501" s="677"/>
      <c r="C501" s="677"/>
      <c r="D501" s="676"/>
      <c r="E501" s="675"/>
      <c r="F501" s="675"/>
      <c r="G501" s="673"/>
      <c r="H501" s="674"/>
      <c r="I501" s="673"/>
      <c r="J501" s="679" t="str">
        <f>IF(D501&lt;&gt;"",IF(E501&lt;&gt;"",VLOOKUP(CONCATENATE(D501,"-",E501),'[2]Three Phase - UG'!$C$8:$T$18,9,FALSE),""),"")</f>
        <v/>
      </c>
      <c r="K501" s="679" t="str">
        <f>IF(D501&lt;&gt;"",IF(E501&lt;&gt;"",VLOOKUP(CONCATENATE(D501,"-",E501),'[2]Three Phase - UG'!$C$8:$T$18,10,FALSE),""),"")</f>
        <v/>
      </c>
      <c r="L501" s="679" t="str">
        <f>IF(D501&lt;&gt;"",IF(E501&lt;&gt;"",VLOOKUP(CONCATENATE(D501,"-",E501),'[2]Three Phase - UG'!$C$8:$T$18,12,FALSE),""),"")</f>
        <v/>
      </c>
      <c r="M501" s="679" t="str">
        <f>IF(D501&lt;&gt;"",IF(E501&lt;&gt;"",VLOOKUP(CONCATENATE(D501,"-",E501),'[2]Three Phase - UG'!$C$8:$T$18,13,FALSE),""),"")</f>
        <v/>
      </c>
      <c r="N501" s="678" t="str">
        <f>IF(D501&lt;&gt;"",IF(E501&lt;&gt;"",VLOOKUP(CONCATENATE(D501,"-",E501),'[2]Three Phase - UG'!$C$8:$T$18,15,FALSE)*1000000,""),"")</f>
        <v/>
      </c>
      <c r="O501" s="679"/>
      <c r="P501" s="678"/>
      <c r="W501" s="671"/>
      <c r="X501" s="606"/>
      <c r="Y501" s="606"/>
      <c r="Z501" s="606"/>
      <c r="AA501" s="606"/>
      <c r="AB501" s="606"/>
      <c r="AC501" s="606"/>
      <c r="AD501" s="606"/>
      <c r="AE501" s="606"/>
      <c r="AF501" s="625"/>
      <c r="AG501" s="625"/>
      <c r="AH501" s="625"/>
      <c r="AI501" s="625"/>
      <c r="AJ501" s="625"/>
      <c r="AK501" s="625"/>
      <c r="AL501" s="625"/>
      <c r="AM501" s="625"/>
      <c r="AN501" s="606"/>
      <c r="AO501" s="606"/>
      <c r="AP501" s="606"/>
      <c r="AQ501" s="606"/>
      <c r="AR501" s="606"/>
      <c r="AS501" s="606"/>
      <c r="AT501" s="606"/>
      <c r="AU501" s="606"/>
      <c r="AV501" s="606"/>
      <c r="AW501" s="606"/>
      <c r="AX501" s="606"/>
      <c r="AY501" s="606"/>
      <c r="AZ501" s="606"/>
      <c r="BA501" s="606"/>
    </row>
    <row r="502" spans="1:53" s="672" customFormat="1" x14ac:dyDescent="0.25">
      <c r="A502" s="606"/>
      <c r="B502" s="677"/>
      <c r="C502" s="677"/>
      <c r="D502" s="676"/>
      <c r="E502" s="675"/>
      <c r="F502" s="675"/>
      <c r="G502" s="673"/>
      <c r="H502" s="674"/>
      <c r="I502" s="673"/>
      <c r="J502" s="679" t="str">
        <f>IF(D502&lt;&gt;"",IF(E502&lt;&gt;"",VLOOKUP(CONCATENATE(D502,"-",E502),'[2]Three Phase - UG'!$C$8:$T$18,9,FALSE),""),"")</f>
        <v/>
      </c>
      <c r="K502" s="679" t="str">
        <f>IF(D502&lt;&gt;"",IF(E502&lt;&gt;"",VLOOKUP(CONCATENATE(D502,"-",E502),'[2]Three Phase - UG'!$C$8:$T$18,10,FALSE),""),"")</f>
        <v/>
      </c>
      <c r="L502" s="679" t="str">
        <f>IF(D502&lt;&gt;"",IF(E502&lt;&gt;"",VLOOKUP(CONCATENATE(D502,"-",E502),'[2]Three Phase - UG'!$C$8:$T$18,12,FALSE),""),"")</f>
        <v/>
      </c>
      <c r="M502" s="679" t="str">
        <f>IF(D502&lt;&gt;"",IF(E502&lt;&gt;"",VLOOKUP(CONCATENATE(D502,"-",E502),'[2]Three Phase - UG'!$C$8:$T$18,13,FALSE),""),"")</f>
        <v/>
      </c>
      <c r="N502" s="678" t="str">
        <f>IF(D502&lt;&gt;"",IF(E502&lt;&gt;"",VLOOKUP(CONCATENATE(D502,"-",E502),'[2]Three Phase - UG'!$C$8:$T$18,15,FALSE)*1000000,""),"")</f>
        <v/>
      </c>
      <c r="O502" s="679"/>
      <c r="P502" s="678"/>
      <c r="W502" s="671"/>
      <c r="X502" s="606"/>
      <c r="Y502" s="606"/>
      <c r="Z502" s="606"/>
      <c r="AA502" s="606"/>
      <c r="AB502" s="606"/>
      <c r="AC502" s="606"/>
      <c r="AD502" s="606"/>
      <c r="AE502" s="606"/>
      <c r="AF502" s="625"/>
      <c r="AG502" s="625"/>
      <c r="AH502" s="625"/>
      <c r="AI502" s="625"/>
      <c r="AJ502" s="625"/>
      <c r="AK502" s="625"/>
      <c r="AL502" s="625"/>
      <c r="AM502" s="625"/>
      <c r="AN502" s="606"/>
      <c r="AO502" s="606"/>
      <c r="AP502" s="606"/>
      <c r="AQ502" s="606"/>
      <c r="AR502" s="606"/>
      <c r="AS502" s="606"/>
      <c r="AT502" s="606"/>
      <c r="AU502" s="606"/>
      <c r="AV502" s="606"/>
      <c r="AW502" s="606"/>
      <c r="AX502" s="606"/>
      <c r="AY502" s="606"/>
      <c r="AZ502" s="606"/>
      <c r="BA502" s="606"/>
    </row>
    <row r="503" spans="1:53" s="672" customFormat="1" x14ac:dyDescent="0.25">
      <c r="A503" s="606"/>
      <c r="B503" s="677"/>
      <c r="C503" s="677"/>
      <c r="D503" s="676"/>
      <c r="E503" s="675"/>
      <c r="F503" s="675"/>
      <c r="G503" s="673"/>
      <c r="H503" s="674"/>
      <c r="I503" s="673"/>
      <c r="J503" s="679" t="str">
        <f>IF(D503&lt;&gt;"",IF(E503&lt;&gt;"",VLOOKUP(CONCATENATE(D503,"-",E503),'[2]Three Phase - UG'!$C$8:$T$18,9,FALSE),""),"")</f>
        <v/>
      </c>
      <c r="K503" s="679" t="str">
        <f>IF(D503&lt;&gt;"",IF(E503&lt;&gt;"",VLOOKUP(CONCATENATE(D503,"-",E503),'[2]Three Phase - UG'!$C$8:$T$18,10,FALSE),""),"")</f>
        <v/>
      </c>
      <c r="L503" s="679" t="str">
        <f>IF(D503&lt;&gt;"",IF(E503&lt;&gt;"",VLOOKUP(CONCATENATE(D503,"-",E503),'[2]Three Phase - UG'!$C$8:$T$18,12,FALSE),""),"")</f>
        <v/>
      </c>
      <c r="M503" s="679" t="str">
        <f>IF(D503&lt;&gt;"",IF(E503&lt;&gt;"",VLOOKUP(CONCATENATE(D503,"-",E503),'[2]Three Phase - UG'!$C$8:$T$18,13,FALSE),""),"")</f>
        <v/>
      </c>
      <c r="N503" s="678" t="str">
        <f>IF(D503&lt;&gt;"",IF(E503&lt;&gt;"",VLOOKUP(CONCATENATE(D503,"-",E503),'[2]Three Phase - UG'!$C$8:$T$18,15,FALSE)*1000000,""),"")</f>
        <v/>
      </c>
      <c r="O503" s="679"/>
      <c r="P503" s="678"/>
      <c r="W503" s="671"/>
      <c r="X503" s="606"/>
      <c r="Y503" s="606"/>
      <c r="Z503" s="606"/>
      <c r="AA503" s="606"/>
      <c r="AB503" s="606"/>
      <c r="AC503" s="606"/>
      <c r="AD503" s="606"/>
      <c r="AE503" s="606"/>
      <c r="AF503" s="625"/>
      <c r="AG503" s="625"/>
      <c r="AH503" s="625"/>
      <c r="AI503" s="625"/>
      <c r="AJ503" s="625"/>
      <c r="AK503" s="625"/>
      <c r="AL503" s="625"/>
      <c r="AM503" s="625"/>
      <c r="AN503" s="606"/>
      <c r="AO503" s="606"/>
      <c r="AP503" s="606"/>
      <c r="AQ503" s="606"/>
      <c r="AR503" s="606"/>
      <c r="AS503" s="606"/>
      <c r="AT503" s="606"/>
      <c r="AU503" s="606"/>
      <c r="AV503" s="606"/>
      <c r="AW503" s="606"/>
      <c r="AX503" s="606"/>
      <c r="AY503" s="606"/>
      <c r="AZ503" s="606"/>
      <c r="BA503" s="606"/>
    </row>
    <row r="504" spans="1:53" s="672" customFormat="1" x14ac:dyDescent="0.25">
      <c r="A504" s="606"/>
      <c r="B504" s="677"/>
      <c r="C504" s="677"/>
      <c r="D504" s="676"/>
      <c r="E504" s="675"/>
      <c r="F504" s="675"/>
      <c r="G504" s="673"/>
      <c r="H504" s="674"/>
      <c r="I504" s="673"/>
      <c r="J504" s="679" t="str">
        <f>IF(D504&lt;&gt;"",IF(E504&lt;&gt;"",VLOOKUP(CONCATENATE(D504,"-",E504),'[2]Three Phase - UG'!$C$8:$T$18,9,FALSE),""),"")</f>
        <v/>
      </c>
      <c r="K504" s="679" t="str">
        <f>IF(D504&lt;&gt;"",IF(E504&lt;&gt;"",VLOOKUP(CONCATENATE(D504,"-",E504),'[2]Three Phase - UG'!$C$8:$T$18,10,FALSE),""),"")</f>
        <v/>
      </c>
      <c r="L504" s="679" t="str">
        <f>IF(D504&lt;&gt;"",IF(E504&lt;&gt;"",VLOOKUP(CONCATENATE(D504,"-",E504),'[2]Three Phase - UG'!$C$8:$T$18,12,FALSE),""),"")</f>
        <v/>
      </c>
      <c r="M504" s="679" t="str">
        <f>IF(D504&lt;&gt;"",IF(E504&lt;&gt;"",VLOOKUP(CONCATENATE(D504,"-",E504),'[2]Three Phase - UG'!$C$8:$T$18,13,FALSE),""),"")</f>
        <v/>
      </c>
      <c r="N504" s="678" t="str">
        <f>IF(D504&lt;&gt;"",IF(E504&lt;&gt;"",VLOOKUP(CONCATENATE(D504,"-",E504),'[2]Three Phase - UG'!$C$8:$T$18,15,FALSE)*1000000,""),"")</f>
        <v/>
      </c>
      <c r="O504" s="679"/>
      <c r="P504" s="678"/>
      <c r="W504" s="671"/>
      <c r="X504" s="606"/>
      <c r="Y504" s="606"/>
      <c r="Z504" s="606"/>
      <c r="AA504" s="606"/>
      <c r="AB504" s="606"/>
      <c r="AC504" s="606"/>
      <c r="AD504" s="606"/>
      <c r="AE504" s="606"/>
      <c r="AF504" s="625"/>
      <c r="AG504" s="625"/>
      <c r="AH504" s="625"/>
      <c r="AI504" s="625"/>
      <c r="AJ504" s="625"/>
      <c r="AK504" s="625"/>
      <c r="AL504" s="625"/>
      <c r="AM504" s="625"/>
      <c r="AN504" s="606"/>
      <c r="AO504" s="606"/>
      <c r="AP504" s="606"/>
      <c r="AQ504" s="606"/>
      <c r="AR504" s="606"/>
      <c r="AS504" s="606"/>
      <c r="AT504" s="606"/>
      <c r="AU504" s="606"/>
      <c r="AV504" s="606"/>
      <c r="AW504" s="606"/>
      <c r="AX504" s="606"/>
      <c r="AY504" s="606"/>
      <c r="AZ504" s="606"/>
      <c r="BA504" s="606"/>
    </row>
    <row r="505" spans="1:53" s="672" customFormat="1" x14ac:dyDescent="0.25">
      <c r="A505" s="606"/>
      <c r="B505" s="677"/>
      <c r="C505" s="677"/>
      <c r="D505" s="676"/>
      <c r="E505" s="675"/>
      <c r="F505" s="675"/>
      <c r="G505" s="673"/>
      <c r="H505" s="674"/>
      <c r="I505" s="673"/>
      <c r="J505" s="679" t="str">
        <f>IF(D505&lt;&gt;"",IF(E505&lt;&gt;"",VLOOKUP(CONCATENATE(D505,"-",E505),'[2]Three Phase - UG'!$C$8:$T$18,9,FALSE),""),"")</f>
        <v/>
      </c>
      <c r="K505" s="679" t="str">
        <f>IF(D505&lt;&gt;"",IF(E505&lt;&gt;"",VLOOKUP(CONCATENATE(D505,"-",E505),'[2]Three Phase - UG'!$C$8:$T$18,10,FALSE),""),"")</f>
        <v/>
      </c>
      <c r="L505" s="679" t="str">
        <f>IF(D505&lt;&gt;"",IF(E505&lt;&gt;"",VLOOKUP(CONCATENATE(D505,"-",E505),'[2]Three Phase - UG'!$C$8:$T$18,12,FALSE),""),"")</f>
        <v/>
      </c>
      <c r="M505" s="679" t="str">
        <f>IF(D505&lt;&gt;"",IF(E505&lt;&gt;"",VLOOKUP(CONCATENATE(D505,"-",E505),'[2]Three Phase - UG'!$C$8:$T$18,13,FALSE),""),"")</f>
        <v/>
      </c>
      <c r="N505" s="678" t="str">
        <f>IF(D505&lt;&gt;"",IF(E505&lt;&gt;"",VLOOKUP(CONCATENATE(D505,"-",E505),'[2]Three Phase - UG'!$C$8:$T$18,15,FALSE)*1000000,""),"")</f>
        <v/>
      </c>
      <c r="O505" s="679"/>
      <c r="P505" s="678"/>
      <c r="W505" s="671"/>
      <c r="X505" s="606"/>
      <c r="Y505" s="606"/>
      <c r="Z505" s="606"/>
      <c r="AA505" s="606"/>
      <c r="AB505" s="606"/>
      <c r="AC505" s="606"/>
      <c r="AD505" s="606"/>
      <c r="AE505" s="606"/>
      <c r="AF505" s="625"/>
      <c r="AG505" s="625"/>
      <c r="AH505" s="625"/>
      <c r="AI505" s="625"/>
      <c r="AJ505" s="625"/>
      <c r="AK505" s="625"/>
      <c r="AL505" s="625"/>
      <c r="AM505" s="625"/>
      <c r="AN505" s="606"/>
      <c r="AO505" s="606"/>
      <c r="AP505" s="606"/>
      <c r="AQ505" s="606"/>
      <c r="AR505" s="606"/>
      <c r="AS505" s="606"/>
      <c r="AT505" s="606"/>
      <c r="AU505" s="606"/>
      <c r="AV505" s="606"/>
      <c r="AW505" s="606"/>
      <c r="AX505" s="606"/>
      <c r="AY505" s="606"/>
      <c r="AZ505" s="606"/>
      <c r="BA505" s="606"/>
    </row>
    <row r="506" spans="1:53" s="672" customFormat="1" x14ac:dyDescent="0.25">
      <c r="A506" s="606"/>
      <c r="B506" s="677"/>
      <c r="C506" s="677"/>
      <c r="D506" s="676"/>
      <c r="E506" s="675"/>
      <c r="F506" s="675"/>
      <c r="G506" s="673"/>
      <c r="H506" s="674"/>
      <c r="I506" s="673"/>
      <c r="J506" s="679" t="str">
        <f>IF(D506&lt;&gt;"",IF(E506&lt;&gt;"",VLOOKUP(CONCATENATE(D506,"-",E506),'[2]Three Phase - UG'!$C$8:$T$18,9,FALSE),""),"")</f>
        <v/>
      </c>
      <c r="K506" s="679" t="str">
        <f>IF(D506&lt;&gt;"",IF(E506&lt;&gt;"",VLOOKUP(CONCATENATE(D506,"-",E506),'[2]Three Phase - UG'!$C$8:$T$18,10,FALSE),""),"")</f>
        <v/>
      </c>
      <c r="L506" s="679" t="str">
        <f>IF(D506&lt;&gt;"",IF(E506&lt;&gt;"",VLOOKUP(CONCATENATE(D506,"-",E506),'[2]Three Phase - UG'!$C$8:$T$18,12,FALSE),""),"")</f>
        <v/>
      </c>
      <c r="M506" s="679" t="str">
        <f>IF(D506&lt;&gt;"",IF(E506&lt;&gt;"",VLOOKUP(CONCATENATE(D506,"-",E506),'[2]Three Phase - UG'!$C$8:$T$18,13,FALSE),""),"")</f>
        <v/>
      </c>
      <c r="N506" s="678" t="str">
        <f>IF(D506&lt;&gt;"",IF(E506&lt;&gt;"",VLOOKUP(CONCATENATE(D506,"-",E506),'[2]Three Phase - UG'!$C$8:$T$18,15,FALSE)*1000000,""),"")</f>
        <v/>
      </c>
      <c r="O506" s="679"/>
      <c r="P506" s="678"/>
      <c r="W506" s="671"/>
      <c r="X506" s="606"/>
      <c r="Y506" s="606"/>
      <c r="Z506" s="606"/>
      <c r="AA506" s="606"/>
      <c r="AB506" s="606"/>
      <c r="AC506" s="606"/>
      <c r="AD506" s="606"/>
      <c r="AE506" s="606"/>
      <c r="AF506" s="625"/>
      <c r="AG506" s="625"/>
      <c r="AH506" s="625"/>
      <c r="AI506" s="625"/>
      <c r="AJ506" s="625"/>
      <c r="AK506" s="625"/>
      <c r="AL506" s="625"/>
      <c r="AM506" s="625"/>
      <c r="AN506" s="606"/>
      <c r="AO506" s="606"/>
      <c r="AP506" s="606"/>
      <c r="AQ506" s="606"/>
      <c r="AR506" s="606"/>
      <c r="AS506" s="606"/>
      <c r="AT506" s="606"/>
      <c r="AU506" s="606"/>
      <c r="AV506" s="606"/>
      <c r="AW506" s="606"/>
      <c r="AX506" s="606"/>
      <c r="AY506" s="606"/>
      <c r="AZ506" s="606"/>
      <c r="BA506" s="606"/>
    </row>
    <row r="507" spans="1:53" s="672" customFormat="1" x14ac:dyDescent="0.25">
      <c r="A507" s="606"/>
      <c r="B507" s="677"/>
      <c r="C507" s="677"/>
      <c r="D507" s="676"/>
      <c r="E507" s="675"/>
      <c r="F507" s="675"/>
      <c r="G507" s="673"/>
      <c r="H507" s="674"/>
      <c r="I507" s="673"/>
      <c r="J507" s="679" t="str">
        <f>IF(D507&lt;&gt;"",IF(E507&lt;&gt;"",VLOOKUP(CONCATENATE(D507,"-",E507),'[2]Three Phase - UG'!$C$8:$T$18,9,FALSE),""),"")</f>
        <v/>
      </c>
      <c r="K507" s="679" t="str">
        <f>IF(D507&lt;&gt;"",IF(E507&lt;&gt;"",VLOOKUP(CONCATENATE(D507,"-",E507),'[2]Three Phase - UG'!$C$8:$T$18,10,FALSE),""),"")</f>
        <v/>
      </c>
      <c r="L507" s="679" t="str">
        <f>IF(D507&lt;&gt;"",IF(E507&lt;&gt;"",VLOOKUP(CONCATENATE(D507,"-",E507),'[2]Three Phase - UG'!$C$8:$T$18,12,FALSE),""),"")</f>
        <v/>
      </c>
      <c r="M507" s="679" t="str">
        <f>IF(D507&lt;&gt;"",IF(E507&lt;&gt;"",VLOOKUP(CONCATENATE(D507,"-",E507),'[2]Three Phase - UG'!$C$8:$T$18,13,FALSE),""),"")</f>
        <v/>
      </c>
      <c r="N507" s="678" t="str">
        <f>IF(D507&lt;&gt;"",IF(E507&lt;&gt;"",VLOOKUP(CONCATENATE(D507,"-",E507),'[2]Three Phase - UG'!$C$8:$T$18,15,FALSE)*1000000,""),"")</f>
        <v/>
      </c>
      <c r="O507" s="679"/>
      <c r="P507" s="678"/>
      <c r="W507" s="671"/>
      <c r="X507" s="606"/>
      <c r="Y507" s="606"/>
      <c r="Z507" s="606"/>
      <c r="AA507" s="606"/>
      <c r="AB507" s="606"/>
      <c r="AC507" s="606"/>
      <c r="AD507" s="606"/>
      <c r="AE507" s="606"/>
      <c r="AF507" s="625"/>
      <c r="AG507" s="625"/>
      <c r="AH507" s="625"/>
      <c r="AI507" s="625"/>
      <c r="AJ507" s="625"/>
      <c r="AK507" s="625"/>
      <c r="AL507" s="625"/>
      <c r="AM507" s="625"/>
      <c r="AN507" s="606"/>
      <c r="AO507" s="606"/>
      <c r="AP507" s="606"/>
      <c r="AQ507" s="606"/>
      <c r="AR507" s="606"/>
      <c r="AS507" s="606"/>
      <c r="AT507" s="606"/>
      <c r="AU507" s="606"/>
      <c r="AV507" s="606"/>
      <c r="AW507" s="606"/>
      <c r="AX507" s="606"/>
      <c r="AY507" s="606"/>
      <c r="AZ507" s="606"/>
      <c r="BA507" s="606"/>
    </row>
    <row r="508" spans="1:53" s="672" customFormat="1" x14ac:dyDescent="0.25">
      <c r="A508" s="606"/>
      <c r="B508" s="677"/>
      <c r="C508" s="677"/>
      <c r="D508" s="676"/>
      <c r="E508" s="675"/>
      <c r="F508" s="675"/>
      <c r="G508" s="673"/>
      <c r="H508" s="674"/>
      <c r="I508" s="673"/>
      <c r="J508" s="679" t="str">
        <f>IF(D508&lt;&gt;"",IF(E508&lt;&gt;"",VLOOKUP(CONCATENATE(D508,"-",E508),'[2]Three Phase - UG'!$C$8:$T$18,9,FALSE),""),"")</f>
        <v/>
      </c>
      <c r="K508" s="679" t="str">
        <f>IF(D508&lt;&gt;"",IF(E508&lt;&gt;"",VLOOKUP(CONCATENATE(D508,"-",E508),'[2]Three Phase - UG'!$C$8:$T$18,10,FALSE),""),"")</f>
        <v/>
      </c>
      <c r="L508" s="679" t="str">
        <f>IF(D508&lt;&gt;"",IF(E508&lt;&gt;"",VLOOKUP(CONCATENATE(D508,"-",E508),'[2]Three Phase - UG'!$C$8:$T$18,12,FALSE),""),"")</f>
        <v/>
      </c>
      <c r="M508" s="679" t="str">
        <f>IF(D508&lt;&gt;"",IF(E508&lt;&gt;"",VLOOKUP(CONCATENATE(D508,"-",E508),'[2]Three Phase - UG'!$C$8:$T$18,13,FALSE),""),"")</f>
        <v/>
      </c>
      <c r="N508" s="678" t="str">
        <f>IF(D508&lt;&gt;"",IF(E508&lt;&gt;"",VLOOKUP(CONCATENATE(D508,"-",E508),'[2]Three Phase - UG'!$C$8:$T$18,15,FALSE)*1000000,""),"")</f>
        <v/>
      </c>
      <c r="O508" s="679"/>
      <c r="P508" s="678"/>
      <c r="W508" s="671"/>
      <c r="X508" s="606"/>
      <c r="Y508" s="606"/>
      <c r="Z508" s="606"/>
      <c r="AA508" s="606"/>
      <c r="AB508" s="606"/>
      <c r="AC508" s="606"/>
      <c r="AD508" s="606"/>
      <c r="AE508" s="606"/>
      <c r="AF508" s="625"/>
      <c r="AG508" s="625"/>
      <c r="AH508" s="625"/>
      <c r="AI508" s="625"/>
      <c r="AJ508" s="625"/>
      <c r="AK508" s="625"/>
      <c r="AL508" s="625"/>
      <c r="AM508" s="625"/>
      <c r="AN508" s="606"/>
      <c r="AO508" s="606"/>
      <c r="AP508" s="606"/>
      <c r="AQ508" s="606"/>
      <c r="AR508" s="606"/>
      <c r="AS508" s="606"/>
      <c r="AT508" s="606"/>
      <c r="AU508" s="606"/>
      <c r="AV508" s="606"/>
      <c r="AW508" s="606"/>
      <c r="AX508" s="606"/>
      <c r="AY508" s="606"/>
      <c r="AZ508" s="606"/>
      <c r="BA508" s="606"/>
    </row>
    <row r="509" spans="1:53" s="672" customFormat="1" x14ac:dyDescent="0.25">
      <c r="A509" s="606"/>
      <c r="B509" s="677"/>
      <c r="C509" s="677"/>
      <c r="D509" s="676"/>
      <c r="E509" s="675"/>
      <c r="F509" s="675"/>
      <c r="G509" s="673"/>
      <c r="H509" s="674"/>
      <c r="I509" s="673"/>
      <c r="J509" s="679" t="str">
        <f>IF(D509&lt;&gt;"",IF(E509&lt;&gt;"",VLOOKUP(CONCATENATE(D509,"-",E509),'[2]Three Phase - UG'!$C$8:$T$18,9,FALSE),""),"")</f>
        <v/>
      </c>
      <c r="K509" s="679" t="str">
        <f>IF(D509&lt;&gt;"",IF(E509&lt;&gt;"",VLOOKUP(CONCATENATE(D509,"-",E509),'[2]Three Phase - UG'!$C$8:$T$18,10,FALSE),""),"")</f>
        <v/>
      </c>
      <c r="L509" s="679" t="str">
        <f>IF(D509&lt;&gt;"",IF(E509&lt;&gt;"",VLOOKUP(CONCATENATE(D509,"-",E509),'[2]Three Phase - UG'!$C$8:$T$18,12,FALSE),""),"")</f>
        <v/>
      </c>
      <c r="M509" s="679" t="str">
        <f>IF(D509&lt;&gt;"",IF(E509&lt;&gt;"",VLOOKUP(CONCATENATE(D509,"-",E509),'[2]Three Phase - UG'!$C$8:$T$18,13,FALSE),""),"")</f>
        <v/>
      </c>
      <c r="N509" s="678" t="str">
        <f>IF(D509&lt;&gt;"",IF(E509&lt;&gt;"",VLOOKUP(CONCATENATE(D509,"-",E509),'[2]Three Phase - UG'!$C$8:$T$18,15,FALSE)*1000000,""),"")</f>
        <v/>
      </c>
      <c r="O509" s="679"/>
      <c r="P509" s="678"/>
      <c r="W509" s="671"/>
      <c r="X509" s="606"/>
      <c r="Y509" s="606"/>
      <c r="Z509" s="606"/>
      <c r="AA509" s="606"/>
      <c r="AB509" s="606"/>
      <c r="AC509" s="606"/>
      <c r="AD509" s="606"/>
      <c r="AE509" s="606"/>
      <c r="AF509" s="625"/>
      <c r="AG509" s="625"/>
      <c r="AH509" s="625"/>
      <c r="AI509" s="625"/>
      <c r="AJ509" s="625"/>
      <c r="AK509" s="625"/>
      <c r="AL509" s="625"/>
      <c r="AM509" s="625"/>
      <c r="AN509" s="606"/>
      <c r="AO509" s="606"/>
      <c r="AP509" s="606"/>
      <c r="AQ509" s="606"/>
      <c r="AR509" s="606"/>
      <c r="AS509" s="606"/>
      <c r="AT509" s="606"/>
      <c r="AU509" s="606"/>
      <c r="AV509" s="606"/>
      <c r="AW509" s="606"/>
      <c r="AX509" s="606"/>
      <c r="AY509" s="606"/>
      <c r="AZ509" s="606"/>
      <c r="BA509" s="606"/>
    </row>
    <row r="510" spans="1:53" s="672" customFormat="1" x14ac:dyDescent="0.25">
      <c r="A510" s="606"/>
      <c r="B510" s="677"/>
      <c r="C510" s="677"/>
      <c r="D510" s="676"/>
      <c r="E510" s="675"/>
      <c r="F510" s="675"/>
      <c r="G510" s="673"/>
      <c r="H510" s="674"/>
      <c r="I510" s="673"/>
      <c r="J510" s="679" t="str">
        <f>IF(D510&lt;&gt;"",IF(E510&lt;&gt;"",VLOOKUP(CONCATENATE(D510,"-",E510),'[2]Three Phase - UG'!$C$8:$T$18,9,FALSE),""),"")</f>
        <v/>
      </c>
      <c r="K510" s="679" t="str">
        <f>IF(D510&lt;&gt;"",IF(E510&lt;&gt;"",VLOOKUP(CONCATENATE(D510,"-",E510),'[2]Three Phase - UG'!$C$8:$T$18,10,FALSE),""),"")</f>
        <v/>
      </c>
      <c r="L510" s="679" t="str">
        <f>IF(D510&lt;&gt;"",IF(E510&lt;&gt;"",VLOOKUP(CONCATENATE(D510,"-",E510),'[2]Three Phase - UG'!$C$8:$T$18,12,FALSE),""),"")</f>
        <v/>
      </c>
      <c r="M510" s="679" t="str">
        <f>IF(D510&lt;&gt;"",IF(E510&lt;&gt;"",VLOOKUP(CONCATENATE(D510,"-",E510),'[2]Three Phase - UG'!$C$8:$T$18,13,FALSE),""),"")</f>
        <v/>
      </c>
      <c r="N510" s="678" t="str">
        <f>IF(D510&lt;&gt;"",IF(E510&lt;&gt;"",VLOOKUP(CONCATENATE(D510,"-",E510),'[2]Three Phase - UG'!$C$8:$T$18,15,FALSE)*1000000,""),"")</f>
        <v/>
      </c>
      <c r="O510" s="679"/>
      <c r="P510" s="678"/>
      <c r="W510" s="671"/>
      <c r="X510" s="606"/>
      <c r="Y510" s="606"/>
      <c r="Z510" s="606"/>
      <c r="AA510" s="606"/>
      <c r="AB510" s="606"/>
      <c r="AC510" s="606"/>
      <c r="AD510" s="606"/>
      <c r="AE510" s="606"/>
      <c r="AF510" s="625"/>
      <c r="AG510" s="625"/>
      <c r="AH510" s="625"/>
      <c r="AI510" s="625"/>
      <c r="AJ510" s="625"/>
      <c r="AK510" s="625"/>
      <c r="AL510" s="625"/>
      <c r="AM510" s="625"/>
      <c r="AN510" s="606"/>
      <c r="AO510" s="606"/>
      <c r="AP510" s="606"/>
      <c r="AQ510" s="606"/>
      <c r="AR510" s="606"/>
      <c r="AS510" s="606"/>
      <c r="AT510" s="606"/>
      <c r="AU510" s="606"/>
      <c r="AV510" s="606"/>
      <c r="AW510" s="606"/>
      <c r="AX510" s="606"/>
      <c r="AY510" s="606"/>
      <c r="AZ510" s="606"/>
      <c r="BA510" s="606"/>
    </row>
    <row r="511" spans="1:53" s="672" customFormat="1" x14ac:dyDescent="0.25">
      <c r="A511" s="606"/>
      <c r="B511" s="677"/>
      <c r="C511" s="677"/>
      <c r="D511" s="676"/>
      <c r="E511" s="675"/>
      <c r="F511" s="675"/>
      <c r="G511" s="673"/>
      <c r="H511" s="674"/>
      <c r="I511" s="673"/>
      <c r="J511" s="679" t="str">
        <f>IF(D511&lt;&gt;"",IF(E511&lt;&gt;"",VLOOKUP(CONCATENATE(D511,"-",E511),'[2]Three Phase - UG'!$C$8:$T$18,9,FALSE),""),"")</f>
        <v/>
      </c>
      <c r="K511" s="679" t="str">
        <f>IF(D511&lt;&gt;"",IF(E511&lt;&gt;"",VLOOKUP(CONCATENATE(D511,"-",E511),'[2]Three Phase - UG'!$C$8:$T$18,10,FALSE),""),"")</f>
        <v/>
      </c>
      <c r="L511" s="679" t="str">
        <f>IF(D511&lt;&gt;"",IF(E511&lt;&gt;"",VLOOKUP(CONCATENATE(D511,"-",E511),'[2]Three Phase - UG'!$C$8:$T$18,12,FALSE),""),"")</f>
        <v/>
      </c>
      <c r="M511" s="679" t="str">
        <f>IF(D511&lt;&gt;"",IF(E511&lt;&gt;"",VLOOKUP(CONCATENATE(D511,"-",E511),'[2]Three Phase - UG'!$C$8:$T$18,13,FALSE),""),"")</f>
        <v/>
      </c>
      <c r="N511" s="678" t="str">
        <f>IF(D511&lt;&gt;"",IF(E511&lt;&gt;"",VLOOKUP(CONCATENATE(D511,"-",E511),'[2]Three Phase - UG'!$C$8:$T$18,15,FALSE)*1000000,""),"")</f>
        <v/>
      </c>
      <c r="O511" s="679"/>
      <c r="P511" s="678"/>
      <c r="W511" s="671"/>
      <c r="X511" s="606"/>
      <c r="Y511" s="606"/>
      <c r="Z511" s="606"/>
      <c r="AA511" s="606"/>
      <c r="AB511" s="606"/>
      <c r="AC511" s="606"/>
      <c r="AD511" s="606"/>
      <c r="AE511" s="606"/>
      <c r="AF511" s="625"/>
      <c r="AG511" s="625"/>
      <c r="AH511" s="625"/>
      <c r="AI511" s="625"/>
      <c r="AJ511" s="625"/>
      <c r="AK511" s="625"/>
      <c r="AL511" s="625"/>
      <c r="AM511" s="625"/>
      <c r="AN511" s="606"/>
      <c r="AO511" s="606"/>
      <c r="AP511" s="606"/>
      <c r="AQ511" s="606"/>
      <c r="AR511" s="606"/>
      <c r="AS511" s="606"/>
      <c r="AT511" s="606"/>
      <c r="AU511" s="606"/>
      <c r="AV511" s="606"/>
      <c r="AW511" s="606"/>
      <c r="AX511" s="606"/>
      <c r="AY511" s="606"/>
      <c r="AZ511" s="606"/>
      <c r="BA511" s="606"/>
    </row>
    <row r="512" spans="1:53" s="672" customFormat="1" x14ac:dyDescent="0.25">
      <c r="A512" s="606"/>
      <c r="B512" s="677"/>
      <c r="C512" s="677"/>
      <c r="D512" s="676"/>
      <c r="E512" s="675"/>
      <c r="F512" s="675"/>
      <c r="G512" s="673"/>
      <c r="H512" s="674"/>
      <c r="I512" s="673"/>
      <c r="J512" s="679" t="str">
        <f>IF(D512&lt;&gt;"",IF(E512&lt;&gt;"",VLOOKUP(CONCATENATE(D512,"-",E512),'[2]Three Phase - UG'!$C$8:$T$18,9,FALSE),""),"")</f>
        <v/>
      </c>
      <c r="K512" s="679" t="str">
        <f>IF(D512&lt;&gt;"",IF(E512&lt;&gt;"",VLOOKUP(CONCATENATE(D512,"-",E512),'[2]Three Phase - UG'!$C$8:$T$18,10,FALSE),""),"")</f>
        <v/>
      </c>
      <c r="L512" s="679" t="str">
        <f>IF(D512&lt;&gt;"",IF(E512&lt;&gt;"",VLOOKUP(CONCATENATE(D512,"-",E512),'[2]Three Phase - UG'!$C$8:$T$18,12,FALSE),""),"")</f>
        <v/>
      </c>
      <c r="M512" s="679" t="str">
        <f>IF(D512&lt;&gt;"",IF(E512&lt;&gt;"",VLOOKUP(CONCATENATE(D512,"-",E512),'[2]Three Phase - UG'!$C$8:$T$18,13,FALSE),""),"")</f>
        <v/>
      </c>
      <c r="N512" s="678" t="str">
        <f>IF(D512&lt;&gt;"",IF(E512&lt;&gt;"",VLOOKUP(CONCATENATE(D512,"-",E512),'[2]Three Phase - UG'!$C$8:$T$18,15,FALSE)*1000000,""),"")</f>
        <v/>
      </c>
      <c r="O512" s="679"/>
      <c r="P512" s="678"/>
      <c r="W512" s="671"/>
      <c r="X512" s="606"/>
      <c r="Y512" s="606"/>
      <c r="Z512" s="606"/>
      <c r="AA512" s="606"/>
      <c r="AB512" s="606"/>
      <c r="AC512" s="606"/>
      <c r="AD512" s="606"/>
      <c r="AE512" s="606"/>
      <c r="AF512" s="625"/>
      <c r="AG512" s="625"/>
      <c r="AH512" s="625"/>
      <c r="AI512" s="625"/>
      <c r="AJ512" s="625"/>
      <c r="AK512" s="625"/>
      <c r="AL512" s="625"/>
      <c r="AM512" s="625"/>
      <c r="AN512" s="606"/>
      <c r="AO512" s="606"/>
      <c r="AP512" s="606"/>
      <c r="AQ512" s="606"/>
      <c r="AR512" s="606"/>
      <c r="AS512" s="606"/>
      <c r="AT512" s="606"/>
      <c r="AU512" s="606"/>
      <c r="AV512" s="606"/>
      <c r="AW512" s="606"/>
      <c r="AX512" s="606"/>
      <c r="AY512" s="606"/>
      <c r="AZ512" s="606"/>
      <c r="BA512" s="606"/>
    </row>
    <row r="513" spans="1:53" s="672" customFormat="1" x14ac:dyDescent="0.25">
      <c r="A513" s="606"/>
      <c r="B513" s="677"/>
      <c r="C513" s="677"/>
      <c r="D513" s="676"/>
      <c r="E513" s="675"/>
      <c r="F513" s="675"/>
      <c r="G513" s="673"/>
      <c r="H513" s="674"/>
      <c r="I513" s="673"/>
      <c r="J513" s="679" t="str">
        <f>IF(D513&lt;&gt;"",IF(E513&lt;&gt;"",VLOOKUP(CONCATENATE(D513,"-",E513),'[2]Three Phase - UG'!$C$8:$T$18,9,FALSE),""),"")</f>
        <v/>
      </c>
      <c r="K513" s="679" t="str">
        <f>IF(D513&lt;&gt;"",IF(E513&lt;&gt;"",VLOOKUP(CONCATENATE(D513,"-",E513),'[2]Three Phase - UG'!$C$8:$T$18,10,FALSE),""),"")</f>
        <v/>
      </c>
      <c r="L513" s="679" t="str">
        <f>IF(D513&lt;&gt;"",IF(E513&lt;&gt;"",VLOOKUP(CONCATENATE(D513,"-",E513),'[2]Three Phase - UG'!$C$8:$T$18,12,FALSE),""),"")</f>
        <v/>
      </c>
      <c r="M513" s="679" t="str">
        <f>IF(D513&lt;&gt;"",IF(E513&lt;&gt;"",VLOOKUP(CONCATENATE(D513,"-",E513),'[2]Three Phase - UG'!$C$8:$T$18,13,FALSE),""),"")</f>
        <v/>
      </c>
      <c r="N513" s="678" t="str">
        <f>IF(D513&lt;&gt;"",IF(E513&lt;&gt;"",VLOOKUP(CONCATENATE(D513,"-",E513),'[2]Three Phase - UG'!$C$8:$T$18,15,FALSE)*1000000,""),"")</f>
        <v/>
      </c>
      <c r="O513" s="679"/>
      <c r="P513" s="678"/>
      <c r="W513" s="671"/>
      <c r="X513" s="606"/>
      <c r="Y513" s="606"/>
      <c r="Z513" s="606"/>
      <c r="AA513" s="606"/>
      <c r="AB513" s="606"/>
      <c r="AC513" s="606"/>
      <c r="AD513" s="606"/>
      <c r="AE513" s="606"/>
      <c r="AF513" s="625"/>
      <c r="AG513" s="625"/>
      <c r="AH513" s="625"/>
      <c r="AI513" s="625"/>
      <c r="AJ513" s="625"/>
      <c r="AK513" s="625"/>
      <c r="AL513" s="625"/>
      <c r="AM513" s="625"/>
      <c r="AN513" s="606"/>
      <c r="AO513" s="606"/>
      <c r="AP513" s="606"/>
      <c r="AQ513" s="606"/>
      <c r="AR513" s="606"/>
      <c r="AS513" s="606"/>
      <c r="AT513" s="606"/>
      <c r="AU513" s="606"/>
      <c r="AV513" s="606"/>
      <c r="AW513" s="606"/>
      <c r="AX513" s="606"/>
      <c r="AY513" s="606"/>
      <c r="AZ513" s="606"/>
      <c r="BA513" s="606"/>
    </row>
    <row r="514" spans="1:53" s="672" customFormat="1" x14ac:dyDescent="0.25">
      <c r="A514" s="606"/>
      <c r="B514" s="677"/>
      <c r="C514" s="677"/>
      <c r="D514" s="676"/>
      <c r="E514" s="675"/>
      <c r="F514" s="675"/>
      <c r="G514" s="673"/>
      <c r="H514" s="674"/>
      <c r="I514" s="673"/>
      <c r="J514" s="679" t="str">
        <f>IF(D514&lt;&gt;"",IF(E514&lt;&gt;"",VLOOKUP(CONCATENATE(D514,"-",E514),'[2]Three Phase - UG'!$C$8:$T$18,9,FALSE),""),"")</f>
        <v/>
      </c>
      <c r="K514" s="679" t="str">
        <f>IF(D514&lt;&gt;"",IF(E514&lt;&gt;"",VLOOKUP(CONCATENATE(D514,"-",E514),'[2]Three Phase - UG'!$C$8:$T$18,10,FALSE),""),"")</f>
        <v/>
      </c>
      <c r="L514" s="679" t="str">
        <f>IF(D514&lt;&gt;"",IF(E514&lt;&gt;"",VLOOKUP(CONCATENATE(D514,"-",E514),'[2]Three Phase - UG'!$C$8:$T$18,12,FALSE),""),"")</f>
        <v/>
      </c>
      <c r="M514" s="679" t="str">
        <f>IF(D514&lt;&gt;"",IF(E514&lt;&gt;"",VLOOKUP(CONCATENATE(D514,"-",E514),'[2]Three Phase - UG'!$C$8:$T$18,13,FALSE),""),"")</f>
        <v/>
      </c>
      <c r="N514" s="678" t="str">
        <f>IF(D514&lt;&gt;"",IF(E514&lt;&gt;"",VLOOKUP(CONCATENATE(D514,"-",E514),'[2]Three Phase - UG'!$C$8:$T$18,15,FALSE)*1000000,""),"")</f>
        <v/>
      </c>
      <c r="O514" s="679"/>
      <c r="P514" s="678"/>
      <c r="W514" s="671"/>
      <c r="X514" s="606"/>
      <c r="Y514" s="606"/>
      <c r="Z514" s="606"/>
      <c r="AA514" s="606"/>
      <c r="AB514" s="606"/>
      <c r="AC514" s="606"/>
      <c r="AD514" s="606"/>
      <c r="AE514" s="606"/>
      <c r="AF514" s="625"/>
      <c r="AG514" s="625"/>
      <c r="AH514" s="625"/>
      <c r="AI514" s="625"/>
      <c r="AJ514" s="625"/>
      <c r="AK514" s="625"/>
      <c r="AL514" s="625"/>
      <c r="AM514" s="625"/>
      <c r="AN514" s="606"/>
      <c r="AO514" s="606"/>
      <c r="AP514" s="606"/>
      <c r="AQ514" s="606"/>
      <c r="AR514" s="606"/>
      <c r="AS514" s="606"/>
      <c r="AT514" s="606"/>
      <c r="AU514" s="606"/>
      <c r="AV514" s="606"/>
      <c r="AW514" s="606"/>
      <c r="AX514" s="606"/>
      <c r="AY514" s="606"/>
      <c r="AZ514" s="606"/>
      <c r="BA514" s="606"/>
    </row>
    <row r="515" spans="1:53" s="672" customFormat="1" x14ac:dyDescent="0.25">
      <c r="A515" s="606"/>
      <c r="B515" s="677"/>
      <c r="C515" s="677"/>
      <c r="D515" s="676"/>
      <c r="E515" s="675"/>
      <c r="F515" s="675"/>
      <c r="G515" s="673"/>
      <c r="H515" s="674"/>
      <c r="I515" s="673"/>
      <c r="J515" s="679" t="str">
        <f>IF(D515&lt;&gt;"",IF(E515&lt;&gt;"",VLOOKUP(CONCATENATE(D515,"-",E515),'[2]Three Phase - UG'!$C$8:$T$18,9,FALSE),""),"")</f>
        <v/>
      </c>
      <c r="K515" s="679" t="str">
        <f>IF(D515&lt;&gt;"",IF(E515&lt;&gt;"",VLOOKUP(CONCATENATE(D515,"-",E515),'[2]Three Phase - UG'!$C$8:$T$18,10,FALSE),""),"")</f>
        <v/>
      </c>
      <c r="L515" s="679" t="str">
        <f>IF(D515&lt;&gt;"",IF(E515&lt;&gt;"",VLOOKUP(CONCATENATE(D515,"-",E515),'[2]Three Phase - UG'!$C$8:$T$18,12,FALSE),""),"")</f>
        <v/>
      </c>
      <c r="M515" s="679" t="str">
        <f>IF(D515&lt;&gt;"",IF(E515&lt;&gt;"",VLOOKUP(CONCATENATE(D515,"-",E515),'[2]Three Phase - UG'!$C$8:$T$18,13,FALSE),""),"")</f>
        <v/>
      </c>
      <c r="N515" s="678" t="str">
        <f>IF(D515&lt;&gt;"",IF(E515&lt;&gt;"",VLOOKUP(CONCATENATE(D515,"-",E515),'[2]Three Phase - UG'!$C$8:$T$18,15,FALSE)*1000000,""),"")</f>
        <v/>
      </c>
      <c r="O515" s="679"/>
      <c r="P515" s="678"/>
      <c r="W515" s="671"/>
      <c r="X515" s="606"/>
      <c r="Y515" s="606"/>
      <c r="Z515" s="606"/>
      <c r="AA515" s="606"/>
      <c r="AB515" s="606"/>
      <c r="AC515" s="606"/>
      <c r="AD515" s="606"/>
      <c r="AE515" s="606"/>
      <c r="AF515" s="625"/>
      <c r="AG515" s="625"/>
      <c r="AH515" s="625"/>
      <c r="AI515" s="625"/>
      <c r="AJ515" s="625"/>
      <c r="AK515" s="625"/>
      <c r="AL515" s="625"/>
      <c r="AM515" s="625"/>
      <c r="AN515" s="606"/>
      <c r="AO515" s="606"/>
      <c r="AP515" s="606"/>
      <c r="AQ515" s="606"/>
      <c r="AR515" s="606"/>
      <c r="AS515" s="606"/>
      <c r="AT515" s="606"/>
      <c r="AU515" s="606"/>
      <c r="AV515" s="606"/>
      <c r="AW515" s="606"/>
      <c r="AX515" s="606"/>
      <c r="AY515" s="606"/>
      <c r="AZ515" s="606"/>
      <c r="BA515" s="606"/>
    </row>
    <row r="516" spans="1:53" s="672" customFormat="1" x14ac:dyDescent="0.25">
      <c r="A516" s="606"/>
      <c r="B516" s="677"/>
      <c r="C516" s="677"/>
      <c r="D516" s="676"/>
      <c r="E516" s="675"/>
      <c r="F516" s="675"/>
      <c r="G516" s="673"/>
      <c r="H516" s="674"/>
      <c r="I516" s="673"/>
      <c r="J516" s="679" t="str">
        <f>IF(D516&lt;&gt;"",IF(E516&lt;&gt;"",VLOOKUP(CONCATENATE(D516,"-",E516),'[2]Three Phase - UG'!$C$8:$T$18,9,FALSE),""),"")</f>
        <v/>
      </c>
      <c r="K516" s="679" t="str">
        <f>IF(D516&lt;&gt;"",IF(E516&lt;&gt;"",VLOOKUP(CONCATENATE(D516,"-",E516),'[2]Three Phase - UG'!$C$8:$T$18,10,FALSE),""),"")</f>
        <v/>
      </c>
      <c r="L516" s="679" t="str">
        <f>IF(D516&lt;&gt;"",IF(E516&lt;&gt;"",VLOOKUP(CONCATENATE(D516,"-",E516),'[2]Three Phase - UG'!$C$8:$T$18,12,FALSE),""),"")</f>
        <v/>
      </c>
      <c r="M516" s="679" t="str">
        <f>IF(D516&lt;&gt;"",IF(E516&lt;&gt;"",VLOOKUP(CONCATENATE(D516,"-",E516),'[2]Three Phase - UG'!$C$8:$T$18,13,FALSE),""),"")</f>
        <v/>
      </c>
      <c r="N516" s="678" t="str">
        <f>IF(D516&lt;&gt;"",IF(E516&lt;&gt;"",VLOOKUP(CONCATENATE(D516,"-",E516),'[2]Three Phase - UG'!$C$8:$T$18,15,FALSE)*1000000,""),"")</f>
        <v/>
      </c>
      <c r="O516" s="679"/>
      <c r="P516" s="678"/>
      <c r="W516" s="671"/>
      <c r="X516" s="606"/>
      <c r="Y516" s="606"/>
      <c r="Z516" s="606"/>
      <c r="AA516" s="606"/>
      <c r="AB516" s="606"/>
      <c r="AC516" s="606"/>
      <c r="AD516" s="606"/>
      <c r="AE516" s="606"/>
      <c r="AF516" s="625"/>
      <c r="AG516" s="625"/>
      <c r="AH516" s="625"/>
      <c r="AI516" s="625"/>
      <c r="AJ516" s="625"/>
      <c r="AK516" s="625"/>
      <c r="AL516" s="625"/>
      <c r="AM516" s="625"/>
      <c r="AN516" s="606"/>
      <c r="AO516" s="606"/>
      <c r="AP516" s="606"/>
      <c r="AQ516" s="606"/>
      <c r="AR516" s="606"/>
      <c r="AS516" s="606"/>
      <c r="AT516" s="606"/>
      <c r="AU516" s="606"/>
      <c r="AV516" s="606"/>
      <c r="AW516" s="606"/>
      <c r="AX516" s="606"/>
      <c r="AY516" s="606"/>
      <c r="AZ516" s="606"/>
      <c r="BA516" s="606"/>
    </row>
    <row r="517" spans="1:53" s="672" customFormat="1" x14ac:dyDescent="0.25">
      <c r="A517" s="606"/>
      <c r="B517" s="677"/>
      <c r="C517" s="677"/>
      <c r="D517" s="676"/>
      <c r="E517" s="675"/>
      <c r="F517" s="675"/>
      <c r="G517" s="673"/>
      <c r="H517" s="674"/>
      <c r="I517" s="673"/>
      <c r="J517" s="679" t="str">
        <f>IF(D517&lt;&gt;"",IF(E517&lt;&gt;"",VLOOKUP(CONCATENATE(D517,"-",E517),'[2]Three Phase - UG'!$C$8:$T$18,9,FALSE),""),"")</f>
        <v/>
      </c>
      <c r="K517" s="679" t="str">
        <f>IF(D517&lt;&gt;"",IF(E517&lt;&gt;"",VLOOKUP(CONCATENATE(D517,"-",E517),'[2]Three Phase - UG'!$C$8:$T$18,10,FALSE),""),"")</f>
        <v/>
      </c>
      <c r="L517" s="679" t="str">
        <f>IF(D517&lt;&gt;"",IF(E517&lt;&gt;"",VLOOKUP(CONCATENATE(D517,"-",E517),'[2]Three Phase - UG'!$C$8:$T$18,12,FALSE),""),"")</f>
        <v/>
      </c>
      <c r="M517" s="679" t="str">
        <f>IF(D517&lt;&gt;"",IF(E517&lt;&gt;"",VLOOKUP(CONCATENATE(D517,"-",E517),'[2]Three Phase - UG'!$C$8:$T$18,13,FALSE),""),"")</f>
        <v/>
      </c>
      <c r="N517" s="678" t="str">
        <f>IF(D517&lt;&gt;"",IF(E517&lt;&gt;"",VLOOKUP(CONCATENATE(D517,"-",E517),'[2]Three Phase - UG'!$C$8:$T$18,15,FALSE)*1000000,""),"")</f>
        <v/>
      </c>
      <c r="O517" s="679"/>
      <c r="P517" s="678"/>
      <c r="W517" s="671"/>
      <c r="X517" s="606"/>
      <c r="Y517" s="606"/>
      <c r="Z517" s="606"/>
      <c r="AA517" s="606"/>
      <c r="AB517" s="606"/>
      <c r="AC517" s="606"/>
      <c r="AD517" s="606"/>
      <c r="AE517" s="606"/>
      <c r="AF517" s="625"/>
      <c r="AG517" s="625"/>
      <c r="AH517" s="625"/>
      <c r="AI517" s="625"/>
      <c r="AJ517" s="625"/>
      <c r="AK517" s="625"/>
      <c r="AL517" s="625"/>
      <c r="AM517" s="625"/>
      <c r="AN517" s="606"/>
      <c r="AO517" s="606"/>
      <c r="AP517" s="606"/>
      <c r="AQ517" s="606"/>
      <c r="AR517" s="606"/>
      <c r="AS517" s="606"/>
      <c r="AT517" s="606"/>
      <c r="AU517" s="606"/>
      <c r="AV517" s="606"/>
      <c r="AW517" s="606"/>
      <c r="AX517" s="606"/>
      <c r="AY517" s="606"/>
      <c r="AZ517" s="606"/>
      <c r="BA517" s="606"/>
    </row>
    <row r="518" spans="1:53" s="672" customFormat="1" x14ac:dyDescent="0.25">
      <c r="A518" s="606"/>
      <c r="B518" s="677"/>
      <c r="C518" s="677"/>
      <c r="D518" s="676"/>
      <c r="E518" s="675"/>
      <c r="F518" s="675"/>
      <c r="G518" s="673"/>
      <c r="H518" s="674"/>
      <c r="I518" s="673"/>
      <c r="J518" s="679" t="str">
        <f>IF(D518&lt;&gt;"",IF(E518&lt;&gt;"",VLOOKUP(CONCATENATE(D518,"-",E518),'[2]Three Phase - UG'!$C$8:$T$18,9,FALSE),""),"")</f>
        <v/>
      </c>
      <c r="K518" s="679" t="str">
        <f>IF(D518&lt;&gt;"",IF(E518&lt;&gt;"",VLOOKUP(CONCATENATE(D518,"-",E518),'[2]Three Phase - UG'!$C$8:$T$18,10,FALSE),""),"")</f>
        <v/>
      </c>
      <c r="L518" s="679" t="str">
        <f>IF(D518&lt;&gt;"",IF(E518&lt;&gt;"",VLOOKUP(CONCATENATE(D518,"-",E518),'[2]Three Phase - UG'!$C$8:$T$18,12,FALSE),""),"")</f>
        <v/>
      </c>
      <c r="M518" s="679" t="str">
        <f>IF(D518&lt;&gt;"",IF(E518&lt;&gt;"",VLOOKUP(CONCATENATE(D518,"-",E518),'[2]Three Phase - UG'!$C$8:$T$18,13,FALSE),""),"")</f>
        <v/>
      </c>
      <c r="N518" s="678" t="str">
        <f>IF(D518&lt;&gt;"",IF(E518&lt;&gt;"",VLOOKUP(CONCATENATE(D518,"-",E518),'[2]Three Phase - UG'!$C$8:$T$18,15,FALSE)*1000000,""),"")</f>
        <v/>
      </c>
      <c r="O518" s="679"/>
      <c r="P518" s="678"/>
      <c r="W518" s="671"/>
      <c r="X518" s="606"/>
      <c r="Y518" s="606"/>
      <c r="Z518" s="606"/>
      <c r="AA518" s="606"/>
      <c r="AB518" s="606"/>
      <c r="AC518" s="606"/>
      <c r="AD518" s="606"/>
      <c r="AE518" s="606"/>
      <c r="AF518" s="625"/>
      <c r="AG518" s="625"/>
      <c r="AH518" s="625"/>
      <c r="AI518" s="625"/>
      <c r="AJ518" s="625"/>
      <c r="AK518" s="625"/>
      <c r="AL518" s="625"/>
      <c r="AM518" s="625"/>
      <c r="AN518" s="606"/>
      <c r="AO518" s="606"/>
      <c r="AP518" s="606"/>
      <c r="AQ518" s="606"/>
      <c r="AR518" s="606"/>
      <c r="AS518" s="606"/>
      <c r="AT518" s="606"/>
      <c r="AU518" s="606"/>
      <c r="AV518" s="606"/>
      <c r="AW518" s="606"/>
      <c r="AX518" s="606"/>
      <c r="AY518" s="606"/>
      <c r="AZ518" s="606"/>
      <c r="BA518" s="606"/>
    </row>
    <row r="519" spans="1:53" s="672" customFormat="1" x14ac:dyDescent="0.25">
      <c r="A519" s="606"/>
      <c r="B519" s="677"/>
      <c r="C519" s="677"/>
      <c r="D519" s="676"/>
      <c r="E519" s="675"/>
      <c r="F519" s="675"/>
      <c r="G519" s="673"/>
      <c r="H519" s="674"/>
      <c r="I519" s="673"/>
      <c r="J519" s="679" t="str">
        <f>IF(D519&lt;&gt;"",IF(E519&lt;&gt;"",VLOOKUP(CONCATENATE(D519,"-",E519),'[2]Three Phase - UG'!$C$8:$T$18,9,FALSE),""),"")</f>
        <v/>
      </c>
      <c r="K519" s="679" t="str">
        <f>IF(D519&lt;&gt;"",IF(E519&lt;&gt;"",VLOOKUP(CONCATENATE(D519,"-",E519),'[2]Three Phase - UG'!$C$8:$T$18,10,FALSE),""),"")</f>
        <v/>
      </c>
      <c r="L519" s="679" t="str">
        <f>IF(D519&lt;&gt;"",IF(E519&lt;&gt;"",VLOOKUP(CONCATENATE(D519,"-",E519),'[2]Three Phase - UG'!$C$8:$T$18,12,FALSE),""),"")</f>
        <v/>
      </c>
      <c r="M519" s="679" t="str">
        <f>IF(D519&lt;&gt;"",IF(E519&lt;&gt;"",VLOOKUP(CONCATENATE(D519,"-",E519),'[2]Three Phase - UG'!$C$8:$T$18,13,FALSE),""),"")</f>
        <v/>
      </c>
      <c r="N519" s="678" t="str">
        <f>IF(D519&lt;&gt;"",IF(E519&lt;&gt;"",VLOOKUP(CONCATENATE(D519,"-",E519),'[2]Three Phase - UG'!$C$8:$T$18,15,FALSE)*1000000,""),"")</f>
        <v/>
      </c>
      <c r="O519" s="679"/>
      <c r="P519" s="678"/>
      <c r="W519" s="671"/>
      <c r="X519" s="606"/>
      <c r="Y519" s="606"/>
      <c r="Z519" s="606"/>
      <c r="AA519" s="606"/>
      <c r="AB519" s="606"/>
      <c r="AC519" s="606"/>
      <c r="AD519" s="606"/>
      <c r="AE519" s="606"/>
      <c r="AF519" s="625"/>
      <c r="AG519" s="625"/>
      <c r="AH519" s="625"/>
      <c r="AI519" s="625"/>
      <c r="AJ519" s="625"/>
      <c r="AK519" s="625"/>
      <c r="AL519" s="625"/>
      <c r="AM519" s="625"/>
      <c r="AN519" s="606"/>
      <c r="AO519" s="606"/>
      <c r="AP519" s="606"/>
      <c r="AQ519" s="606"/>
      <c r="AR519" s="606"/>
      <c r="AS519" s="606"/>
      <c r="AT519" s="606"/>
      <c r="AU519" s="606"/>
      <c r="AV519" s="606"/>
      <c r="AW519" s="606"/>
      <c r="AX519" s="606"/>
      <c r="AY519" s="606"/>
      <c r="AZ519" s="606"/>
      <c r="BA519" s="606"/>
    </row>
    <row r="520" spans="1:53" s="672" customFormat="1" x14ac:dyDescent="0.25">
      <c r="A520" s="606"/>
      <c r="B520" s="677"/>
      <c r="C520" s="677"/>
      <c r="D520" s="676"/>
      <c r="E520" s="675"/>
      <c r="F520" s="675"/>
      <c r="G520" s="673"/>
      <c r="H520" s="674"/>
      <c r="I520" s="673"/>
      <c r="J520" s="679" t="str">
        <f>IF(D520&lt;&gt;"",IF(E520&lt;&gt;"",VLOOKUP(CONCATENATE(D520,"-",E520),'[2]Three Phase - UG'!$C$8:$T$18,9,FALSE),""),"")</f>
        <v/>
      </c>
      <c r="K520" s="679" t="str">
        <f>IF(D520&lt;&gt;"",IF(E520&lt;&gt;"",VLOOKUP(CONCATENATE(D520,"-",E520),'[2]Three Phase - UG'!$C$8:$T$18,10,FALSE),""),"")</f>
        <v/>
      </c>
      <c r="L520" s="679" t="str">
        <f>IF(D520&lt;&gt;"",IF(E520&lt;&gt;"",VLOOKUP(CONCATENATE(D520,"-",E520),'[2]Three Phase - UG'!$C$8:$T$18,12,FALSE),""),"")</f>
        <v/>
      </c>
      <c r="M520" s="679" t="str">
        <f>IF(D520&lt;&gt;"",IF(E520&lt;&gt;"",VLOOKUP(CONCATENATE(D520,"-",E520),'[2]Three Phase - UG'!$C$8:$T$18,13,FALSE),""),"")</f>
        <v/>
      </c>
      <c r="N520" s="678" t="str">
        <f>IF(D520&lt;&gt;"",IF(E520&lt;&gt;"",VLOOKUP(CONCATENATE(D520,"-",E520),'[2]Three Phase - UG'!$C$8:$T$18,15,FALSE)*1000000,""),"")</f>
        <v/>
      </c>
      <c r="O520" s="679"/>
      <c r="P520" s="678"/>
      <c r="W520" s="671"/>
      <c r="X520" s="606"/>
      <c r="Y520" s="606"/>
      <c r="Z520" s="606"/>
      <c r="AA520" s="606"/>
      <c r="AB520" s="606"/>
      <c r="AC520" s="606"/>
      <c r="AD520" s="606"/>
      <c r="AE520" s="606"/>
      <c r="AF520" s="625"/>
      <c r="AG520" s="625"/>
      <c r="AH520" s="625"/>
      <c r="AI520" s="625"/>
      <c r="AJ520" s="625"/>
      <c r="AK520" s="625"/>
      <c r="AL520" s="625"/>
      <c r="AM520" s="625"/>
      <c r="AN520" s="606"/>
      <c r="AO520" s="606"/>
      <c r="AP520" s="606"/>
      <c r="AQ520" s="606"/>
      <c r="AR520" s="606"/>
      <c r="AS520" s="606"/>
      <c r="AT520" s="606"/>
      <c r="AU520" s="606"/>
      <c r="AV520" s="606"/>
      <c r="AW520" s="606"/>
      <c r="AX520" s="606"/>
      <c r="AY520" s="606"/>
      <c r="AZ520" s="606"/>
      <c r="BA520" s="606"/>
    </row>
    <row r="521" spans="1:53" s="672" customFormat="1" x14ac:dyDescent="0.25">
      <c r="A521" s="606"/>
      <c r="B521" s="677"/>
      <c r="C521" s="677"/>
      <c r="D521" s="676"/>
      <c r="E521" s="675"/>
      <c r="F521" s="675"/>
      <c r="G521" s="673"/>
      <c r="H521" s="674"/>
      <c r="I521" s="673"/>
      <c r="J521" s="679" t="str">
        <f>IF(D521&lt;&gt;"",IF(E521&lt;&gt;"",VLOOKUP(CONCATENATE(D521,"-",E521),'[2]Three Phase - UG'!$C$8:$T$18,9,FALSE),""),"")</f>
        <v/>
      </c>
      <c r="K521" s="679" t="str">
        <f>IF(D521&lt;&gt;"",IF(E521&lt;&gt;"",VLOOKUP(CONCATENATE(D521,"-",E521),'[2]Three Phase - UG'!$C$8:$T$18,10,FALSE),""),"")</f>
        <v/>
      </c>
      <c r="L521" s="679" t="str">
        <f>IF(D521&lt;&gt;"",IF(E521&lt;&gt;"",VLOOKUP(CONCATENATE(D521,"-",E521),'[2]Three Phase - UG'!$C$8:$T$18,12,FALSE),""),"")</f>
        <v/>
      </c>
      <c r="M521" s="679" t="str">
        <f>IF(D521&lt;&gt;"",IF(E521&lt;&gt;"",VLOOKUP(CONCATENATE(D521,"-",E521),'[2]Three Phase - UG'!$C$8:$T$18,13,FALSE),""),"")</f>
        <v/>
      </c>
      <c r="N521" s="678" t="str">
        <f>IF(D521&lt;&gt;"",IF(E521&lt;&gt;"",VLOOKUP(CONCATENATE(D521,"-",E521),'[2]Three Phase - UG'!$C$8:$T$18,15,FALSE)*1000000,""),"")</f>
        <v/>
      </c>
      <c r="O521" s="679"/>
      <c r="P521" s="678"/>
      <c r="W521" s="671"/>
      <c r="X521" s="606"/>
      <c r="Y521" s="606"/>
      <c r="Z521" s="606"/>
      <c r="AA521" s="606"/>
      <c r="AB521" s="606"/>
      <c r="AC521" s="606"/>
      <c r="AD521" s="606"/>
      <c r="AE521" s="606"/>
      <c r="AF521" s="625"/>
      <c r="AG521" s="625"/>
      <c r="AH521" s="625"/>
      <c r="AI521" s="625"/>
      <c r="AJ521" s="625"/>
      <c r="AK521" s="625"/>
      <c r="AL521" s="625"/>
      <c r="AM521" s="625"/>
      <c r="AN521" s="606"/>
      <c r="AO521" s="606"/>
      <c r="AP521" s="606"/>
      <c r="AQ521" s="606"/>
      <c r="AR521" s="606"/>
      <c r="AS521" s="606"/>
      <c r="AT521" s="606"/>
      <c r="AU521" s="606"/>
      <c r="AV521" s="606"/>
      <c r="AW521" s="606"/>
      <c r="AX521" s="606"/>
      <c r="AY521" s="606"/>
      <c r="AZ521" s="606"/>
      <c r="BA521" s="606"/>
    </row>
    <row r="522" spans="1:53" s="672" customFormat="1" x14ac:dyDescent="0.25">
      <c r="A522" s="606"/>
      <c r="B522" s="677"/>
      <c r="C522" s="677"/>
      <c r="D522" s="676"/>
      <c r="E522" s="675"/>
      <c r="F522" s="675"/>
      <c r="G522" s="673"/>
      <c r="H522" s="674"/>
      <c r="I522" s="673"/>
      <c r="J522" s="679" t="str">
        <f>IF(D522&lt;&gt;"",IF(E522&lt;&gt;"",VLOOKUP(CONCATENATE(D522,"-",E522),'[2]Three Phase - UG'!$C$8:$T$18,9,FALSE),""),"")</f>
        <v/>
      </c>
      <c r="K522" s="679" t="str">
        <f>IF(D522&lt;&gt;"",IF(E522&lt;&gt;"",VLOOKUP(CONCATENATE(D522,"-",E522),'[2]Three Phase - UG'!$C$8:$T$18,10,FALSE),""),"")</f>
        <v/>
      </c>
      <c r="L522" s="679" t="str">
        <f>IF(D522&lt;&gt;"",IF(E522&lt;&gt;"",VLOOKUP(CONCATENATE(D522,"-",E522),'[2]Three Phase - UG'!$C$8:$T$18,12,FALSE),""),"")</f>
        <v/>
      </c>
      <c r="M522" s="679" t="str">
        <f>IF(D522&lt;&gt;"",IF(E522&lt;&gt;"",VLOOKUP(CONCATENATE(D522,"-",E522),'[2]Three Phase - UG'!$C$8:$T$18,13,FALSE),""),"")</f>
        <v/>
      </c>
      <c r="N522" s="678" t="str">
        <f>IF(D522&lt;&gt;"",IF(E522&lt;&gt;"",VLOOKUP(CONCATENATE(D522,"-",E522),'[2]Three Phase - UG'!$C$8:$T$18,15,FALSE)*1000000,""),"")</f>
        <v/>
      </c>
      <c r="O522" s="679"/>
      <c r="P522" s="678"/>
      <c r="W522" s="671"/>
      <c r="X522" s="606"/>
      <c r="Y522" s="606"/>
      <c r="Z522" s="606"/>
      <c r="AA522" s="606"/>
      <c r="AB522" s="606"/>
      <c r="AC522" s="606"/>
      <c r="AD522" s="606"/>
      <c r="AE522" s="606"/>
      <c r="AF522" s="625"/>
      <c r="AG522" s="625"/>
      <c r="AH522" s="625"/>
      <c r="AI522" s="625"/>
      <c r="AJ522" s="625"/>
      <c r="AK522" s="625"/>
      <c r="AL522" s="625"/>
      <c r="AM522" s="625"/>
      <c r="AN522" s="606"/>
      <c r="AO522" s="606"/>
      <c r="AP522" s="606"/>
      <c r="AQ522" s="606"/>
      <c r="AR522" s="606"/>
      <c r="AS522" s="606"/>
      <c r="AT522" s="606"/>
      <c r="AU522" s="606"/>
      <c r="AV522" s="606"/>
      <c r="AW522" s="606"/>
      <c r="AX522" s="606"/>
      <c r="AY522" s="606"/>
      <c r="AZ522" s="606"/>
      <c r="BA522" s="606"/>
    </row>
    <row r="523" spans="1:53" s="672" customFormat="1" x14ac:dyDescent="0.25">
      <c r="A523" s="606"/>
      <c r="B523" s="677"/>
      <c r="C523" s="677"/>
      <c r="D523" s="676"/>
      <c r="E523" s="675"/>
      <c r="F523" s="675"/>
      <c r="G523" s="673"/>
      <c r="H523" s="674"/>
      <c r="I523" s="673"/>
      <c r="J523" s="679" t="str">
        <f>IF(D523&lt;&gt;"",IF(E523&lt;&gt;"",VLOOKUP(CONCATENATE(D523,"-",E523),'[2]Three Phase - UG'!$C$8:$T$18,9,FALSE),""),"")</f>
        <v/>
      </c>
      <c r="K523" s="679" t="str">
        <f>IF(D523&lt;&gt;"",IF(E523&lt;&gt;"",VLOOKUP(CONCATENATE(D523,"-",E523),'[2]Three Phase - UG'!$C$8:$T$18,10,FALSE),""),"")</f>
        <v/>
      </c>
      <c r="L523" s="679" t="str">
        <f>IF(D523&lt;&gt;"",IF(E523&lt;&gt;"",VLOOKUP(CONCATENATE(D523,"-",E523),'[2]Three Phase - UG'!$C$8:$T$18,12,FALSE),""),"")</f>
        <v/>
      </c>
      <c r="M523" s="679" t="str">
        <f>IF(D523&lt;&gt;"",IF(E523&lt;&gt;"",VLOOKUP(CONCATENATE(D523,"-",E523),'[2]Three Phase - UG'!$C$8:$T$18,13,FALSE),""),"")</f>
        <v/>
      </c>
      <c r="N523" s="678" t="str">
        <f>IF(D523&lt;&gt;"",IF(E523&lt;&gt;"",VLOOKUP(CONCATENATE(D523,"-",E523),'[2]Three Phase - UG'!$C$8:$T$18,15,FALSE)*1000000,""),"")</f>
        <v/>
      </c>
      <c r="O523" s="679"/>
      <c r="P523" s="678"/>
      <c r="W523" s="671"/>
      <c r="X523" s="606"/>
      <c r="Y523" s="606"/>
      <c r="Z523" s="606"/>
      <c r="AA523" s="606"/>
      <c r="AB523" s="606"/>
      <c r="AC523" s="606"/>
      <c r="AD523" s="606"/>
      <c r="AE523" s="606"/>
      <c r="AF523" s="625"/>
      <c r="AG523" s="625"/>
      <c r="AH523" s="625"/>
      <c r="AI523" s="625"/>
      <c r="AJ523" s="625"/>
      <c r="AK523" s="625"/>
      <c r="AL523" s="625"/>
      <c r="AM523" s="625"/>
      <c r="AN523" s="606"/>
      <c r="AO523" s="606"/>
      <c r="AP523" s="606"/>
      <c r="AQ523" s="606"/>
      <c r="AR523" s="606"/>
      <c r="AS523" s="606"/>
      <c r="AT523" s="606"/>
      <c r="AU523" s="606"/>
      <c r="AV523" s="606"/>
      <c r="AW523" s="606"/>
      <c r="AX523" s="606"/>
      <c r="AY523" s="606"/>
      <c r="AZ523" s="606"/>
      <c r="BA523" s="606"/>
    </row>
    <row r="524" spans="1:53" s="672" customFormat="1" x14ac:dyDescent="0.25">
      <c r="A524" s="606"/>
      <c r="B524" s="677"/>
      <c r="C524" s="677"/>
      <c r="D524" s="676"/>
      <c r="E524" s="675"/>
      <c r="F524" s="675"/>
      <c r="G524" s="673"/>
      <c r="H524" s="674"/>
      <c r="I524" s="673"/>
      <c r="J524" s="679" t="str">
        <f>IF(D524&lt;&gt;"",IF(E524&lt;&gt;"",VLOOKUP(CONCATENATE(D524,"-",E524),'[2]Three Phase - UG'!$C$8:$T$18,9,FALSE),""),"")</f>
        <v/>
      </c>
      <c r="K524" s="679" t="str">
        <f>IF(D524&lt;&gt;"",IF(E524&lt;&gt;"",VLOOKUP(CONCATENATE(D524,"-",E524),'[2]Three Phase - UG'!$C$8:$T$18,10,FALSE),""),"")</f>
        <v/>
      </c>
      <c r="L524" s="679" t="str">
        <f>IF(D524&lt;&gt;"",IF(E524&lt;&gt;"",VLOOKUP(CONCATENATE(D524,"-",E524),'[2]Three Phase - UG'!$C$8:$T$18,12,FALSE),""),"")</f>
        <v/>
      </c>
      <c r="M524" s="679" t="str">
        <f>IF(D524&lt;&gt;"",IF(E524&lt;&gt;"",VLOOKUP(CONCATENATE(D524,"-",E524),'[2]Three Phase - UG'!$C$8:$T$18,13,FALSE),""),"")</f>
        <v/>
      </c>
      <c r="N524" s="678" t="str">
        <f>IF(D524&lt;&gt;"",IF(E524&lt;&gt;"",VLOOKUP(CONCATENATE(D524,"-",E524),'[2]Three Phase - UG'!$C$8:$T$18,15,FALSE)*1000000,""),"")</f>
        <v/>
      </c>
      <c r="O524" s="679"/>
      <c r="P524" s="678"/>
      <c r="W524" s="671"/>
      <c r="X524" s="606"/>
      <c r="Y524" s="606"/>
      <c r="Z524" s="606"/>
      <c r="AA524" s="606"/>
      <c r="AB524" s="606"/>
      <c r="AC524" s="606"/>
      <c r="AD524" s="606"/>
      <c r="AE524" s="606"/>
      <c r="AF524" s="625"/>
      <c r="AG524" s="625"/>
      <c r="AH524" s="625"/>
      <c r="AI524" s="625"/>
      <c r="AJ524" s="625"/>
      <c r="AK524" s="625"/>
      <c r="AL524" s="625"/>
      <c r="AM524" s="625"/>
      <c r="AN524" s="606"/>
      <c r="AO524" s="606"/>
      <c r="AP524" s="606"/>
      <c r="AQ524" s="606"/>
      <c r="AR524" s="606"/>
      <c r="AS524" s="606"/>
      <c r="AT524" s="606"/>
      <c r="AU524" s="606"/>
      <c r="AV524" s="606"/>
      <c r="AW524" s="606"/>
      <c r="AX524" s="606"/>
      <c r="AY524" s="606"/>
      <c r="AZ524" s="606"/>
      <c r="BA524" s="606"/>
    </row>
    <row r="525" spans="1:53" s="672" customFormat="1" x14ac:dyDescent="0.25">
      <c r="A525" s="606"/>
      <c r="B525" s="677"/>
      <c r="C525" s="677"/>
      <c r="D525" s="676"/>
      <c r="E525" s="675"/>
      <c r="F525" s="675"/>
      <c r="G525" s="673"/>
      <c r="H525" s="674"/>
      <c r="I525" s="673"/>
      <c r="J525" s="679" t="str">
        <f>IF(D525&lt;&gt;"",IF(E525&lt;&gt;"",VLOOKUP(CONCATENATE(D525,"-",E525),'[2]Three Phase - UG'!$C$8:$T$18,9,FALSE),""),"")</f>
        <v/>
      </c>
      <c r="K525" s="679" t="str">
        <f>IF(D525&lt;&gt;"",IF(E525&lt;&gt;"",VLOOKUP(CONCATENATE(D525,"-",E525),'[2]Three Phase - UG'!$C$8:$T$18,10,FALSE),""),"")</f>
        <v/>
      </c>
      <c r="L525" s="679" t="str">
        <f>IF(D525&lt;&gt;"",IF(E525&lt;&gt;"",VLOOKUP(CONCATENATE(D525,"-",E525),'[2]Three Phase - UG'!$C$8:$T$18,12,FALSE),""),"")</f>
        <v/>
      </c>
      <c r="M525" s="679" t="str">
        <f>IF(D525&lt;&gt;"",IF(E525&lt;&gt;"",VLOOKUP(CONCATENATE(D525,"-",E525),'[2]Three Phase - UG'!$C$8:$T$18,13,FALSE),""),"")</f>
        <v/>
      </c>
      <c r="N525" s="678" t="str">
        <f>IF(D525&lt;&gt;"",IF(E525&lt;&gt;"",VLOOKUP(CONCATENATE(D525,"-",E525),'[2]Three Phase - UG'!$C$8:$T$18,15,FALSE)*1000000,""),"")</f>
        <v/>
      </c>
      <c r="O525" s="679"/>
      <c r="P525" s="678"/>
      <c r="W525" s="671"/>
      <c r="X525" s="606"/>
      <c r="Y525" s="606"/>
      <c r="Z525" s="606"/>
      <c r="AA525" s="606"/>
      <c r="AB525" s="606"/>
      <c r="AC525" s="606"/>
      <c r="AD525" s="606"/>
      <c r="AE525" s="606"/>
      <c r="AF525" s="625"/>
      <c r="AG525" s="625"/>
      <c r="AH525" s="625"/>
      <c r="AI525" s="625"/>
      <c r="AJ525" s="625"/>
      <c r="AK525" s="625"/>
      <c r="AL525" s="625"/>
      <c r="AM525" s="625"/>
      <c r="AN525" s="606"/>
      <c r="AO525" s="606"/>
      <c r="AP525" s="606"/>
      <c r="AQ525" s="606"/>
      <c r="AR525" s="606"/>
      <c r="AS525" s="606"/>
      <c r="AT525" s="606"/>
      <c r="AU525" s="606"/>
      <c r="AV525" s="606"/>
      <c r="AW525" s="606"/>
      <c r="AX525" s="606"/>
      <c r="AY525" s="606"/>
      <c r="AZ525" s="606"/>
      <c r="BA525" s="606"/>
    </row>
    <row r="526" spans="1:53" s="672" customFormat="1" x14ac:dyDescent="0.25">
      <c r="A526" s="606"/>
      <c r="B526" s="677"/>
      <c r="C526" s="677"/>
      <c r="D526" s="676"/>
      <c r="E526" s="675"/>
      <c r="F526" s="675"/>
      <c r="G526" s="673"/>
      <c r="H526" s="674"/>
      <c r="I526" s="673"/>
      <c r="J526" s="679" t="str">
        <f>IF(D526&lt;&gt;"",IF(E526&lt;&gt;"",VLOOKUP(CONCATENATE(D526,"-",E526),'[2]Three Phase - UG'!$C$8:$T$18,9,FALSE),""),"")</f>
        <v/>
      </c>
      <c r="K526" s="679" t="str">
        <f>IF(D526&lt;&gt;"",IF(E526&lt;&gt;"",VLOOKUP(CONCATENATE(D526,"-",E526),'[2]Three Phase - UG'!$C$8:$T$18,10,FALSE),""),"")</f>
        <v/>
      </c>
      <c r="L526" s="679" t="str">
        <f>IF(D526&lt;&gt;"",IF(E526&lt;&gt;"",VLOOKUP(CONCATENATE(D526,"-",E526),'[2]Three Phase - UG'!$C$8:$T$18,12,FALSE),""),"")</f>
        <v/>
      </c>
      <c r="M526" s="679" t="str">
        <f>IF(D526&lt;&gt;"",IF(E526&lt;&gt;"",VLOOKUP(CONCATENATE(D526,"-",E526),'[2]Three Phase - UG'!$C$8:$T$18,13,FALSE),""),"")</f>
        <v/>
      </c>
      <c r="N526" s="678" t="str">
        <f>IF(D526&lt;&gt;"",IF(E526&lt;&gt;"",VLOOKUP(CONCATENATE(D526,"-",E526),'[2]Three Phase - UG'!$C$8:$T$18,15,FALSE)*1000000,""),"")</f>
        <v/>
      </c>
      <c r="O526" s="679"/>
      <c r="P526" s="678"/>
      <c r="W526" s="671"/>
      <c r="X526" s="606"/>
      <c r="Y526" s="606"/>
      <c r="Z526" s="606"/>
      <c r="AA526" s="606"/>
      <c r="AB526" s="606"/>
      <c r="AC526" s="606"/>
      <c r="AD526" s="606"/>
      <c r="AE526" s="606"/>
      <c r="AF526" s="625"/>
      <c r="AG526" s="625"/>
      <c r="AH526" s="625"/>
      <c r="AI526" s="625"/>
      <c r="AJ526" s="625"/>
      <c r="AK526" s="625"/>
      <c r="AL526" s="625"/>
      <c r="AM526" s="625"/>
      <c r="AN526" s="606"/>
      <c r="AO526" s="606"/>
      <c r="AP526" s="606"/>
      <c r="AQ526" s="606"/>
      <c r="AR526" s="606"/>
      <c r="AS526" s="606"/>
      <c r="AT526" s="606"/>
      <c r="AU526" s="606"/>
      <c r="AV526" s="606"/>
      <c r="AW526" s="606"/>
      <c r="AX526" s="606"/>
      <c r="AY526" s="606"/>
      <c r="AZ526" s="606"/>
      <c r="BA526" s="606"/>
    </row>
    <row r="527" spans="1:53" s="672" customFormat="1" x14ac:dyDescent="0.25">
      <c r="A527" s="606"/>
      <c r="B527" s="677"/>
      <c r="C527" s="677"/>
      <c r="D527" s="676"/>
      <c r="E527" s="675"/>
      <c r="F527" s="675"/>
      <c r="G527" s="673"/>
      <c r="H527" s="674"/>
      <c r="I527" s="673"/>
      <c r="J527" s="679" t="str">
        <f>IF(D527&lt;&gt;"",IF(E527&lt;&gt;"",VLOOKUP(CONCATENATE(D527,"-",E527),'[2]Three Phase - UG'!$C$8:$T$18,9,FALSE),""),"")</f>
        <v/>
      </c>
      <c r="K527" s="679" t="str">
        <f>IF(D527&lt;&gt;"",IF(E527&lt;&gt;"",VLOOKUP(CONCATENATE(D527,"-",E527),'[2]Three Phase - UG'!$C$8:$T$18,10,FALSE),""),"")</f>
        <v/>
      </c>
      <c r="L527" s="679" t="str">
        <f>IF(D527&lt;&gt;"",IF(E527&lt;&gt;"",VLOOKUP(CONCATENATE(D527,"-",E527),'[2]Three Phase - UG'!$C$8:$T$18,12,FALSE),""),"")</f>
        <v/>
      </c>
      <c r="M527" s="679" t="str">
        <f>IF(D527&lt;&gt;"",IF(E527&lt;&gt;"",VLOOKUP(CONCATENATE(D527,"-",E527),'[2]Three Phase - UG'!$C$8:$T$18,13,FALSE),""),"")</f>
        <v/>
      </c>
      <c r="N527" s="678" t="str">
        <f>IF(D527&lt;&gt;"",IF(E527&lt;&gt;"",VLOOKUP(CONCATENATE(D527,"-",E527),'[2]Three Phase - UG'!$C$8:$T$18,15,FALSE)*1000000,""),"")</f>
        <v/>
      </c>
      <c r="O527" s="679"/>
      <c r="P527" s="678"/>
      <c r="W527" s="671"/>
      <c r="X527" s="606"/>
      <c r="Y527" s="606"/>
      <c r="Z527" s="606"/>
      <c r="AA527" s="606"/>
      <c r="AB527" s="606"/>
      <c r="AC527" s="606"/>
      <c r="AD527" s="606"/>
      <c r="AE527" s="606"/>
      <c r="AF527" s="625"/>
      <c r="AG527" s="625"/>
      <c r="AH527" s="625"/>
      <c r="AI527" s="625"/>
      <c r="AJ527" s="625"/>
      <c r="AK527" s="625"/>
      <c r="AL527" s="625"/>
      <c r="AM527" s="625"/>
      <c r="AN527" s="606"/>
      <c r="AO527" s="606"/>
      <c r="AP527" s="606"/>
      <c r="AQ527" s="606"/>
      <c r="AR527" s="606"/>
      <c r="AS527" s="606"/>
      <c r="AT527" s="606"/>
      <c r="AU527" s="606"/>
      <c r="AV527" s="606"/>
      <c r="AW527" s="606"/>
      <c r="AX527" s="606"/>
      <c r="AY527" s="606"/>
      <c r="AZ527" s="606"/>
      <c r="BA527" s="606"/>
    </row>
    <row r="528" spans="1:53" s="672" customFormat="1" x14ac:dyDescent="0.25">
      <c r="A528" s="606"/>
      <c r="B528" s="677"/>
      <c r="C528" s="677"/>
      <c r="D528" s="676"/>
      <c r="E528" s="675"/>
      <c r="F528" s="675"/>
      <c r="G528" s="673"/>
      <c r="H528" s="674"/>
      <c r="I528" s="673"/>
      <c r="J528" s="679" t="str">
        <f>IF(D528&lt;&gt;"",IF(E528&lt;&gt;"",VLOOKUP(CONCATENATE(D528,"-",E528),'[2]Three Phase - UG'!$C$8:$T$18,9,FALSE),""),"")</f>
        <v/>
      </c>
      <c r="K528" s="679" t="str">
        <f>IF(D528&lt;&gt;"",IF(E528&lt;&gt;"",VLOOKUP(CONCATENATE(D528,"-",E528),'[2]Three Phase - UG'!$C$8:$T$18,10,FALSE),""),"")</f>
        <v/>
      </c>
      <c r="L528" s="679" t="str">
        <f>IF(D528&lt;&gt;"",IF(E528&lt;&gt;"",VLOOKUP(CONCATENATE(D528,"-",E528),'[2]Three Phase - UG'!$C$8:$T$18,12,FALSE),""),"")</f>
        <v/>
      </c>
      <c r="M528" s="679" t="str">
        <f>IF(D528&lt;&gt;"",IF(E528&lt;&gt;"",VLOOKUP(CONCATENATE(D528,"-",E528),'[2]Three Phase - UG'!$C$8:$T$18,13,FALSE),""),"")</f>
        <v/>
      </c>
      <c r="N528" s="678" t="str">
        <f>IF(D528&lt;&gt;"",IF(E528&lt;&gt;"",VLOOKUP(CONCATENATE(D528,"-",E528),'[2]Three Phase - UG'!$C$8:$T$18,15,FALSE)*1000000,""),"")</f>
        <v/>
      </c>
      <c r="O528" s="679"/>
      <c r="P528" s="678"/>
      <c r="W528" s="671"/>
      <c r="X528" s="606"/>
      <c r="Y528" s="606"/>
      <c r="Z528" s="606"/>
      <c r="AA528" s="606"/>
      <c r="AB528" s="606"/>
      <c r="AC528" s="606"/>
      <c r="AD528" s="606"/>
      <c r="AE528" s="606"/>
      <c r="AF528" s="625"/>
      <c r="AG528" s="625"/>
      <c r="AH528" s="625"/>
      <c r="AI528" s="625"/>
      <c r="AJ528" s="625"/>
      <c r="AK528" s="625"/>
      <c r="AL528" s="625"/>
      <c r="AM528" s="625"/>
      <c r="AN528" s="606"/>
      <c r="AO528" s="606"/>
      <c r="AP528" s="606"/>
      <c r="AQ528" s="606"/>
      <c r="AR528" s="606"/>
      <c r="AS528" s="606"/>
      <c r="AT528" s="606"/>
      <c r="AU528" s="606"/>
      <c r="AV528" s="606"/>
      <c r="AW528" s="606"/>
      <c r="AX528" s="606"/>
      <c r="AY528" s="606"/>
      <c r="AZ528" s="606"/>
      <c r="BA528" s="606"/>
    </row>
    <row r="529" spans="1:53" s="672" customFormat="1" x14ac:dyDescent="0.25">
      <c r="A529" s="606"/>
      <c r="B529" s="677"/>
      <c r="C529" s="677"/>
      <c r="D529" s="676"/>
      <c r="E529" s="675"/>
      <c r="F529" s="675"/>
      <c r="G529" s="673"/>
      <c r="H529" s="674"/>
      <c r="I529" s="673"/>
      <c r="J529" s="679" t="str">
        <f>IF(D529&lt;&gt;"",IF(E529&lt;&gt;"",VLOOKUP(CONCATENATE(D529,"-",E529),'[2]Three Phase - UG'!$C$8:$T$18,9,FALSE),""),"")</f>
        <v/>
      </c>
      <c r="K529" s="679" t="str">
        <f>IF(D529&lt;&gt;"",IF(E529&lt;&gt;"",VLOOKUP(CONCATENATE(D529,"-",E529),'[2]Three Phase - UG'!$C$8:$T$18,10,FALSE),""),"")</f>
        <v/>
      </c>
      <c r="L529" s="679" t="str">
        <f>IF(D529&lt;&gt;"",IF(E529&lt;&gt;"",VLOOKUP(CONCATENATE(D529,"-",E529),'[2]Three Phase - UG'!$C$8:$T$18,12,FALSE),""),"")</f>
        <v/>
      </c>
      <c r="M529" s="679" t="str">
        <f>IF(D529&lt;&gt;"",IF(E529&lt;&gt;"",VLOOKUP(CONCATENATE(D529,"-",E529),'[2]Three Phase - UG'!$C$8:$T$18,13,FALSE),""),"")</f>
        <v/>
      </c>
      <c r="N529" s="678" t="str">
        <f>IF(D529&lt;&gt;"",IF(E529&lt;&gt;"",VLOOKUP(CONCATENATE(D529,"-",E529),'[2]Three Phase - UG'!$C$8:$T$18,15,FALSE)*1000000,""),"")</f>
        <v/>
      </c>
      <c r="O529" s="679"/>
      <c r="P529" s="678"/>
      <c r="W529" s="671"/>
      <c r="X529" s="606"/>
      <c r="Y529" s="606"/>
      <c r="Z529" s="606"/>
      <c r="AA529" s="606"/>
      <c r="AB529" s="606"/>
      <c r="AC529" s="606"/>
      <c r="AD529" s="606"/>
      <c r="AE529" s="606"/>
      <c r="AF529" s="625"/>
      <c r="AG529" s="625"/>
      <c r="AH529" s="625"/>
      <c r="AI529" s="625"/>
      <c r="AJ529" s="625"/>
      <c r="AK529" s="625"/>
      <c r="AL529" s="625"/>
      <c r="AM529" s="625"/>
      <c r="AN529" s="606"/>
      <c r="AO529" s="606"/>
      <c r="AP529" s="606"/>
      <c r="AQ529" s="606"/>
      <c r="AR529" s="606"/>
      <c r="AS529" s="606"/>
      <c r="AT529" s="606"/>
      <c r="AU529" s="606"/>
      <c r="AV529" s="606"/>
      <c r="AW529" s="606"/>
      <c r="AX529" s="606"/>
      <c r="AY529" s="606"/>
      <c r="AZ529" s="606"/>
      <c r="BA529" s="606"/>
    </row>
    <row r="530" spans="1:53" s="672" customFormat="1" x14ac:dyDescent="0.25">
      <c r="A530" s="606"/>
      <c r="B530" s="677"/>
      <c r="C530" s="677"/>
      <c r="D530" s="676"/>
      <c r="E530" s="675"/>
      <c r="F530" s="675"/>
      <c r="G530" s="673"/>
      <c r="H530" s="674"/>
      <c r="I530" s="673"/>
      <c r="J530" s="679" t="str">
        <f>IF(D530&lt;&gt;"",IF(E530&lt;&gt;"",VLOOKUP(CONCATENATE(D530,"-",E530),'[2]Three Phase - UG'!$C$8:$T$18,9,FALSE),""),"")</f>
        <v/>
      </c>
      <c r="K530" s="679" t="str">
        <f>IF(D530&lt;&gt;"",IF(E530&lt;&gt;"",VLOOKUP(CONCATENATE(D530,"-",E530),'[2]Three Phase - UG'!$C$8:$T$18,10,FALSE),""),"")</f>
        <v/>
      </c>
      <c r="L530" s="679" t="str">
        <f>IF(D530&lt;&gt;"",IF(E530&lt;&gt;"",VLOOKUP(CONCATENATE(D530,"-",E530),'[2]Three Phase - UG'!$C$8:$T$18,12,FALSE),""),"")</f>
        <v/>
      </c>
      <c r="M530" s="679" t="str">
        <f>IF(D530&lt;&gt;"",IF(E530&lt;&gt;"",VLOOKUP(CONCATENATE(D530,"-",E530),'[2]Three Phase - UG'!$C$8:$T$18,13,FALSE),""),"")</f>
        <v/>
      </c>
      <c r="N530" s="678" t="str">
        <f>IF(D530&lt;&gt;"",IF(E530&lt;&gt;"",VLOOKUP(CONCATENATE(D530,"-",E530),'[2]Three Phase - UG'!$C$8:$T$18,15,FALSE)*1000000,""),"")</f>
        <v/>
      </c>
      <c r="O530" s="679"/>
      <c r="P530" s="678"/>
      <c r="W530" s="671"/>
      <c r="X530" s="606"/>
      <c r="Y530" s="606"/>
      <c r="Z530" s="606"/>
      <c r="AA530" s="606"/>
      <c r="AB530" s="606"/>
      <c r="AC530" s="606"/>
      <c r="AD530" s="606"/>
      <c r="AE530" s="606"/>
      <c r="AF530" s="625"/>
      <c r="AG530" s="625"/>
      <c r="AH530" s="625"/>
      <c r="AI530" s="625"/>
      <c r="AJ530" s="625"/>
      <c r="AK530" s="625"/>
      <c r="AL530" s="625"/>
      <c r="AM530" s="625"/>
      <c r="AN530" s="606"/>
      <c r="AO530" s="606"/>
      <c r="AP530" s="606"/>
      <c r="AQ530" s="606"/>
      <c r="AR530" s="606"/>
      <c r="AS530" s="606"/>
      <c r="AT530" s="606"/>
      <c r="AU530" s="606"/>
      <c r="AV530" s="606"/>
      <c r="AW530" s="606"/>
      <c r="AX530" s="606"/>
      <c r="AY530" s="606"/>
      <c r="AZ530" s="606"/>
      <c r="BA530" s="606"/>
    </row>
    <row r="531" spans="1:53" s="672" customFormat="1" x14ac:dyDescent="0.25">
      <c r="A531" s="606"/>
      <c r="B531" s="677"/>
      <c r="C531" s="677"/>
      <c r="D531" s="676"/>
      <c r="E531" s="675"/>
      <c r="F531" s="675"/>
      <c r="G531" s="673"/>
      <c r="H531" s="674"/>
      <c r="I531" s="673"/>
      <c r="J531" s="679" t="str">
        <f>IF(D531&lt;&gt;"",IF(E531&lt;&gt;"",VLOOKUP(CONCATENATE(D531,"-",E531),'[2]Three Phase - UG'!$C$8:$T$18,9,FALSE),""),"")</f>
        <v/>
      </c>
      <c r="K531" s="679" t="str">
        <f>IF(D531&lt;&gt;"",IF(E531&lt;&gt;"",VLOOKUP(CONCATENATE(D531,"-",E531),'[2]Three Phase - UG'!$C$8:$T$18,10,FALSE),""),"")</f>
        <v/>
      </c>
      <c r="L531" s="679" t="str">
        <f>IF(D531&lt;&gt;"",IF(E531&lt;&gt;"",VLOOKUP(CONCATENATE(D531,"-",E531),'[2]Three Phase - UG'!$C$8:$T$18,12,FALSE),""),"")</f>
        <v/>
      </c>
      <c r="M531" s="679" t="str">
        <f>IF(D531&lt;&gt;"",IF(E531&lt;&gt;"",VLOOKUP(CONCATENATE(D531,"-",E531),'[2]Three Phase - UG'!$C$8:$T$18,13,FALSE),""),"")</f>
        <v/>
      </c>
      <c r="N531" s="678" t="str">
        <f>IF(D531&lt;&gt;"",IF(E531&lt;&gt;"",VLOOKUP(CONCATENATE(D531,"-",E531),'[2]Three Phase - UG'!$C$8:$T$18,15,FALSE)*1000000,""),"")</f>
        <v/>
      </c>
      <c r="O531" s="679"/>
      <c r="P531" s="678"/>
      <c r="W531" s="671"/>
      <c r="X531" s="606"/>
      <c r="Y531" s="606"/>
      <c r="Z531" s="606"/>
      <c r="AA531" s="606"/>
      <c r="AB531" s="606"/>
      <c r="AC531" s="606"/>
      <c r="AD531" s="606"/>
      <c r="AE531" s="606"/>
      <c r="AF531" s="625"/>
      <c r="AG531" s="625"/>
      <c r="AH531" s="625"/>
      <c r="AI531" s="625"/>
      <c r="AJ531" s="625"/>
      <c r="AK531" s="625"/>
      <c r="AL531" s="625"/>
      <c r="AM531" s="625"/>
      <c r="AN531" s="606"/>
      <c r="AO531" s="606"/>
      <c r="AP531" s="606"/>
      <c r="AQ531" s="606"/>
      <c r="AR531" s="606"/>
      <c r="AS531" s="606"/>
      <c r="AT531" s="606"/>
      <c r="AU531" s="606"/>
      <c r="AV531" s="606"/>
      <c r="AW531" s="606"/>
      <c r="AX531" s="606"/>
      <c r="AY531" s="606"/>
      <c r="AZ531" s="606"/>
      <c r="BA531" s="606"/>
    </row>
    <row r="532" spans="1:53" s="672" customFormat="1" x14ac:dyDescent="0.25">
      <c r="A532" s="606"/>
      <c r="B532" s="677"/>
      <c r="C532" s="677"/>
      <c r="D532" s="676"/>
      <c r="E532" s="675"/>
      <c r="F532" s="675"/>
      <c r="G532" s="673"/>
      <c r="H532" s="674"/>
      <c r="I532" s="673"/>
      <c r="J532" s="679" t="str">
        <f>IF(D532&lt;&gt;"",IF(E532&lt;&gt;"",VLOOKUP(CONCATENATE(D532,"-",E532),'[2]Three Phase - UG'!$C$8:$T$18,9,FALSE),""),"")</f>
        <v/>
      </c>
      <c r="K532" s="679" t="str">
        <f>IF(D532&lt;&gt;"",IF(E532&lt;&gt;"",VLOOKUP(CONCATENATE(D532,"-",E532),'[2]Three Phase - UG'!$C$8:$T$18,10,FALSE),""),"")</f>
        <v/>
      </c>
      <c r="L532" s="679" t="str">
        <f>IF(D532&lt;&gt;"",IF(E532&lt;&gt;"",VLOOKUP(CONCATENATE(D532,"-",E532),'[2]Three Phase - UG'!$C$8:$T$18,12,FALSE),""),"")</f>
        <v/>
      </c>
      <c r="M532" s="679" t="str">
        <f>IF(D532&lt;&gt;"",IF(E532&lt;&gt;"",VLOOKUP(CONCATENATE(D532,"-",E532),'[2]Three Phase - UG'!$C$8:$T$18,13,FALSE),""),"")</f>
        <v/>
      </c>
      <c r="N532" s="678" t="str">
        <f>IF(D532&lt;&gt;"",IF(E532&lt;&gt;"",VLOOKUP(CONCATENATE(D532,"-",E532),'[2]Three Phase - UG'!$C$8:$T$18,15,FALSE)*1000000,""),"")</f>
        <v/>
      </c>
      <c r="O532" s="679"/>
      <c r="P532" s="678"/>
      <c r="W532" s="671"/>
      <c r="X532" s="606"/>
      <c r="Y532" s="606"/>
      <c r="Z532" s="606"/>
      <c r="AA532" s="606"/>
      <c r="AB532" s="606"/>
      <c r="AC532" s="606"/>
      <c r="AD532" s="606"/>
      <c r="AE532" s="606"/>
      <c r="AF532" s="625"/>
      <c r="AG532" s="625"/>
      <c r="AH532" s="625"/>
      <c r="AI532" s="625"/>
      <c r="AJ532" s="625"/>
      <c r="AK532" s="625"/>
      <c r="AL532" s="625"/>
      <c r="AM532" s="625"/>
      <c r="AN532" s="606"/>
      <c r="AO532" s="606"/>
      <c r="AP532" s="606"/>
      <c r="AQ532" s="606"/>
      <c r="AR532" s="606"/>
      <c r="AS532" s="606"/>
      <c r="AT532" s="606"/>
      <c r="AU532" s="606"/>
      <c r="AV532" s="606"/>
      <c r="AW532" s="606"/>
      <c r="AX532" s="606"/>
      <c r="AY532" s="606"/>
      <c r="AZ532" s="606"/>
      <c r="BA532" s="606"/>
    </row>
    <row r="533" spans="1:53" s="672" customFormat="1" x14ac:dyDescent="0.25">
      <c r="A533" s="606"/>
      <c r="B533" s="677"/>
      <c r="C533" s="677"/>
      <c r="D533" s="676"/>
      <c r="E533" s="675"/>
      <c r="F533" s="675"/>
      <c r="G533" s="673"/>
      <c r="H533" s="674"/>
      <c r="I533" s="673"/>
      <c r="J533" s="679" t="str">
        <f>IF(D533&lt;&gt;"",IF(E533&lt;&gt;"",VLOOKUP(CONCATENATE(D533,"-",E533),'[2]Three Phase - UG'!$C$8:$T$18,9,FALSE),""),"")</f>
        <v/>
      </c>
      <c r="K533" s="679" t="str">
        <f>IF(D533&lt;&gt;"",IF(E533&lt;&gt;"",VLOOKUP(CONCATENATE(D533,"-",E533),'[2]Three Phase - UG'!$C$8:$T$18,10,FALSE),""),"")</f>
        <v/>
      </c>
      <c r="L533" s="679" t="str">
        <f>IF(D533&lt;&gt;"",IF(E533&lt;&gt;"",VLOOKUP(CONCATENATE(D533,"-",E533),'[2]Three Phase - UG'!$C$8:$T$18,12,FALSE),""),"")</f>
        <v/>
      </c>
      <c r="M533" s="679" t="str">
        <f>IF(D533&lt;&gt;"",IF(E533&lt;&gt;"",VLOOKUP(CONCATENATE(D533,"-",E533),'[2]Three Phase - UG'!$C$8:$T$18,13,FALSE),""),"")</f>
        <v/>
      </c>
      <c r="N533" s="678" t="str">
        <f>IF(D533&lt;&gt;"",IF(E533&lt;&gt;"",VLOOKUP(CONCATENATE(D533,"-",E533),'[2]Three Phase - UG'!$C$8:$T$18,15,FALSE)*1000000,""),"")</f>
        <v/>
      </c>
      <c r="O533" s="679"/>
      <c r="P533" s="678"/>
      <c r="W533" s="671"/>
      <c r="X533" s="606"/>
      <c r="Y533" s="606"/>
      <c r="Z533" s="606"/>
      <c r="AA533" s="606"/>
      <c r="AB533" s="606"/>
      <c r="AC533" s="606"/>
      <c r="AD533" s="606"/>
      <c r="AE533" s="606"/>
      <c r="AF533" s="625"/>
      <c r="AG533" s="625"/>
      <c r="AH533" s="625"/>
      <c r="AI533" s="625"/>
      <c r="AJ533" s="625"/>
      <c r="AK533" s="625"/>
      <c r="AL533" s="625"/>
      <c r="AM533" s="625"/>
      <c r="AN533" s="606"/>
      <c r="AO533" s="606"/>
      <c r="AP533" s="606"/>
      <c r="AQ533" s="606"/>
      <c r="AR533" s="606"/>
      <c r="AS533" s="606"/>
      <c r="AT533" s="606"/>
      <c r="AU533" s="606"/>
      <c r="AV533" s="606"/>
      <c r="AW533" s="606"/>
      <c r="AX533" s="606"/>
      <c r="AY533" s="606"/>
      <c r="AZ533" s="606"/>
      <c r="BA533" s="606"/>
    </row>
    <row r="534" spans="1:53" s="672" customFormat="1" x14ac:dyDescent="0.25">
      <c r="A534" s="606"/>
      <c r="B534" s="677"/>
      <c r="C534" s="677"/>
      <c r="D534" s="676"/>
      <c r="E534" s="675"/>
      <c r="F534" s="675"/>
      <c r="G534" s="673"/>
      <c r="H534" s="674"/>
      <c r="I534" s="673"/>
      <c r="J534" s="679" t="str">
        <f>IF(D534&lt;&gt;"",IF(E534&lt;&gt;"",VLOOKUP(CONCATENATE(D534,"-",E534),'[2]Three Phase - UG'!$C$8:$T$18,9,FALSE),""),"")</f>
        <v/>
      </c>
      <c r="K534" s="679" t="str">
        <f>IF(D534&lt;&gt;"",IF(E534&lt;&gt;"",VLOOKUP(CONCATENATE(D534,"-",E534),'[2]Three Phase - UG'!$C$8:$T$18,10,FALSE),""),"")</f>
        <v/>
      </c>
      <c r="L534" s="679" t="str">
        <f>IF(D534&lt;&gt;"",IF(E534&lt;&gt;"",VLOOKUP(CONCATENATE(D534,"-",E534),'[2]Three Phase - UG'!$C$8:$T$18,12,FALSE),""),"")</f>
        <v/>
      </c>
      <c r="M534" s="679" t="str">
        <f>IF(D534&lt;&gt;"",IF(E534&lt;&gt;"",VLOOKUP(CONCATENATE(D534,"-",E534),'[2]Three Phase - UG'!$C$8:$T$18,13,FALSE),""),"")</f>
        <v/>
      </c>
      <c r="N534" s="678" t="str">
        <f>IF(D534&lt;&gt;"",IF(E534&lt;&gt;"",VLOOKUP(CONCATENATE(D534,"-",E534),'[2]Three Phase - UG'!$C$8:$T$18,15,FALSE)*1000000,""),"")</f>
        <v/>
      </c>
      <c r="O534" s="679"/>
      <c r="P534" s="678"/>
      <c r="W534" s="671"/>
      <c r="X534" s="606"/>
      <c r="Y534" s="606"/>
      <c r="Z534" s="606"/>
      <c r="AA534" s="606"/>
      <c r="AB534" s="606"/>
      <c r="AC534" s="606"/>
      <c r="AD534" s="606"/>
      <c r="AE534" s="606"/>
      <c r="AF534" s="625"/>
      <c r="AG534" s="625"/>
      <c r="AH534" s="625"/>
      <c r="AI534" s="625"/>
      <c r="AJ534" s="625"/>
      <c r="AK534" s="625"/>
      <c r="AL534" s="625"/>
      <c r="AM534" s="625"/>
      <c r="AN534" s="606"/>
      <c r="AO534" s="606"/>
      <c r="AP534" s="606"/>
      <c r="AQ534" s="606"/>
      <c r="AR534" s="606"/>
      <c r="AS534" s="606"/>
      <c r="AT534" s="606"/>
      <c r="AU534" s="606"/>
      <c r="AV534" s="606"/>
      <c r="AW534" s="606"/>
      <c r="AX534" s="606"/>
      <c r="AY534" s="606"/>
      <c r="AZ534" s="606"/>
      <c r="BA534" s="606"/>
    </row>
    <row r="535" spans="1:53" s="672" customFormat="1" x14ac:dyDescent="0.25">
      <c r="A535" s="606"/>
      <c r="B535" s="677"/>
      <c r="C535" s="677"/>
      <c r="D535" s="676"/>
      <c r="E535" s="675"/>
      <c r="F535" s="675"/>
      <c r="G535" s="673"/>
      <c r="H535" s="674"/>
      <c r="I535" s="673"/>
      <c r="J535" s="679" t="str">
        <f>IF(D535&lt;&gt;"",IF(E535&lt;&gt;"",VLOOKUP(CONCATENATE(D535,"-",E535),'[2]Three Phase - UG'!$C$8:$T$18,9,FALSE),""),"")</f>
        <v/>
      </c>
      <c r="K535" s="679" t="str">
        <f>IF(D535&lt;&gt;"",IF(E535&lt;&gt;"",VLOOKUP(CONCATENATE(D535,"-",E535),'[2]Three Phase - UG'!$C$8:$T$18,10,FALSE),""),"")</f>
        <v/>
      </c>
      <c r="L535" s="679" t="str">
        <f>IF(D535&lt;&gt;"",IF(E535&lt;&gt;"",VLOOKUP(CONCATENATE(D535,"-",E535),'[2]Three Phase - UG'!$C$8:$T$18,12,FALSE),""),"")</f>
        <v/>
      </c>
      <c r="M535" s="679" t="str">
        <f>IF(D535&lt;&gt;"",IF(E535&lt;&gt;"",VLOOKUP(CONCATENATE(D535,"-",E535),'[2]Three Phase - UG'!$C$8:$T$18,13,FALSE),""),"")</f>
        <v/>
      </c>
      <c r="N535" s="678" t="str">
        <f>IF(D535&lt;&gt;"",IF(E535&lt;&gt;"",VLOOKUP(CONCATENATE(D535,"-",E535),'[2]Three Phase - UG'!$C$8:$T$18,15,FALSE)*1000000,""),"")</f>
        <v/>
      </c>
      <c r="O535" s="679"/>
      <c r="P535" s="678"/>
      <c r="W535" s="671"/>
      <c r="X535" s="606"/>
      <c r="Y535" s="606"/>
      <c r="Z535" s="606"/>
      <c r="AA535" s="606"/>
      <c r="AB535" s="606"/>
      <c r="AC535" s="606"/>
      <c r="AD535" s="606"/>
      <c r="AE535" s="606"/>
      <c r="AF535" s="625"/>
      <c r="AG535" s="625"/>
      <c r="AH535" s="625"/>
      <c r="AI535" s="625"/>
      <c r="AJ535" s="625"/>
      <c r="AK535" s="625"/>
      <c r="AL535" s="625"/>
      <c r="AM535" s="625"/>
      <c r="AN535" s="606"/>
      <c r="AO535" s="606"/>
      <c r="AP535" s="606"/>
      <c r="AQ535" s="606"/>
      <c r="AR535" s="606"/>
      <c r="AS535" s="606"/>
      <c r="AT535" s="606"/>
      <c r="AU535" s="606"/>
      <c r="AV535" s="606"/>
      <c r="AW535" s="606"/>
      <c r="AX535" s="606"/>
      <c r="AY535" s="606"/>
      <c r="AZ535" s="606"/>
      <c r="BA535" s="606"/>
    </row>
    <row r="536" spans="1:53" s="672" customFormat="1" x14ac:dyDescent="0.25">
      <c r="A536" s="606"/>
      <c r="B536" s="677"/>
      <c r="C536" s="677"/>
      <c r="D536" s="676"/>
      <c r="E536" s="675"/>
      <c r="F536" s="675"/>
      <c r="G536" s="673"/>
      <c r="H536" s="674"/>
      <c r="I536" s="673"/>
      <c r="J536" s="679" t="str">
        <f>IF(D536&lt;&gt;"",IF(E536&lt;&gt;"",VLOOKUP(CONCATENATE(D536,"-",E536),'[2]Three Phase - UG'!$C$8:$T$18,9,FALSE),""),"")</f>
        <v/>
      </c>
      <c r="K536" s="679" t="str">
        <f>IF(D536&lt;&gt;"",IF(E536&lt;&gt;"",VLOOKUP(CONCATENATE(D536,"-",E536),'[2]Three Phase - UG'!$C$8:$T$18,10,FALSE),""),"")</f>
        <v/>
      </c>
      <c r="L536" s="679" t="str">
        <f>IF(D536&lt;&gt;"",IF(E536&lt;&gt;"",VLOOKUP(CONCATENATE(D536,"-",E536),'[2]Three Phase - UG'!$C$8:$T$18,12,FALSE),""),"")</f>
        <v/>
      </c>
      <c r="M536" s="679" t="str">
        <f>IF(D536&lt;&gt;"",IF(E536&lt;&gt;"",VLOOKUP(CONCATENATE(D536,"-",E536),'[2]Three Phase - UG'!$C$8:$T$18,13,FALSE),""),"")</f>
        <v/>
      </c>
      <c r="N536" s="678" t="str">
        <f>IF(D536&lt;&gt;"",IF(E536&lt;&gt;"",VLOOKUP(CONCATENATE(D536,"-",E536),'[2]Three Phase - UG'!$C$8:$T$18,15,FALSE)*1000000,""),"")</f>
        <v/>
      </c>
      <c r="O536" s="679"/>
      <c r="P536" s="678"/>
      <c r="W536" s="671"/>
      <c r="X536" s="606"/>
      <c r="Y536" s="606"/>
      <c r="Z536" s="606"/>
      <c r="AA536" s="606"/>
      <c r="AB536" s="606"/>
      <c r="AC536" s="606"/>
      <c r="AD536" s="606"/>
      <c r="AE536" s="606"/>
      <c r="AF536" s="625"/>
      <c r="AG536" s="625"/>
      <c r="AH536" s="625"/>
      <c r="AI536" s="625"/>
      <c r="AJ536" s="625"/>
      <c r="AK536" s="625"/>
      <c r="AL536" s="625"/>
      <c r="AM536" s="625"/>
      <c r="AN536" s="606"/>
      <c r="AO536" s="606"/>
      <c r="AP536" s="606"/>
      <c r="AQ536" s="606"/>
      <c r="AR536" s="606"/>
      <c r="AS536" s="606"/>
      <c r="AT536" s="606"/>
      <c r="AU536" s="606"/>
      <c r="AV536" s="606"/>
      <c r="AW536" s="606"/>
      <c r="AX536" s="606"/>
      <c r="AY536" s="606"/>
      <c r="AZ536" s="606"/>
      <c r="BA536" s="606"/>
    </row>
    <row r="537" spans="1:53" s="672" customFormat="1" x14ac:dyDescent="0.25">
      <c r="A537" s="606"/>
      <c r="B537" s="677"/>
      <c r="C537" s="677"/>
      <c r="D537" s="676"/>
      <c r="E537" s="675"/>
      <c r="F537" s="675"/>
      <c r="G537" s="673"/>
      <c r="H537" s="674"/>
      <c r="I537" s="673"/>
      <c r="J537" s="679" t="str">
        <f>IF(D537&lt;&gt;"",IF(E537&lt;&gt;"",VLOOKUP(CONCATENATE(D537,"-",E537),'[2]Three Phase - UG'!$C$8:$T$18,9,FALSE),""),"")</f>
        <v/>
      </c>
      <c r="K537" s="679" t="str">
        <f>IF(D537&lt;&gt;"",IF(E537&lt;&gt;"",VLOOKUP(CONCATENATE(D537,"-",E537),'[2]Three Phase - UG'!$C$8:$T$18,10,FALSE),""),"")</f>
        <v/>
      </c>
      <c r="L537" s="679" t="str">
        <f>IF(D537&lt;&gt;"",IF(E537&lt;&gt;"",VLOOKUP(CONCATENATE(D537,"-",E537),'[2]Three Phase - UG'!$C$8:$T$18,12,FALSE),""),"")</f>
        <v/>
      </c>
      <c r="M537" s="679" t="str">
        <f>IF(D537&lt;&gt;"",IF(E537&lt;&gt;"",VLOOKUP(CONCATENATE(D537,"-",E537),'[2]Three Phase - UG'!$C$8:$T$18,13,FALSE),""),"")</f>
        <v/>
      </c>
      <c r="N537" s="678" t="str">
        <f>IF(D537&lt;&gt;"",IF(E537&lt;&gt;"",VLOOKUP(CONCATENATE(D537,"-",E537),'[2]Three Phase - UG'!$C$8:$T$18,15,FALSE)*1000000,""),"")</f>
        <v/>
      </c>
      <c r="O537" s="679"/>
      <c r="P537" s="678"/>
      <c r="W537" s="671"/>
      <c r="X537" s="606"/>
      <c r="Y537" s="606"/>
      <c r="Z537" s="606"/>
      <c r="AA537" s="606"/>
      <c r="AB537" s="606"/>
      <c r="AC537" s="606"/>
      <c r="AD537" s="606"/>
      <c r="AE537" s="606"/>
      <c r="AF537" s="625"/>
      <c r="AG537" s="625"/>
      <c r="AH537" s="625"/>
      <c r="AI537" s="625"/>
      <c r="AJ537" s="625"/>
      <c r="AK537" s="625"/>
      <c r="AL537" s="625"/>
      <c r="AM537" s="625"/>
      <c r="AN537" s="606"/>
      <c r="AO537" s="606"/>
      <c r="AP537" s="606"/>
      <c r="AQ537" s="606"/>
      <c r="AR537" s="606"/>
      <c r="AS537" s="606"/>
      <c r="AT537" s="606"/>
      <c r="AU537" s="606"/>
      <c r="AV537" s="606"/>
      <c r="AW537" s="606"/>
      <c r="AX537" s="606"/>
      <c r="AY537" s="606"/>
      <c r="AZ537" s="606"/>
      <c r="BA537" s="606"/>
    </row>
    <row r="538" spans="1:53" s="672" customFormat="1" x14ac:dyDescent="0.25">
      <c r="A538" s="606"/>
      <c r="B538" s="677"/>
      <c r="C538" s="677"/>
      <c r="D538" s="676"/>
      <c r="E538" s="675"/>
      <c r="F538" s="675"/>
      <c r="G538" s="673"/>
      <c r="H538" s="674"/>
      <c r="I538" s="673"/>
      <c r="J538" s="679" t="str">
        <f>IF(D538&lt;&gt;"",IF(E538&lt;&gt;"",VLOOKUP(CONCATENATE(D538,"-",E538),'[2]Three Phase - UG'!$C$8:$T$18,9,FALSE),""),"")</f>
        <v/>
      </c>
      <c r="K538" s="679" t="str">
        <f>IF(D538&lt;&gt;"",IF(E538&lt;&gt;"",VLOOKUP(CONCATENATE(D538,"-",E538),'[2]Three Phase - UG'!$C$8:$T$18,10,FALSE),""),"")</f>
        <v/>
      </c>
      <c r="L538" s="679" t="str">
        <f>IF(D538&lt;&gt;"",IF(E538&lt;&gt;"",VLOOKUP(CONCATENATE(D538,"-",E538),'[2]Three Phase - UG'!$C$8:$T$18,12,FALSE),""),"")</f>
        <v/>
      </c>
      <c r="M538" s="679" t="str">
        <f>IF(D538&lt;&gt;"",IF(E538&lt;&gt;"",VLOOKUP(CONCATENATE(D538,"-",E538),'[2]Three Phase - UG'!$C$8:$T$18,13,FALSE),""),"")</f>
        <v/>
      </c>
      <c r="N538" s="678" t="str">
        <f>IF(D538&lt;&gt;"",IF(E538&lt;&gt;"",VLOOKUP(CONCATENATE(D538,"-",E538),'[2]Three Phase - UG'!$C$8:$T$18,15,FALSE)*1000000,""),"")</f>
        <v/>
      </c>
      <c r="O538" s="679"/>
      <c r="P538" s="678"/>
      <c r="W538" s="671"/>
      <c r="X538" s="606"/>
      <c r="Y538" s="606"/>
      <c r="Z538" s="606"/>
      <c r="AA538" s="606"/>
      <c r="AB538" s="606"/>
      <c r="AC538" s="606"/>
      <c r="AD538" s="606"/>
      <c r="AE538" s="606"/>
      <c r="AF538" s="625"/>
      <c r="AG538" s="625"/>
      <c r="AH538" s="625"/>
      <c r="AI538" s="625"/>
      <c r="AJ538" s="625"/>
      <c r="AK538" s="625"/>
      <c r="AL538" s="625"/>
      <c r="AM538" s="625"/>
      <c r="AN538" s="606"/>
      <c r="AO538" s="606"/>
      <c r="AP538" s="606"/>
      <c r="AQ538" s="606"/>
      <c r="AR538" s="606"/>
      <c r="AS538" s="606"/>
      <c r="AT538" s="606"/>
      <c r="AU538" s="606"/>
      <c r="AV538" s="606"/>
      <c r="AW538" s="606"/>
      <c r="AX538" s="606"/>
      <c r="AY538" s="606"/>
      <c r="AZ538" s="606"/>
      <c r="BA538" s="606"/>
    </row>
    <row r="539" spans="1:53" s="672" customFormat="1" x14ac:dyDescent="0.25">
      <c r="A539" s="606"/>
      <c r="B539" s="677"/>
      <c r="C539" s="677"/>
      <c r="D539" s="676"/>
      <c r="E539" s="675"/>
      <c r="F539" s="675"/>
      <c r="G539" s="673"/>
      <c r="H539" s="674"/>
      <c r="I539" s="673"/>
      <c r="J539" s="679" t="str">
        <f>IF(D539&lt;&gt;"",IF(E539&lt;&gt;"",VLOOKUP(CONCATENATE(D539,"-",E539),'[2]Three Phase - UG'!$C$8:$T$18,9,FALSE),""),"")</f>
        <v/>
      </c>
      <c r="K539" s="679" t="str">
        <f>IF(D539&lt;&gt;"",IF(E539&lt;&gt;"",VLOOKUP(CONCATENATE(D539,"-",E539),'[2]Three Phase - UG'!$C$8:$T$18,10,FALSE),""),"")</f>
        <v/>
      </c>
      <c r="L539" s="679" t="str">
        <f>IF(D539&lt;&gt;"",IF(E539&lt;&gt;"",VLOOKUP(CONCATENATE(D539,"-",E539),'[2]Three Phase - UG'!$C$8:$T$18,12,FALSE),""),"")</f>
        <v/>
      </c>
      <c r="M539" s="679" t="str">
        <f>IF(D539&lt;&gt;"",IF(E539&lt;&gt;"",VLOOKUP(CONCATENATE(D539,"-",E539),'[2]Three Phase - UG'!$C$8:$T$18,13,FALSE),""),"")</f>
        <v/>
      </c>
      <c r="N539" s="678" t="str">
        <f>IF(D539&lt;&gt;"",IF(E539&lt;&gt;"",VLOOKUP(CONCATENATE(D539,"-",E539),'[2]Three Phase - UG'!$C$8:$T$18,15,FALSE)*1000000,""),"")</f>
        <v/>
      </c>
      <c r="O539" s="679"/>
      <c r="P539" s="678"/>
      <c r="W539" s="671"/>
      <c r="X539" s="606"/>
      <c r="Y539" s="606"/>
      <c r="Z539" s="606"/>
      <c r="AA539" s="606"/>
      <c r="AB539" s="606"/>
      <c r="AC539" s="606"/>
      <c r="AD539" s="606"/>
      <c r="AE539" s="606"/>
      <c r="AF539" s="625"/>
      <c r="AG539" s="625"/>
      <c r="AH539" s="625"/>
      <c r="AI539" s="625"/>
      <c r="AJ539" s="625"/>
      <c r="AK539" s="625"/>
      <c r="AL539" s="625"/>
      <c r="AM539" s="625"/>
      <c r="AN539" s="606"/>
      <c r="AO539" s="606"/>
      <c r="AP539" s="606"/>
      <c r="AQ539" s="606"/>
      <c r="AR539" s="606"/>
      <c r="AS539" s="606"/>
      <c r="AT539" s="606"/>
      <c r="AU539" s="606"/>
      <c r="AV539" s="606"/>
      <c r="AW539" s="606"/>
      <c r="AX539" s="606"/>
      <c r="AY539" s="606"/>
      <c r="AZ539" s="606"/>
      <c r="BA539" s="606"/>
    </row>
    <row r="540" spans="1:53" s="672" customFormat="1" x14ac:dyDescent="0.25">
      <c r="A540" s="606"/>
      <c r="B540" s="677"/>
      <c r="C540" s="677"/>
      <c r="D540" s="676"/>
      <c r="E540" s="675"/>
      <c r="F540" s="675"/>
      <c r="G540" s="673"/>
      <c r="H540" s="674"/>
      <c r="I540" s="673"/>
      <c r="J540" s="679" t="str">
        <f>IF(D540&lt;&gt;"",IF(E540&lt;&gt;"",VLOOKUP(CONCATENATE(D540,"-",E540),'[2]Three Phase - UG'!$C$8:$T$18,9,FALSE),""),"")</f>
        <v/>
      </c>
      <c r="K540" s="679" t="str">
        <f>IF(D540&lt;&gt;"",IF(E540&lt;&gt;"",VLOOKUP(CONCATENATE(D540,"-",E540),'[2]Three Phase - UG'!$C$8:$T$18,10,FALSE),""),"")</f>
        <v/>
      </c>
      <c r="L540" s="679" t="str">
        <f>IF(D540&lt;&gt;"",IF(E540&lt;&gt;"",VLOOKUP(CONCATENATE(D540,"-",E540),'[2]Three Phase - UG'!$C$8:$T$18,12,FALSE),""),"")</f>
        <v/>
      </c>
      <c r="M540" s="679" t="str">
        <f>IF(D540&lt;&gt;"",IF(E540&lt;&gt;"",VLOOKUP(CONCATENATE(D540,"-",E540),'[2]Three Phase - UG'!$C$8:$T$18,13,FALSE),""),"")</f>
        <v/>
      </c>
      <c r="N540" s="678" t="str">
        <f>IF(D540&lt;&gt;"",IF(E540&lt;&gt;"",VLOOKUP(CONCATENATE(D540,"-",E540),'[2]Three Phase - UG'!$C$8:$T$18,15,FALSE)*1000000,""),"")</f>
        <v/>
      </c>
      <c r="O540" s="679"/>
      <c r="P540" s="678"/>
      <c r="W540" s="671"/>
      <c r="X540" s="606"/>
      <c r="Y540" s="606"/>
      <c r="Z540" s="606"/>
      <c r="AA540" s="606"/>
      <c r="AB540" s="606"/>
      <c r="AC540" s="606"/>
      <c r="AD540" s="606"/>
      <c r="AE540" s="606"/>
      <c r="AF540" s="625"/>
      <c r="AG540" s="625"/>
      <c r="AH540" s="625"/>
      <c r="AI540" s="625"/>
      <c r="AJ540" s="625"/>
      <c r="AK540" s="625"/>
      <c r="AL540" s="625"/>
      <c r="AM540" s="625"/>
      <c r="AN540" s="606"/>
      <c r="AO540" s="606"/>
      <c r="AP540" s="606"/>
      <c r="AQ540" s="606"/>
      <c r="AR540" s="606"/>
      <c r="AS540" s="606"/>
      <c r="AT540" s="606"/>
      <c r="AU540" s="606"/>
      <c r="AV540" s="606"/>
      <c r="AW540" s="606"/>
      <c r="AX540" s="606"/>
      <c r="AY540" s="606"/>
      <c r="AZ540" s="606"/>
      <c r="BA540" s="606"/>
    </row>
    <row r="541" spans="1:53" s="672" customFormat="1" x14ac:dyDescent="0.25">
      <c r="A541" s="606"/>
      <c r="B541" s="677"/>
      <c r="C541" s="677"/>
      <c r="D541" s="676"/>
      <c r="E541" s="675"/>
      <c r="F541" s="675"/>
      <c r="G541" s="673"/>
      <c r="H541" s="674"/>
      <c r="I541" s="673"/>
      <c r="J541" s="679" t="str">
        <f>IF(D541&lt;&gt;"",IF(E541&lt;&gt;"",VLOOKUP(CONCATENATE(D541,"-",E541),'[2]Three Phase - UG'!$C$8:$T$18,9,FALSE),""),"")</f>
        <v/>
      </c>
      <c r="K541" s="679" t="str">
        <f>IF(D541&lt;&gt;"",IF(E541&lt;&gt;"",VLOOKUP(CONCATENATE(D541,"-",E541),'[2]Three Phase - UG'!$C$8:$T$18,10,FALSE),""),"")</f>
        <v/>
      </c>
      <c r="L541" s="679" t="str">
        <f>IF(D541&lt;&gt;"",IF(E541&lt;&gt;"",VLOOKUP(CONCATENATE(D541,"-",E541),'[2]Three Phase - UG'!$C$8:$T$18,12,FALSE),""),"")</f>
        <v/>
      </c>
      <c r="M541" s="679" t="str">
        <f>IF(D541&lt;&gt;"",IF(E541&lt;&gt;"",VLOOKUP(CONCATENATE(D541,"-",E541),'[2]Three Phase - UG'!$C$8:$T$18,13,FALSE),""),"")</f>
        <v/>
      </c>
      <c r="N541" s="678" t="str">
        <f>IF(D541&lt;&gt;"",IF(E541&lt;&gt;"",VLOOKUP(CONCATENATE(D541,"-",E541),'[2]Three Phase - UG'!$C$8:$T$18,15,FALSE)*1000000,""),"")</f>
        <v/>
      </c>
      <c r="O541" s="679"/>
      <c r="P541" s="678"/>
      <c r="W541" s="671"/>
      <c r="X541" s="606"/>
      <c r="Y541" s="606"/>
      <c r="Z541" s="606"/>
      <c r="AA541" s="606"/>
      <c r="AB541" s="606"/>
      <c r="AC541" s="606"/>
      <c r="AD541" s="606"/>
      <c r="AE541" s="606"/>
      <c r="AF541" s="625"/>
      <c r="AG541" s="625"/>
      <c r="AH541" s="625"/>
      <c r="AI541" s="625"/>
      <c r="AJ541" s="625"/>
      <c r="AK541" s="625"/>
      <c r="AL541" s="625"/>
      <c r="AM541" s="625"/>
      <c r="AN541" s="606"/>
      <c r="AO541" s="606"/>
      <c r="AP541" s="606"/>
      <c r="AQ541" s="606"/>
      <c r="AR541" s="606"/>
      <c r="AS541" s="606"/>
      <c r="AT541" s="606"/>
      <c r="AU541" s="606"/>
      <c r="AV541" s="606"/>
      <c r="AW541" s="606"/>
      <c r="AX541" s="606"/>
      <c r="AY541" s="606"/>
      <c r="AZ541" s="606"/>
      <c r="BA541" s="606"/>
    </row>
    <row r="542" spans="1:53" s="672" customFormat="1" x14ac:dyDescent="0.25">
      <c r="A542" s="606"/>
      <c r="B542" s="677"/>
      <c r="C542" s="677"/>
      <c r="D542" s="676"/>
      <c r="E542" s="675"/>
      <c r="F542" s="675"/>
      <c r="G542" s="673"/>
      <c r="H542" s="674"/>
      <c r="I542" s="673"/>
      <c r="J542" s="679" t="str">
        <f>IF(D542&lt;&gt;"",IF(E542&lt;&gt;"",VLOOKUP(CONCATENATE(D542,"-",E542),'[2]Three Phase - UG'!$C$8:$T$18,9,FALSE),""),"")</f>
        <v/>
      </c>
      <c r="K542" s="679" t="str">
        <f>IF(D542&lt;&gt;"",IF(E542&lt;&gt;"",VLOOKUP(CONCATENATE(D542,"-",E542),'[2]Three Phase - UG'!$C$8:$T$18,10,FALSE),""),"")</f>
        <v/>
      </c>
      <c r="L542" s="679" t="str">
        <f>IF(D542&lt;&gt;"",IF(E542&lt;&gt;"",VLOOKUP(CONCATENATE(D542,"-",E542),'[2]Three Phase - UG'!$C$8:$T$18,12,FALSE),""),"")</f>
        <v/>
      </c>
      <c r="M542" s="679" t="str">
        <f>IF(D542&lt;&gt;"",IF(E542&lt;&gt;"",VLOOKUP(CONCATENATE(D542,"-",E542),'[2]Three Phase - UG'!$C$8:$T$18,13,FALSE),""),"")</f>
        <v/>
      </c>
      <c r="N542" s="678" t="str">
        <f>IF(D542&lt;&gt;"",IF(E542&lt;&gt;"",VLOOKUP(CONCATENATE(D542,"-",E542),'[2]Three Phase - UG'!$C$8:$T$18,15,FALSE)*1000000,""),"")</f>
        <v/>
      </c>
      <c r="O542" s="679"/>
      <c r="P542" s="678"/>
      <c r="W542" s="671"/>
      <c r="X542" s="606"/>
      <c r="Y542" s="606"/>
      <c r="Z542" s="606"/>
      <c r="AA542" s="606"/>
      <c r="AB542" s="606"/>
      <c r="AC542" s="606"/>
      <c r="AD542" s="606"/>
      <c r="AE542" s="606"/>
      <c r="AF542" s="625"/>
      <c r="AG542" s="625"/>
      <c r="AH542" s="625"/>
      <c r="AI542" s="625"/>
      <c r="AJ542" s="625"/>
      <c r="AK542" s="625"/>
      <c r="AL542" s="625"/>
      <c r="AM542" s="625"/>
      <c r="AN542" s="606"/>
      <c r="AO542" s="606"/>
      <c r="AP542" s="606"/>
      <c r="AQ542" s="606"/>
      <c r="AR542" s="606"/>
      <c r="AS542" s="606"/>
      <c r="AT542" s="606"/>
      <c r="AU542" s="606"/>
      <c r="AV542" s="606"/>
      <c r="AW542" s="606"/>
      <c r="AX542" s="606"/>
      <c r="AY542" s="606"/>
      <c r="AZ542" s="606"/>
      <c r="BA542" s="606"/>
    </row>
    <row r="543" spans="1:53" s="672" customFormat="1" x14ac:dyDescent="0.25">
      <c r="A543" s="606"/>
      <c r="B543" s="677"/>
      <c r="C543" s="677"/>
      <c r="D543" s="676"/>
      <c r="E543" s="675"/>
      <c r="F543" s="675"/>
      <c r="G543" s="673"/>
      <c r="H543" s="674"/>
      <c r="I543" s="673"/>
      <c r="J543" s="679" t="str">
        <f>IF(D543&lt;&gt;"",IF(E543&lt;&gt;"",VLOOKUP(CONCATENATE(D543,"-",E543),'[2]Three Phase - UG'!$C$8:$T$18,9,FALSE),""),"")</f>
        <v/>
      </c>
      <c r="K543" s="679" t="str">
        <f>IF(D543&lt;&gt;"",IF(E543&lt;&gt;"",VLOOKUP(CONCATENATE(D543,"-",E543),'[2]Three Phase - UG'!$C$8:$T$18,10,FALSE),""),"")</f>
        <v/>
      </c>
      <c r="L543" s="679" t="str">
        <f>IF(D543&lt;&gt;"",IF(E543&lt;&gt;"",VLOOKUP(CONCATENATE(D543,"-",E543),'[2]Three Phase - UG'!$C$8:$T$18,12,FALSE),""),"")</f>
        <v/>
      </c>
      <c r="M543" s="679" t="str">
        <f>IF(D543&lt;&gt;"",IF(E543&lt;&gt;"",VLOOKUP(CONCATENATE(D543,"-",E543),'[2]Three Phase - UG'!$C$8:$T$18,13,FALSE),""),"")</f>
        <v/>
      </c>
      <c r="N543" s="678" t="str">
        <f>IF(D543&lt;&gt;"",IF(E543&lt;&gt;"",VLOOKUP(CONCATENATE(D543,"-",E543),'[2]Three Phase - UG'!$C$8:$T$18,15,FALSE)*1000000,""),"")</f>
        <v/>
      </c>
      <c r="O543" s="679"/>
      <c r="P543" s="678"/>
      <c r="W543" s="671"/>
      <c r="X543" s="606"/>
      <c r="Y543" s="606"/>
      <c r="Z543" s="606"/>
      <c r="AA543" s="606"/>
      <c r="AB543" s="606"/>
      <c r="AC543" s="606"/>
      <c r="AD543" s="606"/>
      <c r="AE543" s="606"/>
      <c r="AF543" s="625"/>
      <c r="AG543" s="625"/>
      <c r="AH543" s="625"/>
      <c r="AI543" s="625"/>
      <c r="AJ543" s="625"/>
      <c r="AK543" s="625"/>
      <c r="AL543" s="625"/>
      <c r="AM543" s="625"/>
      <c r="AN543" s="606"/>
      <c r="AO543" s="606"/>
      <c r="AP543" s="606"/>
      <c r="AQ543" s="606"/>
      <c r="AR543" s="606"/>
      <c r="AS543" s="606"/>
      <c r="AT543" s="606"/>
      <c r="AU543" s="606"/>
      <c r="AV543" s="606"/>
      <c r="AW543" s="606"/>
      <c r="AX543" s="606"/>
      <c r="AY543" s="606"/>
      <c r="AZ543" s="606"/>
      <c r="BA543" s="606"/>
    </row>
    <row r="544" spans="1:53" s="672" customFormat="1" x14ac:dyDescent="0.25">
      <c r="A544" s="606"/>
      <c r="B544" s="677"/>
      <c r="C544" s="677"/>
      <c r="D544" s="676"/>
      <c r="E544" s="675"/>
      <c r="F544" s="675"/>
      <c r="G544" s="673"/>
      <c r="H544" s="674"/>
      <c r="I544" s="673"/>
      <c r="J544" s="679" t="str">
        <f>IF(D544&lt;&gt;"",IF(E544&lt;&gt;"",VLOOKUP(CONCATENATE(D544,"-",E544),'[2]Three Phase - UG'!$C$8:$T$18,9,FALSE),""),"")</f>
        <v/>
      </c>
      <c r="K544" s="679" t="str">
        <f>IF(D544&lt;&gt;"",IF(E544&lt;&gt;"",VLOOKUP(CONCATENATE(D544,"-",E544),'[2]Three Phase - UG'!$C$8:$T$18,10,FALSE),""),"")</f>
        <v/>
      </c>
      <c r="L544" s="679" t="str">
        <f>IF(D544&lt;&gt;"",IF(E544&lt;&gt;"",VLOOKUP(CONCATENATE(D544,"-",E544),'[2]Three Phase - UG'!$C$8:$T$18,12,FALSE),""),"")</f>
        <v/>
      </c>
      <c r="M544" s="679" t="str">
        <f>IF(D544&lt;&gt;"",IF(E544&lt;&gt;"",VLOOKUP(CONCATENATE(D544,"-",E544),'[2]Three Phase - UG'!$C$8:$T$18,13,FALSE),""),"")</f>
        <v/>
      </c>
      <c r="N544" s="678" t="str">
        <f>IF(D544&lt;&gt;"",IF(E544&lt;&gt;"",VLOOKUP(CONCATENATE(D544,"-",E544),'[2]Three Phase - UG'!$C$8:$T$18,15,FALSE)*1000000,""),"")</f>
        <v/>
      </c>
      <c r="O544" s="679"/>
      <c r="P544" s="678"/>
      <c r="W544" s="671"/>
      <c r="X544" s="606"/>
      <c r="Y544" s="606"/>
      <c r="Z544" s="606"/>
      <c r="AA544" s="606"/>
      <c r="AB544" s="606"/>
      <c r="AC544" s="606"/>
      <c r="AD544" s="606"/>
      <c r="AE544" s="606"/>
      <c r="AF544" s="625"/>
      <c r="AG544" s="625"/>
      <c r="AH544" s="625"/>
      <c r="AI544" s="625"/>
      <c r="AJ544" s="625"/>
      <c r="AK544" s="625"/>
      <c r="AL544" s="625"/>
      <c r="AM544" s="625"/>
      <c r="AN544" s="606"/>
      <c r="AO544" s="606"/>
      <c r="AP544" s="606"/>
      <c r="AQ544" s="606"/>
      <c r="AR544" s="606"/>
      <c r="AS544" s="606"/>
      <c r="AT544" s="606"/>
      <c r="AU544" s="606"/>
      <c r="AV544" s="606"/>
      <c r="AW544" s="606"/>
      <c r="AX544" s="606"/>
      <c r="AY544" s="606"/>
      <c r="AZ544" s="606"/>
      <c r="BA544" s="606"/>
    </row>
    <row r="545" spans="1:53" s="672" customFormat="1" x14ac:dyDescent="0.25">
      <c r="A545" s="606"/>
      <c r="B545" s="677"/>
      <c r="C545" s="677"/>
      <c r="D545" s="676"/>
      <c r="E545" s="675"/>
      <c r="F545" s="675"/>
      <c r="G545" s="673"/>
      <c r="H545" s="674"/>
      <c r="I545" s="673"/>
      <c r="J545" s="679" t="str">
        <f>IF(D545&lt;&gt;"",IF(E545&lt;&gt;"",VLOOKUP(CONCATENATE(D545,"-",E545),'[2]Three Phase - UG'!$C$8:$T$18,9,FALSE),""),"")</f>
        <v/>
      </c>
      <c r="K545" s="679" t="str">
        <f>IF(D545&lt;&gt;"",IF(E545&lt;&gt;"",VLOOKUP(CONCATENATE(D545,"-",E545),'[2]Three Phase - UG'!$C$8:$T$18,10,FALSE),""),"")</f>
        <v/>
      </c>
      <c r="L545" s="679" t="str">
        <f>IF(D545&lt;&gt;"",IF(E545&lt;&gt;"",VLOOKUP(CONCATENATE(D545,"-",E545),'[2]Three Phase - UG'!$C$8:$T$18,12,FALSE),""),"")</f>
        <v/>
      </c>
      <c r="M545" s="679" t="str">
        <f>IF(D545&lt;&gt;"",IF(E545&lt;&gt;"",VLOOKUP(CONCATENATE(D545,"-",E545),'[2]Three Phase - UG'!$C$8:$T$18,13,FALSE),""),"")</f>
        <v/>
      </c>
      <c r="N545" s="678" t="str">
        <f>IF(D545&lt;&gt;"",IF(E545&lt;&gt;"",VLOOKUP(CONCATENATE(D545,"-",E545),'[2]Three Phase - UG'!$C$8:$T$18,15,FALSE)*1000000,""),"")</f>
        <v/>
      </c>
      <c r="O545" s="679"/>
      <c r="P545" s="678"/>
      <c r="W545" s="671"/>
      <c r="X545" s="606"/>
      <c r="Y545" s="606"/>
      <c r="Z545" s="606"/>
      <c r="AA545" s="606"/>
      <c r="AB545" s="606"/>
      <c r="AC545" s="606"/>
      <c r="AD545" s="606"/>
      <c r="AE545" s="606"/>
      <c r="AF545" s="625"/>
      <c r="AG545" s="625"/>
      <c r="AH545" s="625"/>
      <c r="AI545" s="625"/>
      <c r="AJ545" s="625"/>
      <c r="AK545" s="625"/>
      <c r="AL545" s="625"/>
      <c r="AM545" s="625"/>
      <c r="AN545" s="606"/>
      <c r="AO545" s="606"/>
      <c r="AP545" s="606"/>
      <c r="AQ545" s="606"/>
      <c r="AR545" s="606"/>
      <c r="AS545" s="606"/>
      <c r="AT545" s="606"/>
      <c r="AU545" s="606"/>
      <c r="AV545" s="606"/>
      <c r="AW545" s="606"/>
      <c r="AX545" s="606"/>
      <c r="AY545" s="606"/>
      <c r="AZ545" s="606"/>
      <c r="BA545" s="606"/>
    </row>
    <row r="546" spans="1:53" s="672" customFormat="1" x14ac:dyDescent="0.25">
      <c r="A546" s="606"/>
      <c r="B546" s="677"/>
      <c r="C546" s="677"/>
      <c r="D546" s="676"/>
      <c r="E546" s="675"/>
      <c r="F546" s="675"/>
      <c r="G546" s="673"/>
      <c r="H546" s="674"/>
      <c r="I546" s="673"/>
      <c r="J546" s="679" t="str">
        <f>IF(D546&lt;&gt;"",IF(E546&lt;&gt;"",VLOOKUP(CONCATENATE(D546,"-",E546),'[2]Three Phase - UG'!$C$8:$T$18,9,FALSE),""),"")</f>
        <v/>
      </c>
      <c r="K546" s="679" t="str">
        <f>IF(D546&lt;&gt;"",IF(E546&lt;&gt;"",VLOOKUP(CONCATENATE(D546,"-",E546),'[2]Three Phase - UG'!$C$8:$T$18,10,FALSE),""),"")</f>
        <v/>
      </c>
      <c r="L546" s="679" t="str">
        <f>IF(D546&lt;&gt;"",IF(E546&lt;&gt;"",VLOOKUP(CONCATENATE(D546,"-",E546),'[2]Three Phase - UG'!$C$8:$T$18,12,FALSE),""),"")</f>
        <v/>
      </c>
      <c r="M546" s="679" t="str">
        <f>IF(D546&lt;&gt;"",IF(E546&lt;&gt;"",VLOOKUP(CONCATENATE(D546,"-",E546),'[2]Three Phase - UG'!$C$8:$T$18,13,FALSE),""),"")</f>
        <v/>
      </c>
      <c r="N546" s="678" t="str">
        <f>IF(D546&lt;&gt;"",IF(E546&lt;&gt;"",VLOOKUP(CONCATENATE(D546,"-",E546),'[2]Three Phase - UG'!$C$8:$T$18,15,FALSE)*1000000,""),"")</f>
        <v/>
      </c>
      <c r="O546" s="679"/>
      <c r="P546" s="678"/>
      <c r="W546" s="671"/>
      <c r="X546" s="606"/>
      <c r="Y546" s="606"/>
      <c r="Z546" s="606"/>
      <c r="AA546" s="606"/>
      <c r="AB546" s="606"/>
      <c r="AC546" s="606"/>
      <c r="AD546" s="606"/>
      <c r="AE546" s="606"/>
      <c r="AF546" s="625"/>
      <c r="AG546" s="625"/>
      <c r="AH546" s="625"/>
      <c r="AI546" s="625"/>
      <c r="AJ546" s="625"/>
      <c r="AK546" s="625"/>
      <c r="AL546" s="625"/>
      <c r="AM546" s="625"/>
      <c r="AN546" s="606"/>
      <c r="AO546" s="606"/>
      <c r="AP546" s="606"/>
      <c r="AQ546" s="606"/>
      <c r="AR546" s="606"/>
      <c r="AS546" s="606"/>
      <c r="AT546" s="606"/>
      <c r="AU546" s="606"/>
      <c r="AV546" s="606"/>
      <c r="AW546" s="606"/>
      <c r="AX546" s="606"/>
      <c r="AY546" s="606"/>
      <c r="AZ546" s="606"/>
      <c r="BA546" s="606"/>
    </row>
    <row r="547" spans="1:53" s="672" customFormat="1" x14ac:dyDescent="0.25">
      <c r="A547" s="606"/>
      <c r="B547" s="677"/>
      <c r="C547" s="677"/>
      <c r="D547" s="676"/>
      <c r="E547" s="675"/>
      <c r="F547" s="675"/>
      <c r="G547" s="673"/>
      <c r="H547" s="674"/>
      <c r="I547" s="673"/>
      <c r="J547" s="679" t="str">
        <f>IF(D547&lt;&gt;"",IF(E547&lt;&gt;"",VLOOKUP(CONCATENATE(D547,"-",E547),'[2]Three Phase - UG'!$C$8:$T$18,9,FALSE),""),"")</f>
        <v/>
      </c>
      <c r="K547" s="679" t="str">
        <f>IF(D547&lt;&gt;"",IF(E547&lt;&gt;"",VLOOKUP(CONCATENATE(D547,"-",E547),'[2]Three Phase - UG'!$C$8:$T$18,10,FALSE),""),"")</f>
        <v/>
      </c>
      <c r="L547" s="679" t="str">
        <f>IF(D547&lt;&gt;"",IF(E547&lt;&gt;"",VLOOKUP(CONCATENATE(D547,"-",E547),'[2]Three Phase - UG'!$C$8:$T$18,12,FALSE),""),"")</f>
        <v/>
      </c>
      <c r="M547" s="679" t="str">
        <f>IF(D547&lt;&gt;"",IF(E547&lt;&gt;"",VLOOKUP(CONCATENATE(D547,"-",E547),'[2]Three Phase - UG'!$C$8:$T$18,13,FALSE),""),"")</f>
        <v/>
      </c>
      <c r="N547" s="678" t="str">
        <f>IF(D547&lt;&gt;"",IF(E547&lt;&gt;"",VLOOKUP(CONCATENATE(D547,"-",E547),'[2]Three Phase - UG'!$C$8:$T$18,15,FALSE)*1000000,""),"")</f>
        <v/>
      </c>
      <c r="O547" s="679"/>
      <c r="P547" s="678"/>
      <c r="W547" s="671"/>
      <c r="X547" s="606"/>
      <c r="Y547" s="606"/>
      <c r="Z547" s="606"/>
      <c r="AA547" s="606"/>
      <c r="AB547" s="606"/>
      <c r="AC547" s="606"/>
      <c r="AD547" s="606"/>
      <c r="AE547" s="606"/>
      <c r="AF547" s="625"/>
      <c r="AG547" s="625"/>
      <c r="AH547" s="625"/>
      <c r="AI547" s="625"/>
      <c r="AJ547" s="625"/>
      <c r="AK547" s="625"/>
      <c r="AL547" s="625"/>
      <c r="AM547" s="625"/>
      <c r="AN547" s="606"/>
      <c r="AO547" s="606"/>
      <c r="AP547" s="606"/>
      <c r="AQ547" s="606"/>
      <c r="AR547" s="606"/>
      <c r="AS547" s="606"/>
      <c r="AT547" s="606"/>
      <c r="AU547" s="606"/>
      <c r="AV547" s="606"/>
      <c r="AW547" s="606"/>
      <c r="AX547" s="606"/>
      <c r="AY547" s="606"/>
      <c r="AZ547" s="606"/>
      <c r="BA547" s="606"/>
    </row>
    <row r="548" spans="1:53" s="672" customFormat="1" x14ac:dyDescent="0.25">
      <c r="A548" s="606"/>
      <c r="B548" s="677"/>
      <c r="C548" s="677"/>
      <c r="D548" s="676"/>
      <c r="E548" s="675"/>
      <c r="F548" s="675"/>
      <c r="G548" s="673"/>
      <c r="H548" s="674"/>
      <c r="I548" s="673"/>
      <c r="J548" s="679" t="str">
        <f>IF(D548&lt;&gt;"",IF(E548&lt;&gt;"",VLOOKUP(CONCATENATE(D548,"-",E548),'[2]Three Phase - UG'!$C$8:$T$18,9,FALSE),""),"")</f>
        <v/>
      </c>
      <c r="K548" s="679" t="str">
        <f>IF(D548&lt;&gt;"",IF(E548&lt;&gt;"",VLOOKUP(CONCATENATE(D548,"-",E548),'[2]Three Phase - UG'!$C$8:$T$18,10,FALSE),""),"")</f>
        <v/>
      </c>
      <c r="L548" s="679" t="str">
        <f>IF(D548&lt;&gt;"",IF(E548&lt;&gt;"",VLOOKUP(CONCATENATE(D548,"-",E548),'[2]Three Phase - UG'!$C$8:$T$18,12,FALSE),""),"")</f>
        <v/>
      </c>
      <c r="M548" s="679" t="str">
        <f>IF(D548&lt;&gt;"",IF(E548&lt;&gt;"",VLOOKUP(CONCATENATE(D548,"-",E548),'[2]Three Phase - UG'!$C$8:$T$18,13,FALSE),""),"")</f>
        <v/>
      </c>
      <c r="N548" s="678" t="str">
        <f>IF(D548&lt;&gt;"",IF(E548&lt;&gt;"",VLOOKUP(CONCATENATE(D548,"-",E548),'[2]Three Phase - UG'!$C$8:$T$18,15,FALSE)*1000000,""),"")</f>
        <v/>
      </c>
      <c r="O548" s="679"/>
      <c r="P548" s="678"/>
      <c r="W548" s="671"/>
      <c r="X548" s="606"/>
      <c r="Y548" s="606"/>
      <c r="Z548" s="606"/>
      <c r="AA548" s="606"/>
      <c r="AB548" s="606"/>
      <c r="AC548" s="606"/>
      <c r="AD548" s="606"/>
      <c r="AE548" s="606"/>
      <c r="AF548" s="625"/>
      <c r="AG548" s="625"/>
      <c r="AH548" s="625"/>
      <c r="AI548" s="625"/>
      <c r="AJ548" s="625"/>
      <c r="AK548" s="625"/>
      <c r="AL548" s="625"/>
      <c r="AM548" s="625"/>
      <c r="AN548" s="606"/>
      <c r="AO548" s="606"/>
      <c r="AP548" s="606"/>
      <c r="AQ548" s="606"/>
      <c r="AR548" s="606"/>
      <c r="AS548" s="606"/>
      <c r="AT548" s="606"/>
      <c r="AU548" s="606"/>
      <c r="AV548" s="606"/>
      <c r="AW548" s="606"/>
      <c r="AX548" s="606"/>
      <c r="AY548" s="606"/>
      <c r="AZ548" s="606"/>
      <c r="BA548" s="606"/>
    </row>
    <row r="549" spans="1:53" s="672" customFormat="1" x14ac:dyDescent="0.25">
      <c r="A549" s="606"/>
      <c r="B549" s="677"/>
      <c r="C549" s="677"/>
      <c r="D549" s="676"/>
      <c r="E549" s="675"/>
      <c r="F549" s="675"/>
      <c r="G549" s="673"/>
      <c r="H549" s="674"/>
      <c r="I549" s="673"/>
      <c r="J549" s="679" t="str">
        <f>IF(D549&lt;&gt;"",IF(E549&lt;&gt;"",VLOOKUP(CONCATENATE(D549,"-",E549),'[2]Three Phase - UG'!$C$8:$T$18,9,FALSE),""),"")</f>
        <v/>
      </c>
      <c r="K549" s="679" t="str">
        <f>IF(D549&lt;&gt;"",IF(E549&lt;&gt;"",VLOOKUP(CONCATENATE(D549,"-",E549),'[2]Three Phase - UG'!$C$8:$T$18,10,FALSE),""),"")</f>
        <v/>
      </c>
      <c r="L549" s="679" t="str">
        <f>IF(D549&lt;&gt;"",IF(E549&lt;&gt;"",VLOOKUP(CONCATENATE(D549,"-",E549),'[2]Three Phase - UG'!$C$8:$T$18,12,FALSE),""),"")</f>
        <v/>
      </c>
      <c r="M549" s="679" t="str">
        <f>IF(D549&lt;&gt;"",IF(E549&lt;&gt;"",VLOOKUP(CONCATENATE(D549,"-",E549),'[2]Three Phase - UG'!$C$8:$T$18,13,FALSE),""),"")</f>
        <v/>
      </c>
      <c r="N549" s="678" t="str">
        <f>IF(D549&lt;&gt;"",IF(E549&lt;&gt;"",VLOOKUP(CONCATENATE(D549,"-",E549),'[2]Three Phase - UG'!$C$8:$T$18,15,FALSE)*1000000,""),"")</f>
        <v/>
      </c>
      <c r="O549" s="679"/>
      <c r="P549" s="678"/>
      <c r="W549" s="671"/>
      <c r="X549" s="606"/>
      <c r="Y549" s="606"/>
      <c r="Z549" s="606"/>
      <c r="AA549" s="606"/>
      <c r="AB549" s="606"/>
      <c r="AC549" s="606"/>
      <c r="AD549" s="606"/>
      <c r="AE549" s="606"/>
      <c r="AF549" s="625"/>
      <c r="AG549" s="625"/>
      <c r="AH549" s="625"/>
      <c r="AI549" s="625"/>
      <c r="AJ549" s="625"/>
      <c r="AK549" s="625"/>
      <c r="AL549" s="625"/>
      <c r="AM549" s="625"/>
      <c r="AN549" s="606"/>
      <c r="AO549" s="606"/>
      <c r="AP549" s="606"/>
      <c r="AQ549" s="606"/>
      <c r="AR549" s="606"/>
      <c r="AS549" s="606"/>
      <c r="AT549" s="606"/>
      <c r="AU549" s="606"/>
      <c r="AV549" s="606"/>
      <c r="AW549" s="606"/>
      <c r="AX549" s="606"/>
      <c r="AY549" s="606"/>
      <c r="AZ549" s="606"/>
      <c r="BA549" s="606"/>
    </row>
    <row r="550" spans="1:53" s="672" customFormat="1" x14ac:dyDescent="0.25">
      <c r="A550" s="606"/>
      <c r="B550" s="677"/>
      <c r="C550" s="677"/>
      <c r="D550" s="676"/>
      <c r="E550" s="675"/>
      <c r="F550" s="675"/>
      <c r="G550" s="673"/>
      <c r="H550" s="674"/>
      <c r="I550" s="673"/>
      <c r="J550" s="679" t="str">
        <f>IF(D550&lt;&gt;"",IF(E550&lt;&gt;"",VLOOKUP(CONCATENATE(D550,"-",E550),'[2]Three Phase - UG'!$C$8:$T$18,9,FALSE),""),"")</f>
        <v/>
      </c>
      <c r="K550" s="679" t="str">
        <f>IF(D550&lt;&gt;"",IF(E550&lt;&gt;"",VLOOKUP(CONCATENATE(D550,"-",E550),'[2]Three Phase - UG'!$C$8:$T$18,10,FALSE),""),"")</f>
        <v/>
      </c>
      <c r="L550" s="679" t="str">
        <f>IF(D550&lt;&gt;"",IF(E550&lt;&gt;"",VLOOKUP(CONCATENATE(D550,"-",E550),'[2]Three Phase - UG'!$C$8:$T$18,12,FALSE),""),"")</f>
        <v/>
      </c>
      <c r="M550" s="679" t="str">
        <f>IF(D550&lt;&gt;"",IF(E550&lt;&gt;"",VLOOKUP(CONCATENATE(D550,"-",E550),'[2]Three Phase - UG'!$C$8:$T$18,13,FALSE),""),"")</f>
        <v/>
      </c>
      <c r="N550" s="678" t="str">
        <f>IF(D550&lt;&gt;"",IF(E550&lt;&gt;"",VLOOKUP(CONCATENATE(D550,"-",E550),'[2]Three Phase - UG'!$C$8:$T$18,15,FALSE)*1000000,""),"")</f>
        <v/>
      </c>
      <c r="O550" s="679"/>
      <c r="P550" s="678"/>
      <c r="W550" s="671"/>
      <c r="X550" s="606"/>
      <c r="Y550" s="606"/>
      <c r="Z550" s="606"/>
      <c r="AA550" s="606"/>
      <c r="AB550" s="606"/>
      <c r="AC550" s="606"/>
      <c r="AD550" s="606"/>
      <c r="AE550" s="606"/>
      <c r="AF550" s="625"/>
      <c r="AG550" s="625"/>
      <c r="AH550" s="625"/>
      <c r="AI550" s="625"/>
      <c r="AJ550" s="625"/>
      <c r="AK550" s="625"/>
      <c r="AL550" s="625"/>
      <c r="AM550" s="625"/>
      <c r="AN550" s="606"/>
      <c r="AO550" s="606"/>
      <c r="AP550" s="606"/>
      <c r="AQ550" s="606"/>
      <c r="AR550" s="606"/>
      <c r="AS550" s="606"/>
      <c r="AT550" s="606"/>
      <c r="AU550" s="606"/>
      <c r="AV550" s="606"/>
      <c r="AW550" s="606"/>
      <c r="AX550" s="606"/>
      <c r="AY550" s="606"/>
      <c r="AZ550" s="606"/>
      <c r="BA550" s="606"/>
    </row>
    <row r="551" spans="1:53" s="672" customFormat="1" x14ac:dyDescent="0.25">
      <c r="A551" s="606"/>
      <c r="B551" s="677"/>
      <c r="C551" s="677"/>
      <c r="D551" s="676"/>
      <c r="E551" s="675"/>
      <c r="F551" s="675"/>
      <c r="G551" s="673"/>
      <c r="H551" s="674"/>
      <c r="I551" s="673"/>
      <c r="J551" s="679" t="str">
        <f>IF(D551&lt;&gt;"",IF(E551&lt;&gt;"",VLOOKUP(CONCATENATE(D551,"-",E551),'[2]Three Phase - UG'!$C$8:$T$18,9,FALSE),""),"")</f>
        <v/>
      </c>
      <c r="K551" s="679" t="str">
        <f>IF(D551&lt;&gt;"",IF(E551&lt;&gt;"",VLOOKUP(CONCATENATE(D551,"-",E551),'[2]Three Phase - UG'!$C$8:$T$18,10,FALSE),""),"")</f>
        <v/>
      </c>
      <c r="L551" s="679" t="str">
        <f>IF(D551&lt;&gt;"",IF(E551&lt;&gt;"",VLOOKUP(CONCATENATE(D551,"-",E551),'[2]Three Phase - UG'!$C$8:$T$18,12,FALSE),""),"")</f>
        <v/>
      </c>
      <c r="M551" s="679" t="str">
        <f>IF(D551&lt;&gt;"",IF(E551&lt;&gt;"",VLOOKUP(CONCATENATE(D551,"-",E551),'[2]Three Phase - UG'!$C$8:$T$18,13,FALSE),""),"")</f>
        <v/>
      </c>
      <c r="N551" s="678" t="str">
        <f>IF(D551&lt;&gt;"",IF(E551&lt;&gt;"",VLOOKUP(CONCATENATE(D551,"-",E551),'[2]Three Phase - UG'!$C$8:$T$18,15,FALSE)*1000000,""),"")</f>
        <v/>
      </c>
      <c r="O551" s="679"/>
      <c r="P551" s="678"/>
      <c r="W551" s="671"/>
      <c r="X551" s="606"/>
      <c r="Y551" s="606"/>
      <c r="Z551" s="606"/>
      <c r="AA551" s="606"/>
      <c r="AB551" s="606"/>
      <c r="AC551" s="606"/>
      <c r="AD551" s="606"/>
      <c r="AE551" s="606"/>
      <c r="AF551" s="625"/>
      <c r="AG551" s="625"/>
      <c r="AH551" s="625"/>
      <c r="AI551" s="625"/>
      <c r="AJ551" s="625"/>
      <c r="AK551" s="625"/>
      <c r="AL551" s="625"/>
      <c r="AM551" s="625"/>
      <c r="AN551" s="606"/>
      <c r="AO551" s="606"/>
      <c r="AP551" s="606"/>
      <c r="AQ551" s="606"/>
      <c r="AR551" s="606"/>
      <c r="AS551" s="606"/>
      <c r="AT551" s="606"/>
      <c r="AU551" s="606"/>
      <c r="AV551" s="606"/>
      <c r="AW551" s="606"/>
      <c r="AX551" s="606"/>
      <c r="AY551" s="606"/>
      <c r="AZ551" s="606"/>
      <c r="BA551" s="606"/>
    </row>
    <row r="552" spans="1:53" s="672" customFormat="1" x14ac:dyDescent="0.25">
      <c r="A552" s="606"/>
      <c r="B552" s="677"/>
      <c r="C552" s="677"/>
      <c r="D552" s="676"/>
      <c r="E552" s="675"/>
      <c r="F552" s="675"/>
      <c r="G552" s="673"/>
      <c r="H552" s="674"/>
      <c r="I552" s="673"/>
      <c r="J552" s="679" t="str">
        <f>IF(D552&lt;&gt;"",IF(E552&lt;&gt;"",VLOOKUP(CONCATENATE(D552,"-",E552),'[2]Three Phase - UG'!$C$8:$T$18,9,FALSE),""),"")</f>
        <v/>
      </c>
      <c r="K552" s="679" t="str">
        <f>IF(D552&lt;&gt;"",IF(E552&lt;&gt;"",VLOOKUP(CONCATENATE(D552,"-",E552),'[2]Three Phase - UG'!$C$8:$T$18,10,FALSE),""),"")</f>
        <v/>
      </c>
      <c r="L552" s="679" t="str">
        <f>IF(D552&lt;&gt;"",IF(E552&lt;&gt;"",VLOOKUP(CONCATENATE(D552,"-",E552),'[2]Three Phase - UG'!$C$8:$T$18,12,FALSE),""),"")</f>
        <v/>
      </c>
      <c r="M552" s="679" t="str">
        <f>IF(D552&lt;&gt;"",IF(E552&lt;&gt;"",VLOOKUP(CONCATENATE(D552,"-",E552),'[2]Three Phase - UG'!$C$8:$T$18,13,FALSE),""),"")</f>
        <v/>
      </c>
      <c r="N552" s="678" t="str">
        <f>IF(D552&lt;&gt;"",IF(E552&lt;&gt;"",VLOOKUP(CONCATENATE(D552,"-",E552),'[2]Three Phase - UG'!$C$8:$T$18,15,FALSE)*1000000,""),"")</f>
        <v/>
      </c>
      <c r="O552" s="679"/>
      <c r="P552" s="678"/>
      <c r="W552" s="671"/>
      <c r="X552" s="606"/>
      <c r="Y552" s="606"/>
      <c r="Z552" s="606"/>
      <c r="AA552" s="606"/>
      <c r="AB552" s="606"/>
      <c r="AC552" s="606"/>
      <c r="AD552" s="606"/>
      <c r="AE552" s="606"/>
      <c r="AF552" s="625"/>
      <c r="AG552" s="625"/>
      <c r="AH552" s="625"/>
      <c r="AI552" s="625"/>
      <c r="AJ552" s="625"/>
      <c r="AK552" s="625"/>
      <c r="AL552" s="625"/>
      <c r="AM552" s="625"/>
      <c r="AN552" s="606"/>
      <c r="AO552" s="606"/>
      <c r="AP552" s="606"/>
      <c r="AQ552" s="606"/>
      <c r="AR552" s="606"/>
      <c r="AS552" s="606"/>
      <c r="AT552" s="606"/>
      <c r="AU552" s="606"/>
      <c r="AV552" s="606"/>
      <c r="AW552" s="606"/>
      <c r="AX552" s="606"/>
      <c r="AY552" s="606"/>
      <c r="AZ552" s="606"/>
      <c r="BA552" s="606"/>
    </row>
    <row r="553" spans="1:53" s="672" customFormat="1" x14ac:dyDescent="0.25">
      <c r="A553" s="606"/>
      <c r="B553" s="677"/>
      <c r="C553" s="677"/>
      <c r="D553" s="676"/>
      <c r="E553" s="675"/>
      <c r="F553" s="675"/>
      <c r="G553" s="673"/>
      <c r="H553" s="674"/>
      <c r="I553" s="673"/>
      <c r="J553" s="679" t="str">
        <f>IF(D553&lt;&gt;"",IF(E553&lt;&gt;"",VLOOKUP(CONCATENATE(D553,"-",E553),'[2]Three Phase - UG'!$C$8:$T$18,9,FALSE),""),"")</f>
        <v/>
      </c>
      <c r="K553" s="679" t="str">
        <f>IF(D553&lt;&gt;"",IF(E553&lt;&gt;"",VLOOKUP(CONCATENATE(D553,"-",E553),'[2]Three Phase - UG'!$C$8:$T$18,10,FALSE),""),"")</f>
        <v/>
      </c>
      <c r="L553" s="679" t="str">
        <f>IF(D553&lt;&gt;"",IF(E553&lt;&gt;"",VLOOKUP(CONCATENATE(D553,"-",E553),'[2]Three Phase - UG'!$C$8:$T$18,12,FALSE),""),"")</f>
        <v/>
      </c>
      <c r="M553" s="679" t="str">
        <f>IF(D553&lt;&gt;"",IF(E553&lt;&gt;"",VLOOKUP(CONCATENATE(D553,"-",E553),'[2]Three Phase - UG'!$C$8:$T$18,13,FALSE),""),"")</f>
        <v/>
      </c>
      <c r="N553" s="678" t="str">
        <f>IF(D553&lt;&gt;"",IF(E553&lt;&gt;"",VLOOKUP(CONCATENATE(D553,"-",E553),'[2]Three Phase - UG'!$C$8:$T$18,15,FALSE)*1000000,""),"")</f>
        <v/>
      </c>
      <c r="O553" s="679"/>
      <c r="P553" s="678"/>
      <c r="W553" s="671"/>
      <c r="X553" s="606"/>
      <c r="Y553" s="606"/>
      <c r="Z553" s="606"/>
      <c r="AA553" s="606"/>
      <c r="AB553" s="606"/>
      <c r="AC553" s="606"/>
      <c r="AD553" s="606"/>
      <c r="AE553" s="606"/>
      <c r="AF553" s="625"/>
      <c r="AG553" s="625"/>
      <c r="AH553" s="625"/>
      <c r="AI553" s="625"/>
      <c r="AJ553" s="625"/>
      <c r="AK553" s="625"/>
      <c r="AL553" s="625"/>
      <c r="AM553" s="625"/>
      <c r="AN553" s="606"/>
      <c r="AO553" s="606"/>
      <c r="AP553" s="606"/>
      <c r="AQ553" s="606"/>
      <c r="AR553" s="606"/>
      <c r="AS553" s="606"/>
      <c r="AT553" s="606"/>
      <c r="AU553" s="606"/>
      <c r="AV553" s="606"/>
      <c r="AW553" s="606"/>
      <c r="AX553" s="606"/>
      <c r="AY553" s="606"/>
      <c r="AZ553" s="606"/>
      <c r="BA553" s="606"/>
    </row>
    <row r="554" spans="1:53" s="672" customFormat="1" x14ac:dyDescent="0.25">
      <c r="A554" s="606"/>
      <c r="B554" s="677"/>
      <c r="C554" s="677"/>
      <c r="D554" s="676"/>
      <c r="E554" s="675"/>
      <c r="F554" s="675"/>
      <c r="G554" s="673"/>
      <c r="H554" s="674"/>
      <c r="I554" s="673"/>
      <c r="J554" s="679" t="str">
        <f>IF(D554&lt;&gt;"",IF(E554&lt;&gt;"",VLOOKUP(CONCATENATE(D554,"-",E554),'[2]Three Phase - UG'!$C$8:$T$18,9,FALSE),""),"")</f>
        <v/>
      </c>
      <c r="K554" s="679" t="str">
        <f>IF(D554&lt;&gt;"",IF(E554&lt;&gt;"",VLOOKUP(CONCATENATE(D554,"-",E554),'[2]Three Phase - UG'!$C$8:$T$18,10,FALSE),""),"")</f>
        <v/>
      </c>
      <c r="L554" s="679" t="str">
        <f>IF(D554&lt;&gt;"",IF(E554&lt;&gt;"",VLOOKUP(CONCATENATE(D554,"-",E554),'[2]Three Phase - UG'!$C$8:$T$18,12,FALSE),""),"")</f>
        <v/>
      </c>
      <c r="M554" s="679" t="str">
        <f>IF(D554&lt;&gt;"",IF(E554&lt;&gt;"",VLOOKUP(CONCATENATE(D554,"-",E554),'[2]Three Phase - UG'!$C$8:$T$18,13,FALSE),""),"")</f>
        <v/>
      </c>
      <c r="N554" s="678" t="str">
        <f>IF(D554&lt;&gt;"",IF(E554&lt;&gt;"",VLOOKUP(CONCATENATE(D554,"-",E554),'[2]Three Phase - UG'!$C$8:$T$18,15,FALSE)*1000000,""),"")</f>
        <v/>
      </c>
      <c r="O554" s="679"/>
      <c r="P554" s="678"/>
      <c r="W554" s="671"/>
      <c r="X554" s="606"/>
      <c r="Y554" s="606"/>
      <c r="Z554" s="606"/>
      <c r="AA554" s="606"/>
      <c r="AB554" s="606"/>
      <c r="AC554" s="606"/>
      <c r="AD554" s="606"/>
      <c r="AE554" s="606"/>
      <c r="AF554" s="625"/>
      <c r="AG554" s="625"/>
      <c r="AH554" s="625"/>
      <c r="AI554" s="625"/>
      <c r="AJ554" s="625"/>
      <c r="AK554" s="625"/>
      <c r="AL554" s="625"/>
      <c r="AM554" s="625"/>
      <c r="AN554" s="606"/>
      <c r="AO554" s="606"/>
      <c r="AP554" s="606"/>
      <c r="AQ554" s="606"/>
      <c r="AR554" s="606"/>
      <c r="AS554" s="606"/>
      <c r="AT554" s="606"/>
      <c r="AU554" s="606"/>
      <c r="AV554" s="606"/>
      <c r="AW554" s="606"/>
      <c r="AX554" s="606"/>
      <c r="AY554" s="606"/>
      <c r="AZ554" s="606"/>
      <c r="BA554" s="606"/>
    </row>
    <row r="555" spans="1:53" s="672" customFormat="1" x14ac:dyDescent="0.25">
      <c r="A555" s="606"/>
      <c r="B555" s="677"/>
      <c r="C555" s="677"/>
      <c r="D555" s="676"/>
      <c r="E555" s="675"/>
      <c r="F555" s="675"/>
      <c r="G555" s="673"/>
      <c r="H555" s="674"/>
      <c r="I555" s="673"/>
      <c r="J555" s="679" t="str">
        <f>IF(D555&lt;&gt;"",IF(E555&lt;&gt;"",VLOOKUP(CONCATENATE(D555,"-",E555),'[2]Three Phase - UG'!$C$8:$T$18,9,FALSE),""),"")</f>
        <v/>
      </c>
      <c r="K555" s="679" t="str">
        <f>IF(D555&lt;&gt;"",IF(E555&lt;&gt;"",VLOOKUP(CONCATENATE(D555,"-",E555),'[2]Three Phase - UG'!$C$8:$T$18,10,FALSE),""),"")</f>
        <v/>
      </c>
      <c r="L555" s="679" t="str">
        <f>IF(D555&lt;&gt;"",IF(E555&lt;&gt;"",VLOOKUP(CONCATENATE(D555,"-",E555),'[2]Three Phase - UG'!$C$8:$T$18,12,FALSE),""),"")</f>
        <v/>
      </c>
      <c r="M555" s="679" t="str">
        <f>IF(D555&lt;&gt;"",IF(E555&lt;&gt;"",VLOOKUP(CONCATENATE(D555,"-",E555),'[2]Three Phase - UG'!$C$8:$T$18,13,FALSE),""),"")</f>
        <v/>
      </c>
      <c r="N555" s="678" t="str">
        <f>IF(D555&lt;&gt;"",IF(E555&lt;&gt;"",VLOOKUP(CONCATENATE(D555,"-",E555),'[2]Three Phase - UG'!$C$8:$T$18,15,FALSE)*1000000,""),"")</f>
        <v/>
      </c>
      <c r="O555" s="679"/>
      <c r="P555" s="678"/>
      <c r="W555" s="671"/>
      <c r="X555" s="606"/>
      <c r="Y555" s="606"/>
      <c r="Z555" s="606"/>
      <c r="AA555" s="606"/>
      <c r="AB555" s="606"/>
      <c r="AC555" s="606"/>
      <c r="AD555" s="606"/>
      <c r="AE555" s="606"/>
      <c r="AF555" s="625"/>
      <c r="AG555" s="625"/>
      <c r="AH555" s="625"/>
      <c r="AI555" s="625"/>
      <c r="AJ555" s="625"/>
      <c r="AK555" s="625"/>
      <c r="AL555" s="625"/>
      <c r="AM555" s="625"/>
      <c r="AN555" s="606"/>
      <c r="AO555" s="606"/>
      <c r="AP555" s="606"/>
      <c r="AQ555" s="606"/>
      <c r="AR555" s="606"/>
      <c r="AS555" s="606"/>
      <c r="AT555" s="606"/>
      <c r="AU555" s="606"/>
      <c r="AV555" s="606"/>
      <c r="AW555" s="606"/>
      <c r="AX555" s="606"/>
      <c r="AY555" s="606"/>
      <c r="AZ555" s="606"/>
      <c r="BA555" s="606"/>
    </row>
    <row r="556" spans="1:53" s="672" customFormat="1" x14ac:dyDescent="0.25">
      <c r="A556" s="606"/>
      <c r="B556" s="677"/>
      <c r="C556" s="677"/>
      <c r="D556" s="676"/>
      <c r="E556" s="675"/>
      <c r="F556" s="675"/>
      <c r="G556" s="673"/>
      <c r="H556" s="674"/>
      <c r="I556" s="673"/>
      <c r="J556" s="679" t="str">
        <f>IF(D556&lt;&gt;"",IF(E556&lt;&gt;"",VLOOKUP(CONCATENATE(D556,"-",E556),'[2]Three Phase - UG'!$C$8:$T$18,9,FALSE),""),"")</f>
        <v/>
      </c>
      <c r="K556" s="679" t="str">
        <f>IF(D556&lt;&gt;"",IF(E556&lt;&gt;"",VLOOKUP(CONCATENATE(D556,"-",E556),'[2]Three Phase - UG'!$C$8:$T$18,10,FALSE),""),"")</f>
        <v/>
      </c>
      <c r="L556" s="679" t="str">
        <f>IF(D556&lt;&gt;"",IF(E556&lt;&gt;"",VLOOKUP(CONCATENATE(D556,"-",E556),'[2]Three Phase - UG'!$C$8:$T$18,12,FALSE),""),"")</f>
        <v/>
      </c>
      <c r="M556" s="679" t="str">
        <f>IF(D556&lt;&gt;"",IF(E556&lt;&gt;"",VLOOKUP(CONCATENATE(D556,"-",E556),'[2]Three Phase - UG'!$C$8:$T$18,13,FALSE),""),"")</f>
        <v/>
      </c>
      <c r="N556" s="678" t="str">
        <f>IF(D556&lt;&gt;"",IF(E556&lt;&gt;"",VLOOKUP(CONCATENATE(D556,"-",E556),'[2]Three Phase - UG'!$C$8:$T$18,15,FALSE)*1000000,""),"")</f>
        <v/>
      </c>
      <c r="O556" s="679"/>
      <c r="P556" s="678"/>
      <c r="W556" s="671"/>
      <c r="X556" s="606"/>
      <c r="Y556" s="606"/>
      <c r="Z556" s="606"/>
      <c r="AA556" s="606"/>
      <c r="AB556" s="606"/>
      <c r="AC556" s="606"/>
      <c r="AD556" s="606"/>
      <c r="AE556" s="606"/>
      <c r="AF556" s="625"/>
      <c r="AG556" s="625"/>
      <c r="AH556" s="625"/>
      <c r="AI556" s="625"/>
      <c r="AJ556" s="625"/>
      <c r="AK556" s="625"/>
      <c r="AL556" s="625"/>
      <c r="AM556" s="625"/>
      <c r="AN556" s="606"/>
      <c r="AO556" s="606"/>
      <c r="AP556" s="606"/>
      <c r="AQ556" s="606"/>
      <c r="AR556" s="606"/>
      <c r="AS556" s="606"/>
      <c r="AT556" s="606"/>
      <c r="AU556" s="606"/>
      <c r="AV556" s="606"/>
      <c r="AW556" s="606"/>
      <c r="AX556" s="606"/>
      <c r="AY556" s="606"/>
      <c r="AZ556" s="606"/>
      <c r="BA556" s="606"/>
    </row>
    <row r="557" spans="1:53" s="672" customFormat="1" x14ac:dyDescent="0.25">
      <c r="A557" s="606"/>
      <c r="B557" s="677"/>
      <c r="C557" s="677"/>
      <c r="D557" s="676"/>
      <c r="E557" s="675"/>
      <c r="F557" s="675"/>
      <c r="G557" s="673"/>
      <c r="H557" s="674"/>
      <c r="I557" s="673"/>
      <c r="J557" s="679" t="str">
        <f>IF(D557&lt;&gt;"",IF(E557&lt;&gt;"",VLOOKUP(CONCATENATE(D557,"-",E557),'[2]Three Phase - UG'!$C$8:$T$18,9,FALSE),""),"")</f>
        <v/>
      </c>
      <c r="K557" s="679" t="str">
        <f>IF(D557&lt;&gt;"",IF(E557&lt;&gt;"",VLOOKUP(CONCATENATE(D557,"-",E557),'[2]Three Phase - UG'!$C$8:$T$18,10,FALSE),""),"")</f>
        <v/>
      </c>
      <c r="L557" s="679" t="str">
        <f>IF(D557&lt;&gt;"",IF(E557&lt;&gt;"",VLOOKUP(CONCATENATE(D557,"-",E557),'[2]Three Phase - UG'!$C$8:$T$18,12,FALSE),""),"")</f>
        <v/>
      </c>
      <c r="M557" s="679" t="str">
        <f>IF(D557&lt;&gt;"",IF(E557&lt;&gt;"",VLOOKUP(CONCATENATE(D557,"-",E557),'[2]Three Phase - UG'!$C$8:$T$18,13,FALSE),""),"")</f>
        <v/>
      </c>
      <c r="N557" s="678" t="str">
        <f>IF(D557&lt;&gt;"",IF(E557&lt;&gt;"",VLOOKUP(CONCATENATE(D557,"-",E557),'[2]Three Phase - UG'!$C$8:$T$18,15,FALSE)*1000000,""),"")</f>
        <v/>
      </c>
      <c r="O557" s="679"/>
      <c r="P557" s="678"/>
      <c r="W557" s="671"/>
      <c r="X557" s="606"/>
      <c r="Y557" s="606"/>
      <c r="Z557" s="606"/>
      <c r="AA557" s="606"/>
      <c r="AB557" s="606"/>
      <c r="AC557" s="606"/>
      <c r="AD557" s="606"/>
      <c r="AE557" s="606"/>
      <c r="AF557" s="625"/>
      <c r="AG557" s="625"/>
      <c r="AH557" s="625"/>
      <c r="AI557" s="625"/>
      <c r="AJ557" s="625"/>
      <c r="AK557" s="625"/>
      <c r="AL557" s="625"/>
      <c r="AM557" s="625"/>
      <c r="AN557" s="606"/>
      <c r="AO557" s="606"/>
      <c r="AP557" s="606"/>
      <c r="AQ557" s="606"/>
      <c r="AR557" s="606"/>
      <c r="AS557" s="606"/>
      <c r="AT557" s="606"/>
      <c r="AU557" s="606"/>
      <c r="AV557" s="606"/>
      <c r="AW557" s="606"/>
      <c r="AX557" s="606"/>
      <c r="AY557" s="606"/>
      <c r="AZ557" s="606"/>
      <c r="BA557" s="606"/>
    </row>
    <row r="558" spans="1:53" s="672" customFormat="1" x14ac:dyDescent="0.25">
      <c r="A558" s="606"/>
      <c r="B558" s="677"/>
      <c r="C558" s="677"/>
      <c r="D558" s="676"/>
      <c r="E558" s="675"/>
      <c r="F558" s="675"/>
      <c r="G558" s="673"/>
      <c r="H558" s="674"/>
      <c r="I558" s="673"/>
      <c r="J558" s="679" t="str">
        <f>IF(D558&lt;&gt;"",IF(E558&lt;&gt;"",VLOOKUP(CONCATENATE(D558,"-",E558),'[2]Three Phase - UG'!$C$8:$T$18,9,FALSE),""),"")</f>
        <v/>
      </c>
      <c r="K558" s="679" t="str">
        <f>IF(D558&lt;&gt;"",IF(E558&lt;&gt;"",VLOOKUP(CONCATENATE(D558,"-",E558),'[2]Three Phase - UG'!$C$8:$T$18,10,FALSE),""),"")</f>
        <v/>
      </c>
      <c r="L558" s="679" t="str">
        <f>IF(D558&lt;&gt;"",IF(E558&lt;&gt;"",VLOOKUP(CONCATENATE(D558,"-",E558),'[2]Three Phase - UG'!$C$8:$T$18,12,FALSE),""),"")</f>
        <v/>
      </c>
      <c r="M558" s="679" t="str">
        <f>IF(D558&lt;&gt;"",IF(E558&lt;&gt;"",VLOOKUP(CONCATENATE(D558,"-",E558),'[2]Three Phase - UG'!$C$8:$T$18,13,FALSE),""),"")</f>
        <v/>
      </c>
      <c r="N558" s="678" t="str">
        <f>IF(D558&lt;&gt;"",IF(E558&lt;&gt;"",VLOOKUP(CONCATENATE(D558,"-",E558),'[2]Three Phase - UG'!$C$8:$T$18,15,FALSE)*1000000,""),"")</f>
        <v/>
      </c>
      <c r="O558" s="679"/>
      <c r="P558" s="678"/>
      <c r="W558" s="671"/>
      <c r="X558" s="606"/>
      <c r="Y558" s="606"/>
      <c r="Z558" s="606"/>
      <c r="AA558" s="606"/>
      <c r="AB558" s="606"/>
      <c r="AC558" s="606"/>
      <c r="AD558" s="606"/>
      <c r="AE558" s="606"/>
      <c r="AF558" s="625"/>
      <c r="AG558" s="625"/>
      <c r="AH558" s="625"/>
      <c r="AI558" s="625"/>
      <c r="AJ558" s="625"/>
      <c r="AK558" s="625"/>
      <c r="AL558" s="625"/>
      <c r="AM558" s="625"/>
      <c r="AN558" s="606"/>
      <c r="AO558" s="606"/>
      <c r="AP558" s="606"/>
      <c r="AQ558" s="606"/>
      <c r="AR558" s="606"/>
      <c r="AS558" s="606"/>
      <c r="AT558" s="606"/>
      <c r="AU558" s="606"/>
      <c r="AV558" s="606"/>
      <c r="AW558" s="606"/>
      <c r="AX558" s="606"/>
      <c r="AY558" s="606"/>
      <c r="AZ558" s="606"/>
      <c r="BA558" s="606"/>
    </row>
    <row r="559" spans="1:53" s="672" customFormat="1" x14ac:dyDescent="0.25">
      <c r="A559" s="606"/>
      <c r="B559" s="677"/>
      <c r="C559" s="677"/>
      <c r="D559" s="676"/>
      <c r="E559" s="675"/>
      <c r="F559" s="675"/>
      <c r="G559" s="673"/>
      <c r="H559" s="674"/>
      <c r="I559" s="673"/>
      <c r="J559" s="679" t="str">
        <f>IF(D559&lt;&gt;"",IF(E559&lt;&gt;"",VLOOKUP(CONCATENATE(D559,"-",E559),'[2]Three Phase - UG'!$C$8:$T$18,9,FALSE),""),"")</f>
        <v/>
      </c>
      <c r="K559" s="679" t="str">
        <f>IF(D559&lt;&gt;"",IF(E559&lt;&gt;"",VLOOKUP(CONCATENATE(D559,"-",E559),'[2]Three Phase - UG'!$C$8:$T$18,10,FALSE),""),"")</f>
        <v/>
      </c>
      <c r="L559" s="679" t="str">
        <f>IF(D559&lt;&gt;"",IF(E559&lt;&gt;"",VLOOKUP(CONCATENATE(D559,"-",E559),'[2]Three Phase - UG'!$C$8:$T$18,12,FALSE),""),"")</f>
        <v/>
      </c>
      <c r="M559" s="679" t="str">
        <f>IF(D559&lt;&gt;"",IF(E559&lt;&gt;"",VLOOKUP(CONCATENATE(D559,"-",E559),'[2]Three Phase - UG'!$C$8:$T$18,13,FALSE),""),"")</f>
        <v/>
      </c>
      <c r="N559" s="678" t="str">
        <f>IF(D559&lt;&gt;"",IF(E559&lt;&gt;"",VLOOKUP(CONCATENATE(D559,"-",E559),'[2]Three Phase - UG'!$C$8:$T$18,15,FALSE)*1000000,""),"")</f>
        <v/>
      </c>
      <c r="O559" s="679"/>
      <c r="P559" s="678"/>
      <c r="W559" s="671"/>
      <c r="X559" s="606"/>
      <c r="Y559" s="606"/>
      <c r="Z559" s="606"/>
      <c r="AA559" s="606"/>
      <c r="AB559" s="606"/>
      <c r="AC559" s="606"/>
      <c r="AD559" s="606"/>
      <c r="AE559" s="606"/>
      <c r="AF559" s="625"/>
      <c r="AG559" s="625"/>
      <c r="AH559" s="625"/>
      <c r="AI559" s="625"/>
      <c r="AJ559" s="625"/>
      <c r="AK559" s="625"/>
      <c r="AL559" s="625"/>
      <c r="AM559" s="625"/>
      <c r="AN559" s="606"/>
      <c r="AO559" s="606"/>
      <c r="AP559" s="606"/>
      <c r="AQ559" s="606"/>
      <c r="AR559" s="606"/>
      <c r="AS559" s="606"/>
      <c r="AT559" s="606"/>
      <c r="AU559" s="606"/>
      <c r="AV559" s="606"/>
      <c r="AW559" s="606"/>
      <c r="AX559" s="606"/>
      <c r="AY559" s="606"/>
      <c r="AZ559" s="606"/>
      <c r="BA559" s="606"/>
    </row>
    <row r="560" spans="1:53" s="672" customFormat="1" x14ac:dyDescent="0.25">
      <c r="A560" s="606"/>
      <c r="B560" s="677"/>
      <c r="C560" s="677"/>
      <c r="D560" s="676"/>
      <c r="E560" s="675"/>
      <c r="F560" s="675"/>
      <c r="G560" s="673"/>
      <c r="H560" s="674"/>
      <c r="I560" s="673"/>
      <c r="J560" s="679" t="str">
        <f>IF(D560&lt;&gt;"",IF(E560&lt;&gt;"",VLOOKUP(CONCATENATE(D560,"-",E560),'[2]Three Phase - UG'!$C$8:$T$18,9,FALSE),""),"")</f>
        <v/>
      </c>
      <c r="K560" s="679" t="str">
        <f>IF(D560&lt;&gt;"",IF(E560&lt;&gt;"",VLOOKUP(CONCATENATE(D560,"-",E560),'[2]Three Phase - UG'!$C$8:$T$18,10,FALSE),""),"")</f>
        <v/>
      </c>
      <c r="L560" s="679" t="str">
        <f>IF(D560&lt;&gt;"",IF(E560&lt;&gt;"",VLOOKUP(CONCATENATE(D560,"-",E560),'[2]Three Phase - UG'!$C$8:$T$18,12,FALSE),""),"")</f>
        <v/>
      </c>
      <c r="M560" s="679" t="str">
        <f>IF(D560&lt;&gt;"",IF(E560&lt;&gt;"",VLOOKUP(CONCATENATE(D560,"-",E560),'[2]Three Phase - UG'!$C$8:$T$18,13,FALSE),""),"")</f>
        <v/>
      </c>
      <c r="N560" s="678" t="str">
        <f>IF(D560&lt;&gt;"",IF(E560&lt;&gt;"",VLOOKUP(CONCATENATE(D560,"-",E560),'[2]Three Phase - UG'!$C$8:$T$18,15,FALSE)*1000000,""),"")</f>
        <v/>
      </c>
      <c r="O560" s="679"/>
      <c r="P560" s="678"/>
      <c r="W560" s="671"/>
      <c r="X560" s="606"/>
      <c r="Y560" s="606"/>
      <c r="Z560" s="606"/>
      <c r="AA560" s="606"/>
      <c r="AB560" s="606"/>
      <c r="AC560" s="606"/>
      <c r="AD560" s="606"/>
      <c r="AE560" s="606"/>
      <c r="AF560" s="625"/>
      <c r="AG560" s="625"/>
      <c r="AH560" s="625"/>
      <c r="AI560" s="625"/>
      <c r="AJ560" s="625"/>
      <c r="AK560" s="625"/>
      <c r="AL560" s="625"/>
      <c r="AM560" s="625"/>
      <c r="AN560" s="606"/>
      <c r="AO560" s="606"/>
      <c r="AP560" s="606"/>
      <c r="AQ560" s="606"/>
      <c r="AR560" s="606"/>
      <c r="AS560" s="606"/>
      <c r="AT560" s="606"/>
      <c r="AU560" s="606"/>
      <c r="AV560" s="606"/>
      <c r="AW560" s="606"/>
      <c r="AX560" s="606"/>
      <c r="AY560" s="606"/>
      <c r="AZ560" s="606"/>
      <c r="BA560" s="606"/>
    </row>
    <row r="561" spans="1:53" s="672" customFormat="1" x14ac:dyDescent="0.25">
      <c r="A561" s="606"/>
      <c r="B561" s="677"/>
      <c r="C561" s="677"/>
      <c r="D561" s="676"/>
      <c r="E561" s="675"/>
      <c r="F561" s="675"/>
      <c r="G561" s="673"/>
      <c r="H561" s="674"/>
      <c r="I561" s="673"/>
      <c r="J561" s="679" t="str">
        <f>IF(D561&lt;&gt;"",IF(E561&lt;&gt;"",VLOOKUP(CONCATENATE(D561,"-",E561),'[2]Three Phase - UG'!$C$8:$T$18,9,FALSE),""),"")</f>
        <v/>
      </c>
      <c r="K561" s="679" t="str">
        <f>IF(D561&lt;&gt;"",IF(E561&lt;&gt;"",VLOOKUP(CONCATENATE(D561,"-",E561),'[2]Three Phase - UG'!$C$8:$T$18,10,FALSE),""),"")</f>
        <v/>
      </c>
      <c r="L561" s="679" t="str">
        <f>IF(D561&lt;&gt;"",IF(E561&lt;&gt;"",VLOOKUP(CONCATENATE(D561,"-",E561),'[2]Three Phase - UG'!$C$8:$T$18,12,FALSE),""),"")</f>
        <v/>
      </c>
      <c r="M561" s="679" t="str">
        <f>IF(D561&lt;&gt;"",IF(E561&lt;&gt;"",VLOOKUP(CONCATENATE(D561,"-",E561),'[2]Three Phase - UG'!$C$8:$T$18,13,FALSE),""),"")</f>
        <v/>
      </c>
      <c r="N561" s="678" t="str">
        <f>IF(D561&lt;&gt;"",IF(E561&lt;&gt;"",VLOOKUP(CONCATENATE(D561,"-",E561),'[2]Three Phase - UG'!$C$8:$T$18,15,FALSE)*1000000,""),"")</f>
        <v/>
      </c>
      <c r="O561" s="679"/>
      <c r="P561" s="678"/>
      <c r="W561" s="671"/>
      <c r="X561" s="606"/>
      <c r="Y561" s="606"/>
      <c r="Z561" s="606"/>
      <c r="AA561" s="606"/>
      <c r="AB561" s="606"/>
      <c r="AC561" s="606"/>
      <c r="AD561" s="606"/>
      <c r="AE561" s="606"/>
      <c r="AF561" s="625"/>
      <c r="AG561" s="625"/>
      <c r="AH561" s="625"/>
      <c r="AI561" s="625"/>
      <c r="AJ561" s="625"/>
      <c r="AK561" s="625"/>
      <c r="AL561" s="625"/>
      <c r="AM561" s="625"/>
      <c r="AN561" s="606"/>
      <c r="AO561" s="606"/>
      <c r="AP561" s="606"/>
      <c r="AQ561" s="606"/>
      <c r="AR561" s="606"/>
      <c r="AS561" s="606"/>
      <c r="AT561" s="606"/>
      <c r="AU561" s="606"/>
      <c r="AV561" s="606"/>
      <c r="AW561" s="606"/>
      <c r="AX561" s="606"/>
      <c r="AY561" s="606"/>
      <c r="AZ561" s="606"/>
      <c r="BA561" s="606"/>
    </row>
    <row r="562" spans="1:53" s="672" customFormat="1" x14ac:dyDescent="0.25">
      <c r="A562" s="606"/>
      <c r="B562" s="677"/>
      <c r="C562" s="677"/>
      <c r="D562" s="676"/>
      <c r="E562" s="675"/>
      <c r="F562" s="675"/>
      <c r="G562" s="673"/>
      <c r="H562" s="674"/>
      <c r="I562" s="673"/>
      <c r="J562" s="679" t="str">
        <f>IF(D562&lt;&gt;"",IF(E562&lt;&gt;"",VLOOKUP(CONCATENATE(D562,"-",E562),'[2]Three Phase - UG'!$C$8:$T$18,9,FALSE),""),"")</f>
        <v/>
      </c>
      <c r="K562" s="679" t="str">
        <f>IF(D562&lt;&gt;"",IF(E562&lt;&gt;"",VLOOKUP(CONCATENATE(D562,"-",E562),'[2]Three Phase - UG'!$C$8:$T$18,10,FALSE),""),"")</f>
        <v/>
      </c>
      <c r="L562" s="679" t="str">
        <f>IF(D562&lt;&gt;"",IF(E562&lt;&gt;"",VLOOKUP(CONCATENATE(D562,"-",E562),'[2]Three Phase - UG'!$C$8:$T$18,12,FALSE),""),"")</f>
        <v/>
      </c>
      <c r="M562" s="679" t="str">
        <f>IF(D562&lt;&gt;"",IF(E562&lt;&gt;"",VLOOKUP(CONCATENATE(D562,"-",E562),'[2]Three Phase - UG'!$C$8:$T$18,13,FALSE),""),"")</f>
        <v/>
      </c>
      <c r="N562" s="678" t="str">
        <f>IF(D562&lt;&gt;"",IF(E562&lt;&gt;"",VLOOKUP(CONCATENATE(D562,"-",E562),'[2]Three Phase - UG'!$C$8:$T$18,15,FALSE)*1000000,""),"")</f>
        <v/>
      </c>
      <c r="O562" s="679"/>
      <c r="P562" s="678"/>
      <c r="W562" s="671"/>
      <c r="X562" s="606"/>
      <c r="Y562" s="606"/>
      <c r="Z562" s="606"/>
      <c r="AA562" s="606"/>
      <c r="AB562" s="606"/>
      <c r="AC562" s="606"/>
      <c r="AD562" s="606"/>
      <c r="AE562" s="606"/>
      <c r="AF562" s="625"/>
      <c r="AG562" s="625"/>
      <c r="AH562" s="625"/>
      <c r="AI562" s="625"/>
      <c r="AJ562" s="625"/>
      <c r="AK562" s="625"/>
      <c r="AL562" s="625"/>
      <c r="AM562" s="625"/>
      <c r="AN562" s="606"/>
      <c r="AO562" s="606"/>
      <c r="AP562" s="606"/>
      <c r="AQ562" s="606"/>
      <c r="AR562" s="606"/>
      <c r="AS562" s="606"/>
      <c r="AT562" s="606"/>
      <c r="AU562" s="606"/>
      <c r="AV562" s="606"/>
      <c r="AW562" s="606"/>
      <c r="AX562" s="606"/>
      <c r="AY562" s="606"/>
      <c r="AZ562" s="606"/>
      <c r="BA562" s="606"/>
    </row>
    <row r="563" spans="1:53" s="672" customFormat="1" x14ac:dyDescent="0.25">
      <c r="A563" s="606"/>
      <c r="B563" s="677"/>
      <c r="C563" s="677"/>
      <c r="D563" s="676"/>
      <c r="E563" s="675"/>
      <c r="F563" s="675"/>
      <c r="G563" s="673"/>
      <c r="H563" s="674"/>
      <c r="I563" s="673"/>
      <c r="J563" s="679" t="str">
        <f>IF(D563&lt;&gt;"",IF(E563&lt;&gt;"",VLOOKUP(CONCATENATE(D563,"-",E563),'[2]Three Phase - UG'!$C$8:$T$18,9,FALSE),""),"")</f>
        <v/>
      </c>
      <c r="K563" s="679" t="str">
        <f>IF(D563&lt;&gt;"",IF(E563&lt;&gt;"",VLOOKUP(CONCATENATE(D563,"-",E563),'[2]Three Phase - UG'!$C$8:$T$18,10,FALSE),""),"")</f>
        <v/>
      </c>
      <c r="L563" s="679" t="str">
        <f>IF(D563&lt;&gt;"",IF(E563&lt;&gt;"",VLOOKUP(CONCATENATE(D563,"-",E563),'[2]Three Phase - UG'!$C$8:$T$18,12,FALSE),""),"")</f>
        <v/>
      </c>
      <c r="M563" s="679" t="str">
        <f>IF(D563&lt;&gt;"",IF(E563&lt;&gt;"",VLOOKUP(CONCATENATE(D563,"-",E563),'[2]Three Phase - UG'!$C$8:$T$18,13,FALSE),""),"")</f>
        <v/>
      </c>
      <c r="N563" s="678" t="str">
        <f>IF(D563&lt;&gt;"",IF(E563&lt;&gt;"",VLOOKUP(CONCATENATE(D563,"-",E563),'[2]Three Phase - UG'!$C$8:$T$18,15,FALSE)*1000000,""),"")</f>
        <v/>
      </c>
      <c r="O563" s="679"/>
      <c r="P563" s="678"/>
      <c r="W563" s="671"/>
      <c r="X563" s="606"/>
      <c r="Y563" s="606"/>
      <c r="Z563" s="606"/>
      <c r="AA563" s="606"/>
      <c r="AB563" s="606"/>
      <c r="AC563" s="606"/>
      <c r="AD563" s="606"/>
      <c r="AE563" s="606"/>
      <c r="AF563" s="625"/>
      <c r="AG563" s="625"/>
      <c r="AH563" s="625"/>
      <c r="AI563" s="625"/>
      <c r="AJ563" s="625"/>
      <c r="AK563" s="625"/>
      <c r="AL563" s="625"/>
      <c r="AM563" s="625"/>
      <c r="AN563" s="606"/>
      <c r="AO563" s="606"/>
      <c r="AP563" s="606"/>
      <c r="AQ563" s="606"/>
      <c r="AR563" s="606"/>
      <c r="AS563" s="606"/>
      <c r="AT563" s="606"/>
      <c r="AU563" s="606"/>
      <c r="AV563" s="606"/>
      <c r="AW563" s="606"/>
      <c r="AX563" s="606"/>
      <c r="AY563" s="606"/>
      <c r="AZ563" s="606"/>
      <c r="BA563" s="606"/>
    </row>
    <row r="564" spans="1:53" s="672" customFormat="1" x14ac:dyDescent="0.25">
      <c r="A564" s="606"/>
      <c r="B564" s="677"/>
      <c r="C564" s="677"/>
      <c r="D564" s="676"/>
      <c r="E564" s="675"/>
      <c r="F564" s="675"/>
      <c r="G564" s="673"/>
      <c r="H564" s="674"/>
      <c r="I564" s="673"/>
      <c r="J564" s="679" t="str">
        <f>IF(D564&lt;&gt;"",IF(E564&lt;&gt;"",VLOOKUP(CONCATENATE(D564,"-",E564),'[2]Three Phase - UG'!$C$8:$T$18,9,FALSE),""),"")</f>
        <v/>
      </c>
      <c r="K564" s="679" t="str">
        <f>IF(D564&lt;&gt;"",IF(E564&lt;&gt;"",VLOOKUP(CONCATENATE(D564,"-",E564),'[2]Three Phase - UG'!$C$8:$T$18,10,FALSE),""),"")</f>
        <v/>
      </c>
      <c r="L564" s="679" t="str">
        <f>IF(D564&lt;&gt;"",IF(E564&lt;&gt;"",VLOOKUP(CONCATENATE(D564,"-",E564),'[2]Three Phase - UG'!$C$8:$T$18,12,FALSE),""),"")</f>
        <v/>
      </c>
      <c r="M564" s="679" t="str">
        <f>IF(D564&lt;&gt;"",IF(E564&lt;&gt;"",VLOOKUP(CONCATENATE(D564,"-",E564),'[2]Three Phase - UG'!$C$8:$T$18,13,FALSE),""),"")</f>
        <v/>
      </c>
      <c r="N564" s="678" t="str">
        <f>IF(D564&lt;&gt;"",IF(E564&lt;&gt;"",VLOOKUP(CONCATENATE(D564,"-",E564),'[2]Three Phase - UG'!$C$8:$T$18,15,FALSE)*1000000,""),"")</f>
        <v/>
      </c>
      <c r="O564" s="679"/>
      <c r="P564" s="678"/>
      <c r="W564" s="671"/>
      <c r="X564" s="606"/>
      <c r="Y564" s="606"/>
      <c r="Z564" s="606"/>
      <c r="AA564" s="606"/>
      <c r="AB564" s="606"/>
      <c r="AC564" s="606"/>
      <c r="AD564" s="606"/>
      <c r="AE564" s="606"/>
      <c r="AF564" s="625"/>
      <c r="AG564" s="625"/>
      <c r="AH564" s="625"/>
      <c r="AI564" s="625"/>
      <c r="AJ564" s="625"/>
      <c r="AK564" s="625"/>
      <c r="AL564" s="625"/>
      <c r="AM564" s="625"/>
      <c r="AN564" s="606"/>
      <c r="AO564" s="606"/>
      <c r="AP564" s="606"/>
      <c r="AQ564" s="606"/>
      <c r="AR564" s="606"/>
      <c r="AS564" s="606"/>
      <c r="AT564" s="606"/>
      <c r="AU564" s="606"/>
      <c r="AV564" s="606"/>
      <c r="AW564" s="606"/>
      <c r="AX564" s="606"/>
      <c r="AY564" s="606"/>
      <c r="AZ564" s="606"/>
      <c r="BA564" s="606"/>
    </row>
    <row r="565" spans="1:53" s="672" customFormat="1" x14ac:dyDescent="0.25">
      <c r="A565" s="606"/>
      <c r="B565" s="677"/>
      <c r="C565" s="677"/>
      <c r="D565" s="676"/>
      <c r="E565" s="675"/>
      <c r="F565" s="675"/>
      <c r="G565" s="673"/>
      <c r="H565" s="674"/>
      <c r="I565" s="673"/>
      <c r="J565" s="679" t="str">
        <f>IF(D565&lt;&gt;"",IF(E565&lt;&gt;"",VLOOKUP(CONCATENATE(D565,"-",E565),'[2]Three Phase - UG'!$C$8:$T$18,9,FALSE),""),"")</f>
        <v/>
      </c>
      <c r="K565" s="679" t="str">
        <f>IF(D565&lt;&gt;"",IF(E565&lt;&gt;"",VLOOKUP(CONCATENATE(D565,"-",E565),'[2]Three Phase - UG'!$C$8:$T$18,10,FALSE),""),"")</f>
        <v/>
      </c>
      <c r="L565" s="679" t="str">
        <f>IF(D565&lt;&gt;"",IF(E565&lt;&gt;"",VLOOKUP(CONCATENATE(D565,"-",E565),'[2]Three Phase - UG'!$C$8:$T$18,12,FALSE),""),"")</f>
        <v/>
      </c>
      <c r="M565" s="679" t="str">
        <f>IF(D565&lt;&gt;"",IF(E565&lt;&gt;"",VLOOKUP(CONCATENATE(D565,"-",E565),'[2]Three Phase - UG'!$C$8:$T$18,13,FALSE),""),"")</f>
        <v/>
      </c>
      <c r="N565" s="678" t="str">
        <f>IF(D565&lt;&gt;"",IF(E565&lt;&gt;"",VLOOKUP(CONCATENATE(D565,"-",E565),'[2]Three Phase - UG'!$C$8:$T$18,15,FALSE)*1000000,""),"")</f>
        <v/>
      </c>
      <c r="O565" s="679"/>
      <c r="P565" s="678"/>
      <c r="W565" s="671"/>
      <c r="X565" s="606"/>
      <c r="Y565" s="606"/>
      <c r="Z565" s="606"/>
      <c r="AA565" s="606"/>
      <c r="AB565" s="606"/>
      <c r="AC565" s="606"/>
      <c r="AD565" s="606"/>
      <c r="AE565" s="606"/>
      <c r="AF565" s="625"/>
      <c r="AG565" s="625"/>
      <c r="AH565" s="625"/>
      <c r="AI565" s="625"/>
      <c r="AJ565" s="625"/>
      <c r="AK565" s="625"/>
      <c r="AL565" s="625"/>
      <c r="AM565" s="625"/>
      <c r="AN565" s="606"/>
      <c r="AO565" s="606"/>
      <c r="AP565" s="606"/>
      <c r="AQ565" s="606"/>
      <c r="AR565" s="606"/>
      <c r="AS565" s="606"/>
      <c r="AT565" s="606"/>
      <c r="AU565" s="606"/>
      <c r="AV565" s="606"/>
      <c r="AW565" s="606"/>
      <c r="AX565" s="606"/>
      <c r="AY565" s="606"/>
      <c r="AZ565" s="606"/>
      <c r="BA565" s="606"/>
    </row>
    <row r="566" spans="1:53" s="672" customFormat="1" x14ac:dyDescent="0.25">
      <c r="A566" s="606"/>
      <c r="B566" s="677"/>
      <c r="C566" s="677"/>
      <c r="D566" s="676"/>
      <c r="E566" s="675"/>
      <c r="F566" s="675"/>
      <c r="G566" s="673"/>
      <c r="H566" s="674"/>
      <c r="I566" s="673"/>
      <c r="J566" s="679" t="str">
        <f>IF(D566&lt;&gt;"",IF(E566&lt;&gt;"",VLOOKUP(CONCATENATE(D566,"-",E566),'[2]Three Phase - UG'!$C$8:$T$18,9,FALSE),""),"")</f>
        <v/>
      </c>
      <c r="K566" s="679" t="str">
        <f>IF(D566&lt;&gt;"",IF(E566&lt;&gt;"",VLOOKUP(CONCATENATE(D566,"-",E566),'[2]Three Phase - UG'!$C$8:$T$18,10,FALSE),""),"")</f>
        <v/>
      </c>
      <c r="L566" s="679" t="str">
        <f>IF(D566&lt;&gt;"",IF(E566&lt;&gt;"",VLOOKUP(CONCATENATE(D566,"-",E566),'[2]Three Phase - UG'!$C$8:$T$18,12,FALSE),""),"")</f>
        <v/>
      </c>
      <c r="M566" s="679" t="str">
        <f>IF(D566&lt;&gt;"",IF(E566&lt;&gt;"",VLOOKUP(CONCATENATE(D566,"-",E566),'[2]Three Phase - UG'!$C$8:$T$18,13,FALSE),""),"")</f>
        <v/>
      </c>
      <c r="N566" s="678" t="str">
        <f>IF(D566&lt;&gt;"",IF(E566&lt;&gt;"",VLOOKUP(CONCATENATE(D566,"-",E566),'[2]Three Phase - UG'!$C$8:$T$18,15,FALSE)*1000000,""),"")</f>
        <v/>
      </c>
      <c r="O566" s="679"/>
      <c r="P566" s="678"/>
      <c r="W566" s="671"/>
      <c r="X566" s="606"/>
      <c r="Y566" s="606"/>
      <c r="Z566" s="606"/>
      <c r="AA566" s="606"/>
      <c r="AB566" s="606"/>
      <c r="AC566" s="606"/>
      <c r="AD566" s="606"/>
      <c r="AE566" s="606"/>
      <c r="AF566" s="625"/>
      <c r="AG566" s="625"/>
      <c r="AH566" s="625"/>
      <c r="AI566" s="625"/>
      <c r="AJ566" s="625"/>
      <c r="AK566" s="625"/>
      <c r="AL566" s="625"/>
      <c r="AM566" s="625"/>
      <c r="AN566" s="606"/>
      <c r="AO566" s="606"/>
      <c r="AP566" s="606"/>
      <c r="AQ566" s="606"/>
      <c r="AR566" s="606"/>
      <c r="AS566" s="606"/>
      <c r="AT566" s="606"/>
      <c r="AU566" s="606"/>
      <c r="AV566" s="606"/>
      <c r="AW566" s="606"/>
      <c r="AX566" s="606"/>
      <c r="AY566" s="606"/>
      <c r="AZ566" s="606"/>
      <c r="BA566" s="606"/>
    </row>
    <row r="567" spans="1:53" s="672" customFormat="1" x14ac:dyDescent="0.25">
      <c r="A567" s="606"/>
      <c r="B567" s="677"/>
      <c r="C567" s="677"/>
      <c r="D567" s="676"/>
      <c r="E567" s="675"/>
      <c r="F567" s="675"/>
      <c r="G567" s="673"/>
      <c r="H567" s="674"/>
      <c r="I567" s="673"/>
      <c r="J567" s="679" t="str">
        <f>IF(D567&lt;&gt;"",IF(E567&lt;&gt;"",VLOOKUP(CONCATENATE(D567,"-",E567),'[2]Three Phase - UG'!$C$8:$T$18,9,FALSE),""),"")</f>
        <v/>
      </c>
      <c r="K567" s="679" t="str">
        <f>IF(D567&lt;&gt;"",IF(E567&lt;&gt;"",VLOOKUP(CONCATENATE(D567,"-",E567),'[2]Three Phase - UG'!$C$8:$T$18,10,FALSE),""),"")</f>
        <v/>
      </c>
      <c r="L567" s="679" t="str">
        <f>IF(D567&lt;&gt;"",IF(E567&lt;&gt;"",VLOOKUP(CONCATENATE(D567,"-",E567),'[2]Three Phase - UG'!$C$8:$T$18,12,FALSE),""),"")</f>
        <v/>
      </c>
      <c r="M567" s="679" t="str">
        <f>IF(D567&lt;&gt;"",IF(E567&lt;&gt;"",VLOOKUP(CONCATENATE(D567,"-",E567),'[2]Three Phase - UG'!$C$8:$T$18,13,FALSE),""),"")</f>
        <v/>
      </c>
      <c r="N567" s="678" t="str">
        <f>IF(D567&lt;&gt;"",IF(E567&lt;&gt;"",VLOOKUP(CONCATENATE(D567,"-",E567),'[2]Three Phase - UG'!$C$8:$T$18,15,FALSE)*1000000,""),"")</f>
        <v/>
      </c>
      <c r="O567" s="679"/>
      <c r="P567" s="678"/>
      <c r="W567" s="671"/>
      <c r="X567" s="606"/>
      <c r="Y567" s="606"/>
      <c r="Z567" s="606"/>
      <c r="AA567" s="606"/>
      <c r="AB567" s="606"/>
      <c r="AC567" s="606"/>
      <c r="AD567" s="606"/>
      <c r="AE567" s="606"/>
      <c r="AF567" s="625"/>
      <c r="AG567" s="625"/>
      <c r="AH567" s="625"/>
      <c r="AI567" s="625"/>
      <c r="AJ567" s="625"/>
      <c r="AK567" s="625"/>
      <c r="AL567" s="625"/>
      <c r="AM567" s="625"/>
      <c r="AN567" s="606"/>
      <c r="AO567" s="606"/>
      <c r="AP567" s="606"/>
      <c r="AQ567" s="606"/>
      <c r="AR567" s="606"/>
      <c r="AS567" s="606"/>
      <c r="AT567" s="606"/>
      <c r="AU567" s="606"/>
      <c r="AV567" s="606"/>
      <c r="AW567" s="606"/>
      <c r="AX567" s="606"/>
      <c r="AY567" s="606"/>
      <c r="AZ567" s="606"/>
      <c r="BA567" s="606"/>
    </row>
    <row r="568" spans="1:53" s="672" customFormat="1" x14ac:dyDescent="0.25">
      <c r="A568" s="606"/>
      <c r="B568" s="677"/>
      <c r="C568" s="677"/>
      <c r="D568" s="676"/>
      <c r="E568" s="675"/>
      <c r="F568" s="675"/>
      <c r="G568" s="673"/>
      <c r="H568" s="674"/>
      <c r="I568" s="673"/>
      <c r="J568" s="679" t="str">
        <f>IF(D568&lt;&gt;"",IF(E568&lt;&gt;"",VLOOKUP(CONCATENATE(D568,"-",E568),'[2]Three Phase - UG'!$C$8:$T$18,9,FALSE),""),"")</f>
        <v/>
      </c>
      <c r="K568" s="679" t="str">
        <f>IF(D568&lt;&gt;"",IF(E568&lt;&gt;"",VLOOKUP(CONCATENATE(D568,"-",E568),'[2]Three Phase - UG'!$C$8:$T$18,10,FALSE),""),"")</f>
        <v/>
      </c>
      <c r="L568" s="679" t="str">
        <f>IF(D568&lt;&gt;"",IF(E568&lt;&gt;"",VLOOKUP(CONCATENATE(D568,"-",E568),'[2]Three Phase - UG'!$C$8:$T$18,12,FALSE),""),"")</f>
        <v/>
      </c>
      <c r="M568" s="679" t="str">
        <f>IF(D568&lt;&gt;"",IF(E568&lt;&gt;"",VLOOKUP(CONCATENATE(D568,"-",E568),'[2]Three Phase - UG'!$C$8:$T$18,13,FALSE),""),"")</f>
        <v/>
      </c>
      <c r="N568" s="678" t="str">
        <f>IF(D568&lt;&gt;"",IF(E568&lt;&gt;"",VLOOKUP(CONCATENATE(D568,"-",E568),'[2]Three Phase - UG'!$C$8:$T$18,15,FALSE)*1000000,""),"")</f>
        <v/>
      </c>
      <c r="O568" s="679"/>
      <c r="P568" s="678"/>
      <c r="W568" s="671"/>
      <c r="X568" s="606"/>
      <c r="Y568" s="606"/>
      <c r="Z568" s="606"/>
      <c r="AA568" s="606"/>
      <c r="AB568" s="606"/>
      <c r="AC568" s="606"/>
      <c r="AD568" s="606"/>
      <c r="AE568" s="606"/>
      <c r="AF568" s="625"/>
      <c r="AG568" s="625"/>
      <c r="AH568" s="625"/>
      <c r="AI568" s="625"/>
      <c r="AJ568" s="625"/>
      <c r="AK568" s="625"/>
      <c r="AL568" s="625"/>
      <c r="AM568" s="625"/>
      <c r="AN568" s="606"/>
      <c r="AO568" s="606"/>
      <c r="AP568" s="606"/>
      <c r="AQ568" s="606"/>
      <c r="AR568" s="606"/>
      <c r="AS568" s="606"/>
      <c r="AT568" s="606"/>
      <c r="AU568" s="606"/>
      <c r="AV568" s="606"/>
      <c r="AW568" s="606"/>
      <c r="AX568" s="606"/>
      <c r="AY568" s="606"/>
      <c r="AZ568" s="606"/>
      <c r="BA568" s="606"/>
    </row>
    <row r="569" spans="1:53" s="672" customFormat="1" x14ac:dyDescent="0.25">
      <c r="A569" s="606"/>
      <c r="B569" s="677"/>
      <c r="C569" s="677"/>
      <c r="D569" s="676"/>
      <c r="E569" s="675"/>
      <c r="F569" s="675"/>
      <c r="G569" s="673"/>
      <c r="H569" s="674"/>
      <c r="I569" s="673"/>
      <c r="J569" s="679" t="str">
        <f>IF(D569&lt;&gt;"",IF(E569&lt;&gt;"",VLOOKUP(CONCATENATE(D569,"-",E569),'[2]Three Phase - UG'!$C$8:$T$18,9,FALSE),""),"")</f>
        <v/>
      </c>
      <c r="K569" s="679" t="str">
        <f>IF(D569&lt;&gt;"",IF(E569&lt;&gt;"",VLOOKUP(CONCATENATE(D569,"-",E569),'[2]Three Phase - UG'!$C$8:$T$18,10,FALSE),""),"")</f>
        <v/>
      </c>
      <c r="L569" s="679" t="str">
        <f>IF(D569&lt;&gt;"",IF(E569&lt;&gt;"",VLOOKUP(CONCATENATE(D569,"-",E569),'[2]Three Phase - UG'!$C$8:$T$18,12,FALSE),""),"")</f>
        <v/>
      </c>
      <c r="M569" s="679" t="str">
        <f>IF(D569&lt;&gt;"",IF(E569&lt;&gt;"",VLOOKUP(CONCATENATE(D569,"-",E569),'[2]Three Phase - UG'!$C$8:$T$18,13,FALSE),""),"")</f>
        <v/>
      </c>
      <c r="N569" s="678" t="str">
        <f>IF(D569&lt;&gt;"",IF(E569&lt;&gt;"",VLOOKUP(CONCATENATE(D569,"-",E569),'[2]Three Phase - UG'!$C$8:$T$18,15,FALSE)*1000000,""),"")</f>
        <v/>
      </c>
      <c r="O569" s="679"/>
      <c r="P569" s="678"/>
      <c r="W569" s="671"/>
      <c r="X569" s="606"/>
      <c r="Y569" s="606"/>
      <c r="Z569" s="606"/>
      <c r="AA569" s="606"/>
      <c r="AB569" s="606"/>
      <c r="AC569" s="606"/>
      <c r="AD569" s="606"/>
      <c r="AE569" s="606"/>
      <c r="AF569" s="625"/>
      <c r="AG569" s="625"/>
      <c r="AH569" s="625"/>
      <c r="AI569" s="625"/>
      <c r="AJ569" s="625"/>
      <c r="AK569" s="625"/>
      <c r="AL569" s="625"/>
      <c r="AM569" s="625"/>
      <c r="AN569" s="606"/>
      <c r="AO569" s="606"/>
      <c r="AP569" s="606"/>
      <c r="AQ569" s="606"/>
      <c r="AR569" s="606"/>
      <c r="AS569" s="606"/>
      <c r="AT569" s="606"/>
      <c r="AU569" s="606"/>
      <c r="AV569" s="606"/>
      <c r="AW569" s="606"/>
      <c r="AX569" s="606"/>
      <c r="AY569" s="606"/>
      <c r="AZ569" s="606"/>
      <c r="BA569" s="606"/>
    </row>
    <row r="570" spans="1:53" s="672" customFormat="1" x14ac:dyDescent="0.25">
      <c r="A570" s="606"/>
      <c r="B570" s="677"/>
      <c r="C570" s="677"/>
      <c r="D570" s="676"/>
      <c r="E570" s="675"/>
      <c r="F570" s="675"/>
      <c r="G570" s="673"/>
      <c r="H570" s="674"/>
      <c r="I570" s="673"/>
      <c r="J570" s="679" t="str">
        <f>IF(D570&lt;&gt;"",IF(E570&lt;&gt;"",VLOOKUP(CONCATENATE(D570,"-",E570),'[2]Three Phase - UG'!$C$8:$T$18,9,FALSE),""),"")</f>
        <v/>
      </c>
      <c r="K570" s="679" t="str">
        <f>IF(D570&lt;&gt;"",IF(E570&lt;&gt;"",VLOOKUP(CONCATENATE(D570,"-",E570),'[2]Three Phase - UG'!$C$8:$T$18,10,FALSE),""),"")</f>
        <v/>
      </c>
      <c r="L570" s="679" t="str">
        <f>IF(D570&lt;&gt;"",IF(E570&lt;&gt;"",VLOOKUP(CONCATENATE(D570,"-",E570),'[2]Three Phase - UG'!$C$8:$T$18,12,FALSE),""),"")</f>
        <v/>
      </c>
      <c r="M570" s="679" t="str">
        <f>IF(D570&lt;&gt;"",IF(E570&lt;&gt;"",VLOOKUP(CONCATENATE(D570,"-",E570),'[2]Three Phase - UG'!$C$8:$T$18,13,FALSE),""),"")</f>
        <v/>
      </c>
      <c r="N570" s="678" t="str">
        <f>IF(D570&lt;&gt;"",IF(E570&lt;&gt;"",VLOOKUP(CONCATENATE(D570,"-",E570),'[2]Three Phase - UG'!$C$8:$T$18,15,FALSE)*1000000,""),"")</f>
        <v/>
      </c>
      <c r="O570" s="679"/>
      <c r="P570" s="678"/>
      <c r="W570" s="671"/>
      <c r="X570" s="606"/>
      <c r="Y570" s="606"/>
      <c r="Z570" s="606"/>
      <c r="AA570" s="606"/>
      <c r="AB570" s="606"/>
      <c r="AC570" s="606"/>
      <c r="AD570" s="606"/>
      <c r="AE570" s="606"/>
      <c r="AF570" s="625"/>
      <c r="AG570" s="625"/>
      <c r="AH570" s="625"/>
      <c r="AI570" s="625"/>
      <c r="AJ570" s="625"/>
      <c r="AK570" s="625"/>
      <c r="AL570" s="625"/>
      <c r="AM570" s="625"/>
      <c r="AN570" s="606"/>
      <c r="AO570" s="606"/>
      <c r="AP570" s="606"/>
      <c r="AQ570" s="606"/>
      <c r="AR570" s="606"/>
      <c r="AS570" s="606"/>
      <c r="AT570" s="606"/>
      <c r="AU570" s="606"/>
      <c r="AV570" s="606"/>
      <c r="AW570" s="606"/>
      <c r="AX570" s="606"/>
      <c r="AY570" s="606"/>
      <c r="AZ570" s="606"/>
      <c r="BA570" s="606"/>
    </row>
    <row r="571" spans="1:53" s="672" customFormat="1" x14ac:dyDescent="0.25">
      <c r="A571" s="606"/>
      <c r="B571" s="677"/>
      <c r="C571" s="677"/>
      <c r="D571" s="676"/>
      <c r="E571" s="675"/>
      <c r="F571" s="675"/>
      <c r="G571" s="673"/>
      <c r="H571" s="674"/>
      <c r="I571" s="673"/>
      <c r="J571" s="679" t="str">
        <f>IF(D571&lt;&gt;"",IF(E571&lt;&gt;"",VLOOKUP(CONCATENATE(D571,"-",E571),'[2]Three Phase - UG'!$C$8:$T$18,9,FALSE),""),"")</f>
        <v/>
      </c>
      <c r="K571" s="679" t="str">
        <f>IF(D571&lt;&gt;"",IF(E571&lt;&gt;"",VLOOKUP(CONCATENATE(D571,"-",E571),'[2]Three Phase - UG'!$C$8:$T$18,10,FALSE),""),"")</f>
        <v/>
      </c>
      <c r="L571" s="679" t="str">
        <f>IF(D571&lt;&gt;"",IF(E571&lt;&gt;"",VLOOKUP(CONCATENATE(D571,"-",E571),'[2]Three Phase - UG'!$C$8:$T$18,12,FALSE),""),"")</f>
        <v/>
      </c>
      <c r="M571" s="679" t="str">
        <f>IF(D571&lt;&gt;"",IF(E571&lt;&gt;"",VLOOKUP(CONCATENATE(D571,"-",E571),'[2]Three Phase - UG'!$C$8:$T$18,13,FALSE),""),"")</f>
        <v/>
      </c>
      <c r="N571" s="678" t="str">
        <f>IF(D571&lt;&gt;"",IF(E571&lt;&gt;"",VLOOKUP(CONCATENATE(D571,"-",E571),'[2]Three Phase - UG'!$C$8:$T$18,15,FALSE)*1000000,""),"")</f>
        <v/>
      </c>
      <c r="O571" s="679"/>
      <c r="P571" s="678"/>
      <c r="W571" s="671"/>
      <c r="X571" s="606"/>
      <c r="Y571" s="606"/>
      <c r="Z571" s="606"/>
      <c r="AA571" s="606"/>
      <c r="AB571" s="606"/>
      <c r="AC571" s="606"/>
      <c r="AD571" s="606"/>
      <c r="AE571" s="606"/>
      <c r="AF571" s="625"/>
      <c r="AG571" s="625"/>
      <c r="AH571" s="625"/>
      <c r="AI571" s="625"/>
      <c r="AJ571" s="625"/>
      <c r="AK571" s="625"/>
      <c r="AL571" s="625"/>
      <c r="AM571" s="625"/>
      <c r="AN571" s="606"/>
      <c r="AO571" s="606"/>
      <c r="AP571" s="606"/>
      <c r="AQ571" s="606"/>
      <c r="AR571" s="606"/>
      <c r="AS571" s="606"/>
      <c r="AT571" s="606"/>
      <c r="AU571" s="606"/>
      <c r="AV571" s="606"/>
      <c r="AW571" s="606"/>
      <c r="AX571" s="606"/>
      <c r="AY571" s="606"/>
      <c r="AZ571" s="606"/>
      <c r="BA571" s="606"/>
    </row>
    <row r="572" spans="1:53" s="672" customFormat="1" x14ac:dyDescent="0.25">
      <c r="A572" s="606"/>
      <c r="B572" s="677"/>
      <c r="C572" s="677"/>
      <c r="D572" s="676"/>
      <c r="E572" s="675"/>
      <c r="F572" s="675"/>
      <c r="G572" s="673"/>
      <c r="H572" s="674"/>
      <c r="I572" s="673"/>
      <c r="J572" s="679" t="str">
        <f>IF(D572&lt;&gt;"",IF(E572&lt;&gt;"",VLOOKUP(CONCATENATE(D572,"-",E572),'[2]Three Phase - UG'!$C$8:$T$18,9,FALSE),""),"")</f>
        <v/>
      </c>
      <c r="K572" s="679" t="str">
        <f>IF(D572&lt;&gt;"",IF(E572&lt;&gt;"",VLOOKUP(CONCATENATE(D572,"-",E572),'[2]Three Phase - UG'!$C$8:$T$18,10,FALSE),""),"")</f>
        <v/>
      </c>
      <c r="L572" s="679" t="str">
        <f>IF(D572&lt;&gt;"",IF(E572&lt;&gt;"",VLOOKUP(CONCATENATE(D572,"-",E572),'[2]Three Phase - UG'!$C$8:$T$18,12,FALSE),""),"")</f>
        <v/>
      </c>
      <c r="M572" s="679" t="str">
        <f>IF(D572&lt;&gt;"",IF(E572&lt;&gt;"",VLOOKUP(CONCATENATE(D572,"-",E572),'[2]Three Phase - UG'!$C$8:$T$18,13,FALSE),""),"")</f>
        <v/>
      </c>
      <c r="N572" s="678" t="str">
        <f>IF(D572&lt;&gt;"",IF(E572&lt;&gt;"",VLOOKUP(CONCATENATE(D572,"-",E572),'[2]Three Phase - UG'!$C$8:$T$18,15,FALSE)*1000000,""),"")</f>
        <v/>
      </c>
      <c r="O572" s="679"/>
      <c r="P572" s="678"/>
      <c r="W572" s="671"/>
      <c r="X572" s="606"/>
      <c r="Y572" s="606"/>
      <c r="Z572" s="606"/>
      <c r="AA572" s="606"/>
      <c r="AB572" s="606"/>
      <c r="AC572" s="606"/>
      <c r="AD572" s="606"/>
      <c r="AE572" s="606"/>
      <c r="AF572" s="625"/>
      <c r="AG572" s="625"/>
      <c r="AH572" s="625"/>
      <c r="AI572" s="625"/>
      <c r="AJ572" s="625"/>
      <c r="AK572" s="625"/>
      <c r="AL572" s="625"/>
      <c r="AM572" s="625"/>
      <c r="AN572" s="606"/>
      <c r="AO572" s="606"/>
      <c r="AP572" s="606"/>
      <c r="AQ572" s="606"/>
      <c r="AR572" s="606"/>
      <c r="AS572" s="606"/>
      <c r="AT572" s="606"/>
      <c r="AU572" s="606"/>
      <c r="AV572" s="606"/>
      <c r="AW572" s="606"/>
      <c r="AX572" s="606"/>
      <c r="AY572" s="606"/>
      <c r="AZ572" s="606"/>
      <c r="BA572" s="606"/>
    </row>
    <row r="573" spans="1:53" s="672" customFormat="1" x14ac:dyDescent="0.25">
      <c r="A573" s="606"/>
      <c r="B573" s="677"/>
      <c r="C573" s="677"/>
      <c r="D573" s="676"/>
      <c r="E573" s="675"/>
      <c r="F573" s="675"/>
      <c r="G573" s="673"/>
      <c r="H573" s="674"/>
      <c r="I573" s="673"/>
      <c r="J573" s="679" t="str">
        <f>IF(D573&lt;&gt;"",IF(E573&lt;&gt;"",VLOOKUP(CONCATENATE(D573,"-",E573),'[2]Three Phase - UG'!$C$8:$T$18,9,FALSE),""),"")</f>
        <v/>
      </c>
      <c r="K573" s="679" t="str">
        <f>IF(D573&lt;&gt;"",IF(E573&lt;&gt;"",VLOOKUP(CONCATENATE(D573,"-",E573),'[2]Three Phase - UG'!$C$8:$T$18,10,FALSE),""),"")</f>
        <v/>
      </c>
      <c r="L573" s="679" t="str">
        <f>IF(D573&lt;&gt;"",IF(E573&lt;&gt;"",VLOOKUP(CONCATENATE(D573,"-",E573),'[2]Three Phase - UG'!$C$8:$T$18,12,FALSE),""),"")</f>
        <v/>
      </c>
      <c r="M573" s="679" t="str">
        <f>IF(D573&lt;&gt;"",IF(E573&lt;&gt;"",VLOOKUP(CONCATENATE(D573,"-",E573),'[2]Three Phase - UG'!$C$8:$T$18,13,FALSE),""),"")</f>
        <v/>
      </c>
      <c r="N573" s="678" t="str">
        <f>IF(D573&lt;&gt;"",IF(E573&lt;&gt;"",VLOOKUP(CONCATENATE(D573,"-",E573),'[2]Three Phase - UG'!$C$8:$T$18,15,FALSE)*1000000,""),"")</f>
        <v/>
      </c>
      <c r="O573" s="679"/>
      <c r="P573" s="678"/>
      <c r="W573" s="671"/>
      <c r="X573" s="606"/>
      <c r="Y573" s="606"/>
      <c r="Z573" s="606"/>
      <c r="AA573" s="606"/>
      <c r="AB573" s="606"/>
      <c r="AC573" s="606"/>
      <c r="AD573" s="606"/>
      <c r="AE573" s="606"/>
      <c r="AF573" s="625"/>
      <c r="AG573" s="625"/>
      <c r="AH573" s="625"/>
      <c r="AI573" s="625"/>
      <c r="AJ573" s="625"/>
      <c r="AK573" s="625"/>
      <c r="AL573" s="625"/>
      <c r="AM573" s="625"/>
      <c r="AN573" s="606"/>
      <c r="AO573" s="606"/>
      <c r="AP573" s="606"/>
      <c r="AQ573" s="606"/>
      <c r="AR573" s="606"/>
      <c r="AS573" s="606"/>
      <c r="AT573" s="606"/>
      <c r="AU573" s="606"/>
      <c r="AV573" s="606"/>
      <c r="AW573" s="606"/>
      <c r="AX573" s="606"/>
      <c r="AY573" s="606"/>
      <c r="AZ573" s="606"/>
      <c r="BA573" s="606"/>
    </row>
    <row r="574" spans="1:53" s="672" customFormat="1" x14ac:dyDescent="0.25">
      <c r="A574" s="606"/>
      <c r="B574" s="677"/>
      <c r="C574" s="677"/>
      <c r="D574" s="676"/>
      <c r="E574" s="675"/>
      <c r="F574" s="675"/>
      <c r="G574" s="673"/>
      <c r="H574" s="674"/>
      <c r="I574" s="673"/>
      <c r="J574" s="679" t="str">
        <f>IF(D574&lt;&gt;"",IF(E574&lt;&gt;"",VLOOKUP(CONCATENATE(D574,"-",E574),'[2]Three Phase - UG'!$C$8:$T$18,9,FALSE),""),"")</f>
        <v/>
      </c>
      <c r="K574" s="679" t="str">
        <f>IF(D574&lt;&gt;"",IF(E574&lt;&gt;"",VLOOKUP(CONCATENATE(D574,"-",E574),'[2]Three Phase - UG'!$C$8:$T$18,10,FALSE),""),"")</f>
        <v/>
      </c>
      <c r="L574" s="679" t="str">
        <f>IF(D574&lt;&gt;"",IF(E574&lt;&gt;"",VLOOKUP(CONCATENATE(D574,"-",E574),'[2]Three Phase - UG'!$C$8:$T$18,12,FALSE),""),"")</f>
        <v/>
      </c>
      <c r="M574" s="679" t="str">
        <f>IF(D574&lt;&gt;"",IF(E574&lt;&gt;"",VLOOKUP(CONCATENATE(D574,"-",E574),'[2]Three Phase - UG'!$C$8:$T$18,13,FALSE),""),"")</f>
        <v/>
      </c>
      <c r="N574" s="678" t="str">
        <f>IF(D574&lt;&gt;"",IF(E574&lt;&gt;"",VLOOKUP(CONCATENATE(D574,"-",E574),'[2]Three Phase - UG'!$C$8:$T$18,15,FALSE)*1000000,""),"")</f>
        <v/>
      </c>
      <c r="O574" s="679"/>
      <c r="P574" s="678"/>
      <c r="W574" s="671"/>
      <c r="X574" s="606"/>
      <c r="Y574" s="606"/>
      <c r="Z574" s="606"/>
      <c r="AA574" s="606"/>
      <c r="AB574" s="606"/>
      <c r="AC574" s="606"/>
      <c r="AD574" s="606"/>
      <c r="AE574" s="606"/>
      <c r="AF574" s="625"/>
      <c r="AG574" s="625"/>
      <c r="AH574" s="625"/>
      <c r="AI574" s="625"/>
      <c r="AJ574" s="625"/>
      <c r="AK574" s="625"/>
      <c r="AL574" s="625"/>
      <c r="AM574" s="625"/>
      <c r="AN574" s="606"/>
      <c r="AO574" s="606"/>
      <c r="AP574" s="606"/>
      <c r="AQ574" s="606"/>
      <c r="AR574" s="606"/>
      <c r="AS574" s="606"/>
      <c r="AT574" s="606"/>
      <c r="AU574" s="606"/>
      <c r="AV574" s="606"/>
      <c r="AW574" s="606"/>
      <c r="AX574" s="606"/>
      <c r="AY574" s="606"/>
      <c r="AZ574" s="606"/>
      <c r="BA574" s="606"/>
    </row>
    <row r="575" spans="1:53" s="672" customFormat="1" x14ac:dyDescent="0.25">
      <c r="A575" s="606"/>
      <c r="B575" s="677"/>
      <c r="C575" s="677"/>
      <c r="D575" s="676"/>
      <c r="E575" s="675"/>
      <c r="F575" s="675"/>
      <c r="G575" s="673"/>
      <c r="H575" s="674"/>
      <c r="I575" s="673"/>
      <c r="J575" s="679" t="str">
        <f>IF(D575&lt;&gt;"",IF(E575&lt;&gt;"",VLOOKUP(CONCATENATE(D575,"-",E575),'[2]Three Phase - UG'!$C$8:$T$18,9,FALSE),""),"")</f>
        <v/>
      </c>
      <c r="K575" s="679" t="str">
        <f>IF(D575&lt;&gt;"",IF(E575&lt;&gt;"",VLOOKUP(CONCATENATE(D575,"-",E575),'[2]Three Phase - UG'!$C$8:$T$18,10,FALSE),""),"")</f>
        <v/>
      </c>
      <c r="L575" s="679" t="str">
        <f>IF(D575&lt;&gt;"",IF(E575&lt;&gt;"",VLOOKUP(CONCATENATE(D575,"-",E575),'[2]Three Phase - UG'!$C$8:$T$18,12,FALSE),""),"")</f>
        <v/>
      </c>
      <c r="M575" s="679" t="str">
        <f>IF(D575&lt;&gt;"",IF(E575&lt;&gt;"",VLOOKUP(CONCATENATE(D575,"-",E575),'[2]Three Phase - UG'!$C$8:$T$18,13,FALSE),""),"")</f>
        <v/>
      </c>
      <c r="N575" s="678" t="str">
        <f>IF(D575&lt;&gt;"",IF(E575&lt;&gt;"",VLOOKUP(CONCATENATE(D575,"-",E575),'[2]Three Phase - UG'!$C$8:$T$18,15,FALSE)*1000000,""),"")</f>
        <v/>
      </c>
      <c r="O575" s="679"/>
      <c r="P575" s="678"/>
      <c r="W575" s="671"/>
      <c r="X575" s="606"/>
      <c r="Y575" s="606"/>
      <c r="Z575" s="606"/>
      <c r="AA575" s="606"/>
      <c r="AB575" s="606"/>
      <c r="AC575" s="606"/>
      <c r="AD575" s="606"/>
      <c r="AE575" s="606"/>
      <c r="AF575" s="625"/>
      <c r="AG575" s="625"/>
      <c r="AH575" s="625"/>
      <c r="AI575" s="625"/>
      <c r="AJ575" s="625"/>
      <c r="AK575" s="625"/>
      <c r="AL575" s="625"/>
      <c r="AM575" s="625"/>
      <c r="AN575" s="606"/>
      <c r="AO575" s="606"/>
      <c r="AP575" s="606"/>
      <c r="AQ575" s="606"/>
      <c r="AR575" s="606"/>
      <c r="AS575" s="606"/>
      <c r="AT575" s="606"/>
      <c r="AU575" s="606"/>
      <c r="AV575" s="606"/>
      <c r="AW575" s="606"/>
      <c r="AX575" s="606"/>
      <c r="AY575" s="606"/>
      <c r="AZ575" s="606"/>
      <c r="BA575" s="606"/>
    </row>
    <row r="576" spans="1:53" s="672" customFormat="1" x14ac:dyDescent="0.25">
      <c r="A576" s="606"/>
      <c r="B576" s="677"/>
      <c r="C576" s="677"/>
      <c r="D576" s="676"/>
      <c r="E576" s="675"/>
      <c r="F576" s="675"/>
      <c r="G576" s="673"/>
      <c r="H576" s="674"/>
      <c r="I576" s="673"/>
      <c r="J576" s="679" t="str">
        <f>IF(D576&lt;&gt;"",IF(E576&lt;&gt;"",VLOOKUP(CONCATENATE(D576,"-",E576),'[2]Three Phase - UG'!$C$8:$T$18,9,FALSE),""),"")</f>
        <v/>
      </c>
      <c r="K576" s="679" t="str">
        <f>IF(D576&lt;&gt;"",IF(E576&lt;&gt;"",VLOOKUP(CONCATENATE(D576,"-",E576),'[2]Three Phase - UG'!$C$8:$T$18,10,FALSE),""),"")</f>
        <v/>
      </c>
      <c r="L576" s="679" t="str">
        <f>IF(D576&lt;&gt;"",IF(E576&lt;&gt;"",VLOOKUP(CONCATENATE(D576,"-",E576),'[2]Three Phase - UG'!$C$8:$T$18,12,FALSE),""),"")</f>
        <v/>
      </c>
      <c r="M576" s="679" t="str">
        <f>IF(D576&lt;&gt;"",IF(E576&lt;&gt;"",VLOOKUP(CONCATENATE(D576,"-",E576),'[2]Three Phase - UG'!$C$8:$T$18,13,FALSE),""),"")</f>
        <v/>
      </c>
      <c r="N576" s="678" t="str">
        <f>IF(D576&lt;&gt;"",IF(E576&lt;&gt;"",VLOOKUP(CONCATENATE(D576,"-",E576),'[2]Three Phase - UG'!$C$8:$T$18,15,FALSE)*1000000,""),"")</f>
        <v/>
      </c>
      <c r="O576" s="679"/>
      <c r="P576" s="678"/>
      <c r="W576" s="671"/>
      <c r="X576" s="606"/>
      <c r="Y576" s="606"/>
      <c r="Z576" s="606"/>
      <c r="AA576" s="606"/>
      <c r="AB576" s="606"/>
      <c r="AC576" s="606"/>
      <c r="AD576" s="606"/>
      <c r="AE576" s="606"/>
      <c r="AF576" s="625"/>
      <c r="AG576" s="625"/>
      <c r="AH576" s="625"/>
      <c r="AI576" s="625"/>
      <c r="AJ576" s="625"/>
      <c r="AK576" s="625"/>
      <c r="AL576" s="625"/>
      <c r="AM576" s="625"/>
      <c r="AN576" s="606"/>
      <c r="AO576" s="606"/>
      <c r="AP576" s="606"/>
      <c r="AQ576" s="606"/>
      <c r="AR576" s="606"/>
      <c r="AS576" s="606"/>
      <c r="AT576" s="606"/>
      <c r="AU576" s="606"/>
      <c r="AV576" s="606"/>
      <c r="AW576" s="606"/>
      <c r="AX576" s="606"/>
      <c r="AY576" s="606"/>
      <c r="AZ576" s="606"/>
      <c r="BA576" s="606"/>
    </row>
    <row r="577" spans="1:53" s="672" customFormat="1" x14ac:dyDescent="0.25">
      <c r="A577" s="606"/>
      <c r="B577" s="677"/>
      <c r="C577" s="677"/>
      <c r="D577" s="676"/>
      <c r="E577" s="675"/>
      <c r="F577" s="675"/>
      <c r="G577" s="673"/>
      <c r="H577" s="674"/>
      <c r="I577" s="673"/>
      <c r="J577" s="679" t="str">
        <f>IF(D577&lt;&gt;"",IF(E577&lt;&gt;"",VLOOKUP(CONCATENATE(D577,"-",E577),'[2]Three Phase - UG'!$C$8:$T$18,9,FALSE),""),"")</f>
        <v/>
      </c>
      <c r="K577" s="679" t="str">
        <f>IF(D577&lt;&gt;"",IF(E577&lt;&gt;"",VLOOKUP(CONCATENATE(D577,"-",E577),'[2]Three Phase - UG'!$C$8:$T$18,10,FALSE),""),"")</f>
        <v/>
      </c>
      <c r="L577" s="679" t="str">
        <f>IF(D577&lt;&gt;"",IF(E577&lt;&gt;"",VLOOKUP(CONCATENATE(D577,"-",E577),'[2]Three Phase - UG'!$C$8:$T$18,12,FALSE),""),"")</f>
        <v/>
      </c>
      <c r="M577" s="679" t="str">
        <f>IF(D577&lt;&gt;"",IF(E577&lt;&gt;"",VLOOKUP(CONCATENATE(D577,"-",E577),'[2]Three Phase - UG'!$C$8:$T$18,13,FALSE),""),"")</f>
        <v/>
      </c>
      <c r="N577" s="678" t="str">
        <f>IF(D577&lt;&gt;"",IF(E577&lt;&gt;"",VLOOKUP(CONCATENATE(D577,"-",E577),'[2]Three Phase - UG'!$C$8:$T$18,15,FALSE)*1000000,""),"")</f>
        <v/>
      </c>
      <c r="O577" s="679"/>
      <c r="P577" s="678"/>
      <c r="W577" s="671"/>
      <c r="X577" s="606"/>
      <c r="Y577" s="606"/>
      <c r="Z577" s="606"/>
      <c r="AA577" s="606"/>
      <c r="AB577" s="606"/>
      <c r="AC577" s="606"/>
      <c r="AD577" s="606"/>
      <c r="AE577" s="606"/>
      <c r="AF577" s="625"/>
      <c r="AG577" s="625"/>
      <c r="AH577" s="625"/>
      <c r="AI577" s="625"/>
      <c r="AJ577" s="625"/>
      <c r="AK577" s="625"/>
      <c r="AL577" s="625"/>
      <c r="AM577" s="625"/>
      <c r="AN577" s="606"/>
      <c r="AO577" s="606"/>
      <c r="AP577" s="606"/>
      <c r="AQ577" s="606"/>
      <c r="AR577" s="606"/>
      <c r="AS577" s="606"/>
      <c r="AT577" s="606"/>
      <c r="AU577" s="606"/>
      <c r="AV577" s="606"/>
      <c r="AW577" s="606"/>
      <c r="AX577" s="606"/>
      <c r="AY577" s="606"/>
      <c r="AZ577" s="606"/>
      <c r="BA577" s="606"/>
    </row>
    <row r="578" spans="1:53" s="672" customFormat="1" x14ac:dyDescent="0.25">
      <c r="A578" s="606"/>
      <c r="B578" s="677"/>
      <c r="C578" s="677"/>
      <c r="D578" s="676"/>
      <c r="E578" s="675"/>
      <c r="F578" s="675"/>
      <c r="G578" s="673"/>
      <c r="H578" s="674"/>
      <c r="I578" s="673"/>
      <c r="J578" s="679" t="str">
        <f>IF(D578&lt;&gt;"",IF(E578&lt;&gt;"",VLOOKUP(CONCATENATE(D578,"-",E578),'[2]Three Phase - UG'!$C$8:$T$18,9,FALSE),""),"")</f>
        <v/>
      </c>
      <c r="K578" s="679" t="str">
        <f>IF(D578&lt;&gt;"",IF(E578&lt;&gt;"",VLOOKUP(CONCATENATE(D578,"-",E578),'[2]Three Phase - UG'!$C$8:$T$18,10,FALSE),""),"")</f>
        <v/>
      </c>
      <c r="L578" s="679" t="str">
        <f>IF(D578&lt;&gt;"",IF(E578&lt;&gt;"",VLOOKUP(CONCATENATE(D578,"-",E578),'[2]Three Phase - UG'!$C$8:$T$18,12,FALSE),""),"")</f>
        <v/>
      </c>
      <c r="M578" s="679" t="str">
        <f>IF(D578&lt;&gt;"",IF(E578&lt;&gt;"",VLOOKUP(CONCATENATE(D578,"-",E578),'[2]Three Phase - UG'!$C$8:$T$18,13,FALSE),""),"")</f>
        <v/>
      </c>
      <c r="N578" s="678" t="str">
        <f>IF(D578&lt;&gt;"",IF(E578&lt;&gt;"",VLOOKUP(CONCATENATE(D578,"-",E578),'[2]Three Phase - UG'!$C$8:$T$18,15,FALSE)*1000000,""),"")</f>
        <v/>
      </c>
      <c r="O578" s="679"/>
      <c r="P578" s="678"/>
      <c r="W578" s="671"/>
      <c r="X578" s="606"/>
      <c r="Y578" s="606"/>
      <c r="Z578" s="606"/>
      <c r="AA578" s="606"/>
      <c r="AB578" s="606"/>
      <c r="AC578" s="606"/>
      <c r="AD578" s="606"/>
      <c r="AE578" s="606"/>
      <c r="AF578" s="625"/>
      <c r="AG578" s="625"/>
      <c r="AH578" s="625"/>
      <c r="AI578" s="625"/>
      <c r="AJ578" s="625"/>
      <c r="AK578" s="625"/>
      <c r="AL578" s="625"/>
      <c r="AM578" s="625"/>
      <c r="AN578" s="606"/>
      <c r="AO578" s="606"/>
      <c r="AP578" s="606"/>
      <c r="AQ578" s="606"/>
      <c r="AR578" s="606"/>
      <c r="AS578" s="606"/>
      <c r="AT578" s="606"/>
      <c r="AU578" s="606"/>
      <c r="AV578" s="606"/>
      <c r="AW578" s="606"/>
      <c r="AX578" s="606"/>
      <c r="AY578" s="606"/>
      <c r="AZ578" s="606"/>
      <c r="BA578" s="606"/>
    </row>
    <row r="579" spans="1:53" s="672" customFormat="1" x14ac:dyDescent="0.25">
      <c r="A579" s="606"/>
      <c r="B579" s="677"/>
      <c r="C579" s="677"/>
      <c r="D579" s="676"/>
      <c r="E579" s="675"/>
      <c r="F579" s="675"/>
      <c r="G579" s="673"/>
      <c r="H579" s="674"/>
      <c r="I579" s="673"/>
      <c r="J579" s="679" t="str">
        <f>IF(D579&lt;&gt;"",IF(E579&lt;&gt;"",VLOOKUP(CONCATENATE(D579,"-",E579),'[2]Three Phase - UG'!$C$8:$T$18,9,FALSE),""),"")</f>
        <v/>
      </c>
      <c r="K579" s="679" t="str">
        <f>IF(D579&lt;&gt;"",IF(E579&lt;&gt;"",VLOOKUP(CONCATENATE(D579,"-",E579),'[2]Three Phase - UG'!$C$8:$T$18,10,FALSE),""),"")</f>
        <v/>
      </c>
      <c r="L579" s="679" t="str">
        <f>IF(D579&lt;&gt;"",IF(E579&lt;&gt;"",VLOOKUP(CONCATENATE(D579,"-",E579),'[2]Three Phase - UG'!$C$8:$T$18,12,FALSE),""),"")</f>
        <v/>
      </c>
      <c r="M579" s="679" t="str">
        <f>IF(D579&lt;&gt;"",IF(E579&lt;&gt;"",VLOOKUP(CONCATENATE(D579,"-",E579),'[2]Three Phase - UG'!$C$8:$T$18,13,FALSE),""),"")</f>
        <v/>
      </c>
      <c r="N579" s="678" t="str">
        <f>IF(D579&lt;&gt;"",IF(E579&lt;&gt;"",VLOOKUP(CONCATENATE(D579,"-",E579),'[2]Three Phase - UG'!$C$8:$T$18,15,FALSE)*1000000,""),"")</f>
        <v/>
      </c>
      <c r="O579" s="679"/>
      <c r="P579" s="678"/>
      <c r="W579" s="671"/>
      <c r="X579" s="606"/>
      <c r="Y579" s="606"/>
      <c r="Z579" s="606"/>
      <c r="AA579" s="606"/>
      <c r="AB579" s="606"/>
      <c r="AC579" s="606"/>
      <c r="AD579" s="606"/>
      <c r="AE579" s="606"/>
      <c r="AF579" s="625"/>
      <c r="AG579" s="625"/>
      <c r="AH579" s="625"/>
      <c r="AI579" s="625"/>
      <c r="AJ579" s="625"/>
      <c r="AK579" s="625"/>
      <c r="AL579" s="625"/>
      <c r="AM579" s="625"/>
      <c r="AN579" s="606"/>
      <c r="AO579" s="606"/>
      <c r="AP579" s="606"/>
      <c r="AQ579" s="606"/>
      <c r="AR579" s="606"/>
      <c r="AS579" s="606"/>
      <c r="AT579" s="606"/>
      <c r="AU579" s="606"/>
      <c r="AV579" s="606"/>
      <c r="AW579" s="606"/>
      <c r="AX579" s="606"/>
      <c r="AY579" s="606"/>
      <c r="AZ579" s="606"/>
      <c r="BA579" s="606"/>
    </row>
    <row r="580" spans="1:53" s="672" customFormat="1" x14ac:dyDescent="0.25">
      <c r="A580" s="606"/>
      <c r="B580" s="677"/>
      <c r="C580" s="677"/>
      <c r="D580" s="676"/>
      <c r="E580" s="675"/>
      <c r="F580" s="675"/>
      <c r="G580" s="673"/>
      <c r="H580" s="674"/>
      <c r="I580" s="673"/>
      <c r="J580" s="679" t="str">
        <f>IF(D580&lt;&gt;"",IF(E580&lt;&gt;"",VLOOKUP(CONCATENATE(D580,"-",E580),'[2]Three Phase - UG'!$C$8:$T$18,9,FALSE),""),"")</f>
        <v/>
      </c>
      <c r="K580" s="679" t="str">
        <f>IF(D580&lt;&gt;"",IF(E580&lt;&gt;"",VLOOKUP(CONCATENATE(D580,"-",E580),'[2]Three Phase - UG'!$C$8:$T$18,10,FALSE),""),"")</f>
        <v/>
      </c>
      <c r="L580" s="679" t="str">
        <f>IF(D580&lt;&gt;"",IF(E580&lt;&gt;"",VLOOKUP(CONCATENATE(D580,"-",E580),'[2]Three Phase - UG'!$C$8:$T$18,12,FALSE),""),"")</f>
        <v/>
      </c>
      <c r="M580" s="679" t="str">
        <f>IF(D580&lt;&gt;"",IF(E580&lt;&gt;"",VLOOKUP(CONCATENATE(D580,"-",E580),'[2]Three Phase - UG'!$C$8:$T$18,13,FALSE),""),"")</f>
        <v/>
      </c>
      <c r="N580" s="678" t="str">
        <f>IF(D580&lt;&gt;"",IF(E580&lt;&gt;"",VLOOKUP(CONCATENATE(D580,"-",E580),'[2]Three Phase - UG'!$C$8:$T$18,15,FALSE)*1000000,""),"")</f>
        <v/>
      </c>
      <c r="O580" s="679"/>
      <c r="P580" s="678"/>
      <c r="W580" s="671"/>
      <c r="X580" s="606"/>
      <c r="Y580" s="606"/>
      <c r="Z580" s="606"/>
      <c r="AA580" s="606"/>
      <c r="AB580" s="606"/>
      <c r="AC580" s="606"/>
      <c r="AD580" s="606"/>
      <c r="AE580" s="606"/>
      <c r="AF580" s="625"/>
      <c r="AG580" s="625"/>
      <c r="AH580" s="625"/>
      <c r="AI580" s="625"/>
      <c r="AJ580" s="625"/>
      <c r="AK580" s="625"/>
      <c r="AL580" s="625"/>
      <c r="AM580" s="625"/>
      <c r="AN580" s="606"/>
      <c r="AO580" s="606"/>
      <c r="AP580" s="606"/>
      <c r="AQ580" s="606"/>
      <c r="AR580" s="606"/>
      <c r="AS580" s="606"/>
      <c r="AT580" s="606"/>
      <c r="AU580" s="606"/>
      <c r="AV580" s="606"/>
      <c r="AW580" s="606"/>
      <c r="AX580" s="606"/>
      <c r="AY580" s="606"/>
      <c r="AZ580" s="606"/>
      <c r="BA580" s="606"/>
    </row>
    <row r="581" spans="1:53" s="672" customFormat="1" x14ac:dyDescent="0.25">
      <c r="A581" s="606"/>
      <c r="B581" s="677"/>
      <c r="C581" s="677"/>
      <c r="D581" s="676"/>
      <c r="E581" s="675"/>
      <c r="F581" s="675"/>
      <c r="G581" s="673"/>
      <c r="H581" s="674"/>
      <c r="I581" s="673"/>
      <c r="J581" s="679" t="str">
        <f>IF(D581&lt;&gt;"",IF(E581&lt;&gt;"",VLOOKUP(CONCATENATE(D581,"-",E581),'[2]Three Phase - UG'!$C$8:$T$18,9,FALSE),""),"")</f>
        <v/>
      </c>
      <c r="K581" s="679" t="str">
        <f>IF(D581&lt;&gt;"",IF(E581&lt;&gt;"",VLOOKUP(CONCATENATE(D581,"-",E581),'[2]Three Phase - UG'!$C$8:$T$18,10,FALSE),""),"")</f>
        <v/>
      </c>
      <c r="L581" s="679" t="str">
        <f>IF(D581&lt;&gt;"",IF(E581&lt;&gt;"",VLOOKUP(CONCATENATE(D581,"-",E581),'[2]Three Phase - UG'!$C$8:$T$18,12,FALSE),""),"")</f>
        <v/>
      </c>
      <c r="M581" s="679" t="str">
        <f>IF(D581&lt;&gt;"",IF(E581&lt;&gt;"",VLOOKUP(CONCATENATE(D581,"-",E581),'[2]Three Phase - UG'!$C$8:$T$18,13,FALSE),""),"")</f>
        <v/>
      </c>
      <c r="N581" s="678" t="str">
        <f>IF(D581&lt;&gt;"",IF(E581&lt;&gt;"",VLOOKUP(CONCATENATE(D581,"-",E581),'[2]Three Phase - UG'!$C$8:$T$18,15,FALSE)*1000000,""),"")</f>
        <v/>
      </c>
      <c r="O581" s="679"/>
      <c r="P581" s="678"/>
      <c r="W581" s="671"/>
      <c r="X581" s="606"/>
      <c r="Y581" s="606"/>
      <c r="Z581" s="606"/>
      <c r="AA581" s="606"/>
      <c r="AB581" s="606"/>
      <c r="AC581" s="606"/>
      <c r="AD581" s="606"/>
      <c r="AE581" s="606"/>
      <c r="AF581" s="625"/>
      <c r="AG581" s="625"/>
      <c r="AH581" s="625"/>
      <c r="AI581" s="625"/>
      <c r="AJ581" s="625"/>
      <c r="AK581" s="625"/>
      <c r="AL581" s="625"/>
      <c r="AM581" s="625"/>
      <c r="AN581" s="606"/>
      <c r="AO581" s="606"/>
      <c r="AP581" s="606"/>
      <c r="AQ581" s="606"/>
      <c r="AR581" s="606"/>
      <c r="AS581" s="606"/>
      <c r="AT581" s="606"/>
      <c r="AU581" s="606"/>
      <c r="AV581" s="606"/>
      <c r="AW581" s="606"/>
      <c r="AX581" s="606"/>
      <c r="AY581" s="606"/>
      <c r="AZ581" s="606"/>
      <c r="BA581" s="606"/>
    </row>
    <row r="582" spans="1:53" s="672" customFormat="1" x14ac:dyDescent="0.25">
      <c r="A582" s="606"/>
      <c r="B582" s="677"/>
      <c r="C582" s="677"/>
      <c r="D582" s="676"/>
      <c r="E582" s="675"/>
      <c r="F582" s="675"/>
      <c r="G582" s="673"/>
      <c r="H582" s="674"/>
      <c r="I582" s="673"/>
      <c r="J582" s="679" t="str">
        <f>IF(D582&lt;&gt;"",IF(E582&lt;&gt;"",VLOOKUP(CONCATENATE(D582,"-",E582),'[2]Three Phase - UG'!$C$8:$T$18,9,FALSE),""),"")</f>
        <v/>
      </c>
      <c r="K582" s="679" t="str">
        <f>IF(D582&lt;&gt;"",IF(E582&lt;&gt;"",VLOOKUP(CONCATENATE(D582,"-",E582),'[2]Three Phase - UG'!$C$8:$T$18,10,FALSE),""),"")</f>
        <v/>
      </c>
      <c r="L582" s="679" t="str">
        <f>IF(D582&lt;&gt;"",IF(E582&lt;&gt;"",VLOOKUP(CONCATENATE(D582,"-",E582),'[2]Three Phase - UG'!$C$8:$T$18,12,FALSE),""),"")</f>
        <v/>
      </c>
      <c r="M582" s="679" t="str">
        <f>IF(D582&lt;&gt;"",IF(E582&lt;&gt;"",VLOOKUP(CONCATENATE(D582,"-",E582),'[2]Three Phase - UG'!$C$8:$T$18,13,FALSE),""),"")</f>
        <v/>
      </c>
      <c r="N582" s="678" t="str">
        <f>IF(D582&lt;&gt;"",IF(E582&lt;&gt;"",VLOOKUP(CONCATENATE(D582,"-",E582),'[2]Three Phase - UG'!$C$8:$T$18,15,FALSE)*1000000,""),"")</f>
        <v/>
      </c>
      <c r="O582" s="679"/>
      <c r="P582" s="678"/>
      <c r="W582" s="671"/>
      <c r="X582" s="606"/>
      <c r="Y582" s="606"/>
      <c r="Z582" s="606"/>
      <c r="AA582" s="606"/>
      <c r="AB582" s="606"/>
      <c r="AC582" s="606"/>
      <c r="AD582" s="606"/>
      <c r="AE582" s="606"/>
      <c r="AF582" s="625"/>
      <c r="AG582" s="625"/>
      <c r="AH582" s="625"/>
      <c r="AI582" s="625"/>
      <c r="AJ582" s="625"/>
      <c r="AK582" s="625"/>
      <c r="AL582" s="625"/>
      <c r="AM582" s="625"/>
      <c r="AN582" s="606"/>
      <c r="AO582" s="606"/>
      <c r="AP582" s="606"/>
      <c r="AQ582" s="606"/>
      <c r="AR582" s="606"/>
      <c r="AS582" s="606"/>
      <c r="AT582" s="606"/>
      <c r="AU582" s="606"/>
      <c r="AV582" s="606"/>
      <c r="AW582" s="606"/>
      <c r="AX582" s="606"/>
      <c r="AY582" s="606"/>
      <c r="AZ582" s="606"/>
      <c r="BA582" s="606"/>
    </row>
    <row r="583" spans="1:53" s="672" customFormat="1" x14ac:dyDescent="0.25">
      <c r="A583" s="606"/>
      <c r="B583" s="677"/>
      <c r="C583" s="677"/>
      <c r="D583" s="676"/>
      <c r="E583" s="675"/>
      <c r="F583" s="675"/>
      <c r="G583" s="673"/>
      <c r="H583" s="674"/>
      <c r="I583" s="673"/>
      <c r="J583" s="679" t="str">
        <f>IF(D583&lt;&gt;"",IF(E583&lt;&gt;"",VLOOKUP(CONCATENATE(D583,"-",E583),'[2]Three Phase - UG'!$C$8:$T$18,9,FALSE),""),"")</f>
        <v/>
      </c>
      <c r="K583" s="679" t="str">
        <f>IF(D583&lt;&gt;"",IF(E583&lt;&gt;"",VLOOKUP(CONCATENATE(D583,"-",E583),'[2]Three Phase - UG'!$C$8:$T$18,10,FALSE),""),"")</f>
        <v/>
      </c>
      <c r="L583" s="679" t="str">
        <f>IF(D583&lt;&gt;"",IF(E583&lt;&gt;"",VLOOKUP(CONCATENATE(D583,"-",E583),'[2]Three Phase - UG'!$C$8:$T$18,12,FALSE),""),"")</f>
        <v/>
      </c>
      <c r="M583" s="679" t="str">
        <f>IF(D583&lt;&gt;"",IF(E583&lt;&gt;"",VLOOKUP(CONCATENATE(D583,"-",E583),'[2]Three Phase - UG'!$C$8:$T$18,13,FALSE),""),"")</f>
        <v/>
      </c>
      <c r="N583" s="678" t="str">
        <f>IF(D583&lt;&gt;"",IF(E583&lt;&gt;"",VLOOKUP(CONCATENATE(D583,"-",E583),'[2]Three Phase - UG'!$C$8:$T$18,15,FALSE)*1000000,""),"")</f>
        <v/>
      </c>
      <c r="O583" s="679"/>
      <c r="P583" s="678"/>
      <c r="W583" s="671"/>
      <c r="X583" s="606"/>
      <c r="Y583" s="606"/>
      <c r="Z583" s="606"/>
      <c r="AA583" s="606"/>
      <c r="AB583" s="606"/>
      <c r="AC583" s="606"/>
      <c r="AD583" s="606"/>
      <c r="AE583" s="606"/>
      <c r="AF583" s="625"/>
      <c r="AG583" s="625"/>
      <c r="AH583" s="625"/>
      <c r="AI583" s="625"/>
      <c r="AJ583" s="625"/>
      <c r="AK583" s="625"/>
      <c r="AL583" s="625"/>
      <c r="AM583" s="625"/>
      <c r="AN583" s="606"/>
      <c r="AO583" s="606"/>
      <c r="AP583" s="606"/>
      <c r="AQ583" s="606"/>
      <c r="AR583" s="606"/>
      <c r="AS583" s="606"/>
      <c r="AT583" s="606"/>
      <c r="AU583" s="606"/>
      <c r="AV583" s="606"/>
      <c r="AW583" s="606"/>
      <c r="AX583" s="606"/>
      <c r="AY583" s="606"/>
      <c r="AZ583" s="606"/>
      <c r="BA583" s="606"/>
    </row>
    <row r="584" spans="1:53" s="672" customFormat="1" x14ac:dyDescent="0.25">
      <c r="A584" s="606"/>
      <c r="B584" s="677"/>
      <c r="C584" s="677"/>
      <c r="D584" s="676"/>
      <c r="E584" s="675"/>
      <c r="F584" s="675"/>
      <c r="G584" s="673"/>
      <c r="H584" s="674"/>
      <c r="I584" s="673"/>
      <c r="J584" s="679" t="str">
        <f>IF(D584&lt;&gt;"",IF(E584&lt;&gt;"",VLOOKUP(CONCATENATE(D584,"-",E584),'[2]Three Phase - UG'!$C$8:$T$18,9,FALSE),""),"")</f>
        <v/>
      </c>
      <c r="K584" s="679" t="str">
        <f>IF(D584&lt;&gt;"",IF(E584&lt;&gt;"",VLOOKUP(CONCATENATE(D584,"-",E584),'[2]Three Phase - UG'!$C$8:$T$18,10,FALSE),""),"")</f>
        <v/>
      </c>
      <c r="L584" s="679" t="str">
        <f>IF(D584&lt;&gt;"",IF(E584&lt;&gt;"",VLOOKUP(CONCATENATE(D584,"-",E584),'[2]Three Phase - UG'!$C$8:$T$18,12,FALSE),""),"")</f>
        <v/>
      </c>
      <c r="M584" s="679" t="str">
        <f>IF(D584&lt;&gt;"",IF(E584&lt;&gt;"",VLOOKUP(CONCATENATE(D584,"-",E584),'[2]Three Phase - UG'!$C$8:$T$18,13,FALSE),""),"")</f>
        <v/>
      </c>
      <c r="N584" s="678" t="str">
        <f>IF(D584&lt;&gt;"",IF(E584&lt;&gt;"",VLOOKUP(CONCATENATE(D584,"-",E584),'[2]Three Phase - UG'!$C$8:$T$18,15,FALSE)*1000000,""),"")</f>
        <v/>
      </c>
      <c r="O584" s="679"/>
      <c r="P584" s="678"/>
      <c r="W584" s="671"/>
      <c r="X584" s="606"/>
      <c r="Y584" s="606"/>
      <c r="Z584" s="606"/>
      <c r="AA584" s="606"/>
      <c r="AB584" s="606"/>
      <c r="AC584" s="606"/>
      <c r="AD584" s="606"/>
      <c r="AE584" s="606"/>
      <c r="AF584" s="625"/>
      <c r="AG584" s="625"/>
      <c r="AH584" s="625"/>
      <c r="AI584" s="625"/>
      <c r="AJ584" s="625"/>
      <c r="AK584" s="625"/>
      <c r="AL584" s="625"/>
      <c r="AM584" s="625"/>
      <c r="AN584" s="606"/>
      <c r="AO584" s="606"/>
      <c r="AP584" s="606"/>
      <c r="AQ584" s="606"/>
      <c r="AR584" s="606"/>
      <c r="AS584" s="606"/>
      <c r="AT584" s="606"/>
      <c r="AU584" s="606"/>
      <c r="AV584" s="606"/>
      <c r="AW584" s="606"/>
      <c r="AX584" s="606"/>
      <c r="AY584" s="606"/>
      <c r="AZ584" s="606"/>
      <c r="BA584" s="606"/>
    </row>
    <row r="585" spans="1:53" s="672" customFormat="1" x14ac:dyDescent="0.25">
      <c r="A585" s="606"/>
      <c r="B585" s="677"/>
      <c r="C585" s="677"/>
      <c r="D585" s="676"/>
      <c r="E585" s="675"/>
      <c r="F585" s="675"/>
      <c r="G585" s="673"/>
      <c r="H585" s="674"/>
      <c r="I585" s="673"/>
      <c r="J585" s="679" t="str">
        <f>IF(D585&lt;&gt;"",IF(E585&lt;&gt;"",VLOOKUP(CONCATENATE(D585,"-",E585),'[2]Three Phase - UG'!$C$8:$T$18,9,FALSE),""),"")</f>
        <v/>
      </c>
      <c r="K585" s="679" t="str">
        <f>IF(D585&lt;&gt;"",IF(E585&lt;&gt;"",VLOOKUP(CONCATENATE(D585,"-",E585),'[2]Three Phase - UG'!$C$8:$T$18,10,FALSE),""),"")</f>
        <v/>
      </c>
      <c r="L585" s="679" t="str">
        <f>IF(D585&lt;&gt;"",IF(E585&lt;&gt;"",VLOOKUP(CONCATENATE(D585,"-",E585),'[2]Three Phase - UG'!$C$8:$T$18,12,FALSE),""),"")</f>
        <v/>
      </c>
      <c r="M585" s="679" t="str">
        <f>IF(D585&lt;&gt;"",IF(E585&lt;&gt;"",VLOOKUP(CONCATENATE(D585,"-",E585),'[2]Three Phase - UG'!$C$8:$T$18,13,FALSE),""),"")</f>
        <v/>
      </c>
      <c r="N585" s="678" t="str">
        <f>IF(D585&lt;&gt;"",IF(E585&lt;&gt;"",VLOOKUP(CONCATENATE(D585,"-",E585),'[2]Three Phase - UG'!$C$8:$T$18,15,FALSE)*1000000,""),"")</f>
        <v/>
      </c>
      <c r="O585" s="679"/>
      <c r="P585" s="678"/>
      <c r="W585" s="671"/>
      <c r="X585" s="606"/>
      <c r="Y585" s="606"/>
      <c r="Z585" s="606"/>
      <c r="AA585" s="606"/>
      <c r="AB585" s="606"/>
      <c r="AC585" s="606"/>
      <c r="AD585" s="606"/>
      <c r="AE585" s="606"/>
      <c r="AF585" s="625"/>
      <c r="AG585" s="625"/>
      <c r="AH585" s="625"/>
      <c r="AI585" s="625"/>
      <c r="AJ585" s="625"/>
      <c r="AK585" s="625"/>
      <c r="AL585" s="625"/>
      <c r="AM585" s="625"/>
      <c r="AN585" s="606"/>
      <c r="AO585" s="606"/>
      <c r="AP585" s="606"/>
      <c r="AQ585" s="606"/>
      <c r="AR585" s="606"/>
      <c r="AS585" s="606"/>
      <c r="AT585" s="606"/>
      <c r="AU585" s="606"/>
      <c r="AV585" s="606"/>
      <c r="AW585" s="606"/>
      <c r="AX585" s="606"/>
      <c r="AY585" s="606"/>
      <c r="AZ585" s="606"/>
      <c r="BA585" s="606"/>
    </row>
    <row r="586" spans="1:53" s="672" customFormat="1" x14ac:dyDescent="0.25">
      <c r="A586" s="606"/>
      <c r="B586" s="677"/>
      <c r="C586" s="677"/>
      <c r="D586" s="676"/>
      <c r="E586" s="675"/>
      <c r="F586" s="675"/>
      <c r="G586" s="673"/>
      <c r="H586" s="674"/>
      <c r="I586" s="673"/>
      <c r="J586" s="679" t="str">
        <f>IF(D586&lt;&gt;"",IF(E586&lt;&gt;"",VLOOKUP(CONCATENATE(D586,"-",E586),'[2]Three Phase - UG'!$C$8:$T$18,9,FALSE),""),"")</f>
        <v/>
      </c>
      <c r="K586" s="679" t="str">
        <f>IF(D586&lt;&gt;"",IF(E586&lt;&gt;"",VLOOKUP(CONCATENATE(D586,"-",E586),'[2]Three Phase - UG'!$C$8:$T$18,10,FALSE),""),"")</f>
        <v/>
      </c>
      <c r="L586" s="679" t="str">
        <f>IF(D586&lt;&gt;"",IF(E586&lt;&gt;"",VLOOKUP(CONCATENATE(D586,"-",E586),'[2]Three Phase - UG'!$C$8:$T$18,12,FALSE),""),"")</f>
        <v/>
      </c>
      <c r="M586" s="679" t="str">
        <f>IF(D586&lt;&gt;"",IF(E586&lt;&gt;"",VLOOKUP(CONCATENATE(D586,"-",E586),'[2]Three Phase - UG'!$C$8:$T$18,13,FALSE),""),"")</f>
        <v/>
      </c>
      <c r="N586" s="678" t="str">
        <f>IF(D586&lt;&gt;"",IF(E586&lt;&gt;"",VLOOKUP(CONCATENATE(D586,"-",E586),'[2]Three Phase - UG'!$C$8:$T$18,15,FALSE)*1000000,""),"")</f>
        <v/>
      </c>
      <c r="O586" s="679"/>
      <c r="P586" s="678"/>
      <c r="W586" s="671"/>
      <c r="X586" s="606"/>
      <c r="Y586" s="606"/>
      <c r="Z586" s="606"/>
      <c r="AA586" s="606"/>
      <c r="AB586" s="606"/>
      <c r="AC586" s="606"/>
      <c r="AD586" s="606"/>
      <c r="AE586" s="606"/>
      <c r="AF586" s="625"/>
      <c r="AG586" s="625"/>
      <c r="AH586" s="625"/>
      <c r="AI586" s="625"/>
      <c r="AJ586" s="625"/>
      <c r="AK586" s="625"/>
      <c r="AL586" s="625"/>
      <c r="AM586" s="625"/>
      <c r="AN586" s="606"/>
      <c r="AO586" s="606"/>
      <c r="AP586" s="606"/>
      <c r="AQ586" s="606"/>
      <c r="AR586" s="606"/>
      <c r="AS586" s="606"/>
      <c r="AT586" s="606"/>
      <c r="AU586" s="606"/>
      <c r="AV586" s="606"/>
      <c r="AW586" s="606"/>
      <c r="AX586" s="606"/>
      <c r="AY586" s="606"/>
      <c r="AZ586" s="606"/>
      <c r="BA586" s="606"/>
    </row>
    <row r="587" spans="1:53" s="672" customFormat="1" x14ac:dyDescent="0.25">
      <c r="A587" s="606"/>
      <c r="B587" s="677"/>
      <c r="C587" s="677"/>
      <c r="D587" s="676"/>
      <c r="E587" s="675"/>
      <c r="F587" s="675"/>
      <c r="G587" s="673"/>
      <c r="H587" s="674"/>
      <c r="I587" s="673"/>
      <c r="J587" s="679" t="str">
        <f>IF(D587&lt;&gt;"",IF(E587&lt;&gt;"",VLOOKUP(CONCATENATE(D587,"-",E587),'[2]Three Phase - UG'!$C$8:$T$18,9,FALSE),""),"")</f>
        <v/>
      </c>
      <c r="K587" s="679" t="str">
        <f>IF(D587&lt;&gt;"",IF(E587&lt;&gt;"",VLOOKUP(CONCATENATE(D587,"-",E587),'[2]Three Phase - UG'!$C$8:$T$18,10,FALSE),""),"")</f>
        <v/>
      </c>
      <c r="L587" s="679" t="str">
        <f>IF(D587&lt;&gt;"",IF(E587&lt;&gt;"",VLOOKUP(CONCATENATE(D587,"-",E587),'[2]Three Phase - UG'!$C$8:$T$18,12,FALSE),""),"")</f>
        <v/>
      </c>
      <c r="M587" s="679" t="str">
        <f>IF(D587&lt;&gt;"",IF(E587&lt;&gt;"",VLOOKUP(CONCATENATE(D587,"-",E587),'[2]Three Phase - UG'!$C$8:$T$18,13,FALSE),""),"")</f>
        <v/>
      </c>
      <c r="N587" s="678" t="str">
        <f>IF(D587&lt;&gt;"",IF(E587&lt;&gt;"",VLOOKUP(CONCATENATE(D587,"-",E587),'[2]Three Phase - UG'!$C$8:$T$18,15,FALSE)*1000000,""),"")</f>
        <v/>
      </c>
      <c r="O587" s="679"/>
      <c r="P587" s="678"/>
      <c r="W587" s="671"/>
      <c r="X587" s="606"/>
      <c r="Y587" s="606"/>
      <c r="Z587" s="606"/>
      <c r="AA587" s="606"/>
      <c r="AB587" s="606"/>
      <c r="AC587" s="606"/>
      <c r="AD587" s="606"/>
      <c r="AE587" s="606"/>
      <c r="AF587" s="625"/>
      <c r="AG587" s="625"/>
      <c r="AH587" s="625"/>
      <c r="AI587" s="625"/>
      <c r="AJ587" s="625"/>
      <c r="AK587" s="625"/>
      <c r="AL587" s="625"/>
      <c r="AM587" s="625"/>
      <c r="AN587" s="606"/>
      <c r="AO587" s="606"/>
      <c r="AP587" s="606"/>
      <c r="AQ587" s="606"/>
      <c r="AR587" s="606"/>
      <c r="AS587" s="606"/>
      <c r="AT587" s="606"/>
      <c r="AU587" s="606"/>
      <c r="AV587" s="606"/>
      <c r="AW587" s="606"/>
      <c r="AX587" s="606"/>
      <c r="AY587" s="606"/>
      <c r="AZ587" s="606"/>
      <c r="BA587" s="606"/>
    </row>
    <row r="588" spans="1:53" s="672" customFormat="1" x14ac:dyDescent="0.25">
      <c r="A588" s="606"/>
      <c r="B588" s="677"/>
      <c r="C588" s="677"/>
      <c r="D588" s="676"/>
      <c r="E588" s="675"/>
      <c r="F588" s="675"/>
      <c r="G588" s="673"/>
      <c r="H588" s="674"/>
      <c r="I588" s="673"/>
      <c r="J588" s="679" t="str">
        <f>IF(D588&lt;&gt;"",IF(E588&lt;&gt;"",VLOOKUP(CONCATENATE(D588,"-",E588),'[2]Three Phase - UG'!$C$8:$T$18,9,FALSE),""),"")</f>
        <v/>
      </c>
      <c r="K588" s="679" t="str">
        <f>IF(D588&lt;&gt;"",IF(E588&lt;&gt;"",VLOOKUP(CONCATENATE(D588,"-",E588),'[2]Three Phase - UG'!$C$8:$T$18,10,FALSE),""),"")</f>
        <v/>
      </c>
      <c r="L588" s="679" t="str">
        <f>IF(D588&lt;&gt;"",IF(E588&lt;&gt;"",VLOOKUP(CONCATENATE(D588,"-",E588),'[2]Three Phase - UG'!$C$8:$T$18,12,FALSE),""),"")</f>
        <v/>
      </c>
      <c r="M588" s="679" t="str">
        <f>IF(D588&lt;&gt;"",IF(E588&lt;&gt;"",VLOOKUP(CONCATENATE(D588,"-",E588),'[2]Three Phase - UG'!$C$8:$T$18,13,FALSE),""),"")</f>
        <v/>
      </c>
      <c r="N588" s="678" t="str">
        <f>IF(D588&lt;&gt;"",IF(E588&lt;&gt;"",VLOOKUP(CONCATENATE(D588,"-",E588),'[2]Three Phase - UG'!$C$8:$T$18,15,FALSE)*1000000,""),"")</f>
        <v/>
      </c>
      <c r="O588" s="679"/>
      <c r="P588" s="678"/>
      <c r="W588" s="671"/>
      <c r="X588" s="606"/>
      <c r="Y588" s="606"/>
      <c r="Z588" s="606"/>
      <c r="AA588" s="606"/>
      <c r="AB588" s="606"/>
      <c r="AC588" s="606"/>
      <c r="AD588" s="606"/>
      <c r="AE588" s="606"/>
      <c r="AF588" s="625"/>
      <c r="AG588" s="625"/>
      <c r="AH588" s="625"/>
      <c r="AI588" s="625"/>
      <c r="AJ588" s="625"/>
      <c r="AK588" s="625"/>
      <c r="AL588" s="625"/>
      <c r="AM588" s="625"/>
      <c r="AN588" s="606"/>
      <c r="AO588" s="606"/>
      <c r="AP588" s="606"/>
      <c r="AQ588" s="606"/>
      <c r="AR588" s="606"/>
      <c r="AS588" s="606"/>
      <c r="AT588" s="606"/>
      <c r="AU588" s="606"/>
      <c r="AV588" s="606"/>
      <c r="AW588" s="606"/>
      <c r="AX588" s="606"/>
      <c r="AY588" s="606"/>
      <c r="AZ588" s="606"/>
      <c r="BA588" s="606"/>
    </row>
    <row r="589" spans="1:53" s="672" customFormat="1" x14ac:dyDescent="0.25">
      <c r="A589" s="606"/>
      <c r="B589" s="677"/>
      <c r="C589" s="677"/>
      <c r="D589" s="676"/>
      <c r="E589" s="675"/>
      <c r="F589" s="675"/>
      <c r="G589" s="673"/>
      <c r="H589" s="674"/>
      <c r="I589" s="673"/>
      <c r="J589" s="679" t="str">
        <f>IF(D589&lt;&gt;"",IF(E589&lt;&gt;"",VLOOKUP(CONCATENATE(D589,"-",E589),'[2]Three Phase - UG'!$C$8:$T$18,9,FALSE),""),"")</f>
        <v/>
      </c>
      <c r="K589" s="679" t="str">
        <f>IF(D589&lt;&gt;"",IF(E589&lt;&gt;"",VLOOKUP(CONCATENATE(D589,"-",E589),'[2]Three Phase - UG'!$C$8:$T$18,10,FALSE),""),"")</f>
        <v/>
      </c>
      <c r="L589" s="679" t="str">
        <f>IF(D589&lt;&gt;"",IF(E589&lt;&gt;"",VLOOKUP(CONCATENATE(D589,"-",E589),'[2]Three Phase - UG'!$C$8:$T$18,12,FALSE),""),"")</f>
        <v/>
      </c>
      <c r="M589" s="679" t="str">
        <f>IF(D589&lt;&gt;"",IF(E589&lt;&gt;"",VLOOKUP(CONCATENATE(D589,"-",E589),'[2]Three Phase - UG'!$C$8:$T$18,13,FALSE),""),"")</f>
        <v/>
      </c>
      <c r="N589" s="678" t="str">
        <f>IF(D589&lt;&gt;"",IF(E589&lt;&gt;"",VLOOKUP(CONCATENATE(D589,"-",E589),'[2]Three Phase - UG'!$C$8:$T$18,15,FALSE)*1000000,""),"")</f>
        <v/>
      </c>
      <c r="O589" s="679"/>
      <c r="P589" s="678"/>
      <c r="W589" s="671"/>
      <c r="X589" s="606"/>
      <c r="Y589" s="606"/>
      <c r="Z589" s="606"/>
      <c r="AA589" s="606"/>
      <c r="AB589" s="606"/>
      <c r="AC589" s="606"/>
      <c r="AD589" s="606"/>
      <c r="AE589" s="606"/>
      <c r="AF589" s="625"/>
      <c r="AG589" s="625"/>
      <c r="AH589" s="625"/>
      <c r="AI589" s="625"/>
      <c r="AJ589" s="625"/>
      <c r="AK589" s="625"/>
      <c r="AL589" s="625"/>
      <c r="AM589" s="625"/>
      <c r="AN589" s="606"/>
      <c r="AO589" s="606"/>
      <c r="AP589" s="606"/>
      <c r="AQ589" s="606"/>
      <c r="AR589" s="606"/>
      <c r="AS589" s="606"/>
      <c r="AT589" s="606"/>
      <c r="AU589" s="606"/>
      <c r="AV589" s="606"/>
      <c r="AW589" s="606"/>
      <c r="AX589" s="606"/>
      <c r="AY589" s="606"/>
      <c r="AZ589" s="606"/>
      <c r="BA589" s="606"/>
    </row>
    <row r="590" spans="1:53" s="672" customFormat="1" x14ac:dyDescent="0.25">
      <c r="A590" s="606"/>
      <c r="B590" s="677"/>
      <c r="C590" s="677"/>
      <c r="D590" s="676"/>
      <c r="E590" s="675"/>
      <c r="F590" s="675"/>
      <c r="G590" s="673"/>
      <c r="H590" s="674"/>
      <c r="I590" s="673"/>
      <c r="J590" s="679" t="str">
        <f>IF(D590&lt;&gt;"",IF(E590&lt;&gt;"",VLOOKUP(CONCATENATE(D590,"-",E590),'[2]Three Phase - UG'!$C$8:$T$18,9,FALSE),""),"")</f>
        <v/>
      </c>
      <c r="K590" s="679" t="str">
        <f>IF(D590&lt;&gt;"",IF(E590&lt;&gt;"",VLOOKUP(CONCATENATE(D590,"-",E590),'[2]Three Phase - UG'!$C$8:$T$18,10,FALSE),""),"")</f>
        <v/>
      </c>
      <c r="L590" s="679" t="str">
        <f>IF(D590&lt;&gt;"",IF(E590&lt;&gt;"",VLOOKUP(CONCATENATE(D590,"-",E590),'[2]Three Phase - UG'!$C$8:$T$18,12,FALSE),""),"")</f>
        <v/>
      </c>
      <c r="M590" s="679" t="str">
        <f>IF(D590&lt;&gt;"",IF(E590&lt;&gt;"",VLOOKUP(CONCATENATE(D590,"-",E590),'[2]Three Phase - UG'!$C$8:$T$18,13,FALSE),""),"")</f>
        <v/>
      </c>
      <c r="N590" s="678" t="str">
        <f>IF(D590&lt;&gt;"",IF(E590&lt;&gt;"",VLOOKUP(CONCATENATE(D590,"-",E590),'[2]Three Phase - UG'!$C$8:$T$18,15,FALSE)*1000000,""),"")</f>
        <v/>
      </c>
      <c r="O590" s="679"/>
      <c r="P590" s="678"/>
      <c r="W590" s="671"/>
      <c r="X590" s="606"/>
      <c r="Y590" s="606"/>
      <c r="Z590" s="606"/>
      <c r="AA590" s="606"/>
      <c r="AB590" s="606"/>
      <c r="AC590" s="606"/>
      <c r="AD590" s="606"/>
      <c r="AE590" s="606"/>
      <c r="AF590" s="625"/>
      <c r="AG590" s="625"/>
      <c r="AH590" s="625"/>
      <c r="AI590" s="625"/>
      <c r="AJ590" s="625"/>
      <c r="AK590" s="625"/>
      <c r="AL590" s="625"/>
      <c r="AM590" s="625"/>
      <c r="AN590" s="606"/>
      <c r="AO590" s="606"/>
      <c r="AP590" s="606"/>
      <c r="AQ590" s="606"/>
      <c r="AR590" s="606"/>
      <c r="AS590" s="606"/>
      <c r="AT590" s="606"/>
      <c r="AU590" s="606"/>
      <c r="AV590" s="606"/>
      <c r="AW590" s="606"/>
      <c r="AX590" s="606"/>
      <c r="AY590" s="606"/>
      <c r="AZ590" s="606"/>
      <c r="BA590" s="606"/>
    </row>
    <row r="591" spans="1:53" s="672" customFormat="1" x14ac:dyDescent="0.25">
      <c r="A591" s="606"/>
      <c r="B591" s="677"/>
      <c r="C591" s="677"/>
      <c r="D591" s="676"/>
      <c r="E591" s="675"/>
      <c r="F591" s="675"/>
      <c r="G591" s="673"/>
      <c r="H591" s="674"/>
      <c r="I591" s="673"/>
      <c r="J591" s="679" t="str">
        <f>IF(D591&lt;&gt;"",IF(E591&lt;&gt;"",VLOOKUP(CONCATENATE(D591,"-",E591),'[2]Three Phase - UG'!$C$8:$T$18,9,FALSE),""),"")</f>
        <v/>
      </c>
      <c r="K591" s="679" t="str">
        <f>IF(D591&lt;&gt;"",IF(E591&lt;&gt;"",VLOOKUP(CONCATENATE(D591,"-",E591),'[2]Three Phase - UG'!$C$8:$T$18,10,FALSE),""),"")</f>
        <v/>
      </c>
      <c r="L591" s="679" t="str">
        <f>IF(D591&lt;&gt;"",IF(E591&lt;&gt;"",VLOOKUP(CONCATENATE(D591,"-",E591),'[2]Three Phase - UG'!$C$8:$T$18,12,FALSE),""),"")</f>
        <v/>
      </c>
      <c r="M591" s="679" t="str">
        <f>IF(D591&lt;&gt;"",IF(E591&lt;&gt;"",VLOOKUP(CONCATENATE(D591,"-",E591),'[2]Three Phase - UG'!$C$8:$T$18,13,FALSE),""),"")</f>
        <v/>
      </c>
      <c r="N591" s="678" t="str">
        <f>IF(D591&lt;&gt;"",IF(E591&lt;&gt;"",VLOOKUP(CONCATENATE(D591,"-",E591),'[2]Three Phase - UG'!$C$8:$T$18,15,FALSE)*1000000,""),"")</f>
        <v/>
      </c>
      <c r="O591" s="679"/>
      <c r="P591" s="678"/>
      <c r="W591" s="671"/>
      <c r="X591" s="606"/>
      <c r="Y591" s="606"/>
      <c r="Z591" s="606"/>
      <c r="AA591" s="606"/>
      <c r="AB591" s="606"/>
      <c r="AC591" s="606"/>
      <c r="AD591" s="606"/>
      <c r="AE591" s="606"/>
      <c r="AF591" s="625"/>
      <c r="AG591" s="625"/>
      <c r="AH591" s="625"/>
      <c r="AI591" s="625"/>
      <c r="AJ591" s="625"/>
      <c r="AK591" s="625"/>
      <c r="AL591" s="625"/>
      <c r="AM591" s="625"/>
      <c r="AN591" s="606"/>
      <c r="AO591" s="606"/>
      <c r="AP591" s="606"/>
      <c r="AQ591" s="606"/>
      <c r="AR591" s="606"/>
      <c r="AS591" s="606"/>
      <c r="AT591" s="606"/>
      <c r="AU591" s="606"/>
      <c r="AV591" s="606"/>
      <c r="AW591" s="606"/>
      <c r="AX591" s="606"/>
      <c r="AY591" s="606"/>
      <c r="AZ591" s="606"/>
      <c r="BA591" s="606"/>
    </row>
    <row r="592" spans="1:53" s="672" customFormat="1" x14ac:dyDescent="0.25">
      <c r="A592" s="606"/>
      <c r="B592" s="677"/>
      <c r="C592" s="677"/>
      <c r="D592" s="676"/>
      <c r="E592" s="675"/>
      <c r="F592" s="675"/>
      <c r="G592" s="673"/>
      <c r="H592" s="674"/>
      <c r="I592" s="673"/>
      <c r="J592" s="679" t="str">
        <f>IF(D592&lt;&gt;"",IF(E592&lt;&gt;"",VLOOKUP(CONCATENATE(D592,"-",E592),'[2]Three Phase - UG'!$C$8:$T$18,9,FALSE),""),"")</f>
        <v/>
      </c>
      <c r="K592" s="679" t="str">
        <f>IF(D592&lt;&gt;"",IF(E592&lt;&gt;"",VLOOKUP(CONCATENATE(D592,"-",E592),'[2]Three Phase - UG'!$C$8:$T$18,10,FALSE),""),"")</f>
        <v/>
      </c>
      <c r="L592" s="679" t="str">
        <f>IF(D592&lt;&gt;"",IF(E592&lt;&gt;"",VLOOKUP(CONCATENATE(D592,"-",E592),'[2]Three Phase - UG'!$C$8:$T$18,12,FALSE),""),"")</f>
        <v/>
      </c>
      <c r="M592" s="679" t="str">
        <f>IF(D592&lt;&gt;"",IF(E592&lt;&gt;"",VLOOKUP(CONCATENATE(D592,"-",E592),'[2]Three Phase - UG'!$C$8:$T$18,13,FALSE),""),"")</f>
        <v/>
      </c>
      <c r="N592" s="678" t="str">
        <f>IF(D592&lt;&gt;"",IF(E592&lt;&gt;"",VLOOKUP(CONCATENATE(D592,"-",E592),'[2]Three Phase - UG'!$C$8:$T$18,15,FALSE)*1000000,""),"")</f>
        <v/>
      </c>
      <c r="O592" s="679"/>
      <c r="P592" s="678"/>
      <c r="W592" s="671"/>
      <c r="X592" s="606"/>
      <c r="Y592" s="606"/>
      <c r="Z592" s="606"/>
      <c r="AA592" s="606"/>
      <c r="AB592" s="606"/>
      <c r="AC592" s="606"/>
      <c r="AD592" s="606"/>
      <c r="AE592" s="606"/>
      <c r="AF592" s="625"/>
      <c r="AG592" s="625"/>
      <c r="AH592" s="625"/>
      <c r="AI592" s="625"/>
      <c r="AJ592" s="625"/>
      <c r="AK592" s="625"/>
      <c r="AL592" s="625"/>
      <c r="AM592" s="625"/>
      <c r="AN592" s="606"/>
      <c r="AO592" s="606"/>
      <c r="AP592" s="606"/>
      <c r="AQ592" s="606"/>
      <c r="AR592" s="606"/>
      <c r="AS592" s="606"/>
      <c r="AT592" s="606"/>
      <c r="AU592" s="606"/>
      <c r="AV592" s="606"/>
      <c r="AW592" s="606"/>
      <c r="AX592" s="606"/>
      <c r="AY592" s="606"/>
      <c r="AZ592" s="606"/>
      <c r="BA592" s="606"/>
    </row>
    <row r="593" spans="1:53" s="672" customFormat="1" x14ac:dyDescent="0.25">
      <c r="A593" s="606"/>
      <c r="B593" s="677"/>
      <c r="C593" s="677"/>
      <c r="D593" s="676"/>
      <c r="E593" s="675"/>
      <c r="F593" s="675"/>
      <c r="G593" s="673"/>
      <c r="H593" s="674"/>
      <c r="I593" s="673"/>
      <c r="J593" s="679" t="str">
        <f>IF(D593&lt;&gt;"",IF(E593&lt;&gt;"",VLOOKUP(CONCATENATE(D593,"-",E593),'[2]Three Phase - UG'!$C$8:$T$18,9,FALSE),""),"")</f>
        <v/>
      </c>
      <c r="K593" s="679" t="str">
        <f>IF(D593&lt;&gt;"",IF(E593&lt;&gt;"",VLOOKUP(CONCATENATE(D593,"-",E593),'[2]Three Phase - UG'!$C$8:$T$18,10,FALSE),""),"")</f>
        <v/>
      </c>
      <c r="L593" s="679" t="str">
        <f>IF(D593&lt;&gt;"",IF(E593&lt;&gt;"",VLOOKUP(CONCATENATE(D593,"-",E593),'[2]Three Phase - UG'!$C$8:$T$18,12,FALSE),""),"")</f>
        <v/>
      </c>
      <c r="M593" s="679" t="str">
        <f>IF(D593&lt;&gt;"",IF(E593&lt;&gt;"",VLOOKUP(CONCATENATE(D593,"-",E593),'[2]Three Phase - UG'!$C$8:$T$18,13,FALSE),""),"")</f>
        <v/>
      </c>
      <c r="N593" s="678" t="str">
        <f>IF(D593&lt;&gt;"",IF(E593&lt;&gt;"",VLOOKUP(CONCATENATE(D593,"-",E593),'[2]Three Phase - UG'!$C$8:$T$18,15,FALSE)*1000000,""),"")</f>
        <v/>
      </c>
      <c r="O593" s="679"/>
      <c r="P593" s="678"/>
      <c r="W593" s="671"/>
      <c r="X593" s="606"/>
      <c r="Y593" s="606"/>
      <c r="Z593" s="606"/>
      <c r="AA593" s="606"/>
      <c r="AB593" s="606"/>
      <c r="AC593" s="606"/>
      <c r="AD593" s="606"/>
      <c r="AE593" s="606"/>
      <c r="AF593" s="625"/>
      <c r="AG593" s="625"/>
      <c r="AH593" s="625"/>
      <c r="AI593" s="625"/>
      <c r="AJ593" s="625"/>
      <c r="AK593" s="625"/>
      <c r="AL593" s="625"/>
      <c r="AM593" s="625"/>
      <c r="AN593" s="606"/>
      <c r="AO593" s="606"/>
      <c r="AP593" s="606"/>
      <c r="AQ593" s="606"/>
      <c r="AR593" s="606"/>
      <c r="AS593" s="606"/>
      <c r="AT593" s="606"/>
      <c r="AU593" s="606"/>
      <c r="AV593" s="606"/>
      <c r="AW593" s="606"/>
      <c r="AX593" s="606"/>
      <c r="AY593" s="606"/>
      <c r="AZ593" s="606"/>
      <c r="BA593" s="606"/>
    </row>
    <row r="594" spans="1:53" s="672" customFormat="1" x14ac:dyDescent="0.25">
      <c r="A594" s="606"/>
      <c r="B594" s="677"/>
      <c r="C594" s="677"/>
      <c r="D594" s="676"/>
      <c r="E594" s="675"/>
      <c r="F594" s="675"/>
      <c r="G594" s="673"/>
      <c r="H594" s="674"/>
      <c r="I594" s="673"/>
      <c r="J594" s="679" t="str">
        <f>IF(D594&lt;&gt;"",IF(E594&lt;&gt;"",VLOOKUP(CONCATENATE(D594,"-",E594),'[2]Three Phase - UG'!$C$8:$T$18,9,FALSE),""),"")</f>
        <v/>
      </c>
      <c r="K594" s="679" t="str">
        <f>IF(D594&lt;&gt;"",IF(E594&lt;&gt;"",VLOOKUP(CONCATENATE(D594,"-",E594),'[2]Three Phase - UG'!$C$8:$T$18,10,FALSE),""),"")</f>
        <v/>
      </c>
      <c r="L594" s="679" t="str">
        <f>IF(D594&lt;&gt;"",IF(E594&lt;&gt;"",VLOOKUP(CONCATENATE(D594,"-",E594),'[2]Three Phase - UG'!$C$8:$T$18,12,FALSE),""),"")</f>
        <v/>
      </c>
      <c r="M594" s="679" t="str">
        <f>IF(D594&lt;&gt;"",IF(E594&lt;&gt;"",VLOOKUP(CONCATENATE(D594,"-",E594),'[2]Three Phase - UG'!$C$8:$T$18,13,FALSE),""),"")</f>
        <v/>
      </c>
      <c r="N594" s="678" t="str">
        <f>IF(D594&lt;&gt;"",IF(E594&lt;&gt;"",VLOOKUP(CONCATENATE(D594,"-",E594),'[2]Three Phase - UG'!$C$8:$T$18,15,FALSE)*1000000,""),"")</f>
        <v/>
      </c>
      <c r="O594" s="679"/>
      <c r="P594" s="678"/>
      <c r="W594" s="671"/>
      <c r="X594" s="606"/>
      <c r="Y594" s="606"/>
      <c r="Z594" s="606"/>
      <c r="AA594" s="606"/>
      <c r="AB594" s="606"/>
      <c r="AC594" s="606"/>
      <c r="AD594" s="606"/>
      <c r="AE594" s="606"/>
      <c r="AF594" s="625"/>
      <c r="AG594" s="625"/>
      <c r="AH594" s="625"/>
      <c r="AI594" s="625"/>
      <c r="AJ594" s="625"/>
      <c r="AK594" s="625"/>
      <c r="AL594" s="625"/>
      <c r="AM594" s="625"/>
      <c r="AN594" s="606"/>
      <c r="AO594" s="606"/>
      <c r="AP594" s="606"/>
      <c r="AQ594" s="606"/>
      <c r="AR594" s="606"/>
      <c r="AS594" s="606"/>
      <c r="AT594" s="606"/>
      <c r="AU594" s="606"/>
      <c r="AV594" s="606"/>
      <c r="AW594" s="606"/>
      <c r="AX594" s="606"/>
      <c r="AY594" s="606"/>
      <c r="AZ594" s="606"/>
      <c r="BA594" s="606"/>
    </row>
    <row r="595" spans="1:53" s="672" customFormat="1" x14ac:dyDescent="0.25">
      <c r="A595" s="606"/>
      <c r="B595" s="677"/>
      <c r="C595" s="677"/>
      <c r="D595" s="676"/>
      <c r="E595" s="675"/>
      <c r="F595" s="675"/>
      <c r="G595" s="673"/>
      <c r="H595" s="674"/>
      <c r="I595" s="673"/>
      <c r="J595" s="679" t="str">
        <f>IF(D595&lt;&gt;"",IF(E595&lt;&gt;"",VLOOKUP(CONCATENATE(D595,"-",E595),'[2]Three Phase - UG'!$C$8:$T$18,9,FALSE),""),"")</f>
        <v/>
      </c>
      <c r="K595" s="679" t="str">
        <f>IF(D595&lt;&gt;"",IF(E595&lt;&gt;"",VLOOKUP(CONCATENATE(D595,"-",E595),'[2]Three Phase - UG'!$C$8:$T$18,10,FALSE),""),"")</f>
        <v/>
      </c>
      <c r="L595" s="679" t="str">
        <f>IF(D595&lt;&gt;"",IF(E595&lt;&gt;"",VLOOKUP(CONCATENATE(D595,"-",E595),'[2]Three Phase - UG'!$C$8:$T$18,12,FALSE),""),"")</f>
        <v/>
      </c>
      <c r="M595" s="679" t="str">
        <f>IF(D595&lt;&gt;"",IF(E595&lt;&gt;"",VLOOKUP(CONCATENATE(D595,"-",E595),'[2]Three Phase - UG'!$C$8:$T$18,13,FALSE),""),"")</f>
        <v/>
      </c>
      <c r="N595" s="678" t="str">
        <f>IF(D595&lt;&gt;"",IF(E595&lt;&gt;"",VLOOKUP(CONCATENATE(D595,"-",E595),'[2]Three Phase - UG'!$C$8:$T$18,15,FALSE)*1000000,""),"")</f>
        <v/>
      </c>
      <c r="O595" s="679"/>
      <c r="P595" s="678"/>
      <c r="W595" s="671"/>
      <c r="X595" s="606"/>
      <c r="Y595" s="606"/>
      <c r="Z595" s="606"/>
      <c r="AA595" s="606"/>
      <c r="AB595" s="606"/>
      <c r="AC595" s="606"/>
      <c r="AD595" s="606"/>
      <c r="AE595" s="606"/>
      <c r="AF595" s="625"/>
      <c r="AG595" s="625"/>
      <c r="AH595" s="625"/>
      <c r="AI595" s="625"/>
      <c r="AJ595" s="625"/>
      <c r="AK595" s="625"/>
      <c r="AL595" s="625"/>
      <c r="AM595" s="625"/>
      <c r="AN595" s="606"/>
      <c r="AO595" s="606"/>
      <c r="AP595" s="606"/>
      <c r="AQ595" s="606"/>
      <c r="AR595" s="606"/>
      <c r="AS595" s="606"/>
      <c r="AT595" s="606"/>
      <c r="AU595" s="606"/>
      <c r="AV595" s="606"/>
      <c r="AW595" s="606"/>
      <c r="AX595" s="606"/>
      <c r="AY595" s="606"/>
      <c r="AZ595" s="606"/>
      <c r="BA595" s="606"/>
    </row>
    <row r="596" spans="1:53" s="672" customFormat="1" x14ac:dyDescent="0.25">
      <c r="A596" s="606"/>
      <c r="B596" s="677"/>
      <c r="C596" s="677"/>
      <c r="D596" s="676"/>
      <c r="E596" s="675"/>
      <c r="F596" s="675"/>
      <c r="G596" s="673"/>
      <c r="H596" s="674"/>
      <c r="I596" s="673"/>
      <c r="J596" s="679" t="str">
        <f>IF(D596&lt;&gt;"",IF(E596&lt;&gt;"",VLOOKUP(CONCATENATE(D596,"-",E596),'[2]Three Phase - UG'!$C$8:$T$18,9,FALSE),""),"")</f>
        <v/>
      </c>
      <c r="K596" s="679" t="str">
        <f>IF(D596&lt;&gt;"",IF(E596&lt;&gt;"",VLOOKUP(CONCATENATE(D596,"-",E596),'[2]Three Phase - UG'!$C$8:$T$18,10,FALSE),""),"")</f>
        <v/>
      </c>
      <c r="L596" s="679" t="str">
        <f>IF(D596&lt;&gt;"",IF(E596&lt;&gt;"",VLOOKUP(CONCATENATE(D596,"-",E596),'[2]Three Phase - UG'!$C$8:$T$18,12,FALSE),""),"")</f>
        <v/>
      </c>
      <c r="M596" s="679" t="str">
        <f>IF(D596&lt;&gt;"",IF(E596&lt;&gt;"",VLOOKUP(CONCATENATE(D596,"-",E596),'[2]Three Phase - UG'!$C$8:$T$18,13,FALSE),""),"")</f>
        <v/>
      </c>
      <c r="N596" s="678" t="str">
        <f>IF(D596&lt;&gt;"",IF(E596&lt;&gt;"",VLOOKUP(CONCATENATE(D596,"-",E596),'[2]Three Phase - UG'!$C$8:$T$18,15,FALSE)*1000000,""),"")</f>
        <v/>
      </c>
      <c r="O596" s="679"/>
      <c r="P596" s="678"/>
      <c r="W596" s="671"/>
      <c r="X596" s="606"/>
      <c r="Y596" s="606"/>
      <c r="Z596" s="606"/>
      <c r="AA596" s="606"/>
      <c r="AB596" s="606"/>
      <c r="AC596" s="606"/>
      <c r="AD596" s="606"/>
      <c r="AE596" s="606"/>
      <c r="AF596" s="625"/>
      <c r="AG596" s="625"/>
      <c r="AH596" s="625"/>
      <c r="AI596" s="625"/>
      <c r="AJ596" s="625"/>
      <c r="AK596" s="625"/>
      <c r="AL596" s="625"/>
      <c r="AM596" s="625"/>
      <c r="AN596" s="606"/>
      <c r="AO596" s="606"/>
      <c r="AP596" s="606"/>
      <c r="AQ596" s="606"/>
      <c r="AR596" s="606"/>
      <c r="AS596" s="606"/>
      <c r="AT596" s="606"/>
      <c r="AU596" s="606"/>
      <c r="AV596" s="606"/>
      <c r="AW596" s="606"/>
      <c r="AX596" s="606"/>
      <c r="AY596" s="606"/>
      <c r="AZ596" s="606"/>
      <c r="BA596" s="606"/>
    </row>
    <row r="597" spans="1:53" s="672" customFormat="1" x14ac:dyDescent="0.25">
      <c r="A597" s="606"/>
      <c r="B597" s="677"/>
      <c r="C597" s="677"/>
      <c r="D597" s="676"/>
      <c r="E597" s="675"/>
      <c r="F597" s="675"/>
      <c r="G597" s="673"/>
      <c r="H597" s="674"/>
      <c r="I597" s="673"/>
      <c r="J597" s="679" t="str">
        <f>IF(D597&lt;&gt;"",IF(E597&lt;&gt;"",VLOOKUP(CONCATENATE(D597,"-",E597),'[2]Three Phase - UG'!$C$8:$T$18,9,FALSE),""),"")</f>
        <v/>
      </c>
      <c r="K597" s="679" t="str">
        <f>IF(D597&lt;&gt;"",IF(E597&lt;&gt;"",VLOOKUP(CONCATENATE(D597,"-",E597),'[2]Three Phase - UG'!$C$8:$T$18,10,FALSE),""),"")</f>
        <v/>
      </c>
      <c r="L597" s="679" t="str">
        <f>IF(D597&lt;&gt;"",IF(E597&lt;&gt;"",VLOOKUP(CONCATENATE(D597,"-",E597),'[2]Three Phase - UG'!$C$8:$T$18,12,FALSE),""),"")</f>
        <v/>
      </c>
      <c r="M597" s="679" t="str">
        <f>IF(D597&lt;&gt;"",IF(E597&lt;&gt;"",VLOOKUP(CONCATENATE(D597,"-",E597),'[2]Three Phase - UG'!$C$8:$T$18,13,FALSE),""),"")</f>
        <v/>
      </c>
      <c r="N597" s="678" t="str">
        <f>IF(D597&lt;&gt;"",IF(E597&lt;&gt;"",VLOOKUP(CONCATENATE(D597,"-",E597),'[2]Three Phase - UG'!$C$8:$T$18,15,FALSE)*1000000,""),"")</f>
        <v/>
      </c>
      <c r="O597" s="679"/>
      <c r="P597" s="678"/>
      <c r="W597" s="671"/>
      <c r="X597" s="606"/>
      <c r="Y597" s="606"/>
      <c r="Z597" s="606"/>
      <c r="AA597" s="606"/>
      <c r="AB597" s="606"/>
      <c r="AC597" s="606"/>
      <c r="AD597" s="606"/>
      <c r="AE597" s="606"/>
      <c r="AF597" s="625"/>
      <c r="AG597" s="625"/>
      <c r="AH597" s="625"/>
      <c r="AI597" s="625"/>
      <c r="AJ597" s="625"/>
      <c r="AK597" s="625"/>
      <c r="AL597" s="625"/>
      <c r="AM597" s="625"/>
      <c r="AN597" s="606"/>
      <c r="AO597" s="606"/>
      <c r="AP597" s="606"/>
      <c r="AQ597" s="606"/>
      <c r="AR597" s="606"/>
      <c r="AS597" s="606"/>
      <c r="AT597" s="606"/>
      <c r="AU597" s="606"/>
      <c r="AV597" s="606"/>
      <c r="AW597" s="606"/>
      <c r="AX597" s="606"/>
      <c r="AY597" s="606"/>
      <c r="AZ597" s="606"/>
      <c r="BA597" s="606"/>
    </row>
    <row r="598" spans="1:53" s="672" customFormat="1" x14ac:dyDescent="0.25">
      <c r="A598" s="606"/>
      <c r="B598" s="677"/>
      <c r="C598" s="677"/>
      <c r="D598" s="676"/>
      <c r="E598" s="675"/>
      <c r="F598" s="675"/>
      <c r="G598" s="673"/>
      <c r="H598" s="674"/>
      <c r="I598" s="673"/>
      <c r="J598" s="679" t="str">
        <f>IF(D598&lt;&gt;"",IF(E598&lt;&gt;"",VLOOKUP(CONCATENATE(D598,"-",E598),'[2]Three Phase - UG'!$C$8:$T$18,9,FALSE),""),"")</f>
        <v/>
      </c>
      <c r="K598" s="679" t="str">
        <f>IF(D598&lt;&gt;"",IF(E598&lt;&gt;"",VLOOKUP(CONCATENATE(D598,"-",E598),'[2]Three Phase - UG'!$C$8:$T$18,10,FALSE),""),"")</f>
        <v/>
      </c>
      <c r="L598" s="679" t="str">
        <f>IF(D598&lt;&gt;"",IF(E598&lt;&gt;"",VLOOKUP(CONCATENATE(D598,"-",E598),'[2]Three Phase - UG'!$C$8:$T$18,12,FALSE),""),"")</f>
        <v/>
      </c>
      <c r="M598" s="679" t="str">
        <f>IF(D598&lt;&gt;"",IF(E598&lt;&gt;"",VLOOKUP(CONCATENATE(D598,"-",E598),'[2]Three Phase - UG'!$C$8:$T$18,13,FALSE),""),"")</f>
        <v/>
      </c>
      <c r="N598" s="678" t="str">
        <f>IF(D598&lt;&gt;"",IF(E598&lt;&gt;"",VLOOKUP(CONCATENATE(D598,"-",E598),'[2]Three Phase - UG'!$C$8:$T$18,15,FALSE)*1000000,""),"")</f>
        <v/>
      </c>
      <c r="O598" s="679"/>
      <c r="P598" s="678"/>
      <c r="W598" s="671"/>
      <c r="X598" s="606"/>
      <c r="Y598" s="606"/>
      <c r="Z598" s="606"/>
      <c r="AA598" s="606"/>
      <c r="AB598" s="606"/>
      <c r="AC598" s="606"/>
      <c r="AD598" s="606"/>
      <c r="AE598" s="606"/>
      <c r="AF598" s="625"/>
      <c r="AG598" s="625"/>
      <c r="AH598" s="625"/>
      <c r="AI598" s="625"/>
      <c r="AJ598" s="625"/>
      <c r="AK598" s="625"/>
      <c r="AL598" s="625"/>
      <c r="AM598" s="625"/>
      <c r="AN598" s="606"/>
      <c r="AO598" s="606"/>
      <c r="AP598" s="606"/>
      <c r="AQ598" s="606"/>
      <c r="AR598" s="606"/>
      <c r="AS598" s="606"/>
      <c r="AT598" s="606"/>
      <c r="AU598" s="606"/>
      <c r="AV598" s="606"/>
      <c r="AW598" s="606"/>
      <c r="AX598" s="606"/>
      <c r="AY598" s="606"/>
      <c r="AZ598" s="606"/>
      <c r="BA598" s="606"/>
    </row>
    <row r="599" spans="1:53" s="672" customFormat="1" x14ac:dyDescent="0.25">
      <c r="A599" s="606"/>
      <c r="B599" s="677"/>
      <c r="C599" s="677"/>
      <c r="D599" s="676"/>
      <c r="E599" s="675"/>
      <c r="F599" s="675"/>
      <c r="G599" s="673"/>
      <c r="H599" s="674"/>
      <c r="I599" s="673"/>
      <c r="J599" s="679" t="str">
        <f>IF(D599&lt;&gt;"",IF(E599&lt;&gt;"",VLOOKUP(CONCATENATE(D599,"-",E599),'[2]Three Phase - UG'!$C$8:$T$18,9,FALSE),""),"")</f>
        <v/>
      </c>
      <c r="K599" s="679" t="str">
        <f>IF(D599&lt;&gt;"",IF(E599&lt;&gt;"",VLOOKUP(CONCATENATE(D599,"-",E599),'[2]Three Phase - UG'!$C$8:$T$18,10,FALSE),""),"")</f>
        <v/>
      </c>
      <c r="L599" s="679" t="str">
        <f>IF(D599&lt;&gt;"",IF(E599&lt;&gt;"",VLOOKUP(CONCATENATE(D599,"-",E599),'[2]Three Phase - UG'!$C$8:$T$18,12,FALSE),""),"")</f>
        <v/>
      </c>
      <c r="M599" s="679" t="str">
        <f>IF(D599&lt;&gt;"",IF(E599&lt;&gt;"",VLOOKUP(CONCATENATE(D599,"-",E599),'[2]Three Phase - UG'!$C$8:$T$18,13,FALSE),""),"")</f>
        <v/>
      </c>
      <c r="N599" s="678" t="str">
        <f>IF(D599&lt;&gt;"",IF(E599&lt;&gt;"",VLOOKUP(CONCATENATE(D599,"-",E599),'[2]Three Phase - UG'!$C$8:$T$18,15,FALSE)*1000000,""),"")</f>
        <v/>
      </c>
      <c r="O599" s="679"/>
      <c r="P599" s="678"/>
      <c r="W599" s="671"/>
      <c r="X599" s="606"/>
      <c r="Y599" s="606"/>
      <c r="Z599" s="606"/>
      <c r="AA599" s="606"/>
      <c r="AB599" s="606"/>
      <c r="AC599" s="606"/>
      <c r="AD599" s="606"/>
      <c r="AE599" s="606"/>
      <c r="AF599" s="625"/>
      <c r="AG599" s="625"/>
      <c r="AH599" s="625"/>
      <c r="AI599" s="625"/>
      <c r="AJ599" s="625"/>
      <c r="AK599" s="625"/>
      <c r="AL599" s="625"/>
      <c r="AM599" s="625"/>
      <c r="AN599" s="606"/>
      <c r="AO599" s="606"/>
      <c r="AP599" s="606"/>
      <c r="AQ599" s="606"/>
      <c r="AR599" s="606"/>
      <c r="AS599" s="606"/>
      <c r="AT599" s="606"/>
      <c r="AU599" s="606"/>
      <c r="AV599" s="606"/>
      <c r="AW599" s="606"/>
      <c r="AX599" s="606"/>
      <c r="AY599" s="606"/>
      <c r="AZ599" s="606"/>
      <c r="BA599" s="606"/>
    </row>
    <row r="600" spans="1:53" s="672" customFormat="1" x14ac:dyDescent="0.25">
      <c r="A600" s="606"/>
      <c r="B600" s="677"/>
      <c r="C600" s="677"/>
      <c r="D600" s="676"/>
      <c r="E600" s="675"/>
      <c r="F600" s="675"/>
      <c r="G600" s="673"/>
      <c r="H600" s="674"/>
      <c r="I600" s="673"/>
      <c r="J600" s="679" t="str">
        <f>IF(D600&lt;&gt;"",IF(E600&lt;&gt;"",VLOOKUP(CONCATENATE(D600,"-",E600),'[2]Three Phase - UG'!$C$8:$T$18,9,FALSE),""),"")</f>
        <v/>
      </c>
      <c r="K600" s="679" t="str">
        <f>IF(D600&lt;&gt;"",IF(E600&lt;&gt;"",VLOOKUP(CONCATENATE(D600,"-",E600),'[2]Three Phase - UG'!$C$8:$T$18,10,FALSE),""),"")</f>
        <v/>
      </c>
      <c r="L600" s="679" t="str">
        <f>IF(D600&lt;&gt;"",IF(E600&lt;&gt;"",VLOOKUP(CONCATENATE(D600,"-",E600),'[2]Three Phase - UG'!$C$8:$T$18,12,FALSE),""),"")</f>
        <v/>
      </c>
      <c r="M600" s="679" t="str">
        <f>IF(D600&lt;&gt;"",IF(E600&lt;&gt;"",VLOOKUP(CONCATENATE(D600,"-",E600),'[2]Three Phase - UG'!$C$8:$T$18,13,FALSE),""),"")</f>
        <v/>
      </c>
      <c r="N600" s="678" t="str">
        <f>IF(D600&lt;&gt;"",IF(E600&lt;&gt;"",VLOOKUP(CONCATENATE(D600,"-",E600),'[2]Three Phase - UG'!$C$8:$T$18,15,FALSE)*1000000,""),"")</f>
        <v/>
      </c>
      <c r="O600" s="679"/>
      <c r="P600" s="678"/>
      <c r="W600" s="671"/>
      <c r="X600" s="606"/>
      <c r="Y600" s="606"/>
      <c r="Z600" s="606"/>
      <c r="AA600" s="606"/>
      <c r="AB600" s="606"/>
      <c r="AC600" s="606"/>
      <c r="AD600" s="606"/>
      <c r="AE600" s="606"/>
      <c r="AF600" s="625"/>
      <c r="AG600" s="625"/>
      <c r="AH600" s="625"/>
      <c r="AI600" s="625"/>
      <c r="AJ600" s="625"/>
      <c r="AK600" s="625"/>
      <c r="AL600" s="625"/>
      <c r="AM600" s="625"/>
      <c r="AN600" s="606"/>
      <c r="AO600" s="606"/>
      <c r="AP600" s="606"/>
      <c r="AQ600" s="606"/>
      <c r="AR600" s="606"/>
      <c r="AS600" s="606"/>
      <c r="AT600" s="606"/>
      <c r="AU600" s="606"/>
      <c r="AV600" s="606"/>
      <c r="AW600" s="606"/>
      <c r="AX600" s="606"/>
      <c r="AY600" s="606"/>
      <c r="AZ600" s="606"/>
      <c r="BA600" s="606"/>
    </row>
    <row r="601" spans="1:53" s="672" customFormat="1" x14ac:dyDescent="0.25">
      <c r="A601" s="606"/>
      <c r="B601" s="677"/>
      <c r="C601" s="677"/>
      <c r="D601" s="676"/>
      <c r="E601" s="675"/>
      <c r="F601" s="675"/>
      <c r="G601" s="673"/>
      <c r="H601" s="674"/>
      <c r="I601" s="673"/>
      <c r="J601" s="679" t="str">
        <f>IF(D601&lt;&gt;"",IF(E601&lt;&gt;"",VLOOKUP(CONCATENATE(D601,"-",E601),'[2]Three Phase - UG'!$C$8:$T$18,9,FALSE),""),"")</f>
        <v/>
      </c>
      <c r="K601" s="679" t="str">
        <f>IF(D601&lt;&gt;"",IF(E601&lt;&gt;"",VLOOKUP(CONCATENATE(D601,"-",E601),'[2]Three Phase - UG'!$C$8:$T$18,10,FALSE),""),"")</f>
        <v/>
      </c>
      <c r="L601" s="679" t="str">
        <f>IF(D601&lt;&gt;"",IF(E601&lt;&gt;"",VLOOKUP(CONCATENATE(D601,"-",E601),'[2]Three Phase - UG'!$C$8:$T$18,12,FALSE),""),"")</f>
        <v/>
      </c>
      <c r="M601" s="679" t="str">
        <f>IF(D601&lt;&gt;"",IF(E601&lt;&gt;"",VLOOKUP(CONCATENATE(D601,"-",E601),'[2]Three Phase - UG'!$C$8:$T$18,13,FALSE),""),"")</f>
        <v/>
      </c>
      <c r="N601" s="678" t="str">
        <f>IF(D601&lt;&gt;"",IF(E601&lt;&gt;"",VLOOKUP(CONCATENATE(D601,"-",E601),'[2]Three Phase - UG'!$C$8:$T$18,15,FALSE)*1000000,""),"")</f>
        <v/>
      </c>
      <c r="O601" s="679"/>
      <c r="P601" s="678"/>
      <c r="W601" s="671"/>
      <c r="X601" s="606"/>
      <c r="Y601" s="606"/>
      <c r="Z601" s="606"/>
      <c r="AA601" s="606"/>
      <c r="AB601" s="606"/>
      <c r="AC601" s="606"/>
      <c r="AD601" s="606"/>
      <c r="AE601" s="606"/>
      <c r="AF601" s="625"/>
      <c r="AG601" s="625"/>
      <c r="AH601" s="625"/>
      <c r="AI601" s="625"/>
      <c r="AJ601" s="625"/>
      <c r="AK601" s="625"/>
      <c r="AL601" s="625"/>
      <c r="AM601" s="625"/>
      <c r="AN601" s="606"/>
      <c r="AO601" s="606"/>
      <c r="AP601" s="606"/>
      <c r="AQ601" s="606"/>
      <c r="AR601" s="606"/>
      <c r="AS601" s="606"/>
      <c r="AT601" s="606"/>
      <c r="AU601" s="606"/>
      <c r="AV601" s="606"/>
      <c r="AW601" s="606"/>
      <c r="AX601" s="606"/>
      <c r="AY601" s="606"/>
      <c r="AZ601" s="606"/>
      <c r="BA601" s="606"/>
    </row>
    <row r="602" spans="1:53" s="672" customFormat="1" x14ac:dyDescent="0.25">
      <c r="A602" s="606"/>
      <c r="B602" s="677"/>
      <c r="C602" s="677"/>
      <c r="D602" s="676"/>
      <c r="E602" s="675"/>
      <c r="F602" s="675"/>
      <c r="G602" s="673"/>
      <c r="H602" s="674"/>
      <c r="I602" s="673"/>
      <c r="J602" s="679" t="str">
        <f>IF(D602&lt;&gt;"",IF(E602&lt;&gt;"",VLOOKUP(CONCATENATE(D602,"-",E602),'[2]Three Phase - UG'!$C$8:$T$18,9,FALSE),""),"")</f>
        <v/>
      </c>
      <c r="K602" s="679" t="str">
        <f>IF(D602&lt;&gt;"",IF(E602&lt;&gt;"",VLOOKUP(CONCATENATE(D602,"-",E602),'[2]Three Phase - UG'!$C$8:$T$18,10,FALSE),""),"")</f>
        <v/>
      </c>
      <c r="L602" s="679" t="str">
        <f>IF(D602&lt;&gt;"",IF(E602&lt;&gt;"",VLOOKUP(CONCATENATE(D602,"-",E602),'[2]Three Phase - UG'!$C$8:$T$18,12,FALSE),""),"")</f>
        <v/>
      </c>
      <c r="M602" s="679" t="str">
        <f>IF(D602&lt;&gt;"",IF(E602&lt;&gt;"",VLOOKUP(CONCATENATE(D602,"-",E602),'[2]Three Phase - UG'!$C$8:$T$18,13,FALSE),""),"")</f>
        <v/>
      </c>
      <c r="N602" s="678" t="str">
        <f>IF(D602&lt;&gt;"",IF(E602&lt;&gt;"",VLOOKUP(CONCATENATE(D602,"-",E602),'[2]Three Phase - UG'!$C$8:$T$18,15,FALSE)*1000000,""),"")</f>
        <v/>
      </c>
      <c r="O602" s="679"/>
      <c r="P602" s="678"/>
      <c r="W602" s="671"/>
      <c r="X602" s="606"/>
      <c r="Y602" s="606"/>
      <c r="Z602" s="606"/>
      <c r="AA602" s="606"/>
      <c r="AB602" s="606"/>
      <c r="AC602" s="606"/>
      <c r="AD602" s="606"/>
      <c r="AE602" s="606"/>
      <c r="AF602" s="625"/>
      <c r="AG602" s="625"/>
      <c r="AH602" s="625"/>
      <c r="AI602" s="625"/>
      <c r="AJ602" s="625"/>
      <c r="AK602" s="625"/>
      <c r="AL602" s="625"/>
      <c r="AM602" s="625"/>
      <c r="AN602" s="606"/>
      <c r="AO602" s="606"/>
      <c r="AP602" s="606"/>
      <c r="AQ602" s="606"/>
      <c r="AR602" s="606"/>
      <c r="AS602" s="606"/>
      <c r="AT602" s="606"/>
      <c r="AU602" s="606"/>
      <c r="AV602" s="606"/>
      <c r="AW602" s="606"/>
      <c r="AX602" s="606"/>
      <c r="AY602" s="606"/>
      <c r="AZ602" s="606"/>
      <c r="BA602" s="606"/>
    </row>
    <row r="603" spans="1:53" s="672" customFormat="1" x14ac:dyDescent="0.25">
      <c r="A603" s="606"/>
      <c r="B603" s="677"/>
      <c r="C603" s="677"/>
      <c r="D603" s="676"/>
      <c r="E603" s="675"/>
      <c r="F603" s="675"/>
      <c r="G603" s="673"/>
      <c r="H603" s="674"/>
      <c r="I603" s="673"/>
      <c r="J603" s="679" t="str">
        <f>IF(D603&lt;&gt;"",IF(E603&lt;&gt;"",VLOOKUP(CONCATENATE(D603,"-",E603),'[2]Three Phase - UG'!$C$8:$T$18,9,FALSE),""),"")</f>
        <v/>
      </c>
      <c r="K603" s="679" t="str">
        <f>IF(D603&lt;&gt;"",IF(E603&lt;&gt;"",VLOOKUP(CONCATENATE(D603,"-",E603),'[2]Three Phase - UG'!$C$8:$T$18,10,FALSE),""),"")</f>
        <v/>
      </c>
      <c r="L603" s="679" t="str">
        <f>IF(D603&lt;&gt;"",IF(E603&lt;&gt;"",VLOOKUP(CONCATENATE(D603,"-",E603),'[2]Three Phase - UG'!$C$8:$T$18,12,FALSE),""),"")</f>
        <v/>
      </c>
      <c r="M603" s="679" t="str">
        <f>IF(D603&lt;&gt;"",IF(E603&lt;&gt;"",VLOOKUP(CONCATENATE(D603,"-",E603),'[2]Three Phase - UG'!$C$8:$T$18,13,FALSE),""),"")</f>
        <v/>
      </c>
      <c r="N603" s="678" t="str">
        <f>IF(D603&lt;&gt;"",IF(E603&lt;&gt;"",VLOOKUP(CONCATENATE(D603,"-",E603),'[2]Three Phase - UG'!$C$8:$T$18,15,FALSE)*1000000,""),"")</f>
        <v/>
      </c>
      <c r="O603" s="679"/>
      <c r="P603" s="678"/>
      <c r="W603" s="671"/>
      <c r="X603" s="606"/>
      <c r="Y603" s="606"/>
      <c r="Z603" s="606"/>
      <c r="AA603" s="606"/>
      <c r="AB603" s="606"/>
      <c r="AC603" s="606"/>
      <c r="AD603" s="606"/>
      <c r="AE603" s="606"/>
      <c r="AF603" s="625"/>
      <c r="AG603" s="625"/>
      <c r="AH603" s="625"/>
      <c r="AI603" s="625"/>
      <c r="AJ603" s="625"/>
      <c r="AK603" s="625"/>
      <c r="AL603" s="625"/>
      <c r="AM603" s="625"/>
      <c r="AN603" s="606"/>
      <c r="AO603" s="606"/>
      <c r="AP603" s="606"/>
      <c r="AQ603" s="606"/>
      <c r="AR603" s="606"/>
      <c r="AS603" s="606"/>
      <c r="AT603" s="606"/>
      <c r="AU603" s="606"/>
      <c r="AV603" s="606"/>
      <c r="AW603" s="606"/>
      <c r="AX603" s="606"/>
      <c r="AY603" s="606"/>
      <c r="AZ603" s="606"/>
      <c r="BA603" s="606"/>
    </row>
    <row r="604" spans="1:53" s="672" customFormat="1" x14ac:dyDescent="0.25">
      <c r="A604" s="606"/>
      <c r="B604" s="677"/>
      <c r="C604" s="677"/>
      <c r="D604" s="676"/>
      <c r="E604" s="675"/>
      <c r="F604" s="675"/>
      <c r="G604" s="673"/>
      <c r="H604" s="674"/>
      <c r="I604" s="673"/>
      <c r="J604" s="679" t="str">
        <f>IF(D604&lt;&gt;"",IF(E604&lt;&gt;"",VLOOKUP(CONCATENATE(D604,"-",E604),'[2]Three Phase - UG'!$C$8:$T$18,9,FALSE),""),"")</f>
        <v/>
      </c>
      <c r="K604" s="679" t="str">
        <f>IF(D604&lt;&gt;"",IF(E604&lt;&gt;"",VLOOKUP(CONCATENATE(D604,"-",E604),'[2]Three Phase - UG'!$C$8:$T$18,10,FALSE),""),"")</f>
        <v/>
      </c>
      <c r="L604" s="679" t="str">
        <f>IF(D604&lt;&gt;"",IF(E604&lt;&gt;"",VLOOKUP(CONCATENATE(D604,"-",E604),'[2]Three Phase - UG'!$C$8:$T$18,12,FALSE),""),"")</f>
        <v/>
      </c>
      <c r="M604" s="679" t="str">
        <f>IF(D604&lt;&gt;"",IF(E604&lt;&gt;"",VLOOKUP(CONCATENATE(D604,"-",E604),'[2]Three Phase - UG'!$C$8:$T$18,13,FALSE),""),"")</f>
        <v/>
      </c>
      <c r="N604" s="678" t="str">
        <f>IF(D604&lt;&gt;"",IF(E604&lt;&gt;"",VLOOKUP(CONCATENATE(D604,"-",E604),'[2]Three Phase - UG'!$C$8:$T$18,15,FALSE)*1000000,""),"")</f>
        <v/>
      </c>
      <c r="O604" s="679"/>
      <c r="P604" s="678"/>
      <c r="W604" s="671"/>
      <c r="X604" s="606"/>
      <c r="Y604" s="606"/>
      <c r="Z604" s="606"/>
      <c r="AA604" s="606"/>
      <c r="AB604" s="606"/>
      <c r="AC604" s="606"/>
      <c r="AD604" s="606"/>
      <c r="AE604" s="606"/>
      <c r="AF604" s="625"/>
      <c r="AG604" s="625"/>
      <c r="AH604" s="625"/>
      <c r="AI604" s="625"/>
      <c r="AJ604" s="625"/>
      <c r="AK604" s="625"/>
      <c r="AL604" s="625"/>
      <c r="AM604" s="625"/>
      <c r="AN604" s="606"/>
      <c r="AO604" s="606"/>
      <c r="AP604" s="606"/>
      <c r="AQ604" s="606"/>
      <c r="AR604" s="606"/>
      <c r="AS604" s="606"/>
      <c r="AT604" s="606"/>
      <c r="AU604" s="606"/>
      <c r="AV604" s="606"/>
      <c r="AW604" s="606"/>
      <c r="AX604" s="606"/>
      <c r="AY604" s="606"/>
      <c r="AZ604" s="606"/>
      <c r="BA604" s="606"/>
    </row>
    <row r="605" spans="1:53" s="672" customFormat="1" x14ac:dyDescent="0.25">
      <c r="A605" s="606"/>
      <c r="B605" s="677"/>
      <c r="C605" s="677"/>
      <c r="D605" s="676"/>
      <c r="E605" s="675"/>
      <c r="F605" s="675"/>
      <c r="G605" s="673"/>
      <c r="H605" s="674"/>
      <c r="I605" s="673"/>
      <c r="J605" s="679" t="str">
        <f>IF(D605&lt;&gt;"",IF(E605&lt;&gt;"",VLOOKUP(CONCATENATE(D605,"-",E605),'[2]Three Phase - UG'!$C$8:$T$18,9,FALSE),""),"")</f>
        <v/>
      </c>
      <c r="K605" s="679" t="str">
        <f>IF(D605&lt;&gt;"",IF(E605&lt;&gt;"",VLOOKUP(CONCATENATE(D605,"-",E605),'[2]Three Phase - UG'!$C$8:$T$18,10,FALSE),""),"")</f>
        <v/>
      </c>
      <c r="L605" s="679" t="str">
        <f>IF(D605&lt;&gt;"",IF(E605&lt;&gt;"",VLOOKUP(CONCATENATE(D605,"-",E605),'[2]Three Phase - UG'!$C$8:$T$18,12,FALSE),""),"")</f>
        <v/>
      </c>
      <c r="M605" s="679" t="str">
        <f>IF(D605&lt;&gt;"",IF(E605&lt;&gt;"",VLOOKUP(CONCATENATE(D605,"-",E605),'[2]Three Phase - UG'!$C$8:$T$18,13,FALSE),""),"")</f>
        <v/>
      </c>
      <c r="N605" s="678" t="str">
        <f>IF(D605&lt;&gt;"",IF(E605&lt;&gt;"",VLOOKUP(CONCATENATE(D605,"-",E605),'[2]Three Phase - UG'!$C$8:$T$18,15,FALSE)*1000000,""),"")</f>
        <v/>
      </c>
      <c r="O605" s="679"/>
      <c r="P605" s="678"/>
      <c r="W605" s="671"/>
      <c r="X605" s="606"/>
      <c r="Y605" s="606"/>
      <c r="Z605" s="606"/>
      <c r="AA605" s="606"/>
      <c r="AB605" s="606"/>
      <c r="AC605" s="606"/>
      <c r="AD605" s="606"/>
      <c r="AE605" s="606"/>
      <c r="AF605" s="625"/>
      <c r="AG605" s="625"/>
      <c r="AH605" s="625"/>
      <c r="AI605" s="625"/>
      <c r="AJ605" s="625"/>
      <c r="AK605" s="625"/>
      <c r="AL605" s="625"/>
      <c r="AM605" s="625"/>
      <c r="AN605" s="606"/>
      <c r="AO605" s="606"/>
      <c r="AP605" s="606"/>
      <c r="AQ605" s="606"/>
      <c r="AR605" s="606"/>
      <c r="AS605" s="606"/>
      <c r="AT605" s="606"/>
      <c r="AU605" s="606"/>
      <c r="AV605" s="606"/>
      <c r="AW605" s="606"/>
      <c r="AX605" s="606"/>
      <c r="AY605" s="606"/>
      <c r="AZ605" s="606"/>
      <c r="BA605" s="606"/>
    </row>
    <row r="606" spans="1:53" s="672" customFormat="1" x14ac:dyDescent="0.25">
      <c r="A606" s="606"/>
      <c r="B606" s="677"/>
      <c r="C606" s="677"/>
      <c r="D606" s="676"/>
      <c r="E606" s="675"/>
      <c r="F606" s="675"/>
      <c r="G606" s="673"/>
      <c r="H606" s="674"/>
      <c r="I606" s="673"/>
      <c r="J606" s="679" t="str">
        <f>IF(D606&lt;&gt;"",IF(E606&lt;&gt;"",VLOOKUP(CONCATENATE(D606,"-",E606),'[2]Three Phase - UG'!$C$8:$T$18,9,FALSE),""),"")</f>
        <v/>
      </c>
      <c r="K606" s="679" t="str">
        <f>IF(D606&lt;&gt;"",IF(E606&lt;&gt;"",VLOOKUP(CONCATENATE(D606,"-",E606),'[2]Three Phase - UG'!$C$8:$T$18,10,FALSE),""),"")</f>
        <v/>
      </c>
      <c r="L606" s="679" t="str">
        <f>IF(D606&lt;&gt;"",IF(E606&lt;&gt;"",VLOOKUP(CONCATENATE(D606,"-",E606),'[2]Three Phase - UG'!$C$8:$T$18,12,FALSE),""),"")</f>
        <v/>
      </c>
      <c r="M606" s="679" t="str">
        <f>IF(D606&lt;&gt;"",IF(E606&lt;&gt;"",VLOOKUP(CONCATENATE(D606,"-",E606),'[2]Three Phase - UG'!$C$8:$T$18,13,FALSE),""),"")</f>
        <v/>
      </c>
      <c r="N606" s="678" t="str">
        <f>IF(D606&lt;&gt;"",IF(E606&lt;&gt;"",VLOOKUP(CONCATENATE(D606,"-",E606),'[2]Three Phase - UG'!$C$8:$T$18,15,FALSE)*1000000,""),"")</f>
        <v/>
      </c>
      <c r="O606" s="679"/>
      <c r="P606" s="678"/>
      <c r="W606" s="671"/>
      <c r="X606" s="606"/>
      <c r="Y606" s="606"/>
      <c r="Z606" s="606"/>
      <c r="AA606" s="606"/>
      <c r="AB606" s="606"/>
      <c r="AC606" s="606"/>
      <c r="AD606" s="606"/>
      <c r="AE606" s="606"/>
      <c r="AF606" s="625"/>
      <c r="AG606" s="625"/>
      <c r="AH606" s="625"/>
      <c r="AI606" s="625"/>
      <c r="AJ606" s="625"/>
      <c r="AK606" s="625"/>
      <c r="AL606" s="625"/>
      <c r="AM606" s="625"/>
      <c r="AN606" s="606"/>
      <c r="AO606" s="606"/>
      <c r="AP606" s="606"/>
      <c r="AQ606" s="606"/>
      <c r="AR606" s="606"/>
      <c r="AS606" s="606"/>
      <c r="AT606" s="606"/>
      <c r="AU606" s="606"/>
      <c r="AV606" s="606"/>
      <c r="AW606" s="606"/>
      <c r="AX606" s="606"/>
      <c r="AY606" s="606"/>
      <c r="AZ606" s="606"/>
      <c r="BA606" s="606"/>
    </row>
    <row r="607" spans="1:53" s="672" customFormat="1" x14ac:dyDescent="0.25">
      <c r="A607" s="606"/>
      <c r="B607" s="677"/>
      <c r="C607" s="677"/>
      <c r="D607" s="676"/>
      <c r="E607" s="675"/>
      <c r="F607" s="675"/>
      <c r="G607" s="673"/>
      <c r="H607" s="674"/>
      <c r="I607" s="673"/>
      <c r="J607" s="679" t="str">
        <f>IF(D607&lt;&gt;"",IF(E607&lt;&gt;"",VLOOKUP(CONCATENATE(D607,"-",E607),'[2]Three Phase - UG'!$C$8:$T$18,9,FALSE),""),"")</f>
        <v/>
      </c>
      <c r="K607" s="679" t="str">
        <f>IF(D607&lt;&gt;"",IF(E607&lt;&gt;"",VLOOKUP(CONCATENATE(D607,"-",E607),'[2]Three Phase - UG'!$C$8:$T$18,10,FALSE),""),"")</f>
        <v/>
      </c>
      <c r="L607" s="679" t="str">
        <f>IF(D607&lt;&gt;"",IF(E607&lt;&gt;"",VLOOKUP(CONCATENATE(D607,"-",E607),'[2]Three Phase - UG'!$C$8:$T$18,12,FALSE),""),"")</f>
        <v/>
      </c>
      <c r="M607" s="679" t="str">
        <f>IF(D607&lt;&gt;"",IF(E607&lt;&gt;"",VLOOKUP(CONCATENATE(D607,"-",E607),'[2]Three Phase - UG'!$C$8:$T$18,13,FALSE),""),"")</f>
        <v/>
      </c>
      <c r="N607" s="678" t="str">
        <f>IF(D607&lt;&gt;"",IF(E607&lt;&gt;"",VLOOKUP(CONCATENATE(D607,"-",E607),'[2]Three Phase - UG'!$C$8:$T$18,15,FALSE)*1000000,""),"")</f>
        <v/>
      </c>
      <c r="O607" s="679"/>
      <c r="P607" s="678"/>
      <c r="W607" s="671"/>
      <c r="X607" s="606"/>
      <c r="Y607" s="606"/>
      <c r="Z607" s="606"/>
      <c r="AA607" s="606"/>
      <c r="AB607" s="606"/>
      <c r="AC607" s="606"/>
      <c r="AD607" s="606"/>
      <c r="AE607" s="606"/>
      <c r="AF607" s="625"/>
      <c r="AG607" s="625"/>
      <c r="AH607" s="625"/>
      <c r="AI607" s="625"/>
      <c r="AJ607" s="625"/>
      <c r="AK607" s="625"/>
      <c r="AL607" s="625"/>
      <c r="AM607" s="625"/>
      <c r="AN607" s="606"/>
      <c r="AO607" s="606"/>
      <c r="AP607" s="606"/>
      <c r="AQ607" s="606"/>
      <c r="AR607" s="606"/>
      <c r="AS607" s="606"/>
      <c r="AT607" s="606"/>
      <c r="AU607" s="606"/>
      <c r="AV607" s="606"/>
      <c r="AW607" s="606"/>
      <c r="AX607" s="606"/>
      <c r="AY607" s="606"/>
      <c r="AZ607" s="606"/>
      <c r="BA607" s="606"/>
    </row>
    <row r="608" spans="1:53" s="672" customFormat="1" x14ac:dyDescent="0.25">
      <c r="A608" s="606"/>
      <c r="B608" s="677"/>
      <c r="C608" s="677"/>
      <c r="D608" s="676"/>
      <c r="E608" s="675"/>
      <c r="F608" s="675"/>
      <c r="G608" s="673"/>
      <c r="H608" s="674"/>
      <c r="I608" s="673"/>
      <c r="J608" s="679" t="str">
        <f>IF(D608&lt;&gt;"",IF(E608&lt;&gt;"",VLOOKUP(CONCATENATE(D608,"-",E608),'[2]Three Phase - UG'!$C$8:$T$18,9,FALSE),""),"")</f>
        <v/>
      </c>
      <c r="K608" s="679" t="str">
        <f>IF(D608&lt;&gt;"",IF(E608&lt;&gt;"",VLOOKUP(CONCATENATE(D608,"-",E608),'[2]Three Phase - UG'!$C$8:$T$18,10,FALSE),""),"")</f>
        <v/>
      </c>
      <c r="L608" s="679" t="str">
        <f>IF(D608&lt;&gt;"",IF(E608&lt;&gt;"",VLOOKUP(CONCATENATE(D608,"-",E608),'[2]Three Phase - UG'!$C$8:$T$18,12,FALSE),""),"")</f>
        <v/>
      </c>
      <c r="M608" s="679" t="str">
        <f>IF(D608&lt;&gt;"",IF(E608&lt;&gt;"",VLOOKUP(CONCATENATE(D608,"-",E608),'[2]Three Phase - UG'!$C$8:$T$18,13,FALSE),""),"")</f>
        <v/>
      </c>
      <c r="N608" s="678" t="str">
        <f>IF(D608&lt;&gt;"",IF(E608&lt;&gt;"",VLOOKUP(CONCATENATE(D608,"-",E608),'[2]Three Phase - UG'!$C$8:$T$18,15,FALSE)*1000000,""),"")</f>
        <v/>
      </c>
      <c r="O608" s="679"/>
      <c r="P608" s="678"/>
      <c r="W608" s="671"/>
      <c r="X608" s="606"/>
      <c r="Y608" s="606"/>
      <c r="Z608" s="606"/>
      <c r="AA608" s="606"/>
      <c r="AB608" s="606"/>
      <c r="AC608" s="606"/>
      <c r="AD608" s="606"/>
      <c r="AE608" s="606"/>
      <c r="AF608" s="625"/>
      <c r="AG608" s="625"/>
      <c r="AH608" s="625"/>
      <c r="AI608" s="625"/>
      <c r="AJ608" s="625"/>
      <c r="AK608" s="625"/>
      <c r="AL608" s="625"/>
      <c r="AM608" s="625"/>
      <c r="AN608" s="606"/>
      <c r="AO608" s="606"/>
      <c r="AP608" s="606"/>
      <c r="AQ608" s="606"/>
      <c r="AR608" s="606"/>
      <c r="AS608" s="606"/>
      <c r="AT608" s="606"/>
      <c r="AU608" s="606"/>
      <c r="AV608" s="606"/>
      <c r="AW608" s="606"/>
      <c r="AX608" s="606"/>
      <c r="AY608" s="606"/>
      <c r="AZ608" s="606"/>
      <c r="BA608" s="606"/>
    </row>
    <row r="609" spans="1:53" s="672" customFormat="1" x14ac:dyDescent="0.25">
      <c r="A609" s="606"/>
      <c r="B609" s="677"/>
      <c r="C609" s="677"/>
      <c r="D609" s="676"/>
      <c r="E609" s="675"/>
      <c r="F609" s="675"/>
      <c r="G609" s="673"/>
      <c r="H609" s="674"/>
      <c r="I609" s="673"/>
      <c r="J609" s="679" t="str">
        <f>IF(D609&lt;&gt;"",IF(E609&lt;&gt;"",VLOOKUP(CONCATENATE(D609,"-",E609),'[2]Three Phase - UG'!$C$8:$T$18,9,FALSE),""),"")</f>
        <v/>
      </c>
      <c r="K609" s="679" t="str">
        <f>IF(D609&lt;&gt;"",IF(E609&lt;&gt;"",VLOOKUP(CONCATENATE(D609,"-",E609),'[2]Three Phase - UG'!$C$8:$T$18,10,FALSE),""),"")</f>
        <v/>
      </c>
      <c r="L609" s="679" t="str">
        <f>IF(D609&lt;&gt;"",IF(E609&lt;&gt;"",VLOOKUP(CONCATENATE(D609,"-",E609),'[2]Three Phase - UG'!$C$8:$T$18,12,FALSE),""),"")</f>
        <v/>
      </c>
      <c r="M609" s="679" t="str">
        <f>IF(D609&lt;&gt;"",IF(E609&lt;&gt;"",VLOOKUP(CONCATENATE(D609,"-",E609),'[2]Three Phase - UG'!$C$8:$T$18,13,FALSE),""),"")</f>
        <v/>
      </c>
      <c r="N609" s="678" t="str">
        <f>IF(D609&lt;&gt;"",IF(E609&lt;&gt;"",VLOOKUP(CONCATENATE(D609,"-",E609),'[2]Three Phase - UG'!$C$8:$T$18,15,FALSE)*1000000,""),"")</f>
        <v/>
      </c>
      <c r="O609" s="679"/>
      <c r="P609" s="678"/>
      <c r="W609" s="671"/>
      <c r="X609" s="606"/>
      <c r="Y609" s="606"/>
      <c r="Z609" s="606"/>
      <c r="AA609" s="606"/>
      <c r="AB609" s="606"/>
      <c r="AC609" s="606"/>
      <c r="AD609" s="606"/>
      <c r="AE609" s="606"/>
      <c r="AF609" s="625"/>
      <c r="AG609" s="625"/>
      <c r="AH609" s="625"/>
      <c r="AI609" s="625"/>
      <c r="AJ609" s="625"/>
      <c r="AK609" s="625"/>
      <c r="AL609" s="625"/>
      <c r="AM609" s="625"/>
      <c r="AN609" s="606"/>
      <c r="AO609" s="606"/>
      <c r="AP609" s="606"/>
      <c r="AQ609" s="606"/>
      <c r="AR609" s="606"/>
      <c r="AS609" s="606"/>
      <c r="AT609" s="606"/>
      <c r="AU609" s="606"/>
      <c r="AV609" s="606"/>
      <c r="AW609" s="606"/>
      <c r="AX609" s="606"/>
      <c r="AY609" s="606"/>
      <c r="AZ609" s="606"/>
      <c r="BA609" s="606"/>
    </row>
    <row r="610" spans="1:53" s="672" customFormat="1" x14ac:dyDescent="0.25">
      <c r="A610" s="606"/>
      <c r="B610" s="677"/>
      <c r="C610" s="677"/>
      <c r="D610" s="676"/>
      <c r="E610" s="675"/>
      <c r="F610" s="675"/>
      <c r="G610" s="673"/>
      <c r="H610" s="674"/>
      <c r="I610" s="673"/>
      <c r="J610" s="679" t="str">
        <f>IF(D610&lt;&gt;"",IF(E610&lt;&gt;"",VLOOKUP(CONCATENATE(D610,"-",E610),'[2]Three Phase - UG'!$C$8:$T$18,9,FALSE),""),"")</f>
        <v/>
      </c>
      <c r="K610" s="679" t="str">
        <f>IF(D610&lt;&gt;"",IF(E610&lt;&gt;"",VLOOKUP(CONCATENATE(D610,"-",E610),'[2]Three Phase - UG'!$C$8:$T$18,10,FALSE),""),"")</f>
        <v/>
      </c>
      <c r="L610" s="679" t="str">
        <f>IF(D610&lt;&gt;"",IF(E610&lt;&gt;"",VLOOKUP(CONCATENATE(D610,"-",E610),'[2]Three Phase - UG'!$C$8:$T$18,12,FALSE),""),"")</f>
        <v/>
      </c>
      <c r="M610" s="679" t="str">
        <f>IF(D610&lt;&gt;"",IF(E610&lt;&gt;"",VLOOKUP(CONCATENATE(D610,"-",E610),'[2]Three Phase - UG'!$C$8:$T$18,13,FALSE),""),"")</f>
        <v/>
      </c>
      <c r="N610" s="678" t="str">
        <f>IF(D610&lt;&gt;"",IF(E610&lt;&gt;"",VLOOKUP(CONCATENATE(D610,"-",E610),'[2]Three Phase - UG'!$C$8:$T$18,15,FALSE)*1000000,""),"")</f>
        <v/>
      </c>
      <c r="O610" s="679"/>
      <c r="P610" s="678"/>
      <c r="W610" s="671"/>
      <c r="X610" s="606"/>
      <c r="Y610" s="606"/>
      <c r="Z610" s="606"/>
      <c r="AA610" s="606"/>
      <c r="AB610" s="606"/>
      <c r="AC610" s="606"/>
      <c r="AD610" s="606"/>
      <c r="AE610" s="606"/>
      <c r="AF610" s="625"/>
      <c r="AG610" s="625"/>
      <c r="AH610" s="625"/>
      <c r="AI610" s="625"/>
      <c r="AJ610" s="625"/>
      <c r="AK610" s="625"/>
      <c r="AL610" s="625"/>
      <c r="AM610" s="625"/>
      <c r="AN610" s="606"/>
      <c r="AO610" s="606"/>
      <c r="AP610" s="606"/>
      <c r="AQ610" s="606"/>
      <c r="AR610" s="606"/>
      <c r="AS610" s="606"/>
      <c r="AT610" s="606"/>
      <c r="AU610" s="606"/>
      <c r="AV610" s="606"/>
      <c r="AW610" s="606"/>
      <c r="AX610" s="606"/>
      <c r="AY610" s="606"/>
      <c r="AZ610" s="606"/>
      <c r="BA610" s="606"/>
    </row>
    <row r="611" spans="1:53" s="672" customFormat="1" x14ac:dyDescent="0.25">
      <c r="A611" s="606"/>
      <c r="B611" s="677"/>
      <c r="C611" s="677"/>
      <c r="D611" s="676"/>
      <c r="E611" s="675"/>
      <c r="F611" s="675"/>
      <c r="G611" s="673"/>
      <c r="H611" s="674"/>
      <c r="I611" s="673"/>
      <c r="J611" s="679" t="str">
        <f>IF(D611&lt;&gt;"",IF(E611&lt;&gt;"",VLOOKUP(CONCATENATE(D611,"-",E611),'[2]Three Phase - UG'!$C$8:$T$18,9,FALSE),""),"")</f>
        <v/>
      </c>
      <c r="K611" s="679" t="str">
        <f>IF(D611&lt;&gt;"",IF(E611&lt;&gt;"",VLOOKUP(CONCATENATE(D611,"-",E611),'[2]Three Phase - UG'!$C$8:$T$18,10,FALSE),""),"")</f>
        <v/>
      </c>
      <c r="L611" s="679" t="str">
        <f>IF(D611&lt;&gt;"",IF(E611&lt;&gt;"",VLOOKUP(CONCATENATE(D611,"-",E611),'[2]Three Phase - UG'!$C$8:$T$18,12,FALSE),""),"")</f>
        <v/>
      </c>
      <c r="M611" s="679" t="str">
        <f>IF(D611&lt;&gt;"",IF(E611&lt;&gt;"",VLOOKUP(CONCATENATE(D611,"-",E611),'[2]Three Phase - UG'!$C$8:$T$18,13,FALSE),""),"")</f>
        <v/>
      </c>
      <c r="N611" s="678" t="str">
        <f>IF(D611&lt;&gt;"",IF(E611&lt;&gt;"",VLOOKUP(CONCATENATE(D611,"-",E611),'[2]Three Phase - UG'!$C$8:$T$18,15,FALSE)*1000000,""),"")</f>
        <v/>
      </c>
      <c r="O611" s="679"/>
      <c r="P611" s="678"/>
      <c r="W611" s="671"/>
      <c r="X611" s="606"/>
      <c r="Y611" s="606"/>
      <c r="Z611" s="606"/>
      <c r="AA611" s="606"/>
      <c r="AB611" s="606"/>
      <c r="AC611" s="606"/>
      <c r="AD611" s="606"/>
      <c r="AE611" s="606"/>
      <c r="AF611" s="625"/>
      <c r="AG611" s="625"/>
      <c r="AH611" s="625"/>
      <c r="AI611" s="625"/>
      <c r="AJ611" s="625"/>
      <c r="AK611" s="625"/>
      <c r="AL611" s="625"/>
      <c r="AM611" s="625"/>
      <c r="AN611" s="606"/>
      <c r="AO611" s="606"/>
      <c r="AP611" s="606"/>
      <c r="AQ611" s="606"/>
      <c r="AR611" s="606"/>
      <c r="AS611" s="606"/>
      <c r="AT611" s="606"/>
      <c r="AU611" s="606"/>
      <c r="AV611" s="606"/>
      <c r="AW611" s="606"/>
      <c r="AX611" s="606"/>
      <c r="AY611" s="606"/>
      <c r="AZ611" s="606"/>
      <c r="BA611" s="606"/>
    </row>
    <row r="612" spans="1:53" s="672" customFormat="1" x14ac:dyDescent="0.25">
      <c r="A612" s="606"/>
      <c r="B612" s="677"/>
      <c r="C612" s="677"/>
      <c r="D612" s="676"/>
      <c r="E612" s="675"/>
      <c r="F612" s="675"/>
      <c r="G612" s="673"/>
      <c r="H612" s="674"/>
      <c r="I612" s="673"/>
      <c r="J612" s="679" t="str">
        <f>IF(D612&lt;&gt;"",IF(E612&lt;&gt;"",VLOOKUP(CONCATENATE(D612,"-",E612),'[2]Three Phase - UG'!$C$8:$T$18,9,FALSE),""),"")</f>
        <v/>
      </c>
      <c r="K612" s="679" t="str">
        <f>IF(D612&lt;&gt;"",IF(E612&lt;&gt;"",VLOOKUP(CONCATENATE(D612,"-",E612),'[2]Three Phase - UG'!$C$8:$T$18,10,FALSE),""),"")</f>
        <v/>
      </c>
      <c r="L612" s="679" t="str">
        <f>IF(D612&lt;&gt;"",IF(E612&lt;&gt;"",VLOOKUP(CONCATENATE(D612,"-",E612),'[2]Three Phase - UG'!$C$8:$T$18,12,FALSE),""),"")</f>
        <v/>
      </c>
      <c r="M612" s="679" t="str">
        <f>IF(D612&lt;&gt;"",IF(E612&lt;&gt;"",VLOOKUP(CONCATENATE(D612,"-",E612),'[2]Three Phase - UG'!$C$8:$T$18,13,FALSE),""),"")</f>
        <v/>
      </c>
      <c r="N612" s="678" t="str">
        <f>IF(D612&lt;&gt;"",IF(E612&lt;&gt;"",VLOOKUP(CONCATENATE(D612,"-",E612),'[2]Three Phase - UG'!$C$8:$T$18,15,FALSE)*1000000,""),"")</f>
        <v/>
      </c>
      <c r="O612" s="679"/>
      <c r="P612" s="678"/>
      <c r="W612" s="671"/>
      <c r="X612" s="606"/>
      <c r="Y612" s="606"/>
      <c r="Z612" s="606"/>
      <c r="AA612" s="606"/>
      <c r="AB612" s="606"/>
      <c r="AC612" s="606"/>
      <c r="AD612" s="606"/>
      <c r="AE612" s="606"/>
      <c r="AF612" s="625"/>
      <c r="AG612" s="625"/>
      <c r="AH612" s="625"/>
      <c r="AI612" s="625"/>
      <c r="AJ612" s="625"/>
      <c r="AK612" s="625"/>
      <c r="AL612" s="625"/>
      <c r="AM612" s="625"/>
      <c r="AN612" s="606"/>
      <c r="AO612" s="606"/>
      <c r="AP612" s="606"/>
      <c r="AQ612" s="606"/>
      <c r="AR612" s="606"/>
      <c r="AS612" s="606"/>
      <c r="AT612" s="606"/>
      <c r="AU612" s="606"/>
      <c r="AV612" s="606"/>
      <c r="AW612" s="606"/>
      <c r="AX612" s="606"/>
      <c r="AY612" s="606"/>
      <c r="AZ612" s="606"/>
      <c r="BA612" s="606"/>
    </row>
    <row r="613" spans="1:53" s="672" customFormat="1" x14ac:dyDescent="0.25">
      <c r="A613" s="606"/>
      <c r="B613" s="677"/>
      <c r="C613" s="677"/>
      <c r="D613" s="676"/>
      <c r="E613" s="675"/>
      <c r="F613" s="675"/>
      <c r="G613" s="673"/>
      <c r="H613" s="674"/>
      <c r="I613" s="673"/>
      <c r="J613" s="679" t="str">
        <f>IF(D613&lt;&gt;"",IF(E613&lt;&gt;"",VLOOKUP(CONCATENATE(D613,"-",E613),'[2]Three Phase - UG'!$C$8:$T$18,9,FALSE),""),"")</f>
        <v/>
      </c>
      <c r="K613" s="679" t="str">
        <f>IF(D613&lt;&gt;"",IF(E613&lt;&gt;"",VLOOKUP(CONCATENATE(D613,"-",E613),'[2]Three Phase - UG'!$C$8:$T$18,10,FALSE),""),"")</f>
        <v/>
      </c>
      <c r="L613" s="679" t="str">
        <f>IF(D613&lt;&gt;"",IF(E613&lt;&gt;"",VLOOKUP(CONCATENATE(D613,"-",E613),'[2]Three Phase - UG'!$C$8:$T$18,12,FALSE),""),"")</f>
        <v/>
      </c>
      <c r="M613" s="679" t="str">
        <f>IF(D613&lt;&gt;"",IF(E613&lt;&gt;"",VLOOKUP(CONCATENATE(D613,"-",E613),'[2]Three Phase - UG'!$C$8:$T$18,13,FALSE),""),"")</f>
        <v/>
      </c>
      <c r="N613" s="678" t="str">
        <f>IF(D613&lt;&gt;"",IF(E613&lt;&gt;"",VLOOKUP(CONCATENATE(D613,"-",E613),'[2]Three Phase - UG'!$C$8:$T$18,15,FALSE)*1000000,""),"")</f>
        <v/>
      </c>
      <c r="O613" s="679"/>
      <c r="P613" s="678"/>
      <c r="W613" s="671"/>
      <c r="X613" s="606"/>
      <c r="Y613" s="606"/>
      <c r="Z613" s="606"/>
      <c r="AA613" s="606"/>
      <c r="AB613" s="606"/>
      <c r="AC613" s="606"/>
      <c r="AD613" s="606"/>
      <c r="AE613" s="606"/>
      <c r="AF613" s="625"/>
      <c r="AG613" s="625"/>
      <c r="AH613" s="625"/>
      <c r="AI613" s="625"/>
      <c r="AJ613" s="625"/>
      <c r="AK613" s="625"/>
      <c r="AL613" s="625"/>
      <c r="AM613" s="625"/>
      <c r="AN613" s="606"/>
      <c r="AO613" s="606"/>
      <c r="AP613" s="606"/>
      <c r="AQ613" s="606"/>
      <c r="AR613" s="606"/>
      <c r="AS613" s="606"/>
      <c r="AT613" s="606"/>
      <c r="AU613" s="606"/>
      <c r="AV613" s="606"/>
      <c r="AW613" s="606"/>
      <c r="AX613" s="606"/>
      <c r="AY613" s="606"/>
      <c r="AZ613" s="606"/>
      <c r="BA613" s="606"/>
    </row>
    <row r="614" spans="1:53" s="672" customFormat="1" x14ac:dyDescent="0.25">
      <c r="A614" s="606"/>
      <c r="B614" s="677"/>
      <c r="C614" s="677"/>
      <c r="D614" s="676"/>
      <c r="E614" s="675"/>
      <c r="F614" s="675"/>
      <c r="G614" s="673"/>
      <c r="H614" s="674"/>
      <c r="I614" s="673"/>
      <c r="J614" s="679" t="str">
        <f>IF(D614&lt;&gt;"",IF(E614&lt;&gt;"",VLOOKUP(CONCATENATE(D614,"-",E614),'[2]Three Phase - UG'!$C$8:$T$18,9,FALSE),""),"")</f>
        <v/>
      </c>
      <c r="K614" s="679" t="str">
        <f>IF(D614&lt;&gt;"",IF(E614&lt;&gt;"",VLOOKUP(CONCATENATE(D614,"-",E614),'[2]Three Phase - UG'!$C$8:$T$18,10,FALSE),""),"")</f>
        <v/>
      </c>
      <c r="L614" s="679" t="str">
        <f>IF(D614&lt;&gt;"",IF(E614&lt;&gt;"",VLOOKUP(CONCATENATE(D614,"-",E614),'[2]Three Phase - UG'!$C$8:$T$18,12,FALSE),""),"")</f>
        <v/>
      </c>
      <c r="M614" s="679" t="str">
        <f>IF(D614&lt;&gt;"",IF(E614&lt;&gt;"",VLOOKUP(CONCATENATE(D614,"-",E614),'[2]Three Phase - UG'!$C$8:$T$18,13,FALSE),""),"")</f>
        <v/>
      </c>
      <c r="N614" s="678" t="str">
        <f>IF(D614&lt;&gt;"",IF(E614&lt;&gt;"",VLOOKUP(CONCATENATE(D614,"-",E614),'[2]Three Phase - UG'!$C$8:$T$18,15,FALSE)*1000000,""),"")</f>
        <v/>
      </c>
      <c r="O614" s="679"/>
      <c r="P614" s="678"/>
      <c r="W614" s="671"/>
      <c r="X614" s="606"/>
      <c r="Y614" s="606"/>
      <c r="Z614" s="606"/>
      <c r="AA614" s="606"/>
      <c r="AB614" s="606"/>
      <c r="AC614" s="606"/>
      <c r="AD614" s="606"/>
      <c r="AE614" s="606"/>
      <c r="AF614" s="625"/>
      <c r="AG614" s="625"/>
      <c r="AH614" s="625"/>
      <c r="AI614" s="625"/>
      <c r="AJ614" s="625"/>
      <c r="AK614" s="625"/>
      <c r="AL614" s="625"/>
      <c r="AM614" s="625"/>
      <c r="AN614" s="606"/>
      <c r="AO614" s="606"/>
      <c r="AP614" s="606"/>
      <c r="AQ614" s="606"/>
      <c r="AR614" s="606"/>
      <c r="AS614" s="606"/>
      <c r="AT614" s="606"/>
      <c r="AU614" s="606"/>
      <c r="AV614" s="606"/>
      <c r="AW614" s="606"/>
      <c r="AX614" s="606"/>
      <c r="AY614" s="606"/>
      <c r="AZ614" s="606"/>
      <c r="BA614" s="606"/>
    </row>
    <row r="615" spans="1:53" s="672" customFormat="1" x14ac:dyDescent="0.25">
      <c r="A615" s="606"/>
      <c r="B615" s="677"/>
      <c r="C615" s="677"/>
      <c r="D615" s="676"/>
      <c r="E615" s="675"/>
      <c r="F615" s="675"/>
      <c r="G615" s="673"/>
      <c r="H615" s="674"/>
      <c r="I615" s="673"/>
      <c r="J615" s="679" t="str">
        <f>IF(D615&lt;&gt;"",IF(E615&lt;&gt;"",VLOOKUP(CONCATENATE(D615,"-",E615),'[2]Three Phase - UG'!$C$8:$T$18,9,FALSE),""),"")</f>
        <v/>
      </c>
      <c r="K615" s="679" t="str">
        <f>IF(D615&lt;&gt;"",IF(E615&lt;&gt;"",VLOOKUP(CONCATENATE(D615,"-",E615),'[2]Three Phase - UG'!$C$8:$T$18,10,FALSE),""),"")</f>
        <v/>
      </c>
      <c r="L615" s="679" t="str">
        <f>IF(D615&lt;&gt;"",IF(E615&lt;&gt;"",VLOOKUP(CONCATENATE(D615,"-",E615),'[2]Three Phase - UG'!$C$8:$T$18,12,FALSE),""),"")</f>
        <v/>
      </c>
      <c r="M615" s="679" t="str">
        <f>IF(D615&lt;&gt;"",IF(E615&lt;&gt;"",VLOOKUP(CONCATENATE(D615,"-",E615),'[2]Three Phase - UG'!$C$8:$T$18,13,FALSE),""),"")</f>
        <v/>
      </c>
      <c r="N615" s="678" t="str">
        <f>IF(D615&lt;&gt;"",IF(E615&lt;&gt;"",VLOOKUP(CONCATENATE(D615,"-",E615),'[2]Three Phase - UG'!$C$8:$T$18,15,FALSE)*1000000,""),"")</f>
        <v/>
      </c>
      <c r="O615" s="679"/>
      <c r="P615" s="678"/>
      <c r="W615" s="671"/>
      <c r="X615" s="606"/>
      <c r="Y615" s="606"/>
      <c r="Z615" s="606"/>
      <c r="AA615" s="606"/>
      <c r="AB615" s="606"/>
      <c r="AC615" s="606"/>
      <c r="AD615" s="606"/>
      <c r="AE615" s="606"/>
      <c r="AF615" s="625"/>
      <c r="AG615" s="625"/>
      <c r="AH615" s="625"/>
      <c r="AI615" s="625"/>
      <c r="AJ615" s="625"/>
      <c r="AK615" s="625"/>
      <c r="AL615" s="625"/>
      <c r="AM615" s="625"/>
      <c r="AN615" s="606"/>
      <c r="AO615" s="606"/>
      <c r="AP615" s="606"/>
      <c r="AQ615" s="606"/>
      <c r="AR615" s="606"/>
      <c r="AS615" s="606"/>
      <c r="AT615" s="606"/>
      <c r="AU615" s="606"/>
      <c r="AV615" s="606"/>
      <c r="AW615" s="606"/>
      <c r="AX615" s="606"/>
      <c r="AY615" s="606"/>
      <c r="AZ615" s="606"/>
      <c r="BA615" s="606"/>
    </row>
    <row r="616" spans="1:53" s="672" customFormat="1" x14ac:dyDescent="0.25">
      <c r="A616" s="606"/>
      <c r="B616" s="677"/>
      <c r="C616" s="677"/>
      <c r="D616" s="676"/>
      <c r="E616" s="675"/>
      <c r="F616" s="675"/>
      <c r="G616" s="673"/>
      <c r="H616" s="674"/>
      <c r="I616" s="673"/>
      <c r="J616" s="679" t="str">
        <f>IF(D616&lt;&gt;"",IF(E616&lt;&gt;"",VLOOKUP(CONCATENATE(D616,"-",E616),'[2]Three Phase - UG'!$C$8:$T$18,9,FALSE),""),"")</f>
        <v/>
      </c>
      <c r="K616" s="679" t="str">
        <f>IF(D616&lt;&gt;"",IF(E616&lt;&gt;"",VLOOKUP(CONCATENATE(D616,"-",E616),'[2]Three Phase - UG'!$C$8:$T$18,10,FALSE),""),"")</f>
        <v/>
      </c>
      <c r="L616" s="679" t="str">
        <f>IF(D616&lt;&gt;"",IF(E616&lt;&gt;"",VLOOKUP(CONCATENATE(D616,"-",E616),'[2]Three Phase - UG'!$C$8:$T$18,12,FALSE),""),"")</f>
        <v/>
      </c>
      <c r="M616" s="679" t="str">
        <f>IF(D616&lt;&gt;"",IF(E616&lt;&gt;"",VLOOKUP(CONCATENATE(D616,"-",E616),'[2]Three Phase - UG'!$C$8:$T$18,13,FALSE),""),"")</f>
        <v/>
      </c>
      <c r="N616" s="678" t="str">
        <f>IF(D616&lt;&gt;"",IF(E616&lt;&gt;"",VLOOKUP(CONCATENATE(D616,"-",E616),'[2]Three Phase - UG'!$C$8:$T$18,15,FALSE)*1000000,""),"")</f>
        <v/>
      </c>
      <c r="O616" s="679"/>
      <c r="P616" s="678"/>
      <c r="W616" s="671"/>
      <c r="X616" s="606"/>
      <c r="Y616" s="606"/>
      <c r="Z616" s="606"/>
      <c r="AA616" s="606"/>
      <c r="AB616" s="606"/>
      <c r="AC616" s="606"/>
      <c r="AD616" s="606"/>
      <c r="AE616" s="606"/>
      <c r="AF616" s="625"/>
      <c r="AG616" s="625"/>
      <c r="AH616" s="625"/>
      <c r="AI616" s="625"/>
      <c r="AJ616" s="625"/>
      <c r="AK616" s="625"/>
      <c r="AL616" s="625"/>
      <c r="AM616" s="625"/>
      <c r="AN616" s="606"/>
      <c r="AO616" s="606"/>
      <c r="AP616" s="606"/>
      <c r="AQ616" s="606"/>
      <c r="AR616" s="606"/>
      <c r="AS616" s="606"/>
      <c r="AT616" s="606"/>
      <c r="AU616" s="606"/>
      <c r="AV616" s="606"/>
      <c r="AW616" s="606"/>
      <c r="AX616" s="606"/>
      <c r="AY616" s="606"/>
      <c r="AZ616" s="606"/>
      <c r="BA616" s="606"/>
    </row>
    <row r="617" spans="1:53" s="672" customFormat="1" x14ac:dyDescent="0.25">
      <c r="A617" s="606"/>
      <c r="B617" s="677"/>
      <c r="C617" s="677"/>
      <c r="D617" s="676"/>
      <c r="E617" s="675"/>
      <c r="F617" s="675"/>
      <c r="G617" s="673"/>
      <c r="H617" s="674"/>
      <c r="I617" s="673"/>
      <c r="J617" s="679" t="str">
        <f>IF(D617&lt;&gt;"",IF(E617&lt;&gt;"",VLOOKUP(CONCATENATE(D617,"-",E617),'[2]Three Phase - UG'!$C$8:$T$18,9,FALSE),""),"")</f>
        <v/>
      </c>
      <c r="K617" s="679" t="str">
        <f>IF(D617&lt;&gt;"",IF(E617&lt;&gt;"",VLOOKUP(CONCATENATE(D617,"-",E617),'[2]Three Phase - UG'!$C$8:$T$18,10,FALSE),""),"")</f>
        <v/>
      </c>
      <c r="L617" s="679" t="str">
        <f>IF(D617&lt;&gt;"",IF(E617&lt;&gt;"",VLOOKUP(CONCATENATE(D617,"-",E617),'[2]Three Phase - UG'!$C$8:$T$18,12,FALSE),""),"")</f>
        <v/>
      </c>
      <c r="M617" s="679" t="str">
        <f>IF(D617&lt;&gt;"",IF(E617&lt;&gt;"",VLOOKUP(CONCATENATE(D617,"-",E617),'[2]Three Phase - UG'!$C$8:$T$18,13,FALSE),""),"")</f>
        <v/>
      </c>
      <c r="N617" s="678" t="str">
        <f>IF(D617&lt;&gt;"",IF(E617&lt;&gt;"",VLOOKUP(CONCATENATE(D617,"-",E617),'[2]Three Phase - UG'!$C$8:$T$18,15,FALSE)*1000000,""),"")</f>
        <v/>
      </c>
      <c r="O617" s="679"/>
      <c r="P617" s="678"/>
      <c r="W617" s="671"/>
      <c r="X617" s="606"/>
      <c r="Y617" s="606"/>
      <c r="Z617" s="606"/>
      <c r="AA617" s="606"/>
      <c r="AB617" s="606"/>
      <c r="AC617" s="606"/>
      <c r="AD617" s="606"/>
      <c r="AE617" s="606"/>
      <c r="AF617" s="625"/>
      <c r="AG617" s="625"/>
      <c r="AH617" s="625"/>
      <c r="AI617" s="625"/>
      <c r="AJ617" s="625"/>
      <c r="AK617" s="625"/>
      <c r="AL617" s="625"/>
      <c r="AM617" s="625"/>
      <c r="AN617" s="606"/>
      <c r="AO617" s="606"/>
      <c r="AP617" s="606"/>
      <c r="AQ617" s="606"/>
      <c r="AR617" s="606"/>
      <c r="AS617" s="606"/>
      <c r="AT617" s="606"/>
      <c r="AU617" s="606"/>
      <c r="AV617" s="606"/>
      <c r="AW617" s="606"/>
      <c r="AX617" s="606"/>
      <c r="AY617" s="606"/>
      <c r="AZ617" s="606"/>
      <c r="BA617" s="606"/>
    </row>
    <row r="618" spans="1:53" s="672" customFormat="1" x14ac:dyDescent="0.25">
      <c r="A618" s="606"/>
      <c r="B618" s="677"/>
      <c r="C618" s="677"/>
      <c r="D618" s="676"/>
      <c r="E618" s="675"/>
      <c r="F618" s="675"/>
      <c r="G618" s="673"/>
      <c r="H618" s="674"/>
      <c r="I618" s="673"/>
      <c r="J618" s="679" t="str">
        <f>IF(D618&lt;&gt;"",IF(E618&lt;&gt;"",VLOOKUP(CONCATENATE(D618,"-",E618),'[2]Three Phase - UG'!$C$8:$T$18,9,FALSE),""),"")</f>
        <v/>
      </c>
      <c r="K618" s="679" t="str">
        <f>IF(D618&lt;&gt;"",IF(E618&lt;&gt;"",VLOOKUP(CONCATENATE(D618,"-",E618),'[2]Three Phase - UG'!$C$8:$T$18,10,FALSE),""),"")</f>
        <v/>
      </c>
      <c r="L618" s="679" t="str">
        <f>IF(D618&lt;&gt;"",IF(E618&lt;&gt;"",VLOOKUP(CONCATENATE(D618,"-",E618),'[2]Three Phase - UG'!$C$8:$T$18,12,FALSE),""),"")</f>
        <v/>
      </c>
      <c r="M618" s="679" t="str">
        <f>IF(D618&lt;&gt;"",IF(E618&lt;&gt;"",VLOOKUP(CONCATENATE(D618,"-",E618),'[2]Three Phase - UG'!$C$8:$T$18,13,FALSE),""),"")</f>
        <v/>
      </c>
      <c r="N618" s="678" t="str">
        <f>IF(D618&lt;&gt;"",IF(E618&lt;&gt;"",VLOOKUP(CONCATENATE(D618,"-",E618),'[2]Three Phase - UG'!$C$8:$T$18,15,FALSE)*1000000,""),"")</f>
        <v/>
      </c>
      <c r="O618" s="679"/>
      <c r="P618" s="678"/>
      <c r="W618" s="671"/>
      <c r="X618" s="606"/>
      <c r="Y618" s="606"/>
      <c r="Z618" s="606"/>
      <c r="AA618" s="606"/>
      <c r="AB618" s="606"/>
      <c r="AC618" s="606"/>
      <c r="AD618" s="606"/>
      <c r="AE618" s="606"/>
      <c r="AF618" s="625"/>
      <c r="AG618" s="625"/>
      <c r="AH618" s="625"/>
      <c r="AI618" s="625"/>
      <c r="AJ618" s="625"/>
      <c r="AK618" s="625"/>
      <c r="AL618" s="625"/>
      <c r="AM618" s="625"/>
      <c r="AN618" s="606"/>
      <c r="AO618" s="606"/>
      <c r="AP618" s="606"/>
      <c r="AQ618" s="606"/>
      <c r="AR618" s="606"/>
      <c r="AS618" s="606"/>
      <c r="AT618" s="606"/>
      <c r="AU618" s="606"/>
      <c r="AV618" s="606"/>
      <c r="AW618" s="606"/>
      <c r="AX618" s="606"/>
      <c r="AY618" s="606"/>
      <c r="AZ618" s="606"/>
      <c r="BA618" s="606"/>
    </row>
    <row r="619" spans="1:53" s="672" customFormat="1" x14ac:dyDescent="0.25">
      <c r="A619" s="606"/>
      <c r="B619" s="677"/>
      <c r="C619" s="677"/>
      <c r="D619" s="676"/>
      <c r="E619" s="675"/>
      <c r="F619" s="675"/>
      <c r="G619" s="673"/>
      <c r="H619" s="674"/>
      <c r="I619" s="673"/>
      <c r="J619" s="679" t="str">
        <f>IF(D619&lt;&gt;"",IF(E619&lt;&gt;"",VLOOKUP(CONCATENATE(D619,"-",E619),'[2]Three Phase - UG'!$C$8:$T$18,9,FALSE),""),"")</f>
        <v/>
      </c>
      <c r="K619" s="679" t="str">
        <f>IF(D619&lt;&gt;"",IF(E619&lt;&gt;"",VLOOKUP(CONCATENATE(D619,"-",E619),'[2]Three Phase - UG'!$C$8:$T$18,10,FALSE),""),"")</f>
        <v/>
      </c>
      <c r="L619" s="679" t="str">
        <f>IF(D619&lt;&gt;"",IF(E619&lt;&gt;"",VLOOKUP(CONCATENATE(D619,"-",E619),'[2]Three Phase - UG'!$C$8:$T$18,12,FALSE),""),"")</f>
        <v/>
      </c>
      <c r="M619" s="679" t="str">
        <f>IF(D619&lt;&gt;"",IF(E619&lt;&gt;"",VLOOKUP(CONCATENATE(D619,"-",E619),'[2]Three Phase - UG'!$C$8:$T$18,13,FALSE),""),"")</f>
        <v/>
      </c>
      <c r="N619" s="678" t="str">
        <f>IF(D619&lt;&gt;"",IF(E619&lt;&gt;"",VLOOKUP(CONCATENATE(D619,"-",E619),'[2]Three Phase - UG'!$C$8:$T$18,15,FALSE)*1000000,""),"")</f>
        <v/>
      </c>
      <c r="O619" s="679"/>
      <c r="P619" s="678"/>
      <c r="W619" s="671"/>
      <c r="X619" s="606"/>
      <c r="Y619" s="606"/>
      <c r="Z619" s="606"/>
      <c r="AA619" s="606"/>
      <c r="AB619" s="606"/>
      <c r="AC619" s="606"/>
      <c r="AD619" s="606"/>
      <c r="AE619" s="606"/>
      <c r="AF619" s="625"/>
      <c r="AG619" s="625"/>
      <c r="AH619" s="625"/>
      <c r="AI619" s="625"/>
      <c r="AJ619" s="625"/>
      <c r="AK619" s="625"/>
      <c r="AL619" s="625"/>
      <c r="AM619" s="625"/>
      <c r="AN619" s="606"/>
      <c r="AO619" s="606"/>
      <c r="AP619" s="606"/>
      <c r="AQ619" s="606"/>
      <c r="AR619" s="606"/>
      <c r="AS619" s="606"/>
      <c r="AT619" s="606"/>
      <c r="AU619" s="606"/>
      <c r="AV619" s="606"/>
      <c r="AW619" s="606"/>
      <c r="AX619" s="606"/>
      <c r="AY619" s="606"/>
      <c r="AZ619" s="606"/>
      <c r="BA619" s="606"/>
    </row>
    <row r="620" spans="1:53" s="672" customFormat="1" x14ac:dyDescent="0.25">
      <c r="A620" s="606"/>
      <c r="B620" s="677"/>
      <c r="C620" s="677"/>
      <c r="D620" s="676"/>
      <c r="E620" s="675"/>
      <c r="F620" s="675"/>
      <c r="G620" s="673"/>
      <c r="H620" s="674"/>
      <c r="I620" s="673"/>
      <c r="J620" s="679" t="str">
        <f>IF(D620&lt;&gt;"",IF(E620&lt;&gt;"",VLOOKUP(CONCATENATE(D620,"-",E620),'[2]Three Phase - UG'!$C$8:$T$18,9,FALSE),""),"")</f>
        <v/>
      </c>
      <c r="K620" s="679" t="str">
        <f>IF(D620&lt;&gt;"",IF(E620&lt;&gt;"",VLOOKUP(CONCATENATE(D620,"-",E620),'[2]Three Phase - UG'!$C$8:$T$18,10,FALSE),""),"")</f>
        <v/>
      </c>
      <c r="L620" s="679" t="str">
        <f>IF(D620&lt;&gt;"",IF(E620&lt;&gt;"",VLOOKUP(CONCATENATE(D620,"-",E620),'[2]Three Phase - UG'!$C$8:$T$18,12,FALSE),""),"")</f>
        <v/>
      </c>
      <c r="M620" s="679" t="str">
        <f>IF(D620&lt;&gt;"",IF(E620&lt;&gt;"",VLOOKUP(CONCATENATE(D620,"-",E620),'[2]Three Phase - UG'!$C$8:$T$18,13,FALSE),""),"")</f>
        <v/>
      </c>
      <c r="N620" s="678" t="str">
        <f>IF(D620&lt;&gt;"",IF(E620&lt;&gt;"",VLOOKUP(CONCATENATE(D620,"-",E620),'[2]Three Phase - UG'!$C$8:$T$18,15,FALSE)*1000000,""),"")</f>
        <v/>
      </c>
      <c r="O620" s="679"/>
      <c r="P620" s="678"/>
      <c r="W620" s="671"/>
      <c r="X620" s="606"/>
      <c r="Y620" s="606"/>
      <c r="Z620" s="606"/>
      <c r="AA620" s="606"/>
      <c r="AB620" s="606"/>
      <c r="AC620" s="606"/>
      <c r="AD620" s="606"/>
      <c r="AE620" s="606"/>
      <c r="AF620" s="625"/>
      <c r="AG620" s="625"/>
      <c r="AH620" s="625"/>
      <c r="AI620" s="625"/>
      <c r="AJ620" s="625"/>
      <c r="AK620" s="625"/>
      <c r="AL620" s="625"/>
      <c r="AM620" s="625"/>
      <c r="AN620" s="606"/>
      <c r="AO620" s="606"/>
      <c r="AP620" s="606"/>
      <c r="AQ620" s="606"/>
      <c r="AR620" s="606"/>
      <c r="AS620" s="606"/>
      <c r="AT620" s="606"/>
      <c r="AU620" s="606"/>
      <c r="AV620" s="606"/>
      <c r="AW620" s="606"/>
      <c r="AX620" s="606"/>
      <c r="AY620" s="606"/>
      <c r="AZ620" s="606"/>
      <c r="BA620" s="606"/>
    </row>
    <row r="621" spans="1:53" s="672" customFormat="1" x14ac:dyDescent="0.25">
      <c r="A621" s="606"/>
      <c r="B621" s="677"/>
      <c r="C621" s="677"/>
      <c r="D621" s="676"/>
      <c r="E621" s="675"/>
      <c r="F621" s="675"/>
      <c r="G621" s="673"/>
      <c r="H621" s="674"/>
      <c r="I621" s="673"/>
      <c r="J621" s="679" t="str">
        <f>IF(D621&lt;&gt;"",IF(E621&lt;&gt;"",VLOOKUP(CONCATENATE(D621,"-",E621),'[2]Three Phase - UG'!$C$8:$T$18,9,FALSE),""),"")</f>
        <v/>
      </c>
      <c r="K621" s="679" t="str">
        <f>IF(D621&lt;&gt;"",IF(E621&lt;&gt;"",VLOOKUP(CONCATENATE(D621,"-",E621),'[2]Three Phase - UG'!$C$8:$T$18,10,FALSE),""),"")</f>
        <v/>
      </c>
      <c r="L621" s="679" t="str">
        <f>IF(D621&lt;&gt;"",IF(E621&lt;&gt;"",VLOOKUP(CONCATENATE(D621,"-",E621),'[2]Three Phase - UG'!$C$8:$T$18,12,FALSE),""),"")</f>
        <v/>
      </c>
      <c r="M621" s="679" t="str">
        <f>IF(D621&lt;&gt;"",IF(E621&lt;&gt;"",VLOOKUP(CONCATENATE(D621,"-",E621),'[2]Three Phase - UG'!$C$8:$T$18,13,FALSE),""),"")</f>
        <v/>
      </c>
      <c r="N621" s="678" t="str">
        <f>IF(D621&lt;&gt;"",IF(E621&lt;&gt;"",VLOOKUP(CONCATENATE(D621,"-",E621),'[2]Three Phase - UG'!$C$8:$T$18,15,FALSE)*1000000,""),"")</f>
        <v/>
      </c>
      <c r="O621" s="679"/>
      <c r="P621" s="678"/>
      <c r="W621" s="671"/>
      <c r="X621" s="606"/>
      <c r="Y621" s="606"/>
      <c r="Z621" s="606"/>
      <c r="AA621" s="606"/>
      <c r="AB621" s="606"/>
      <c r="AC621" s="606"/>
      <c r="AD621" s="606"/>
      <c r="AE621" s="606"/>
      <c r="AF621" s="625"/>
      <c r="AG621" s="625"/>
      <c r="AH621" s="625"/>
      <c r="AI621" s="625"/>
      <c r="AJ621" s="625"/>
      <c r="AK621" s="625"/>
      <c r="AL621" s="625"/>
      <c r="AM621" s="625"/>
      <c r="AN621" s="606"/>
      <c r="AO621" s="606"/>
      <c r="AP621" s="606"/>
      <c r="AQ621" s="606"/>
      <c r="AR621" s="606"/>
      <c r="AS621" s="606"/>
      <c r="AT621" s="606"/>
      <c r="AU621" s="606"/>
      <c r="AV621" s="606"/>
      <c r="AW621" s="606"/>
      <c r="AX621" s="606"/>
      <c r="AY621" s="606"/>
      <c r="AZ621" s="606"/>
      <c r="BA621" s="606"/>
    </row>
    <row r="622" spans="1:53" s="672" customFormat="1" x14ac:dyDescent="0.25">
      <c r="A622" s="606"/>
      <c r="B622" s="677"/>
      <c r="C622" s="677"/>
      <c r="D622" s="676"/>
      <c r="E622" s="675"/>
      <c r="F622" s="675"/>
      <c r="G622" s="673"/>
      <c r="H622" s="674"/>
      <c r="I622" s="673"/>
      <c r="J622" s="679" t="str">
        <f>IF(D622&lt;&gt;"",IF(E622&lt;&gt;"",VLOOKUP(CONCATENATE(D622,"-",E622),'[2]Three Phase - UG'!$C$8:$T$18,9,FALSE),""),"")</f>
        <v/>
      </c>
      <c r="K622" s="679" t="str">
        <f>IF(D622&lt;&gt;"",IF(E622&lt;&gt;"",VLOOKUP(CONCATENATE(D622,"-",E622),'[2]Three Phase - UG'!$C$8:$T$18,10,FALSE),""),"")</f>
        <v/>
      </c>
      <c r="L622" s="679" t="str">
        <f>IF(D622&lt;&gt;"",IF(E622&lt;&gt;"",VLOOKUP(CONCATENATE(D622,"-",E622),'[2]Three Phase - UG'!$C$8:$T$18,12,FALSE),""),"")</f>
        <v/>
      </c>
      <c r="M622" s="679" t="str">
        <f>IF(D622&lt;&gt;"",IF(E622&lt;&gt;"",VLOOKUP(CONCATENATE(D622,"-",E622),'[2]Three Phase - UG'!$C$8:$T$18,13,FALSE),""),"")</f>
        <v/>
      </c>
      <c r="N622" s="678" t="str">
        <f>IF(D622&lt;&gt;"",IF(E622&lt;&gt;"",VLOOKUP(CONCATENATE(D622,"-",E622),'[2]Three Phase - UG'!$C$8:$T$18,15,FALSE)*1000000,""),"")</f>
        <v/>
      </c>
      <c r="O622" s="679"/>
      <c r="P622" s="678"/>
      <c r="W622" s="671"/>
      <c r="X622" s="606"/>
      <c r="Y622" s="606"/>
      <c r="Z622" s="606"/>
      <c r="AA622" s="606"/>
      <c r="AB622" s="606"/>
      <c r="AC622" s="606"/>
      <c r="AD622" s="606"/>
      <c r="AE622" s="606"/>
      <c r="AF622" s="625"/>
      <c r="AG622" s="625"/>
      <c r="AH622" s="625"/>
      <c r="AI622" s="625"/>
      <c r="AJ622" s="625"/>
      <c r="AK622" s="625"/>
      <c r="AL622" s="625"/>
      <c r="AM622" s="625"/>
      <c r="AN622" s="606"/>
      <c r="AO622" s="606"/>
      <c r="AP622" s="606"/>
      <c r="AQ622" s="606"/>
      <c r="AR622" s="606"/>
      <c r="AS622" s="606"/>
      <c r="AT622" s="606"/>
      <c r="AU622" s="606"/>
      <c r="AV622" s="606"/>
      <c r="AW622" s="606"/>
      <c r="AX622" s="606"/>
      <c r="AY622" s="606"/>
      <c r="AZ622" s="606"/>
      <c r="BA622" s="606"/>
    </row>
    <row r="623" spans="1:53" s="672" customFormat="1" x14ac:dyDescent="0.25">
      <c r="A623" s="606"/>
      <c r="B623" s="677"/>
      <c r="C623" s="677"/>
      <c r="D623" s="676"/>
      <c r="E623" s="675"/>
      <c r="F623" s="675"/>
      <c r="G623" s="673"/>
      <c r="H623" s="674"/>
      <c r="I623" s="673"/>
      <c r="J623" s="679" t="str">
        <f>IF(D623&lt;&gt;"",IF(E623&lt;&gt;"",VLOOKUP(CONCATENATE(D623,"-",E623),'[2]Three Phase - UG'!$C$8:$T$18,9,FALSE),""),"")</f>
        <v/>
      </c>
      <c r="K623" s="679" t="str">
        <f>IF(D623&lt;&gt;"",IF(E623&lt;&gt;"",VLOOKUP(CONCATENATE(D623,"-",E623),'[2]Three Phase - UG'!$C$8:$T$18,10,FALSE),""),"")</f>
        <v/>
      </c>
      <c r="L623" s="679" t="str">
        <f>IF(D623&lt;&gt;"",IF(E623&lt;&gt;"",VLOOKUP(CONCATENATE(D623,"-",E623),'[2]Three Phase - UG'!$C$8:$T$18,12,FALSE),""),"")</f>
        <v/>
      </c>
      <c r="M623" s="679" t="str">
        <f>IF(D623&lt;&gt;"",IF(E623&lt;&gt;"",VLOOKUP(CONCATENATE(D623,"-",E623),'[2]Three Phase - UG'!$C$8:$T$18,13,FALSE),""),"")</f>
        <v/>
      </c>
      <c r="N623" s="678" t="str">
        <f>IF(D623&lt;&gt;"",IF(E623&lt;&gt;"",VLOOKUP(CONCATENATE(D623,"-",E623),'[2]Three Phase - UG'!$C$8:$T$18,15,FALSE)*1000000,""),"")</f>
        <v/>
      </c>
      <c r="O623" s="679"/>
      <c r="P623" s="678"/>
      <c r="W623" s="671"/>
      <c r="X623" s="606"/>
      <c r="Y623" s="606"/>
      <c r="Z623" s="606"/>
      <c r="AA623" s="606"/>
      <c r="AB623" s="606"/>
      <c r="AC623" s="606"/>
      <c r="AD623" s="606"/>
      <c r="AE623" s="606"/>
      <c r="AF623" s="625"/>
      <c r="AG623" s="625"/>
      <c r="AH623" s="625"/>
      <c r="AI623" s="625"/>
      <c r="AJ623" s="625"/>
      <c r="AK623" s="625"/>
      <c r="AL623" s="625"/>
      <c r="AM623" s="625"/>
      <c r="AN623" s="606"/>
      <c r="AO623" s="606"/>
      <c r="AP623" s="606"/>
      <c r="AQ623" s="606"/>
      <c r="AR623" s="606"/>
      <c r="AS623" s="606"/>
      <c r="AT623" s="606"/>
      <c r="AU623" s="606"/>
      <c r="AV623" s="606"/>
      <c r="AW623" s="606"/>
      <c r="AX623" s="606"/>
      <c r="AY623" s="606"/>
      <c r="AZ623" s="606"/>
      <c r="BA623" s="606"/>
    </row>
    <row r="624" spans="1:53" s="672" customFormat="1" x14ac:dyDescent="0.25">
      <c r="A624" s="606"/>
      <c r="B624" s="677"/>
      <c r="C624" s="677"/>
      <c r="D624" s="676"/>
      <c r="E624" s="675"/>
      <c r="F624" s="675"/>
      <c r="G624" s="673"/>
      <c r="H624" s="674"/>
      <c r="I624" s="673"/>
      <c r="J624" s="679" t="str">
        <f>IF(D624&lt;&gt;"",IF(E624&lt;&gt;"",VLOOKUP(CONCATENATE(D624,"-",E624),'[2]Three Phase - UG'!$C$8:$T$18,9,FALSE),""),"")</f>
        <v/>
      </c>
      <c r="K624" s="679" t="str">
        <f>IF(D624&lt;&gt;"",IF(E624&lt;&gt;"",VLOOKUP(CONCATENATE(D624,"-",E624),'[2]Three Phase - UG'!$C$8:$T$18,10,FALSE),""),"")</f>
        <v/>
      </c>
      <c r="L624" s="679" t="str">
        <f>IF(D624&lt;&gt;"",IF(E624&lt;&gt;"",VLOOKUP(CONCATENATE(D624,"-",E624),'[2]Three Phase - UG'!$C$8:$T$18,12,FALSE),""),"")</f>
        <v/>
      </c>
      <c r="M624" s="679" t="str">
        <f>IF(D624&lt;&gt;"",IF(E624&lt;&gt;"",VLOOKUP(CONCATENATE(D624,"-",E624),'[2]Three Phase - UG'!$C$8:$T$18,13,FALSE),""),"")</f>
        <v/>
      </c>
      <c r="N624" s="678" t="str">
        <f>IF(D624&lt;&gt;"",IF(E624&lt;&gt;"",VLOOKUP(CONCATENATE(D624,"-",E624),'[2]Three Phase - UG'!$C$8:$T$18,15,FALSE)*1000000,""),"")</f>
        <v/>
      </c>
      <c r="O624" s="679"/>
      <c r="P624" s="678"/>
      <c r="W624" s="671"/>
      <c r="X624" s="606"/>
      <c r="Y624" s="606"/>
      <c r="Z624" s="606"/>
      <c r="AA624" s="606"/>
      <c r="AB624" s="606"/>
      <c r="AC624" s="606"/>
      <c r="AD624" s="606"/>
      <c r="AE624" s="606"/>
      <c r="AF624" s="625"/>
      <c r="AG624" s="625"/>
      <c r="AH624" s="625"/>
      <c r="AI624" s="625"/>
      <c r="AJ624" s="625"/>
      <c r="AK624" s="625"/>
      <c r="AL624" s="625"/>
      <c r="AM624" s="625"/>
      <c r="AN624" s="606"/>
      <c r="AO624" s="606"/>
      <c r="AP624" s="606"/>
      <c r="AQ624" s="606"/>
      <c r="AR624" s="606"/>
      <c r="AS624" s="606"/>
      <c r="AT624" s="606"/>
      <c r="AU624" s="606"/>
      <c r="AV624" s="606"/>
      <c r="AW624" s="606"/>
      <c r="AX624" s="606"/>
      <c r="AY624" s="606"/>
      <c r="AZ624" s="606"/>
      <c r="BA624" s="606"/>
    </row>
    <row r="625" spans="1:53" s="672" customFormat="1" x14ac:dyDescent="0.25">
      <c r="A625" s="606"/>
      <c r="B625" s="677"/>
      <c r="C625" s="677"/>
      <c r="D625" s="676"/>
      <c r="E625" s="675"/>
      <c r="F625" s="675"/>
      <c r="G625" s="673"/>
      <c r="H625" s="674"/>
      <c r="I625" s="673"/>
      <c r="J625" s="679" t="str">
        <f>IF(D625&lt;&gt;"",IF(E625&lt;&gt;"",VLOOKUP(CONCATENATE(D625,"-",E625),'[2]Three Phase - UG'!$C$8:$T$18,9,FALSE),""),"")</f>
        <v/>
      </c>
      <c r="K625" s="679" t="str">
        <f>IF(D625&lt;&gt;"",IF(E625&lt;&gt;"",VLOOKUP(CONCATENATE(D625,"-",E625),'[2]Three Phase - UG'!$C$8:$T$18,10,FALSE),""),"")</f>
        <v/>
      </c>
      <c r="L625" s="679" t="str">
        <f>IF(D625&lt;&gt;"",IF(E625&lt;&gt;"",VLOOKUP(CONCATENATE(D625,"-",E625),'[2]Three Phase - UG'!$C$8:$T$18,12,FALSE),""),"")</f>
        <v/>
      </c>
      <c r="M625" s="679" t="str">
        <f>IF(D625&lt;&gt;"",IF(E625&lt;&gt;"",VLOOKUP(CONCATENATE(D625,"-",E625),'[2]Three Phase - UG'!$C$8:$T$18,13,FALSE),""),"")</f>
        <v/>
      </c>
      <c r="N625" s="678" t="str">
        <f>IF(D625&lt;&gt;"",IF(E625&lt;&gt;"",VLOOKUP(CONCATENATE(D625,"-",E625),'[2]Three Phase - UG'!$C$8:$T$18,15,FALSE)*1000000,""),"")</f>
        <v/>
      </c>
      <c r="O625" s="679"/>
      <c r="P625" s="678"/>
      <c r="W625" s="671"/>
      <c r="X625" s="606"/>
      <c r="Y625" s="606"/>
      <c r="Z625" s="606"/>
      <c r="AA625" s="606"/>
      <c r="AB625" s="606"/>
      <c r="AC625" s="606"/>
      <c r="AD625" s="606"/>
      <c r="AE625" s="606"/>
      <c r="AF625" s="625"/>
      <c r="AG625" s="625"/>
      <c r="AH625" s="625"/>
      <c r="AI625" s="625"/>
      <c r="AJ625" s="625"/>
      <c r="AK625" s="625"/>
      <c r="AL625" s="625"/>
      <c r="AM625" s="625"/>
      <c r="AN625" s="606"/>
      <c r="AO625" s="606"/>
      <c r="AP625" s="606"/>
      <c r="AQ625" s="606"/>
      <c r="AR625" s="606"/>
      <c r="AS625" s="606"/>
      <c r="AT625" s="606"/>
      <c r="AU625" s="606"/>
      <c r="AV625" s="606"/>
      <c r="AW625" s="606"/>
      <c r="AX625" s="606"/>
      <c r="AY625" s="606"/>
      <c r="AZ625" s="606"/>
      <c r="BA625" s="606"/>
    </row>
    <row r="626" spans="1:53" s="672" customFormat="1" x14ac:dyDescent="0.25">
      <c r="A626" s="606"/>
      <c r="B626" s="677"/>
      <c r="C626" s="677"/>
      <c r="D626" s="676"/>
      <c r="E626" s="675"/>
      <c r="F626" s="675"/>
      <c r="G626" s="673"/>
      <c r="H626" s="674"/>
      <c r="I626" s="673"/>
      <c r="J626" s="679" t="str">
        <f>IF(D626&lt;&gt;"",IF(E626&lt;&gt;"",VLOOKUP(CONCATENATE(D626,"-",E626),'[2]Three Phase - UG'!$C$8:$T$18,9,FALSE),""),"")</f>
        <v/>
      </c>
      <c r="K626" s="679" t="str">
        <f>IF(D626&lt;&gt;"",IF(E626&lt;&gt;"",VLOOKUP(CONCATENATE(D626,"-",E626),'[2]Three Phase - UG'!$C$8:$T$18,10,FALSE),""),"")</f>
        <v/>
      </c>
      <c r="L626" s="679" t="str">
        <f>IF(D626&lt;&gt;"",IF(E626&lt;&gt;"",VLOOKUP(CONCATENATE(D626,"-",E626),'[2]Three Phase - UG'!$C$8:$T$18,12,FALSE),""),"")</f>
        <v/>
      </c>
      <c r="M626" s="679" t="str">
        <f>IF(D626&lt;&gt;"",IF(E626&lt;&gt;"",VLOOKUP(CONCATENATE(D626,"-",E626),'[2]Three Phase - UG'!$C$8:$T$18,13,FALSE),""),"")</f>
        <v/>
      </c>
      <c r="N626" s="678" t="str">
        <f>IF(D626&lt;&gt;"",IF(E626&lt;&gt;"",VLOOKUP(CONCATENATE(D626,"-",E626),'[2]Three Phase - UG'!$C$8:$T$18,15,FALSE)*1000000,""),"")</f>
        <v/>
      </c>
      <c r="O626" s="679"/>
      <c r="P626" s="678"/>
      <c r="W626" s="671"/>
      <c r="X626" s="606"/>
      <c r="Y626" s="606"/>
      <c r="Z626" s="606"/>
      <c r="AA626" s="606"/>
      <c r="AB626" s="606"/>
      <c r="AC626" s="606"/>
      <c r="AD626" s="606"/>
      <c r="AE626" s="606"/>
      <c r="AF626" s="625"/>
      <c r="AG626" s="625"/>
      <c r="AH626" s="625"/>
      <c r="AI626" s="625"/>
      <c r="AJ626" s="625"/>
      <c r="AK626" s="625"/>
      <c r="AL626" s="625"/>
      <c r="AM626" s="625"/>
      <c r="AN626" s="606"/>
      <c r="AO626" s="606"/>
      <c r="AP626" s="606"/>
      <c r="AQ626" s="606"/>
      <c r="AR626" s="606"/>
      <c r="AS626" s="606"/>
      <c r="AT626" s="606"/>
      <c r="AU626" s="606"/>
      <c r="AV626" s="606"/>
      <c r="AW626" s="606"/>
      <c r="AX626" s="606"/>
      <c r="AY626" s="606"/>
      <c r="AZ626" s="606"/>
      <c r="BA626" s="606"/>
    </row>
    <row r="627" spans="1:53" s="672" customFormat="1" x14ac:dyDescent="0.25">
      <c r="A627" s="606"/>
      <c r="B627" s="677"/>
      <c r="C627" s="677"/>
      <c r="D627" s="676"/>
      <c r="E627" s="675"/>
      <c r="F627" s="675"/>
      <c r="G627" s="673"/>
      <c r="H627" s="674"/>
      <c r="I627" s="673"/>
      <c r="J627" s="679" t="str">
        <f>IF(D627&lt;&gt;"",IF(E627&lt;&gt;"",VLOOKUP(CONCATENATE(D627,"-",E627),'[2]Three Phase - UG'!$C$8:$T$18,9,FALSE),""),"")</f>
        <v/>
      </c>
      <c r="K627" s="679" t="str">
        <f>IF(D627&lt;&gt;"",IF(E627&lt;&gt;"",VLOOKUP(CONCATENATE(D627,"-",E627),'[2]Three Phase - UG'!$C$8:$T$18,10,FALSE),""),"")</f>
        <v/>
      </c>
      <c r="L627" s="679" t="str">
        <f>IF(D627&lt;&gt;"",IF(E627&lt;&gt;"",VLOOKUP(CONCATENATE(D627,"-",E627),'[2]Three Phase - UG'!$C$8:$T$18,12,FALSE),""),"")</f>
        <v/>
      </c>
      <c r="M627" s="679" t="str">
        <f>IF(D627&lt;&gt;"",IF(E627&lt;&gt;"",VLOOKUP(CONCATENATE(D627,"-",E627),'[2]Three Phase - UG'!$C$8:$T$18,13,FALSE),""),"")</f>
        <v/>
      </c>
      <c r="N627" s="678" t="str">
        <f>IF(D627&lt;&gt;"",IF(E627&lt;&gt;"",VLOOKUP(CONCATENATE(D627,"-",E627),'[2]Three Phase - UG'!$C$8:$T$18,15,FALSE)*1000000,""),"")</f>
        <v/>
      </c>
      <c r="O627" s="679"/>
      <c r="P627" s="678"/>
      <c r="W627" s="671"/>
      <c r="X627" s="606"/>
      <c r="Y627" s="606"/>
      <c r="Z627" s="606"/>
      <c r="AA627" s="606"/>
      <c r="AB627" s="606"/>
      <c r="AC627" s="606"/>
      <c r="AD627" s="606"/>
      <c r="AE627" s="606"/>
      <c r="AF627" s="625"/>
      <c r="AG627" s="625"/>
      <c r="AH627" s="625"/>
      <c r="AI627" s="625"/>
      <c r="AJ627" s="625"/>
      <c r="AK627" s="625"/>
      <c r="AL627" s="625"/>
      <c r="AM627" s="625"/>
      <c r="AN627" s="606"/>
      <c r="AO627" s="606"/>
      <c r="AP627" s="606"/>
      <c r="AQ627" s="606"/>
      <c r="AR627" s="606"/>
      <c r="AS627" s="606"/>
      <c r="AT627" s="606"/>
      <c r="AU627" s="606"/>
      <c r="AV627" s="606"/>
      <c r="AW627" s="606"/>
      <c r="AX627" s="606"/>
      <c r="AY627" s="606"/>
      <c r="AZ627" s="606"/>
      <c r="BA627" s="606"/>
    </row>
    <row r="628" spans="1:53" s="672" customFormat="1" x14ac:dyDescent="0.25">
      <c r="A628" s="606"/>
      <c r="B628" s="677"/>
      <c r="C628" s="677"/>
      <c r="D628" s="676"/>
      <c r="E628" s="675"/>
      <c r="F628" s="675"/>
      <c r="G628" s="673"/>
      <c r="H628" s="674"/>
      <c r="I628" s="673"/>
      <c r="J628" s="679" t="str">
        <f>IF(D628&lt;&gt;"",IF(E628&lt;&gt;"",VLOOKUP(CONCATENATE(D628,"-",E628),'[2]Three Phase - UG'!$C$8:$T$18,9,FALSE),""),"")</f>
        <v/>
      </c>
      <c r="K628" s="679" t="str">
        <f>IF(D628&lt;&gt;"",IF(E628&lt;&gt;"",VLOOKUP(CONCATENATE(D628,"-",E628),'[2]Three Phase - UG'!$C$8:$T$18,10,FALSE),""),"")</f>
        <v/>
      </c>
      <c r="L628" s="679" t="str">
        <f>IF(D628&lt;&gt;"",IF(E628&lt;&gt;"",VLOOKUP(CONCATENATE(D628,"-",E628),'[2]Three Phase - UG'!$C$8:$T$18,12,FALSE),""),"")</f>
        <v/>
      </c>
      <c r="M628" s="679" t="str">
        <f>IF(D628&lt;&gt;"",IF(E628&lt;&gt;"",VLOOKUP(CONCATENATE(D628,"-",E628),'[2]Three Phase - UG'!$C$8:$T$18,13,FALSE),""),"")</f>
        <v/>
      </c>
      <c r="N628" s="678" t="str">
        <f>IF(D628&lt;&gt;"",IF(E628&lt;&gt;"",VLOOKUP(CONCATENATE(D628,"-",E628),'[2]Three Phase - UG'!$C$8:$T$18,15,FALSE)*1000000,""),"")</f>
        <v/>
      </c>
      <c r="O628" s="679"/>
      <c r="P628" s="678"/>
      <c r="W628" s="671"/>
      <c r="X628" s="606"/>
      <c r="Y628" s="606"/>
      <c r="Z628" s="606"/>
      <c r="AA628" s="606"/>
      <c r="AB628" s="606"/>
      <c r="AC628" s="606"/>
      <c r="AD628" s="606"/>
      <c r="AE628" s="606"/>
      <c r="AF628" s="625"/>
      <c r="AG628" s="625"/>
      <c r="AH628" s="625"/>
      <c r="AI628" s="625"/>
      <c r="AJ628" s="625"/>
      <c r="AK628" s="625"/>
      <c r="AL628" s="625"/>
      <c r="AM628" s="625"/>
      <c r="AN628" s="606"/>
      <c r="AO628" s="606"/>
      <c r="AP628" s="606"/>
      <c r="AQ628" s="606"/>
      <c r="AR628" s="606"/>
      <c r="AS628" s="606"/>
      <c r="AT628" s="606"/>
      <c r="AU628" s="606"/>
      <c r="AV628" s="606"/>
      <c r="AW628" s="606"/>
      <c r="AX628" s="606"/>
      <c r="AY628" s="606"/>
      <c r="AZ628" s="606"/>
      <c r="BA628" s="606"/>
    </row>
    <row r="629" spans="1:53" s="672" customFormat="1" x14ac:dyDescent="0.25">
      <c r="A629" s="606"/>
      <c r="B629" s="677"/>
      <c r="C629" s="677"/>
      <c r="D629" s="676"/>
      <c r="E629" s="675"/>
      <c r="F629" s="675"/>
      <c r="G629" s="673"/>
      <c r="H629" s="674"/>
      <c r="I629" s="673"/>
      <c r="J629" s="679" t="str">
        <f>IF(D629&lt;&gt;"",IF(E629&lt;&gt;"",VLOOKUP(CONCATENATE(D629,"-",E629),'[2]Three Phase - UG'!$C$8:$T$18,9,FALSE),""),"")</f>
        <v/>
      </c>
      <c r="K629" s="679" t="str">
        <f>IF(D629&lt;&gt;"",IF(E629&lt;&gt;"",VLOOKUP(CONCATENATE(D629,"-",E629),'[2]Three Phase - UG'!$C$8:$T$18,10,FALSE),""),"")</f>
        <v/>
      </c>
      <c r="L629" s="679" t="str">
        <f>IF(D629&lt;&gt;"",IF(E629&lt;&gt;"",VLOOKUP(CONCATENATE(D629,"-",E629),'[2]Three Phase - UG'!$C$8:$T$18,12,FALSE),""),"")</f>
        <v/>
      </c>
      <c r="M629" s="679" t="str">
        <f>IF(D629&lt;&gt;"",IF(E629&lt;&gt;"",VLOOKUP(CONCATENATE(D629,"-",E629),'[2]Three Phase - UG'!$C$8:$T$18,13,FALSE),""),"")</f>
        <v/>
      </c>
      <c r="N629" s="678" t="str">
        <f>IF(D629&lt;&gt;"",IF(E629&lt;&gt;"",VLOOKUP(CONCATENATE(D629,"-",E629),'[2]Three Phase - UG'!$C$8:$T$18,15,FALSE)*1000000,""),"")</f>
        <v/>
      </c>
      <c r="O629" s="679"/>
      <c r="P629" s="678"/>
      <c r="W629" s="671"/>
      <c r="X629" s="606"/>
      <c r="Y629" s="606"/>
      <c r="Z629" s="606"/>
      <c r="AA629" s="606"/>
      <c r="AB629" s="606"/>
      <c r="AC629" s="606"/>
      <c r="AD629" s="606"/>
      <c r="AE629" s="606"/>
      <c r="AF629" s="625"/>
      <c r="AG629" s="625"/>
      <c r="AH629" s="625"/>
      <c r="AI629" s="625"/>
      <c r="AJ629" s="625"/>
      <c r="AK629" s="625"/>
      <c r="AL629" s="625"/>
      <c r="AM629" s="625"/>
      <c r="AN629" s="606"/>
      <c r="AO629" s="606"/>
      <c r="AP629" s="606"/>
      <c r="AQ629" s="606"/>
      <c r="AR629" s="606"/>
      <c r="AS629" s="606"/>
      <c r="AT629" s="606"/>
      <c r="AU629" s="606"/>
      <c r="AV629" s="606"/>
      <c r="AW629" s="606"/>
      <c r="AX629" s="606"/>
      <c r="AY629" s="606"/>
      <c r="AZ629" s="606"/>
      <c r="BA629" s="606"/>
    </row>
    <row r="630" spans="1:53" s="672" customFormat="1" x14ac:dyDescent="0.25">
      <c r="A630" s="606"/>
      <c r="B630" s="677"/>
      <c r="C630" s="677"/>
      <c r="D630" s="676"/>
      <c r="E630" s="675"/>
      <c r="F630" s="675"/>
      <c r="G630" s="673"/>
      <c r="H630" s="674"/>
      <c r="I630" s="673"/>
      <c r="J630" s="679" t="str">
        <f>IF(D630&lt;&gt;"",IF(E630&lt;&gt;"",VLOOKUP(CONCATENATE(D630,"-",E630),'[2]Three Phase - UG'!$C$8:$T$18,9,FALSE),""),"")</f>
        <v/>
      </c>
      <c r="K630" s="679" t="str">
        <f>IF(D630&lt;&gt;"",IF(E630&lt;&gt;"",VLOOKUP(CONCATENATE(D630,"-",E630),'[2]Three Phase - UG'!$C$8:$T$18,10,FALSE),""),"")</f>
        <v/>
      </c>
      <c r="L630" s="679" t="str">
        <f>IF(D630&lt;&gt;"",IF(E630&lt;&gt;"",VLOOKUP(CONCATENATE(D630,"-",E630),'[2]Three Phase - UG'!$C$8:$T$18,12,FALSE),""),"")</f>
        <v/>
      </c>
      <c r="M630" s="679" t="str">
        <f>IF(D630&lt;&gt;"",IF(E630&lt;&gt;"",VLOOKUP(CONCATENATE(D630,"-",E630),'[2]Three Phase - UG'!$C$8:$T$18,13,FALSE),""),"")</f>
        <v/>
      </c>
      <c r="N630" s="678" t="str">
        <f>IF(D630&lt;&gt;"",IF(E630&lt;&gt;"",VLOOKUP(CONCATENATE(D630,"-",E630),'[2]Three Phase - UG'!$C$8:$T$18,15,FALSE)*1000000,""),"")</f>
        <v/>
      </c>
      <c r="O630" s="679"/>
      <c r="P630" s="678"/>
      <c r="W630" s="671"/>
      <c r="X630" s="606"/>
      <c r="Y630" s="606"/>
      <c r="Z630" s="606"/>
      <c r="AA630" s="606"/>
      <c r="AB630" s="606"/>
      <c r="AC630" s="606"/>
      <c r="AD630" s="606"/>
      <c r="AE630" s="606"/>
      <c r="AF630" s="625"/>
      <c r="AG630" s="625"/>
      <c r="AH630" s="625"/>
      <c r="AI630" s="625"/>
      <c r="AJ630" s="625"/>
      <c r="AK630" s="625"/>
      <c r="AL630" s="625"/>
      <c r="AM630" s="625"/>
      <c r="AN630" s="606"/>
      <c r="AO630" s="606"/>
      <c r="AP630" s="606"/>
      <c r="AQ630" s="606"/>
      <c r="AR630" s="606"/>
      <c r="AS630" s="606"/>
      <c r="AT630" s="606"/>
      <c r="AU630" s="606"/>
      <c r="AV630" s="606"/>
      <c r="AW630" s="606"/>
      <c r="AX630" s="606"/>
      <c r="AY630" s="606"/>
      <c r="AZ630" s="606"/>
      <c r="BA630" s="606"/>
    </row>
    <row r="631" spans="1:53" s="672" customFormat="1" x14ac:dyDescent="0.25">
      <c r="A631" s="606"/>
      <c r="B631" s="677"/>
      <c r="C631" s="677"/>
      <c r="D631" s="676"/>
      <c r="E631" s="675"/>
      <c r="F631" s="675"/>
      <c r="G631" s="673"/>
      <c r="H631" s="674"/>
      <c r="I631" s="673"/>
      <c r="J631" s="679" t="str">
        <f>IF(D631&lt;&gt;"",IF(E631&lt;&gt;"",VLOOKUP(CONCATENATE(D631,"-",E631),'[2]Three Phase - UG'!$C$8:$T$18,9,FALSE),""),"")</f>
        <v/>
      </c>
      <c r="K631" s="679" t="str">
        <f>IF(D631&lt;&gt;"",IF(E631&lt;&gt;"",VLOOKUP(CONCATENATE(D631,"-",E631),'[2]Three Phase - UG'!$C$8:$T$18,10,FALSE),""),"")</f>
        <v/>
      </c>
      <c r="L631" s="679" t="str">
        <f>IF(D631&lt;&gt;"",IF(E631&lt;&gt;"",VLOOKUP(CONCATENATE(D631,"-",E631),'[2]Three Phase - UG'!$C$8:$T$18,12,FALSE),""),"")</f>
        <v/>
      </c>
      <c r="M631" s="679" t="str">
        <f>IF(D631&lt;&gt;"",IF(E631&lt;&gt;"",VLOOKUP(CONCATENATE(D631,"-",E631),'[2]Three Phase - UG'!$C$8:$T$18,13,FALSE),""),"")</f>
        <v/>
      </c>
      <c r="N631" s="678" t="str">
        <f>IF(D631&lt;&gt;"",IF(E631&lt;&gt;"",VLOOKUP(CONCATENATE(D631,"-",E631),'[2]Three Phase - UG'!$C$8:$T$18,15,FALSE)*1000000,""),"")</f>
        <v/>
      </c>
      <c r="O631" s="679"/>
      <c r="P631" s="678"/>
      <c r="W631" s="671"/>
      <c r="X631" s="606"/>
      <c r="Y631" s="606"/>
      <c r="Z631" s="606"/>
      <c r="AA631" s="606"/>
      <c r="AB631" s="606"/>
      <c r="AC631" s="606"/>
      <c r="AD631" s="606"/>
      <c r="AE631" s="606"/>
      <c r="AF631" s="625"/>
      <c r="AG631" s="625"/>
      <c r="AH631" s="625"/>
      <c r="AI631" s="625"/>
      <c r="AJ631" s="625"/>
      <c r="AK631" s="625"/>
      <c r="AL631" s="625"/>
      <c r="AM631" s="625"/>
      <c r="AN631" s="606"/>
      <c r="AO631" s="606"/>
      <c r="AP631" s="606"/>
      <c r="AQ631" s="606"/>
      <c r="AR631" s="606"/>
      <c r="AS631" s="606"/>
      <c r="AT631" s="606"/>
      <c r="AU631" s="606"/>
      <c r="AV631" s="606"/>
      <c r="AW631" s="606"/>
      <c r="AX631" s="606"/>
      <c r="AY631" s="606"/>
      <c r="AZ631" s="606"/>
      <c r="BA631" s="606"/>
    </row>
    <row r="632" spans="1:53" s="672" customFormat="1" x14ac:dyDescent="0.25">
      <c r="A632" s="606"/>
      <c r="B632" s="677"/>
      <c r="C632" s="677"/>
      <c r="D632" s="676"/>
      <c r="E632" s="675"/>
      <c r="F632" s="675"/>
      <c r="G632" s="673"/>
      <c r="H632" s="674"/>
      <c r="I632" s="673"/>
      <c r="J632" s="679" t="str">
        <f>IF(D632&lt;&gt;"",IF(E632&lt;&gt;"",VLOOKUP(CONCATENATE(D632,"-",E632),'[2]Three Phase - UG'!$C$8:$T$18,9,FALSE),""),"")</f>
        <v/>
      </c>
      <c r="K632" s="679" t="str">
        <f>IF(D632&lt;&gt;"",IF(E632&lt;&gt;"",VLOOKUP(CONCATENATE(D632,"-",E632),'[2]Three Phase - UG'!$C$8:$T$18,10,FALSE),""),"")</f>
        <v/>
      </c>
      <c r="L632" s="679" t="str">
        <f>IF(D632&lt;&gt;"",IF(E632&lt;&gt;"",VLOOKUP(CONCATENATE(D632,"-",E632),'[2]Three Phase - UG'!$C$8:$T$18,12,FALSE),""),"")</f>
        <v/>
      </c>
      <c r="M632" s="679" t="str">
        <f>IF(D632&lt;&gt;"",IF(E632&lt;&gt;"",VLOOKUP(CONCATENATE(D632,"-",E632),'[2]Three Phase - UG'!$C$8:$T$18,13,FALSE),""),"")</f>
        <v/>
      </c>
      <c r="N632" s="678" t="str">
        <f>IF(D632&lt;&gt;"",IF(E632&lt;&gt;"",VLOOKUP(CONCATENATE(D632,"-",E632),'[2]Three Phase - UG'!$C$8:$T$18,15,FALSE)*1000000,""),"")</f>
        <v/>
      </c>
      <c r="O632" s="679"/>
      <c r="P632" s="678"/>
      <c r="W632" s="671"/>
      <c r="X632" s="606"/>
      <c r="Y632" s="606"/>
      <c r="Z632" s="606"/>
      <c r="AA632" s="606"/>
      <c r="AB632" s="606"/>
      <c r="AC632" s="606"/>
      <c r="AD632" s="606"/>
      <c r="AE632" s="606"/>
      <c r="AF632" s="625"/>
      <c r="AG632" s="625"/>
      <c r="AH632" s="625"/>
      <c r="AI632" s="625"/>
      <c r="AJ632" s="625"/>
      <c r="AK632" s="625"/>
      <c r="AL632" s="625"/>
      <c r="AM632" s="625"/>
      <c r="AN632" s="606"/>
      <c r="AO632" s="606"/>
      <c r="AP632" s="606"/>
      <c r="AQ632" s="606"/>
      <c r="AR632" s="606"/>
      <c r="AS632" s="606"/>
      <c r="AT632" s="606"/>
      <c r="AU632" s="606"/>
      <c r="AV632" s="606"/>
      <c r="AW632" s="606"/>
      <c r="AX632" s="606"/>
      <c r="AY632" s="606"/>
      <c r="AZ632" s="606"/>
      <c r="BA632" s="606"/>
    </row>
    <row r="633" spans="1:53" s="672" customFormat="1" x14ac:dyDescent="0.25">
      <c r="A633" s="606"/>
      <c r="B633" s="677"/>
      <c r="C633" s="677"/>
      <c r="D633" s="676"/>
      <c r="E633" s="675"/>
      <c r="F633" s="675"/>
      <c r="G633" s="673"/>
      <c r="H633" s="674"/>
      <c r="I633" s="673"/>
      <c r="J633" s="679" t="str">
        <f>IF(D633&lt;&gt;"",IF(E633&lt;&gt;"",VLOOKUP(CONCATENATE(D633,"-",E633),'[2]Three Phase - UG'!$C$8:$T$18,9,FALSE),""),"")</f>
        <v/>
      </c>
      <c r="K633" s="679" t="str">
        <f>IF(D633&lt;&gt;"",IF(E633&lt;&gt;"",VLOOKUP(CONCATENATE(D633,"-",E633),'[2]Three Phase - UG'!$C$8:$T$18,10,FALSE),""),"")</f>
        <v/>
      </c>
      <c r="L633" s="679" t="str">
        <f>IF(D633&lt;&gt;"",IF(E633&lt;&gt;"",VLOOKUP(CONCATENATE(D633,"-",E633),'[2]Three Phase - UG'!$C$8:$T$18,12,FALSE),""),"")</f>
        <v/>
      </c>
      <c r="M633" s="679" t="str">
        <f>IF(D633&lt;&gt;"",IF(E633&lt;&gt;"",VLOOKUP(CONCATENATE(D633,"-",E633),'[2]Three Phase - UG'!$C$8:$T$18,13,FALSE),""),"")</f>
        <v/>
      </c>
      <c r="N633" s="678" t="str">
        <f>IF(D633&lt;&gt;"",IF(E633&lt;&gt;"",VLOOKUP(CONCATENATE(D633,"-",E633),'[2]Three Phase - UG'!$C$8:$T$18,15,FALSE)*1000000,""),"")</f>
        <v/>
      </c>
      <c r="O633" s="679"/>
      <c r="P633" s="678"/>
      <c r="W633" s="671"/>
      <c r="X633" s="606"/>
      <c r="Y633" s="606"/>
      <c r="Z633" s="606"/>
      <c r="AA633" s="606"/>
      <c r="AB633" s="606"/>
      <c r="AC633" s="606"/>
      <c r="AD633" s="606"/>
      <c r="AE633" s="606"/>
      <c r="AF633" s="625"/>
      <c r="AG633" s="625"/>
      <c r="AH633" s="625"/>
      <c r="AI633" s="625"/>
      <c r="AJ633" s="625"/>
      <c r="AK633" s="625"/>
      <c r="AL633" s="625"/>
      <c r="AM633" s="625"/>
      <c r="AN633" s="606"/>
      <c r="AO633" s="606"/>
      <c r="AP633" s="606"/>
      <c r="AQ633" s="606"/>
      <c r="AR633" s="606"/>
      <c r="AS633" s="606"/>
      <c r="AT633" s="606"/>
      <c r="AU633" s="606"/>
      <c r="AV633" s="606"/>
      <c r="AW633" s="606"/>
      <c r="AX633" s="606"/>
      <c r="AY633" s="606"/>
      <c r="AZ633" s="606"/>
      <c r="BA633" s="606"/>
    </row>
    <row r="634" spans="1:53" s="672" customFormat="1" x14ac:dyDescent="0.25">
      <c r="A634" s="606"/>
      <c r="B634" s="677"/>
      <c r="C634" s="677"/>
      <c r="D634" s="676"/>
      <c r="E634" s="675"/>
      <c r="F634" s="675"/>
      <c r="G634" s="673"/>
      <c r="H634" s="674"/>
      <c r="I634" s="673"/>
      <c r="J634" s="679" t="str">
        <f>IF(D634&lt;&gt;"",IF(E634&lt;&gt;"",VLOOKUP(CONCATENATE(D634,"-",E634),'[2]Three Phase - UG'!$C$8:$T$18,9,FALSE),""),"")</f>
        <v/>
      </c>
      <c r="K634" s="679" t="str">
        <f>IF(D634&lt;&gt;"",IF(E634&lt;&gt;"",VLOOKUP(CONCATENATE(D634,"-",E634),'[2]Three Phase - UG'!$C$8:$T$18,10,FALSE),""),"")</f>
        <v/>
      </c>
      <c r="L634" s="679" t="str">
        <f>IF(D634&lt;&gt;"",IF(E634&lt;&gt;"",VLOOKUP(CONCATENATE(D634,"-",E634),'[2]Three Phase - UG'!$C$8:$T$18,12,FALSE),""),"")</f>
        <v/>
      </c>
      <c r="M634" s="679" t="str">
        <f>IF(D634&lt;&gt;"",IF(E634&lt;&gt;"",VLOOKUP(CONCATENATE(D634,"-",E634),'[2]Three Phase - UG'!$C$8:$T$18,13,FALSE),""),"")</f>
        <v/>
      </c>
      <c r="N634" s="678" t="str">
        <f>IF(D634&lt;&gt;"",IF(E634&lt;&gt;"",VLOOKUP(CONCATENATE(D634,"-",E634),'[2]Three Phase - UG'!$C$8:$T$18,15,FALSE)*1000000,""),"")</f>
        <v/>
      </c>
      <c r="O634" s="679"/>
      <c r="P634" s="678"/>
      <c r="W634" s="671"/>
      <c r="X634" s="606"/>
      <c r="Y634" s="606"/>
      <c r="Z634" s="606"/>
      <c r="AA634" s="606"/>
      <c r="AB634" s="606"/>
      <c r="AC634" s="606"/>
      <c r="AD634" s="606"/>
      <c r="AE634" s="606"/>
      <c r="AF634" s="625"/>
      <c r="AG634" s="625"/>
      <c r="AH634" s="625"/>
      <c r="AI634" s="625"/>
      <c r="AJ634" s="625"/>
      <c r="AK634" s="625"/>
      <c r="AL634" s="625"/>
      <c r="AM634" s="625"/>
      <c r="AN634" s="606"/>
      <c r="AO634" s="606"/>
      <c r="AP634" s="606"/>
      <c r="AQ634" s="606"/>
      <c r="AR634" s="606"/>
      <c r="AS634" s="606"/>
      <c r="AT634" s="606"/>
      <c r="AU634" s="606"/>
      <c r="AV634" s="606"/>
      <c r="AW634" s="606"/>
      <c r="AX634" s="606"/>
      <c r="AY634" s="606"/>
      <c r="AZ634" s="606"/>
      <c r="BA634" s="606"/>
    </row>
    <row r="635" spans="1:53" s="672" customFormat="1" x14ac:dyDescent="0.25">
      <c r="A635" s="606"/>
      <c r="B635" s="677"/>
      <c r="C635" s="677"/>
      <c r="D635" s="676"/>
      <c r="E635" s="675"/>
      <c r="F635" s="675"/>
      <c r="G635" s="673"/>
      <c r="H635" s="674"/>
      <c r="I635" s="673"/>
      <c r="J635" s="679" t="str">
        <f>IF(D635&lt;&gt;"",IF(E635&lt;&gt;"",VLOOKUP(CONCATENATE(D635,"-",E635),'[2]Three Phase - UG'!$C$8:$T$18,9,FALSE),""),"")</f>
        <v/>
      </c>
      <c r="K635" s="679" t="str">
        <f>IF(D635&lt;&gt;"",IF(E635&lt;&gt;"",VLOOKUP(CONCATENATE(D635,"-",E635),'[2]Three Phase - UG'!$C$8:$T$18,10,FALSE),""),"")</f>
        <v/>
      </c>
      <c r="L635" s="679" t="str">
        <f>IF(D635&lt;&gt;"",IF(E635&lt;&gt;"",VLOOKUP(CONCATENATE(D635,"-",E635),'[2]Three Phase - UG'!$C$8:$T$18,12,FALSE),""),"")</f>
        <v/>
      </c>
      <c r="M635" s="679" t="str">
        <f>IF(D635&lt;&gt;"",IF(E635&lt;&gt;"",VLOOKUP(CONCATENATE(D635,"-",E635),'[2]Three Phase - UG'!$C$8:$T$18,13,FALSE),""),"")</f>
        <v/>
      </c>
      <c r="N635" s="678" t="str">
        <f>IF(D635&lt;&gt;"",IF(E635&lt;&gt;"",VLOOKUP(CONCATENATE(D635,"-",E635),'[2]Three Phase - UG'!$C$8:$T$18,15,FALSE)*1000000,""),"")</f>
        <v/>
      </c>
      <c r="O635" s="679"/>
      <c r="P635" s="678"/>
      <c r="W635" s="671"/>
      <c r="X635" s="606"/>
      <c r="Y635" s="606"/>
      <c r="Z635" s="606"/>
      <c r="AA635" s="606"/>
      <c r="AB635" s="606"/>
      <c r="AC635" s="606"/>
      <c r="AD635" s="606"/>
      <c r="AE635" s="606"/>
      <c r="AF635" s="625"/>
      <c r="AG635" s="625"/>
      <c r="AH635" s="625"/>
      <c r="AI635" s="625"/>
      <c r="AJ635" s="625"/>
      <c r="AK635" s="625"/>
      <c r="AL635" s="625"/>
      <c r="AM635" s="625"/>
      <c r="AN635" s="606"/>
      <c r="AO635" s="606"/>
      <c r="AP635" s="606"/>
      <c r="AQ635" s="606"/>
      <c r="AR635" s="606"/>
      <c r="AS635" s="606"/>
      <c r="AT635" s="606"/>
      <c r="AU635" s="606"/>
      <c r="AV635" s="606"/>
      <c r="AW635" s="606"/>
      <c r="AX635" s="606"/>
      <c r="AY635" s="606"/>
      <c r="AZ635" s="606"/>
      <c r="BA635" s="606"/>
    </row>
    <row r="636" spans="1:53" s="672" customFormat="1" x14ac:dyDescent="0.25">
      <c r="A636" s="606"/>
      <c r="B636" s="677"/>
      <c r="C636" s="677"/>
      <c r="D636" s="676"/>
      <c r="E636" s="675"/>
      <c r="F636" s="675"/>
      <c r="G636" s="673"/>
      <c r="H636" s="674"/>
      <c r="I636" s="673"/>
      <c r="J636" s="679" t="str">
        <f>IF(D636&lt;&gt;"",IF(E636&lt;&gt;"",VLOOKUP(CONCATENATE(D636,"-",E636),'[2]Three Phase - UG'!$C$8:$T$18,9,FALSE),""),"")</f>
        <v/>
      </c>
      <c r="K636" s="679" t="str">
        <f>IF(D636&lt;&gt;"",IF(E636&lt;&gt;"",VLOOKUP(CONCATENATE(D636,"-",E636),'[2]Three Phase - UG'!$C$8:$T$18,10,FALSE),""),"")</f>
        <v/>
      </c>
      <c r="L636" s="679" t="str">
        <f>IF(D636&lt;&gt;"",IF(E636&lt;&gt;"",VLOOKUP(CONCATENATE(D636,"-",E636),'[2]Three Phase - UG'!$C$8:$T$18,12,FALSE),""),"")</f>
        <v/>
      </c>
      <c r="M636" s="679" t="str">
        <f>IF(D636&lt;&gt;"",IF(E636&lt;&gt;"",VLOOKUP(CONCATENATE(D636,"-",E636),'[2]Three Phase - UG'!$C$8:$T$18,13,FALSE),""),"")</f>
        <v/>
      </c>
      <c r="N636" s="678" t="str">
        <f>IF(D636&lt;&gt;"",IF(E636&lt;&gt;"",VLOOKUP(CONCATENATE(D636,"-",E636),'[2]Three Phase - UG'!$C$8:$T$18,15,FALSE)*1000000,""),"")</f>
        <v/>
      </c>
      <c r="O636" s="679"/>
      <c r="P636" s="678"/>
      <c r="W636" s="671"/>
      <c r="X636" s="606"/>
      <c r="Y636" s="606"/>
      <c r="Z636" s="606"/>
      <c r="AA636" s="606"/>
      <c r="AB636" s="606"/>
      <c r="AC636" s="606"/>
      <c r="AD636" s="606"/>
      <c r="AE636" s="606"/>
      <c r="AF636" s="625"/>
      <c r="AG636" s="625"/>
      <c r="AH636" s="625"/>
      <c r="AI636" s="625"/>
      <c r="AJ636" s="625"/>
      <c r="AK636" s="625"/>
      <c r="AL636" s="625"/>
      <c r="AM636" s="625"/>
      <c r="AN636" s="606"/>
      <c r="AO636" s="606"/>
      <c r="AP636" s="606"/>
      <c r="AQ636" s="606"/>
      <c r="AR636" s="606"/>
      <c r="AS636" s="606"/>
      <c r="AT636" s="606"/>
      <c r="AU636" s="606"/>
      <c r="AV636" s="606"/>
      <c r="AW636" s="606"/>
      <c r="AX636" s="606"/>
      <c r="AY636" s="606"/>
      <c r="AZ636" s="606"/>
      <c r="BA636" s="606"/>
    </row>
    <row r="637" spans="1:53" s="672" customFormat="1" x14ac:dyDescent="0.25">
      <c r="A637" s="606"/>
      <c r="B637" s="677"/>
      <c r="C637" s="677"/>
      <c r="D637" s="676"/>
      <c r="E637" s="675"/>
      <c r="F637" s="675"/>
      <c r="G637" s="673"/>
      <c r="H637" s="674"/>
      <c r="I637" s="673"/>
      <c r="J637" s="679" t="str">
        <f>IF(D637&lt;&gt;"",IF(E637&lt;&gt;"",VLOOKUP(CONCATENATE(D637,"-",E637),'[2]Three Phase - UG'!$C$8:$T$18,9,FALSE),""),"")</f>
        <v/>
      </c>
      <c r="K637" s="679" t="str">
        <f>IF(D637&lt;&gt;"",IF(E637&lt;&gt;"",VLOOKUP(CONCATENATE(D637,"-",E637),'[2]Three Phase - UG'!$C$8:$T$18,10,FALSE),""),"")</f>
        <v/>
      </c>
      <c r="L637" s="679" t="str">
        <f>IF(D637&lt;&gt;"",IF(E637&lt;&gt;"",VLOOKUP(CONCATENATE(D637,"-",E637),'[2]Three Phase - UG'!$C$8:$T$18,12,FALSE),""),"")</f>
        <v/>
      </c>
      <c r="M637" s="679" t="str">
        <f>IF(D637&lt;&gt;"",IF(E637&lt;&gt;"",VLOOKUP(CONCATENATE(D637,"-",E637),'[2]Three Phase - UG'!$C$8:$T$18,13,FALSE),""),"")</f>
        <v/>
      </c>
      <c r="N637" s="678" t="str">
        <f>IF(D637&lt;&gt;"",IF(E637&lt;&gt;"",VLOOKUP(CONCATENATE(D637,"-",E637),'[2]Three Phase - UG'!$C$8:$T$18,15,FALSE)*1000000,""),"")</f>
        <v/>
      </c>
      <c r="O637" s="679"/>
      <c r="P637" s="678"/>
      <c r="W637" s="671"/>
      <c r="X637" s="606"/>
      <c r="Y637" s="606"/>
      <c r="Z637" s="606"/>
      <c r="AA637" s="606"/>
      <c r="AB637" s="606"/>
      <c r="AC637" s="606"/>
      <c r="AD637" s="606"/>
      <c r="AE637" s="606"/>
      <c r="AF637" s="625"/>
      <c r="AG637" s="625"/>
      <c r="AH637" s="625"/>
      <c r="AI637" s="625"/>
      <c r="AJ637" s="625"/>
      <c r="AK637" s="625"/>
      <c r="AL637" s="625"/>
      <c r="AM637" s="625"/>
      <c r="AN637" s="606"/>
      <c r="AO637" s="606"/>
      <c r="AP637" s="606"/>
      <c r="AQ637" s="606"/>
      <c r="AR637" s="606"/>
      <c r="AS637" s="606"/>
      <c r="AT637" s="606"/>
      <c r="AU637" s="606"/>
      <c r="AV637" s="606"/>
      <c r="AW637" s="606"/>
      <c r="AX637" s="606"/>
      <c r="AY637" s="606"/>
      <c r="AZ637" s="606"/>
      <c r="BA637" s="606"/>
    </row>
    <row r="638" spans="1:53" s="672" customFormat="1" x14ac:dyDescent="0.25">
      <c r="A638" s="606"/>
      <c r="B638" s="677"/>
      <c r="C638" s="677"/>
      <c r="D638" s="676"/>
      <c r="E638" s="675"/>
      <c r="F638" s="675"/>
      <c r="G638" s="673"/>
      <c r="H638" s="674"/>
      <c r="I638" s="673"/>
      <c r="J638" s="679" t="str">
        <f>IF(D638&lt;&gt;"",IF(E638&lt;&gt;"",VLOOKUP(CONCATENATE(D638,"-",E638),'[2]Three Phase - UG'!$C$8:$T$18,9,FALSE),""),"")</f>
        <v/>
      </c>
      <c r="K638" s="679" t="str">
        <f>IF(D638&lt;&gt;"",IF(E638&lt;&gt;"",VLOOKUP(CONCATENATE(D638,"-",E638),'[2]Three Phase - UG'!$C$8:$T$18,10,FALSE),""),"")</f>
        <v/>
      </c>
      <c r="L638" s="679" t="str">
        <f>IF(D638&lt;&gt;"",IF(E638&lt;&gt;"",VLOOKUP(CONCATENATE(D638,"-",E638),'[2]Three Phase - UG'!$C$8:$T$18,12,FALSE),""),"")</f>
        <v/>
      </c>
      <c r="M638" s="679" t="str">
        <f>IF(D638&lt;&gt;"",IF(E638&lt;&gt;"",VLOOKUP(CONCATENATE(D638,"-",E638),'[2]Three Phase - UG'!$C$8:$T$18,13,FALSE),""),"")</f>
        <v/>
      </c>
      <c r="N638" s="678" t="str">
        <f>IF(D638&lt;&gt;"",IF(E638&lt;&gt;"",VLOOKUP(CONCATENATE(D638,"-",E638),'[2]Three Phase - UG'!$C$8:$T$18,15,FALSE)*1000000,""),"")</f>
        <v/>
      </c>
      <c r="O638" s="679"/>
      <c r="P638" s="678"/>
      <c r="W638" s="671"/>
      <c r="X638" s="606"/>
      <c r="Y638" s="606"/>
      <c r="Z638" s="606"/>
      <c r="AA638" s="606"/>
      <c r="AB638" s="606"/>
      <c r="AC638" s="606"/>
      <c r="AD638" s="606"/>
      <c r="AE638" s="606"/>
      <c r="AF638" s="625"/>
      <c r="AG638" s="625"/>
      <c r="AH638" s="625"/>
      <c r="AI638" s="625"/>
      <c r="AJ638" s="625"/>
      <c r="AK638" s="625"/>
      <c r="AL638" s="625"/>
      <c r="AM638" s="625"/>
      <c r="AN638" s="606"/>
      <c r="AO638" s="606"/>
      <c r="AP638" s="606"/>
      <c r="AQ638" s="606"/>
      <c r="AR638" s="606"/>
      <c r="AS638" s="606"/>
      <c r="AT638" s="606"/>
      <c r="AU638" s="606"/>
      <c r="AV638" s="606"/>
      <c r="AW638" s="606"/>
      <c r="AX638" s="606"/>
      <c r="AY638" s="606"/>
      <c r="AZ638" s="606"/>
      <c r="BA638" s="606"/>
    </row>
    <row r="639" spans="1:53" s="672" customFormat="1" x14ac:dyDescent="0.25">
      <c r="A639" s="606"/>
      <c r="B639" s="677"/>
      <c r="C639" s="677"/>
      <c r="D639" s="676"/>
      <c r="E639" s="675"/>
      <c r="F639" s="675"/>
      <c r="G639" s="673"/>
      <c r="H639" s="674"/>
      <c r="I639" s="673"/>
      <c r="J639" s="679" t="str">
        <f>IF(D639&lt;&gt;"",IF(E639&lt;&gt;"",VLOOKUP(CONCATENATE(D639,"-",E639),'[2]Three Phase - UG'!$C$8:$T$18,9,FALSE),""),"")</f>
        <v/>
      </c>
      <c r="K639" s="679" t="str">
        <f>IF(D639&lt;&gt;"",IF(E639&lt;&gt;"",VLOOKUP(CONCATENATE(D639,"-",E639),'[2]Three Phase - UG'!$C$8:$T$18,10,FALSE),""),"")</f>
        <v/>
      </c>
      <c r="L639" s="679" t="str">
        <f>IF(D639&lt;&gt;"",IF(E639&lt;&gt;"",VLOOKUP(CONCATENATE(D639,"-",E639),'[2]Three Phase - UG'!$C$8:$T$18,12,FALSE),""),"")</f>
        <v/>
      </c>
      <c r="M639" s="679" t="str">
        <f>IF(D639&lt;&gt;"",IF(E639&lt;&gt;"",VLOOKUP(CONCATENATE(D639,"-",E639),'[2]Three Phase - UG'!$C$8:$T$18,13,FALSE),""),"")</f>
        <v/>
      </c>
      <c r="N639" s="678" t="str">
        <f>IF(D639&lt;&gt;"",IF(E639&lt;&gt;"",VLOOKUP(CONCATENATE(D639,"-",E639),'[2]Three Phase - UG'!$C$8:$T$18,15,FALSE)*1000000,""),"")</f>
        <v/>
      </c>
      <c r="O639" s="679"/>
      <c r="P639" s="678"/>
      <c r="W639" s="671"/>
      <c r="X639" s="606"/>
      <c r="Y639" s="606"/>
      <c r="Z639" s="606"/>
      <c r="AA639" s="606"/>
      <c r="AB639" s="606"/>
      <c r="AC639" s="606"/>
      <c r="AD639" s="606"/>
      <c r="AE639" s="606"/>
      <c r="AF639" s="625"/>
      <c r="AG639" s="625"/>
      <c r="AH639" s="625"/>
      <c r="AI639" s="625"/>
      <c r="AJ639" s="625"/>
      <c r="AK639" s="625"/>
      <c r="AL639" s="625"/>
      <c r="AM639" s="625"/>
      <c r="AN639" s="606"/>
      <c r="AO639" s="606"/>
      <c r="AP639" s="606"/>
      <c r="AQ639" s="606"/>
      <c r="AR639" s="606"/>
      <c r="AS639" s="606"/>
      <c r="AT639" s="606"/>
      <c r="AU639" s="606"/>
      <c r="AV639" s="606"/>
      <c r="AW639" s="606"/>
      <c r="AX639" s="606"/>
      <c r="AY639" s="606"/>
      <c r="AZ639" s="606"/>
      <c r="BA639" s="606"/>
    </row>
    <row r="640" spans="1:53" s="672" customFormat="1" x14ac:dyDescent="0.25">
      <c r="A640" s="606"/>
      <c r="B640" s="677"/>
      <c r="C640" s="677"/>
      <c r="D640" s="676"/>
      <c r="E640" s="675"/>
      <c r="F640" s="675"/>
      <c r="G640" s="673"/>
      <c r="H640" s="674"/>
      <c r="I640" s="673"/>
      <c r="J640" s="679" t="str">
        <f>IF(D640&lt;&gt;"",IF(E640&lt;&gt;"",VLOOKUP(CONCATENATE(D640,"-",E640),'[2]Three Phase - UG'!$C$8:$T$18,9,FALSE),""),"")</f>
        <v/>
      </c>
      <c r="K640" s="679" t="str">
        <f>IF(D640&lt;&gt;"",IF(E640&lt;&gt;"",VLOOKUP(CONCATENATE(D640,"-",E640),'[2]Three Phase - UG'!$C$8:$T$18,10,FALSE),""),"")</f>
        <v/>
      </c>
      <c r="L640" s="679" t="str">
        <f>IF(D640&lt;&gt;"",IF(E640&lt;&gt;"",VLOOKUP(CONCATENATE(D640,"-",E640),'[2]Three Phase - UG'!$C$8:$T$18,12,FALSE),""),"")</f>
        <v/>
      </c>
      <c r="M640" s="679" t="str">
        <f>IF(D640&lt;&gt;"",IF(E640&lt;&gt;"",VLOOKUP(CONCATENATE(D640,"-",E640),'[2]Three Phase - UG'!$C$8:$T$18,13,FALSE),""),"")</f>
        <v/>
      </c>
      <c r="N640" s="678" t="str">
        <f>IF(D640&lt;&gt;"",IF(E640&lt;&gt;"",VLOOKUP(CONCATENATE(D640,"-",E640),'[2]Three Phase - UG'!$C$8:$T$18,15,FALSE)*1000000,""),"")</f>
        <v/>
      </c>
      <c r="O640" s="679"/>
      <c r="P640" s="678"/>
      <c r="W640" s="671"/>
      <c r="X640" s="606"/>
      <c r="Y640" s="606"/>
      <c r="Z640" s="606"/>
      <c r="AA640" s="606"/>
      <c r="AB640" s="606"/>
      <c r="AC640" s="606"/>
      <c r="AD640" s="606"/>
      <c r="AE640" s="606"/>
      <c r="AF640" s="625"/>
      <c r="AG640" s="625"/>
      <c r="AH640" s="625"/>
      <c r="AI640" s="625"/>
      <c r="AJ640" s="625"/>
      <c r="AK640" s="625"/>
      <c r="AL640" s="625"/>
      <c r="AM640" s="625"/>
      <c r="AN640" s="606"/>
      <c r="AO640" s="606"/>
      <c r="AP640" s="606"/>
      <c r="AQ640" s="606"/>
      <c r="AR640" s="606"/>
      <c r="AS640" s="606"/>
      <c r="AT640" s="606"/>
      <c r="AU640" s="606"/>
      <c r="AV640" s="606"/>
      <c r="AW640" s="606"/>
      <c r="AX640" s="606"/>
      <c r="AY640" s="606"/>
      <c r="AZ640" s="606"/>
      <c r="BA640" s="606"/>
    </row>
    <row r="641" spans="1:53" s="672" customFormat="1" x14ac:dyDescent="0.25">
      <c r="A641" s="606"/>
      <c r="B641" s="677"/>
      <c r="C641" s="677"/>
      <c r="D641" s="676"/>
      <c r="E641" s="675"/>
      <c r="F641" s="675"/>
      <c r="G641" s="673"/>
      <c r="H641" s="674"/>
      <c r="I641" s="673"/>
      <c r="J641" s="679" t="str">
        <f>IF(D641&lt;&gt;"",IF(E641&lt;&gt;"",VLOOKUP(CONCATENATE(D641,"-",E641),'[2]Three Phase - UG'!$C$8:$T$18,9,FALSE),""),"")</f>
        <v/>
      </c>
      <c r="K641" s="679" t="str">
        <f>IF(D641&lt;&gt;"",IF(E641&lt;&gt;"",VLOOKUP(CONCATENATE(D641,"-",E641),'[2]Three Phase - UG'!$C$8:$T$18,10,FALSE),""),"")</f>
        <v/>
      </c>
      <c r="L641" s="679" t="str">
        <f>IF(D641&lt;&gt;"",IF(E641&lt;&gt;"",VLOOKUP(CONCATENATE(D641,"-",E641),'[2]Three Phase - UG'!$C$8:$T$18,12,FALSE),""),"")</f>
        <v/>
      </c>
      <c r="M641" s="679" t="str">
        <f>IF(D641&lt;&gt;"",IF(E641&lt;&gt;"",VLOOKUP(CONCATENATE(D641,"-",E641),'[2]Three Phase - UG'!$C$8:$T$18,13,FALSE),""),"")</f>
        <v/>
      </c>
      <c r="N641" s="678" t="str">
        <f>IF(D641&lt;&gt;"",IF(E641&lt;&gt;"",VLOOKUP(CONCATENATE(D641,"-",E641),'[2]Three Phase - UG'!$C$8:$T$18,15,FALSE)*1000000,""),"")</f>
        <v/>
      </c>
      <c r="O641" s="679"/>
      <c r="P641" s="678"/>
      <c r="W641" s="671"/>
      <c r="X641" s="606"/>
      <c r="Y641" s="606"/>
      <c r="Z641" s="606"/>
      <c r="AA641" s="606"/>
      <c r="AB641" s="606"/>
      <c r="AC641" s="606"/>
      <c r="AD641" s="606"/>
      <c r="AE641" s="606"/>
      <c r="AF641" s="625"/>
      <c r="AG641" s="625"/>
      <c r="AH641" s="625"/>
      <c r="AI641" s="625"/>
      <c r="AJ641" s="625"/>
      <c r="AK641" s="625"/>
      <c r="AL641" s="625"/>
      <c r="AM641" s="625"/>
      <c r="AN641" s="606"/>
      <c r="AO641" s="606"/>
      <c r="AP641" s="606"/>
      <c r="AQ641" s="606"/>
      <c r="AR641" s="606"/>
      <c r="AS641" s="606"/>
      <c r="AT641" s="606"/>
      <c r="AU641" s="606"/>
      <c r="AV641" s="606"/>
      <c r="AW641" s="606"/>
      <c r="AX641" s="606"/>
      <c r="AY641" s="606"/>
      <c r="AZ641" s="606"/>
      <c r="BA641" s="606"/>
    </row>
    <row r="642" spans="1:53" s="672" customFormat="1" x14ac:dyDescent="0.25">
      <c r="A642" s="606"/>
      <c r="B642" s="677"/>
      <c r="C642" s="677"/>
      <c r="D642" s="676"/>
      <c r="E642" s="675"/>
      <c r="F642" s="675"/>
      <c r="G642" s="673"/>
      <c r="H642" s="674"/>
      <c r="I642" s="673"/>
      <c r="J642" s="679" t="str">
        <f>IF(D642&lt;&gt;"",IF(E642&lt;&gt;"",VLOOKUP(CONCATENATE(D642,"-",E642),'[2]Three Phase - UG'!$C$8:$T$18,9,FALSE),""),"")</f>
        <v/>
      </c>
      <c r="K642" s="679" t="str">
        <f>IF(D642&lt;&gt;"",IF(E642&lt;&gt;"",VLOOKUP(CONCATENATE(D642,"-",E642),'[2]Three Phase - UG'!$C$8:$T$18,10,FALSE),""),"")</f>
        <v/>
      </c>
      <c r="L642" s="679" t="str">
        <f>IF(D642&lt;&gt;"",IF(E642&lt;&gt;"",VLOOKUP(CONCATENATE(D642,"-",E642),'[2]Three Phase - UG'!$C$8:$T$18,12,FALSE),""),"")</f>
        <v/>
      </c>
      <c r="M642" s="679" t="str">
        <f>IF(D642&lt;&gt;"",IF(E642&lt;&gt;"",VLOOKUP(CONCATENATE(D642,"-",E642),'[2]Three Phase - UG'!$C$8:$T$18,13,FALSE),""),"")</f>
        <v/>
      </c>
      <c r="N642" s="678" t="str">
        <f>IF(D642&lt;&gt;"",IF(E642&lt;&gt;"",VLOOKUP(CONCATENATE(D642,"-",E642),'[2]Three Phase - UG'!$C$8:$T$18,15,FALSE)*1000000,""),"")</f>
        <v/>
      </c>
      <c r="O642" s="679"/>
      <c r="P642" s="678"/>
      <c r="W642" s="671"/>
      <c r="X642" s="606"/>
      <c r="Y642" s="606"/>
      <c r="Z642" s="606"/>
      <c r="AA642" s="606"/>
      <c r="AB642" s="606"/>
      <c r="AC642" s="606"/>
      <c r="AD642" s="606"/>
      <c r="AE642" s="606"/>
      <c r="AF642" s="625"/>
      <c r="AG642" s="625"/>
      <c r="AH642" s="625"/>
      <c r="AI642" s="625"/>
      <c r="AJ642" s="625"/>
      <c r="AK642" s="625"/>
      <c r="AL642" s="625"/>
      <c r="AM642" s="625"/>
      <c r="AN642" s="606"/>
      <c r="AO642" s="606"/>
      <c r="AP642" s="606"/>
      <c r="AQ642" s="606"/>
      <c r="AR642" s="606"/>
      <c r="AS642" s="606"/>
      <c r="AT642" s="606"/>
      <c r="AU642" s="606"/>
      <c r="AV642" s="606"/>
      <c r="AW642" s="606"/>
      <c r="AX642" s="606"/>
      <c r="AY642" s="606"/>
      <c r="AZ642" s="606"/>
      <c r="BA642" s="606"/>
    </row>
    <row r="643" spans="1:53" s="672" customFormat="1" x14ac:dyDescent="0.25">
      <c r="A643" s="606"/>
      <c r="B643" s="677"/>
      <c r="C643" s="677"/>
      <c r="D643" s="676"/>
      <c r="E643" s="675"/>
      <c r="F643" s="675"/>
      <c r="G643" s="673"/>
      <c r="H643" s="674"/>
      <c r="I643" s="673"/>
      <c r="J643" s="679" t="str">
        <f>IF(D643&lt;&gt;"",IF(E643&lt;&gt;"",VLOOKUP(CONCATENATE(D643,"-",E643),'[2]Three Phase - UG'!$C$8:$T$18,9,FALSE),""),"")</f>
        <v/>
      </c>
      <c r="K643" s="679" t="str">
        <f>IF(D643&lt;&gt;"",IF(E643&lt;&gt;"",VLOOKUP(CONCATENATE(D643,"-",E643),'[2]Three Phase - UG'!$C$8:$T$18,10,FALSE),""),"")</f>
        <v/>
      </c>
      <c r="L643" s="679" t="str">
        <f>IF(D643&lt;&gt;"",IF(E643&lt;&gt;"",VLOOKUP(CONCATENATE(D643,"-",E643),'[2]Three Phase - UG'!$C$8:$T$18,12,FALSE),""),"")</f>
        <v/>
      </c>
      <c r="M643" s="679" t="str">
        <f>IF(D643&lt;&gt;"",IF(E643&lt;&gt;"",VLOOKUP(CONCATENATE(D643,"-",E643),'[2]Three Phase - UG'!$C$8:$T$18,13,FALSE),""),"")</f>
        <v/>
      </c>
      <c r="N643" s="678" t="str">
        <f>IF(D643&lt;&gt;"",IF(E643&lt;&gt;"",VLOOKUP(CONCATENATE(D643,"-",E643),'[2]Three Phase - UG'!$C$8:$T$18,15,FALSE)*1000000,""),"")</f>
        <v/>
      </c>
      <c r="O643" s="679"/>
      <c r="P643" s="678"/>
      <c r="W643" s="671"/>
      <c r="X643" s="606"/>
      <c r="Y643" s="606"/>
      <c r="Z643" s="606"/>
      <c r="AA643" s="606"/>
      <c r="AB643" s="606"/>
      <c r="AC643" s="606"/>
      <c r="AD643" s="606"/>
      <c r="AE643" s="606"/>
      <c r="AF643" s="625"/>
      <c r="AG643" s="625"/>
      <c r="AH643" s="625"/>
      <c r="AI643" s="625"/>
      <c r="AJ643" s="625"/>
      <c r="AK643" s="625"/>
      <c r="AL643" s="625"/>
      <c r="AM643" s="625"/>
      <c r="AN643" s="606"/>
      <c r="AO643" s="606"/>
      <c r="AP643" s="606"/>
      <c r="AQ643" s="606"/>
      <c r="AR643" s="606"/>
      <c r="AS643" s="606"/>
      <c r="AT643" s="606"/>
      <c r="AU643" s="606"/>
      <c r="AV643" s="606"/>
      <c r="AW643" s="606"/>
      <c r="AX643" s="606"/>
      <c r="AY643" s="606"/>
      <c r="AZ643" s="606"/>
      <c r="BA643" s="606"/>
    </row>
    <row r="644" spans="1:53" s="672" customFormat="1" x14ac:dyDescent="0.25">
      <c r="A644" s="606"/>
      <c r="B644" s="677"/>
      <c r="C644" s="677"/>
      <c r="D644" s="676"/>
      <c r="E644" s="675"/>
      <c r="F644" s="675"/>
      <c r="G644" s="673"/>
      <c r="H644" s="674"/>
      <c r="I644" s="673"/>
      <c r="J644" s="679" t="str">
        <f>IF(D644&lt;&gt;"",IF(E644&lt;&gt;"",VLOOKUP(CONCATENATE(D644,"-",E644),'[2]Three Phase - UG'!$C$8:$T$18,9,FALSE),""),"")</f>
        <v/>
      </c>
      <c r="K644" s="679" t="str">
        <f>IF(D644&lt;&gt;"",IF(E644&lt;&gt;"",VLOOKUP(CONCATENATE(D644,"-",E644),'[2]Three Phase - UG'!$C$8:$T$18,10,FALSE),""),"")</f>
        <v/>
      </c>
      <c r="L644" s="679" t="str">
        <f>IF(D644&lt;&gt;"",IF(E644&lt;&gt;"",VLOOKUP(CONCATENATE(D644,"-",E644),'[2]Three Phase - UG'!$C$8:$T$18,12,FALSE),""),"")</f>
        <v/>
      </c>
      <c r="M644" s="679" t="str">
        <f>IF(D644&lt;&gt;"",IF(E644&lt;&gt;"",VLOOKUP(CONCATENATE(D644,"-",E644),'[2]Three Phase - UG'!$C$8:$T$18,13,FALSE),""),"")</f>
        <v/>
      </c>
      <c r="N644" s="678" t="str">
        <f>IF(D644&lt;&gt;"",IF(E644&lt;&gt;"",VLOOKUP(CONCATENATE(D644,"-",E644),'[2]Three Phase - UG'!$C$8:$T$18,15,FALSE)*1000000,""),"")</f>
        <v/>
      </c>
      <c r="O644" s="679"/>
      <c r="P644" s="678"/>
      <c r="W644" s="671"/>
      <c r="X644" s="606"/>
      <c r="Y644" s="606"/>
      <c r="Z644" s="606"/>
      <c r="AA644" s="606"/>
      <c r="AB644" s="606"/>
      <c r="AC644" s="606"/>
      <c r="AD644" s="606"/>
      <c r="AE644" s="606"/>
      <c r="AF644" s="625"/>
      <c r="AG644" s="625"/>
      <c r="AH644" s="625"/>
      <c r="AI644" s="625"/>
      <c r="AJ644" s="625"/>
      <c r="AK644" s="625"/>
      <c r="AL644" s="625"/>
      <c r="AM644" s="625"/>
      <c r="AN644" s="606"/>
      <c r="AO644" s="606"/>
      <c r="AP644" s="606"/>
      <c r="AQ644" s="606"/>
      <c r="AR644" s="606"/>
      <c r="AS644" s="606"/>
      <c r="AT644" s="606"/>
      <c r="AU644" s="606"/>
      <c r="AV644" s="606"/>
      <c r="AW644" s="606"/>
      <c r="AX644" s="606"/>
      <c r="AY644" s="606"/>
      <c r="AZ644" s="606"/>
      <c r="BA644" s="606"/>
    </row>
    <row r="645" spans="1:53" s="672" customFormat="1" x14ac:dyDescent="0.25">
      <c r="A645" s="606"/>
      <c r="B645" s="677"/>
      <c r="C645" s="677"/>
      <c r="D645" s="676"/>
      <c r="E645" s="675"/>
      <c r="F645" s="675"/>
      <c r="G645" s="673"/>
      <c r="H645" s="674"/>
      <c r="I645" s="673"/>
      <c r="J645" s="679" t="str">
        <f>IF(D645&lt;&gt;"",IF(E645&lt;&gt;"",VLOOKUP(CONCATENATE(D645,"-",E645),'[2]Three Phase - UG'!$C$8:$T$18,9,FALSE),""),"")</f>
        <v/>
      </c>
      <c r="K645" s="679" t="str">
        <f>IF(D645&lt;&gt;"",IF(E645&lt;&gt;"",VLOOKUP(CONCATENATE(D645,"-",E645),'[2]Three Phase - UG'!$C$8:$T$18,10,FALSE),""),"")</f>
        <v/>
      </c>
      <c r="L645" s="679" t="str">
        <f>IF(D645&lt;&gt;"",IF(E645&lt;&gt;"",VLOOKUP(CONCATENATE(D645,"-",E645),'[2]Three Phase - UG'!$C$8:$T$18,12,FALSE),""),"")</f>
        <v/>
      </c>
      <c r="M645" s="679" t="str">
        <f>IF(D645&lt;&gt;"",IF(E645&lt;&gt;"",VLOOKUP(CONCATENATE(D645,"-",E645),'[2]Three Phase - UG'!$C$8:$T$18,13,FALSE),""),"")</f>
        <v/>
      </c>
      <c r="N645" s="678" t="str">
        <f>IF(D645&lt;&gt;"",IF(E645&lt;&gt;"",VLOOKUP(CONCATENATE(D645,"-",E645),'[2]Three Phase - UG'!$C$8:$T$18,15,FALSE)*1000000,""),"")</f>
        <v/>
      </c>
      <c r="O645" s="679"/>
      <c r="P645" s="678"/>
      <c r="W645" s="671"/>
      <c r="X645" s="606"/>
      <c r="Y645" s="606"/>
      <c r="Z645" s="606"/>
      <c r="AA645" s="606"/>
      <c r="AB645" s="606"/>
      <c r="AC645" s="606"/>
      <c r="AD645" s="606"/>
      <c r="AE645" s="606"/>
      <c r="AF645" s="625"/>
      <c r="AG645" s="625"/>
      <c r="AH645" s="625"/>
      <c r="AI645" s="625"/>
      <c r="AJ645" s="625"/>
      <c r="AK645" s="625"/>
      <c r="AL645" s="625"/>
      <c r="AM645" s="625"/>
      <c r="AN645" s="606"/>
      <c r="AO645" s="606"/>
      <c r="AP645" s="606"/>
      <c r="AQ645" s="606"/>
      <c r="AR645" s="606"/>
      <c r="AS645" s="606"/>
      <c r="AT645" s="606"/>
      <c r="AU645" s="606"/>
      <c r="AV645" s="606"/>
      <c r="AW645" s="606"/>
      <c r="AX645" s="606"/>
      <c r="AY645" s="606"/>
      <c r="AZ645" s="606"/>
      <c r="BA645" s="606"/>
    </row>
    <row r="646" spans="1:53" s="672" customFormat="1" x14ac:dyDescent="0.25">
      <c r="A646" s="606"/>
      <c r="B646" s="677"/>
      <c r="C646" s="677"/>
      <c r="D646" s="676"/>
      <c r="E646" s="675"/>
      <c r="F646" s="675"/>
      <c r="G646" s="673"/>
      <c r="H646" s="674"/>
      <c r="I646" s="673"/>
      <c r="J646" s="679" t="str">
        <f>IF(D646&lt;&gt;"",IF(E646&lt;&gt;"",VLOOKUP(CONCATENATE(D646,"-",E646),'[2]Three Phase - UG'!$C$8:$T$18,9,FALSE),""),"")</f>
        <v/>
      </c>
      <c r="K646" s="679" t="str">
        <f>IF(D646&lt;&gt;"",IF(E646&lt;&gt;"",VLOOKUP(CONCATENATE(D646,"-",E646),'[2]Three Phase - UG'!$C$8:$T$18,10,FALSE),""),"")</f>
        <v/>
      </c>
      <c r="L646" s="679" t="str">
        <f>IF(D646&lt;&gt;"",IF(E646&lt;&gt;"",VLOOKUP(CONCATENATE(D646,"-",E646),'[2]Three Phase - UG'!$C$8:$T$18,12,FALSE),""),"")</f>
        <v/>
      </c>
      <c r="M646" s="679" t="str">
        <f>IF(D646&lt;&gt;"",IF(E646&lt;&gt;"",VLOOKUP(CONCATENATE(D646,"-",E646),'[2]Three Phase - UG'!$C$8:$T$18,13,FALSE),""),"")</f>
        <v/>
      </c>
      <c r="N646" s="678" t="str">
        <f>IF(D646&lt;&gt;"",IF(E646&lt;&gt;"",VLOOKUP(CONCATENATE(D646,"-",E646),'[2]Three Phase - UG'!$C$8:$T$18,15,FALSE)*1000000,""),"")</f>
        <v/>
      </c>
      <c r="O646" s="679"/>
      <c r="P646" s="678"/>
      <c r="W646" s="671"/>
      <c r="X646" s="606"/>
      <c r="Y646" s="606"/>
      <c r="Z646" s="606"/>
      <c r="AA646" s="606"/>
      <c r="AB646" s="606"/>
      <c r="AC646" s="606"/>
      <c r="AD646" s="606"/>
      <c r="AE646" s="606"/>
      <c r="AF646" s="625"/>
      <c r="AG646" s="625"/>
      <c r="AH646" s="625"/>
      <c r="AI646" s="625"/>
      <c r="AJ646" s="625"/>
      <c r="AK646" s="625"/>
      <c r="AL646" s="625"/>
      <c r="AM646" s="625"/>
      <c r="AN646" s="606"/>
      <c r="AO646" s="606"/>
      <c r="AP646" s="606"/>
      <c r="AQ646" s="606"/>
      <c r="AR646" s="606"/>
      <c r="AS646" s="606"/>
      <c r="AT646" s="606"/>
      <c r="AU646" s="606"/>
      <c r="AV646" s="606"/>
      <c r="AW646" s="606"/>
      <c r="AX646" s="606"/>
      <c r="AY646" s="606"/>
      <c r="AZ646" s="606"/>
      <c r="BA646" s="606"/>
    </row>
    <row r="647" spans="1:53" s="672" customFormat="1" x14ac:dyDescent="0.25">
      <c r="A647" s="606"/>
      <c r="B647" s="677"/>
      <c r="C647" s="677"/>
      <c r="D647" s="676"/>
      <c r="E647" s="675"/>
      <c r="F647" s="675"/>
      <c r="G647" s="673"/>
      <c r="H647" s="674"/>
      <c r="I647" s="673"/>
      <c r="J647" s="679" t="str">
        <f>IF(D647&lt;&gt;"",IF(E647&lt;&gt;"",VLOOKUP(CONCATENATE(D647,"-",E647),'[2]Three Phase - UG'!$C$8:$T$18,9,FALSE),""),"")</f>
        <v/>
      </c>
      <c r="K647" s="679" t="str">
        <f>IF(D647&lt;&gt;"",IF(E647&lt;&gt;"",VLOOKUP(CONCATENATE(D647,"-",E647),'[2]Three Phase - UG'!$C$8:$T$18,10,FALSE),""),"")</f>
        <v/>
      </c>
      <c r="L647" s="679" t="str">
        <f>IF(D647&lt;&gt;"",IF(E647&lt;&gt;"",VLOOKUP(CONCATENATE(D647,"-",E647),'[2]Three Phase - UG'!$C$8:$T$18,12,FALSE),""),"")</f>
        <v/>
      </c>
      <c r="M647" s="679" t="str">
        <f>IF(D647&lt;&gt;"",IF(E647&lt;&gt;"",VLOOKUP(CONCATENATE(D647,"-",E647),'[2]Three Phase - UG'!$C$8:$T$18,13,FALSE),""),"")</f>
        <v/>
      </c>
      <c r="N647" s="678" t="str">
        <f>IF(D647&lt;&gt;"",IF(E647&lt;&gt;"",VLOOKUP(CONCATENATE(D647,"-",E647),'[2]Three Phase - UG'!$C$8:$T$18,15,FALSE)*1000000,""),"")</f>
        <v/>
      </c>
      <c r="O647" s="679"/>
      <c r="P647" s="678"/>
      <c r="W647" s="671"/>
      <c r="X647" s="606"/>
      <c r="Y647" s="606"/>
      <c r="Z647" s="606"/>
      <c r="AA647" s="606"/>
      <c r="AB647" s="606"/>
      <c r="AC647" s="606"/>
      <c r="AD647" s="606"/>
      <c r="AE647" s="606"/>
      <c r="AF647" s="625"/>
      <c r="AG647" s="625"/>
      <c r="AH647" s="625"/>
      <c r="AI647" s="625"/>
      <c r="AJ647" s="625"/>
      <c r="AK647" s="625"/>
      <c r="AL647" s="625"/>
      <c r="AM647" s="625"/>
      <c r="AN647" s="606"/>
      <c r="AO647" s="606"/>
      <c r="AP647" s="606"/>
      <c r="AQ647" s="606"/>
      <c r="AR647" s="606"/>
      <c r="AS647" s="606"/>
      <c r="AT647" s="606"/>
      <c r="AU647" s="606"/>
      <c r="AV647" s="606"/>
      <c r="AW647" s="606"/>
      <c r="AX647" s="606"/>
      <c r="AY647" s="606"/>
      <c r="AZ647" s="606"/>
      <c r="BA647" s="606"/>
    </row>
    <row r="648" spans="1:53" s="672" customFormat="1" x14ac:dyDescent="0.25">
      <c r="A648" s="606"/>
      <c r="B648" s="677"/>
      <c r="C648" s="677"/>
      <c r="D648" s="676"/>
      <c r="E648" s="675"/>
      <c r="F648" s="675"/>
      <c r="G648" s="673"/>
      <c r="H648" s="674"/>
      <c r="I648" s="673"/>
      <c r="J648" s="679" t="str">
        <f>IF(D648&lt;&gt;"",IF(E648&lt;&gt;"",VLOOKUP(CONCATENATE(D648,"-",E648),'[2]Three Phase - UG'!$C$8:$T$18,9,FALSE),""),"")</f>
        <v/>
      </c>
      <c r="K648" s="679" t="str">
        <f>IF(D648&lt;&gt;"",IF(E648&lt;&gt;"",VLOOKUP(CONCATENATE(D648,"-",E648),'[2]Three Phase - UG'!$C$8:$T$18,10,FALSE),""),"")</f>
        <v/>
      </c>
      <c r="L648" s="679" t="str">
        <f>IF(D648&lt;&gt;"",IF(E648&lt;&gt;"",VLOOKUP(CONCATENATE(D648,"-",E648),'[2]Three Phase - UG'!$C$8:$T$18,12,FALSE),""),"")</f>
        <v/>
      </c>
      <c r="M648" s="679" t="str">
        <f>IF(D648&lt;&gt;"",IF(E648&lt;&gt;"",VLOOKUP(CONCATENATE(D648,"-",E648),'[2]Three Phase - UG'!$C$8:$T$18,13,FALSE),""),"")</f>
        <v/>
      </c>
      <c r="N648" s="678" t="str">
        <f>IF(D648&lt;&gt;"",IF(E648&lt;&gt;"",VLOOKUP(CONCATENATE(D648,"-",E648),'[2]Three Phase - UG'!$C$8:$T$18,15,FALSE)*1000000,""),"")</f>
        <v/>
      </c>
      <c r="O648" s="679"/>
      <c r="P648" s="678"/>
      <c r="W648" s="671"/>
      <c r="X648" s="606"/>
      <c r="Y648" s="606"/>
      <c r="Z648" s="606"/>
      <c r="AA648" s="606"/>
      <c r="AB648" s="606"/>
      <c r="AC648" s="606"/>
      <c r="AD648" s="606"/>
      <c r="AE648" s="606"/>
      <c r="AF648" s="625"/>
      <c r="AG648" s="625"/>
      <c r="AH648" s="625"/>
      <c r="AI648" s="625"/>
      <c r="AJ648" s="625"/>
      <c r="AK648" s="625"/>
      <c r="AL648" s="625"/>
      <c r="AM648" s="625"/>
      <c r="AN648" s="606"/>
      <c r="AO648" s="606"/>
      <c r="AP648" s="606"/>
      <c r="AQ648" s="606"/>
      <c r="AR648" s="606"/>
      <c r="AS648" s="606"/>
      <c r="AT648" s="606"/>
      <c r="AU648" s="606"/>
      <c r="AV648" s="606"/>
      <c r="AW648" s="606"/>
      <c r="AX648" s="606"/>
      <c r="AY648" s="606"/>
      <c r="AZ648" s="606"/>
      <c r="BA648" s="606"/>
    </row>
    <row r="649" spans="1:53" s="672" customFormat="1" x14ac:dyDescent="0.25">
      <c r="A649" s="606"/>
      <c r="B649" s="677"/>
      <c r="C649" s="677"/>
      <c r="D649" s="676"/>
      <c r="E649" s="675"/>
      <c r="F649" s="675"/>
      <c r="G649" s="673"/>
      <c r="H649" s="674"/>
      <c r="I649" s="673"/>
      <c r="J649" s="679" t="str">
        <f>IF(D649&lt;&gt;"",IF(E649&lt;&gt;"",VLOOKUP(CONCATENATE(D649,"-",E649),'[2]Three Phase - UG'!$C$8:$T$18,9,FALSE),""),"")</f>
        <v/>
      </c>
      <c r="K649" s="679" t="str">
        <f>IF(D649&lt;&gt;"",IF(E649&lt;&gt;"",VLOOKUP(CONCATENATE(D649,"-",E649),'[2]Three Phase - UG'!$C$8:$T$18,10,FALSE),""),"")</f>
        <v/>
      </c>
      <c r="L649" s="679" t="str">
        <f>IF(D649&lt;&gt;"",IF(E649&lt;&gt;"",VLOOKUP(CONCATENATE(D649,"-",E649),'[2]Three Phase - UG'!$C$8:$T$18,12,FALSE),""),"")</f>
        <v/>
      </c>
      <c r="M649" s="679" t="str">
        <f>IF(D649&lt;&gt;"",IF(E649&lt;&gt;"",VLOOKUP(CONCATENATE(D649,"-",E649),'[2]Three Phase - UG'!$C$8:$T$18,13,FALSE),""),"")</f>
        <v/>
      </c>
      <c r="N649" s="678" t="str">
        <f>IF(D649&lt;&gt;"",IF(E649&lt;&gt;"",VLOOKUP(CONCATENATE(D649,"-",E649),'[2]Three Phase - UG'!$C$8:$T$18,15,FALSE)*1000000,""),"")</f>
        <v/>
      </c>
      <c r="O649" s="679"/>
      <c r="P649" s="678"/>
      <c r="W649" s="671"/>
      <c r="X649" s="606"/>
      <c r="Y649" s="606"/>
      <c r="Z649" s="606"/>
      <c r="AA649" s="606"/>
      <c r="AB649" s="606"/>
      <c r="AC649" s="606"/>
      <c r="AD649" s="606"/>
      <c r="AE649" s="606"/>
      <c r="AF649" s="625"/>
      <c r="AG649" s="625"/>
      <c r="AH649" s="625"/>
      <c r="AI649" s="625"/>
      <c r="AJ649" s="625"/>
      <c r="AK649" s="625"/>
      <c r="AL649" s="625"/>
      <c r="AM649" s="625"/>
      <c r="AN649" s="606"/>
      <c r="AO649" s="606"/>
      <c r="AP649" s="606"/>
      <c r="AQ649" s="606"/>
      <c r="AR649" s="606"/>
      <c r="AS649" s="606"/>
      <c r="AT649" s="606"/>
      <c r="AU649" s="606"/>
      <c r="AV649" s="606"/>
      <c r="AW649" s="606"/>
      <c r="AX649" s="606"/>
      <c r="AY649" s="606"/>
      <c r="AZ649" s="606"/>
      <c r="BA649" s="606"/>
    </row>
    <row r="650" spans="1:53" s="672" customFormat="1" x14ac:dyDescent="0.25">
      <c r="A650" s="606"/>
      <c r="B650" s="677"/>
      <c r="C650" s="677"/>
      <c r="D650" s="676"/>
      <c r="E650" s="675"/>
      <c r="F650" s="675"/>
      <c r="G650" s="673"/>
      <c r="H650" s="674"/>
      <c r="I650" s="673"/>
      <c r="J650" s="679" t="str">
        <f>IF(D650&lt;&gt;"",IF(E650&lt;&gt;"",VLOOKUP(CONCATENATE(D650,"-",E650),'[2]Three Phase - UG'!$C$8:$T$18,9,FALSE),""),"")</f>
        <v/>
      </c>
      <c r="K650" s="679" t="str">
        <f>IF(D650&lt;&gt;"",IF(E650&lt;&gt;"",VLOOKUP(CONCATENATE(D650,"-",E650),'[2]Three Phase - UG'!$C$8:$T$18,10,FALSE),""),"")</f>
        <v/>
      </c>
      <c r="L650" s="679" t="str">
        <f>IF(D650&lt;&gt;"",IF(E650&lt;&gt;"",VLOOKUP(CONCATENATE(D650,"-",E650),'[2]Three Phase - UG'!$C$8:$T$18,12,FALSE),""),"")</f>
        <v/>
      </c>
      <c r="M650" s="679" t="str">
        <f>IF(D650&lt;&gt;"",IF(E650&lt;&gt;"",VLOOKUP(CONCATENATE(D650,"-",E650),'[2]Three Phase - UG'!$C$8:$T$18,13,FALSE),""),"")</f>
        <v/>
      </c>
      <c r="N650" s="678" t="str">
        <f>IF(D650&lt;&gt;"",IF(E650&lt;&gt;"",VLOOKUP(CONCATENATE(D650,"-",E650),'[2]Three Phase - UG'!$C$8:$T$18,15,FALSE)*1000000,""),"")</f>
        <v/>
      </c>
      <c r="O650" s="679"/>
      <c r="P650" s="678"/>
      <c r="W650" s="671"/>
      <c r="X650" s="606"/>
      <c r="Y650" s="606"/>
      <c r="Z650" s="606"/>
      <c r="AA650" s="606"/>
      <c r="AB650" s="606"/>
      <c r="AC650" s="606"/>
      <c r="AD650" s="606"/>
      <c r="AE650" s="606"/>
      <c r="AF650" s="625"/>
      <c r="AG650" s="625"/>
      <c r="AH650" s="625"/>
      <c r="AI650" s="625"/>
      <c r="AJ650" s="625"/>
      <c r="AK650" s="625"/>
      <c r="AL650" s="625"/>
      <c r="AM650" s="625"/>
      <c r="AN650" s="606"/>
      <c r="AO650" s="606"/>
      <c r="AP650" s="606"/>
      <c r="AQ650" s="606"/>
      <c r="AR650" s="606"/>
      <c r="AS650" s="606"/>
      <c r="AT650" s="606"/>
      <c r="AU650" s="606"/>
      <c r="AV650" s="606"/>
      <c r="AW650" s="606"/>
      <c r="AX650" s="606"/>
      <c r="AY650" s="606"/>
      <c r="AZ650" s="606"/>
      <c r="BA650" s="606"/>
    </row>
    <row r="651" spans="1:53" s="672" customFormat="1" x14ac:dyDescent="0.25">
      <c r="A651" s="606"/>
      <c r="B651" s="677"/>
      <c r="C651" s="677"/>
      <c r="D651" s="676"/>
      <c r="E651" s="675"/>
      <c r="F651" s="675"/>
      <c r="G651" s="673"/>
      <c r="H651" s="674"/>
      <c r="I651" s="673"/>
      <c r="J651" s="679" t="str">
        <f>IF(D651&lt;&gt;"",IF(E651&lt;&gt;"",VLOOKUP(CONCATENATE(D651,"-",E651),'[2]Three Phase - UG'!$C$8:$T$18,9,FALSE),""),"")</f>
        <v/>
      </c>
      <c r="K651" s="679" t="str">
        <f>IF(D651&lt;&gt;"",IF(E651&lt;&gt;"",VLOOKUP(CONCATENATE(D651,"-",E651),'[2]Three Phase - UG'!$C$8:$T$18,10,FALSE),""),"")</f>
        <v/>
      </c>
      <c r="L651" s="679" t="str">
        <f>IF(D651&lt;&gt;"",IF(E651&lt;&gt;"",VLOOKUP(CONCATENATE(D651,"-",E651),'[2]Three Phase - UG'!$C$8:$T$18,12,FALSE),""),"")</f>
        <v/>
      </c>
      <c r="M651" s="679" t="str">
        <f>IF(D651&lt;&gt;"",IF(E651&lt;&gt;"",VLOOKUP(CONCATENATE(D651,"-",E651),'[2]Three Phase - UG'!$C$8:$T$18,13,FALSE),""),"")</f>
        <v/>
      </c>
      <c r="N651" s="678" t="str">
        <f>IF(D651&lt;&gt;"",IF(E651&lt;&gt;"",VLOOKUP(CONCATENATE(D651,"-",E651),'[2]Three Phase - UG'!$C$8:$T$18,15,FALSE)*1000000,""),"")</f>
        <v/>
      </c>
      <c r="O651" s="679"/>
      <c r="P651" s="678"/>
      <c r="W651" s="671"/>
      <c r="X651" s="606"/>
      <c r="Y651" s="606"/>
      <c r="Z651" s="606"/>
      <c r="AA651" s="606"/>
      <c r="AB651" s="606"/>
      <c r="AC651" s="606"/>
      <c r="AD651" s="606"/>
      <c r="AE651" s="606"/>
      <c r="AF651" s="625"/>
      <c r="AG651" s="625"/>
      <c r="AH651" s="625"/>
      <c r="AI651" s="625"/>
      <c r="AJ651" s="625"/>
      <c r="AK651" s="625"/>
      <c r="AL651" s="625"/>
      <c r="AM651" s="625"/>
      <c r="AN651" s="606"/>
      <c r="AO651" s="606"/>
      <c r="AP651" s="606"/>
      <c r="AQ651" s="606"/>
      <c r="AR651" s="606"/>
      <c r="AS651" s="606"/>
      <c r="AT651" s="606"/>
      <c r="AU651" s="606"/>
      <c r="AV651" s="606"/>
      <c r="AW651" s="606"/>
      <c r="AX651" s="606"/>
      <c r="AY651" s="606"/>
      <c r="AZ651" s="606"/>
      <c r="BA651" s="606"/>
    </row>
    <row r="652" spans="1:53" s="672" customFormat="1" x14ac:dyDescent="0.25">
      <c r="A652" s="606"/>
      <c r="B652" s="677"/>
      <c r="C652" s="677"/>
      <c r="D652" s="676"/>
      <c r="E652" s="675"/>
      <c r="F652" s="675"/>
      <c r="G652" s="673"/>
      <c r="H652" s="674"/>
      <c r="I652" s="673"/>
      <c r="J652" s="679" t="str">
        <f>IF(D652&lt;&gt;"",IF(E652&lt;&gt;"",VLOOKUP(CONCATENATE(D652,"-",E652),'[2]Three Phase - UG'!$C$8:$T$18,9,FALSE),""),"")</f>
        <v/>
      </c>
      <c r="K652" s="679" t="str">
        <f>IF(D652&lt;&gt;"",IF(E652&lt;&gt;"",VLOOKUP(CONCATENATE(D652,"-",E652),'[2]Three Phase - UG'!$C$8:$T$18,10,FALSE),""),"")</f>
        <v/>
      </c>
      <c r="L652" s="679" t="str">
        <f>IF(D652&lt;&gt;"",IF(E652&lt;&gt;"",VLOOKUP(CONCATENATE(D652,"-",E652),'[2]Three Phase - UG'!$C$8:$T$18,12,FALSE),""),"")</f>
        <v/>
      </c>
      <c r="M652" s="679" t="str">
        <f>IF(D652&lt;&gt;"",IF(E652&lt;&gt;"",VLOOKUP(CONCATENATE(D652,"-",E652),'[2]Three Phase - UG'!$C$8:$T$18,13,FALSE),""),"")</f>
        <v/>
      </c>
      <c r="N652" s="678" t="str">
        <f>IF(D652&lt;&gt;"",IF(E652&lt;&gt;"",VLOOKUP(CONCATENATE(D652,"-",E652),'[2]Three Phase - UG'!$C$8:$T$18,15,FALSE)*1000000,""),"")</f>
        <v/>
      </c>
      <c r="O652" s="679"/>
      <c r="P652" s="678"/>
      <c r="W652" s="671"/>
      <c r="X652" s="606"/>
      <c r="Y652" s="606"/>
      <c r="Z652" s="606"/>
      <c r="AA652" s="606"/>
      <c r="AB652" s="606"/>
      <c r="AC652" s="606"/>
      <c r="AD652" s="606"/>
      <c r="AE652" s="606"/>
      <c r="AF652" s="625"/>
      <c r="AG652" s="625"/>
      <c r="AH652" s="625"/>
      <c r="AI652" s="625"/>
      <c r="AJ652" s="625"/>
      <c r="AK652" s="625"/>
      <c r="AL652" s="625"/>
      <c r="AM652" s="625"/>
      <c r="AN652" s="606"/>
      <c r="AO652" s="606"/>
      <c r="AP652" s="606"/>
      <c r="AQ652" s="606"/>
      <c r="AR652" s="606"/>
      <c r="AS652" s="606"/>
      <c r="AT652" s="606"/>
      <c r="AU652" s="606"/>
      <c r="AV652" s="606"/>
      <c r="AW652" s="606"/>
      <c r="AX652" s="606"/>
      <c r="AY652" s="606"/>
      <c r="AZ652" s="606"/>
      <c r="BA652" s="606"/>
    </row>
    <row r="653" spans="1:53" s="672" customFormat="1" x14ac:dyDescent="0.25">
      <c r="A653" s="606"/>
      <c r="B653" s="677"/>
      <c r="C653" s="677"/>
      <c r="D653" s="676"/>
      <c r="E653" s="675"/>
      <c r="F653" s="675"/>
      <c r="G653" s="673"/>
      <c r="H653" s="674"/>
      <c r="I653" s="673"/>
      <c r="J653" s="679" t="str">
        <f>IF(D653&lt;&gt;"",IF(E653&lt;&gt;"",VLOOKUP(CONCATENATE(D653,"-",E653),'[2]Three Phase - UG'!$C$8:$T$18,9,FALSE),""),"")</f>
        <v/>
      </c>
      <c r="K653" s="679" t="str">
        <f>IF(D653&lt;&gt;"",IF(E653&lt;&gt;"",VLOOKUP(CONCATENATE(D653,"-",E653),'[2]Three Phase - UG'!$C$8:$T$18,10,FALSE),""),"")</f>
        <v/>
      </c>
      <c r="L653" s="679" t="str">
        <f>IF(D653&lt;&gt;"",IF(E653&lt;&gt;"",VLOOKUP(CONCATENATE(D653,"-",E653),'[2]Three Phase - UG'!$C$8:$T$18,12,FALSE),""),"")</f>
        <v/>
      </c>
      <c r="M653" s="679" t="str">
        <f>IF(D653&lt;&gt;"",IF(E653&lt;&gt;"",VLOOKUP(CONCATENATE(D653,"-",E653),'[2]Three Phase - UG'!$C$8:$T$18,13,FALSE),""),"")</f>
        <v/>
      </c>
      <c r="N653" s="678" t="str">
        <f>IF(D653&lt;&gt;"",IF(E653&lt;&gt;"",VLOOKUP(CONCATENATE(D653,"-",E653),'[2]Three Phase - UG'!$C$8:$T$18,15,FALSE)*1000000,""),"")</f>
        <v/>
      </c>
      <c r="O653" s="679"/>
      <c r="P653" s="678"/>
      <c r="W653" s="671"/>
      <c r="X653" s="606"/>
      <c r="Y653" s="606"/>
      <c r="Z653" s="606"/>
      <c r="AA653" s="606"/>
      <c r="AB653" s="606"/>
      <c r="AC653" s="606"/>
      <c r="AD653" s="606"/>
      <c r="AE653" s="606"/>
      <c r="AF653" s="625"/>
      <c r="AG653" s="625"/>
      <c r="AH653" s="625"/>
      <c r="AI653" s="625"/>
      <c r="AJ653" s="625"/>
      <c r="AK653" s="625"/>
      <c r="AL653" s="625"/>
      <c r="AM653" s="625"/>
      <c r="AN653" s="606"/>
      <c r="AO653" s="606"/>
      <c r="AP653" s="606"/>
      <c r="AQ653" s="606"/>
      <c r="AR653" s="606"/>
      <c r="AS653" s="606"/>
      <c r="AT653" s="606"/>
      <c r="AU653" s="606"/>
      <c r="AV653" s="606"/>
      <c r="AW653" s="606"/>
      <c r="AX653" s="606"/>
      <c r="AY653" s="606"/>
      <c r="AZ653" s="606"/>
      <c r="BA653" s="606"/>
    </row>
    <row r="654" spans="1:53" s="672" customFormat="1" x14ac:dyDescent="0.25">
      <c r="A654" s="606"/>
      <c r="B654" s="677"/>
      <c r="C654" s="677"/>
      <c r="D654" s="676"/>
      <c r="E654" s="675"/>
      <c r="F654" s="675"/>
      <c r="G654" s="673"/>
      <c r="H654" s="674"/>
      <c r="I654" s="673"/>
      <c r="J654" s="679" t="str">
        <f>IF(D654&lt;&gt;"",IF(E654&lt;&gt;"",VLOOKUP(CONCATENATE(D654,"-",E654),'[2]Three Phase - UG'!$C$8:$T$18,9,FALSE),""),"")</f>
        <v/>
      </c>
      <c r="K654" s="679" t="str">
        <f>IF(D654&lt;&gt;"",IF(E654&lt;&gt;"",VLOOKUP(CONCATENATE(D654,"-",E654),'[2]Three Phase - UG'!$C$8:$T$18,10,FALSE),""),"")</f>
        <v/>
      </c>
      <c r="L654" s="679" t="str">
        <f>IF(D654&lt;&gt;"",IF(E654&lt;&gt;"",VLOOKUP(CONCATENATE(D654,"-",E654),'[2]Three Phase - UG'!$C$8:$T$18,12,FALSE),""),"")</f>
        <v/>
      </c>
      <c r="M654" s="679" t="str">
        <f>IF(D654&lt;&gt;"",IF(E654&lt;&gt;"",VLOOKUP(CONCATENATE(D654,"-",E654),'[2]Three Phase - UG'!$C$8:$T$18,13,FALSE),""),"")</f>
        <v/>
      </c>
      <c r="N654" s="678" t="str">
        <f>IF(D654&lt;&gt;"",IF(E654&lt;&gt;"",VLOOKUP(CONCATENATE(D654,"-",E654),'[2]Three Phase - UG'!$C$8:$T$18,15,FALSE)*1000000,""),"")</f>
        <v/>
      </c>
      <c r="O654" s="679"/>
      <c r="P654" s="678"/>
      <c r="W654" s="671"/>
      <c r="X654" s="606"/>
      <c r="Y654" s="606"/>
      <c r="Z654" s="606"/>
      <c r="AA654" s="606"/>
      <c r="AB654" s="606"/>
      <c r="AC654" s="606"/>
      <c r="AD654" s="606"/>
      <c r="AE654" s="606"/>
      <c r="AF654" s="625"/>
      <c r="AG654" s="625"/>
      <c r="AH654" s="625"/>
      <c r="AI654" s="625"/>
      <c r="AJ654" s="625"/>
      <c r="AK654" s="625"/>
      <c r="AL654" s="625"/>
      <c r="AM654" s="625"/>
      <c r="AN654" s="606"/>
      <c r="AO654" s="606"/>
      <c r="AP654" s="606"/>
      <c r="AQ654" s="606"/>
      <c r="AR654" s="606"/>
      <c r="AS654" s="606"/>
      <c r="AT654" s="606"/>
      <c r="AU654" s="606"/>
      <c r="AV654" s="606"/>
      <c r="AW654" s="606"/>
      <c r="AX654" s="606"/>
      <c r="AY654" s="606"/>
      <c r="AZ654" s="606"/>
      <c r="BA654" s="606"/>
    </row>
    <row r="655" spans="1:53" s="672" customFormat="1" x14ac:dyDescent="0.25">
      <c r="A655" s="606"/>
      <c r="B655" s="677"/>
      <c r="C655" s="677"/>
      <c r="D655" s="676"/>
      <c r="E655" s="675"/>
      <c r="F655" s="675"/>
      <c r="G655" s="673"/>
      <c r="H655" s="674"/>
      <c r="I655" s="673"/>
      <c r="J655" s="679" t="str">
        <f>IF(D655&lt;&gt;"",IF(E655&lt;&gt;"",VLOOKUP(CONCATENATE(D655,"-",E655),'[2]Three Phase - UG'!$C$8:$T$18,9,FALSE),""),"")</f>
        <v/>
      </c>
      <c r="K655" s="679" t="str">
        <f>IF(D655&lt;&gt;"",IF(E655&lt;&gt;"",VLOOKUP(CONCATENATE(D655,"-",E655),'[2]Three Phase - UG'!$C$8:$T$18,10,FALSE),""),"")</f>
        <v/>
      </c>
      <c r="L655" s="679" t="str">
        <f>IF(D655&lt;&gt;"",IF(E655&lt;&gt;"",VLOOKUP(CONCATENATE(D655,"-",E655),'[2]Three Phase - UG'!$C$8:$T$18,12,FALSE),""),"")</f>
        <v/>
      </c>
      <c r="M655" s="679" t="str">
        <f>IF(D655&lt;&gt;"",IF(E655&lt;&gt;"",VLOOKUP(CONCATENATE(D655,"-",E655),'[2]Three Phase - UG'!$C$8:$T$18,13,FALSE),""),"")</f>
        <v/>
      </c>
      <c r="N655" s="678" t="str">
        <f>IF(D655&lt;&gt;"",IF(E655&lt;&gt;"",VLOOKUP(CONCATENATE(D655,"-",E655),'[2]Three Phase - UG'!$C$8:$T$18,15,FALSE)*1000000,""),"")</f>
        <v/>
      </c>
      <c r="O655" s="679"/>
      <c r="P655" s="678"/>
      <c r="W655" s="671"/>
      <c r="X655" s="606"/>
      <c r="Y655" s="606"/>
      <c r="Z655" s="606"/>
      <c r="AA655" s="606"/>
      <c r="AB655" s="606"/>
      <c r="AC655" s="606"/>
      <c r="AD655" s="606"/>
      <c r="AE655" s="606"/>
      <c r="AF655" s="625"/>
      <c r="AG655" s="625"/>
      <c r="AH655" s="625"/>
      <c r="AI655" s="625"/>
      <c r="AJ655" s="625"/>
      <c r="AK655" s="625"/>
      <c r="AL655" s="625"/>
      <c r="AM655" s="625"/>
      <c r="AN655" s="606"/>
      <c r="AO655" s="606"/>
      <c r="AP655" s="606"/>
      <c r="AQ655" s="606"/>
      <c r="AR655" s="606"/>
      <c r="AS655" s="606"/>
      <c r="AT655" s="606"/>
      <c r="AU655" s="606"/>
      <c r="AV655" s="606"/>
      <c r="AW655" s="606"/>
      <c r="AX655" s="606"/>
      <c r="AY655" s="606"/>
      <c r="AZ655" s="606"/>
      <c r="BA655" s="606"/>
    </row>
    <row r="656" spans="1:53" s="672" customFormat="1" x14ac:dyDescent="0.25">
      <c r="A656" s="606"/>
      <c r="B656" s="677"/>
      <c r="C656" s="677"/>
      <c r="D656" s="676"/>
      <c r="E656" s="675"/>
      <c r="F656" s="675"/>
      <c r="G656" s="673"/>
      <c r="H656" s="674"/>
      <c r="I656" s="673"/>
      <c r="J656" s="679" t="str">
        <f>IF(D656&lt;&gt;"",IF(E656&lt;&gt;"",VLOOKUP(CONCATENATE(D656,"-",E656),'[2]Three Phase - UG'!$C$8:$T$18,9,FALSE),""),"")</f>
        <v/>
      </c>
      <c r="K656" s="679" t="str">
        <f>IF(D656&lt;&gt;"",IF(E656&lt;&gt;"",VLOOKUP(CONCATENATE(D656,"-",E656),'[2]Three Phase - UG'!$C$8:$T$18,10,FALSE),""),"")</f>
        <v/>
      </c>
      <c r="L656" s="679" t="str">
        <f>IF(D656&lt;&gt;"",IF(E656&lt;&gt;"",VLOOKUP(CONCATENATE(D656,"-",E656),'[2]Three Phase - UG'!$C$8:$T$18,12,FALSE),""),"")</f>
        <v/>
      </c>
      <c r="M656" s="679" t="str">
        <f>IF(D656&lt;&gt;"",IF(E656&lt;&gt;"",VLOOKUP(CONCATENATE(D656,"-",E656),'[2]Three Phase - UG'!$C$8:$T$18,13,FALSE),""),"")</f>
        <v/>
      </c>
      <c r="N656" s="678" t="str">
        <f>IF(D656&lt;&gt;"",IF(E656&lt;&gt;"",VLOOKUP(CONCATENATE(D656,"-",E656),'[2]Three Phase - UG'!$C$8:$T$18,15,FALSE)*1000000,""),"")</f>
        <v/>
      </c>
      <c r="O656" s="679"/>
      <c r="P656" s="678"/>
      <c r="W656" s="671"/>
      <c r="X656" s="606"/>
      <c r="Y656" s="606"/>
      <c r="Z656" s="606"/>
      <c r="AA656" s="606"/>
      <c r="AB656" s="606"/>
      <c r="AC656" s="606"/>
      <c r="AD656" s="606"/>
      <c r="AE656" s="606"/>
      <c r="AF656" s="625"/>
      <c r="AG656" s="625"/>
      <c r="AH656" s="625"/>
      <c r="AI656" s="625"/>
      <c r="AJ656" s="625"/>
      <c r="AK656" s="625"/>
      <c r="AL656" s="625"/>
      <c r="AM656" s="625"/>
      <c r="AN656" s="606"/>
      <c r="AO656" s="606"/>
      <c r="AP656" s="606"/>
      <c r="AQ656" s="606"/>
      <c r="AR656" s="606"/>
      <c r="AS656" s="606"/>
      <c r="AT656" s="606"/>
      <c r="AU656" s="606"/>
      <c r="AV656" s="606"/>
      <c r="AW656" s="606"/>
      <c r="AX656" s="606"/>
      <c r="AY656" s="606"/>
      <c r="AZ656" s="606"/>
      <c r="BA656" s="606"/>
    </row>
    <row r="657" spans="1:53" s="672" customFormat="1" x14ac:dyDescent="0.25">
      <c r="A657" s="606"/>
      <c r="B657" s="677"/>
      <c r="C657" s="677"/>
      <c r="D657" s="676"/>
      <c r="E657" s="675"/>
      <c r="F657" s="675"/>
      <c r="G657" s="673"/>
      <c r="H657" s="674"/>
      <c r="I657" s="673"/>
      <c r="J657" s="679" t="str">
        <f>IF(D657&lt;&gt;"",IF(E657&lt;&gt;"",VLOOKUP(CONCATENATE(D657,"-",E657),'[2]Three Phase - UG'!$C$8:$T$18,9,FALSE),""),"")</f>
        <v/>
      </c>
      <c r="K657" s="679" t="str">
        <f>IF(D657&lt;&gt;"",IF(E657&lt;&gt;"",VLOOKUP(CONCATENATE(D657,"-",E657),'[2]Three Phase - UG'!$C$8:$T$18,10,FALSE),""),"")</f>
        <v/>
      </c>
      <c r="L657" s="679" t="str">
        <f>IF(D657&lt;&gt;"",IF(E657&lt;&gt;"",VLOOKUP(CONCATENATE(D657,"-",E657),'[2]Three Phase - UG'!$C$8:$T$18,12,FALSE),""),"")</f>
        <v/>
      </c>
      <c r="M657" s="679" t="str">
        <f>IF(D657&lt;&gt;"",IF(E657&lt;&gt;"",VLOOKUP(CONCATENATE(D657,"-",E657),'[2]Three Phase - UG'!$C$8:$T$18,13,FALSE),""),"")</f>
        <v/>
      </c>
      <c r="N657" s="678" t="str">
        <f>IF(D657&lt;&gt;"",IF(E657&lt;&gt;"",VLOOKUP(CONCATENATE(D657,"-",E657),'[2]Three Phase - UG'!$C$8:$T$18,15,FALSE)*1000000,""),"")</f>
        <v/>
      </c>
      <c r="O657" s="679"/>
      <c r="P657" s="678"/>
      <c r="W657" s="671"/>
      <c r="X657" s="606"/>
      <c r="Y657" s="606"/>
      <c r="Z657" s="606"/>
      <c r="AA657" s="606"/>
      <c r="AB657" s="606"/>
      <c r="AC657" s="606"/>
      <c r="AD657" s="606"/>
      <c r="AE657" s="606"/>
      <c r="AF657" s="625"/>
      <c r="AG657" s="625"/>
      <c r="AH657" s="625"/>
      <c r="AI657" s="625"/>
      <c r="AJ657" s="625"/>
      <c r="AK657" s="625"/>
      <c r="AL657" s="625"/>
      <c r="AM657" s="625"/>
      <c r="AN657" s="606"/>
      <c r="AO657" s="606"/>
      <c r="AP657" s="606"/>
      <c r="AQ657" s="606"/>
      <c r="AR657" s="606"/>
      <c r="AS657" s="606"/>
      <c r="AT657" s="606"/>
      <c r="AU657" s="606"/>
      <c r="AV657" s="606"/>
      <c r="AW657" s="606"/>
      <c r="AX657" s="606"/>
      <c r="AY657" s="606"/>
      <c r="AZ657" s="606"/>
      <c r="BA657" s="606"/>
    </row>
    <row r="658" spans="1:53" s="672" customFormat="1" x14ac:dyDescent="0.25">
      <c r="A658" s="606"/>
      <c r="B658" s="677"/>
      <c r="C658" s="677"/>
      <c r="D658" s="676"/>
      <c r="E658" s="675"/>
      <c r="F658" s="675"/>
      <c r="G658" s="673"/>
      <c r="H658" s="674"/>
      <c r="I658" s="673"/>
      <c r="J658" s="679" t="str">
        <f>IF(D658&lt;&gt;"",IF(E658&lt;&gt;"",VLOOKUP(CONCATENATE(D658,"-",E658),'[2]Three Phase - UG'!$C$8:$T$18,9,FALSE),""),"")</f>
        <v/>
      </c>
      <c r="K658" s="679" t="str">
        <f>IF(D658&lt;&gt;"",IF(E658&lt;&gt;"",VLOOKUP(CONCATENATE(D658,"-",E658),'[2]Three Phase - UG'!$C$8:$T$18,10,FALSE),""),"")</f>
        <v/>
      </c>
      <c r="L658" s="679" t="str">
        <f>IF(D658&lt;&gt;"",IF(E658&lt;&gt;"",VLOOKUP(CONCATENATE(D658,"-",E658),'[2]Three Phase - UG'!$C$8:$T$18,12,FALSE),""),"")</f>
        <v/>
      </c>
      <c r="M658" s="679" t="str">
        <f>IF(D658&lt;&gt;"",IF(E658&lt;&gt;"",VLOOKUP(CONCATENATE(D658,"-",E658),'[2]Three Phase - UG'!$C$8:$T$18,13,FALSE),""),"")</f>
        <v/>
      </c>
      <c r="N658" s="678" t="str">
        <f>IF(D658&lt;&gt;"",IF(E658&lt;&gt;"",VLOOKUP(CONCATENATE(D658,"-",E658),'[2]Three Phase - UG'!$C$8:$T$18,15,FALSE)*1000000,""),"")</f>
        <v/>
      </c>
      <c r="O658" s="679"/>
      <c r="P658" s="678"/>
      <c r="W658" s="671"/>
      <c r="X658" s="606"/>
      <c r="Y658" s="606"/>
      <c r="Z658" s="606"/>
      <c r="AA658" s="606"/>
      <c r="AB658" s="606"/>
      <c r="AC658" s="606"/>
      <c r="AD658" s="606"/>
      <c r="AE658" s="606"/>
      <c r="AF658" s="625"/>
      <c r="AG658" s="625"/>
      <c r="AH658" s="625"/>
      <c r="AI658" s="625"/>
      <c r="AJ658" s="625"/>
      <c r="AK658" s="625"/>
      <c r="AL658" s="625"/>
      <c r="AM658" s="625"/>
      <c r="AN658" s="606"/>
      <c r="AO658" s="606"/>
      <c r="AP658" s="606"/>
      <c r="AQ658" s="606"/>
      <c r="AR658" s="606"/>
      <c r="AS658" s="606"/>
      <c r="AT658" s="606"/>
      <c r="AU658" s="606"/>
      <c r="AV658" s="606"/>
      <c r="AW658" s="606"/>
      <c r="AX658" s="606"/>
      <c r="AY658" s="606"/>
      <c r="AZ658" s="606"/>
      <c r="BA658" s="606"/>
    </row>
    <row r="659" spans="1:53" s="672" customFormat="1" x14ac:dyDescent="0.25">
      <c r="A659" s="606"/>
      <c r="B659" s="677"/>
      <c r="C659" s="677"/>
      <c r="D659" s="676"/>
      <c r="E659" s="675"/>
      <c r="F659" s="675"/>
      <c r="G659" s="673"/>
      <c r="H659" s="674"/>
      <c r="I659" s="673"/>
      <c r="J659" s="679" t="str">
        <f>IF(D659&lt;&gt;"",IF(E659&lt;&gt;"",VLOOKUP(CONCATENATE(D659,"-",E659),'[2]Three Phase - UG'!$C$8:$T$18,9,FALSE),""),"")</f>
        <v/>
      </c>
      <c r="K659" s="679" t="str">
        <f>IF(D659&lt;&gt;"",IF(E659&lt;&gt;"",VLOOKUP(CONCATENATE(D659,"-",E659),'[2]Three Phase - UG'!$C$8:$T$18,10,FALSE),""),"")</f>
        <v/>
      </c>
      <c r="L659" s="679" t="str">
        <f>IF(D659&lt;&gt;"",IF(E659&lt;&gt;"",VLOOKUP(CONCATENATE(D659,"-",E659),'[2]Three Phase - UG'!$C$8:$T$18,12,FALSE),""),"")</f>
        <v/>
      </c>
      <c r="M659" s="679" t="str">
        <f>IF(D659&lt;&gt;"",IF(E659&lt;&gt;"",VLOOKUP(CONCATENATE(D659,"-",E659),'[2]Three Phase - UG'!$C$8:$T$18,13,FALSE),""),"")</f>
        <v/>
      </c>
      <c r="N659" s="678" t="str">
        <f>IF(D659&lt;&gt;"",IF(E659&lt;&gt;"",VLOOKUP(CONCATENATE(D659,"-",E659),'[2]Three Phase - UG'!$C$8:$T$18,15,FALSE)*1000000,""),"")</f>
        <v/>
      </c>
      <c r="O659" s="679"/>
      <c r="P659" s="678"/>
      <c r="W659" s="671"/>
      <c r="X659" s="606"/>
      <c r="Y659" s="606"/>
      <c r="Z659" s="606"/>
      <c r="AA659" s="606"/>
      <c r="AB659" s="606"/>
      <c r="AC659" s="606"/>
      <c r="AD659" s="606"/>
      <c r="AE659" s="606"/>
      <c r="AF659" s="625"/>
      <c r="AG659" s="625"/>
      <c r="AH659" s="625"/>
      <c r="AI659" s="625"/>
      <c r="AJ659" s="625"/>
      <c r="AK659" s="625"/>
      <c r="AL659" s="625"/>
      <c r="AM659" s="625"/>
      <c r="AN659" s="606"/>
      <c r="AO659" s="606"/>
      <c r="AP659" s="606"/>
      <c r="AQ659" s="606"/>
      <c r="AR659" s="606"/>
      <c r="AS659" s="606"/>
      <c r="AT659" s="606"/>
      <c r="AU659" s="606"/>
      <c r="AV659" s="606"/>
      <c r="AW659" s="606"/>
      <c r="AX659" s="606"/>
      <c r="AY659" s="606"/>
      <c r="AZ659" s="606"/>
      <c r="BA659" s="606"/>
    </row>
    <row r="660" spans="1:53" s="672" customFormat="1" x14ac:dyDescent="0.25">
      <c r="A660" s="606"/>
      <c r="B660" s="677"/>
      <c r="C660" s="677"/>
      <c r="D660" s="676"/>
      <c r="E660" s="675"/>
      <c r="F660" s="675"/>
      <c r="G660" s="673"/>
      <c r="H660" s="674"/>
      <c r="I660" s="673"/>
      <c r="J660" s="679" t="str">
        <f>IF(D660&lt;&gt;"",IF(E660&lt;&gt;"",VLOOKUP(CONCATENATE(D660,"-",E660),'[2]Three Phase - UG'!$C$8:$T$18,9,FALSE),""),"")</f>
        <v/>
      </c>
      <c r="K660" s="679" t="str">
        <f>IF(D660&lt;&gt;"",IF(E660&lt;&gt;"",VLOOKUP(CONCATENATE(D660,"-",E660),'[2]Three Phase - UG'!$C$8:$T$18,10,FALSE),""),"")</f>
        <v/>
      </c>
      <c r="L660" s="679" t="str">
        <f>IF(D660&lt;&gt;"",IF(E660&lt;&gt;"",VLOOKUP(CONCATENATE(D660,"-",E660),'[2]Three Phase - UG'!$C$8:$T$18,12,FALSE),""),"")</f>
        <v/>
      </c>
      <c r="M660" s="679" t="str">
        <f>IF(D660&lt;&gt;"",IF(E660&lt;&gt;"",VLOOKUP(CONCATENATE(D660,"-",E660),'[2]Three Phase - UG'!$C$8:$T$18,13,FALSE),""),"")</f>
        <v/>
      </c>
      <c r="N660" s="678" t="str">
        <f>IF(D660&lt;&gt;"",IF(E660&lt;&gt;"",VLOOKUP(CONCATENATE(D660,"-",E660),'[2]Three Phase - UG'!$C$8:$T$18,15,FALSE)*1000000,""),"")</f>
        <v/>
      </c>
      <c r="O660" s="679"/>
      <c r="P660" s="678"/>
      <c r="W660" s="671"/>
      <c r="X660" s="606"/>
      <c r="Y660" s="606"/>
      <c r="Z660" s="606"/>
      <c r="AA660" s="606"/>
      <c r="AB660" s="606"/>
      <c r="AC660" s="606"/>
      <c r="AD660" s="606"/>
      <c r="AE660" s="606"/>
      <c r="AF660" s="625"/>
      <c r="AG660" s="625"/>
      <c r="AH660" s="625"/>
      <c r="AI660" s="625"/>
      <c r="AJ660" s="625"/>
      <c r="AK660" s="625"/>
      <c r="AL660" s="625"/>
      <c r="AM660" s="625"/>
      <c r="AN660" s="606"/>
      <c r="AO660" s="606"/>
      <c r="AP660" s="606"/>
      <c r="AQ660" s="606"/>
      <c r="AR660" s="606"/>
      <c r="AS660" s="606"/>
      <c r="AT660" s="606"/>
      <c r="AU660" s="606"/>
      <c r="AV660" s="606"/>
      <c r="AW660" s="606"/>
      <c r="AX660" s="606"/>
      <c r="AY660" s="606"/>
      <c r="AZ660" s="606"/>
      <c r="BA660" s="606"/>
    </row>
    <row r="661" spans="1:53" s="672" customFormat="1" x14ac:dyDescent="0.25">
      <c r="A661" s="606"/>
      <c r="B661" s="677"/>
      <c r="C661" s="677"/>
      <c r="D661" s="676"/>
      <c r="E661" s="675"/>
      <c r="F661" s="675"/>
      <c r="G661" s="673"/>
      <c r="H661" s="674"/>
      <c r="I661" s="673"/>
      <c r="J661" s="679" t="str">
        <f>IF(D661&lt;&gt;"",IF(E661&lt;&gt;"",VLOOKUP(CONCATENATE(D661,"-",E661),'[2]Three Phase - UG'!$C$8:$T$18,9,FALSE),""),"")</f>
        <v/>
      </c>
      <c r="K661" s="679" t="str">
        <f>IF(D661&lt;&gt;"",IF(E661&lt;&gt;"",VLOOKUP(CONCATENATE(D661,"-",E661),'[2]Three Phase - UG'!$C$8:$T$18,10,FALSE),""),"")</f>
        <v/>
      </c>
      <c r="L661" s="679" t="str">
        <f>IF(D661&lt;&gt;"",IF(E661&lt;&gt;"",VLOOKUP(CONCATENATE(D661,"-",E661),'[2]Three Phase - UG'!$C$8:$T$18,12,FALSE),""),"")</f>
        <v/>
      </c>
      <c r="M661" s="679" t="str">
        <f>IF(D661&lt;&gt;"",IF(E661&lt;&gt;"",VLOOKUP(CONCATENATE(D661,"-",E661),'[2]Three Phase - UG'!$C$8:$T$18,13,FALSE),""),"")</f>
        <v/>
      </c>
      <c r="N661" s="678" t="str">
        <f>IF(D661&lt;&gt;"",IF(E661&lt;&gt;"",VLOOKUP(CONCATENATE(D661,"-",E661),'[2]Three Phase - UG'!$C$8:$T$18,15,FALSE)*1000000,""),"")</f>
        <v/>
      </c>
      <c r="O661" s="679"/>
      <c r="P661" s="678"/>
      <c r="W661" s="671"/>
      <c r="X661" s="606"/>
      <c r="Y661" s="606"/>
      <c r="Z661" s="606"/>
      <c r="AA661" s="606"/>
      <c r="AB661" s="606"/>
      <c r="AC661" s="606"/>
      <c r="AD661" s="606"/>
      <c r="AE661" s="606"/>
      <c r="AF661" s="625"/>
      <c r="AG661" s="625"/>
      <c r="AH661" s="625"/>
      <c r="AI661" s="625"/>
      <c r="AJ661" s="625"/>
      <c r="AK661" s="625"/>
      <c r="AL661" s="625"/>
      <c r="AM661" s="625"/>
      <c r="AN661" s="606"/>
      <c r="AO661" s="606"/>
      <c r="AP661" s="606"/>
      <c r="AQ661" s="606"/>
      <c r="AR661" s="606"/>
      <c r="AS661" s="606"/>
      <c r="AT661" s="606"/>
      <c r="AU661" s="606"/>
      <c r="AV661" s="606"/>
      <c r="AW661" s="606"/>
      <c r="AX661" s="606"/>
      <c r="AY661" s="606"/>
      <c r="AZ661" s="606"/>
      <c r="BA661" s="606"/>
    </row>
    <row r="662" spans="1:53" s="672" customFormat="1" x14ac:dyDescent="0.25">
      <c r="A662" s="606"/>
      <c r="B662" s="677"/>
      <c r="C662" s="677"/>
      <c r="D662" s="676"/>
      <c r="E662" s="675"/>
      <c r="F662" s="675"/>
      <c r="G662" s="673"/>
      <c r="H662" s="674"/>
      <c r="I662" s="673"/>
      <c r="J662" s="679" t="str">
        <f>IF(D662&lt;&gt;"",IF(E662&lt;&gt;"",VLOOKUP(CONCATENATE(D662,"-",E662),'[2]Three Phase - UG'!$C$8:$T$18,9,FALSE),""),"")</f>
        <v/>
      </c>
      <c r="K662" s="679" t="str">
        <f>IF(D662&lt;&gt;"",IF(E662&lt;&gt;"",VLOOKUP(CONCATENATE(D662,"-",E662),'[2]Three Phase - UG'!$C$8:$T$18,10,FALSE),""),"")</f>
        <v/>
      </c>
      <c r="L662" s="679" t="str">
        <f>IF(D662&lt;&gt;"",IF(E662&lt;&gt;"",VLOOKUP(CONCATENATE(D662,"-",E662),'[2]Three Phase - UG'!$C$8:$T$18,12,FALSE),""),"")</f>
        <v/>
      </c>
      <c r="M662" s="679" t="str">
        <f>IF(D662&lt;&gt;"",IF(E662&lt;&gt;"",VLOOKUP(CONCATENATE(D662,"-",E662),'[2]Three Phase - UG'!$C$8:$T$18,13,FALSE),""),"")</f>
        <v/>
      </c>
      <c r="N662" s="678" t="str">
        <f>IF(D662&lt;&gt;"",IF(E662&lt;&gt;"",VLOOKUP(CONCATENATE(D662,"-",E662),'[2]Three Phase - UG'!$C$8:$T$18,15,FALSE)*1000000,""),"")</f>
        <v/>
      </c>
      <c r="O662" s="679"/>
      <c r="P662" s="678"/>
      <c r="W662" s="671"/>
      <c r="X662" s="606"/>
      <c r="Y662" s="606"/>
      <c r="Z662" s="606"/>
      <c r="AA662" s="606"/>
      <c r="AB662" s="606"/>
      <c r="AC662" s="606"/>
      <c r="AD662" s="606"/>
      <c r="AE662" s="606"/>
      <c r="AF662" s="625"/>
      <c r="AG662" s="625"/>
      <c r="AH662" s="625"/>
      <c r="AI662" s="625"/>
      <c r="AJ662" s="625"/>
      <c r="AK662" s="625"/>
      <c r="AL662" s="625"/>
      <c r="AM662" s="625"/>
      <c r="AN662" s="606"/>
      <c r="AO662" s="606"/>
      <c r="AP662" s="606"/>
      <c r="AQ662" s="606"/>
      <c r="AR662" s="606"/>
      <c r="AS662" s="606"/>
      <c r="AT662" s="606"/>
      <c r="AU662" s="606"/>
      <c r="AV662" s="606"/>
      <c r="AW662" s="606"/>
      <c r="AX662" s="606"/>
      <c r="AY662" s="606"/>
      <c r="AZ662" s="606"/>
      <c r="BA662" s="606"/>
    </row>
    <row r="663" spans="1:53" s="672" customFormat="1" x14ac:dyDescent="0.25">
      <c r="A663" s="606"/>
      <c r="B663" s="677"/>
      <c r="C663" s="677"/>
      <c r="D663" s="676"/>
      <c r="E663" s="675"/>
      <c r="F663" s="675"/>
      <c r="G663" s="673"/>
      <c r="H663" s="674"/>
      <c r="I663" s="673"/>
      <c r="J663" s="679" t="str">
        <f>IF(D663&lt;&gt;"",IF(E663&lt;&gt;"",VLOOKUP(CONCATENATE(D663,"-",E663),'[2]Three Phase - UG'!$C$8:$T$18,9,FALSE),""),"")</f>
        <v/>
      </c>
      <c r="K663" s="679" t="str">
        <f>IF(D663&lt;&gt;"",IF(E663&lt;&gt;"",VLOOKUP(CONCATENATE(D663,"-",E663),'[2]Three Phase - UG'!$C$8:$T$18,10,FALSE),""),"")</f>
        <v/>
      </c>
      <c r="L663" s="679" t="str">
        <f>IF(D663&lt;&gt;"",IF(E663&lt;&gt;"",VLOOKUP(CONCATENATE(D663,"-",E663),'[2]Three Phase - UG'!$C$8:$T$18,12,FALSE),""),"")</f>
        <v/>
      </c>
      <c r="M663" s="679" t="str">
        <f>IF(D663&lt;&gt;"",IF(E663&lt;&gt;"",VLOOKUP(CONCATENATE(D663,"-",E663),'[2]Three Phase - UG'!$C$8:$T$18,13,FALSE),""),"")</f>
        <v/>
      </c>
      <c r="N663" s="678" t="str">
        <f>IF(D663&lt;&gt;"",IF(E663&lt;&gt;"",VLOOKUP(CONCATENATE(D663,"-",E663),'[2]Three Phase - UG'!$C$8:$T$18,15,FALSE)*1000000,""),"")</f>
        <v/>
      </c>
      <c r="O663" s="679"/>
      <c r="P663" s="678"/>
      <c r="W663" s="671"/>
      <c r="X663" s="606"/>
      <c r="Y663" s="606"/>
      <c r="Z663" s="606"/>
      <c r="AA663" s="606"/>
      <c r="AB663" s="606"/>
      <c r="AC663" s="606"/>
      <c r="AD663" s="606"/>
      <c r="AE663" s="606"/>
      <c r="AF663" s="625"/>
      <c r="AG663" s="625"/>
      <c r="AH663" s="625"/>
      <c r="AI663" s="625"/>
      <c r="AJ663" s="625"/>
      <c r="AK663" s="625"/>
      <c r="AL663" s="625"/>
      <c r="AM663" s="625"/>
      <c r="AN663" s="606"/>
      <c r="AO663" s="606"/>
      <c r="AP663" s="606"/>
      <c r="AQ663" s="606"/>
      <c r="AR663" s="606"/>
      <c r="AS663" s="606"/>
      <c r="AT663" s="606"/>
      <c r="AU663" s="606"/>
      <c r="AV663" s="606"/>
      <c r="AW663" s="606"/>
      <c r="AX663" s="606"/>
      <c r="AY663" s="606"/>
      <c r="AZ663" s="606"/>
      <c r="BA663" s="606"/>
    </row>
    <row r="664" spans="1:53" s="672" customFormat="1" x14ac:dyDescent="0.25">
      <c r="A664" s="606"/>
      <c r="B664" s="677"/>
      <c r="C664" s="677"/>
      <c r="D664" s="676"/>
      <c r="E664" s="675"/>
      <c r="F664" s="675"/>
      <c r="G664" s="673"/>
      <c r="H664" s="674"/>
      <c r="I664" s="673"/>
      <c r="J664" s="679" t="str">
        <f>IF(D664&lt;&gt;"",IF(E664&lt;&gt;"",VLOOKUP(CONCATENATE(D664,"-",E664),'[2]Three Phase - UG'!$C$8:$T$18,9,FALSE),""),"")</f>
        <v/>
      </c>
      <c r="K664" s="679" t="str">
        <f>IF(D664&lt;&gt;"",IF(E664&lt;&gt;"",VLOOKUP(CONCATENATE(D664,"-",E664),'[2]Three Phase - UG'!$C$8:$T$18,10,FALSE),""),"")</f>
        <v/>
      </c>
      <c r="L664" s="679" t="str">
        <f>IF(D664&lt;&gt;"",IF(E664&lt;&gt;"",VLOOKUP(CONCATENATE(D664,"-",E664),'[2]Three Phase - UG'!$C$8:$T$18,12,FALSE),""),"")</f>
        <v/>
      </c>
      <c r="M664" s="679" t="str">
        <f>IF(D664&lt;&gt;"",IF(E664&lt;&gt;"",VLOOKUP(CONCATENATE(D664,"-",E664),'[2]Three Phase - UG'!$C$8:$T$18,13,FALSE),""),"")</f>
        <v/>
      </c>
      <c r="N664" s="678" t="str">
        <f>IF(D664&lt;&gt;"",IF(E664&lt;&gt;"",VLOOKUP(CONCATENATE(D664,"-",E664),'[2]Three Phase - UG'!$C$8:$T$18,15,FALSE)*1000000,""),"")</f>
        <v/>
      </c>
      <c r="O664" s="679"/>
      <c r="P664" s="678"/>
      <c r="W664" s="671"/>
      <c r="X664" s="606"/>
      <c r="Y664" s="606"/>
      <c r="Z664" s="606"/>
      <c r="AA664" s="606"/>
      <c r="AB664" s="606"/>
      <c r="AC664" s="606"/>
      <c r="AD664" s="606"/>
      <c r="AE664" s="606"/>
      <c r="AF664" s="625"/>
      <c r="AG664" s="625"/>
      <c r="AH664" s="625"/>
      <c r="AI664" s="625"/>
      <c r="AJ664" s="625"/>
      <c r="AK664" s="625"/>
      <c r="AL664" s="625"/>
      <c r="AM664" s="625"/>
      <c r="AN664" s="606"/>
      <c r="AO664" s="606"/>
      <c r="AP664" s="606"/>
      <c r="AQ664" s="606"/>
      <c r="AR664" s="606"/>
      <c r="AS664" s="606"/>
      <c r="AT664" s="606"/>
      <c r="AU664" s="606"/>
      <c r="AV664" s="606"/>
      <c r="AW664" s="606"/>
      <c r="AX664" s="606"/>
      <c r="AY664" s="606"/>
      <c r="AZ664" s="606"/>
      <c r="BA664" s="606"/>
    </row>
    <row r="665" spans="1:53" s="672" customFormat="1" x14ac:dyDescent="0.25">
      <c r="A665" s="606"/>
      <c r="B665" s="677"/>
      <c r="C665" s="677"/>
      <c r="D665" s="676"/>
      <c r="E665" s="675"/>
      <c r="F665" s="675"/>
      <c r="G665" s="673"/>
      <c r="H665" s="674"/>
      <c r="I665" s="673"/>
      <c r="J665" s="679" t="str">
        <f>IF(D665&lt;&gt;"",IF(E665&lt;&gt;"",VLOOKUP(CONCATENATE(D665,"-",E665),'[2]Three Phase - UG'!$C$8:$T$18,9,FALSE),""),"")</f>
        <v/>
      </c>
      <c r="K665" s="679" t="str">
        <f>IF(D665&lt;&gt;"",IF(E665&lt;&gt;"",VLOOKUP(CONCATENATE(D665,"-",E665),'[2]Three Phase - UG'!$C$8:$T$18,10,FALSE),""),"")</f>
        <v/>
      </c>
      <c r="L665" s="679" t="str">
        <f>IF(D665&lt;&gt;"",IF(E665&lt;&gt;"",VLOOKUP(CONCATENATE(D665,"-",E665),'[2]Three Phase - UG'!$C$8:$T$18,12,FALSE),""),"")</f>
        <v/>
      </c>
      <c r="M665" s="679" t="str">
        <f>IF(D665&lt;&gt;"",IF(E665&lt;&gt;"",VLOOKUP(CONCATENATE(D665,"-",E665),'[2]Three Phase - UG'!$C$8:$T$18,13,FALSE),""),"")</f>
        <v/>
      </c>
      <c r="N665" s="678" t="str">
        <f>IF(D665&lt;&gt;"",IF(E665&lt;&gt;"",VLOOKUP(CONCATENATE(D665,"-",E665),'[2]Three Phase - UG'!$C$8:$T$18,15,FALSE)*1000000,""),"")</f>
        <v/>
      </c>
      <c r="O665" s="679"/>
      <c r="P665" s="678"/>
      <c r="W665" s="671"/>
      <c r="X665" s="606"/>
      <c r="Y665" s="606"/>
      <c r="Z665" s="606"/>
      <c r="AA665" s="606"/>
      <c r="AB665" s="606"/>
      <c r="AC665" s="606"/>
      <c r="AD665" s="606"/>
      <c r="AE665" s="606"/>
      <c r="AF665" s="625"/>
      <c r="AG665" s="625"/>
      <c r="AH665" s="625"/>
      <c r="AI665" s="625"/>
      <c r="AJ665" s="625"/>
      <c r="AK665" s="625"/>
      <c r="AL665" s="625"/>
      <c r="AM665" s="625"/>
      <c r="AN665" s="606"/>
      <c r="AO665" s="606"/>
      <c r="AP665" s="606"/>
      <c r="AQ665" s="606"/>
      <c r="AR665" s="606"/>
      <c r="AS665" s="606"/>
      <c r="AT665" s="606"/>
      <c r="AU665" s="606"/>
      <c r="AV665" s="606"/>
      <c r="AW665" s="606"/>
      <c r="AX665" s="606"/>
      <c r="AY665" s="606"/>
      <c r="AZ665" s="606"/>
      <c r="BA665" s="606"/>
    </row>
    <row r="666" spans="1:53" s="672" customFormat="1" x14ac:dyDescent="0.25">
      <c r="A666" s="606"/>
      <c r="B666" s="677"/>
      <c r="C666" s="677"/>
      <c r="D666" s="676"/>
      <c r="E666" s="675"/>
      <c r="F666" s="675"/>
      <c r="G666" s="673"/>
      <c r="H666" s="674"/>
      <c r="I666" s="673"/>
      <c r="J666" s="679" t="str">
        <f>IF(D666&lt;&gt;"",IF(E666&lt;&gt;"",VLOOKUP(CONCATENATE(D666,"-",E666),'[2]Three Phase - UG'!$C$8:$T$18,9,FALSE),""),"")</f>
        <v/>
      </c>
      <c r="K666" s="679" t="str">
        <f>IF(D666&lt;&gt;"",IF(E666&lt;&gt;"",VLOOKUP(CONCATENATE(D666,"-",E666),'[2]Three Phase - UG'!$C$8:$T$18,10,FALSE),""),"")</f>
        <v/>
      </c>
      <c r="L666" s="679" t="str">
        <f>IF(D666&lt;&gt;"",IF(E666&lt;&gt;"",VLOOKUP(CONCATENATE(D666,"-",E666),'[2]Three Phase - UG'!$C$8:$T$18,12,FALSE),""),"")</f>
        <v/>
      </c>
      <c r="M666" s="679" t="str">
        <f>IF(D666&lt;&gt;"",IF(E666&lt;&gt;"",VLOOKUP(CONCATENATE(D666,"-",E666),'[2]Three Phase - UG'!$C$8:$T$18,13,FALSE),""),"")</f>
        <v/>
      </c>
      <c r="N666" s="678" t="str">
        <f>IF(D666&lt;&gt;"",IF(E666&lt;&gt;"",VLOOKUP(CONCATENATE(D666,"-",E666),'[2]Three Phase - UG'!$C$8:$T$18,15,FALSE)*1000000,""),"")</f>
        <v/>
      </c>
      <c r="O666" s="679"/>
      <c r="P666" s="678"/>
      <c r="W666" s="671"/>
      <c r="X666" s="606"/>
      <c r="Y666" s="606"/>
      <c r="Z666" s="606"/>
      <c r="AA666" s="606"/>
      <c r="AB666" s="606"/>
      <c r="AC666" s="606"/>
      <c r="AD666" s="606"/>
      <c r="AE666" s="606"/>
      <c r="AF666" s="625"/>
      <c r="AG666" s="625"/>
      <c r="AH666" s="625"/>
      <c r="AI666" s="625"/>
      <c r="AJ666" s="625"/>
      <c r="AK666" s="625"/>
      <c r="AL666" s="625"/>
      <c r="AM666" s="625"/>
      <c r="AN666" s="606"/>
      <c r="AO666" s="606"/>
      <c r="AP666" s="606"/>
      <c r="AQ666" s="606"/>
      <c r="AR666" s="606"/>
      <c r="AS666" s="606"/>
      <c r="AT666" s="606"/>
      <c r="AU666" s="606"/>
      <c r="AV666" s="606"/>
      <c r="AW666" s="606"/>
      <c r="AX666" s="606"/>
      <c r="AY666" s="606"/>
      <c r="AZ666" s="606"/>
      <c r="BA666" s="606"/>
    </row>
    <row r="667" spans="1:53" s="672" customFormat="1" x14ac:dyDescent="0.25">
      <c r="A667" s="606"/>
      <c r="B667" s="677"/>
      <c r="C667" s="677"/>
      <c r="D667" s="676"/>
      <c r="E667" s="675"/>
      <c r="F667" s="675"/>
      <c r="G667" s="673"/>
      <c r="H667" s="674"/>
      <c r="I667" s="673"/>
      <c r="J667" s="679" t="str">
        <f>IF(D667&lt;&gt;"",IF(E667&lt;&gt;"",VLOOKUP(CONCATENATE(D667,"-",E667),'[2]Three Phase - UG'!$C$8:$T$18,9,FALSE),""),"")</f>
        <v/>
      </c>
      <c r="K667" s="679" t="str">
        <f>IF(D667&lt;&gt;"",IF(E667&lt;&gt;"",VLOOKUP(CONCATENATE(D667,"-",E667),'[2]Three Phase - UG'!$C$8:$T$18,10,FALSE),""),"")</f>
        <v/>
      </c>
      <c r="L667" s="679" t="str">
        <f>IF(D667&lt;&gt;"",IF(E667&lt;&gt;"",VLOOKUP(CONCATENATE(D667,"-",E667),'[2]Three Phase - UG'!$C$8:$T$18,12,FALSE),""),"")</f>
        <v/>
      </c>
      <c r="M667" s="679" t="str">
        <f>IF(D667&lt;&gt;"",IF(E667&lt;&gt;"",VLOOKUP(CONCATENATE(D667,"-",E667),'[2]Three Phase - UG'!$C$8:$T$18,13,FALSE),""),"")</f>
        <v/>
      </c>
      <c r="N667" s="678" t="str">
        <f>IF(D667&lt;&gt;"",IF(E667&lt;&gt;"",VLOOKUP(CONCATENATE(D667,"-",E667),'[2]Three Phase - UG'!$C$8:$T$18,15,FALSE)*1000000,""),"")</f>
        <v/>
      </c>
      <c r="O667" s="679"/>
      <c r="P667" s="678"/>
      <c r="W667" s="671"/>
      <c r="X667" s="606"/>
      <c r="Y667" s="606"/>
      <c r="Z667" s="606"/>
      <c r="AA667" s="606"/>
      <c r="AB667" s="606"/>
      <c r="AC667" s="606"/>
      <c r="AD667" s="606"/>
      <c r="AE667" s="606"/>
      <c r="AF667" s="625"/>
      <c r="AG667" s="625"/>
      <c r="AH667" s="625"/>
      <c r="AI667" s="625"/>
      <c r="AJ667" s="625"/>
      <c r="AK667" s="625"/>
      <c r="AL667" s="625"/>
      <c r="AM667" s="625"/>
      <c r="AN667" s="606"/>
      <c r="AO667" s="606"/>
      <c r="AP667" s="606"/>
      <c r="AQ667" s="606"/>
      <c r="AR667" s="606"/>
      <c r="AS667" s="606"/>
      <c r="AT667" s="606"/>
      <c r="AU667" s="606"/>
      <c r="AV667" s="606"/>
      <c r="AW667" s="606"/>
      <c r="AX667" s="606"/>
      <c r="AY667" s="606"/>
      <c r="AZ667" s="606"/>
      <c r="BA667" s="606"/>
    </row>
    <row r="668" spans="1:53" s="672" customFormat="1" x14ac:dyDescent="0.25">
      <c r="A668" s="606"/>
      <c r="B668" s="677"/>
      <c r="C668" s="677"/>
      <c r="D668" s="676"/>
      <c r="E668" s="675"/>
      <c r="F668" s="675"/>
      <c r="G668" s="673"/>
      <c r="H668" s="674"/>
      <c r="I668" s="673"/>
      <c r="J668" s="679" t="str">
        <f>IF(D668&lt;&gt;"",IF(E668&lt;&gt;"",VLOOKUP(CONCATENATE(D668,"-",E668),'[2]Three Phase - UG'!$C$8:$T$18,9,FALSE),""),"")</f>
        <v/>
      </c>
      <c r="K668" s="679" t="str">
        <f>IF(D668&lt;&gt;"",IF(E668&lt;&gt;"",VLOOKUP(CONCATENATE(D668,"-",E668),'[2]Three Phase - UG'!$C$8:$T$18,10,FALSE),""),"")</f>
        <v/>
      </c>
      <c r="L668" s="679" t="str">
        <f>IF(D668&lt;&gt;"",IF(E668&lt;&gt;"",VLOOKUP(CONCATENATE(D668,"-",E668),'[2]Three Phase - UG'!$C$8:$T$18,12,FALSE),""),"")</f>
        <v/>
      </c>
      <c r="M668" s="679" t="str">
        <f>IF(D668&lt;&gt;"",IF(E668&lt;&gt;"",VLOOKUP(CONCATENATE(D668,"-",E668),'[2]Three Phase - UG'!$C$8:$T$18,13,FALSE),""),"")</f>
        <v/>
      </c>
      <c r="N668" s="678" t="str">
        <f>IF(D668&lt;&gt;"",IF(E668&lt;&gt;"",VLOOKUP(CONCATENATE(D668,"-",E668),'[2]Three Phase - UG'!$C$8:$T$18,15,FALSE)*1000000,""),"")</f>
        <v/>
      </c>
      <c r="O668" s="679"/>
      <c r="P668" s="678"/>
      <c r="W668" s="671"/>
      <c r="X668" s="606"/>
      <c r="Y668" s="606"/>
      <c r="Z668" s="606"/>
      <c r="AA668" s="606"/>
      <c r="AB668" s="606"/>
      <c r="AC668" s="606"/>
      <c r="AD668" s="606"/>
      <c r="AE668" s="606"/>
      <c r="AF668" s="625"/>
      <c r="AG668" s="625"/>
      <c r="AH668" s="625"/>
      <c r="AI668" s="625"/>
      <c r="AJ668" s="625"/>
      <c r="AK668" s="625"/>
      <c r="AL668" s="625"/>
      <c r="AM668" s="625"/>
      <c r="AN668" s="606"/>
      <c r="AO668" s="606"/>
      <c r="AP668" s="606"/>
      <c r="AQ668" s="606"/>
      <c r="AR668" s="606"/>
      <c r="AS668" s="606"/>
      <c r="AT668" s="606"/>
      <c r="AU668" s="606"/>
      <c r="AV668" s="606"/>
      <c r="AW668" s="606"/>
      <c r="AX668" s="606"/>
      <c r="AY668" s="606"/>
      <c r="AZ668" s="606"/>
      <c r="BA668" s="606"/>
    </row>
    <row r="669" spans="1:53" s="672" customFormat="1" x14ac:dyDescent="0.25">
      <c r="A669" s="606"/>
      <c r="B669" s="677"/>
      <c r="C669" s="677"/>
      <c r="D669" s="676"/>
      <c r="E669" s="675"/>
      <c r="F669" s="675"/>
      <c r="G669" s="673"/>
      <c r="H669" s="674"/>
      <c r="I669" s="673"/>
      <c r="J669" s="679" t="str">
        <f>IF(D669&lt;&gt;"",IF(E669&lt;&gt;"",VLOOKUP(CONCATENATE(D669,"-",E669),'[2]Three Phase - UG'!$C$8:$T$18,9,FALSE),""),"")</f>
        <v/>
      </c>
      <c r="K669" s="679" t="str">
        <f>IF(D669&lt;&gt;"",IF(E669&lt;&gt;"",VLOOKUP(CONCATENATE(D669,"-",E669),'[2]Three Phase - UG'!$C$8:$T$18,10,FALSE),""),"")</f>
        <v/>
      </c>
      <c r="L669" s="679" t="str">
        <f>IF(D669&lt;&gt;"",IF(E669&lt;&gt;"",VLOOKUP(CONCATENATE(D669,"-",E669),'[2]Three Phase - UG'!$C$8:$T$18,12,FALSE),""),"")</f>
        <v/>
      </c>
      <c r="M669" s="679" t="str">
        <f>IF(D669&lt;&gt;"",IF(E669&lt;&gt;"",VLOOKUP(CONCATENATE(D669,"-",E669),'[2]Three Phase - UG'!$C$8:$T$18,13,FALSE),""),"")</f>
        <v/>
      </c>
      <c r="N669" s="678" t="str">
        <f>IF(D669&lt;&gt;"",IF(E669&lt;&gt;"",VLOOKUP(CONCATENATE(D669,"-",E669),'[2]Three Phase - UG'!$C$8:$T$18,15,FALSE)*1000000,""),"")</f>
        <v/>
      </c>
      <c r="O669" s="679"/>
      <c r="P669" s="678"/>
      <c r="W669" s="671"/>
      <c r="X669" s="606"/>
      <c r="Y669" s="606"/>
      <c r="Z669" s="606"/>
      <c r="AA669" s="606"/>
      <c r="AB669" s="606"/>
      <c r="AC669" s="606"/>
      <c r="AD669" s="606"/>
      <c r="AE669" s="606"/>
      <c r="AF669" s="625"/>
      <c r="AG669" s="625"/>
      <c r="AH669" s="625"/>
      <c r="AI669" s="625"/>
      <c r="AJ669" s="625"/>
      <c r="AK669" s="625"/>
      <c r="AL669" s="625"/>
      <c r="AM669" s="625"/>
      <c r="AN669" s="606"/>
      <c r="AO669" s="606"/>
      <c r="AP669" s="606"/>
      <c r="AQ669" s="606"/>
      <c r="AR669" s="606"/>
      <c r="AS669" s="606"/>
      <c r="AT669" s="606"/>
      <c r="AU669" s="606"/>
      <c r="AV669" s="606"/>
      <c r="AW669" s="606"/>
      <c r="AX669" s="606"/>
      <c r="AY669" s="606"/>
      <c r="AZ669" s="606"/>
      <c r="BA669" s="606"/>
    </row>
    <row r="670" spans="1:53" s="672" customFormat="1" x14ac:dyDescent="0.25">
      <c r="A670" s="606"/>
      <c r="B670" s="677"/>
      <c r="C670" s="677"/>
      <c r="D670" s="676"/>
      <c r="E670" s="675"/>
      <c r="F670" s="675"/>
      <c r="G670" s="673"/>
      <c r="H670" s="674"/>
      <c r="I670" s="673"/>
      <c r="J670" s="679" t="str">
        <f>IF(D670&lt;&gt;"",IF(E670&lt;&gt;"",VLOOKUP(CONCATENATE(D670,"-",E670),'[2]Three Phase - UG'!$C$8:$T$18,9,FALSE),""),"")</f>
        <v/>
      </c>
      <c r="K670" s="679" t="str">
        <f>IF(D670&lt;&gt;"",IF(E670&lt;&gt;"",VLOOKUP(CONCATENATE(D670,"-",E670),'[2]Three Phase - UG'!$C$8:$T$18,10,FALSE),""),"")</f>
        <v/>
      </c>
      <c r="L670" s="679" t="str">
        <f>IF(D670&lt;&gt;"",IF(E670&lt;&gt;"",VLOOKUP(CONCATENATE(D670,"-",E670),'[2]Three Phase - UG'!$C$8:$T$18,12,FALSE),""),"")</f>
        <v/>
      </c>
      <c r="M670" s="679" t="str">
        <f>IF(D670&lt;&gt;"",IF(E670&lt;&gt;"",VLOOKUP(CONCATENATE(D670,"-",E670),'[2]Three Phase - UG'!$C$8:$T$18,13,FALSE),""),"")</f>
        <v/>
      </c>
      <c r="N670" s="678" t="str">
        <f>IF(D670&lt;&gt;"",IF(E670&lt;&gt;"",VLOOKUP(CONCATENATE(D670,"-",E670),'[2]Three Phase - UG'!$C$8:$T$18,15,FALSE)*1000000,""),"")</f>
        <v/>
      </c>
      <c r="O670" s="679"/>
      <c r="P670" s="678"/>
      <c r="W670" s="671"/>
      <c r="X670" s="606"/>
      <c r="Y670" s="606"/>
      <c r="Z670" s="606"/>
      <c r="AA670" s="606"/>
      <c r="AB670" s="606"/>
      <c r="AC670" s="606"/>
      <c r="AD670" s="606"/>
      <c r="AE670" s="606"/>
      <c r="AF670" s="625"/>
      <c r="AG670" s="625"/>
      <c r="AH670" s="625"/>
      <c r="AI670" s="625"/>
      <c r="AJ670" s="625"/>
      <c r="AK670" s="625"/>
      <c r="AL670" s="625"/>
      <c r="AM670" s="625"/>
      <c r="AN670" s="606"/>
      <c r="AO670" s="606"/>
      <c r="AP670" s="606"/>
      <c r="AQ670" s="606"/>
      <c r="AR670" s="606"/>
      <c r="AS670" s="606"/>
      <c r="AT670" s="606"/>
      <c r="AU670" s="606"/>
      <c r="AV670" s="606"/>
      <c r="AW670" s="606"/>
      <c r="AX670" s="606"/>
      <c r="AY670" s="606"/>
      <c r="AZ670" s="606"/>
      <c r="BA670" s="606"/>
    </row>
    <row r="671" spans="1:53" s="672" customFormat="1" x14ac:dyDescent="0.25">
      <c r="A671" s="606"/>
      <c r="B671" s="677"/>
      <c r="C671" s="677"/>
      <c r="D671" s="676"/>
      <c r="E671" s="675"/>
      <c r="F671" s="675"/>
      <c r="G671" s="673"/>
      <c r="H671" s="674"/>
      <c r="I671" s="673"/>
      <c r="J671" s="679" t="str">
        <f>IF(D671&lt;&gt;"",IF(E671&lt;&gt;"",VLOOKUP(CONCATENATE(D671,"-",E671),'[2]Three Phase - UG'!$C$8:$T$18,9,FALSE),""),"")</f>
        <v/>
      </c>
      <c r="K671" s="679" t="str">
        <f>IF(D671&lt;&gt;"",IF(E671&lt;&gt;"",VLOOKUP(CONCATENATE(D671,"-",E671),'[2]Three Phase - UG'!$C$8:$T$18,10,FALSE),""),"")</f>
        <v/>
      </c>
      <c r="L671" s="679" t="str">
        <f>IF(D671&lt;&gt;"",IF(E671&lt;&gt;"",VLOOKUP(CONCATENATE(D671,"-",E671),'[2]Three Phase - UG'!$C$8:$T$18,12,FALSE),""),"")</f>
        <v/>
      </c>
      <c r="M671" s="679" t="str">
        <f>IF(D671&lt;&gt;"",IF(E671&lt;&gt;"",VLOOKUP(CONCATENATE(D671,"-",E671),'[2]Three Phase - UG'!$C$8:$T$18,13,FALSE),""),"")</f>
        <v/>
      </c>
      <c r="N671" s="678" t="str">
        <f>IF(D671&lt;&gt;"",IF(E671&lt;&gt;"",VLOOKUP(CONCATENATE(D671,"-",E671),'[2]Three Phase - UG'!$C$8:$T$18,15,FALSE)*1000000,""),"")</f>
        <v/>
      </c>
      <c r="O671" s="679"/>
      <c r="P671" s="678"/>
      <c r="W671" s="671"/>
      <c r="X671" s="606"/>
      <c r="Y671" s="606"/>
      <c r="Z671" s="606"/>
      <c r="AA671" s="606"/>
      <c r="AB671" s="606"/>
      <c r="AC671" s="606"/>
      <c r="AD671" s="606"/>
      <c r="AE671" s="606"/>
      <c r="AF671" s="625"/>
      <c r="AG671" s="625"/>
      <c r="AH671" s="625"/>
      <c r="AI671" s="625"/>
      <c r="AJ671" s="625"/>
      <c r="AK671" s="625"/>
      <c r="AL671" s="625"/>
      <c r="AM671" s="625"/>
      <c r="AN671" s="606"/>
      <c r="AO671" s="606"/>
      <c r="AP671" s="606"/>
      <c r="AQ671" s="606"/>
      <c r="AR671" s="606"/>
      <c r="AS671" s="606"/>
      <c r="AT671" s="606"/>
      <c r="AU671" s="606"/>
      <c r="AV671" s="606"/>
      <c r="AW671" s="606"/>
      <c r="AX671" s="606"/>
      <c r="AY671" s="606"/>
      <c r="AZ671" s="606"/>
      <c r="BA671" s="606"/>
    </row>
    <row r="672" spans="1:53" s="672" customFormat="1" x14ac:dyDescent="0.25">
      <c r="A672" s="606"/>
      <c r="B672" s="677"/>
      <c r="C672" s="677"/>
      <c r="D672" s="676"/>
      <c r="E672" s="675"/>
      <c r="F672" s="675"/>
      <c r="G672" s="673"/>
      <c r="H672" s="674"/>
      <c r="I672" s="673"/>
      <c r="J672" s="679" t="str">
        <f>IF(D672&lt;&gt;"",IF(E672&lt;&gt;"",VLOOKUP(CONCATENATE(D672,"-",E672),'[2]Three Phase - UG'!$C$8:$T$18,9,FALSE),""),"")</f>
        <v/>
      </c>
      <c r="K672" s="679" t="str">
        <f>IF(D672&lt;&gt;"",IF(E672&lt;&gt;"",VLOOKUP(CONCATENATE(D672,"-",E672),'[2]Three Phase - UG'!$C$8:$T$18,10,FALSE),""),"")</f>
        <v/>
      </c>
      <c r="L672" s="679" t="str">
        <f>IF(D672&lt;&gt;"",IF(E672&lt;&gt;"",VLOOKUP(CONCATENATE(D672,"-",E672),'[2]Three Phase - UG'!$C$8:$T$18,12,FALSE),""),"")</f>
        <v/>
      </c>
      <c r="M672" s="679" t="str">
        <f>IF(D672&lt;&gt;"",IF(E672&lt;&gt;"",VLOOKUP(CONCATENATE(D672,"-",E672),'[2]Three Phase - UG'!$C$8:$T$18,13,FALSE),""),"")</f>
        <v/>
      </c>
      <c r="N672" s="678" t="str">
        <f>IF(D672&lt;&gt;"",IF(E672&lt;&gt;"",VLOOKUP(CONCATENATE(D672,"-",E672),'[2]Three Phase - UG'!$C$8:$T$18,15,FALSE)*1000000,""),"")</f>
        <v/>
      </c>
      <c r="O672" s="679"/>
      <c r="P672" s="678"/>
      <c r="W672" s="671"/>
      <c r="X672" s="606"/>
      <c r="Y672" s="606"/>
      <c r="Z672" s="606"/>
      <c r="AA672" s="606"/>
      <c r="AB672" s="606"/>
      <c r="AC672" s="606"/>
      <c r="AD672" s="606"/>
      <c r="AE672" s="606"/>
      <c r="AF672" s="625"/>
      <c r="AG672" s="625"/>
      <c r="AH672" s="625"/>
      <c r="AI672" s="625"/>
      <c r="AJ672" s="625"/>
      <c r="AK672" s="625"/>
      <c r="AL672" s="625"/>
      <c r="AM672" s="625"/>
      <c r="AN672" s="606"/>
      <c r="AO672" s="606"/>
      <c r="AP672" s="606"/>
      <c r="AQ672" s="606"/>
      <c r="AR672" s="606"/>
      <c r="AS672" s="606"/>
      <c r="AT672" s="606"/>
      <c r="AU672" s="606"/>
      <c r="AV672" s="606"/>
      <c r="AW672" s="606"/>
      <c r="AX672" s="606"/>
      <c r="AY672" s="606"/>
      <c r="AZ672" s="606"/>
      <c r="BA672" s="606"/>
    </row>
    <row r="673" spans="1:53" s="672" customFormat="1" x14ac:dyDescent="0.25">
      <c r="A673" s="606"/>
      <c r="B673" s="677"/>
      <c r="C673" s="677"/>
      <c r="D673" s="676"/>
      <c r="E673" s="675"/>
      <c r="F673" s="675"/>
      <c r="G673" s="673"/>
      <c r="H673" s="674"/>
      <c r="I673" s="673"/>
      <c r="J673" s="679" t="str">
        <f>IF(D673&lt;&gt;"",IF(E673&lt;&gt;"",VLOOKUP(CONCATENATE(D673,"-",E673),'[2]Three Phase - UG'!$C$8:$T$18,9,FALSE),""),"")</f>
        <v/>
      </c>
      <c r="K673" s="679" t="str">
        <f>IF(D673&lt;&gt;"",IF(E673&lt;&gt;"",VLOOKUP(CONCATENATE(D673,"-",E673),'[2]Three Phase - UG'!$C$8:$T$18,10,FALSE),""),"")</f>
        <v/>
      </c>
      <c r="L673" s="679" t="str">
        <f>IF(D673&lt;&gt;"",IF(E673&lt;&gt;"",VLOOKUP(CONCATENATE(D673,"-",E673),'[2]Three Phase - UG'!$C$8:$T$18,12,FALSE),""),"")</f>
        <v/>
      </c>
      <c r="M673" s="679" t="str">
        <f>IF(D673&lt;&gt;"",IF(E673&lt;&gt;"",VLOOKUP(CONCATENATE(D673,"-",E673),'[2]Three Phase - UG'!$C$8:$T$18,13,FALSE),""),"")</f>
        <v/>
      </c>
      <c r="N673" s="678" t="str">
        <f>IF(D673&lt;&gt;"",IF(E673&lt;&gt;"",VLOOKUP(CONCATENATE(D673,"-",E673),'[2]Three Phase - UG'!$C$8:$T$18,15,FALSE)*1000000,""),"")</f>
        <v/>
      </c>
      <c r="O673" s="679"/>
      <c r="P673" s="678"/>
      <c r="W673" s="671"/>
      <c r="X673" s="606"/>
      <c r="Y673" s="606"/>
      <c r="Z673" s="606"/>
      <c r="AA673" s="606"/>
      <c r="AB673" s="606"/>
      <c r="AC673" s="606"/>
      <c r="AD673" s="606"/>
      <c r="AE673" s="606"/>
      <c r="AF673" s="625"/>
      <c r="AG673" s="625"/>
      <c r="AH673" s="625"/>
      <c r="AI673" s="625"/>
      <c r="AJ673" s="625"/>
      <c r="AK673" s="625"/>
      <c r="AL673" s="625"/>
      <c r="AM673" s="625"/>
      <c r="AN673" s="606"/>
      <c r="AO673" s="606"/>
      <c r="AP673" s="606"/>
      <c r="AQ673" s="606"/>
      <c r="AR673" s="606"/>
      <c r="AS673" s="606"/>
      <c r="AT673" s="606"/>
      <c r="AU673" s="606"/>
      <c r="AV673" s="606"/>
      <c r="AW673" s="606"/>
      <c r="AX673" s="606"/>
      <c r="AY673" s="606"/>
      <c r="AZ673" s="606"/>
      <c r="BA673" s="606"/>
    </row>
    <row r="674" spans="1:53" s="672" customFormat="1" x14ac:dyDescent="0.25">
      <c r="A674" s="606"/>
      <c r="B674" s="677"/>
      <c r="C674" s="677"/>
      <c r="D674" s="676"/>
      <c r="E674" s="675"/>
      <c r="F674" s="675"/>
      <c r="G674" s="673"/>
      <c r="H674" s="674"/>
      <c r="I674" s="673"/>
      <c r="J674" s="679" t="str">
        <f>IF(D674&lt;&gt;"",IF(E674&lt;&gt;"",VLOOKUP(CONCATENATE(D674,"-",E674),'[2]Three Phase - UG'!$C$8:$T$18,9,FALSE),""),"")</f>
        <v/>
      </c>
      <c r="K674" s="679" t="str">
        <f>IF(D674&lt;&gt;"",IF(E674&lt;&gt;"",VLOOKUP(CONCATENATE(D674,"-",E674),'[2]Three Phase - UG'!$C$8:$T$18,10,FALSE),""),"")</f>
        <v/>
      </c>
      <c r="L674" s="679" t="str">
        <f>IF(D674&lt;&gt;"",IF(E674&lt;&gt;"",VLOOKUP(CONCATENATE(D674,"-",E674),'[2]Three Phase - UG'!$C$8:$T$18,12,FALSE),""),"")</f>
        <v/>
      </c>
      <c r="M674" s="679" t="str">
        <f>IF(D674&lt;&gt;"",IF(E674&lt;&gt;"",VLOOKUP(CONCATENATE(D674,"-",E674),'[2]Three Phase - UG'!$C$8:$T$18,13,FALSE),""),"")</f>
        <v/>
      </c>
      <c r="N674" s="678" t="str">
        <f>IF(D674&lt;&gt;"",IF(E674&lt;&gt;"",VLOOKUP(CONCATENATE(D674,"-",E674),'[2]Three Phase - UG'!$C$8:$T$18,15,FALSE)*1000000,""),"")</f>
        <v/>
      </c>
      <c r="O674" s="679"/>
      <c r="P674" s="678"/>
      <c r="W674" s="671"/>
      <c r="X674" s="606"/>
      <c r="Y674" s="606"/>
      <c r="Z674" s="606"/>
      <c r="AA674" s="606"/>
      <c r="AB674" s="606"/>
      <c r="AC674" s="606"/>
      <c r="AD674" s="606"/>
      <c r="AE674" s="606"/>
      <c r="AF674" s="625"/>
      <c r="AG674" s="625"/>
      <c r="AH674" s="625"/>
      <c r="AI674" s="625"/>
      <c r="AJ674" s="625"/>
      <c r="AK674" s="625"/>
      <c r="AL674" s="625"/>
      <c r="AM674" s="625"/>
      <c r="AN674" s="606"/>
      <c r="AO674" s="606"/>
      <c r="AP674" s="606"/>
      <c r="AQ674" s="606"/>
      <c r="AR674" s="606"/>
      <c r="AS674" s="606"/>
      <c r="AT674" s="606"/>
      <c r="AU674" s="606"/>
      <c r="AV674" s="606"/>
      <c r="AW674" s="606"/>
      <c r="AX674" s="606"/>
      <c r="AY674" s="606"/>
      <c r="AZ674" s="606"/>
      <c r="BA674" s="606"/>
    </row>
    <row r="675" spans="1:53" s="672" customFormat="1" x14ac:dyDescent="0.25">
      <c r="A675" s="606"/>
      <c r="B675" s="677"/>
      <c r="C675" s="677"/>
      <c r="D675" s="676"/>
      <c r="E675" s="675"/>
      <c r="F675" s="675"/>
      <c r="G675" s="673"/>
      <c r="H675" s="674"/>
      <c r="I675" s="673"/>
      <c r="J675" s="679" t="str">
        <f>IF(D675&lt;&gt;"",IF(E675&lt;&gt;"",VLOOKUP(CONCATENATE(D675,"-",E675),'[2]Three Phase - UG'!$C$8:$T$18,9,FALSE),""),"")</f>
        <v/>
      </c>
      <c r="K675" s="679" t="str">
        <f>IF(D675&lt;&gt;"",IF(E675&lt;&gt;"",VLOOKUP(CONCATENATE(D675,"-",E675),'[2]Three Phase - UG'!$C$8:$T$18,10,FALSE),""),"")</f>
        <v/>
      </c>
      <c r="L675" s="679" t="str">
        <f>IF(D675&lt;&gt;"",IF(E675&lt;&gt;"",VLOOKUP(CONCATENATE(D675,"-",E675),'[2]Three Phase - UG'!$C$8:$T$18,12,FALSE),""),"")</f>
        <v/>
      </c>
      <c r="M675" s="679" t="str">
        <f>IF(D675&lt;&gt;"",IF(E675&lt;&gt;"",VLOOKUP(CONCATENATE(D675,"-",E675),'[2]Three Phase - UG'!$C$8:$T$18,13,FALSE),""),"")</f>
        <v/>
      </c>
      <c r="N675" s="678" t="str">
        <f>IF(D675&lt;&gt;"",IF(E675&lt;&gt;"",VLOOKUP(CONCATENATE(D675,"-",E675),'[2]Three Phase - UG'!$C$8:$T$18,15,FALSE)*1000000,""),"")</f>
        <v/>
      </c>
      <c r="O675" s="679"/>
      <c r="P675" s="678"/>
      <c r="W675" s="671"/>
      <c r="X675" s="606"/>
      <c r="Y675" s="606"/>
      <c r="Z675" s="606"/>
      <c r="AA675" s="606"/>
      <c r="AB675" s="606"/>
      <c r="AC675" s="606"/>
      <c r="AD675" s="606"/>
      <c r="AE675" s="606"/>
      <c r="AF675" s="625"/>
      <c r="AG675" s="625"/>
      <c r="AH675" s="625"/>
      <c r="AI675" s="625"/>
      <c r="AJ675" s="625"/>
      <c r="AK675" s="625"/>
      <c r="AL675" s="625"/>
      <c r="AM675" s="625"/>
      <c r="AN675" s="606"/>
      <c r="AO675" s="606"/>
      <c r="AP675" s="606"/>
      <c r="AQ675" s="606"/>
      <c r="AR675" s="606"/>
      <c r="AS675" s="606"/>
      <c r="AT675" s="606"/>
      <c r="AU675" s="606"/>
      <c r="AV675" s="606"/>
      <c r="AW675" s="606"/>
      <c r="AX675" s="606"/>
      <c r="AY675" s="606"/>
      <c r="AZ675" s="606"/>
      <c r="BA675" s="606"/>
    </row>
    <row r="676" spans="1:53" s="672" customFormat="1" x14ac:dyDescent="0.25">
      <c r="A676" s="606"/>
      <c r="B676" s="677"/>
      <c r="C676" s="677"/>
      <c r="D676" s="676"/>
      <c r="E676" s="675"/>
      <c r="F676" s="675"/>
      <c r="G676" s="673"/>
      <c r="H676" s="674"/>
      <c r="I676" s="673"/>
      <c r="J676" s="679" t="str">
        <f>IF(D676&lt;&gt;"",IF(E676&lt;&gt;"",VLOOKUP(CONCATENATE(D676,"-",E676),'[2]Three Phase - UG'!$C$8:$T$18,9,FALSE),""),"")</f>
        <v/>
      </c>
      <c r="K676" s="679" t="str">
        <f>IF(D676&lt;&gt;"",IF(E676&lt;&gt;"",VLOOKUP(CONCATENATE(D676,"-",E676),'[2]Three Phase - UG'!$C$8:$T$18,10,FALSE),""),"")</f>
        <v/>
      </c>
      <c r="L676" s="679" t="str">
        <f>IF(D676&lt;&gt;"",IF(E676&lt;&gt;"",VLOOKUP(CONCATENATE(D676,"-",E676),'[2]Three Phase - UG'!$C$8:$T$18,12,FALSE),""),"")</f>
        <v/>
      </c>
      <c r="M676" s="679" t="str">
        <f>IF(D676&lt;&gt;"",IF(E676&lt;&gt;"",VLOOKUP(CONCATENATE(D676,"-",E676),'[2]Three Phase - UG'!$C$8:$T$18,13,FALSE),""),"")</f>
        <v/>
      </c>
      <c r="N676" s="678" t="str">
        <f>IF(D676&lt;&gt;"",IF(E676&lt;&gt;"",VLOOKUP(CONCATENATE(D676,"-",E676),'[2]Three Phase - UG'!$C$8:$T$18,15,FALSE)*1000000,""),"")</f>
        <v/>
      </c>
      <c r="O676" s="679"/>
      <c r="P676" s="678"/>
      <c r="W676" s="671"/>
      <c r="X676" s="606"/>
      <c r="Y676" s="606"/>
      <c r="Z676" s="606"/>
      <c r="AA676" s="606"/>
      <c r="AB676" s="606"/>
      <c r="AC676" s="606"/>
      <c r="AD676" s="606"/>
      <c r="AE676" s="606"/>
      <c r="AF676" s="625"/>
      <c r="AG676" s="625"/>
      <c r="AH676" s="625"/>
      <c r="AI676" s="625"/>
      <c r="AJ676" s="625"/>
      <c r="AK676" s="625"/>
      <c r="AL676" s="625"/>
      <c r="AM676" s="625"/>
      <c r="AN676" s="606"/>
      <c r="AO676" s="606"/>
      <c r="AP676" s="606"/>
      <c r="AQ676" s="606"/>
      <c r="AR676" s="606"/>
      <c r="AS676" s="606"/>
      <c r="AT676" s="606"/>
      <c r="AU676" s="606"/>
      <c r="AV676" s="606"/>
      <c r="AW676" s="606"/>
      <c r="AX676" s="606"/>
      <c r="AY676" s="606"/>
      <c r="AZ676" s="606"/>
      <c r="BA676" s="606"/>
    </row>
    <row r="677" spans="1:53" s="672" customFormat="1" x14ac:dyDescent="0.25">
      <c r="A677" s="606"/>
      <c r="B677" s="677"/>
      <c r="C677" s="677"/>
      <c r="D677" s="676"/>
      <c r="E677" s="675"/>
      <c r="F677" s="675"/>
      <c r="G677" s="673"/>
      <c r="H677" s="674"/>
      <c r="I677" s="673"/>
      <c r="J677" s="679" t="str">
        <f>IF(D677&lt;&gt;"",IF(E677&lt;&gt;"",VLOOKUP(CONCATENATE(D677,"-",E677),'[2]Three Phase - UG'!$C$8:$T$18,9,FALSE),""),"")</f>
        <v/>
      </c>
      <c r="K677" s="679" t="str">
        <f>IF(D677&lt;&gt;"",IF(E677&lt;&gt;"",VLOOKUP(CONCATENATE(D677,"-",E677),'[2]Three Phase - UG'!$C$8:$T$18,10,FALSE),""),"")</f>
        <v/>
      </c>
      <c r="L677" s="679" t="str">
        <f>IF(D677&lt;&gt;"",IF(E677&lt;&gt;"",VLOOKUP(CONCATENATE(D677,"-",E677),'[2]Three Phase - UG'!$C$8:$T$18,12,FALSE),""),"")</f>
        <v/>
      </c>
      <c r="M677" s="679" t="str">
        <f>IF(D677&lt;&gt;"",IF(E677&lt;&gt;"",VLOOKUP(CONCATENATE(D677,"-",E677),'[2]Three Phase - UG'!$C$8:$T$18,13,FALSE),""),"")</f>
        <v/>
      </c>
      <c r="N677" s="678" t="str">
        <f>IF(D677&lt;&gt;"",IF(E677&lt;&gt;"",VLOOKUP(CONCATENATE(D677,"-",E677),'[2]Three Phase - UG'!$C$8:$T$18,15,FALSE)*1000000,""),"")</f>
        <v/>
      </c>
      <c r="O677" s="679"/>
      <c r="P677" s="678"/>
      <c r="W677" s="671"/>
      <c r="X677" s="606"/>
      <c r="Y677" s="606"/>
      <c r="Z677" s="606"/>
      <c r="AA677" s="606"/>
      <c r="AB677" s="606"/>
      <c r="AC677" s="606"/>
      <c r="AD677" s="606"/>
      <c r="AE677" s="606"/>
      <c r="AF677" s="625"/>
      <c r="AG677" s="625"/>
      <c r="AH677" s="625"/>
      <c r="AI677" s="625"/>
      <c r="AJ677" s="625"/>
      <c r="AK677" s="625"/>
      <c r="AL677" s="625"/>
      <c r="AM677" s="625"/>
      <c r="AN677" s="606"/>
      <c r="AO677" s="606"/>
      <c r="AP677" s="606"/>
      <c r="AQ677" s="606"/>
      <c r="AR677" s="606"/>
      <c r="AS677" s="606"/>
      <c r="AT677" s="606"/>
      <c r="AU677" s="606"/>
      <c r="AV677" s="606"/>
      <c r="AW677" s="606"/>
      <c r="AX677" s="606"/>
      <c r="AY677" s="606"/>
      <c r="AZ677" s="606"/>
      <c r="BA677" s="606"/>
    </row>
    <row r="678" spans="1:53" s="672" customFormat="1" x14ac:dyDescent="0.25">
      <c r="A678" s="606"/>
      <c r="B678" s="677"/>
      <c r="C678" s="677"/>
      <c r="D678" s="676"/>
      <c r="E678" s="675"/>
      <c r="F678" s="675"/>
      <c r="G678" s="673"/>
      <c r="H678" s="674"/>
      <c r="I678" s="673"/>
      <c r="J678" s="679" t="str">
        <f>IF(D678&lt;&gt;"",IF(E678&lt;&gt;"",VLOOKUP(CONCATENATE(D678,"-",E678),'[2]Three Phase - UG'!$C$8:$T$18,9,FALSE),""),"")</f>
        <v/>
      </c>
      <c r="K678" s="679" t="str">
        <f>IF(D678&lt;&gt;"",IF(E678&lt;&gt;"",VLOOKUP(CONCATENATE(D678,"-",E678),'[2]Three Phase - UG'!$C$8:$T$18,10,FALSE),""),"")</f>
        <v/>
      </c>
      <c r="L678" s="679" t="str">
        <f>IF(D678&lt;&gt;"",IF(E678&lt;&gt;"",VLOOKUP(CONCATENATE(D678,"-",E678),'[2]Three Phase - UG'!$C$8:$T$18,12,FALSE),""),"")</f>
        <v/>
      </c>
      <c r="M678" s="679" t="str">
        <f>IF(D678&lt;&gt;"",IF(E678&lt;&gt;"",VLOOKUP(CONCATENATE(D678,"-",E678),'[2]Three Phase - UG'!$C$8:$T$18,13,FALSE),""),"")</f>
        <v/>
      </c>
      <c r="N678" s="678" t="str">
        <f>IF(D678&lt;&gt;"",IF(E678&lt;&gt;"",VLOOKUP(CONCATENATE(D678,"-",E678),'[2]Three Phase - UG'!$C$8:$T$18,15,FALSE)*1000000,""),"")</f>
        <v/>
      </c>
      <c r="O678" s="679"/>
      <c r="P678" s="678"/>
      <c r="W678" s="671"/>
      <c r="X678" s="606"/>
      <c r="Y678" s="606"/>
      <c r="Z678" s="606"/>
      <c r="AA678" s="606"/>
      <c r="AB678" s="606"/>
      <c r="AC678" s="606"/>
      <c r="AD678" s="606"/>
      <c r="AE678" s="606"/>
      <c r="AF678" s="625"/>
      <c r="AG678" s="625"/>
      <c r="AH678" s="625"/>
      <c r="AI678" s="625"/>
      <c r="AJ678" s="625"/>
      <c r="AK678" s="625"/>
      <c r="AL678" s="625"/>
      <c r="AM678" s="625"/>
      <c r="AN678" s="606"/>
      <c r="AO678" s="606"/>
      <c r="AP678" s="606"/>
      <c r="AQ678" s="606"/>
      <c r="AR678" s="606"/>
      <c r="AS678" s="606"/>
      <c r="AT678" s="606"/>
      <c r="AU678" s="606"/>
      <c r="AV678" s="606"/>
      <c r="AW678" s="606"/>
      <c r="AX678" s="606"/>
      <c r="AY678" s="606"/>
      <c r="AZ678" s="606"/>
      <c r="BA678" s="606"/>
    </row>
    <row r="679" spans="1:53" s="672" customFormat="1" x14ac:dyDescent="0.25">
      <c r="A679" s="606"/>
      <c r="B679" s="677"/>
      <c r="C679" s="677"/>
      <c r="D679" s="676"/>
      <c r="E679" s="675"/>
      <c r="F679" s="675"/>
      <c r="G679" s="673"/>
      <c r="H679" s="674"/>
      <c r="I679" s="673"/>
      <c r="J679" s="679" t="str">
        <f>IF(D679&lt;&gt;"",IF(E679&lt;&gt;"",VLOOKUP(CONCATENATE(D679,"-",E679),'[2]Three Phase - UG'!$C$8:$T$18,9,FALSE),""),"")</f>
        <v/>
      </c>
      <c r="K679" s="679" t="str">
        <f>IF(D679&lt;&gt;"",IF(E679&lt;&gt;"",VLOOKUP(CONCATENATE(D679,"-",E679),'[2]Three Phase - UG'!$C$8:$T$18,10,FALSE),""),"")</f>
        <v/>
      </c>
      <c r="L679" s="679" t="str">
        <f>IF(D679&lt;&gt;"",IF(E679&lt;&gt;"",VLOOKUP(CONCATENATE(D679,"-",E679),'[2]Three Phase - UG'!$C$8:$T$18,12,FALSE),""),"")</f>
        <v/>
      </c>
      <c r="M679" s="679" t="str">
        <f>IF(D679&lt;&gt;"",IF(E679&lt;&gt;"",VLOOKUP(CONCATENATE(D679,"-",E679),'[2]Three Phase - UG'!$C$8:$T$18,13,FALSE),""),"")</f>
        <v/>
      </c>
      <c r="N679" s="678" t="str">
        <f>IF(D679&lt;&gt;"",IF(E679&lt;&gt;"",VLOOKUP(CONCATENATE(D679,"-",E679),'[2]Three Phase - UG'!$C$8:$T$18,15,FALSE)*1000000,""),"")</f>
        <v/>
      </c>
      <c r="O679" s="679"/>
      <c r="P679" s="678"/>
      <c r="W679" s="671"/>
      <c r="X679" s="606"/>
      <c r="Y679" s="606"/>
      <c r="Z679" s="606"/>
      <c r="AA679" s="606"/>
      <c r="AB679" s="606"/>
      <c r="AC679" s="606"/>
      <c r="AD679" s="606"/>
      <c r="AE679" s="606"/>
      <c r="AF679" s="625"/>
      <c r="AG679" s="625"/>
      <c r="AH679" s="625"/>
      <c r="AI679" s="625"/>
      <c r="AJ679" s="625"/>
      <c r="AK679" s="625"/>
      <c r="AL679" s="625"/>
      <c r="AM679" s="625"/>
      <c r="AN679" s="606"/>
      <c r="AO679" s="606"/>
      <c r="AP679" s="606"/>
      <c r="AQ679" s="606"/>
      <c r="AR679" s="606"/>
      <c r="AS679" s="606"/>
      <c r="AT679" s="606"/>
      <c r="AU679" s="606"/>
      <c r="AV679" s="606"/>
      <c r="AW679" s="606"/>
      <c r="AX679" s="606"/>
      <c r="AY679" s="606"/>
      <c r="AZ679" s="606"/>
      <c r="BA679" s="606"/>
    </row>
    <row r="680" spans="1:53" s="672" customFormat="1" x14ac:dyDescent="0.25">
      <c r="A680" s="606"/>
      <c r="B680" s="677"/>
      <c r="C680" s="677"/>
      <c r="D680" s="676"/>
      <c r="E680" s="675"/>
      <c r="F680" s="675"/>
      <c r="G680" s="673"/>
      <c r="H680" s="674"/>
      <c r="I680" s="673"/>
      <c r="J680" s="679" t="str">
        <f>IF(D680&lt;&gt;"",IF(E680&lt;&gt;"",VLOOKUP(CONCATENATE(D680,"-",E680),'[2]Three Phase - UG'!$C$8:$T$18,9,FALSE),""),"")</f>
        <v/>
      </c>
      <c r="K680" s="679" t="str">
        <f>IF(D680&lt;&gt;"",IF(E680&lt;&gt;"",VLOOKUP(CONCATENATE(D680,"-",E680),'[2]Three Phase - UG'!$C$8:$T$18,10,FALSE),""),"")</f>
        <v/>
      </c>
      <c r="L680" s="679" t="str">
        <f>IF(D680&lt;&gt;"",IF(E680&lt;&gt;"",VLOOKUP(CONCATENATE(D680,"-",E680),'[2]Three Phase - UG'!$C$8:$T$18,12,FALSE),""),"")</f>
        <v/>
      </c>
      <c r="M680" s="679" t="str">
        <f>IF(D680&lt;&gt;"",IF(E680&lt;&gt;"",VLOOKUP(CONCATENATE(D680,"-",E680),'[2]Three Phase - UG'!$C$8:$T$18,13,FALSE),""),"")</f>
        <v/>
      </c>
      <c r="N680" s="678" t="str">
        <f>IF(D680&lt;&gt;"",IF(E680&lt;&gt;"",VLOOKUP(CONCATENATE(D680,"-",E680),'[2]Three Phase - UG'!$C$8:$T$18,15,FALSE)*1000000,""),"")</f>
        <v/>
      </c>
      <c r="O680" s="679"/>
      <c r="P680" s="678"/>
      <c r="W680" s="671"/>
      <c r="X680" s="606"/>
      <c r="Y680" s="606"/>
      <c r="Z680" s="606"/>
      <c r="AA680" s="606"/>
      <c r="AB680" s="606"/>
      <c r="AC680" s="606"/>
      <c r="AD680" s="606"/>
      <c r="AE680" s="606"/>
      <c r="AF680" s="625"/>
      <c r="AG680" s="625"/>
      <c r="AH680" s="625"/>
      <c r="AI680" s="625"/>
      <c r="AJ680" s="625"/>
      <c r="AK680" s="625"/>
      <c r="AL680" s="625"/>
      <c r="AM680" s="625"/>
      <c r="AN680" s="606"/>
      <c r="AO680" s="606"/>
      <c r="AP680" s="606"/>
      <c r="AQ680" s="606"/>
      <c r="AR680" s="606"/>
      <c r="AS680" s="606"/>
      <c r="AT680" s="606"/>
      <c r="AU680" s="606"/>
      <c r="AV680" s="606"/>
      <c r="AW680" s="606"/>
      <c r="AX680" s="606"/>
      <c r="AY680" s="606"/>
      <c r="AZ680" s="606"/>
      <c r="BA680" s="606"/>
    </row>
    <row r="681" spans="1:53" s="672" customFormat="1" x14ac:dyDescent="0.25">
      <c r="A681" s="606"/>
      <c r="B681" s="677"/>
      <c r="C681" s="677"/>
      <c r="D681" s="676"/>
      <c r="E681" s="675"/>
      <c r="F681" s="675"/>
      <c r="G681" s="673"/>
      <c r="H681" s="674"/>
      <c r="I681" s="673"/>
      <c r="J681" s="679" t="str">
        <f>IF(D681&lt;&gt;"",IF(E681&lt;&gt;"",VLOOKUP(CONCATENATE(D681,"-",E681),'[2]Three Phase - UG'!$C$8:$T$18,9,FALSE),""),"")</f>
        <v/>
      </c>
      <c r="K681" s="679" t="str">
        <f>IF(D681&lt;&gt;"",IF(E681&lt;&gt;"",VLOOKUP(CONCATENATE(D681,"-",E681),'[2]Three Phase - UG'!$C$8:$T$18,10,FALSE),""),"")</f>
        <v/>
      </c>
      <c r="L681" s="679" t="str">
        <f>IF(D681&lt;&gt;"",IF(E681&lt;&gt;"",VLOOKUP(CONCATENATE(D681,"-",E681),'[2]Three Phase - UG'!$C$8:$T$18,12,FALSE),""),"")</f>
        <v/>
      </c>
      <c r="M681" s="679" t="str">
        <f>IF(D681&lt;&gt;"",IF(E681&lt;&gt;"",VLOOKUP(CONCATENATE(D681,"-",E681),'[2]Three Phase - UG'!$C$8:$T$18,13,FALSE),""),"")</f>
        <v/>
      </c>
      <c r="N681" s="678" t="str">
        <f>IF(D681&lt;&gt;"",IF(E681&lt;&gt;"",VLOOKUP(CONCATENATE(D681,"-",E681),'[2]Three Phase - UG'!$C$8:$T$18,15,FALSE)*1000000,""),"")</f>
        <v/>
      </c>
      <c r="O681" s="679"/>
      <c r="P681" s="678"/>
      <c r="W681" s="671"/>
      <c r="X681" s="606"/>
      <c r="Y681" s="606"/>
      <c r="Z681" s="606"/>
      <c r="AA681" s="606"/>
      <c r="AB681" s="606"/>
      <c r="AC681" s="606"/>
      <c r="AD681" s="606"/>
      <c r="AE681" s="606"/>
      <c r="AF681" s="625"/>
      <c r="AG681" s="625"/>
      <c r="AH681" s="625"/>
      <c r="AI681" s="625"/>
      <c r="AJ681" s="625"/>
      <c r="AK681" s="625"/>
      <c r="AL681" s="625"/>
      <c r="AM681" s="625"/>
      <c r="AN681" s="606"/>
      <c r="AO681" s="606"/>
      <c r="AP681" s="606"/>
      <c r="AQ681" s="606"/>
      <c r="AR681" s="606"/>
      <c r="AS681" s="606"/>
      <c r="AT681" s="606"/>
      <c r="AU681" s="606"/>
      <c r="AV681" s="606"/>
      <c r="AW681" s="606"/>
      <c r="AX681" s="606"/>
      <c r="AY681" s="606"/>
      <c r="AZ681" s="606"/>
      <c r="BA681" s="606"/>
    </row>
    <row r="682" spans="1:53" s="672" customFormat="1" x14ac:dyDescent="0.25">
      <c r="A682" s="606"/>
      <c r="B682" s="677"/>
      <c r="C682" s="677"/>
      <c r="D682" s="676"/>
      <c r="E682" s="675"/>
      <c r="F682" s="675"/>
      <c r="G682" s="673"/>
      <c r="H682" s="674"/>
      <c r="I682" s="673"/>
      <c r="J682" s="679" t="str">
        <f>IF(D682&lt;&gt;"",IF(E682&lt;&gt;"",VLOOKUP(CONCATENATE(D682,"-",E682),'[2]Three Phase - UG'!$C$8:$T$18,9,FALSE),""),"")</f>
        <v/>
      </c>
      <c r="K682" s="679" t="str">
        <f>IF(D682&lt;&gt;"",IF(E682&lt;&gt;"",VLOOKUP(CONCATENATE(D682,"-",E682),'[2]Three Phase - UG'!$C$8:$T$18,10,FALSE),""),"")</f>
        <v/>
      </c>
      <c r="L682" s="679" t="str">
        <f>IF(D682&lt;&gt;"",IF(E682&lt;&gt;"",VLOOKUP(CONCATENATE(D682,"-",E682),'[2]Three Phase - UG'!$C$8:$T$18,12,FALSE),""),"")</f>
        <v/>
      </c>
      <c r="M682" s="679" t="str">
        <f>IF(D682&lt;&gt;"",IF(E682&lt;&gt;"",VLOOKUP(CONCATENATE(D682,"-",E682),'[2]Three Phase - UG'!$C$8:$T$18,13,FALSE),""),"")</f>
        <v/>
      </c>
      <c r="N682" s="678" t="str">
        <f>IF(D682&lt;&gt;"",IF(E682&lt;&gt;"",VLOOKUP(CONCATENATE(D682,"-",E682),'[2]Three Phase - UG'!$C$8:$T$18,15,FALSE)*1000000,""),"")</f>
        <v/>
      </c>
      <c r="O682" s="679"/>
      <c r="P682" s="678"/>
      <c r="W682" s="671"/>
      <c r="X682" s="606"/>
      <c r="Y682" s="606"/>
      <c r="Z682" s="606"/>
      <c r="AA682" s="606"/>
      <c r="AB682" s="606"/>
      <c r="AC682" s="606"/>
      <c r="AD682" s="606"/>
      <c r="AE682" s="606"/>
      <c r="AF682" s="625"/>
      <c r="AG682" s="625"/>
      <c r="AH682" s="625"/>
      <c r="AI682" s="625"/>
      <c r="AJ682" s="625"/>
      <c r="AK682" s="625"/>
      <c r="AL682" s="625"/>
      <c r="AM682" s="625"/>
      <c r="AN682" s="606"/>
      <c r="AO682" s="606"/>
      <c r="AP682" s="606"/>
      <c r="AQ682" s="606"/>
      <c r="AR682" s="606"/>
      <c r="AS682" s="606"/>
      <c r="AT682" s="606"/>
      <c r="AU682" s="606"/>
      <c r="AV682" s="606"/>
      <c r="AW682" s="606"/>
      <c r="AX682" s="606"/>
      <c r="AY682" s="606"/>
      <c r="AZ682" s="606"/>
      <c r="BA682" s="606"/>
    </row>
    <row r="683" spans="1:53" s="672" customFormat="1" x14ac:dyDescent="0.25">
      <c r="A683" s="606"/>
      <c r="B683" s="677"/>
      <c r="C683" s="677"/>
      <c r="D683" s="676"/>
      <c r="E683" s="675"/>
      <c r="F683" s="675"/>
      <c r="G683" s="673"/>
      <c r="H683" s="674"/>
      <c r="I683" s="673"/>
      <c r="J683" s="679" t="str">
        <f>IF(D683&lt;&gt;"",IF(E683&lt;&gt;"",VLOOKUP(CONCATENATE(D683,"-",E683),'[2]Three Phase - UG'!$C$8:$T$18,9,FALSE),""),"")</f>
        <v/>
      </c>
      <c r="K683" s="679" t="str">
        <f>IF(D683&lt;&gt;"",IF(E683&lt;&gt;"",VLOOKUP(CONCATENATE(D683,"-",E683),'[2]Three Phase - UG'!$C$8:$T$18,10,FALSE),""),"")</f>
        <v/>
      </c>
      <c r="L683" s="679" t="str">
        <f>IF(D683&lt;&gt;"",IF(E683&lt;&gt;"",VLOOKUP(CONCATENATE(D683,"-",E683),'[2]Three Phase - UG'!$C$8:$T$18,12,FALSE),""),"")</f>
        <v/>
      </c>
      <c r="M683" s="679" t="str">
        <f>IF(D683&lt;&gt;"",IF(E683&lt;&gt;"",VLOOKUP(CONCATENATE(D683,"-",E683),'[2]Three Phase - UG'!$C$8:$T$18,13,FALSE),""),"")</f>
        <v/>
      </c>
      <c r="N683" s="678" t="str">
        <f>IF(D683&lt;&gt;"",IF(E683&lt;&gt;"",VLOOKUP(CONCATENATE(D683,"-",E683),'[2]Three Phase - UG'!$C$8:$T$18,15,FALSE)*1000000,""),"")</f>
        <v/>
      </c>
      <c r="O683" s="679"/>
      <c r="P683" s="678"/>
      <c r="W683" s="671"/>
      <c r="X683" s="606"/>
      <c r="Y683" s="606"/>
      <c r="Z683" s="606"/>
      <c r="AA683" s="606"/>
      <c r="AB683" s="606"/>
      <c r="AC683" s="606"/>
      <c r="AD683" s="606"/>
      <c r="AE683" s="606"/>
      <c r="AF683" s="625"/>
      <c r="AG683" s="625"/>
      <c r="AH683" s="625"/>
      <c r="AI683" s="625"/>
      <c r="AJ683" s="625"/>
      <c r="AK683" s="625"/>
      <c r="AL683" s="625"/>
      <c r="AM683" s="625"/>
      <c r="AN683" s="606"/>
      <c r="AO683" s="606"/>
      <c r="AP683" s="606"/>
      <c r="AQ683" s="606"/>
      <c r="AR683" s="606"/>
      <c r="AS683" s="606"/>
      <c r="AT683" s="606"/>
      <c r="AU683" s="606"/>
      <c r="AV683" s="606"/>
      <c r="AW683" s="606"/>
      <c r="AX683" s="606"/>
      <c r="AY683" s="606"/>
      <c r="AZ683" s="606"/>
      <c r="BA683" s="606"/>
    </row>
    <row r="684" spans="1:53" s="672" customFormat="1" x14ac:dyDescent="0.25">
      <c r="A684" s="606"/>
      <c r="B684" s="677"/>
      <c r="C684" s="677"/>
      <c r="D684" s="676"/>
      <c r="E684" s="675"/>
      <c r="F684" s="675"/>
      <c r="G684" s="673"/>
      <c r="H684" s="674"/>
      <c r="I684" s="673"/>
      <c r="J684" s="679" t="str">
        <f>IF(D684&lt;&gt;"",IF(E684&lt;&gt;"",VLOOKUP(CONCATENATE(D684,"-",E684),'[2]Three Phase - UG'!$C$8:$T$18,9,FALSE),""),"")</f>
        <v/>
      </c>
      <c r="K684" s="679" t="str">
        <f>IF(D684&lt;&gt;"",IF(E684&lt;&gt;"",VLOOKUP(CONCATENATE(D684,"-",E684),'[2]Three Phase - UG'!$C$8:$T$18,10,FALSE),""),"")</f>
        <v/>
      </c>
      <c r="L684" s="679" t="str">
        <f>IF(D684&lt;&gt;"",IF(E684&lt;&gt;"",VLOOKUP(CONCATENATE(D684,"-",E684),'[2]Three Phase - UG'!$C$8:$T$18,12,FALSE),""),"")</f>
        <v/>
      </c>
      <c r="M684" s="679" t="str">
        <f>IF(D684&lt;&gt;"",IF(E684&lt;&gt;"",VLOOKUP(CONCATENATE(D684,"-",E684),'[2]Three Phase - UG'!$C$8:$T$18,13,FALSE),""),"")</f>
        <v/>
      </c>
      <c r="N684" s="678" t="str">
        <f>IF(D684&lt;&gt;"",IF(E684&lt;&gt;"",VLOOKUP(CONCATENATE(D684,"-",E684),'[2]Three Phase - UG'!$C$8:$T$18,15,FALSE)*1000000,""),"")</f>
        <v/>
      </c>
      <c r="O684" s="679"/>
      <c r="P684" s="678"/>
      <c r="W684" s="671"/>
      <c r="X684" s="606"/>
      <c r="Y684" s="606"/>
      <c r="Z684" s="606"/>
      <c r="AA684" s="606"/>
      <c r="AB684" s="606"/>
      <c r="AC684" s="606"/>
      <c r="AD684" s="606"/>
      <c r="AE684" s="606"/>
      <c r="AF684" s="625"/>
      <c r="AG684" s="625"/>
      <c r="AH684" s="625"/>
      <c r="AI684" s="625"/>
      <c r="AJ684" s="625"/>
      <c r="AK684" s="625"/>
      <c r="AL684" s="625"/>
      <c r="AM684" s="625"/>
      <c r="AN684" s="606"/>
      <c r="AO684" s="606"/>
      <c r="AP684" s="606"/>
      <c r="AQ684" s="606"/>
      <c r="AR684" s="606"/>
      <c r="AS684" s="606"/>
      <c r="AT684" s="606"/>
      <c r="AU684" s="606"/>
      <c r="AV684" s="606"/>
      <c r="AW684" s="606"/>
      <c r="AX684" s="606"/>
      <c r="AY684" s="606"/>
      <c r="AZ684" s="606"/>
      <c r="BA684" s="606"/>
    </row>
    <row r="685" spans="1:53" s="672" customFormat="1" x14ac:dyDescent="0.25">
      <c r="A685" s="606"/>
      <c r="B685" s="677"/>
      <c r="C685" s="677"/>
      <c r="D685" s="676"/>
      <c r="E685" s="675"/>
      <c r="F685" s="675"/>
      <c r="G685" s="673"/>
      <c r="H685" s="674"/>
      <c r="I685" s="673"/>
      <c r="J685" s="679" t="str">
        <f>IF(D685&lt;&gt;"",IF(E685&lt;&gt;"",VLOOKUP(CONCATENATE(D685,"-",E685),'[2]Three Phase - UG'!$C$8:$T$18,9,FALSE),""),"")</f>
        <v/>
      </c>
      <c r="K685" s="679" t="str">
        <f>IF(D685&lt;&gt;"",IF(E685&lt;&gt;"",VLOOKUP(CONCATENATE(D685,"-",E685),'[2]Three Phase - UG'!$C$8:$T$18,10,FALSE),""),"")</f>
        <v/>
      </c>
      <c r="L685" s="679" t="str">
        <f>IF(D685&lt;&gt;"",IF(E685&lt;&gt;"",VLOOKUP(CONCATENATE(D685,"-",E685),'[2]Three Phase - UG'!$C$8:$T$18,12,FALSE),""),"")</f>
        <v/>
      </c>
      <c r="M685" s="679" t="str">
        <f>IF(D685&lt;&gt;"",IF(E685&lt;&gt;"",VLOOKUP(CONCATENATE(D685,"-",E685),'[2]Three Phase - UG'!$C$8:$T$18,13,FALSE),""),"")</f>
        <v/>
      </c>
      <c r="N685" s="678" t="str">
        <f>IF(D685&lt;&gt;"",IF(E685&lt;&gt;"",VLOOKUP(CONCATENATE(D685,"-",E685),'[2]Three Phase - UG'!$C$8:$T$18,15,FALSE)*1000000,""),"")</f>
        <v/>
      </c>
      <c r="O685" s="679"/>
      <c r="P685" s="678"/>
      <c r="W685" s="671"/>
      <c r="X685" s="606"/>
      <c r="Y685" s="606"/>
      <c r="Z685" s="606"/>
      <c r="AA685" s="606"/>
      <c r="AB685" s="606"/>
      <c r="AC685" s="606"/>
      <c r="AD685" s="606"/>
      <c r="AE685" s="606"/>
      <c r="AF685" s="625"/>
      <c r="AG685" s="625"/>
      <c r="AH685" s="625"/>
      <c r="AI685" s="625"/>
      <c r="AJ685" s="625"/>
      <c r="AK685" s="625"/>
      <c r="AL685" s="625"/>
      <c r="AM685" s="625"/>
      <c r="AN685" s="606"/>
      <c r="AO685" s="606"/>
      <c r="AP685" s="606"/>
      <c r="AQ685" s="606"/>
      <c r="AR685" s="606"/>
      <c r="AS685" s="606"/>
      <c r="AT685" s="606"/>
      <c r="AU685" s="606"/>
      <c r="AV685" s="606"/>
      <c r="AW685" s="606"/>
      <c r="AX685" s="606"/>
      <c r="AY685" s="606"/>
      <c r="AZ685" s="606"/>
      <c r="BA685" s="606"/>
    </row>
    <row r="686" spans="1:53" s="672" customFormat="1" x14ac:dyDescent="0.25">
      <c r="A686" s="606"/>
      <c r="B686" s="677"/>
      <c r="C686" s="677"/>
      <c r="D686" s="676"/>
      <c r="E686" s="675"/>
      <c r="F686" s="675"/>
      <c r="G686" s="673"/>
      <c r="H686" s="674"/>
      <c r="I686" s="673"/>
      <c r="J686" s="679" t="str">
        <f>IF(D686&lt;&gt;"",IF(E686&lt;&gt;"",VLOOKUP(CONCATENATE(D686,"-",E686),'[2]Three Phase - UG'!$C$8:$T$18,9,FALSE),""),"")</f>
        <v/>
      </c>
      <c r="K686" s="679" t="str">
        <f>IF(D686&lt;&gt;"",IF(E686&lt;&gt;"",VLOOKUP(CONCATENATE(D686,"-",E686),'[2]Three Phase - UG'!$C$8:$T$18,10,FALSE),""),"")</f>
        <v/>
      </c>
      <c r="L686" s="679" t="str">
        <f>IF(D686&lt;&gt;"",IF(E686&lt;&gt;"",VLOOKUP(CONCATENATE(D686,"-",E686),'[2]Three Phase - UG'!$C$8:$T$18,12,FALSE),""),"")</f>
        <v/>
      </c>
      <c r="M686" s="679" t="str">
        <f>IF(D686&lt;&gt;"",IF(E686&lt;&gt;"",VLOOKUP(CONCATENATE(D686,"-",E686),'[2]Three Phase - UG'!$C$8:$T$18,13,FALSE),""),"")</f>
        <v/>
      </c>
      <c r="N686" s="678" t="str">
        <f>IF(D686&lt;&gt;"",IF(E686&lt;&gt;"",VLOOKUP(CONCATENATE(D686,"-",E686),'[2]Three Phase - UG'!$C$8:$T$18,15,FALSE)*1000000,""),"")</f>
        <v/>
      </c>
      <c r="O686" s="679"/>
      <c r="P686" s="678"/>
      <c r="W686" s="671"/>
      <c r="X686" s="606"/>
      <c r="Y686" s="606"/>
      <c r="Z686" s="606"/>
      <c r="AA686" s="606"/>
      <c r="AB686" s="606"/>
      <c r="AC686" s="606"/>
      <c r="AD686" s="606"/>
      <c r="AE686" s="606"/>
      <c r="AF686" s="625"/>
      <c r="AG686" s="625"/>
      <c r="AH686" s="625"/>
      <c r="AI686" s="625"/>
      <c r="AJ686" s="625"/>
      <c r="AK686" s="625"/>
      <c r="AL686" s="625"/>
      <c r="AM686" s="625"/>
      <c r="AN686" s="606"/>
      <c r="AO686" s="606"/>
      <c r="AP686" s="606"/>
      <c r="AQ686" s="606"/>
      <c r="AR686" s="606"/>
      <c r="AS686" s="606"/>
      <c r="AT686" s="606"/>
      <c r="AU686" s="606"/>
      <c r="AV686" s="606"/>
      <c r="AW686" s="606"/>
      <c r="AX686" s="606"/>
      <c r="AY686" s="606"/>
      <c r="AZ686" s="606"/>
      <c r="BA686" s="606"/>
    </row>
    <row r="687" spans="1:53" s="672" customFormat="1" x14ac:dyDescent="0.25">
      <c r="A687" s="606"/>
      <c r="B687" s="677"/>
      <c r="C687" s="677"/>
      <c r="D687" s="676"/>
      <c r="E687" s="675"/>
      <c r="F687" s="675"/>
      <c r="G687" s="673"/>
      <c r="H687" s="674"/>
      <c r="I687" s="673"/>
      <c r="J687" s="679" t="str">
        <f>IF(D687&lt;&gt;"",IF(E687&lt;&gt;"",VLOOKUP(CONCATENATE(D687,"-",E687),'[2]Three Phase - UG'!$C$8:$T$18,9,FALSE),""),"")</f>
        <v/>
      </c>
      <c r="K687" s="679" t="str">
        <f>IF(D687&lt;&gt;"",IF(E687&lt;&gt;"",VLOOKUP(CONCATENATE(D687,"-",E687),'[2]Three Phase - UG'!$C$8:$T$18,10,FALSE),""),"")</f>
        <v/>
      </c>
      <c r="L687" s="679" t="str">
        <f>IF(D687&lt;&gt;"",IF(E687&lt;&gt;"",VLOOKUP(CONCATENATE(D687,"-",E687),'[2]Three Phase - UG'!$C$8:$T$18,12,FALSE),""),"")</f>
        <v/>
      </c>
      <c r="M687" s="679" t="str">
        <f>IF(D687&lt;&gt;"",IF(E687&lt;&gt;"",VLOOKUP(CONCATENATE(D687,"-",E687),'[2]Three Phase - UG'!$C$8:$T$18,13,FALSE),""),"")</f>
        <v/>
      </c>
      <c r="N687" s="678" t="str">
        <f>IF(D687&lt;&gt;"",IF(E687&lt;&gt;"",VLOOKUP(CONCATENATE(D687,"-",E687),'[2]Three Phase - UG'!$C$8:$T$18,15,FALSE)*1000000,""),"")</f>
        <v/>
      </c>
      <c r="O687" s="679"/>
      <c r="P687" s="678"/>
      <c r="W687" s="671"/>
      <c r="X687" s="606"/>
      <c r="Y687" s="606"/>
      <c r="Z687" s="606"/>
      <c r="AA687" s="606"/>
      <c r="AB687" s="606"/>
      <c r="AC687" s="606"/>
      <c r="AD687" s="606"/>
      <c r="AE687" s="606"/>
      <c r="AF687" s="625"/>
      <c r="AG687" s="625"/>
      <c r="AH687" s="625"/>
      <c r="AI687" s="625"/>
      <c r="AJ687" s="625"/>
      <c r="AK687" s="625"/>
      <c r="AL687" s="625"/>
      <c r="AM687" s="625"/>
      <c r="AN687" s="606"/>
      <c r="AO687" s="606"/>
      <c r="AP687" s="606"/>
      <c r="AQ687" s="606"/>
      <c r="AR687" s="606"/>
      <c r="AS687" s="606"/>
      <c r="AT687" s="606"/>
      <c r="AU687" s="606"/>
      <c r="AV687" s="606"/>
      <c r="AW687" s="606"/>
      <c r="AX687" s="606"/>
      <c r="AY687" s="606"/>
      <c r="AZ687" s="606"/>
      <c r="BA687" s="606"/>
    </row>
    <row r="688" spans="1:53" s="672" customFormat="1" x14ac:dyDescent="0.25">
      <c r="A688" s="606"/>
      <c r="B688" s="677"/>
      <c r="C688" s="677"/>
      <c r="D688" s="676"/>
      <c r="E688" s="675"/>
      <c r="F688" s="675"/>
      <c r="G688" s="673"/>
      <c r="H688" s="674"/>
      <c r="I688" s="673"/>
      <c r="J688" s="679" t="str">
        <f>IF(D688&lt;&gt;"",IF(E688&lt;&gt;"",VLOOKUP(CONCATENATE(D688,"-",E688),'[2]Three Phase - UG'!$C$8:$T$18,9,FALSE),""),"")</f>
        <v/>
      </c>
      <c r="K688" s="679" t="str">
        <f>IF(D688&lt;&gt;"",IF(E688&lt;&gt;"",VLOOKUP(CONCATENATE(D688,"-",E688),'[2]Three Phase - UG'!$C$8:$T$18,10,FALSE),""),"")</f>
        <v/>
      </c>
      <c r="L688" s="679" t="str">
        <f>IF(D688&lt;&gt;"",IF(E688&lt;&gt;"",VLOOKUP(CONCATENATE(D688,"-",E688),'[2]Three Phase - UG'!$C$8:$T$18,12,FALSE),""),"")</f>
        <v/>
      </c>
      <c r="M688" s="679" t="str">
        <f>IF(D688&lt;&gt;"",IF(E688&lt;&gt;"",VLOOKUP(CONCATENATE(D688,"-",E688),'[2]Three Phase - UG'!$C$8:$T$18,13,FALSE),""),"")</f>
        <v/>
      </c>
      <c r="N688" s="678" t="str">
        <f>IF(D688&lt;&gt;"",IF(E688&lt;&gt;"",VLOOKUP(CONCATENATE(D688,"-",E688),'[2]Three Phase - UG'!$C$8:$T$18,15,FALSE)*1000000,""),"")</f>
        <v/>
      </c>
      <c r="O688" s="679"/>
      <c r="P688" s="678"/>
      <c r="W688" s="671"/>
      <c r="X688" s="606"/>
      <c r="Y688" s="606"/>
      <c r="Z688" s="606"/>
      <c r="AA688" s="606"/>
      <c r="AB688" s="606"/>
      <c r="AC688" s="606"/>
      <c r="AD688" s="606"/>
      <c r="AE688" s="606"/>
      <c r="AF688" s="625"/>
      <c r="AG688" s="625"/>
      <c r="AH688" s="625"/>
      <c r="AI688" s="625"/>
      <c r="AJ688" s="625"/>
      <c r="AK688" s="625"/>
      <c r="AL688" s="625"/>
      <c r="AM688" s="625"/>
      <c r="AN688" s="606"/>
      <c r="AO688" s="606"/>
      <c r="AP688" s="606"/>
      <c r="AQ688" s="606"/>
      <c r="AR688" s="606"/>
      <c r="AS688" s="606"/>
      <c r="AT688" s="606"/>
      <c r="AU688" s="606"/>
      <c r="AV688" s="606"/>
      <c r="AW688" s="606"/>
      <c r="AX688" s="606"/>
      <c r="AY688" s="606"/>
      <c r="AZ688" s="606"/>
      <c r="BA688" s="606"/>
    </row>
    <row r="689" spans="1:53" s="672" customFormat="1" x14ac:dyDescent="0.25">
      <c r="A689" s="606"/>
      <c r="B689" s="677"/>
      <c r="C689" s="677"/>
      <c r="D689" s="676"/>
      <c r="E689" s="675"/>
      <c r="F689" s="675"/>
      <c r="G689" s="673"/>
      <c r="H689" s="674"/>
      <c r="I689" s="673"/>
      <c r="J689" s="679" t="str">
        <f>IF(D689&lt;&gt;"",IF(E689&lt;&gt;"",VLOOKUP(CONCATENATE(D689,"-",E689),'[2]Three Phase - UG'!$C$8:$T$18,9,FALSE),""),"")</f>
        <v/>
      </c>
      <c r="K689" s="679" t="str">
        <f>IF(D689&lt;&gt;"",IF(E689&lt;&gt;"",VLOOKUP(CONCATENATE(D689,"-",E689),'[2]Three Phase - UG'!$C$8:$T$18,10,FALSE),""),"")</f>
        <v/>
      </c>
      <c r="L689" s="679" t="str">
        <f>IF(D689&lt;&gt;"",IF(E689&lt;&gt;"",VLOOKUP(CONCATENATE(D689,"-",E689),'[2]Three Phase - UG'!$C$8:$T$18,12,FALSE),""),"")</f>
        <v/>
      </c>
      <c r="M689" s="679" t="str">
        <f>IF(D689&lt;&gt;"",IF(E689&lt;&gt;"",VLOOKUP(CONCATENATE(D689,"-",E689),'[2]Three Phase - UG'!$C$8:$T$18,13,FALSE),""),"")</f>
        <v/>
      </c>
      <c r="N689" s="678" t="str">
        <f>IF(D689&lt;&gt;"",IF(E689&lt;&gt;"",VLOOKUP(CONCATENATE(D689,"-",E689),'[2]Three Phase - UG'!$C$8:$T$18,15,FALSE)*1000000,""),"")</f>
        <v/>
      </c>
      <c r="O689" s="679"/>
      <c r="P689" s="678"/>
      <c r="W689" s="671"/>
      <c r="X689" s="606"/>
      <c r="Y689" s="606"/>
      <c r="Z689" s="606"/>
      <c r="AA689" s="606"/>
      <c r="AB689" s="606"/>
      <c r="AC689" s="606"/>
      <c r="AD689" s="606"/>
      <c r="AE689" s="606"/>
      <c r="AF689" s="625"/>
      <c r="AG689" s="625"/>
      <c r="AH689" s="625"/>
      <c r="AI689" s="625"/>
      <c r="AJ689" s="625"/>
      <c r="AK689" s="625"/>
      <c r="AL689" s="625"/>
      <c r="AM689" s="625"/>
      <c r="AN689" s="606"/>
      <c r="AO689" s="606"/>
      <c r="AP689" s="606"/>
      <c r="AQ689" s="606"/>
      <c r="AR689" s="606"/>
      <c r="AS689" s="606"/>
      <c r="AT689" s="606"/>
      <c r="AU689" s="606"/>
      <c r="AV689" s="606"/>
      <c r="AW689" s="606"/>
      <c r="AX689" s="606"/>
      <c r="AY689" s="606"/>
      <c r="AZ689" s="606"/>
      <c r="BA689" s="606"/>
    </row>
    <row r="690" spans="1:53" s="672" customFormat="1" x14ac:dyDescent="0.25">
      <c r="A690" s="606"/>
      <c r="B690" s="677"/>
      <c r="C690" s="677"/>
      <c r="D690" s="676"/>
      <c r="E690" s="675"/>
      <c r="F690" s="675"/>
      <c r="G690" s="673"/>
      <c r="H690" s="674"/>
      <c r="I690" s="673"/>
      <c r="J690" s="679" t="str">
        <f>IF(D690&lt;&gt;"",IF(E690&lt;&gt;"",VLOOKUP(CONCATENATE(D690,"-",E690),'[2]Three Phase - UG'!$C$8:$T$18,9,FALSE),""),"")</f>
        <v/>
      </c>
      <c r="K690" s="679" t="str">
        <f>IF(D690&lt;&gt;"",IF(E690&lt;&gt;"",VLOOKUP(CONCATENATE(D690,"-",E690),'[2]Three Phase - UG'!$C$8:$T$18,10,FALSE),""),"")</f>
        <v/>
      </c>
      <c r="L690" s="679" t="str">
        <f>IF(D690&lt;&gt;"",IF(E690&lt;&gt;"",VLOOKUP(CONCATENATE(D690,"-",E690),'[2]Three Phase - UG'!$C$8:$T$18,12,FALSE),""),"")</f>
        <v/>
      </c>
      <c r="M690" s="679" t="str">
        <f>IF(D690&lt;&gt;"",IF(E690&lt;&gt;"",VLOOKUP(CONCATENATE(D690,"-",E690),'[2]Three Phase - UG'!$C$8:$T$18,13,FALSE),""),"")</f>
        <v/>
      </c>
      <c r="N690" s="678" t="str">
        <f>IF(D690&lt;&gt;"",IF(E690&lt;&gt;"",VLOOKUP(CONCATENATE(D690,"-",E690),'[2]Three Phase - UG'!$C$8:$T$18,15,FALSE)*1000000,""),"")</f>
        <v/>
      </c>
      <c r="O690" s="679"/>
      <c r="P690" s="678"/>
      <c r="W690" s="671"/>
      <c r="X690" s="606"/>
      <c r="Y690" s="606"/>
      <c r="Z690" s="606"/>
      <c r="AA690" s="606"/>
      <c r="AB690" s="606"/>
      <c r="AC690" s="606"/>
      <c r="AD690" s="606"/>
      <c r="AE690" s="606"/>
      <c r="AF690" s="625"/>
      <c r="AG690" s="625"/>
      <c r="AH690" s="625"/>
      <c r="AI690" s="625"/>
      <c r="AJ690" s="625"/>
      <c r="AK690" s="625"/>
      <c r="AL690" s="625"/>
      <c r="AM690" s="625"/>
      <c r="AN690" s="606"/>
      <c r="AO690" s="606"/>
      <c r="AP690" s="606"/>
      <c r="AQ690" s="606"/>
      <c r="AR690" s="606"/>
      <c r="AS690" s="606"/>
      <c r="AT690" s="606"/>
      <c r="AU690" s="606"/>
      <c r="AV690" s="606"/>
      <c r="AW690" s="606"/>
      <c r="AX690" s="606"/>
      <c r="AY690" s="606"/>
      <c r="AZ690" s="606"/>
      <c r="BA690" s="606"/>
    </row>
    <row r="691" spans="1:53" s="672" customFormat="1" x14ac:dyDescent="0.25">
      <c r="A691" s="606"/>
      <c r="B691" s="677"/>
      <c r="C691" s="677"/>
      <c r="D691" s="676"/>
      <c r="E691" s="675"/>
      <c r="F691" s="675"/>
      <c r="G691" s="673"/>
      <c r="H691" s="674"/>
      <c r="I691" s="673"/>
      <c r="J691" s="679" t="str">
        <f>IF(D691&lt;&gt;"",IF(E691&lt;&gt;"",VLOOKUP(CONCATENATE(D691,"-",E691),'[2]Three Phase - UG'!$C$8:$T$18,9,FALSE),""),"")</f>
        <v/>
      </c>
      <c r="K691" s="679" t="str">
        <f>IF(D691&lt;&gt;"",IF(E691&lt;&gt;"",VLOOKUP(CONCATENATE(D691,"-",E691),'[2]Three Phase - UG'!$C$8:$T$18,10,FALSE),""),"")</f>
        <v/>
      </c>
      <c r="L691" s="679" t="str">
        <f>IF(D691&lt;&gt;"",IF(E691&lt;&gt;"",VLOOKUP(CONCATENATE(D691,"-",E691),'[2]Three Phase - UG'!$C$8:$T$18,12,FALSE),""),"")</f>
        <v/>
      </c>
      <c r="M691" s="679" t="str">
        <f>IF(D691&lt;&gt;"",IF(E691&lt;&gt;"",VLOOKUP(CONCATENATE(D691,"-",E691),'[2]Three Phase - UG'!$C$8:$T$18,13,FALSE),""),"")</f>
        <v/>
      </c>
      <c r="N691" s="678" t="str">
        <f>IF(D691&lt;&gt;"",IF(E691&lt;&gt;"",VLOOKUP(CONCATENATE(D691,"-",E691),'[2]Three Phase - UG'!$C$8:$T$18,15,FALSE)*1000000,""),"")</f>
        <v/>
      </c>
      <c r="O691" s="679"/>
      <c r="P691" s="678"/>
      <c r="W691" s="671"/>
      <c r="X691" s="606"/>
      <c r="Y691" s="606"/>
      <c r="Z691" s="606"/>
      <c r="AA691" s="606"/>
      <c r="AB691" s="606"/>
      <c r="AC691" s="606"/>
      <c r="AD691" s="606"/>
      <c r="AE691" s="606"/>
      <c r="AF691" s="625"/>
      <c r="AG691" s="625"/>
      <c r="AH691" s="625"/>
      <c r="AI691" s="625"/>
      <c r="AJ691" s="625"/>
      <c r="AK691" s="625"/>
      <c r="AL691" s="625"/>
      <c r="AM691" s="625"/>
      <c r="AN691" s="606"/>
      <c r="AO691" s="606"/>
      <c r="AP691" s="606"/>
      <c r="AQ691" s="606"/>
      <c r="AR691" s="606"/>
      <c r="AS691" s="606"/>
      <c r="AT691" s="606"/>
      <c r="AU691" s="606"/>
      <c r="AV691" s="606"/>
      <c r="AW691" s="606"/>
      <c r="AX691" s="606"/>
      <c r="AY691" s="606"/>
      <c r="AZ691" s="606"/>
      <c r="BA691" s="606"/>
    </row>
    <row r="692" spans="1:53" s="672" customFormat="1" x14ac:dyDescent="0.25">
      <c r="A692" s="606"/>
      <c r="B692" s="677"/>
      <c r="C692" s="677"/>
      <c r="D692" s="676"/>
      <c r="E692" s="675"/>
      <c r="F692" s="675"/>
      <c r="G692" s="673"/>
      <c r="H692" s="674"/>
      <c r="I692" s="673"/>
      <c r="J692" s="679" t="str">
        <f>IF(D692&lt;&gt;"",IF(E692&lt;&gt;"",VLOOKUP(CONCATENATE(D692,"-",E692),'[2]Three Phase - UG'!$C$8:$T$18,9,FALSE),""),"")</f>
        <v/>
      </c>
      <c r="K692" s="679" t="str">
        <f>IF(D692&lt;&gt;"",IF(E692&lt;&gt;"",VLOOKUP(CONCATENATE(D692,"-",E692),'[2]Three Phase - UG'!$C$8:$T$18,10,FALSE),""),"")</f>
        <v/>
      </c>
      <c r="L692" s="679" t="str">
        <f>IF(D692&lt;&gt;"",IF(E692&lt;&gt;"",VLOOKUP(CONCATENATE(D692,"-",E692),'[2]Three Phase - UG'!$C$8:$T$18,12,FALSE),""),"")</f>
        <v/>
      </c>
      <c r="M692" s="679" t="str">
        <f>IF(D692&lt;&gt;"",IF(E692&lt;&gt;"",VLOOKUP(CONCATENATE(D692,"-",E692),'[2]Three Phase - UG'!$C$8:$T$18,13,FALSE),""),"")</f>
        <v/>
      </c>
      <c r="N692" s="678" t="str">
        <f>IF(D692&lt;&gt;"",IF(E692&lt;&gt;"",VLOOKUP(CONCATENATE(D692,"-",E692),'[2]Three Phase - UG'!$C$8:$T$18,15,FALSE)*1000000,""),"")</f>
        <v/>
      </c>
      <c r="O692" s="679"/>
      <c r="P692" s="678"/>
      <c r="W692" s="671"/>
      <c r="X692" s="606"/>
      <c r="Y692" s="606"/>
      <c r="Z692" s="606"/>
      <c r="AA692" s="606"/>
      <c r="AB692" s="606"/>
      <c r="AC692" s="606"/>
      <c r="AD692" s="606"/>
      <c r="AE692" s="606"/>
      <c r="AF692" s="625"/>
      <c r="AG692" s="625"/>
      <c r="AH692" s="625"/>
      <c r="AI692" s="625"/>
      <c r="AJ692" s="625"/>
      <c r="AK692" s="625"/>
      <c r="AL692" s="625"/>
      <c r="AM692" s="625"/>
      <c r="AN692" s="606"/>
      <c r="AO692" s="606"/>
      <c r="AP692" s="606"/>
      <c r="AQ692" s="606"/>
      <c r="AR692" s="606"/>
      <c r="AS692" s="606"/>
      <c r="AT692" s="606"/>
      <c r="AU692" s="606"/>
      <c r="AV692" s="606"/>
      <c r="AW692" s="606"/>
      <c r="AX692" s="606"/>
      <c r="AY692" s="606"/>
      <c r="AZ692" s="606"/>
      <c r="BA692" s="606"/>
    </row>
    <row r="693" spans="1:53" s="672" customFormat="1" x14ac:dyDescent="0.25">
      <c r="A693" s="606"/>
      <c r="B693" s="677"/>
      <c r="C693" s="677"/>
      <c r="D693" s="676"/>
      <c r="E693" s="675"/>
      <c r="F693" s="675"/>
      <c r="G693" s="673"/>
      <c r="H693" s="674"/>
      <c r="I693" s="673"/>
      <c r="J693" s="679" t="str">
        <f>IF(D693&lt;&gt;"",IF(E693&lt;&gt;"",VLOOKUP(CONCATENATE(D693,"-",E693),'[2]Three Phase - UG'!$C$8:$T$18,9,FALSE),""),"")</f>
        <v/>
      </c>
      <c r="K693" s="679" t="str">
        <f>IF(D693&lt;&gt;"",IF(E693&lt;&gt;"",VLOOKUP(CONCATENATE(D693,"-",E693),'[2]Three Phase - UG'!$C$8:$T$18,10,FALSE),""),"")</f>
        <v/>
      </c>
      <c r="L693" s="679" t="str">
        <f>IF(D693&lt;&gt;"",IF(E693&lt;&gt;"",VLOOKUP(CONCATENATE(D693,"-",E693),'[2]Three Phase - UG'!$C$8:$T$18,12,FALSE),""),"")</f>
        <v/>
      </c>
      <c r="M693" s="679" t="str">
        <f>IF(D693&lt;&gt;"",IF(E693&lt;&gt;"",VLOOKUP(CONCATENATE(D693,"-",E693),'[2]Three Phase - UG'!$C$8:$T$18,13,FALSE),""),"")</f>
        <v/>
      </c>
      <c r="N693" s="678" t="str">
        <f>IF(D693&lt;&gt;"",IF(E693&lt;&gt;"",VLOOKUP(CONCATENATE(D693,"-",E693),'[2]Three Phase - UG'!$C$8:$T$18,15,FALSE)*1000000,""),"")</f>
        <v/>
      </c>
      <c r="O693" s="679"/>
      <c r="P693" s="678"/>
      <c r="W693" s="671"/>
      <c r="X693" s="606"/>
      <c r="Y693" s="606"/>
      <c r="Z693" s="606"/>
      <c r="AA693" s="606"/>
      <c r="AB693" s="606"/>
      <c r="AC693" s="606"/>
      <c r="AD693" s="606"/>
      <c r="AE693" s="606"/>
      <c r="AF693" s="625"/>
      <c r="AG693" s="625"/>
      <c r="AH693" s="625"/>
      <c r="AI693" s="625"/>
      <c r="AJ693" s="625"/>
      <c r="AK693" s="625"/>
      <c r="AL693" s="625"/>
      <c r="AM693" s="625"/>
      <c r="AN693" s="606"/>
      <c r="AO693" s="606"/>
      <c r="AP693" s="606"/>
      <c r="AQ693" s="606"/>
      <c r="AR693" s="606"/>
      <c r="AS693" s="606"/>
      <c r="AT693" s="606"/>
      <c r="AU693" s="606"/>
      <c r="AV693" s="606"/>
      <c r="AW693" s="606"/>
      <c r="AX693" s="606"/>
      <c r="AY693" s="606"/>
      <c r="AZ693" s="606"/>
      <c r="BA693" s="606"/>
    </row>
    <row r="694" spans="1:53" s="672" customFormat="1" x14ac:dyDescent="0.25">
      <c r="A694" s="606"/>
      <c r="B694" s="677"/>
      <c r="C694" s="677"/>
      <c r="D694" s="676"/>
      <c r="E694" s="675"/>
      <c r="F694" s="675"/>
      <c r="G694" s="673"/>
      <c r="H694" s="674"/>
      <c r="I694" s="673"/>
      <c r="J694" s="679" t="str">
        <f>IF(D694&lt;&gt;"",IF(E694&lt;&gt;"",VLOOKUP(CONCATENATE(D694,"-",E694),'[2]Three Phase - UG'!$C$8:$T$18,9,FALSE),""),"")</f>
        <v/>
      </c>
      <c r="K694" s="679" t="str">
        <f>IF(D694&lt;&gt;"",IF(E694&lt;&gt;"",VLOOKUP(CONCATENATE(D694,"-",E694),'[2]Three Phase - UG'!$C$8:$T$18,10,FALSE),""),"")</f>
        <v/>
      </c>
      <c r="L694" s="679" t="str">
        <f>IF(D694&lt;&gt;"",IF(E694&lt;&gt;"",VLOOKUP(CONCATENATE(D694,"-",E694),'[2]Three Phase - UG'!$C$8:$T$18,12,FALSE),""),"")</f>
        <v/>
      </c>
      <c r="M694" s="679" t="str">
        <f>IF(D694&lt;&gt;"",IF(E694&lt;&gt;"",VLOOKUP(CONCATENATE(D694,"-",E694),'[2]Three Phase - UG'!$C$8:$T$18,13,FALSE),""),"")</f>
        <v/>
      </c>
      <c r="N694" s="678" t="str">
        <f>IF(D694&lt;&gt;"",IF(E694&lt;&gt;"",VLOOKUP(CONCATENATE(D694,"-",E694),'[2]Three Phase - UG'!$C$8:$T$18,15,FALSE)*1000000,""),"")</f>
        <v/>
      </c>
      <c r="O694" s="679"/>
      <c r="P694" s="678"/>
      <c r="W694" s="671"/>
      <c r="X694" s="606"/>
      <c r="Y694" s="606"/>
      <c r="Z694" s="606"/>
      <c r="AA694" s="606"/>
      <c r="AB694" s="606"/>
      <c r="AC694" s="606"/>
      <c r="AD694" s="606"/>
      <c r="AE694" s="606"/>
      <c r="AF694" s="625"/>
      <c r="AG694" s="625"/>
      <c r="AH694" s="625"/>
      <c r="AI694" s="625"/>
      <c r="AJ694" s="625"/>
      <c r="AK694" s="625"/>
      <c r="AL694" s="625"/>
      <c r="AM694" s="625"/>
      <c r="AN694" s="606"/>
      <c r="AO694" s="606"/>
      <c r="AP694" s="606"/>
      <c r="AQ694" s="606"/>
      <c r="AR694" s="606"/>
      <c r="AS694" s="606"/>
      <c r="AT694" s="606"/>
      <c r="AU694" s="606"/>
      <c r="AV694" s="606"/>
      <c r="AW694" s="606"/>
      <c r="AX694" s="606"/>
      <c r="AY694" s="606"/>
      <c r="AZ694" s="606"/>
      <c r="BA694" s="606"/>
    </row>
    <row r="695" spans="1:53" s="672" customFormat="1" x14ac:dyDescent="0.25">
      <c r="A695" s="606"/>
      <c r="B695" s="677"/>
      <c r="C695" s="677"/>
      <c r="D695" s="676"/>
      <c r="E695" s="675"/>
      <c r="F695" s="675"/>
      <c r="G695" s="673"/>
      <c r="H695" s="674"/>
      <c r="I695" s="673"/>
      <c r="J695" s="679" t="str">
        <f>IF(D695&lt;&gt;"",IF(E695&lt;&gt;"",VLOOKUP(CONCATENATE(D695,"-",E695),'[2]Three Phase - UG'!$C$8:$T$18,9,FALSE),""),"")</f>
        <v/>
      </c>
      <c r="K695" s="679" t="str">
        <f>IF(D695&lt;&gt;"",IF(E695&lt;&gt;"",VLOOKUP(CONCATENATE(D695,"-",E695),'[2]Three Phase - UG'!$C$8:$T$18,10,FALSE),""),"")</f>
        <v/>
      </c>
      <c r="L695" s="679" t="str">
        <f>IF(D695&lt;&gt;"",IF(E695&lt;&gt;"",VLOOKUP(CONCATENATE(D695,"-",E695),'[2]Three Phase - UG'!$C$8:$T$18,12,FALSE),""),"")</f>
        <v/>
      </c>
      <c r="M695" s="679" t="str">
        <f>IF(D695&lt;&gt;"",IF(E695&lt;&gt;"",VLOOKUP(CONCATENATE(D695,"-",E695),'[2]Three Phase - UG'!$C$8:$T$18,13,FALSE),""),"")</f>
        <v/>
      </c>
      <c r="N695" s="678" t="str">
        <f>IF(D695&lt;&gt;"",IF(E695&lt;&gt;"",VLOOKUP(CONCATENATE(D695,"-",E695),'[2]Three Phase - UG'!$C$8:$T$18,15,FALSE)*1000000,""),"")</f>
        <v/>
      </c>
      <c r="O695" s="679"/>
      <c r="P695" s="678"/>
      <c r="W695" s="671"/>
      <c r="X695" s="606"/>
      <c r="Y695" s="606"/>
      <c r="Z695" s="606"/>
      <c r="AA695" s="606"/>
      <c r="AB695" s="606"/>
      <c r="AC695" s="606"/>
      <c r="AD695" s="606"/>
      <c r="AE695" s="606"/>
      <c r="AF695" s="625"/>
      <c r="AG695" s="625"/>
      <c r="AH695" s="625"/>
      <c r="AI695" s="625"/>
      <c r="AJ695" s="625"/>
      <c r="AK695" s="625"/>
      <c r="AL695" s="625"/>
      <c r="AM695" s="625"/>
      <c r="AN695" s="606"/>
      <c r="AO695" s="606"/>
      <c r="AP695" s="606"/>
      <c r="AQ695" s="606"/>
      <c r="AR695" s="606"/>
      <c r="AS695" s="606"/>
      <c r="AT695" s="606"/>
      <c r="AU695" s="606"/>
      <c r="AV695" s="606"/>
      <c r="AW695" s="606"/>
      <c r="AX695" s="606"/>
      <c r="AY695" s="606"/>
      <c r="AZ695" s="606"/>
      <c r="BA695" s="606"/>
    </row>
    <row r="696" spans="1:53" s="672" customFormat="1" x14ac:dyDescent="0.25">
      <c r="A696" s="606"/>
      <c r="B696" s="677"/>
      <c r="C696" s="677"/>
      <c r="D696" s="676"/>
      <c r="E696" s="675"/>
      <c r="F696" s="675"/>
      <c r="G696" s="673"/>
      <c r="H696" s="674"/>
      <c r="I696" s="673"/>
      <c r="J696" s="679" t="str">
        <f>IF(D696&lt;&gt;"",IF(E696&lt;&gt;"",VLOOKUP(CONCATENATE(D696,"-",E696),'[2]Three Phase - UG'!$C$8:$T$18,9,FALSE),""),"")</f>
        <v/>
      </c>
      <c r="K696" s="679" t="str">
        <f>IF(D696&lt;&gt;"",IF(E696&lt;&gt;"",VLOOKUP(CONCATENATE(D696,"-",E696),'[2]Three Phase - UG'!$C$8:$T$18,10,FALSE),""),"")</f>
        <v/>
      </c>
      <c r="L696" s="679" t="str">
        <f>IF(D696&lt;&gt;"",IF(E696&lt;&gt;"",VLOOKUP(CONCATENATE(D696,"-",E696),'[2]Three Phase - UG'!$C$8:$T$18,12,FALSE),""),"")</f>
        <v/>
      </c>
      <c r="M696" s="679" t="str">
        <f>IF(D696&lt;&gt;"",IF(E696&lt;&gt;"",VLOOKUP(CONCATENATE(D696,"-",E696),'[2]Three Phase - UG'!$C$8:$T$18,13,FALSE),""),"")</f>
        <v/>
      </c>
      <c r="N696" s="678" t="str">
        <f>IF(D696&lt;&gt;"",IF(E696&lt;&gt;"",VLOOKUP(CONCATENATE(D696,"-",E696),'[2]Three Phase - UG'!$C$8:$T$18,15,FALSE)*1000000,""),"")</f>
        <v/>
      </c>
      <c r="O696" s="679"/>
      <c r="P696" s="678"/>
      <c r="W696" s="671"/>
      <c r="X696" s="606"/>
      <c r="Y696" s="606"/>
      <c r="Z696" s="606"/>
      <c r="AA696" s="606"/>
      <c r="AB696" s="606"/>
      <c r="AC696" s="606"/>
      <c r="AD696" s="606"/>
      <c r="AE696" s="606"/>
      <c r="AF696" s="625"/>
      <c r="AG696" s="625"/>
      <c r="AH696" s="625"/>
      <c r="AI696" s="625"/>
      <c r="AJ696" s="625"/>
      <c r="AK696" s="625"/>
      <c r="AL696" s="625"/>
      <c r="AM696" s="625"/>
      <c r="AN696" s="606"/>
      <c r="AO696" s="606"/>
      <c r="AP696" s="606"/>
      <c r="AQ696" s="606"/>
      <c r="AR696" s="606"/>
      <c r="AS696" s="606"/>
      <c r="AT696" s="606"/>
      <c r="AU696" s="606"/>
      <c r="AV696" s="606"/>
      <c r="AW696" s="606"/>
      <c r="AX696" s="606"/>
      <c r="AY696" s="606"/>
      <c r="AZ696" s="606"/>
      <c r="BA696" s="606"/>
    </row>
    <row r="697" spans="1:53" s="672" customFormat="1" x14ac:dyDescent="0.25">
      <c r="A697" s="606"/>
      <c r="B697" s="677"/>
      <c r="C697" s="677"/>
      <c r="D697" s="676"/>
      <c r="E697" s="675"/>
      <c r="F697" s="675"/>
      <c r="G697" s="673"/>
      <c r="H697" s="674"/>
      <c r="I697" s="673"/>
      <c r="J697" s="679" t="str">
        <f>IF(D697&lt;&gt;"",IF(E697&lt;&gt;"",VLOOKUP(CONCATENATE(D697,"-",E697),'[2]Three Phase - UG'!$C$8:$T$18,9,FALSE),""),"")</f>
        <v/>
      </c>
      <c r="K697" s="679" t="str">
        <f>IF(D697&lt;&gt;"",IF(E697&lt;&gt;"",VLOOKUP(CONCATENATE(D697,"-",E697),'[2]Three Phase - UG'!$C$8:$T$18,10,FALSE),""),"")</f>
        <v/>
      </c>
      <c r="L697" s="679" t="str">
        <f>IF(D697&lt;&gt;"",IF(E697&lt;&gt;"",VLOOKUP(CONCATENATE(D697,"-",E697),'[2]Three Phase - UG'!$C$8:$T$18,12,FALSE),""),"")</f>
        <v/>
      </c>
      <c r="M697" s="679" t="str">
        <f>IF(D697&lt;&gt;"",IF(E697&lt;&gt;"",VLOOKUP(CONCATENATE(D697,"-",E697),'[2]Three Phase - UG'!$C$8:$T$18,13,FALSE),""),"")</f>
        <v/>
      </c>
      <c r="N697" s="678" t="str">
        <f>IF(D697&lt;&gt;"",IF(E697&lt;&gt;"",VLOOKUP(CONCATENATE(D697,"-",E697),'[2]Three Phase - UG'!$C$8:$T$18,15,FALSE)*1000000,""),"")</f>
        <v/>
      </c>
      <c r="O697" s="679"/>
      <c r="P697" s="678"/>
      <c r="W697" s="671"/>
      <c r="X697" s="606"/>
      <c r="Y697" s="606"/>
      <c r="Z697" s="606"/>
      <c r="AA697" s="606"/>
      <c r="AB697" s="606"/>
      <c r="AC697" s="606"/>
      <c r="AD697" s="606"/>
      <c r="AE697" s="606"/>
      <c r="AF697" s="625"/>
      <c r="AG697" s="625"/>
      <c r="AH697" s="625"/>
      <c r="AI697" s="625"/>
      <c r="AJ697" s="625"/>
      <c r="AK697" s="625"/>
      <c r="AL697" s="625"/>
      <c r="AM697" s="625"/>
      <c r="AN697" s="606"/>
      <c r="AO697" s="606"/>
      <c r="AP697" s="606"/>
      <c r="AQ697" s="606"/>
      <c r="AR697" s="606"/>
      <c r="AS697" s="606"/>
      <c r="AT697" s="606"/>
      <c r="AU697" s="606"/>
      <c r="AV697" s="606"/>
      <c r="AW697" s="606"/>
      <c r="AX697" s="606"/>
      <c r="AY697" s="606"/>
      <c r="AZ697" s="606"/>
      <c r="BA697" s="606"/>
    </row>
    <row r="698" spans="1:53" s="672" customFormat="1" x14ac:dyDescent="0.25">
      <c r="A698" s="606"/>
      <c r="B698" s="677"/>
      <c r="C698" s="677"/>
      <c r="D698" s="676"/>
      <c r="E698" s="675"/>
      <c r="F698" s="675"/>
      <c r="G698" s="673"/>
      <c r="H698" s="674"/>
      <c r="I698" s="673"/>
      <c r="J698" s="679" t="str">
        <f>IF(D698&lt;&gt;"",IF(E698&lt;&gt;"",VLOOKUP(CONCATENATE(D698,"-",E698),'[2]Three Phase - UG'!$C$8:$T$18,9,FALSE),""),"")</f>
        <v/>
      </c>
      <c r="K698" s="679" t="str">
        <f>IF(D698&lt;&gt;"",IF(E698&lt;&gt;"",VLOOKUP(CONCATENATE(D698,"-",E698),'[2]Three Phase - UG'!$C$8:$T$18,10,FALSE),""),"")</f>
        <v/>
      </c>
      <c r="L698" s="679" t="str">
        <f>IF(D698&lt;&gt;"",IF(E698&lt;&gt;"",VLOOKUP(CONCATENATE(D698,"-",E698),'[2]Three Phase - UG'!$C$8:$T$18,12,FALSE),""),"")</f>
        <v/>
      </c>
      <c r="M698" s="679" t="str">
        <f>IF(D698&lt;&gt;"",IF(E698&lt;&gt;"",VLOOKUP(CONCATENATE(D698,"-",E698),'[2]Three Phase - UG'!$C$8:$T$18,13,FALSE),""),"")</f>
        <v/>
      </c>
      <c r="N698" s="678" t="str">
        <f>IF(D698&lt;&gt;"",IF(E698&lt;&gt;"",VLOOKUP(CONCATENATE(D698,"-",E698),'[2]Three Phase - UG'!$C$8:$T$18,15,FALSE)*1000000,""),"")</f>
        <v/>
      </c>
      <c r="O698" s="679"/>
      <c r="P698" s="678"/>
      <c r="W698" s="671"/>
      <c r="X698" s="606"/>
      <c r="Y698" s="606"/>
      <c r="Z698" s="606"/>
      <c r="AA698" s="606"/>
      <c r="AB698" s="606"/>
      <c r="AC698" s="606"/>
      <c r="AD698" s="606"/>
      <c r="AE698" s="606"/>
      <c r="AF698" s="625"/>
      <c r="AG698" s="625"/>
      <c r="AH698" s="625"/>
      <c r="AI698" s="625"/>
      <c r="AJ698" s="625"/>
      <c r="AK698" s="625"/>
      <c r="AL698" s="625"/>
      <c r="AM698" s="625"/>
      <c r="AN698" s="606"/>
      <c r="AO698" s="606"/>
      <c r="AP698" s="606"/>
      <c r="AQ698" s="606"/>
      <c r="AR698" s="606"/>
      <c r="AS698" s="606"/>
      <c r="AT698" s="606"/>
      <c r="AU698" s="606"/>
      <c r="AV698" s="606"/>
      <c r="AW698" s="606"/>
      <c r="AX698" s="606"/>
      <c r="AY698" s="606"/>
      <c r="AZ698" s="606"/>
      <c r="BA698" s="606"/>
    </row>
    <row r="699" spans="1:53" s="672" customFormat="1" x14ac:dyDescent="0.25">
      <c r="A699" s="606"/>
      <c r="B699" s="677"/>
      <c r="C699" s="677"/>
      <c r="D699" s="676"/>
      <c r="E699" s="675"/>
      <c r="F699" s="675"/>
      <c r="G699" s="673"/>
      <c r="H699" s="674"/>
      <c r="I699" s="673"/>
      <c r="J699" s="679" t="str">
        <f>IF(D699&lt;&gt;"",IF(E699&lt;&gt;"",VLOOKUP(CONCATENATE(D699,"-",E699),'[2]Three Phase - UG'!$C$8:$T$18,9,FALSE),""),"")</f>
        <v/>
      </c>
      <c r="K699" s="679" t="str">
        <f>IF(D699&lt;&gt;"",IF(E699&lt;&gt;"",VLOOKUP(CONCATENATE(D699,"-",E699),'[2]Three Phase - UG'!$C$8:$T$18,10,FALSE),""),"")</f>
        <v/>
      </c>
      <c r="L699" s="679" t="str">
        <f>IF(D699&lt;&gt;"",IF(E699&lt;&gt;"",VLOOKUP(CONCATENATE(D699,"-",E699),'[2]Three Phase - UG'!$C$8:$T$18,12,FALSE),""),"")</f>
        <v/>
      </c>
      <c r="M699" s="679" t="str">
        <f>IF(D699&lt;&gt;"",IF(E699&lt;&gt;"",VLOOKUP(CONCATENATE(D699,"-",E699),'[2]Three Phase - UG'!$C$8:$T$18,13,FALSE),""),"")</f>
        <v/>
      </c>
      <c r="N699" s="678" t="str">
        <f>IF(D699&lt;&gt;"",IF(E699&lt;&gt;"",VLOOKUP(CONCATENATE(D699,"-",E699),'[2]Three Phase - UG'!$C$8:$T$18,15,FALSE)*1000000,""),"")</f>
        <v/>
      </c>
      <c r="O699" s="679"/>
      <c r="P699" s="678"/>
      <c r="W699" s="671"/>
      <c r="X699" s="606"/>
      <c r="Y699" s="606"/>
      <c r="Z699" s="606"/>
      <c r="AA699" s="606"/>
      <c r="AB699" s="606"/>
      <c r="AC699" s="606"/>
      <c r="AD699" s="606"/>
      <c r="AE699" s="606"/>
      <c r="AF699" s="625"/>
      <c r="AG699" s="625"/>
      <c r="AH699" s="625"/>
      <c r="AI699" s="625"/>
      <c r="AJ699" s="625"/>
      <c r="AK699" s="625"/>
      <c r="AL699" s="625"/>
      <c r="AM699" s="625"/>
      <c r="AN699" s="606"/>
      <c r="AO699" s="606"/>
      <c r="AP699" s="606"/>
      <c r="AQ699" s="606"/>
      <c r="AR699" s="606"/>
      <c r="AS699" s="606"/>
      <c r="AT699" s="606"/>
      <c r="AU699" s="606"/>
      <c r="AV699" s="606"/>
      <c r="AW699" s="606"/>
      <c r="AX699" s="606"/>
      <c r="AY699" s="606"/>
      <c r="AZ699" s="606"/>
      <c r="BA699" s="606"/>
    </row>
    <row r="700" spans="1:53" s="672" customFormat="1" x14ac:dyDescent="0.25">
      <c r="A700" s="606"/>
      <c r="B700" s="677"/>
      <c r="C700" s="677"/>
      <c r="D700" s="676"/>
      <c r="E700" s="675"/>
      <c r="F700" s="675"/>
      <c r="G700" s="673"/>
      <c r="H700" s="674"/>
      <c r="I700" s="673"/>
      <c r="J700" s="679" t="str">
        <f>IF(D700&lt;&gt;"",IF(E700&lt;&gt;"",VLOOKUP(CONCATENATE(D700,"-",E700),'[2]Three Phase - UG'!$C$8:$T$18,9,FALSE),""),"")</f>
        <v/>
      </c>
      <c r="K700" s="679" t="str">
        <f>IF(D700&lt;&gt;"",IF(E700&lt;&gt;"",VLOOKUP(CONCATENATE(D700,"-",E700),'[2]Three Phase - UG'!$C$8:$T$18,10,FALSE),""),"")</f>
        <v/>
      </c>
      <c r="L700" s="679" t="str">
        <f>IF(D700&lt;&gt;"",IF(E700&lt;&gt;"",VLOOKUP(CONCATENATE(D700,"-",E700),'[2]Three Phase - UG'!$C$8:$T$18,12,FALSE),""),"")</f>
        <v/>
      </c>
      <c r="M700" s="679" t="str">
        <f>IF(D700&lt;&gt;"",IF(E700&lt;&gt;"",VLOOKUP(CONCATENATE(D700,"-",E700),'[2]Three Phase - UG'!$C$8:$T$18,13,FALSE),""),"")</f>
        <v/>
      </c>
      <c r="N700" s="678" t="str">
        <f>IF(D700&lt;&gt;"",IF(E700&lt;&gt;"",VLOOKUP(CONCATENATE(D700,"-",E700),'[2]Three Phase - UG'!$C$8:$T$18,15,FALSE)*1000000,""),"")</f>
        <v/>
      </c>
      <c r="O700" s="679"/>
      <c r="P700" s="678"/>
      <c r="W700" s="671"/>
      <c r="X700" s="606"/>
      <c r="Y700" s="606"/>
      <c r="Z700" s="606"/>
      <c r="AA700" s="606"/>
      <c r="AB700" s="606"/>
      <c r="AC700" s="606"/>
      <c r="AD700" s="606"/>
      <c r="AE700" s="606"/>
      <c r="AF700" s="625"/>
      <c r="AG700" s="625"/>
      <c r="AH700" s="625"/>
      <c r="AI700" s="625"/>
      <c r="AJ700" s="625"/>
      <c r="AK700" s="625"/>
      <c r="AL700" s="625"/>
      <c r="AM700" s="625"/>
      <c r="AN700" s="606"/>
      <c r="AO700" s="606"/>
      <c r="AP700" s="606"/>
      <c r="AQ700" s="606"/>
      <c r="AR700" s="606"/>
      <c r="AS700" s="606"/>
      <c r="AT700" s="606"/>
      <c r="AU700" s="606"/>
      <c r="AV700" s="606"/>
      <c r="AW700" s="606"/>
      <c r="AX700" s="606"/>
      <c r="AY700" s="606"/>
      <c r="AZ700" s="606"/>
      <c r="BA700" s="606"/>
    </row>
    <row r="701" spans="1:53" s="672" customFormat="1" x14ac:dyDescent="0.25">
      <c r="A701" s="606"/>
      <c r="B701" s="677"/>
      <c r="C701" s="677"/>
      <c r="D701" s="676"/>
      <c r="E701" s="675"/>
      <c r="F701" s="675"/>
      <c r="G701" s="673"/>
      <c r="H701" s="674"/>
      <c r="I701" s="673"/>
      <c r="J701" s="679" t="str">
        <f>IF(D701&lt;&gt;"",IF(E701&lt;&gt;"",VLOOKUP(CONCATENATE(D701,"-",E701),'[2]Three Phase - UG'!$C$8:$T$18,9,FALSE),""),"")</f>
        <v/>
      </c>
      <c r="K701" s="679" t="str">
        <f>IF(D701&lt;&gt;"",IF(E701&lt;&gt;"",VLOOKUP(CONCATENATE(D701,"-",E701),'[2]Three Phase - UG'!$C$8:$T$18,10,FALSE),""),"")</f>
        <v/>
      </c>
      <c r="L701" s="679" t="str">
        <f>IF(D701&lt;&gt;"",IF(E701&lt;&gt;"",VLOOKUP(CONCATENATE(D701,"-",E701),'[2]Three Phase - UG'!$C$8:$T$18,12,FALSE),""),"")</f>
        <v/>
      </c>
      <c r="M701" s="679" t="str">
        <f>IF(D701&lt;&gt;"",IF(E701&lt;&gt;"",VLOOKUP(CONCATENATE(D701,"-",E701),'[2]Three Phase - UG'!$C$8:$T$18,13,FALSE),""),"")</f>
        <v/>
      </c>
      <c r="N701" s="678" t="str">
        <f>IF(D701&lt;&gt;"",IF(E701&lt;&gt;"",VLOOKUP(CONCATENATE(D701,"-",E701),'[2]Three Phase - UG'!$C$8:$T$18,15,FALSE)*1000000,""),"")</f>
        <v/>
      </c>
      <c r="O701" s="679"/>
      <c r="P701" s="678"/>
      <c r="W701" s="671"/>
      <c r="X701" s="606"/>
      <c r="Y701" s="606"/>
      <c r="Z701" s="606"/>
      <c r="AA701" s="606"/>
      <c r="AB701" s="606"/>
      <c r="AC701" s="606"/>
      <c r="AD701" s="606"/>
      <c r="AE701" s="606"/>
      <c r="AF701" s="625"/>
      <c r="AG701" s="625"/>
      <c r="AH701" s="625"/>
      <c r="AI701" s="625"/>
      <c r="AJ701" s="625"/>
      <c r="AK701" s="625"/>
      <c r="AL701" s="625"/>
      <c r="AM701" s="625"/>
      <c r="AN701" s="606"/>
      <c r="AO701" s="606"/>
      <c r="AP701" s="606"/>
      <c r="AQ701" s="606"/>
      <c r="AR701" s="606"/>
      <c r="AS701" s="606"/>
      <c r="AT701" s="606"/>
      <c r="AU701" s="606"/>
      <c r="AV701" s="606"/>
      <c r="AW701" s="606"/>
      <c r="AX701" s="606"/>
      <c r="AY701" s="606"/>
      <c r="AZ701" s="606"/>
      <c r="BA701" s="606"/>
    </row>
    <row r="702" spans="1:53" s="672" customFormat="1" x14ac:dyDescent="0.25">
      <c r="A702" s="606"/>
      <c r="B702" s="677"/>
      <c r="C702" s="677"/>
      <c r="D702" s="676"/>
      <c r="E702" s="675"/>
      <c r="F702" s="675"/>
      <c r="G702" s="673"/>
      <c r="H702" s="674"/>
      <c r="I702" s="673"/>
      <c r="J702" s="679" t="str">
        <f>IF(D702&lt;&gt;"",IF(E702&lt;&gt;"",VLOOKUP(CONCATENATE(D702,"-",E702),'[2]Three Phase - UG'!$C$8:$T$18,9,FALSE),""),"")</f>
        <v/>
      </c>
      <c r="K702" s="679" t="str">
        <f>IF(D702&lt;&gt;"",IF(E702&lt;&gt;"",VLOOKUP(CONCATENATE(D702,"-",E702),'[2]Three Phase - UG'!$C$8:$T$18,10,FALSE),""),"")</f>
        <v/>
      </c>
      <c r="L702" s="679" t="str">
        <f>IF(D702&lt;&gt;"",IF(E702&lt;&gt;"",VLOOKUP(CONCATENATE(D702,"-",E702),'[2]Three Phase - UG'!$C$8:$T$18,12,FALSE),""),"")</f>
        <v/>
      </c>
      <c r="M702" s="679" t="str">
        <f>IF(D702&lt;&gt;"",IF(E702&lt;&gt;"",VLOOKUP(CONCATENATE(D702,"-",E702),'[2]Three Phase - UG'!$C$8:$T$18,13,FALSE),""),"")</f>
        <v/>
      </c>
      <c r="N702" s="678" t="str">
        <f>IF(D702&lt;&gt;"",IF(E702&lt;&gt;"",VLOOKUP(CONCATENATE(D702,"-",E702),'[2]Three Phase - UG'!$C$8:$T$18,15,FALSE)*1000000,""),"")</f>
        <v/>
      </c>
      <c r="O702" s="679"/>
      <c r="P702" s="678"/>
      <c r="W702" s="671"/>
      <c r="X702" s="606"/>
      <c r="Y702" s="606"/>
      <c r="Z702" s="606"/>
      <c r="AA702" s="606"/>
      <c r="AB702" s="606"/>
      <c r="AC702" s="606"/>
      <c r="AD702" s="606"/>
      <c r="AE702" s="606"/>
      <c r="AF702" s="625"/>
      <c r="AG702" s="625"/>
      <c r="AH702" s="625"/>
      <c r="AI702" s="625"/>
      <c r="AJ702" s="625"/>
      <c r="AK702" s="625"/>
      <c r="AL702" s="625"/>
      <c r="AM702" s="625"/>
      <c r="AN702" s="606"/>
      <c r="AO702" s="606"/>
      <c r="AP702" s="606"/>
      <c r="AQ702" s="606"/>
      <c r="AR702" s="606"/>
      <c r="AS702" s="606"/>
      <c r="AT702" s="606"/>
      <c r="AU702" s="606"/>
      <c r="AV702" s="606"/>
      <c r="AW702" s="606"/>
      <c r="AX702" s="606"/>
      <c r="AY702" s="606"/>
      <c r="AZ702" s="606"/>
      <c r="BA702" s="606"/>
    </row>
    <row r="703" spans="1:53" s="672" customFormat="1" x14ac:dyDescent="0.25">
      <c r="A703" s="606"/>
      <c r="B703" s="677"/>
      <c r="C703" s="677"/>
      <c r="D703" s="676"/>
      <c r="E703" s="675"/>
      <c r="F703" s="675"/>
      <c r="G703" s="673"/>
      <c r="H703" s="674"/>
      <c r="I703" s="673"/>
      <c r="J703" s="679" t="str">
        <f>IF(D703&lt;&gt;"",IF(E703&lt;&gt;"",VLOOKUP(CONCATENATE(D703,"-",E703),'[2]Three Phase - UG'!$C$8:$T$18,9,FALSE),""),"")</f>
        <v/>
      </c>
      <c r="K703" s="679" t="str">
        <f>IF(D703&lt;&gt;"",IF(E703&lt;&gt;"",VLOOKUP(CONCATENATE(D703,"-",E703),'[2]Three Phase - UG'!$C$8:$T$18,10,FALSE),""),"")</f>
        <v/>
      </c>
      <c r="L703" s="679" t="str">
        <f>IF(D703&lt;&gt;"",IF(E703&lt;&gt;"",VLOOKUP(CONCATENATE(D703,"-",E703),'[2]Three Phase - UG'!$C$8:$T$18,12,FALSE),""),"")</f>
        <v/>
      </c>
      <c r="M703" s="679" t="str">
        <f>IF(D703&lt;&gt;"",IF(E703&lt;&gt;"",VLOOKUP(CONCATENATE(D703,"-",E703),'[2]Three Phase - UG'!$C$8:$T$18,13,FALSE),""),"")</f>
        <v/>
      </c>
      <c r="N703" s="678" t="str">
        <f>IF(D703&lt;&gt;"",IF(E703&lt;&gt;"",VLOOKUP(CONCATENATE(D703,"-",E703),'[2]Three Phase - UG'!$C$8:$T$18,15,FALSE)*1000000,""),"")</f>
        <v/>
      </c>
      <c r="O703" s="679"/>
      <c r="P703" s="678"/>
      <c r="W703" s="671"/>
      <c r="X703" s="606"/>
      <c r="Y703" s="606"/>
      <c r="Z703" s="606"/>
      <c r="AA703" s="606"/>
      <c r="AB703" s="606"/>
      <c r="AC703" s="606"/>
      <c r="AD703" s="606"/>
      <c r="AE703" s="606"/>
      <c r="AF703" s="625"/>
      <c r="AG703" s="625"/>
      <c r="AH703" s="625"/>
      <c r="AI703" s="625"/>
      <c r="AJ703" s="625"/>
      <c r="AK703" s="625"/>
      <c r="AL703" s="625"/>
      <c r="AM703" s="625"/>
      <c r="AN703" s="606"/>
      <c r="AO703" s="606"/>
      <c r="AP703" s="606"/>
      <c r="AQ703" s="606"/>
      <c r="AR703" s="606"/>
      <c r="AS703" s="606"/>
      <c r="AT703" s="606"/>
      <c r="AU703" s="606"/>
      <c r="AV703" s="606"/>
      <c r="AW703" s="606"/>
      <c r="AX703" s="606"/>
      <c r="AY703" s="606"/>
      <c r="AZ703" s="606"/>
      <c r="BA703" s="606"/>
    </row>
    <row r="704" spans="1:53" s="672" customFormat="1" x14ac:dyDescent="0.25">
      <c r="A704" s="606"/>
      <c r="B704" s="677"/>
      <c r="C704" s="677"/>
      <c r="D704" s="676"/>
      <c r="E704" s="675"/>
      <c r="F704" s="675"/>
      <c r="G704" s="673"/>
      <c r="H704" s="674"/>
      <c r="I704" s="673"/>
      <c r="J704" s="679" t="str">
        <f>IF(D704&lt;&gt;"",IF(E704&lt;&gt;"",VLOOKUP(CONCATENATE(D704,"-",E704),'[2]Three Phase - UG'!$C$8:$T$18,9,FALSE),""),"")</f>
        <v/>
      </c>
      <c r="K704" s="679" t="str">
        <f>IF(D704&lt;&gt;"",IF(E704&lt;&gt;"",VLOOKUP(CONCATENATE(D704,"-",E704),'[2]Three Phase - UG'!$C$8:$T$18,10,FALSE),""),"")</f>
        <v/>
      </c>
      <c r="L704" s="679" t="str">
        <f>IF(D704&lt;&gt;"",IF(E704&lt;&gt;"",VLOOKUP(CONCATENATE(D704,"-",E704),'[2]Three Phase - UG'!$C$8:$T$18,12,FALSE),""),"")</f>
        <v/>
      </c>
      <c r="M704" s="679" t="str">
        <f>IF(D704&lt;&gt;"",IF(E704&lt;&gt;"",VLOOKUP(CONCATENATE(D704,"-",E704),'[2]Three Phase - UG'!$C$8:$T$18,13,FALSE),""),"")</f>
        <v/>
      </c>
      <c r="N704" s="678" t="str">
        <f>IF(D704&lt;&gt;"",IF(E704&lt;&gt;"",VLOOKUP(CONCATENATE(D704,"-",E704),'[2]Three Phase - UG'!$C$8:$T$18,15,FALSE)*1000000,""),"")</f>
        <v/>
      </c>
      <c r="O704" s="679"/>
      <c r="P704" s="678"/>
      <c r="W704" s="671"/>
      <c r="X704" s="606"/>
      <c r="Y704" s="606"/>
      <c r="Z704" s="606"/>
      <c r="AA704" s="606"/>
      <c r="AB704" s="606"/>
      <c r="AC704" s="606"/>
      <c r="AD704" s="606"/>
      <c r="AE704" s="606"/>
      <c r="AF704" s="625"/>
      <c r="AG704" s="625"/>
      <c r="AH704" s="625"/>
      <c r="AI704" s="625"/>
      <c r="AJ704" s="625"/>
      <c r="AK704" s="625"/>
      <c r="AL704" s="625"/>
      <c r="AM704" s="625"/>
      <c r="AN704" s="606"/>
      <c r="AO704" s="606"/>
      <c r="AP704" s="606"/>
      <c r="AQ704" s="606"/>
      <c r="AR704" s="606"/>
      <c r="AS704" s="606"/>
      <c r="AT704" s="606"/>
      <c r="AU704" s="606"/>
      <c r="AV704" s="606"/>
      <c r="AW704" s="606"/>
      <c r="AX704" s="606"/>
      <c r="AY704" s="606"/>
      <c r="AZ704" s="606"/>
      <c r="BA704" s="606"/>
    </row>
    <row r="705" spans="1:53" s="672" customFormat="1" x14ac:dyDescent="0.25">
      <c r="A705" s="606"/>
      <c r="B705" s="677"/>
      <c r="C705" s="677"/>
      <c r="D705" s="676"/>
      <c r="E705" s="675"/>
      <c r="F705" s="675"/>
      <c r="G705" s="673"/>
      <c r="H705" s="674"/>
      <c r="I705" s="673"/>
      <c r="J705" s="679" t="str">
        <f>IF(D705&lt;&gt;"",IF(E705&lt;&gt;"",VLOOKUP(CONCATENATE(D705,"-",E705),'[2]Three Phase - UG'!$C$8:$T$18,9,FALSE),""),"")</f>
        <v/>
      </c>
      <c r="K705" s="679" t="str">
        <f>IF(D705&lt;&gt;"",IF(E705&lt;&gt;"",VLOOKUP(CONCATENATE(D705,"-",E705),'[2]Three Phase - UG'!$C$8:$T$18,10,FALSE),""),"")</f>
        <v/>
      </c>
      <c r="L705" s="679" t="str">
        <f>IF(D705&lt;&gt;"",IF(E705&lt;&gt;"",VLOOKUP(CONCATENATE(D705,"-",E705),'[2]Three Phase - UG'!$C$8:$T$18,12,FALSE),""),"")</f>
        <v/>
      </c>
      <c r="M705" s="679" t="str">
        <f>IF(D705&lt;&gt;"",IF(E705&lt;&gt;"",VLOOKUP(CONCATENATE(D705,"-",E705),'[2]Three Phase - UG'!$C$8:$T$18,13,FALSE),""),"")</f>
        <v/>
      </c>
      <c r="N705" s="678" t="str">
        <f>IF(D705&lt;&gt;"",IF(E705&lt;&gt;"",VLOOKUP(CONCATENATE(D705,"-",E705),'[2]Three Phase - UG'!$C$8:$T$18,15,FALSE)*1000000,""),"")</f>
        <v/>
      </c>
      <c r="O705" s="679"/>
      <c r="P705" s="678"/>
      <c r="W705" s="671"/>
      <c r="X705" s="606"/>
      <c r="Y705" s="606"/>
      <c r="Z705" s="606"/>
      <c r="AA705" s="606"/>
      <c r="AB705" s="606"/>
      <c r="AC705" s="606"/>
      <c r="AD705" s="606"/>
      <c r="AE705" s="606"/>
      <c r="AF705" s="625"/>
      <c r="AG705" s="625"/>
      <c r="AH705" s="625"/>
      <c r="AI705" s="625"/>
      <c r="AJ705" s="625"/>
      <c r="AK705" s="625"/>
      <c r="AL705" s="625"/>
      <c r="AM705" s="625"/>
      <c r="AN705" s="606"/>
      <c r="AO705" s="606"/>
      <c r="AP705" s="606"/>
      <c r="AQ705" s="606"/>
      <c r="AR705" s="606"/>
      <c r="AS705" s="606"/>
      <c r="AT705" s="606"/>
      <c r="AU705" s="606"/>
      <c r="AV705" s="606"/>
      <c r="AW705" s="606"/>
      <c r="AX705" s="606"/>
      <c r="AY705" s="606"/>
      <c r="AZ705" s="606"/>
      <c r="BA705" s="606"/>
    </row>
    <row r="706" spans="1:53" s="672" customFormat="1" x14ac:dyDescent="0.25">
      <c r="A706" s="606"/>
      <c r="B706" s="677"/>
      <c r="C706" s="677"/>
      <c r="D706" s="676"/>
      <c r="E706" s="675"/>
      <c r="F706" s="675"/>
      <c r="G706" s="673"/>
      <c r="H706" s="674"/>
      <c r="I706" s="673"/>
      <c r="J706" s="679" t="str">
        <f>IF(D706&lt;&gt;"",IF(E706&lt;&gt;"",VLOOKUP(CONCATENATE(D706,"-",E706),'[2]Three Phase - UG'!$C$8:$T$18,9,FALSE),""),"")</f>
        <v/>
      </c>
      <c r="K706" s="679" t="str">
        <f>IF(D706&lt;&gt;"",IF(E706&lt;&gt;"",VLOOKUP(CONCATENATE(D706,"-",E706),'[2]Three Phase - UG'!$C$8:$T$18,10,FALSE),""),"")</f>
        <v/>
      </c>
      <c r="L706" s="679" t="str">
        <f>IF(D706&lt;&gt;"",IF(E706&lt;&gt;"",VLOOKUP(CONCATENATE(D706,"-",E706),'[2]Three Phase - UG'!$C$8:$T$18,12,FALSE),""),"")</f>
        <v/>
      </c>
      <c r="M706" s="679" t="str">
        <f>IF(D706&lt;&gt;"",IF(E706&lt;&gt;"",VLOOKUP(CONCATENATE(D706,"-",E706),'[2]Three Phase - UG'!$C$8:$T$18,13,FALSE),""),"")</f>
        <v/>
      </c>
      <c r="N706" s="678" t="str">
        <f>IF(D706&lt;&gt;"",IF(E706&lt;&gt;"",VLOOKUP(CONCATENATE(D706,"-",E706),'[2]Three Phase - UG'!$C$8:$T$18,15,FALSE)*1000000,""),"")</f>
        <v/>
      </c>
      <c r="O706" s="679"/>
      <c r="P706" s="678"/>
      <c r="W706" s="671"/>
      <c r="X706" s="606"/>
      <c r="Y706" s="606"/>
      <c r="Z706" s="606"/>
      <c r="AA706" s="606"/>
      <c r="AB706" s="606"/>
      <c r="AC706" s="606"/>
      <c r="AD706" s="606"/>
      <c r="AE706" s="606"/>
      <c r="AF706" s="625"/>
      <c r="AG706" s="625"/>
      <c r="AH706" s="625"/>
      <c r="AI706" s="625"/>
      <c r="AJ706" s="625"/>
      <c r="AK706" s="625"/>
      <c r="AL706" s="625"/>
      <c r="AM706" s="625"/>
      <c r="AN706" s="606"/>
      <c r="AO706" s="606"/>
      <c r="AP706" s="606"/>
      <c r="AQ706" s="606"/>
      <c r="AR706" s="606"/>
      <c r="AS706" s="606"/>
      <c r="AT706" s="606"/>
      <c r="AU706" s="606"/>
      <c r="AV706" s="606"/>
      <c r="AW706" s="606"/>
      <c r="AX706" s="606"/>
      <c r="AY706" s="606"/>
      <c r="AZ706" s="606"/>
      <c r="BA706" s="606"/>
    </row>
    <row r="707" spans="1:53" s="672" customFormat="1" x14ac:dyDescent="0.25">
      <c r="A707" s="606"/>
      <c r="B707" s="677"/>
      <c r="C707" s="677"/>
      <c r="D707" s="676"/>
      <c r="E707" s="675"/>
      <c r="F707" s="675"/>
      <c r="G707" s="673"/>
      <c r="H707" s="674"/>
      <c r="I707" s="673"/>
      <c r="J707" s="679" t="str">
        <f>IF(D707&lt;&gt;"",IF(E707&lt;&gt;"",VLOOKUP(CONCATENATE(D707,"-",E707),'[2]Three Phase - UG'!$C$8:$T$18,9,FALSE),""),"")</f>
        <v/>
      </c>
      <c r="K707" s="679" t="str">
        <f>IF(D707&lt;&gt;"",IF(E707&lt;&gt;"",VLOOKUP(CONCATENATE(D707,"-",E707),'[2]Three Phase - UG'!$C$8:$T$18,10,FALSE),""),"")</f>
        <v/>
      </c>
      <c r="L707" s="679" t="str">
        <f>IF(D707&lt;&gt;"",IF(E707&lt;&gt;"",VLOOKUP(CONCATENATE(D707,"-",E707),'[2]Three Phase - UG'!$C$8:$T$18,12,FALSE),""),"")</f>
        <v/>
      </c>
      <c r="M707" s="679" t="str">
        <f>IF(D707&lt;&gt;"",IF(E707&lt;&gt;"",VLOOKUP(CONCATENATE(D707,"-",E707),'[2]Three Phase - UG'!$C$8:$T$18,13,FALSE),""),"")</f>
        <v/>
      </c>
      <c r="N707" s="678" t="str">
        <f>IF(D707&lt;&gt;"",IF(E707&lt;&gt;"",VLOOKUP(CONCATENATE(D707,"-",E707),'[2]Three Phase - UG'!$C$8:$T$18,15,FALSE)*1000000,""),"")</f>
        <v/>
      </c>
      <c r="O707" s="679"/>
      <c r="P707" s="678"/>
      <c r="W707" s="671"/>
      <c r="X707" s="606"/>
      <c r="Y707" s="606"/>
      <c r="Z707" s="606"/>
      <c r="AA707" s="606"/>
      <c r="AB707" s="606"/>
      <c r="AC707" s="606"/>
      <c r="AD707" s="606"/>
      <c r="AE707" s="606"/>
      <c r="AF707" s="625"/>
      <c r="AG707" s="625"/>
      <c r="AH707" s="625"/>
      <c r="AI707" s="625"/>
      <c r="AJ707" s="625"/>
      <c r="AK707" s="625"/>
      <c r="AL707" s="625"/>
      <c r="AM707" s="625"/>
      <c r="AN707" s="606"/>
      <c r="AO707" s="606"/>
      <c r="AP707" s="606"/>
      <c r="AQ707" s="606"/>
      <c r="AR707" s="606"/>
      <c r="AS707" s="606"/>
      <c r="AT707" s="606"/>
      <c r="AU707" s="606"/>
      <c r="AV707" s="606"/>
      <c r="AW707" s="606"/>
      <c r="AX707" s="606"/>
      <c r="AY707" s="606"/>
      <c r="AZ707" s="606"/>
      <c r="BA707" s="606"/>
    </row>
    <row r="708" spans="1:53" s="672" customFormat="1" x14ac:dyDescent="0.25">
      <c r="A708" s="606"/>
      <c r="B708" s="677"/>
      <c r="C708" s="677"/>
      <c r="D708" s="676"/>
      <c r="E708" s="675"/>
      <c r="F708" s="675"/>
      <c r="G708" s="673"/>
      <c r="H708" s="674"/>
      <c r="I708" s="673"/>
      <c r="J708" s="679" t="str">
        <f>IF(D708&lt;&gt;"",IF(E708&lt;&gt;"",VLOOKUP(CONCATENATE(D708,"-",E708),'[2]Three Phase - UG'!$C$8:$T$18,9,FALSE),""),"")</f>
        <v/>
      </c>
      <c r="K708" s="679" t="str">
        <f>IF(D708&lt;&gt;"",IF(E708&lt;&gt;"",VLOOKUP(CONCATENATE(D708,"-",E708),'[2]Three Phase - UG'!$C$8:$T$18,10,FALSE),""),"")</f>
        <v/>
      </c>
      <c r="L708" s="679" t="str">
        <f>IF(D708&lt;&gt;"",IF(E708&lt;&gt;"",VLOOKUP(CONCATENATE(D708,"-",E708),'[2]Three Phase - UG'!$C$8:$T$18,12,FALSE),""),"")</f>
        <v/>
      </c>
      <c r="M708" s="679" t="str">
        <f>IF(D708&lt;&gt;"",IF(E708&lt;&gt;"",VLOOKUP(CONCATENATE(D708,"-",E708),'[2]Three Phase - UG'!$C$8:$T$18,13,FALSE),""),"")</f>
        <v/>
      </c>
      <c r="N708" s="678" t="str">
        <f>IF(D708&lt;&gt;"",IF(E708&lt;&gt;"",VLOOKUP(CONCATENATE(D708,"-",E708),'[2]Three Phase - UG'!$C$8:$T$18,15,FALSE)*1000000,""),"")</f>
        <v/>
      </c>
      <c r="O708" s="679"/>
      <c r="P708" s="678"/>
      <c r="W708" s="671"/>
      <c r="X708" s="606"/>
      <c r="Y708" s="606"/>
      <c r="Z708" s="606"/>
      <c r="AA708" s="606"/>
      <c r="AB708" s="606"/>
      <c r="AC708" s="606"/>
      <c r="AD708" s="606"/>
      <c r="AE708" s="606"/>
      <c r="AF708" s="625"/>
      <c r="AG708" s="625"/>
      <c r="AH708" s="625"/>
      <c r="AI708" s="625"/>
      <c r="AJ708" s="625"/>
      <c r="AK708" s="625"/>
      <c r="AL708" s="625"/>
      <c r="AM708" s="625"/>
      <c r="AN708" s="606"/>
      <c r="AO708" s="606"/>
      <c r="AP708" s="606"/>
      <c r="AQ708" s="606"/>
      <c r="AR708" s="606"/>
      <c r="AS708" s="606"/>
      <c r="AT708" s="606"/>
      <c r="AU708" s="606"/>
      <c r="AV708" s="606"/>
      <c r="AW708" s="606"/>
      <c r="AX708" s="606"/>
      <c r="AY708" s="606"/>
      <c r="AZ708" s="606"/>
      <c r="BA708" s="606"/>
    </row>
    <row r="709" spans="1:53" s="672" customFormat="1" x14ac:dyDescent="0.25">
      <c r="A709" s="606"/>
      <c r="B709" s="677"/>
      <c r="C709" s="677"/>
      <c r="D709" s="676"/>
      <c r="E709" s="675"/>
      <c r="F709" s="675"/>
      <c r="G709" s="673"/>
      <c r="H709" s="674"/>
      <c r="I709" s="673"/>
      <c r="J709" s="679" t="str">
        <f>IF(D709&lt;&gt;"",IF(E709&lt;&gt;"",VLOOKUP(CONCATENATE(D709,"-",E709),'[2]Three Phase - UG'!$C$8:$T$18,9,FALSE),""),"")</f>
        <v/>
      </c>
      <c r="K709" s="679" t="str">
        <f>IF(D709&lt;&gt;"",IF(E709&lt;&gt;"",VLOOKUP(CONCATENATE(D709,"-",E709),'[2]Three Phase - UG'!$C$8:$T$18,10,FALSE),""),"")</f>
        <v/>
      </c>
      <c r="L709" s="679" t="str">
        <f>IF(D709&lt;&gt;"",IF(E709&lt;&gt;"",VLOOKUP(CONCATENATE(D709,"-",E709),'[2]Three Phase - UG'!$C$8:$T$18,12,FALSE),""),"")</f>
        <v/>
      </c>
      <c r="M709" s="679" t="str">
        <f>IF(D709&lt;&gt;"",IF(E709&lt;&gt;"",VLOOKUP(CONCATENATE(D709,"-",E709),'[2]Three Phase - UG'!$C$8:$T$18,13,FALSE),""),"")</f>
        <v/>
      </c>
      <c r="N709" s="678" t="str">
        <f>IF(D709&lt;&gt;"",IF(E709&lt;&gt;"",VLOOKUP(CONCATENATE(D709,"-",E709),'[2]Three Phase - UG'!$C$8:$T$18,15,FALSE)*1000000,""),"")</f>
        <v/>
      </c>
      <c r="O709" s="679"/>
      <c r="P709" s="678"/>
      <c r="W709" s="671"/>
      <c r="X709" s="606"/>
      <c r="Y709" s="606"/>
      <c r="Z709" s="606"/>
      <c r="AA709" s="606"/>
      <c r="AB709" s="606"/>
      <c r="AC709" s="606"/>
      <c r="AD709" s="606"/>
      <c r="AE709" s="606"/>
      <c r="AF709" s="625"/>
      <c r="AG709" s="625"/>
      <c r="AH709" s="625"/>
      <c r="AI709" s="625"/>
      <c r="AJ709" s="625"/>
      <c r="AK709" s="625"/>
      <c r="AL709" s="625"/>
      <c r="AM709" s="625"/>
      <c r="AN709" s="606"/>
      <c r="AO709" s="606"/>
      <c r="AP709" s="606"/>
      <c r="AQ709" s="606"/>
      <c r="AR709" s="606"/>
      <c r="AS709" s="606"/>
      <c r="AT709" s="606"/>
      <c r="AU709" s="606"/>
      <c r="AV709" s="606"/>
      <c r="AW709" s="606"/>
      <c r="AX709" s="606"/>
      <c r="AY709" s="606"/>
      <c r="AZ709" s="606"/>
      <c r="BA709" s="606"/>
    </row>
    <row r="710" spans="1:53" s="672" customFormat="1" x14ac:dyDescent="0.25">
      <c r="A710" s="606"/>
      <c r="B710" s="677"/>
      <c r="C710" s="677"/>
      <c r="D710" s="676"/>
      <c r="E710" s="675"/>
      <c r="F710" s="675"/>
      <c r="G710" s="673"/>
      <c r="H710" s="674"/>
      <c r="I710" s="673"/>
      <c r="J710" s="679" t="str">
        <f>IF(D710&lt;&gt;"",IF(E710&lt;&gt;"",VLOOKUP(CONCATENATE(D710,"-",E710),'[2]Three Phase - UG'!$C$8:$T$18,9,FALSE),""),"")</f>
        <v/>
      </c>
      <c r="K710" s="679" t="str">
        <f>IF(D710&lt;&gt;"",IF(E710&lt;&gt;"",VLOOKUP(CONCATENATE(D710,"-",E710),'[2]Three Phase - UG'!$C$8:$T$18,10,FALSE),""),"")</f>
        <v/>
      </c>
      <c r="L710" s="679" t="str">
        <f>IF(D710&lt;&gt;"",IF(E710&lt;&gt;"",VLOOKUP(CONCATENATE(D710,"-",E710),'[2]Three Phase - UG'!$C$8:$T$18,12,FALSE),""),"")</f>
        <v/>
      </c>
      <c r="M710" s="679" t="str">
        <f>IF(D710&lt;&gt;"",IF(E710&lt;&gt;"",VLOOKUP(CONCATENATE(D710,"-",E710),'[2]Three Phase - UG'!$C$8:$T$18,13,FALSE),""),"")</f>
        <v/>
      </c>
      <c r="N710" s="678" t="str">
        <f>IF(D710&lt;&gt;"",IF(E710&lt;&gt;"",VLOOKUP(CONCATENATE(D710,"-",E710),'[2]Three Phase - UG'!$C$8:$T$18,15,FALSE)*1000000,""),"")</f>
        <v/>
      </c>
      <c r="O710" s="679"/>
      <c r="P710" s="678"/>
      <c r="W710" s="671"/>
      <c r="X710" s="606"/>
      <c r="Y710" s="606"/>
      <c r="Z710" s="606"/>
      <c r="AA710" s="606"/>
      <c r="AB710" s="606"/>
      <c r="AC710" s="606"/>
      <c r="AD710" s="606"/>
      <c r="AE710" s="606"/>
      <c r="AF710" s="625"/>
      <c r="AG710" s="625"/>
      <c r="AH710" s="625"/>
      <c r="AI710" s="625"/>
      <c r="AJ710" s="625"/>
      <c r="AK710" s="625"/>
      <c r="AL710" s="625"/>
      <c r="AM710" s="625"/>
      <c r="AN710" s="606"/>
      <c r="AO710" s="606"/>
      <c r="AP710" s="606"/>
      <c r="AQ710" s="606"/>
      <c r="AR710" s="606"/>
      <c r="AS710" s="606"/>
      <c r="AT710" s="606"/>
      <c r="AU710" s="606"/>
      <c r="AV710" s="606"/>
      <c r="AW710" s="606"/>
      <c r="AX710" s="606"/>
      <c r="AY710" s="606"/>
      <c r="AZ710" s="606"/>
      <c r="BA710" s="606"/>
    </row>
    <row r="711" spans="1:53" s="672" customFormat="1" x14ac:dyDescent="0.25">
      <c r="A711" s="606"/>
      <c r="B711" s="677"/>
      <c r="C711" s="677"/>
      <c r="D711" s="676"/>
      <c r="E711" s="675"/>
      <c r="F711" s="675"/>
      <c r="G711" s="673"/>
      <c r="H711" s="674"/>
      <c r="I711" s="673"/>
      <c r="J711" s="679" t="str">
        <f>IF(D711&lt;&gt;"",IF(E711&lt;&gt;"",VLOOKUP(CONCATENATE(D711,"-",E711),'[2]Three Phase - UG'!$C$8:$T$18,9,FALSE),""),"")</f>
        <v/>
      </c>
      <c r="K711" s="679" t="str">
        <f>IF(D711&lt;&gt;"",IF(E711&lt;&gt;"",VLOOKUP(CONCATENATE(D711,"-",E711),'[2]Three Phase - UG'!$C$8:$T$18,10,FALSE),""),"")</f>
        <v/>
      </c>
      <c r="L711" s="679" t="str">
        <f>IF(D711&lt;&gt;"",IF(E711&lt;&gt;"",VLOOKUP(CONCATENATE(D711,"-",E711),'[2]Three Phase - UG'!$C$8:$T$18,12,FALSE),""),"")</f>
        <v/>
      </c>
      <c r="M711" s="679" t="str">
        <f>IF(D711&lt;&gt;"",IF(E711&lt;&gt;"",VLOOKUP(CONCATENATE(D711,"-",E711),'[2]Three Phase - UG'!$C$8:$T$18,13,FALSE),""),"")</f>
        <v/>
      </c>
      <c r="N711" s="678" t="str">
        <f>IF(D711&lt;&gt;"",IF(E711&lt;&gt;"",VLOOKUP(CONCATENATE(D711,"-",E711),'[2]Three Phase - UG'!$C$8:$T$18,15,FALSE)*1000000,""),"")</f>
        <v/>
      </c>
      <c r="O711" s="679"/>
      <c r="P711" s="678"/>
      <c r="W711" s="671"/>
      <c r="X711" s="606"/>
      <c r="Y711" s="606"/>
      <c r="Z711" s="606"/>
      <c r="AA711" s="606"/>
      <c r="AB711" s="606"/>
      <c r="AC711" s="606"/>
      <c r="AD711" s="606"/>
      <c r="AE711" s="606"/>
      <c r="AF711" s="625"/>
      <c r="AG711" s="625"/>
      <c r="AH711" s="625"/>
      <c r="AI711" s="625"/>
      <c r="AJ711" s="625"/>
      <c r="AK711" s="625"/>
      <c r="AL711" s="625"/>
      <c r="AM711" s="625"/>
      <c r="AN711" s="606"/>
      <c r="AO711" s="606"/>
      <c r="AP711" s="606"/>
      <c r="AQ711" s="606"/>
      <c r="AR711" s="606"/>
      <c r="AS711" s="606"/>
      <c r="AT711" s="606"/>
      <c r="AU711" s="606"/>
      <c r="AV711" s="606"/>
      <c r="AW711" s="606"/>
      <c r="AX711" s="606"/>
      <c r="AY711" s="606"/>
      <c r="AZ711" s="606"/>
      <c r="BA711" s="606"/>
    </row>
    <row r="712" spans="1:53" s="672" customFormat="1" x14ac:dyDescent="0.25">
      <c r="A712" s="606"/>
      <c r="B712" s="677"/>
      <c r="C712" s="677"/>
      <c r="D712" s="676"/>
      <c r="E712" s="675"/>
      <c r="F712" s="675"/>
      <c r="G712" s="673"/>
      <c r="H712" s="674"/>
      <c r="I712" s="673"/>
      <c r="J712" s="679" t="str">
        <f>IF(D712&lt;&gt;"",IF(E712&lt;&gt;"",VLOOKUP(CONCATENATE(D712,"-",E712),'[2]Three Phase - UG'!$C$8:$T$18,9,FALSE),""),"")</f>
        <v/>
      </c>
      <c r="K712" s="679" t="str">
        <f>IF(D712&lt;&gt;"",IF(E712&lt;&gt;"",VLOOKUP(CONCATENATE(D712,"-",E712),'[2]Three Phase - UG'!$C$8:$T$18,10,FALSE),""),"")</f>
        <v/>
      </c>
      <c r="L712" s="679" t="str">
        <f>IF(D712&lt;&gt;"",IF(E712&lt;&gt;"",VLOOKUP(CONCATENATE(D712,"-",E712),'[2]Three Phase - UG'!$C$8:$T$18,12,FALSE),""),"")</f>
        <v/>
      </c>
      <c r="M712" s="679" t="str">
        <f>IF(D712&lt;&gt;"",IF(E712&lt;&gt;"",VLOOKUP(CONCATENATE(D712,"-",E712),'[2]Three Phase - UG'!$C$8:$T$18,13,FALSE),""),"")</f>
        <v/>
      </c>
      <c r="N712" s="678" t="str">
        <f>IF(D712&lt;&gt;"",IF(E712&lt;&gt;"",VLOOKUP(CONCATENATE(D712,"-",E712),'[2]Three Phase - UG'!$C$8:$T$18,15,FALSE)*1000000,""),"")</f>
        <v/>
      </c>
      <c r="O712" s="679"/>
      <c r="P712" s="678"/>
      <c r="W712" s="671"/>
      <c r="X712" s="606"/>
      <c r="Y712" s="606"/>
      <c r="Z712" s="606"/>
      <c r="AA712" s="606"/>
      <c r="AB712" s="606"/>
      <c r="AC712" s="606"/>
      <c r="AD712" s="606"/>
      <c r="AE712" s="606"/>
      <c r="AF712" s="625"/>
      <c r="AG712" s="625"/>
      <c r="AH712" s="625"/>
      <c r="AI712" s="625"/>
      <c r="AJ712" s="625"/>
      <c r="AK712" s="625"/>
      <c r="AL712" s="625"/>
      <c r="AM712" s="625"/>
      <c r="AN712" s="606"/>
      <c r="AO712" s="606"/>
      <c r="AP712" s="606"/>
      <c r="AQ712" s="606"/>
      <c r="AR712" s="606"/>
      <c r="AS712" s="606"/>
      <c r="AT712" s="606"/>
      <c r="AU712" s="606"/>
      <c r="AV712" s="606"/>
      <c r="AW712" s="606"/>
      <c r="AX712" s="606"/>
      <c r="AY712" s="606"/>
      <c r="AZ712" s="606"/>
      <c r="BA712" s="606"/>
    </row>
    <row r="713" spans="1:53" s="672" customFormat="1" x14ac:dyDescent="0.25">
      <c r="A713" s="606"/>
      <c r="B713" s="677"/>
      <c r="C713" s="677"/>
      <c r="D713" s="676"/>
      <c r="E713" s="675"/>
      <c r="F713" s="675"/>
      <c r="G713" s="673"/>
      <c r="H713" s="674"/>
      <c r="I713" s="673"/>
      <c r="J713" s="679" t="str">
        <f>IF(D713&lt;&gt;"",IF(E713&lt;&gt;"",VLOOKUP(CONCATENATE(D713,"-",E713),'[2]Three Phase - UG'!$C$8:$T$18,9,FALSE),""),"")</f>
        <v/>
      </c>
      <c r="K713" s="679" t="str">
        <f>IF(D713&lt;&gt;"",IF(E713&lt;&gt;"",VLOOKUP(CONCATENATE(D713,"-",E713),'[2]Three Phase - UG'!$C$8:$T$18,10,FALSE),""),"")</f>
        <v/>
      </c>
      <c r="L713" s="679" t="str">
        <f>IF(D713&lt;&gt;"",IF(E713&lt;&gt;"",VLOOKUP(CONCATENATE(D713,"-",E713),'[2]Three Phase - UG'!$C$8:$T$18,12,FALSE),""),"")</f>
        <v/>
      </c>
      <c r="M713" s="679" t="str">
        <f>IF(D713&lt;&gt;"",IF(E713&lt;&gt;"",VLOOKUP(CONCATENATE(D713,"-",E713),'[2]Three Phase - UG'!$C$8:$T$18,13,FALSE),""),"")</f>
        <v/>
      </c>
      <c r="N713" s="678" t="str">
        <f>IF(D713&lt;&gt;"",IF(E713&lt;&gt;"",VLOOKUP(CONCATENATE(D713,"-",E713),'[2]Three Phase - UG'!$C$8:$T$18,15,FALSE)*1000000,""),"")</f>
        <v/>
      </c>
      <c r="O713" s="679"/>
      <c r="P713" s="678"/>
      <c r="W713" s="671"/>
      <c r="X713" s="606"/>
      <c r="Y713" s="606"/>
      <c r="Z713" s="606"/>
      <c r="AA713" s="606"/>
      <c r="AB713" s="606"/>
      <c r="AC713" s="606"/>
      <c r="AD713" s="606"/>
      <c r="AE713" s="606"/>
      <c r="AF713" s="625"/>
      <c r="AG713" s="625"/>
      <c r="AH713" s="625"/>
      <c r="AI713" s="625"/>
      <c r="AJ713" s="625"/>
      <c r="AK713" s="625"/>
      <c r="AL713" s="625"/>
      <c r="AM713" s="625"/>
      <c r="AN713" s="606"/>
      <c r="AO713" s="606"/>
      <c r="AP713" s="606"/>
      <c r="AQ713" s="606"/>
      <c r="AR713" s="606"/>
      <c r="AS713" s="606"/>
      <c r="AT713" s="606"/>
      <c r="AU713" s="606"/>
      <c r="AV713" s="606"/>
      <c r="AW713" s="606"/>
      <c r="AX713" s="606"/>
      <c r="AY713" s="606"/>
      <c r="AZ713" s="606"/>
      <c r="BA713" s="606"/>
    </row>
    <row r="714" spans="1:53" s="672" customFormat="1" x14ac:dyDescent="0.25">
      <c r="A714" s="606"/>
      <c r="B714" s="677"/>
      <c r="C714" s="677"/>
      <c r="D714" s="676"/>
      <c r="E714" s="675"/>
      <c r="F714" s="675"/>
      <c r="G714" s="673"/>
      <c r="H714" s="674"/>
      <c r="I714" s="673"/>
      <c r="J714" s="679" t="str">
        <f>IF(D714&lt;&gt;"",IF(E714&lt;&gt;"",VLOOKUP(CONCATENATE(D714,"-",E714),'[2]Three Phase - UG'!$C$8:$T$18,9,FALSE),""),"")</f>
        <v/>
      </c>
      <c r="K714" s="679" t="str">
        <f>IF(D714&lt;&gt;"",IF(E714&lt;&gt;"",VLOOKUP(CONCATENATE(D714,"-",E714),'[2]Three Phase - UG'!$C$8:$T$18,10,FALSE),""),"")</f>
        <v/>
      </c>
      <c r="L714" s="679" t="str">
        <f>IF(D714&lt;&gt;"",IF(E714&lt;&gt;"",VLOOKUP(CONCATENATE(D714,"-",E714),'[2]Three Phase - UG'!$C$8:$T$18,12,FALSE),""),"")</f>
        <v/>
      </c>
      <c r="M714" s="679" t="str">
        <f>IF(D714&lt;&gt;"",IF(E714&lt;&gt;"",VLOOKUP(CONCATENATE(D714,"-",E714),'[2]Three Phase - UG'!$C$8:$T$18,13,FALSE),""),"")</f>
        <v/>
      </c>
      <c r="N714" s="678" t="str">
        <f>IF(D714&lt;&gt;"",IF(E714&lt;&gt;"",VLOOKUP(CONCATENATE(D714,"-",E714),'[2]Three Phase - UG'!$C$8:$T$18,15,FALSE)*1000000,""),"")</f>
        <v/>
      </c>
      <c r="O714" s="679"/>
      <c r="P714" s="678"/>
      <c r="W714" s="671"/>
      <c r="X714" s="606"/>
      <c r="Y714" s="606"/>
      <c r="Z714" s="606"/>
      <c r="AA714" s="606"/>
      <c r="AB714" s="606"/>
      <c r="AC714" s="606"/>
      <c r="AD714" s="606"/>
      <c r="AE714" s="606"/>
      <c r="AF714" s="625"/>
      <c r="AG714" s="625"/>
      <c r="AH714" s="625"/>
      <c r="AI714" s="625"/>
      <c r="AJ714" s="625"/>
      <c r="AK714" s="625"/>
      <c r="AL714" s="625"/>
      <c r="AM714" s="625"/>
      <c r="AN714" s="606"/>
      <c r="AO714" s="606"/>
      <c r="AP714" s="606"/>
      <c r="AQ714" s="606"/>
      <c r="AR714" s="606"/>
      <c r="AS714" s="606"/>
      <c r="AT714" s="606"/>
      <c r="AU714" s="606"/>
      <c r="AV714" s="606"/>
      <c r="AW714" s="606"/>
      <c r="AX714" s="606"/>
      <c r="AY714" s="606"/>
      <c r="AZ714" s="606"/>
      <c r="BA714" s="606"/>
    </row>
    <row r="715" spans="1:53" s="672" customFormat="1" x14ac:dyDescent="0.25">
      <c r="A715" s="606"/>
      <c r="B715" s="677"/>
      <c r="C715" s="677"/>
      <c r="D715" s="676"/>
      <c r="E715" s="675"/>
      <c r="F715" s="675"/>
      <c r="G715" s="673"/>
      <c r="H715" s="674"/>
      <c r="I715" s="673"/>
      <c r="J715" s="679" t="str">
        <f>IF(D715&lt;&gt;"",IF(E715&lt;&gt;"",VLOOKUP(CONCATENATE(D715,"-",E715),'[2]Three Phase - UG'!$C$8:$T$18,9,FALSE),""),"")</f>
        <v/>
      </c>
      <c r="K715" s="679" t="str">
        <f>IF(D715&lt;&gt;"",IF(E715&lt;&gt;"",VLOOKUP(CONCATENATE(D715,"-",E715),'[2]Three Phase - UG'!$C$8:$T$18,10,FALSE),""),"")</f>
        <v/>
      </c>
      <c r="L715" s="679" t="str">
        <f>IF(D715&lt;&gt;"",IF(E715&lt;&gt;"",VLOOKUP(CONCATENATE(D715,"-",E715),'[2]Three Phase - UG'!$C$8:$T$18,12,FALSE),""),"")</f>
        <v/>
      </c>
      <c r="M715" s="679" t="str">
        <f>IF(D715&lt;&gt;"",IF(E715&lt;&gt;"",VLOOKUP(CONCATENATE(D715,"-",E715),'[2]Three Phase - UG'!$C$8:$T$18,13,FALSE),""),"")</f>
        <v/>
      </c>
      <c r="N715" s="678" t="str">
        <f>IF(D715&lt;&gt;"",IF(E715&lt;&gt;"",VLOOKUP(CONCATENATE(D715,"-",E715),'[2]Three Phase - UG'!$C$8:$T$18,15,FALSE)*1000000,""),"")</f>
        <v/>
      </c>
      <c r="O715" s="679"/>
      <c r="P715" s="678"/>
      <c r="W715" s="671"/>
      <c r="X715" s="606"/>
      <c r="Y715" s="606"/>
      <c r="Z715" s="606"/>
      <c r="AA715" s="606"/>
      <c r="AB715" s="606"/>
      <c r="AC715" s="606"/>
      <c r="AD715" s="606"/>
      <c r="AE715" s="606"/>
      <c r="AF715" s="625"/>
      <c r="AG715" s="625"/>
      <c r="AH715" s="625"/>
      <c r="AI715" s="625"/>
      <c r="AJ715" s="625"/>
      <c r="AK715" s="625"/>
      <c r="AL715" s="625"/>
      <c r="AM715" s="625"/>
      <c r="AN715" s="606"/>
      <c r="AO715" s="606"/>
      <c r="AP715" s="606"/>
      <c r="AQ715" s="606"/>
      <c r="AR715" s="606"/>
      <c r="AS715" s="606"/>
      <c r="AT715" s="606"/>
      <c r="AU715" s="606"/>
      <c r="AV715" s="606"/>
      <c r="AW715" s="606"/>
      <c r="AX715" s="606"/>
      <c r="AY715" s="606"/>
      <c r="AZ715" s="606"/>
      <c r="BA715" s="606"/>
    </row>
    <row r="716" spans="1:53" s="672" customFormat="1" x14ac:dyDescent="0.25">
      <c r="A716" s="606"/>
      <c r="B716" s="677"/>
      <c r="C716" s="677"/>
      <c r="D716" s="676"/>
      <c r="E716" s="675"/>
      <c r="F716" s="675"/>
      <c r="G716" s="673"/>
      <c r="H716" s="674"/>
      <c r="I716" s="673"/>
      <c r="J716" s="679" t="str">
        <f>IF(D716&lt;&gt;"",IF(E716&lt;&gt;"",VLOOKUP(CONCATENATE(D716,"-",E716),'[2]Three Phase - UG'!$C$8:$T$18,9,FALSE),""),"")</f>
        <v/>
      </c>
      <c r="K716" s="679" t="str">
        <f>IF(D716&lt;&gt;"",IF(E716&lt;&gt;"",VLOOKUP(CONCATENATE(D716,"-",E716),'[2]Three Phase - UG'!$C$8:$T$18,10,FALSE),""),"")</f>
        <v/>
      </c>
      <c r="L716" s="679" t="str">
        <f>IF(D716&lt;&gt;"",IF(E716&lt;&gt;"",VLOOKUP(CONCATENATE(D716,"-",E716),'[2]Three Phase - UG'!$C$8:$T$18,12,FALSE),""),"")</f>
        <v/>
      </c>
      <c r="M716" s="679" t="str">
        <f>IF(D716&lt;&gt;"",IF(E716&lt;&gt;"",VLOOKUP(CONCATENATE(D716,"-",E716),'[2]Three Phase - UG'!$C$8:$T$18,13,FALSE),""),"")</f>
        <v/>
      </c>
      <c r="N716" s="678" t="str">
        <f>IF(D716&lt;&gt;"",IF(E716&lt;&gt;"",VLOOKUP(CONCATENATE(D716,"-",E716),'[2]Three Phase - UG'!$C$8:$T$18,15,FALSE)*1000000,""),"")</f>
        <v/>
      </c>
      <c r="O716" s="679"/>
      <c r="P716" s="678"/>
      <c r="W716" s="671"/>
      <c r="X716" s="606"/>
      <c r="Y716" s="606"/>
      <c r="Z716" s="606"/>
      <c r="AA716" s="606"/>
      <c r="AB716" s="606"/>
      <c r="AC716" s="606"/>
      <c r="AD716" s="606"/>
      <c r="AE716" s="606"/>
      <c r="AF716" s="625"/>
      <c r="AG716" s="625"/>
      <c r="AH716" s="625"/>
      <c r="AI716" s="625"/>
      <c r="AJ716" s="625"/>
      <c r="AK716" s="625"/>
      <c r="AL716" s="625"/>
      <c r="AM716" s="625"/>
      <c r="AN716" s="606"/>
      <c r="AO716" s="606"/>
      <c r="AP716" s="606"/>
      <c r="AQ716" s="606"/>
      <c r="AR716" s="606"/>
      <c r="AS716" s="606"/>
      <c r="AT716" s="606"/>
      <c r="AU716" s="606"/>
      <c r="AV716" s="606"/>
      <c r="AW716" s="606"/>
      <c r="AX716" s="606"/>
      <c r="AY716" s="606"/>
      <c r="AZ716" s="606"/>
      <c r="BA716" s="606"/>
    </row>
    <row r="717" spans="1:53" s="672" customFormat="1" x14ac:dyDescent="0.25">
      <c r="A717" s="606"/>
      <c r="B717" s="677"/>
      <c r="C717" s="677"/>
      <c r="D717" s="676"/>
      <c r="E717" s="675"/>
      <c r="F717" s="675"/>
      <c r="G717" s="673"/>
      <c r="H717" s="674"/>
      <c r="I717" s="673"/>
      <c r="J717" s="679" t="str">
        <f>IF(D717&lt;&gt;"",IF(E717&lt;&gt;"",VLOOKUP(CONCATENATE(D717,"-",E717),'[2]Three Phase - UG'!$C$8:$T$18,9,FALSE),""),"")</f>
        <v/>
      </c>
      <c r="K717" s="679" t="str">
        <f>IF(D717&lt;&gt;"",IF(E717&lt;&gt;"",VLOOKUP(CONCATENATE(D717,"-",E717),'[2]Three Phase - UG'!$C$8:$T$18,10,FALSE),""),"")</f>
        <v/>
      </c>
      <c r="L717" s="679" t="str">
        <f>IF(D717&lt;&gt;"",IF(E717&lt;&gt;"",VLOOKUP(CONCATENATE(D717,"-",E717),'[2]Three Phase - UG'!$C$8:$T$18,12,FALSE),""),"")</f>
        <v/>
      </c>
      <c r="M717" s="679" t="str">
        <f>IF(D717&lt;&gt;"",IF(E717&lt;&gt;"",VLOOKUP(CONCATENATE(D717,"-",E717),'[2]Three Phase - UG'!$C$8:$T$18,13,FALSE),""),"")</f>
        <v/>
      </c>
      <c r="N717" s="678" t="str">
        <f>IF(D717&lt;&gt;"",IF(E717&lt;&gt;"",VLOOKUP(CONCATENATE(D717,"-",E717),'[2]Three Phase - UG'!$C$8:$T$18,15,FALSE)*1000000,""),"")</f>
        <v/>
      </c>
      <c r="O717" s="679"/>
      <c r="P717" s="678"/>
      <c r="W717" s="671"/>
      <c r="X717" s="606"/>
      <c r="Y717" s="606"/>
      <c r="Z717" s="606"/>
      <c r="AA717" s="606"/>
      <c r="AB717" s="606"/>
      <c r="AC717" s="606"/>
      <c r="AD717" s="606"/>
      <c r="AE717" s="606"/>
      <c r="AF717" s="625"/>
      <c r="AG717" s="625"/>
      <c r="AH717" s="625"/>
      <c r="AI717" s="625"/>
      <c r="AJ717" s="625"/>
      <c r="AK717" s="625"/>
      <c r="AL717" s="625"/>
      <c r="AM717" s="625"/>
      <c r="AN717" s="606"/>
      <c r="AO717" s="606"/>
      <c r="AP717" s="606"/>
      <c r="AQ717" s="606"/>
      <c r="AR717" s="606"/>
      <c r="AS717" s="606"/>
      <c r="AT717" s="606"/>
      <c r="AU717" s="606"/>
      <c r="AV717" s="606"/>
      <c r="AW717" s="606"/>
      <c r="AX717" s="606"/>
      <c r="AY717" s="606"/>
      <c r="AZ717" s="606"/>
      <c r="BA717" s="606"/>
    </row>
    <row r="718" spans="1:53" s="672" customFormat="1" x14ac:dyDescent="0.25">
      <c r="A718" s="606"/>
      <c r="B718" s="677"/>
      <c r="C718" s="677"/>
      <c r="D718" s="676"/>
      <c r="E718" s="675"/>
      <c r="F718" s="675"/>
      <c r="G718" s="673"/>
      <c r="H718" s="674"/>
      <c r="I718" s="673"/>
      <c r="J718" s="679" t="str">
        <f>IF(D718&lt;&gt;"",IF(E718&lt;&gt;"",VLOOKUP(CONCATENATE(D718,"-",E718),'[2]Three Phase - UG'!$C$8:$T$18,9,FALSE),""),"")</f>
        <v/>
      </c>
      <c r="K718" s="679" t="str">
        <f>IF(D718&lt;&gt;"",IF(E718&lt;&gt;"",VLOOKUP(CONCATENATE(D718,"-",E718),'[2]Three Phase - UG'!$C$8:$T$18,10,FALSE),""),"")</f>
        <v/>
      </c>
      <c r="L718" s="679" t="str">
        <f>IF(D718&lt;&gt;"",IF(E718&lt;&gt;"",VLOOKUP(CONCATENATE(D718,"-",E718),'[2]Three Phase - UG'!$C$8:$T$18,12,FALSE),""),"")</f>
        <v/>
      </c>
      <c r="M718" s="679" t="str">
        <f>IF(D718&lt;&gt;"",IF(E718&lt;&gt;"",VLOOKUP(CONCATENATE(D718,"-",E718),'[2]Three Phase - UG'!$C$8:$T$18,13,FALSE),""),"")</f>
        <v/>
      </c>
      <c r="N718" s="678" t="str">
        <f>IF(D718&lt;&gt;"",IF(E718&lt;&gt;"",VLOOKUP(CONCATENATE(D718,"-",E718),'[2]Three Phase - UG'!$C$8:$T$18,15,FALSE)*1000000,""),"")</f>
        <v/>
      </c>
      <c r="O718" s="679"/>
      <c r="P718" s="678"/>
      <c r="W718" s="671"/>
      <c r="X718" s="606"/>
      <c r="Y718" s="606"/>
      <c r="Z718" s="606"/>
      <c r="AA718" s="606"/>
      <c r="AB718" s="606"/>
      <c r="AC718" s="606"/>
      <c r="AD718" s="606"/>
      <c r="AE718" s="606"/>
      <c r="AF718" s="625"/>
      <c r="AG718" s="625"/>
      <c r="AH718" s="625"/>
      <c r="AI718" s="625"/>
      <c r="AJ718" s="625"/>
      <c r="AK718" s="625"/>
      <c r="AL718" s="625"/>
      <c r="AM718" s="625"/>
      <c r="AN718" s="606"/>
      <c r="AO718" s="606"/>
      <c r="AP718" s="606"/>
      <c r="AQ718" s="606"/>
      <c r="AR718" s="606"/>
      <c r="AS718" s="606"/>
      <c r="AT718" s="606"/>
      <c r="AU718" s="606"/>
      <c r="AV718" s="606"/>
      <c r="AW718" s="606"/>
      <c r="AX718" s="606"/>
      <c r="AY718" s="606"/>
      <c r="AZ718" s="606"/>
      <c r="BA718" s="606"/>
    </row>
    <row r="719" spans="1:53" s="672" customFormat="1" x14ac:dyDescent="0.25">
      <c r="A719" s="606"/>
      <c r="B719" s="677"/>
      <c r="C719" s="677"/>
      <c r="D719" s="676"/>
      <c r="E719" s="675"/>
      <c r="F719" s="675"/>
      <c r="G719" s="673"/>
      <c r="H719" s="674"/>
      <c r="I719" s="673"/>
      <c r="J719" s="679" t="str">
        <f>IF(D719&lt;&gt;"",IF(E719&lt;&gt;"",VLOOKUP(CONCATENATE(D719,"-",E719),'[2]Three Phase - UG'!$C$8:$T$18,9,FALSE),""),"")</f>
        <v/>
      </c>
      <c r="K719" s="679" t="str">
        <f>IF(D719&lt;&gt;"",IF(E719&lt;&gt;"",VLOOKUP(CONCATENATE(D719,"-",E719),'[2]Three Phase - UG'!$C$8:$T$18,10,FALSE),""),"")</f>
        <v/>
      </c>
      <c r="L719" s="679" t="str">
        <f>IF(D719&lt;&gt;"",IF(E719&lt;&gt;"",VLOOKUP(CONCATENATE(D719,"-",E719),'[2]Three Phase - UG'!$C$8:$T$18,12,FALSE),""),"")</f>
        <v/>
      </c>
      <c r="M719" s="679" t="str">
        <f>IF(D719&lt;&gt;"",IF(E719&lt;&gt;"",VLOOKUP(CONCATENATE(D719,"-",E719),'[2]Three Phase - UG'!$C$8:$T$18,13,FALSE),""),"")</f>
        <v/>
      </c>
      <c r="N719" s="678" t="str">
        <f>IF(D719&lt;&gt;"",IF(E719&lt;&gt;"",VLOOKUP(CONCATENATE(D719,"-",E719),'[2]Three Phase - UG'!$C$8:$T$18,15,FALSE)*1000000,""),"")</f>
        <v/>
      </c>
      <c r="O719" s="679"/>
      <c r="P719" s="678"/>
      <c r="W719" s="671"/>
      <c r="X719" s="606"/>
      <c r="Y719" s="606"/>
      <c r="Z719" s="606"/>
      <c r="AA719" s="606"/>
      <c r="AB719" s="606"/>
      <c r="AC719" s="606"/>
      <c r="AD719" s="606"/>
      <c r="AE719" s="606"/>
      <c r="AF719" s="625"/>
      <c r="AG719" s="625"/>
      <c r="AH719" s="625"/>
      <c r="AI719" s="625"/>
      <c r="AJ719" s="625"/>
      <c r="AK719" s="625"/>
      <c r="AL719" s="625"/>
      <c r="AM719" s="625"/>
      <c r="AN719" s="606"/>
      <c r="AO719" s="606"/>
      <c r="AP719" s="606"/>
      <c r="AQ719" s="606"/>
      <c r="AR719" s="606"/>
      <c r="AS719" s="606"/>
      <c r="AT719" s="606"/>
      <c r="AU719" s="606"/>
      <c r="AV719" s="606"/>
      <c r="AW719" s="606"/>
      <c r="AX719" s="606"/>
      <c r="AY719" s="606"/>
      <c r="AZ719" s="606"/>
      <c r="BA719" s="606"/>
    </row>
    <row r="720" spans="1:53" s="672" customFormat="1" x14ac:dyDescent="0.25">
      <c r="A720" s="606"/>
      <c r="B720" s="677"/>
      <c r="C720" s="677"/>
      <c r="D720" s="676"/>
      <c r="E720" s="675"/>
      <c r="F720" s="675"/>
      <c r="G720" s="673"/>
      <c r="H720" s="674"/>
      <c r="I720" s="673"/>
      <c r="J720" s="679" t="str">
        <f>IF(D720&lt;&gt;"",IF(E720&lt;&gt;"",VLOOKUP(CONCATENATE(D720,"-",E720),'[2]Three Phase - UG'!$C$8:$T$18,9,FALSE),""),"")</f>
        <v/>
      </c>
      <c r="K720" s="679" t="str">
        <f>IF(D720&lt;&gt;"",IF(E720&lt;&gt;"",VLOOKUP(CONCATENATE(D720,"-",E720),'[2]Three Phase - UG'!$C$8:$T$18,10,FALSE),""),"")</f>
        <v/>
      </c>
      <c r="L720" s="679" t="str">
        <f>IF(D720&lt;&gt;"",IF(E720&lt;&gt;"",VLOOKUP(CONCATENATE(D720,"-",E720),'[2]Three Phase - UG'!$C$8:$T$18,12,FALSE),""),"")</f>
        <v/>
      </c>
      <c r="M720" s="679" t="str">
        <f>IF(D720&lt;&gt;"",IF(E720&lt;&gt;"",VLOOKUP(CONCATENATE(D720,"-",E720),'[2]Three Phase - UG'!$C$8:$T$18,13,FALSE),""),"")</f>
        <v/>
      </c>
      <c r="N720" s="678" t="str">
        <f>IF(D720&lt;&gt;"",IF(E720&lt;&gt;"",VLOOKUP(CONCATENATE(D720,"-",E720),'[2]Three Phase - UG'!$C$8:$T$18,15,FALSE)*1000000,""),"")</f>
        <v/>
      </c>
      <c r="O720" s="679"/>
      <c r="P720" s="678"/>
      <c r="W720" s="671"/>
      <c r="X720" s="606"/>
      <c r="Y720" s="606"/>
      <c r="Z720" s="606"/>
      <c r="AA720" s="606"/>
      <c r="AB720" s="606"/>
      <c r="AC720" s="606"/>
      <c r="AD720" s="606"/>
      <c r="AE720" s="606"/>
      <c r="AF720" s="625"/>
      <c r="AG720" s="625"/>
      <c r="AH720" s="625"/>
      <c r="AI720" s="625"/>
      <c r="AJ720" s="625"/>
      <c r="AK720" s="625"/>
      <c r="AL720" s="625"/>
      <c r="AM720" s="625"/>
      <c r="AN720" s="606"/>
      <c r="AO720" s="606"/>
      <c r="AP720" s="606"/>
      <c r="AQ720" s="606"/>
      <c r="AR720" s="606"/>
      <c r="AS720" s="606"/>
      <c r="AT720" s="606"/>
      <c r="AU720" s="606"/>
      <c r="AV720" s="606"/>
      <c r="AW720" s="606"/>
      <c r="AX720" s="606"/>
      <c r="AY720" s="606"/>
      <c r="AZ720" s="606"/>
      <c r="BA720" s="606"/>
    </row>
    <row r="721" spans="1:53" s="672" customFormat="1" x14ac:dyDescent="0.25">
      <c r="A721" s="606"/>
      <c r="B721" s="677"/>
      <c r="C721" s="677"/>
      <c r="D721" s="676"/>
      <c r="E721" s="675"/>
      <c r="F721" s="675"/>
      <c r="G721" s="673"/>
      <c r="H721" s="674"/>
      <c r="I721" s="673"/>
      <c r="J721" s="679" t="str">
        <f>IF(D721&lt;&gt;"",IF(E721&lt;&gt;"",VLOOKUP(CONCATENATE(D721,"-",E721),'[2]Three Phase - UG'!$C$8:$T$18,9,FALSE),""),"")</f>
        <v/>
      </c>
      <c r="K721" s="679" t="str">
        <f>IF(D721&lt;&gt;"",IF(E721&lt;&gt;"",VLOOKUP(CONCATENATE(D721,"-",E721),'[2]Three Phase - UG'!$C$8:$T$18,10,FALSE),""),"")</f>
        <v/>
      </c>
      <c r="L721" s="679" t="str">
        <f>IF(D721&lt;&gt;"",IF(E721&lt;&gt;"",VLOOKUP(CONCATENATE(D721,"-",E721),'[2]Three Phase - UG'!$C$8:$T$18,12,FALSE),""),"")</f>
        <v/>
      </c>
      <c r="M721" s="679" t="str">
        <f>IF(D721&lt;&gt;"",IF(E721&lt;&gt;"",VLOOKUP(CONCATENATE(D721,"-",E721),'[2]Three Phase - UG'!$C$8:$T$18,13,FALSE),""),"")</f>
        <v/>
      </c>
      <c r="N721" s="678" t="str">
        <f>IF(D721&lt;&gt;"",IF(E721&lt;&gt;"",VLOOKUP(CONCATENATE(D721,"-",E721),'[2]Three Phase - UG'!$C$8:$T$18,15,FALSE)*1000000,""),"")</f>
        <v/>
      </c>
      <c r="O721" s="679"/>
      <c r="P721" s="678"/>
      <c r="W721" s="671"/>
      <c r="X721" s="606"/>
      <c r="Y721" s="606"/>
      <c r="Z721" s="606"/>
      <c r="AA721" s="606"/>
      <c r="AB721" s="606"/>
      <c r="AC721" s="606"/>
      <c r="AD721" s="606"/>
      <c r="AE721" s="606"/>
      <c r="AF721" s="625"/>
      <c r="AG721" s="625"/>
      <c r="AH721" s="625"/>
      <c r="AI721" s="625"/>
      <c r="AJ721" s="625"/>
      <c r="AK721" s="625"/>
      <c r="AL721" s="625"/>
      <c r="AM721" s="625"/>
      <c r="AN721" s="606"/>
      <c r="AO721" s="606"/>
      <c r="AP721" s="606"/>
      <c r="AQ721" s="606"/>
      <c r="AR721" s="606"/>
      <c r="AS721" s="606"/>
      <c r="AT721" s="606"/>
      <c r="AU721" s="606"/>
      <c r="AV721" s="606"/>
      <c r="AW721" s="606"/>
      <c r="AX721" s="606"/>
      <c r="AY721" s="606"/>
      <c r="AZ721" s="606"/>
      <c r="BA721" s="606"/>
    </row>
    <row r="722" spans="1:53" s="672" customFormat="1" x14ac:dyDescent="0.25">
      <c r="A722" s="606"/>
      <c r="B722" s="677"/>
      <c r="C722" s="677"/>
      <c r="D722" s="676"/>
      <c r="E722" s="675"/>
      <c r="F722" s="675"/>
      <c r="G722" s="673"/>
      <c r="H722" s="674"/>
      <c r="I722" s="673"/>
      <c r="J722" s="679" t="str">
        <f>IF(D722&lt;&gt;"",IF(E722&lt;&gt;"",VLOOKUP(CONCATENATE(D722,"-",E722),'[2]Three Phase - UG'!$C$8:$T$18,9,FALSE),""),"")</f>
        <v/>
      </c>
      <c r="K722" s="679" t="str">
        <f>IF(D722&lt;&gt;"",IF(E722&lt;&gt;"",VLOOKUP(CONCATENATE(D722,"-",E722),'[2]Three Phase - UG'!$C$8:$T$18,10,FALSE),""),"")</f>
        <v/>
      </c>
      <c r="L722" s="679" t="str">
        <f>IF(D722&lt;&gt;"",IF(E722&lt;&gt;"",VLOOKUP(CONCATENATE(D722,"-",E722),'[2]Three Phase - UG'!$C$8:$T$18,12,FALSE),""),"")</f>
        <v/>
      </c>
      <c r="M722" s="679" t="str">
        <f>IF(D722&lt;&gt;"",IF(E722&lt;&gt;"",VLOOKUP(CONCATENATE(D722,"-",E722),'[2]Three Phase - UG'!$C$8:$T$18,13,FALSE),""),"")</f>
        <v/>
      </c>
      <c r="N722" s="678" t="str">
        <f>IF(D722&lt;&gt;"",IF(E722&lt;&gt;"",VLOOKUP(CONCATENATE(D722,"-",E722),'[2]Three Phase - UG'!$C$8:$T$18,15,FALSE)*1000000,""),"")</f>
        <v/>
      </c>
      <c r="O722" s="679"/>
      <c r="P722" s="678"/>
      <c r="W722" s="671"/>
      <c r="X722" s="606"/>
      <c r="Y722" s="606"/>
      <c r="Z722" s="606"/>
      <c r="AA722" s="606"/>
      <c r="AB722" s="606"/>
      <c r="AC722" s="606"/>
      <c r="AD722" s="606"/>
      <c r="AE722" s="606"/>
      <c r="AF722" s="625"/>
      <c r="AG722" s="625"/>
      <c r="AH722" s="625"/>
      <c r="AI722" s="625"/>
      <c r="AJ722" s="625"/>
      <c r="AK722" s="625"/>
      <c r="AL722" s="625"/>
      <c r="AM722" s="625"/>
      <c r="AN722" s="606"/>
      <c r="AO722" s="606"/>
      <c r="AP722" s="606"/>
      <c r="AQ722" s="606"/>
      <c r="AR722" s="606"/>
      <c r="AS722" s="606"/>
      <c r="AT722" s="606"/>
      <c r="AU722" s="606"/>
      <c r="AV722" s="606"/>
      <c r="AW722" s="606"/>
      <c r="AX722" s="606"/>
      <c r="AY722" s="606"/>
      <c r="AZ722" s="606"/>
      <c r="BA722" s="606"/>
    </row>
    <row r="723" spans="1:53" s="672" customFormat="1" x14ac:dyDescent="0.25">
      <c r="A723" s="606"/>
      <c r="B723" s="677"/>
      <c r="C723" s="677"/>
      <c r="D723" s="676"/>
      <c r="E723" s="675"/>
      <c r="F723" s="675"/>
      <c r="G723" s="673"/>
      <c r="H723" s="674"/>
      <c r="I723" s="673"/>
      <c r="J723" s="679" t="str">
        <f>IF(D723&lt;&gt;"",IF(E723&lt;&gt;"",VLOOKUP(CONCATENATE(D723,"-",E723),'[2]Three Phase - UG'!$C$8:$T$18,9,FALSE),""),"")</f>
        <v/>
      </c>
      <c r="K723" s="679" t="str">
        <f>IF(D723&lt;&gt;"",IF(E723&lt;&gt;"",VLOOKUP(CONCATENATE(D723,"-",E723),'[2]Three Phase - UG'!$C$8:$T$18,10,FALSE),""),"")</f>
        <v/>
      </c>
      <c r="L723" s="679" t="str">
        <f>IF(D723&lt;&gt;"",IF(E723&lt;&gt;"",VLOOKUP(CONCATENATE(D723,"-",E723),'[2]Three Phase - UG'!$C$8:$T$18,12,FALSE),""),"")</f>
        <v/>
      </c>
      <c r="M723" s="679" t="str">
        <f>IF(D723&lt;&gt;"",IF(E723&lt;&gt;"",VLOOKUP(CONCATENATE(D723,"-",E723),'[2]Three Phase - UG'!$C$8:$T$18,13,FALSE),""),"")</f>
        <v/>
      </c>
      <c r="N723" s="678" t="str">
        <f>IF(D723&lt;&gt;"",IF(E723&lt;&gt;"",VLOOKUP(CONCATENATE(D723,"-",E723),'[2]Three Phase - UG'!$C$8:$T$18,15,FALSE)*1000000,""),"")</f>
        <v/>
      </c>
      <c r="O723" s="679"/>
      <c r="P723" s="678"/>
      <c r="W723" s="671"/>
      <c r="X723" s="606"/>
      <c r="Y723" s="606"/>
      <c r="Z723" s="606"/>
      <c r="AA723" s="606"/>
      <c r="AB723" s="606"/>
      <c r="AC723" s="606"/>
      <c r="AD723" s="606"/>
      <c r="AE723" s="606"/>
      <c r="AF723" s="625"/>
      <c r="AG723" s="625"/>
      <c r="AH723" s="625"/>
      <c r="AI723" s="625"/>
      <c r="AJ723" s="625"/>
      <c r="AK723" s="625"/>
      <c r="AL723" s="625"/>
      <c r="AM723" s="625"/>
      <c r="AN723" s="606"/>
      <c r="AO723" s="606"/>
      <c r="AP723" s="606"/>
      <c r="AQ723" s="606"/>
      <c r="AR723" s="606"/>
      <c r="AS723" s="606"/>
      <c r="AT723" s="606"/>
      <c r="AU723" s="606"/>
      <c r="AV723" s="606"/>
      <c r="AW723" s="606"/>
      <c r="AX723" s="606"/>
      <c r="AY723" s="606"/>
      <c r="AZ723" s="606"/>
      <c r="BA723" s="606"/>
    </row>
    <row r="724" spans="1:53" s="672" customFormat="1" x14ac:dyDescent="0.25">
      <c r="A724" s="606"/>
      <c r="B724" s="677"/>
      <c r="C724" s="677"/>
      <c r="D724" s="676"/>
      <c r="E724" s="675"/>
      <c r="F724" s="675"/>
      <c r="G724" s="673"/>
      <c r="H724" s="674"/>
      <c r="I724" s="673"/>
      <c r="J724" s="679" t="str">
        <f>IF(D724&lt;&gt;"",IF(E724&lt;&gt;"",VLOOKUP(CONCATENATE(D724,"-",E724),'[2]Three Phase - UG'!$C$8:$T$18,9,FALSE),""),"")</f>
        <v/>
      </c>
      <c r="K724" s="679" t="str">
        <f>IF(D724&lt;&gt;"",IF(E724&lt;&gt;"",VLOOKUP(CONCATENATE(D724,"-",E724),'[2]Three Phase - UG'!$C$8:$T$18,10,FALSE),""),"")</f>
        <v/>
      </c>
      <c r="L724" s="679" t="str">
        <f>IF(D724&lt;&gt;"",IF(E724&lt;&gt;"",VLOOKUP(CONCATENATE(D724,"-",E724),'[2]Three Phase - UG'!$C$8:$T$18,12,FALSE),""),"")</f>
        <v/>
      </c>
      <c r="M724" s="679" t="str">
        <f>IF(D724&lt;&gt;"",IF(E724&lt;&gt;"",VLOOKUP(CONCATENATE(D724,"-",E724),'[2]Three Phase - UG'!$C$8:$T$18,13,FALSE),""),"")</f>
        <v/>
      </c>
      <c r="N724" s="678" t="str">
        <f>IF(D724&lt;&gt;"",IF(E724&lt;&gt;"",VLOOKUP(CONCATENATE(D724,"-",E724),'[2]Three Phase - UG'!$C$8:$T$18,15,FALSE)*1000000,""),"")</f>
        <v/>
      </c>
      <c r="O724" s="679"/>
      <c r="P724" s="678"/>
      <c r="W724" s="671"/>
      <c r="X724" s="606"/>
      <c r="Y724" s="606"/>
      <c r="Z724" s="606"/>
      <c r="AA724" s="606"/>
      <c r="AB724" s="606"/>
      <c r="AC724" s="606"/>
      <c r="AD724" s="606"/>
      <c r="AE724" s="606"/>
      <c r="AF724" s="625"/>
      <c r="AG724" s="625"/>
      <c r="AH724" s="625"/>
      <c r="AI724" s="625"/>
      <c r="AJ724" s="625"/>
      <c r="AK724" s="625"/>
      <c r="AL724" s="625"/>
      <c r="AM724" s="625"/>
      <c r="AN724" s="606"/>
      <c r="AO724" s="606"/>
      <c r="AP724" s="606"/>
      <c r="AQ724" s="606"/>
      <c r="AR724" s="606"/>
      <c r="AS724" s="606"/>
      <c r="AT724" s="606"/>
      <c r="AU724" s="606"/>
      <c r="AV724" s="606"/>
      <c r="AW724" s="606"/>
      <c r="AX724" s="606"/>
      <c r="AY724" s="606"/>
      <c r="AZ724" s="606"/>
      <c r="BA724" s="606"/>
    </row>
    <row r="725" spans="1:53" s="672" customFormat="1" x14ac:dyDescent="0.25">
      <c r="A725" s="606"/>
      <c r="B725" s="677"/>
      <c r="C725" s="677"/>
      <c r="D725" s="676"/>
      <c r="E725" s="675"/>
      <c r="F725" s="675"/>
      <c r="G725" s="673"/>
      <c r="H725" s="674"/>
      <c r="I725" s="673"/>
      <c r="J725" s="679" t="str">
        <f>IF(D725&lt;&gt;"",IF(E725&lt;&gt;"",VLOOKUP(CONCATENATE(D725,"-",E725),'[2]Three Phase - UG'!$C$8:$T$18,9,FALSE),""),"")</f>
        <v/>
      </c>
      <c r="K725" s="679" t="str">
        <f>IF(D725&lt;&gt;"",IF(E725&lt;&gt;"",VLOOKUP(CONCATENATE(D725,"-",E725),'[2]Three Phase - UG'!$C$8:$T$18,10,FALSE),""),"")</f>
        <v/>
      </c>
      <c r="L725" s="679" t="str">
        <f>IF(D725&lt;&gt;"",IF(E725&lt;&gt;"",VLOOKUP(CONCATENATE(D725,"-",E725),'[2]Three Phase - UG'!$C$8:$T$18,12,FALSE),""),"")</f>
        <v/>
      </c>
      <c r="M725" s="679" t="str">
        <f>IF(D725&lt;&gt;"",IF(E725&lt;&gt;"",VLOOKUP(CONCATENATE(D725,"-",E725),'[2]Three Phase - UG'!$C$8:$T$18,13,FALSE),""),"")</f>
        <v/>
      </c>
      <c r="N725" s="678" t="str">
        <f>IF(D725&lt;&gt;"",IF(E725&lt;&gt;"",VLOOKUP(CONCATENATE(D725,"-",E725),'[2]Three Phase - UG'!$C$8:$T$18,15,FALSE)*1000000,""),"")</f>
        <v/>
      </c>
      <c r="O725" s="679"/>
      <c r="P725" s="678"/>
      <c r="W725" s="671"/>
      <c r="X725" s="606"/>
      <c r="Y725" s="606"/>
      <c r="Z725" s="606"/>
      <c r="AA725" s="606"/>
      <c r="AB725" s="606"/>
      <c r="AC725" s="606"/>
      <c r="AD725" s="606"/>
      <c r="AE725" s="606"/>
      <c r="AF725" s="625"/>
      <c r="AG725" s="625"/>
      <c r="AH725" s="625"/>
      <c r="AI725" s="625"/>
      <c r="AJ725" s="625"/>
      <c r="AK725" s="625"/>
      <c r="AL725" s="625"/>
      <c r="AM725" s="625"/>
      <c r="AN725" s="606"/>
      <c r="AO725" s="606"/>
      <c r="AP725" s="606"/>
      <c r="AQ725" s="606"/>
      <c r="AR725" s="606"/>
      <c r="AS725" s="606"/>
      <c r="AT725" s="606"/>
      <c r="AU725" s="606"/>
      <c r="AV725" s="606"/>
      <c r="AW725" s="606"/>
      <c r="AX725" s="606"/>
      <c r="AY725" s="606"/>
      <c r="AZ725" s="606"/>
      <c r="BA725" s="606"/>
    </row>
    <row r="726" spans="1:53" s="672" customFormat="1" x14ac:dyDescent="0.25">
      <c r="A726" s="606"/>
      <c r="B726" s="677"/>
      <c r="C726" s="677"/>
      <c r="D726" s="676"/>
      <c r="E726" s="675"/>
      <c r="F726" s="675"/>
      <c r="G726" s="673"/>
      <c r="H726" s="674"/>
      <c r="I726" s="673"/>
      <c r="J726" s="679" t="str">
        <f>IF(D726&lt;&gt;"",IF(E726&lt;&gt;"",VLOOKUP(CONCATENATE(D726,"-",E726),'[2]Three Phase - UG'!$C$8:$T$18,9,FALSE),""),"")</f>
        <v/>
      </c>
      <c r="K726" s="679" t="str">
        <f>IF(D726&lt;&gt;"",IF(E726&lt;&gt;"",VLOOKUP(CONCATENATE(D726,"-",E726),'[2]Three Phase - UG'!$C$8:$T$18,10,FALSE),""),"")</f>
        <v/>
      </c>
      <c r="L726" s="679" t="str">
        <f>IF(D726&lt;&gt;"",IF(E726&lt;&gt;"",VLOOKUP(CONCATENATE(D726,"-",E726),'[2]Three Phase - UG'!$C$8:$T$18,12,FALSE),""),"")</f>
        <v/>
      </c>
      <c r="M726" s="679" t="str">
        <f>IF(D726&lt;&gt;"",IF(E726&lt;&gt;"",VLOOKUP(CONCATENATE(D726,"-",E726),'[2]Three Phase - UG'!$C$8:$T$18,13,FALSE),""),"")</f>
        <v/>
      </c>
      <c r="N726" s="678" t="str">
        <f>IF(D726&lt;&gt;"",IF(E726&lt;&gt;"",VLOOKUP(CONCATENATE(D726,"-",E726),'[2]Three Phase - UG'!$C$8:$T$18,15,FALSE)*1000000,""),"")</f>
        <v/>
      </c>
      <c r="O726" s="679"/>
      <c r="P726" s="678"/>
      <c r="W726" s="671"/>
      <c r="X726" s="606"/>
      <c r="Y726" s="606"/>
      <c r="Z726" s="606"/>
      <c r="AA726" s="606"/>
      <c r="AB726" s="606"/>
      <c r="AC726" s="606"/>
      <c r="AD726" s="606"/>
      <c r="AE726" s="606"/>
      <c r="AF726" s="625"/>
      <c r="AG726" s="625"/>
      <c r="AH726" s="625"/>
      <c r="AI726" s="625"/>
      <c r="AJ726" s="625"/>
      <c r="AK726" s="625"/>
      <c r="AL726" s="625"/>
      <c r="AM726" s="625"/>
      <c r="AN726" s="606"/>
      <c r="AO726" s="606"/>
      <c r="AP726" s="606"/>
      <c r="AQ726" s="606"/>
      <c r="AR726" s="606"/>
      <c r="AS726" s="606"/>
      <c r="AT726" s="606"/>
      <c r="AU726" s="606"/>
      <c r="AV726" s="606"/>
      <c r="AW726" s="606"/>
      <c r="AX726" s="606"/>
      <c r="AY726" s="606"/>
      <c r="AZ726" s="606"/>
      <c r="BA726" s="606"/>
    </row>
    <row r="727" spans="1:53" s="672" customFormat="1" x14ac:dyDescent="0.25">
      <c r="A727" s="606"/>
      <c r="B727" s="677"/>
      <c r="C727" s="677"/>
      <c r="D727" s="676"/>
      <c r="E727" s="675"/>
      <c r="F727" s="675"/>
      <c r="G727" s="673"/>
      <c r="H727" s="674"/>
      <c r="I727" s="673"/>
      <c r="J727" s="679" t="str">
        <f>IF(D727&lt;&gt;"",IF(E727&lt;&gt;"",VLOOKUP(CONCATENATE(D727,"-",E727),'[2]Three Phase - UG'!$C$8:$T$18,9,FALSE),""),"")</f>
        <v/>
      </c>
      <c r="K727" s="679" t="str">
        <f>IF(D727&lt;&gt;"",IF(E727&lt;&gt;"",VLOOKUP(CONCATENATE(D727,"-",E727),'[2]Three Phase - UG'!$C$8:$T$18,10,FALSE),""),"")</f>
        <v/>
      </c>
      <c r="L727" s="679" t="str">
        <f>IF(D727&lt;&gt;"",IF(E727&lt;&gt;"",VLOOKUP(CONCATENATE(D727,"-",E727),'[2]Three Phase - UG'!$C$8:$T$18,12,FALSE),""),"")</f>
        <v/>
      </c>
      <c r="M727" s="679" t="str">
        <f>IF(D727&lt;&gt;"",IF(E727&lt;&gt;"",VLOOKUP(CONCATENATE(D727,"-",E727),'[2]Three Phase - UG'!$C$8:$T$18,13,FALSE),""),"")</f>
        <v/>
      </c>
      <c r="N727" s="678" t="str">
        <f>IF(D727&lt;&gt;"",IF(E727&lt;&gt;"",VLOOKUP(CONCATENATE(D727,"-",E727),'[2]Three Phase - UG'!$C$8:$T$18,15,FALSE)*1000000,""),"")</f>
        <v/>
      </c>
      <c r="O727" s="679"/>
      <c r="P727" s="678"/>
      <c r="W727" s="671"/>
      <c r="X727" s="606"/>
      <c r="Y727" s="606"/>
      <c r="Z727" s="606"/>
      <c r="AA727" s="606"/>
      <c r="AB727" s="606"/>
      <c r="AC727" s="606"/>
      <c r="AD727" s="606"/>
      <c r="AE727" s="606"/>
      <c r="AF727" s="625"/>
      <c r="AG727" s="625"/>
      <c r="AH727" s="625"/>
      <c r="AI727" s="625"/>
      <c r="AJ727" s="625"/>
      <c r="AK727" s="625"/>
      <c r="AL727" s="625"/>
      <c r="AM727" s="625"/>
      <c r="AN727" s="606"/>
      <c r="AO727" s="606"/>
      <c r="AP727" s="606"/>
      <c r="AQ727" s="606"/>
      <c r="AR727" s="606"/>
      <c r="AS727" s="606"/>
      <c r="AT727" s="606"/>
      <c r="AU727" s="606"/>
      <c r="AV727" s="606"/>
      <c r="AW727" s="606"/>
      <c r="AX727" s="606"/>
      <c r="AY727" s="606"/>
      <c r="AZ727" s="606"/>
      <c r="BA727" s="606"/>
    </row>
    <row r="728" spans="1:53" s="672" customFormat="1" x14ac:dyDescent="0.25">
      <c r="A728" s="606"/>
      <c r="B728" s="677"/>
      <c r="C728" s="677"/>
      <c r="D728" s="676"/>
      <c r="E728" s="675"/>
      <c r="F728" s="675"/>
      <c r="G728" s="673"/>
      <c r="H728" s="674"/>
      <c r="I728" s="673"/>
      <c r="J728" s="679" t="str">
        <f>IF(D728&lt;&gt;"",IF(E728&lt;&gt;"",VLOOKUP(CONCATENATE(D728,"-",E728),'[2]Three Phase - UG'!$C$8:$T$18,9,FALSE),""),"")</f>
        <v/>
      </c>
      <c r="K728" s="679" t="str">
        <f>IF(D728&lt;&gt;"",IF(E728&lt;&gt;"",VLOOKUP(CONCATENATE(D728,"-",E728),'[2]Three Phase - UG'!$C$8:$T$18,10,FALSE),""),"")</f>
        <v/>
      </c>
      <c r="L728" s="679" t="str">
        <f>IF(D728&lt;&gt;"",IF(E728&lt;&gt;"",VLOOKUP(CONCATENATE(D728,"-",E728),'[2]Three Phase - UG'!$C$8:$T$18,12,FALSE),""),"")</f>
        <v/>
      </c>
      <c r="M728" s="679" t="str">
        <f>IF(D728&lt;&gt;"",IF(E728&lt;&gt;"",VLOOKUP(CONCATENATE(D728,"-",E728),'[2]Three Phase - UG'!$C$8:$T$18,13,FALSE),""),"")</f>
        <v/>
      </c>
      <c r="N728" s="678" t="str">
        <f>IF(D728&lt;&gt;"",IF(E728&lt;&gt;"",VLOOKUP(CONCATENATE(D728,"-",E728),'[2]Three Phase - UG'!$C$8:$T$18,15,FALSE)*1000000,""),"")</f>
        <v/>
      </c>
      <c r="O728" s="679"/>
      <c r="P728" s="678"/>
      <c r="W728" s="671"/>
      <c r="X728" s="606"/>
      <c r="Y728" s="606"/>
      <c r="Z728" s="606"/>
      <c r="AA728" s="606"/>
      <c r="AB728" s="606"/>
      <c r="AC728" s="606"/>
      <c r="AD728" s="606"/>
      <c r="AE728" s="606"/>
      <c r="AF728" s="625"/>
      <c r="AG728" s="625"/>
      <c r="AH728" s="625"/>
      <c r="AI728" s="625"/>
      <c r="AJ728" s="625"/>
      <c r="AK728" s="625"/>
      <c r="AL728" s="625"/>
      <c r="AM728" s="625"/>
      <c r="AN728" s="606"/>
      <c r="AO728" s="606"/>
      <c r="AP728" s="606"/>
      <c r="AQ728" s="606"/>
      <c r="AR728" s="606"/>
      <c r="AS728" s="606"/>
      <c r="AT728" s="606"/>
      <c r="AU728" s="606"/>
      <c r="AV728" s="606"/>
      <c r="AW728" s="606"/>
      <c r="AX728" s="606"/>
      <c r="AY728" s="606"/>
      <c r="AZ728" s="606"/>
      <c r="BA728" s="606"/>
    </row>
    <row r="729" spans="1:53" s="672" customFormat="1" x14ac:dyDescent="0.25">
      <c r="A729" s="606"/>
      <c r="B729" s="677"/>
      <c r="C729" s="677"/>
      <c r="D729" s="676"/>
      <c r="E729" s="675"/>
      <c r="F729" s="675"/>
      <c r="G729" s="673"/>
      <c r="H729" s="674"/>
      <c r="I729" s="673"/>
      <c r="J729" s="679" t="str">
        <f>IF(D729&lt;&gt;"",IF(E729&lt;&gt;"",VLOOKUP(CONCATENATE(D729,"-",E729),'[2]Three Phase - UG'!$C$8:$T$18,9,FALSE),""),"")</f>
        <v/>
      </c>
      <c r="K729" s="679" t="str">
        <f>IF(D729&lt;&gt;"",IF(E729&lt;&gt;"",VLOOKUP(CONCATENATE(D729,"-",E729),'[2]Three Phase - UG'!$C$8:$T$18,10,FALSE),""),"")</f>
        <v/>
      </c>
      <c r="L729" s="679" t="str">
        <f>IF(D729&lt;&gt;"",IF(E729&lt;&gt;"",VLOOKUP(CONCATENATE(D729,"-",E729),'[2]Three Phase - UG'!$C$8:$T$18,12,FALSE),""),"")</f>
        <v/>
      </c>
      <c r="M729" s="679" t="str">
        <f>IF(D729&lt;&gt;"",IF(E729&lt;&gt;"",VLOOKUP(CONCATENATE(D729,"-",E729),'[2]Three Phase - UG'!$C$8:$T$18,13,FALSE),""),"")</f>
        <v/>
      </c>
      <c r="N729" s="678" t="str">
        <f>IF(D729&lt;&gt;"",IF(E729&lt;&gt;"",VLOOKUP(CONCATENATE(D729,"-",E729),'[2]Three Phase - UG'!$C$8:$T$18,15,FALSE)*1000000,""),"")</f>
        <v/>
      </c>
      <c r="O729" s="679"/>
      <c r="P729" s="678"/>
      <c r="W729" s="671"/>
      <c r="X729" s="606"/>
      <c r="Y729" s="606"/>
      <c r="Z729" s="606"/>
      <c r="AA729" s="606"/>
      <c r="AB729" s="606"/>
      <c r="AC729" s="606"/>
      <c r="AD729" s="606"/>
      <c r="AE729" s="606"/>
      <c r="AF729" s="625"/>
      <c r="AG729" s="625"/>
      <c r="AH729" s="625"/>
      <c r="AI729" s="625"/>
      <c r="AJ729" s="625"/>
      <c r="AK729" s="625"/>
      <c r="AL729" s="625"/>
      <c r="AM729" s="625"/>
      <c r="AN729" s="606"/>
      <c r="AO729" s="606"/>
      <c r="AP729" s="606"/>
      <c r="AQ729" s="606"/>
      <c r="AR729" s="606"/>
      <c r="AS729" s="606"/>
      <c r="AT729" s="606"/>
      <c r="AU729" s="606"/>
      <c r="AV729" s="606"/>
      <c r="AW729" s="606"/>
      <c r="AX729" s="606"/>
      <c r="AY729" s="606"/>
      <c r="AZ729" s="606"/>
      <c r="BA729" s="606"/>
    </row>
    <row r="730" spans="1:53" s="672" customFormat="1" x14ac:dyDescent="0.25">
      <c r="A730" s="606"/>
      <c r="B730" s="677"/>
      <c r="C730" s="677"/>
      <c r="D730" s="676"/>
      <c r="E730" s="675"/>
      <c r="F730" s="675"/>
      <c r="G730" s="673"/>
      <c r="H730" s="674"/>
      <c r="I730" s="673"/>
      <c r="J730" s="679" t="str">
        <f>IF(D730&lt;&gt;"",IF(E730&lt;&gt;"",VLOOKUP(CONCATENATE(D730,"-",E730),'[2]Three Phase - UG'!$C$8:$T$18,9,FALSE),""),"")</f>
        <v/>
      </c>
      <c r="K730" s="679" t="str">
        <f>IF(D730&lt;&gt;"",IF(E730&lt;&gt;"",VLOOKUP(CONCATENATE(D730,"-",E730),'[2]Three Phase - UG'!$C$8:$T$18,10,FALSE),""),"")</f>
        <v/>
      </c>
      <c r="L730" s="679" t="str">
        <f>IF(D730&lt;&gt;"",IF(E730&lt;&gt;"",VLOOKUP(CONCATENATE(D730,"-",E730),'[2]Three Phase - UG'!$C$8:$T$18,12,FALSE),""),"")</f>
        <v/>
      </c>
      <c r="M730" s="679" t="str">
        <f>IF(D730&lt;&gt;"",IF(E730&lt;&gt;"",VLOOKUP(CONCATENATE(D730,"-",E730),'[2]Three Phase - UG'!$C$8:$T$18,13,FALSE),""),"")</f>
        <v/>
      </c>
      <c r="N730" s="678" t="str">
        <f>IF(D730&lt;&gt;"",IF(E730&lt;&gt;"",VLOOKUP(CONCATENATE(D730,"-",E730),'[2]Three Phase - UG'!$C$8:$T$18,15,FALSE)*1000000,""),"")</f>
        <v/>
      </c>
      <c r="O730" s="679"/>
      <c r="P730" s="678"/>
      <c r="W730" s="671"/>
      <c r="X730" s="606"/>
      <c r="Y730" s="606"/>
      <c r="Z730" s="606"/>
      <c r="AA730" s="606"/>
      <c r="AB730" s="606"/>
      <c r="AC730" s="606"/>
      <c r="AD730" s="606"/>
      <c r="AE730" s="606"/>
      <c r="AF730" s="625"/>
      <c r="AG730" s="625"/>
      <c r="AH730" s="625"/>
      <c r="AI730" s="625"/>
      <c r="AJ730" s="625"/>
      <c r="AK730" s="625"/>
      <c r="AL730" s="625"/>
      <c r="AM730" s="625"/>
      <c r="AN730" s="606"/>
      <c r="AO730" s="606"/>
      <c r="AP730" s="606"/>
      <c r="AQ730" s="606"/>
      <c r="AR730" s="606"/>
      <c r="AS730" s="606"/>
      <c r="AT730" s="606"/>
      <c r="AU730" s="606"/>
      <c r="AV730" s="606"/>
      <c r="AW730" s="606"/>
      <c r="AX730" s="606"/>
      <c r="AY730" s="606"/>
      <c r="AZ730" s="606"/>
      <c r="BA730" s="606"/>
    </row>
    <row r="731" spans="1:53" s="672" customFormat="1" x14ac:dyDescent="0.25">
      <c r="A731" s="606"/>
      <c r="B731" s="677"/>
      <c r="C731" s="677"/>
      <c r="D731" s="676"/>
      <c r="E731" s="675"/>
      <c r="F731" s="675"/>
      <c r="G731" s="673"/>
      <c r="H731" s="674"/>
      <c r="I731" s="673"/>
      <c r="J731" s="679" t="str">
        <f>IF(D731&lt;&gt;"",IF(E731&lt;&gt;"",VLOOKUP(CONCATENATE(D731,"-",E731),'[2]Three Phase - UG'!$C$8:$T$18,9,FALSE),""),"")</f>
        <v/>
      </c>
      <c r="K731" s="679" t="str">
        <f>IF(D731&lt;&gt;"",IF(E731&lt;&gt;"",VLOOKUP(CONCATENATE(D731,"-",E731),'[2]Three Phase - UG'!$C$8:$T$18,10,FALSE),""),"")</f>
        <v/>
      </c>
      <c r="L731" s="679" t="str">
        <f>IF(D731&lt;&gt;"",IF(E731&lt;&gt;"",VLOOKUP(CONCATENATE(D731,"-",E731),'[2]Three Phase - UG'!$C$8:$T$18,12,FALSE),""),"")</f>
        <v/>
      </c>
      <c r="M731" s="679" t="str">
        <f>IF(D731&lt;&gt;"",IF(E731&lt;&gt;"",VLOOKUP(CONCATENATE(D731,"-",E731),'[2]Three Phase - UG'!$C$8:$T$18,13,FALSE),""),"")</f>
        <v/>
      </c>
      <c r="N731" s="678" t="str">
        <f>IF(D731&lt;&gt;"",IF(E731&lt;&gt;"",VLOOKUP(CONCATENATE(D731,"-",E731),'[2]Three Phase - UG'!$C$8:$T$18,15,FALSE)*1000000,""),"")</f>
        <v/>
      </c>
      <c r="O731" s="679"/>
      <c r="P731" s="678"/>
      <c r="W731" s="671"/>
      <c r="X731" s="606"/>
      <c r="Y731" s="606"/>
      <c r="Z731" s="606"/>
      <c r="AA731" s="606"/>
      <c r="AB731" s="606"/>
      <c r="AC731" s="606"/>
      <c r="AD731" s="606"/>
      <c r="AE731" s="606"/>
      <c r="AF731" s="625"/>
      <c r="AG731" s="625"/>
      <c r="AH731" s="625"/>
      <c r="AI731" s="625"/>
      <c r="AJ731" s="625"/>
      <c r="AK731" s="625"/>
      <c r="AL731" s="625"/>
      <c r="AM731" s="625"/>
      <c r="AN731" s="606"/>
      <c r="AO731" s="606"/>
      <c r="AP731" s="606"/>
      <c r="AQ731" s="606"/>
      <c r="AR731" s="606"/>
      <c r="AS731" s="606"/>
      <c r="AT731" s="606"/>
      <c r="AU731" s="606"/>
      <c r="AV731" s="606"/>
      <c r="AW731" s="606"/>
      <c r="AX731" s="606"/>
      <c r="AY731" s="606"/>
      <c r="AZ731" s="606"/>
      <c r="BA731" s="606"/>
    </row>
    <row r="732" spans="1:53" s="672" customFormat="1" x14ac:dyDescent="0.25">
      <c r="A732" s="606"/>
      <c r="B732" s="677"/>
      <c r="C732" s="677"/>
      <c r="D732" s="676"/>
      <c r="E732" s="675"/>
      <c r="F732" s="675"/>
      <c r="G732" s="673"/>
      <c r="H732" s="674"/>
      <c r="I732" s="673"/>
      <c r="J732" s="679" t="str">
        <f>IF(D732&lt;&gt;"",IF(E732&lt;&gt;"",VLOOKUP(CONCATENATE(D732,"-",E732),'[2]Three Phase - UG'!$C$8:$T$18,9,FALSE),""),"")</f>
        <v/>
      </c>
      <c r="K732" s="679" t="str">
        <f>IF(D732&lt;&gt;"",IF(E732&lt;&gt;"",VLOOKUP(CONCATENATE(D732,"-",E732),'[2]Three Phase - UG'!$C$8:$T$18,10,FALSE),""),"")</f>
        <v/>
      </c>
      <c r="L732" s="679" t="str">
        <f>IF(D732&lt;&gt;"",IF(E732&lt;&gt;"",VLOOKUP(CONCATENATE(D732,"-",E732),'[2]Three Phase - UG'!$C$8:$T$18,12,FALSE),""),"")</f>
        <v/>
      </c>
      <c r="M732" s="679" t="str">
        <f>IF(D732&lt;&gt;"",IF(E732&lt;&gt;"",VLOOKUP(CONCATENATE(D732,"-",E732),'[2]Three Phase - UG'!$C$8:$T$18,13,FALSE),""),"")</f>
        <v/>
      </c>
      <c r="N732" s="678" t="str">
        <f>IF(D732&lt;&gt;"",IF(E732&lt;&gt;"",VLOOKUP(CONCATENATE(D732,"-",E732),'[2]Three Phase - UG'!$C$8:$T$18,15,FALSE)*1000000,""),"")</f>
        <v/>
      </c>
      <c r="O732" s="679"/>
      <c r="P732" s="678"/>
      <c r="W732" s="671"/>
      <c r="X732" s="606"/>
      <c r="Y732" s="606"/>
      <c r="Z732" s="606"/>
      <c r="AA732" s="606"/>
      <c r="AB732" s="606"/>
      <c r="AC732" s="606"/>
      <c r="AD732" s="606"/>
      <c r="AE732" s="606"/>
      <c r="AF732" s="625"/>
      <c r="AG732" s="625"/>
      <c r="AH732" s="625"/>
      <c r="AI732" s="625"/>
      <c r="AJ732" s="625"/>
      <c r="AK732" s="625"/>
      <c r="AL732" s="625"/>
      <c r="AM732" s="625"/>
      <c r="AN732" s="606"/>
      <c r="AO732" s="606"/>
      <c r="AP732" s="606"/>
      <c r="AQ732" s="606"/>
      <c r="AR732" s="606"/>
      <c r="AS732" s="606"/>
      <c r="AT732" s="606"/>
      <c r="AU732" s="606"/>
      <c r="AV732" s="606"/>
      <c r="AW732" s="606"/>
      <c r="AX732" s="606"/>
      <c r="AY732" s="606"/>
      <c r="AZ732" s="606"/>
      <c r="BA732" s="606"/>
    </row>
    <row r="733" spans="1:53" s="672" customFormat="1" x14ac:dyDescent="0.25">
      <c r="A733" s="606"/>
      <c r="B733" s="677"/>
      <c r="C733" s="677"/>
      <c r="D733" s="676"/>
      <c r="E733" s="675"/>
      <c r="F733" s="675"/>
      <c r="G733" s="673"/>
      <c r="H733" s="674"/>
      <c r="I733" s="673"/>
      <c r="J733" s="679" t="str">
        <f>IF(D733&lt;&gt;"",IF(E733&lt;&gt;"",VLOOKUP(CONCATENATE(D733,"-",E733),'[2]Three Phase - UG'!$C$8:$T$18,9,FALSE),""),"")</f>
        <v/>
      </c>
      <c r="K733" s="679" t="str">
        <f>IF(D733&lt;&gt;"",IF(E733&lt;&gt;"",VLOOKUP(CONCATENATE(D733,"-",E733),'[2]Three Phase - UG'!$C$8:$T$18,10,FALSE),""),"")</f>
        <v/>
      </c>
      <c r="L733" s="679" t="str">
        <f>IF(D733&lt;&gt;"",IF(E733&lt;&gt;"",VLOOKUP(CONCATENATE(D733,"-",E733),'[2]Three Phase - UG'!$C$8:$T$18,12,FALSE),""),"")</f>
        <v/>
      </c>
      <c r="M733" s="679" t="str">
        <f>IF(D733&lt;&gt;"",IF(E733&lt;&gt;"",VLOOKUP(CONCATENATE(D733,"-",E733),'[2]Three Phase - UG'!$C$8:$T$18,13,FALSE),""),"")</f>
        <v/>
      </c>
      <c r="N733" s="678" t="str">
        <f>IF(D733&lt;&gt;"",IF(E733&lt;&gt;"",VLOOKUP(CONCATENATE(D733,"-",E733),'[2]Three Phase - UG'!$C$8:$T$18,15,FALSE)*1000000,""),"")</f>
        <v/>
      </c>
      <c r="O733" s="679"/>
      <c r="P733" s="678"/>
      <c r="W733" s="671"/>
      <c r="X733" s="606"/>
      <c r="Y733" s="606"/>
      <c r="Z733" s="606"/>
      <c r="AA733" s="606"/>
      <c r="AB733" s="606"/>
      <c r="AC733" s="606"/>
      <c r="AD733" s="606"/>
      <c r="AE733" s="606"/>
      <c r="AF733" s="625"/>
      <c r="AG733" s="625"/>
      <c r="AH733" s="625"/>
      <c r="AI733" s="625"/>
      <c r="AJ733" s="625"/>
      <c r="AK733" s="625"/>
      <c r="AL733" s="625"/>
      <c r="AM733" s="625"/>
      <c r="AN733" s="606"/>
      <c r="AO733" s="606"/>
      <c r="AP733" s="606"/>
      <c r="AQ733" s="606"/>
      <c r="AR733" s="606"/>
      <c r="AS733" s="606"/>
      <c r="AT733" s="606"/>
      <c r="AU733" s="606"/>
      <c r="AV733" s="606"/>
      <c r="AW733" s="606"/>
      <c r="AX733" s="606"/>
      <c r="AY733" s="606"/>
      <c r="AZ733" s="606"/>
      <c r="BA733" s="606"/>
    </row>
    <row r="734" spans="1:53" s="672" customFormat="1" x14ac:dyDescent="0.25">
      <c r="A734" s="606"/>
      <c r="B734" s="677"/>
      <c r="C734" s="677"/>
      <c r="D734" s="676"/>
      <c r="E734" s="675"/>
      <c r="F734" s="675"/>
      <c r="G734" s="673"/>
      <c r="H734" s="674"/>
      <c r="I734" s="673"/>
      <c r="J734" s="679" t="str">
        <f>IF(D734&lt;&gt;"",IF(E734&lt;&gt;"",VLOOKUP(CONCATENATE(D734,"-",E734),'[2]Three Phase - UG'!$C$8:$T$18,9,FALSE),""),"")</f>
        <v/>
      </c>
      <c r="K734" s="679" t="str">
        <f>IF(D734&lt;&gt;"",IF(E734&lt;&gt;"",VLOOKUP(CONCATENATE(D734,"-",E734),'[2]Three Phase - UG'!$C$8:$T$18,10,FALSE),""),"")</f>
        <v/>
      </c>
      <c r="L734" s="679" t="str">
        <f>IF(D734&lt;&gt;"",IF(E734&lt;&gt;"",VLOOKUP(CONCATENATE(D734,"-",E734),'[2]Three Phase - UG'!$C$8:$T$18,12,FALSE),""),"")</f>
        <v/>
      </c>
      <c r="M734" s="679" t="str">
        <f>IF(D734&lt;&gt;"",IF(E734&lt;&gt;"",VLOOKUP(CONCATENATE(D734,"-",E734),'[2]Three Phase - UG'!$C$8:$T$18,13,FALSE),""),"")</f>
        <v/>
      </c>
      <c r="N734" s="678" t="str">
        <f>IF(D734&lt;&gt;"",IF(E734&lt;&gt;"",VLOOKUP(CONCATENATE(D734,"-",E734),'[2]Three Phase - UG'!$C$8:$T$18,15,FALSE)*1000000,""),"")</f>
        <v/>
      </c>
      <c r="O734" s="679"/>
      <c r="P734" s="678"/>
      <c r="W734" s="671"/>
      <c r="X734" s="606"/>
      <c r="Y734" s="606"/>
      <c r="Z734" s="606"/>
      <c r="AA734" s="606"/>
      <c r="AB734" s="606"/>
      <c r="AC734" s="606"/>
      <c r="AD734" s="606"/>
      <c r="AE734" s="606"/>
      <c r="AF734" s="625"/>
      <c r="AG734" s="625"/>
      <c r="AH734" s="625"/>
      <c r="AI734" s="625"/>
      <c r="AJ734" s="625"/>
      <c r="AK734" s="625"/>
      <c r="AL734" s="625"/>
      <c r="AM734" s="625"/>
      <c r="AN734" s="606"/>
      <c r="AO734" s="606"/>
      <c r="AP734" s="606"/>
      <c r="AQ734" s="606"/>
      <c r="AR734" s="606"/>
      <c r="AS734" s="606"/>
      <c r="AT734" s="606"/>
      <c r="AU734" s="606"/>
      <c r="AV734" s="606"/>
      <c r="AW734" s="606"/>
      <c r="AX734" s="606"/>
      <c r="AY734" s="606"/>
      <c r="AZ734" s="606"/>
      <c r="BA734" s="606"/>
    </row>
    <row r="735" spans="1:53" s="672" customFormat="1" x14ac:dyDescent="0.25">
      <c r="A735" s="606"/>
      <c r="B735" s="677"/>
      <c r="C735" s="677"/>
      <c r="D735" s="676"/>
      <c r="E735" s="675"/>
      <c r="F735" s="675"/>
      <c r="G735" s="673"/>
      <c r="H735" s="674"/>
      <c r="I735" s="673"/>
      <c r="J735" s="679" t="str">
        <f>IF(D735&lt;&gt;"",IF(E735&lt;&gt;"",VLOOKUP(CONCATENATE(D735,"-",E735),'[2]Three Phase - UG'!$C$8:$T$18,9,FALSE),""),"")</f>
        <v/>
      </c>
      <c r="K735" s="679" t="str">
        <f>IF(D735&lt;&gt;"",IF(E735&lt;&gt;"",VLOOKUP(CONCATENATE(D735,"-",E735),'[2]Three Phase - UG'!$C$8:$T$18,10,FALSE),""),"")</f>
        <v/>
      </c>
      <c r="L735" s="679" t="str">
        <f>IF(D735&lt;&gt;"",IF(E735&lt;&gt;"",VLOOKUP(CONCATENATE(D735,"-",E735),'[2]Three Phase - UG'!$C$8:$T$18,12,FALSE),""),"")</f>
        <v/>
      </c>
      <c r="M735" s="679" t="str">
        <f>IF(D735&lt;&gt;"",IF(E735&lt;&gt;"",VLOOKUP(CONCATENATE(D735,"-",E735),'[2]Three Phase - UG'!$C$8:$T$18,13,FALSE),""),"")</f>
        <v/>
      </c>
      <c r="N735" s="678" t="str">
        <f>IF(D735&lt;&gt;"",IF(E735&lt;&gt;"",VLOOKUP(CONCATENATE(D735,"-",E735),'[2]Three Phase - UG'!$C$8:$T$18,15,FALSE)*1000000,""),"")</f>
        <v/>
      </c>
      <c r="O735" s="679"/>
      <c r="P735" s="678"/>
      <c r="W735" s="671"/>
      <c r="X735" s="606"/>
      <c r="Y735" s="606"/>
      <c r="Z735" s="606"/>
      <c r="AA735" s="606"/>
      <c r="AB735" s="606"/>
      <c r="AC735" s="606"/>
      <c r="AD735" s="606"/>
      <c r="AE735" s="606"/>
      <c r="AF735" s="625"/>
      <c r="AG735" s="625"/>
      <c r="AH735" s="625"/>
      <c r="AI735" s="625"/>
      <c r="AJ735" s="625"/>
      <c r="AK735" s="625"/>
      <c r="AL735" s="625"/>
      <c r="AM735" s="625"/>
      <c r="AN735" s="606"/>
      <c r="AO735" s="606"/>
      <c r="AP735" s="606"/>
      <c r="AQ735" s="606"/>
      <c r="AR735" s="606"/>
      <c r="AS735" s="606"/>
      <c r="AT735" s="606"/>
      <c r="AU735" s="606"/>
      <c r="AV735" s="606"/>
      <c r="AW735" s="606"/>
      <c r="AX735" s="606"/>
      <c r="AY735" s="606"/>
      <c r="AZ735" s="606"/>
      <c r="BA735" s="606"/>
    </row>
    <row r="736" spans="1:53" s="672" customFormat="1" x14ac:dyDescent="0.25">
      <c r="A736" s="606"/>
      <c r="B736" s="677"/>
      <c r="C736" s="677"/>
      <c r="D736" s="676"/>
      <c r="E736" s="675"/>
      <c r="F736" s="675"/>
      <c r="G736" s="673"/>
      <c r="H736" s="674"/>
      <c r="I736" s="673"/>
      <c r="J736" s="679" t="str">
        <f>IF(D736&lt;&gt;"",IF(E736&lt;&gt;"",VLOOKUP(CONCATENATE(D736,"-",E736),'[2]Three Phase - UG'!$C$8:$T$18,9,FALSE),""),"")</f>
        <v/>
      </c>
      <c r="K736" s="679" t="str">
        <f>IF(D736&lt;&gt;"",IF(E736&lt;&gt;"",VLOOKUP(CONCATENATE(D736,"-",E736),'[2]Three Phase - UG'!$C$8:$T$18,10,FALSE),""),"")</f>
        <v/>
      </c>
      <c r="L736" s="679" t="str">
        <f>IF(D736&lt;&gt;"",IF(E736&lt;&gt;"",VLOOKUP(CONCATENATE(D736,"-",E736),'[2]Three Phase - UG'!$C$8:$T$18,12,FALSE),""),"")</f>
        <v/>
      </c>
      <c r="M736" s="679" t="str">
        <f>IF(D736&lt;&gt;"",IF(E736&lt;&gt;"",VLOOKUP(CONCATENATE(D736,"-",E736),'[2]Three Phase - UG'!$C$8:$T$18,13,FALSE),""),"")</f>
        <v/>
      </c>
      <c r="N736" s="678" t="str">
        <f>IF(D736&lt;&gt;"",IF(E736&lt;&gt;"",VLOOKUP(CONCATENATE(D736,"-",E736),'[2]Three Phase - UG'!$C$8:$T$18,15,FALSE)*1000000,""),"")</f>
        <v/>
      </c>
      <c r="O736" s="679"/>
      <c r="P736" s="678"/>
      <c r="W736" s="671"/>
      <c r="X736" s="606"/>
      <c r="Y736" s="606"/>
      <c r="Z736" s="606"/>
      <c r="AA736" s="606"/>
      <c r="AB736" s="606"/>
      <c r="AC736" s="606"/>
      <c r="AD736" s="606"/>
      <c r="AE736" s="606"/>
      <c r="AF736" s="625"/>
      <c r="AG736" s="625"/>
      <c r="AH736" s="625"/>
      <c r="AI736" s="625"/>
      <c r="AJ736" s="625"/>
      <c r="AK736" s="625"/>
      <c r="AL736" s="625"/>
      <c r="AM736" s="625"/>
      <c r="AN736" s="606"/>
      <c r="AO736" s="606"/>
      <c r="AP736" s="606"/>
      <c r="AQ736" s="606"/>
      <c r="AR736" s="606"/>
      <c r="AS736" s="606"/>
      <c r="AT736" s="606"/>
      <c r="AU736" s="606"/>
      <c r="AV736" s="606"/>
      <c r="AW736" s="606"/>
      <c r="AX736" s="606"/>
      <c r="AY736" s="606"/>
      <c r="AZ736" s="606"/>
      <c r="BA736" s="606"/>
    </row>
    <row r="737" spans="1:53" s="672" customFormat="1" x14ac:dyDescent="0.25">
      <c r="A737" s="606"/>
      <c r="B737" s="677"/>
      <c r="C737" s="677"/>
      <c r="D737" s="676"/>
      <c r="E737" s="675"/>
      <c r="F737" s="675"/>
      <c r="G737" s="673"/>
      <c r="H737" s="674"/>
      <c r="I737" s="673"/>
      <c r="J737" s="679" t="str">
        <f>IF(D737&lt;&gt;"",IF(E737&lt;&gt;"",VLOOKUP(CONCATENATE(D737,"-",E737),'[2]Three Phase - UG'!$C$8:$T$18,9,FALSE),""),"")</f>
        <v/>
      </c>
      <c r="K737" s="679" t="str">
        <f>IF(D737&lt;&gt;"",IF(E737&lt;&gt;"",VLOOKUP(CONCATENATE(D737,"-",E737),'[2]Three Phase - UG'!$C$8:$T$18,10,FALSE),""),"")</f>
        <v/>
      </c>
      <c r="L737" s="679" t="str">
        <f>IF(D737&lt;&gt;"",IF(E737&lt;&gt;"",VLOOKUP(CONCATENATE(D737,"-",E737),'[2]Three Phase - UG'!$C$8:$T$18,12,FALSE),""),"")</f>
        <v/>
      </c>
      <c r="M737" s="679" t="str">
        <f>IF(D737&lt;&gt;"",IF(E737&lt;&gt;"",VLOOKUP(CONCATENATE(D737,"-",E737),'[2]Three Phase - UG'!$C$8:$T$18,13,FALSE),""),"")</f>
        <v/>
      </c>
      <c r="N737" s="678" t="str">
        <f>IF(D737&lt;&gt;"",IF(E737&lt;&gt;"",VLOOKUP(CONCATENATE(D737,"-",E737),'[2]Three Phase - UG'!$C$8:$T$18,15,FALSE)*1000000,""),"")</f>
        <v/>
      </c>
      <c r="O737" s="679"/>
      <c r="P737" s="678"/>
      <c r="W737" s="671"/>
      <c r="X737" s="606"/>
      <c r="Y737" s="606"/>
      <c r="Z737" s="606"/>
      <c r="AA737" s="606"/>
      <c r="AB737" s="606"/>
      <c r="AC737" s="606"/>
      <c r="AD737" s="606"/>
      <c r="AE737" s="606"/>
      <c r="AF737" s="625"/>
      <c r="AG737" s="625"/>
      <c r="AH737" s="625"/>
      <c r="AI737" s="625"/>
      <c r="AJ737" s="625"/>
      <c r="AK737" s="625"/>
      <c r="AL737" s="625"/>
      <c r="AM737" s="625"/>
      <c r="AN737" s="606"/>
      <c r="AO737" s="606"/>
      <c r="AP737" s="606"/>
      <c r="AQ737" s="606"/>
      <c r="AR737" s="606"/>
      <c r="AS737" s="606"/>
      <c r="AT737" s="606"/>
      <c r="AU737" s="606"/>
      <c r="AV737" s="606"/>
      <c r="AW737" s="606"/>
      <c r="AX737" s="606"/>
      <c r="AY737" s="606"/>
      <c r="AZ737" s="606"/>
      <c r="BA737" s="606"/>
    </row>
    <row r="738" spans="1:53" s="672" customFormat="1" x14ac:dyDescent="0.25">
      <c r="A738" s="606"/>
      <c r="B738" s="677"/>
      <c r="C738" s="677"/>
      <c r="D738" s="676"/>
      <c r="E738" s="675"/>
      <c r="F738" s="675"/>
      <c r="G738" s="673"/>
      <c r="H738" s="674"/>
      <c r="I738" s="673"/>
      <c r="J738" s="679" t="str">
        <f>IF(D738&lt;&gt;"",IF(E738&lt;&gt;"",VLOOKUP(CONCATENATE(D738,"-",E738),'[2]Three Phase - UG'!$C$8:$T$18,9,FALSE),""),"")</f>
        <v/>
      </c>
      <c r="K738" s="679" t="str">
        <f>IF(D738&lt;&gt;"",IF(E738&lt;&gt;"",VLOOKUP(CONCATENATE(D738,"-",E738),'[2]Three Phase - UG'!$C$8:$T$18,10,FALSE),""),"")</f>
        <v/>
      </c>
      <c r="L738" s="679" t="str">
        <f>IF(D738&lt;&gt;"",IF(E738&lt;&gt;"",VLOOKUP(CONCATENATE(D738,"-",E738),'[2]Three Phase - UG'!$C$8:$T$18,12,FALSE),""),"")</f>
        <v/>
      </c>
      <c r="M738" s="679" t="str">
        <f>IF(D738&lt;&gt;"",IF(E738&lt;&gt;"",VLOOKUP(CONCATENATE(D738,"-",E738),'[2]Three Phase - UG'!$C$8:$T$18,13,FALSE),""),"")</f>
        <v/>
      </c>
      <c r="N738" s="678" t="str">
        <f>IF(D738&lt;&gt;"",IF(E738&lt;&gt;"",VLOOKUP(CONCATENATE(D738,"-",E738),'[2]Three Phase - UG'!$C$8:$T$18,15,FALSE)*1000000,""),"")</f>
        <v/>
      </c>
      <c r="O738" s="679"/>
      <c r="P738" s="678"/>
      <c r="W738" s="671"/>
      <c r="X738" s="606"/>
      <c r="Y738" s="606"/>
      <c r="Z738" s="606"/>
      <c r="AA738" s="606"/>
      <c r="AB738" s="606"/>
      <c r="AC738" s="606"/>
      <c r="AD738" s="606"/>
      <c r="AE738" s="606"/>
      <c r="AF738" s="625"/>
      <c r="AG738" s="625"/>
      <c r="AH738" s="625"/>
      <c r="AI738" s="625"/>
      <c r="AJ738" s="625"/>
      <c r="AK738" s="625"/>
      <c r="AL738" s="625"/>
      <c r="AM738" s="625"/>
      <c r="AN738" s="606"/>
      <c r="AO738" s="606"/>
      <c r="AP738" s="606"/>
      <c r="AQ738" s="606"/>
      <c r="AR738" s="606"/>
      <c r="AS738" s="606"/>
      <c r="AT738" s="606"/>
      <c r="AU738" s="606"/>
      <c r="AV738" s="606"/>
      <c r="AW738" s="606"/>
      <c r="AX738" s="606"/>
      <c r="AY738" s="606"/>
      <c r="AZ738" s="606"/>
      <c r="BA738" s="606"/>
    </row>
    <row r="739" spans="1:53" s="672" customFormat="1" x14ac:dyDescent="0.25">
      <c r="A739" s="606"/>
      <c r="B739" s="677"/>
      <c r="C739" s="677"/>
      <c r="D739" s="676"/>
      <c r="E739" s="675"/>
      <c r="F739" s="675"/>
      <c r="G739" s="673"/>
      <c r="H739" s="674"/>
      <c r="I739" s="673"/>
      <c r="J739" s="679" t="str">
        <f>IF(D739&lt;&gt;"",IF(E739&lt;&gt;"",VLOOKUP(CONCATENATE(D739,"-",E739),'[2]Three Phase - UG'!$C$8:$T$18,9,FALSE),""),"")</f>
        <v/>
      </c>
      <c r="K739" s="679" t="str">
        <f>IF(D739&lt;&gt;"",IF(E739&lt;&gt;"",VLOOKUP(CONCATENATE(D739,"-",E739),'[2]Three Phase - UG'!$C$8:$T$18,10,FALSE),""),"")</f>
        <v/>
      </c>
      <c r="L739" s="679" t="str">
        <f>IF(D739&lt;&gt;"",IF(E739&lt;&gt;"",VLOOKUP(CONCATENATE(D739,"-",E739),'[2]Three Phase - UG'!$C$8:$T$18,12,FALSE),""),"")</f>
        <v/>
      </c>
      <c r="M739" s="679" t="str">
        <f>IF(D739&lt;&gt;"",IF(E739&lt;&gt;"",VLOOKUP(CONCATENATE(D739,"-",E739),'[2]Three Phase - UG'!$C$8:$T$18,13,FALSE),""),"")</f>
        <v/>
      </c>
      <c r="N739" s="678" t="str">
        <f>IF(D739&lt;&gt;"",IF(E739&lt;&gt;"",VLOOKUP(CONCATENATE(D739,"-",E739),'[2]Three Phase - UG'!$C$8:$T$18,15,FALSE)*1000000,""),"")</f>
        <v/>
      </c>
      <c r="O739" s="679"/>
      <c r="P739" s="678"/>
      <c r="W739" s="671"/>
      <c r="X739" s="606"/>
      <c r="Y739" s="606"/>
      <c r="Z739" s="606"/>
      <c r="AA739" s="606"/>
      <c r="AB739" s="606"/>
      <c r="AC739" s="606"/>
      <c r="AD739" s="606"/>
      <c r="AE739" s="606"/>
      <c r="AF739" s="625"/>
      <c r="AG739" s="625"/>
      <c r="AH739" s="625"/>
      <c r="AI739" s="625"/>
      <c r="AJ739" s="625"/>
      <c r="AK739" s="625"/>
      <c r="AL739" s="625"/>
      <c r="AM739" s="625"/>
      <c r="AN739" s="606"/>
      <c r="AO739" s="606"/>
      <c r="AP739" s="606"/>
      <c r="AQ739" s="606"/>
      <c r="AR739" s="606"/>
      <c r="AS739" s="606"/>
      <c r="AT739" s="606"/>
      <c r="AU739" s="606"/>
      <c r="AV739" s="606"/>
      <c r="AW739" s="606"/>
      <c r="AX739" s="606"/>
      <c r="AY739" s="606"/>
      <c r="AZ739" s="606"/>
      <c r="BA739" s="606"/>
    </row>
    <row r="740" spans="1:53" s="672" customFormat="1" x14ac:dyDescent="0.25">
      <c r="A740" s="606"/>
      <c r="B740" s="677"/>
      <c r="C740" s="677"/>
      <c r="D740" s="676"/>
      <c r="E740" s="675"/>
      <c r="F740" s="675"/>
      <c r="G740" s="673"/>
      <c r="H740" s="674"/>
      <c r="I740" s="673"/>
      <c r="J740" s="679" t="str">
        <f>IF(D740&lt;&gt;"",IF(E740&lt;&gt;"",VLOOKUP(CONCATENATE(D740,"-",E740),'[2]Three Phase - UG'!$C$8:$T$18,9,FALSE),""),"")</f>
        <v/>
      </c>
      <c r="K740" s="679" t="str">
        <f>IF(D740&lt;&gt;"",IF(E740&lt;&gt;"",VLOOKUP(CONCATENATE(D740,"-",E740),'[2]Three Phase - UG'!$C$8:$T$18,10,FALSE),""),"")</f>
        <v/>
      </c>
      <c r="L740" s="679" t="str">
        <f>IF(D740&lt;&gt;"",IF(E740&lt;&gt;"",VLOOKUP(CONCATENATE(D740,"-",E740),'[2]Three Phase - UG'!$C$8:$T$18,12,FALSE),""),"")</f>
        <v/>
      </c>
      <c r="M740" s="679" t="str">
        <f>IF(D740&lt;&gt;"",IF(E740&lt;&gt;"",VLOOKUP(CONCATENATE(D740,"-",E740),'[2]Three Phase - UG'!$C$8:$T$18,13,FALSE),""),"")</f>
        <v/>
      </c>
      <c r="N740" s="678" t="str">
        <f>IF(D740&lt;&gt;"",IF(E740&lt;&gt;"",VLOOKUP(CONCATENATE(D740,"-",E740),'[2]Three Phase - UG'!$C$8:$T$18,15,FALSE)*1000000,""),"")</f>
        <v/>
      </c>
      <c r="O740" s="679"/>
      <c r="P740" s="678"/>
      <c r="W740" s="671"/>
      <c r="X740" s="606"/>
      <c r="Y740" s="606"/>
      <c r="Z740" s="606"/>
      <c r="AA740" s="606"/>
      <c r="AB740" s="606"/>
      <c r="AC740" s="606"/>
      <c r="AD740" s="606"/>
      <c r="AE740" s="606"/>
      <c r="AF740" s="625"/>
      <c r="AG740" s="625"/>
      <c r="AH740" s="625"/>
      <c r="AI740" s="625"/>
      <c r="AJ740" s="625"/>
      <c r="AK740" s="625"/>
      <c r="AL740" s="625"/>
      <c r="AM740" s="625"/>
      <c r="AN740" s="606"/>
      <c r="AO740" s="606"/>
      <c r="AP740" s="606"/>
      <c r="AQ740" s="606"/>
      <c r="AR740" s="606"/>
      <c r="AS740" s="606"/>
      <c r="AT740" s="606"/>
      <c r="AU740" s="606"/>
      <c r="AV740" s="606"/>
      <c r="AW740" s="606"/>
      <c r="AX740" s="606"/>
      <c r="AY740" s="606"/>
      <c r="AZ740" s="606"/>
      <c r="BA740" s="606"/>
    </row>
    <row r="741" spans="1:53" s="672" customFormat="1" x14ac:dyDescent="0.25">
      <c r="A741" s="606"/>
      <c r="B741" s="677"/>
      <c r="C741" s="677"/>
      <c r="D741" s="676"/>
      <c r="E741" s="675"/>
      <c r="F741" s="675"/>
      <c r="G741" s="673"/>
      <c r="H741" s="674"/>
      <c r="I741" s="673"/>
      <c r="J741" s="679" t="str">
        <f>IF(D741&lt;&gt;"",IF(E741&lt;&gt;"",VLOOKUP(CONCATENATE(D741,"-",E741),'[2]Three Phase - UG'!$C$8:$T$18,9,FALSE),""),"")</f>
        <v/>
      </c>
      <c r="K741" s="679" t="str">
        <f>IF(D741&lt;&gt;"",IF(E741&lt;&gt;"",VLOOKUP(CONCATENATE(D741,"-",E741),'[2]Three Phase - UG'!$C$8:$T$18,10,FALSE),""),"")</f>
        <v/>
      </c>
      <c r="L741" s="679" t="str">
        <f>IF(D741&lt;&gt;"",IF(E741&lt;&gt;"",VLOOKUP(CONCATENATE(D741,"-",E741),'[2]Three Phase - UG'!$C$8:$T$18,12,FALSE),""),"")</f>
        <v/>
      </c>
      <c r="M741" s="679" t="str">
        <f>IF(D741&lt;&gt;"",IF(E741&lt;&gt;"",VLOOKUP(CONCATENATE(D741,"-",E741),'[2]Three Phase - UG'!$C$8:$T$18,13,FALSE),""),"")</f>
        <v/>
      </c>
      <c r="N741" s="678" t="str">
        <f>IF(D741&lt;&gt;"",IF(E741&lt;&gt;"",VLOOKUP(CONCATENATE(D741,"-",E741),'[2]Three Phase - UG'!$C$8:$T$18,15,FALSE)*1000000,""),"")</f>
        <v/>
      </c>
      <c r="O741" s="679"/>
      <c r="P741" s="678"/>
      <c r="W741" s="671"/>
      <c r="X741" s="606"/>
      <c r="Y741" s="606"/>
      <c r="Z741" s="606"/>
      <c r="AA741" s="606"/>
      <c r="AB741" s="606"/>
      <c r="AC741" s="606"/>
      <c r="AD741" s="606"/>
      <c r="AE741" s="606"/>
      <c r="AF741" s="625"/>
      <c r="AG741" s="625"/>
      <c r="AH741" s="625"/>
      <c r="AI741" s="625"/>
      <c r="AJ741" s="625"/>
      <c r="AK741" s="625"/>
      <c r="AL741" s="625"/>
      <c r="AM741" s="625"/>
      <c r="AN741" s="606"/>
      <c r="AO741" s="606"/>
      <c r="AP741" s="606"/>
      <c r="AQ741" s="606"/>
      <c r="AR741" s="606"/>
      <c r="AS741" s="606"/>
      <c r="AT741" s="606"/>
      <c r="AU741" s="606"/>
      <c r="AV741" s="606"/>
      <c r="AW741" s="606"/>
      <c r="AX741" s="606"/>
      <c r="AY741" s="606"/>
      <c r="AZ741" s="606"/>
      <c r="BA741" s="606"/>
    </row>
    <row r="742" spans="1:53" s="672" customFormat="1" x14ac:dyDescent="0.25">
      <c r="A742" s="606"/>
      <c r="B742" s="677"/>
      <c r="C742" s="677"/>
      <c r="D742" s="676"/>
      <c r="E742" s="675"/>
      <c r="F742" s="675"/>
      <c r="G742" s="673"/>
      <c r="H742" s="674"/>
      <c r="I742" s="673"/>
      <c r="J742" s="679" t="str">
        <f>IF(D742&lt;&gt;"",IF(E742&lt;&gt;"",VLOOKUP(CONCATENATE(D742,"-",E742),'[2]Three Phase - UG'!$C$8:$T$18,9,FALSE),""),"")</f>
        <v/>
      </c>
      <c r="K742" s="679" t="str">
        <f>IF(D742&lt;&gt;"",IF(E742&lt;&gt;"",VLOOKUP(CONCATENATE(D742,"-",E742),'[2]Three Phase - UG'!$C$8:$T$18,10,FALSE),""),"")</f>
        <v/>
      </c>
      <c r="L742" s="679" t="str">
        <f>IF(D742&lt;&gt;"",IF(E742&lt;&gt;"",VLOOKUP(CONCATENATE(D742,"-",E742),'[2]Three Phase - UG'!$C$8:$T$18,12,FALSE),""),"")</f>
        <v/>
      </c>
      <c r="M742" s="679" t="str">
        <f>IF(D742&lt;&gt;"",IF(E742&lt;&gt;"",VLOOKUP(CONCATENATE(D742,"-",E742),'[2]Three Phase - UG'!$C$8:$T$18,13,FALSE),""),"")</f>
        <v/>
      </c>
      <c r="N742" s="678" t="str">
        <f>IF(D742&lt;&gt;"",IF(E742&lt;&gt;"",VLOOKUP(CONCATENATE(D742,"-",E742),'[2]Three Phase - UG'!$C$8:$T$18,15,FALSE)*1000000,""),"")</f>
        <v/>
      </c>
      <c r="O742" s="679"/>
      <c r="P742" s="678"/>
      <c r="W742" s="671"/>
      <c r="X742" s="606"/>
      <c r="Y742" s="606"/>
      <c r="Z742" s="606"/>
      <c r="AA742" s="606"/>
      <c r="AB742" s="606"/>
      <c r="AC742" s="606"/>
      <c r="AD742" s="606"/>
      <c r="AE742" s="606"/>
      <c r="AF742" s="625"/>
      <c r="AG742" s="625"/>
      <c r="AH742" s="625"/>
      <c r="AI742" s="625"/>
      <c r="AJ742" s="625"/>
      <c r="AK742" s="625"/>
      <c r="AL742" s="625"/>
      <c r="AM742" s="625"/>
      <c r="AN742" s="606"/>
      <c r="AO742" s="606"/>
      <c r="AP742" s="606"/>
      <c r="AQ742" s="606"/>
      <c r="AR742" s="606"/>
      <c r="AS742" s="606"/>
      <c r="AT742" s="606"/>
      <c r="AU742" s="606"/>
      <c r="AV742" s="606"/>
      <c r="AW742" s="606"/>
      <c r="AX742" s="606"/>
      <c r="AY742" s="606"/>
      <c r="AZ742" s="606"/>
      <c r="BA742" s="606"/>
    </row>
    <row r="743" spans="1:53" s="672" customFormat="1" x14ac:dyDescent="0.25">
      <c r="A743" s="606"/>
      <c r="B743" s="677"/>
      <c r="C743" s="677"/>
      <c r="D743" s="676"/>
      <c r="E743" s="675"/>
      <c r="F743" s="675"/>
      <c r="G743" s="673"/>
      <c r="H743" s="674"/>
      <c r="I743" s="673"/>
      <c r="J743" s="679" t="str">
        <f>IF(D743&lt;&gt;"",IF(E743&lt;&gt;"",VLOOKUP(CONCATENATE(D743,"-",E743),'[2]Three Phase - UG'!$C$8:$T$18,9,FALSE),""),"")</f>
        <v/>
      </c>
      <c r="K743" s="679" t="str">
        <f>IF(D743&lt;&gt;"",IF(E743&lt;&gt;"",VLOOKUP(CONCATENATE(D743,"-",E743),'[2]Three Phase - UG'!$C$8:$T$18,10,FALSE),""),"")</f>
        <v/>
      </c>
      <c r="L743" s="679" t="str">
        <f>IF(D743&lt;&gt;"",IF(E743&lt;&gt;"",VLOOKUP(CONCATENATE(D743,"-",E743),'[2]Three Phase - UG'!$C$8:$T$18,12,FALSE),""),"")</f>
        <v/>
      </c>
      <c r="M743" s="679" t="str">
        <f>IF(D743&lt;&gt;"",IF(E743&lt;&gt;"",VLOOKUP(CONCATENATE(D743,"-",E743),'[2]Three Phase - UG'!$C$8:$T$18,13,FALSE),""),"")</f>
        <v/>
      </c>
      <c r="N743" s="678" t="str">
        <f>IF(D743&lt;&gt;"",IF(E743&lt;&gt;"",VLOOKUP(CONCATENATE(D743,"-",E743),'[2]Three Phase - UG'!$C$8:$T$18,15,FALSE)*1000000,""),"")</f>
        <v/>
      </c>
      <c r="O743" s="679"/>
      <c r="P743" s="678"/>
      <c r="W743" s="671"/>
      <c r="X743" s="606"/>
      <c r="Y743" s="606"/>
      <c r="Z743" s="606"/>
      <c r="AA743" s="606"/>
      <c r="AB743" s="606"/>
      <c r="AC743" s="606"/>
      <c r="AD743" s="606"/>
      <c r="AE743" s="606"/>
      <c r="AF743" s="625"/>
      <c r="AG743" s="625"/>
      <c r="AH743" s="625"/>
      <c r="AI743" s="625"/>
      <c r="AJ743" s="625"/>
      <c r="AK743" s="625"/>
      <c r="AL743" s="625"/>
      <c r="AM743" s="625"/>
      <c r="AN743" s="606"/>
      <c r="AO743" s="606"/>
      <c r="AP743" s="606"/>
      <c r="AQ743" s="606"/>
      <c r="AR743" s="606"/>
      <c r="AS743" s="606"/>
      <c r="AT743" s="606"/>
      <c r="AU743" s="606"/>
      <c r="AV743" s="606"/>
      <c r="AW743" s="606"/>
      <c r="AX743" s="606"/>
      <c r="AY743" s="606"/>
      <c r="AZ743" s="606"/>
      <c r="BA743" s="606"/>
    </row>
    <row r="744" spans="1:53" s="672" customFormat="1" x14ac:dyDescent="0.25">
      <c r="A744" s="606"/>
      <c r="B744" s="677"/>
      <c r="C744" s="677"/>
      <c r="D744" s="676"/>
      <c r="E744" s="675"/>
      <c r="F744" s="675"/>
      <c r="G744" s="673"/>
      <c r="H744" s="674"/>
      <c r="I744" s="673"/>
      <c r="J744" s="679" t="str">
        <f>IF(D744&lt;&gt;"",IF(E744&lt;&gt;"",VLOOKUP(CONCATENATE(D744,"-",E744),'[2]Three Phase - UG'!$C$8:$T$18,9,FALSE),""),"")</f>
        <v/>
      </c>
      <c r="K744" s="679" t="str">
        <f>IF(D744&lt;&gt;"",IF(E744&lt;&gt;"",VLOOKUP(CONCATENATE(D744,"-",E744),'[2]Three Phase - UG'!$C$8:$T$18,10,FALSE),""),"")</f>
        <v/>
      </c>
      <c r="L744" s="679" t="str">
        <f>IF(D744&lt;&gt;"",IF(E744&lt;&gt;"",VLOOKUP(CONCATENATE(D744,"-",E744),'[2]Three Phase - UG'!$C$8:$T$18,12,FALSE),""),"")</f>
        <v/>
      </c>
      <c r="M744" s="679" t="str">
        <f>IF(D744&lt;&gt;"",IF(E744&lt;&gt;"",VLOOKUP(CONCATENATE(D744,"-",E744),'[2]Three Phase - UG'!$C$8:$T$18,13,FALSE),""),"")</f>
        <v/>
      </c>
      <c r="N744" s="678" t="str">
        <f>IF(D744&lt;&gt;"",IF(E744&lt;&gt;"",VLOOKUP(CONCATENATE(D744,"-",E744),'[2]Three Phase - UG'!$C$8:$T$18,15,FALSE)*1000000,""),"")</f>
        <v/>
      </c>
      <c r="O744" s="679"/>
      <c r="P744" s="678"/>
      <c r="W744" s="671"/>
      <c r="X744" s="606"/>
      <c r="Y744" s="606"/>
      <c r="Z744" s="606"/>
      <c r="AA744" s="606"/>
      <c r="AB744" s="606"/>
      <c r="AC744" s="606"/>
      <c r="AD744" s="606"/>
      <c r="AE744" s="606"/>
      <c r="AF744" s="625"/>
      <c r="AG744" s="625"/>
      <c r="AH744" s="625"/>
      <c r="AI744" s="625"/>
      <c r="AJ744" s="625"/>
      <c r="AK744" s="625"/>
      <c r="AL744" s="625"/>
      <c r="AM744" s="625"/>
      <c r="AN744" s="606"/>
      <c r="AO744" s="606"/>
      <c r="AP744" s="606"/>
      <c r="AQ744" s="606"/>
      <c r="AR744" s="606"/>
      <c r="AS744" s="606"/>
      <c r="AT744" s="606"/>
      <c r="AU744" s="606"/>
      <c r="AV744" s="606"/>
      <c r="AW744" s="606"/>
      <c r="AX744" s="606"/>
      <c r="AY744" s="606"/>
      <c r="AZ744" s="606"/>
      <c r="BA744" s="606"/>
    </row>
    <row r="745" spans="1:53" s="672" customFormat="1" x14ac:dyDescent="0.25">
      <c r="A745" s="606"/>
      <c r="B745" s="677"/>
      <c r="C745" s="677"/>
      <c r="D745" s="676"/>
      <c r="E745" s="675"/>
      <c r="F745" s="675"/>
      <c r="G745" s="673"/>
      <c r="H745" s="674"/>
      <c r="I745" s="673"/>
      <c r="J745" s="679" t="str">
        <f>IF(D745&lt;&gt;"",IF(E745&lt;&gt;"",VLOOKUP(CONCATENATE(D745,"-",E745),'[2]Three Phase - UG'!$C$8:$T$18,9,FALSE),""),"")</f>
        <v/>
      </c>
      <c r="K745" s="679" t="str">
        <f>IF(D745&lt;&gt;"",IF(E745&lt;&gt;"",VLOOKUP(CONCATENATE(D745,"-",E745),'[2]Three Phase - UG'!$C$8:$T$18,10,FALSE),""),"")</f>
        <v/>
      </c>
      <c r="L745" s="679" t="str">
        <f>IF(D745&lt;&gt;"",IF(E745&lt;&gt;"",VLOOKUP(CONCATENATE(D745,"-",E745),'[2]Three Phase - UG'!$C$8:$T$18,12,FALSE),""),"")</f>
        <v/>
      </c>
      <c r="M745" s="679" t="str">
        <f>IF(D745&lt;&gt;"",IF(E745&lt;&gt;"",VLOOKUP(CONCATENATE(D745,"-",E745),'[2]Three Phase - UG'!$C$8:$T$18,13,FALSE),""),"")</f>
        <v/>
      </c>
      <c r="N745" s="678" t="str">
        <f>IF(D745&lt;&gt;"",IF(E745&lt;&gt;"",VLOOKUP(CONCATENATE(D745,"-",E745),'[2]Three Phase - UG'!$C$8:$T$18,15,FALSE)*1000000,""),"")</f>
        <v/>
      </c>
      <c r="O745" s="679"/>
      <c r="P745" s="678"/>
      <c r="W745" s="671"/>
      <c r="X745" s="606"/>
      <c r="Y745" s="606"/>
      <c r="Z745" s="606"/>
      <c r="AA745" s="606"/>
      <c r="AB745" s="606"/>
      <c r="AC745" s="606"/>
      <c r="AD745" s="606"/>
      <c r="AE745" s="606"/>
      <c r="AF745" s="625"/>
      <c r="AG745" s="625"/>
      <c r="AH745" s="625"/>
      <c r="AI745" s="625"/>
      <c r="AJ745" s="625"/>
      <c r="AK745" s="625"/>
      <c r="AL745" s="625"/>
      <c r="AM745" s="625"/>
      <c r="AN745" s="606"/>
      <c r="AO745" s="606"/>
      <c r="AP745" s="606"/>
      <c r="AQ745" s="606"/>
      <c r="AR745" s="606"/>
      <c r="AS745" s="606"/>
      <c r="AT745" s="606"/>
      <c r="AU745" s="606"/>
      <c r="AV745" s="606"/>
      <c r="AW745" s="606"/>
      <c r="AX745" s="606"/>
      <c r="AY745" s="606"/>
      <c r="AZ745" s="606"/>
      <c r="BA745" s="606"/>
    </row>
    <row r="746" spans="1:53" s="672" customFormat="1" x14ac:dyDescent="0.25">
      <c r="A746" s="606"/>
      <c r="B746" s="677"/>
      <c r="C746" s="677"/>
      <c r="D746" s="676"/>
      <c r="E746" s="675"/>
      <c r="F746" s="675"/>
      <c r="G746" s="673"/>
      <c r="H746" s="674"/>
      <c r="I746" s="673"/>
      <c r="J746" s="679" t="str">
        <f>IF(D746&lt;&gt;"",IF(E746&lt;&gt;"",VLOOKUP(CONCATENATE(D746,"-",E746),'[2]Three Phase - UG'!$C$8:$T$18,9,FALSE),""),"")</f>
        <v/>
      </c>
      <c r="K746" s="679" t="str">
        <f>IF(D746&lt;&gt;"",IF(E746&lt;&gt;"",VLOOKUP(CONCATENATE(D746,"-",E746),'[2]Three Phase - UG'!$C$8:$T$18,10,FALSE),""),"")</f>
        <v/>
      </c>
      <c r="L746" s="679" t="str">
        <f>IF(D746&lt;&gt;"",IF(E746&lt;&gt;"",VLOOKUP(CONCATENATE(D746,"-",E746),'[2]Three Phase - UG'!$C$8:$T$18,12,FALSE),""),"")</f>
        <v/>
      </c>
      <c r="M746" s="679" t="str">
        <f>IF(D746&lt;&gt;"",IF(E746&lt;&gt;"",VLOOKUP(CONCATENATE(D746,"-",E746),'[2]Three Phase - UG'!$C$8:$T$18,13,FALSE),""),"")</f>
        <v/>
      </c>
      <c r="N746" s="678" t="str">
        <f>IF(D746&lt;&gt;"",IF(E746&lt;&gt;"",VLOOKUP(CONCATENATE(D746,"-",E746),'[2]Three Phase - UG'!$C$8:$T$18,15,FALSE)*1000000,""),"")</f>
        <v/>
      </c>
      <c r="O746" s="679"/>
      <c r="P746" s="678"/>
      <c r="W746" s="671"/>
      <c r="X746" s="606"/>
      <c r="Y746" s="606"/>
      <c r="Z746" s="606"/>
      <c r="AA746" s="606"/>
      <c r="AB746" s="606"/>
      <c r="AC746" s="606"/>
      <c r="AD746" s="606"/>
      <c r="AE746" s="606"/>
      <c r="AF746" s="625"/>
      <c r="AG746" s="625"/>
      <c r="AH746" s="625"/>
      <c r="AI746" s="625"/>
      <c r="AJ746" s="625"/>
      <c r="AK746" s="625"/>
      <c r="AL746" s="625"/>
      <c r="AM746" s="625"/>
      <c r="AN746" s="606"/>
      <c r="AO746" s="606"/>
      <c r="AP746" s="606"/>
      <c r="AQ746" s="606"/>
      <c r="AR746" s="606"/>
      <c r="AS746" s="606"/>
      <c r="AT746" s="606"/>
      <c r="AU746" s="606"/>
      <c r="AV746" s="606"/>
      <c r="AW746" s="606"/>
      <c r="AX746" s="606"/>
      <c r="AY746" s="606"/>
      <c r="AZ746" s="606"/>
      <c r="BA746" s="606"/>
    </row>
    <row r="747" spans="1:53" s="672" customFormat="1" x14ac:dyDescent="0.25">
      <c r="A747" s="606"/>
      <c r="B747" s="677"/>
      <c r="C747" s="677"/>
      <c r="D747" s="676"/>
      <c r="E747" s="675"/>
      <c r="F747" s="675"/>
      <c r="G747" s="673"/>
      <c r="H747" s="674"/>
      <c r="I747" s="673"/>
      <c r="J747" s="679" t="str">
        <f>IF(D747&lt;&gt;"",IF(E747&lt;&gt;"",VLOOKUP(CONCATENATE(D747,"-",E747),'[2]Three Phase - UG'!$C$8:$T$18,9,FALSE),""),"")</f>
        <v/>
      </c>
      <c r="K747" s="679" t="str">
        <f>IF(D747&lt;&gt;"",IF(E747&lt;&gt;"",VLOOKUP(CONCATENATE(D747,"-",E747),'[2]Three Phase - UG'!$C$8:$T$18,10,FALSE),""),"")</f>
        <v/>
      </c>
      <c r="L747" s="679" t="str">
        <f>IF(D747&lt;&gt;"",IF(E747&lt;&gt;"",VLOOKUP(CONCATENATE(D747,"-",E747),'[2]Three Phase - UG'!$C$8:$T$18,12,FALSE),""),"")</f>
        <v/>
      </c>
      <c r="M747" s="679" t="str">
        <f>IF(D747&lt;&gt;"",IF(E747&lt;&gt;"",VLOOKUP(CONCATENATE(D747,"-",E747),'[2]Three Phase - UG'!$C$8:$T$18,13,FALSE),""),"")</f>
        <v/>
      </c>
      <c r="N747" s="678" t="str">
        <f>IF(D747&lt;&gt;"",IF(E747&lt;&gt;"",VLOOKUP(CONCATENATE(D747,"-",E747),'[2]Three Phase - UG'!$C$8:$T$18,15,FALSE)*1000000,""),"")</f>
        <v/>
      </c>
      <c r="O747" s="679"/>
      <c r="P747" s="678"/>
      <c r="W747" s="671"/>
      <c r="X747" s="606"/>
      <c r="Y747" s="606"/>
      <c r="Z747" s="606"/>
      <c r="AA747" s="606"/>
      <c r="AB747" s="606"/>
      <c r="AC747" s="606"/>
      <c r="AD747" s="606"/>
      <c r="AE747" s="606"/>
      <c r="AF747" s="625"/>
      <c r="AG747" s="625"/>
      <c r="AH747" s="625"/>
      <c r="AI747" s="625"/>
      <c r="AJ747" s="625"/>
      <c r="AK747" s="625"/>
      <c r="AL747" s="625"/>
      <c r="AM747" s="625"/>
      <c r="AN747" s="606"/>
      <c r="AO747" s="606"/>
      <c r="AP747" s="606"/>
      <c r="AQ747" s="606"/>
      <c r="AR747" s="606"/>
      <c r="AS747" s="606"/>
      <c r="AT747" s="606"/>
      <c r="AU747" s="606"/>
      <c r="AV747" s="606"/>
      <c r="AW747" s="606"/>
      <c r="AX747" s="606"/>
      <c r="AY747" s="606"/>
      <c r="AZ747" s="606"/>
      <c r="BA747" s="606"/>
    </row>
    <row r="748" spans="1:53" s="672" customFormat="1" x14ac:dyDescent="0.25">
      <c r="A748" s="606"/>
      <c r="B748" s="677"/>
      <c r="C748" s="677"/>
      <c r="D748" s="676"/>
      <c r="E748" s="675"/>
      <c r="F748" s="675"/>
      <c r="G748" s="673"/>
      <c r="H748" s="674"/>
      <c r="I748" s="673"/>
      <c r="J748" s="679" t="str">
        <f>IF(D748&lt;&gt;"",IF(E748&lt;&gt;"",VLOOKUP(CONCATENATE(D748,"-",E748),'[2]Three Phase - UG'!$C$8:$T$18,9,FALSE),""),"")</f>
        <v/>
      </c>
      <c r="K748" s="679" t="str">
        <f>IF(D748&lt;&gt;"",IF(E748&lt;&gt;"",VLOOKUP(CONCATENATE(D748,"-",E748),'[2]Three Phase - UG'!$C$8:$T$18,10,FALSE),""),"")</f>
        <v/>
      </c>
      <c r="L748" s="679" t="str">
        <f>IF(D748&lt;&gt;"",IF(E748&lt;&gt;"",VLOOKUP(CONCATENATE(D748,"-",E748),'[2]Three Phase - UG'!$C$8:$T$18,12,FALSE),""),"")</f>
        <v/>
      </c>
      <c r="M748" s="679" t="str">
        <f>IF(D748&lt;&gt;"",IF(E748&lt;&gt;"",VLOOKUP(CONCATENATE(D748,"-",E748),'[2]Three Phase - UG'!$C$8:$T$18,13,FALSE),""),"")</f>
        <v/>
      </c>
      <c r="N748" s="678" t="str">
        <f>IF(D748&lt;&gt;"",IF(E748&lt;&gt;"",VLOOKUP(CONCATENATE(D748,"-",E748),'[2]Three Phase - UG'!$C$8:$T$18,15,FALSE)*1000000,""),"")</f>
        <v/>
      </c>
      <c r="O748" s="679"/>
      <c r="P748" s="678"/>
      <c r="W748" s="671"/>
      <c r="X748" s="606"/>
      <c r="Y748" s="606"/>
      <c r="Z748" s="606"/>
      <c r="AA748" s="606"/>
      <c r="AB748" s="606"/>
      <c r="AC748" s="606"/>
      <c r="AD748" s="606"/>
      <c r="AE748" s="606"/>
      <c r="AF748" s="625"/>
      <c r="AG748" s="625"/>
      <c r="AH748" s="625"/>
      <c r="AI748" s="625"/>
      <c r="AJ748" s="625"/>
      <c r="AK748" s="625"/>
      <c r="AL748" s="625"/>
      <c r="AM748" s="625"/>
      <c r="AN748" s="606"/>
      <c r="AO748" s="606"/>
      <c r="AP748" s="606"/>
      <c r="AQ748" s="606"/>
      <c r="AR748" s="606"/>
      <c r="AS748" s="606"/>
      <c r="AT748" s="606"/>
      <c r="AU748" s="606"/>
      <c r="AV748" s="606"/>
      <c r="AW748" s="606"/>
      <c r="AX748" s="606"/>
      <c r="AY748" s="606"/>
      <c r="AZ748" s="606"/>
      <c r="BA748" s="606"/>
    </row>
    <row r="749" spans="1:53" s="672" customFormat="1" x14ac:dyDescent="0.25">
      <c r="A749" s="606"/>
      <c r="B749" s="677"/>
      <c r="C749" s="677"/>
      <c r="D749" s="676"/>
      <c r="E749" s="675"/>
      <c r="F749" s="675"/>
      <c r="G749" s="673"/>
      <c r="H749" s="674"/>
      <c r="I749" s="673"/>
      <c r="J749" s="679" t="str">
        <f>IF(D749&lt;&gt;"",IF(E749&lt;&gt;"",VLOOKUP(CONCATENATE(D749,"-",E749),'[2]Three Phase - UG'!$C$8:$T$18,9,FALSE),""),"")</f>
        <v/>
      </c>
      <c r="K749" s="679" t="str">
        <f>IF(D749&lt;&gt;"",IF(E749&lt;&gt;"",VLOOKUP(CONCATENATE(D749,"-",E749),'[2]Three Phase - UG'!$C$8:$T$18,10,FALSE),""),"")</f>
        <v/>
      </c>
      <c r="L749" s="679" t="str">
        <f>IF(D749&lt;&gt;"",IF(E749&lt;&gt;"",VLOOKUP(CONCATENATE(D749,"-",E749),'[2]Three Phase - UG'!$C$8:$T$18,12,FALSE),""),"")</f>
        <v/>
      </c>
      <c r="M749" s="679" t="str">
        <f>IF(D749&lt;&gt;"",IF(E749&lt;&gt;"",VLOOKUP(CONCATENATE(D749,"-",E749),'[2]Three Phase - UG'!$C$8:$T$18,13,FALSE),""),"")</f>
        <v/>
      </c>
      <c r="N749" s="678" t="str">
        <f>IF(D749&lt;&gt;"",IF(E749&lt;&gt;"",VLOOKUP(CONCATENATE(D749,"-",E749),'[2]Three Phase - UG'!$C$8:$T$18,15,FALSE)*1000000,""),"")</f>
        <v/>
      </c>
      <c r="O749" s="679"/>
      <c r="P749" s="678"/>
      <c r="W749" s="671"/>
      <c r="X749" s="606"/>
      <c r="Y749" s="606"/>
      <c r="Z749" s="606"/>
      <c r="AA749" s="606"/>
      <c r="AB749" s="606"/>
      <c r="AC749" s="606"/>
      <c r="AD749" s="606"/>
      <c r="AE749" s="606"/>
      <c r="AF749" s="625"/>
      <c r="AG749" s="625"/>
      <c r="AH749" s="625"/>
      <c r="AI749" s="625"/>
      <c r="AJ749" s="625"/>
      <c r="AK749" s="625"/>
      <c r="AL749" s="625"/>
      <c r="AM749" s="625"/>
      <c r="AN749" s="606"/>
      <c r="AO749" s="606"/>
      <c r="AP749" s="606"/>
      <c r="AQ749" s="606"/>
      <c r="AR749" s="606"/>
      <c r="AS749" s="606"/>
      <c r="AT749" s="606"/>
      <c r="AU749" s="606"/>
      <c r="AV749" s="606"/>
      <c r="AW749" s="606"/>
      <c r="AX749" s="606"/>
      <c r="AY749" s="606"/>
      <c r="AZ749" s="606"/>
      <c r="BA749" s="606"/>
    </row>
    <row r="750" spans="1:53" s="672" customFormat="1" x14ac:dyDescent="0.25">
      <c r="A750" s="606"/>
      <c r="B750" s="677"/>
      <c r="C750" s="677"/>
      <c r="D750" s="676"/>
      <c r="E750" s="675"/>
      <c r="F750" s="675"/>
      <c r="G750" s="673"/>
      <c r="H750" s="674"/>
      <c r="I750" s="673"/>
      <c r="J750" s="679" t="str">
        <f>IF(D750&lt;&gt;"",IF(E750&lt;&gt;"",VLOOKUP(CONCATENATE(D750,"-",E750),'[2]Three Phase - UG'!$C$8:$T$18,9,FALSE),""),"")</f>
        <v/>
      </c>
      <c r="K750" s="679" t="str">
        <f>IF(D750&lt;&gt;"",IF(E750&lt;&gt;"",VLOOKUP(CONCATENATE(D750,"-",E750),'[2]Three Phase - UG'!$C$8:$T$18,10,FALSE),""),"")</f>
        <v/>
      </c>
      <c r="L750" s="679" t="str">
        <f>IF(D750&lt;&gt;"",IF(E750&lt;&gt;"",VLOOKUP(CONCATENATE(D750,"-",E750),'[2]Three Phase - UG'!$C$8:$T$18,12,FALSE),""),"")</f>
        <v/>
      </c>
      <c r="M750" s="679" t="str">
        <f>IF(D750&lt;&gt;"",IF(E750&lt;&gt;"",VLOOKUP(CONCATENATE(D750,"-",E750),'[2]Three Phase - UG'!$C$8:$T$18,13,FALSE),""),"")</f>
        <v/>
      </c>
      <c r="N750" s="678" t="str">
        <f>IF(D750&lt;&gt;"",IF(E750&lt;&gt;"",VLOOKUP(CONCATENATE(D750,"-",E750),'[2]Three Phase - UG'!$C$8:$T$18,15,FALSE)*1000000,""),"")</f>
        <v/>
      </c>
      <c r="O750" s="679"/>
      <c r="P750" s="678"/>
      <c r="W750" s="671"/>
      <c r="X750" s="606"/>
      <c r="Y750" s="606"/>
      <c r="Z750" s="606"/>
      <c r="AA750" s="606"/>
      <c r="AB750" s="606"/>
      <c r="AC750" s="606"/>
      <c r="AD750" s="606"/>
      <c r="AE750" s="606"/>
      <c r="AF750" s="625"/>
      <c r="AG750" s="625"/>
      <c r="AH750" s="625"/>
      <c r="AI750" s="625"/>
      <c r="AJ750" s="625"/>
      <c r="AK750" s="625"/>
      <c r="AL750" s="625"/>
      <c r="AM750" s="625"/>
      <c r="AN750" s="606"/>
      <c r="AO750" s="606"/>
      <c r="AP750" s="606"/>
      <c r="AQ750" s="606"/>
      <c r="AR750" s="606"/>
      <c r="AS750" s="606"/>
      <c r="AT750" s="606"/>
      <c r="AU750" s="606"/>
      <c r="AV750" s="606"/>
      <c r="AW750" s="606"/>
      <c r="AX750" s="606"/>
      <c r="AY750" s="606"/>
      <c r="AZ750" s="606"/>
      <c r="BA750" s="606"/>
    </row>
    <row r="751" spans="1:53" s="672" customFormat="1" x14ac:dyDescent="0.25">
      <c r="A751" s="606"/>
      <c r="B751" s="677"/>
      <c r="C751" s="677"/>
      <c r="D751" s="676"/>
      <c r="E751" s="675"/>
      <c r="F751" s="675"/>
      <c r="G751" s="673"/>
      <c r="H751" s="674"/>
      <c r="I751" s="673"/>
      <c r="J751" s="679" t="str">
        <f>IF(D751&lt;&gt;"",IF(E751&lt;&gt;"",VLOOKUP(CONCATENATE(D751,"-",E751),'[2]Three Phase - UG'!$C$8:$T$18,9,FALSE),""),"")</f>
        <v/>
      </c>
      <c r="K751" s="679" t="str">
        <f>IF(D751&lt;&gt;"",IF(E751&lt;&gt;"",VLOOKUP(CONCATENATE(D751,"-",E751),'[2]Three Phase - UG'!$C$8:$T$18,10,FALSE),""),"")</f>
        <v/>
      </c>
      <c r="L751" s="679" t="str">
        <f>IF(D751&lt;&gt;"",IF(E751&lt;&gt;"",VLOOKUP(CONCATENATE(D751,"-",E751),'[2]Three Phase - UG'!$C$8:$T$18,12,FALSE),""),"")</f>
        <v/>
      </c>
      <c r="M751" s="679" t="str">
        <f>IF(D751&lt;&gt;"",IF(E751&lt;&gt;"",VLOOKUP(CONCATENATE(D751,"-",E751),'[2]Three Phase - UG'!$C$8:$T$18,13,FALSE),""),"")</f>
        <v/>
      </c>
      <c r="N751" s="678" t="str">
        <f>IF(D751&lt;&gt;"",IF(E751&lt;&gt;"",VLOOKUP(CONCATENATE(D751,"-",E751),'[2]Three Phase - UG'!$C$8:$T$18,15,FALSE)*1000000,""),"")</f>
        <v/>
      </c>
      <c r="O751" s="679"/>
      <c r="P751" s="678"/>
      <c r="W751" s="671"/>
      <c r="X751" s="606"/>
      <c r="Y751" s="606"/>
      <c r="Z751" s="606"/>
      <c r="AA751" s="606"/>
      <c r="AB751" s="606"/>
      <c r="AC751" s="606"/>
      <c r="AD751" s="606"/>
      <c r="AE751" s="606"/>
      <c r="AF751" s="625"/>
      <c r="AG751" s="625"/>
      <c r="AH751" s="625"/>
      <c r="AI751" s="625"/>
      <c r="AJ751" s="625"/>
      <c r="AK751" s="625"/>
      <c r="AL751" s="625"/>
      <c r="AM751" s="625"/>
      <c r="AN751" s="606"/>
      <c r="AO751" s="606"/>
      <c r="AP751" s="606"/>
      <c r="AQ751" s="606"/>
      <c r="AR751" s="606"/>
      <c r="AS751" s="606"/>
      <c r="AT751" s="606"/>
      <c r="AU751" s="606"/>
      <c r="AV751" s="606"/>
      <c r="AW751" s="606"/>
      <c r="AX751" s="606"/>
      <c r="AY751" s="606"/>
      <c r="AZ751" s="606"/>
      <c r="BA751" s="606"/>
    </row>
    <row r="752" spans="1:53" s="672" customFormat="1" x14ac:dyDescent="0.25">
      <c r="A752" s="606"/>
      <c r="B752" s="677"/>
      <c r="C752" s="677"/>
      <c r="D752" s="676"/>
      <c r="E752" s="675"/>
      <c r="F752" s="675"/>
      <c r="G752" s="673"/>
      <c r="H752" s="674"/>
      <c r="I752" s="673"/>
      <c r="J752" s="679" t="str">
        <f>IF(D752&lt;&gt;"",IF(E752&lt;&gt;"",VLOOKUP(CONCATENATE(D752,"-",E752),'[2]Three Phase - UG'!$C$8:$T$18,9,FALSE),""),"")</f>
        <v/>
      </c>
      <c r="K752" s="679" t="str">
        <f>IF(D752&lt;&gt;"",IF(E752&lt;&gt;"",VLOOKUP(CONCATENATE(D752,"-",E752),'[2]Three Phase - UG'!$C$8:$T$18,10,FALSE),""),"")</f>
        <v/>
      </c>
      <c r="L752" s="679" t="str">
        <f>IF(D752&lt;&gt;"",IF(E752&lt;&gt;"",VLOOKUP(CONCATENATE(D752,"-",E752),'[2]Three Phase - UG'!$C$8:$T$18,12,FALSE),""),"")</f>
        <v/>
      </c>
      <c r="M752" s="679" t="str">
        <f>IF(D752&lt;&gt;"",IF(E752&lt;&gt;"",VLOOKUP(CONCATENATE(D752,"-",E752),'[2]Three Phase - UG'!$C$8:$T$18,13,FALSE),""),"")</f>
        <v/>
      </c>
      <c r="N752" s="678" t="str">
        <f>IF(D752&lt;&gt;"",IF(E752&lt;&gt;"",VLOOKUP(CONCATENATE(D752,"-",E752),'[2]Three Phase - UG'!$C$8:$T$18,15,FALSE)*1000000,""),"")</f>
        <v/>
      </c>
      <c r="O752" s="679"/>
      <c r="P752" s="678"/>
      <c r="W752" s="671"/>
      <c r="X752" s="606"/>
      <c r="Y752" s="606"/>
      <c r="Z752" s="606"/>
      <c r="AA752" s="606"/>
      <c r="AB752" s="606"/>
      <c r="AC752" s="606"/>
      <c r="AD752" s="606"/>
      <c r="AE752" s="606"/>
      <c r="AF752" s="625"/>
      <c r="AG752" s="625"/>
      <c r="AH752" s="625"/>
      <c r="AI752" s="625"/>
      <c r="AJ752" s="625"/>
      <c r="AK752" s="625"/>
      <c r="AL752" s="625"/>
      <c r="AM752" s="625"/>
      <c r="AN752" s="606"/>
      <c r="AO752" s="606"/>
      <c r="AP752" s="606"/>
      <c r="AQ752" s="606"/>
      <c r="AR752" s="606"/>
      <c r="AS752" s="606"/>
      <c r="AT752" s="606"/>
      <c r="AU752" s="606"/>
      <c r="AV752" s="606"/>
      <c r="AW752" s="606"/>
      <c r="AX752" s="606"/>
      <c r="AY752" s="606"/>
      <c r="AZ752" s="606"/>
      <c r="BA752" s="606"/>
    </row>
    <row r="753" spans="1:53" s="672" customFormat="1" x14ac:dyDescent="0.25">
      <c r="A753" s="606"/>
      <c r="B753" s="677"/>
      <c r="C753" s="677"/>
      <c r="D753" s="676"/>
      <c r="E753" s="675"/>
      <c r="F753" s="675"/>
      <c r="G753" s="673"/>
      <c r="H753" s="674"/>
      <c r="I753" s="673"/>
      <c r="J753" s="679" t="str">
        <f>IF(D753&lt;&gt;"",IF(E753&lt;&gt;"",VLOOKUP(CONCATENATE(D753,"-",E753),'[2]Three Phase - UG'!$C$8:$T$18,9,FALSE),""),"")</f>
        <v/>
      </c>
      <c r="K753" s="679" t="str">
        <f>IF(D753&lt;&gt;"",IF(E753&lt;&gt;"",VLOOKUP(CONCATENATE(D753,"-",E753),'[2]Three Phase - UG'!$C$8:$T$18,10,FALSE),""),"")</f>
        <v/>
      </c>
      <c r="L753" s="679" t="str">
        <f>IF(D753&lt;&gt;"",IF(E753&lt;&gt;"",VLOOKUP(CONCATENATE(D753,"-",E753),'[2]Three Phase - UG'!$C$8:$T$18,12,FALSE),""),"")</f>
        <v/>
      </c>
      <c r="M753" s="679" t="str">
        <f>IF(D753&lt;&gt;"",IF(E753&lt;&gt;"",VLOOKUP(CONCATENATE(D753,"-",E753),'[2]Three Phase - UG'!$C$8:$T$18,13,FALSE),""),"")</f>
        <v/>
      </c>
      <c r="N753" s="678" t="str">
        <f>IF(D753&lt;&gt;"",IF(E753&lt;&gt;"",VLOOKUP(CONCATENATE(D753,"-",E753),'[2]Three Phase - UG'!$C$8:$T$18,15,FALSE)*1000000,""),"")</f>
        <v/>
      </c>
      <c r="O753" s="679"/>
      <c r="P753" s="678"/>
      <c r="W753" s="671"/>
      <c r="X753" s="606"/>
      <c r="Y753" s="606"/>
      <c r="Z753" s="606"/>
      <c r="AA753" s="606"/>
      <c r="AB753" s="606"/>
      <c r="AC753" s="606"/>
      <c r="AD753" s="606"/>
      <c r="AE753" s="606"/>
      <c r="AF753" s="625"/>
      <c r="AG753" s="625"/>
      <c r="AH753" s="625"/>
      <c r="AI753" s="625"/>
      <c r="AJ753" s="625"/>
      <c r="AK753" s="625"/>
      <c r="AL753" s="625"/>
      <c r="AM753" s="625"/>
      <c r="AN753" s="606"/>
      <c r="AO753" s="606"/>
      <c r="AP753" s="606"/>
      <c r="AQ753" s="606"/>
      <c r="AR753" s="606"/>
      <c r="AS753" s="606"/>
      <c r="AT753" s="606"/>
      <c r="AU753" s="606"/>
      <c r="AV753" s="606"/>
      <c r="AW753" s="606"/>
      <c r="AX753" s="606"/>
      <c r="AY753" s="606"/>
      <c r="AZ753" s="606"/>
      <c r="BA753" s="606"/>
    </row>
    <row r="754" spans="1:53" s="672" customFormat="1" x14ac:dyDescent="0.25">
      <c r="A754" s="606"/>
      <c r="B754" s="677"/>
      <c r="C754" s="677"/>
      <c r="D754" s="676"/>
      <c r="E754" s="675"/>
      <c r="F754" s="675"/>
      <c r="G754" s="673"/>
      <c r="H754" s="674"/>
      <c r="I754" s="673"/>
      <c r="J754" s="679" t="str">
        <f>IF(D754&lt;&gt;"",IF(E754&lt;&gt;"",VLOOKUP(CONCATENATE(D754,"-",E754),'[2]Three Phase - UG'!$C$8:$T$18,9,FALSE),""),"")</f>
        <v/>
      </c>
      <c r="K754" s="679" t="str">
        <f>IF(D754&lt;&gt;"",IF(E754&lt;&gt;"",VLOOKUP(CONCATENATE(D754,"-",E754),'[2]Three Phase - UG'!$C$8:$T$18,10,FALSE),""),"")</f>
        <v/>
      </c>
      <c r="L754" s="679" t="str">
        <f>IF(D754&lt;&gt;"",IF(E754&lt;&gt;"",VLOOKUP(CONCATENATE(D754,"-",E754),'[2]Three Phase - UG'!$C$8:$T$18,12,FALSE),""),"")</f>
        <v/>
      </c>
      <c r="M754" s="679" t="str">
        <f>IF(D754&lt;&gt;"",IF(E754&lt;&gt;"",VLOOKUP(CONCATENATE(D754,"-",E754),'[2]Three Phase - UG'!$C$8:$T$18,13,FALSE),""),"")</f>
        <v/>
      </c>
      <c r="N754" s="678" t="str">
        <f>IF(D754&lt;&gt;"",IF(E754&lt;&gt;"",VLOOKUP(CONCATENATE(D754,"-",E754),'[2]Three Phase - UG'!$C$8:$T$18,15,FALSE)*1000000,""),"")</f>
        <v/>
      </c>
      <c r="O754" s="679"/>
      <c r="P754" s="678"/>
      <c r="W754" s="671"/>
      <c r="X754" s="606"/>
      <c r="Y754" s="606"/>
      <c r="Z754" s="606"/>
      <c r="AA754" s="606"/>
      <c r="AB754" s="606"/>
      <c r="AC754" s="606"/>
      <c r="AD754" s="606"/>
      <c r="AE754" s="606"/>
      <c r="AF754" s="625"/>
      <c r="AG754" s="625"/>
      <c r="AH754" s="625"/>
      <c r="AI754" s="625"/>
      <c r="AJ754" s="625"/>
      <c r="AK754" s="625"/>
      <c r="AL754" s="625"/>
      <c r="AM754" s="625"/>
      <c r="AN754" s="606"/>
      <c r="AO754" s="606"/>
      <c r="AP754" s="606"/>
      <c r="AQ754" s="606"/>
      <c r="AR754" s="606"/>
      <c r="AS754" s="606"/>
      <c r="AT754" s="606"/>
      <c r="AU754" s="606"/>
      <c r="AV754" s="606"/>
      <c r="AW754" s="606"/>
      <c r="AX754" s="606"/>
      <c r="AY754" s="606"/>
      <c r="AZ754" s="606"/>
      <c r="BA754" s="606"/>
    </row>
    <row r="755" spans="1:53" s="672" customFormat="1" x14ac:dyDescent="0.25">
      <c r="A755" s="606"/>
      <c r="B755" s="677"/>
      <c r="C755" s="677"/>
      <c r="D755" s="676"/>
      <c r="E755" s="675"/>
      <c r="F755" s="675"/>
      <c r="G755" s="673"/>
      <c r="H755" s="674"/>
      <c r="I755" s="673"/>
      <c r="J755" s="679" t="str">
        <f>IF(D755&lt;&gt;"",IF(E755&lt;&gt;"",VLOOKUP(CONCATENATE(D755,"-",E755),'[2]Three Phase - UG'!$C$8:$T$18,9,FALSE),""),"")</f>
        <v/>
      </c>
      <c r="K755" s="679" t="str">
        <f>IF(D755&lt;&gt;"",IF(E755&lt;&gt;"",VLOOKUP(CONCATENATE(D755,"-",E755),'[2]Three Phase - UG'!$C$8:$T$18,10,FALSE),""),"")</f>
        <v/>
      </c>
      <c r="L755" s="679" t="str">
        <f>IF(D755&lt;&gt;"",IF(E755&lt;&gt;"",VLOOKUP(CONCATENATE(D755,"-",E755),'[2]Three Phase - UG'!$C$8:$T$18,12,FALSE),""),"")</f>
        <v/>
      </c>
      <c r="M755" s="679" t="str">
        <f>IF(D755&lt;&gt;"",IF(E755&lt;&gt;"",VLOOKUP(CONCATENATE(D755,"-",E755),'[2]Three Phase - UG'!$C$8:$T$18,13,FALSE),""),"")</f>
        <v/>
      </c>
      <c r="N755" s="678" t="str">
        <f>IF(D755&lt;&gt;"",IF(E755&lt;&gt;"",VLOOKUP(CONCATENATE(D755,"-",E755),'[2]Three Phase - UG'!$C$8:$T$18,15,FALSE)*1000000,""),"")</f>
        <v/>
      </c>
      <c r="O755" s="679"/>
      <c r="P755" s="678"/>
      <c r="W755" s="671"/>
      <c r="X755" s="606"/>
      <c r="Y755" s="606"/>
      <c r="Z755" s="606"/>
      <c r="AA755" s="606"/>
      <c r="AB755" s="606"/>
      <c r="AC755" s="606"/>
      <c r="AD755" s="606"/>
      <c r="AE755" s="606"/>
      <c r="AF755" s="625"/>
      <c r="AG755" s="625"/>
      <c r="AH755" s="625"/>
      <c r="AI755" s="625"/>
      <c r="AJ755" s="625"/>
      <c r="AK755" s="625"/>
      <c r="AL755" s="625"/>
      <c r="AM755" s="625"/>
      <c r="AN755" s="606"/>
      <c r="AO755" s="606"/>
      <c r="AP755" s="606"/>
      <c r="AQ755" s="606"/>
      <c r="AR755" s="606"/>
      <c r="AS755" s="606"/>
      <c r="AT755" s="606"/>
      <c r="AU755" s="606"/>
      <c r="AV755" s="606"/>
      <c r="AW755" s="606"/>
      <c r="AX755" s="606"/>
      <c r="AY755" s="606"/>
      <c r="AZ755" s="606"/>
      <c r="BA755" s="606"/>
    </row>
    <row r="756" spans="1:53" s="672" customFormat="1" x14ac:dyDescent="0.25">
      <c r="A756" s="606"/>
      <c r="B756" s="677"/>
      <c r="C756" s="677"/>
      <c r="D756" s="676"/>
      <c r="E756" s="675"/>
      <c r="F756" s="675"/>
      <c r="G756" s="673"/>
      <c r="H756" s="674"/>
      <c r="I756" s="673"/>
      <c r="J756" s="679" t="str">
        <f>IF(D756&lt;&gt;"",IF(E756&lt;&gt;"",VLOOKUP(CONCATENATE(D756,"-",E756),'[2]Three Phase - UG'!$C$8:$T$18,9,FALSE),""),"")</f>
        <v/>
      </c>
      <c r="K756" s="679" t="str">
        <f>IF(D756&lt;&gt;"",IF(E756&lt;&gt;"",VLOOKUP(CONCATENATE(D756,"-",E756),'[2]Three Phase - UG'!$C$8:$T$18,10,FALSE),""),"")</f>
        <v/>
      </c>
      <c r="L756" s="679" t="str">
        <f>IF(D756&lt;&gt;"",IF(E756&lt;&gt;"",VLOOKUP(CONCATENATE(D756,"-",E756),'[2]Three Phase - UG'!$C$8:$T$18,12,FALSE),""),"")</f>
        <v/>
      </c>
      <c r="M756" s="679" t="str">
        <f>IF(D756&lt;&gt;"",IF(E756&lt;&gt;"",VLOOKUP(CONCATENATE(D756,"-",E756),'[2]Three Phase - UG'!$C$8:$T$18,13,FALSE),""),"")</f>
        <v/>
      </c>
      <c r="N756" s="678" t="str">
        <f>IF(D756&lt;&gt;"",IF(E756&lt;&gt;"",VLOOKUP(CONCATENATE(D756,"-",E756),'[2]Three Phase - UG'!$C$8:$T$18,15,FALSE)*1000000,""),"")</f>
        <v/>
      </c>
      <c r="O756" s="679"/>
      <c r="P756" s="678"/>
      <c r="W756" s="671"/>
      <c r="X756" s="606"/>
      <c r="Y756" s="606"/>
      <c r="Z756" s="606"/>
      <c r="AA756" s="606"/>
      <c r="AB756" s="606"/>
      <c r="AC756" s="606"/>
      <c r="AD756" s="606"/>
      <c r="AE756" s="606"/>
      <c r="AF756" s="625"/>
      <c r="AG756" s="625"/>
      <c r="AH756" s="625"/>
      <c r="AI756" s="625"/>
      <c r="AJ756" s="625"/>
      <c r="AK756" s="625"/>
      <c r="AL756" s="625"/>
      <c r="AM756" s="625"/>
      <c r="AN756" s="606"/>
      <c r="AO756" s="606"/>
      <c r="AP756" s="606"/>
      <c r="AQ756" s="606"/>
      <c r="AR756" s="606"/>
      <c r="AS756" s="606"/>
      <c r="AT756" s="606"/>
      <c r="AU756" s="606"/>
      <c r="AV756" s="606"/>
      <c r="AW756" s="606"/>
      <c r="AX756" s="606"/>
      <c r="AY756" s="606"/>
      <c r="AZ756" s="606"/>
      <c r="BA756" s="606"/>
    </row>
    <row r="757" spans="1:53" s="672" customFormat="1" x14ac:dyDescent="0.25">
      <c r="A757" s="606"/>
      <c r="B757" s="677"/>
      <c r="C757" s="677"/>
      <c r="D757" s="676"/>
      <c r="E757" s="675"/>
      <c r="F757" s="675"/>
      <c r="G757" s="673"/>
      <c r="H757" s="674"/>
      <c r="I757" s="673"/>
      <c r="J757" s="679" t="str">
        <f>IF(D757&lt;&gt;"",IF(E757&lt;&gt;"",VLOOKUP(CONCATENATE(D757,"-",E757),'[2]Three Phase - UG'!$C$8:$T$18,9,FALSE),""),"")</f>
        <v/>
      </c>
      <c r="K757" s="679" t="str">
        <f>IF(D757&lt;&gt;"",IF(E757&lt;&gt;"",VLOOKUP(CONCATENATE(D757,"-",E757),'[2]Three Phase - UG'!$C$8:$T$18,10,FALSE),""),"")</f>
        <v/>
      </c>
      <c r="L757" s="679" t="str">
        <f>IF(D757&lt;&gt;"",IF(E757&lt;&gt;"",VLOOKUP(CONCATENATE(D757,"-",E757),'[2]Three Phase - UG'!$C$8:$T$18,12,FALSE),""),"")</f>
        <v/>
      </c>
      <c r="M757" s="679" t="str">
        <f>IF(D757&lt;&gt;"",IF(E757&lt;&gt;"",VLOOKUP(CONCATENATE(D757,"-",E757),'[2]Three Phase - UG'!$C$8:$T$18,13,FALSE),""),"")</f>
        <v/>
      </c>
      <c r="N757" s="678" t="str">
        <f>IF(D757&lt;&gt;"",IF(E757&lt;&gt;"",VLOOKUP(CONCATENATE(D757,"-",E757),'[2]Three Phase - UG'!$C$8:$T$18,15,FALSE)*1000000,""),"")</f>
        <v/>
      </c>
      <c r="O757" s="679"/>
      <c r="P757" s="678"/>
      <c r="W757" s="671"/>
      <c r="X757" s="606"/>
      <c r="Y757" s="606"/>
      <c r="Z757" s="606"/>
      <c r="AA757" s="606"/>
      <c r="AB757" s="606"/>
      <c r="AC757" s="606"/>
      <c r="AD757" s="606"/>
      <c r="AE757" s="606"/>
      <c r="AF757" s="625"/>
      <c r="AG757" s="625"/>
      <c r="AH757" s="625"/>
      <c r="AI757" s="625"/>
      <c r="AJ757" s="625"/>
      <c r="AK757" s="625"/>
      <c r="AL757" s="625"/>
      <c r="AM757" s="625"/>
      <c r="AN757" s="606"/>
      <c r="AO757" s="606"/>
      <c r="AP757" s="606"/>
      <c r="AQ757" s="606"/>
      <c r="AR757" s="606"/>
      <c r="AS757" s="606"/>
      <c r="AT757" s="606"/>
      <c r="AU757" s="606"/>
      <c r="AV757" s="606"/>
      <c r="AW757" s="606"/>
      <c r="AX757" s="606"/>
      <c r="AY757" s="606"/>
      <c r="AZ757" s="606"/>
      <c r="BA757" s="606"/>
    </row>
    <row r="758" spans="1:53" s="672" customFormat="1" x14ac:dyDescent="0.25">
      <c r="A758" s="606"/>
      <c r="B758" s="677"/>
      <c r="C758" s="677"/>
      <c r="D758" s="676"/>
      <c r="E758" s="675"/>
      <c r="F758" s="675"/>
      <c r="G758" s="673"/>
      <c r="H758" s="674"/>
      <c r="I758" s="673"/>
      <c r="J758" s="679" t="str">
        <f>IF(D758&lt;&gt;"",IF(E758&lt;&gt;"",VLOOKUP(CONCATENATE(D758,"-",E758),'[2]Three Phase - UG'!$C$8:$T$18,9,FALSE),""),"")</f>
        <v/>
      </c>
      <c r="K758" s="679" t="str">
        <f>IF(D758&lt;&gt;"",IF(E758&lt;&gt;"",VLOOKUP(CONCATENATE(D758,"-",E758),'[2]Three Phase - UG'!$C$8:$T$18,10,FALSE),""),"")</f>
        <v/>
      </c>
      <c r="L758" s="679" t="str">
        <f>IF(D758&lt;&gt;"",IF(E758&lt;&gt;"",VLOOKUP(CONCATENATE(D758,"-",E758),'[2]Three Phase - UG'!$C$8:$T$18,12,FALSE),""),"")</f>
        <v/>
      </c>
      <c r="M758" s="679" t="str">
        <f>IF(D758&lt;&gt;"",IF(E758&lt;&gt;"",VLOOKUP(CONCATENATE(D758,"-",E758),'[2]Three Phase - UG'!$C$8:$T$18,13,FALSE),""),"")</f>
        <v/>
      </c>
      <c r="N758" s="678" t="str">
        <f>IF(D758&lt;&gt;"",IF(E758&lt;&gt;"",VLOOKUP(CONCATENATE(D758,"-",E758),'[2]Three Phase - UG'!$C$8:$T$18,15,FALSE)*1000000,""),"")</f>
        <v/>
      </c>
      <c r="O758" s="679"/>
      <c r="P758" s="678"/>
      <c r="W758" s="671"/>
      <c r="X758" s="606"/>
      <c r="Y758" s="606"/>
      <c r="Z758" s="606"/>
      <c r="AA758" s="606"/>
      <c r="AB758" s="606"/>
      <c r="AC758" s="606"/>
      <c r="AD758" s="606"/>
      <c r="AE758" s="606"/>
      <c r="AF758" s="625"/>
      <c r="AG758" s="625"/>
      <c r="AH758" s="625"/>
      <c r="AI758" s="625"/>
      <c r="AJ758" s="625"/>
      <c r="AK758" s="625"/>
      <c r="AL758" s="625"/>
      <c r="AM758" s="625"/>
      <c r="AN758" s="606"/>
      <c r="AO758" s="606"/>
      <c r="AP758" s="606"/>
      <c r="AQ758" s="606"/>
      <c r="AR758" s="606"/>
      <c r="AS758" s="606"/>
      <c r="AT758" s="606"/>
      <c r="AU758" s="606"/>
      <c r="AV758" s="606"/>
      <c r="AW758" s="606"/>
      <c r="AX758" s="606"/>
      <c r="AY758" s="606"/>
      <c r="AZ758" s="606"/>
      <c r="BA758" s="606"/>
    </row>
    <row r="759" spans="1:53" s="672" customFormat="1" x14ac:dyDescent="0.25">
      <c r="A759" s="606"/>
      <c r="B759" s="677"/>
      <c r="C759" s="677"/>
      <c r="D759" s="676"/>
      <c r="E759" s="675"/>
      <c r="F759" s="675"/>
      <c r="G759" s="673"/>
      <c r="H759" s="674"/>
      <c r="I759" s="673"/>
      <c r="J759" s="679" t="str">
        <f>IF(D759&lt;&gt;"",IF(E759&lt;&gt;"",VLOOKUP(CONCATENATE(D759,"-",E759),'[2]Three Phase - UG'!$C$8:$T$18,9,FALSE),""),"")</f>
        <v/>
      </c>
      <c r="K759" s="679" t="str">
        <f>IF(D759&lt;&gt;"",IF(E759&lt;&gt;"",VLOOKUP(CONCATENATE(D759,"-",E759),'[2]Three Phase - UG'!$C$8:$T$18,10,FALSE),""),"")</f>
        <v/>
      </c>
      <c r="L759" s="679" t="str">
        <f>IF(D759&lt;&gt;"",IF(E759&lt;&gt;"",VLOOKUP(CONCATENATE(D759,"-",E759),'[2]Three Phase - UG'!$C$8:$T$18,12,FALSE),""),"")</f>
        <v/>
      </c>
      <c r="M759" s="679" t="str">
        <f>IF(D759&lt;&gt;"",IF(E759&lt;&gt;"",VLOOKUP(CONCATENATE(D759,"-",E759),'[2]Three Phase - UG'!$C$8:$T$18,13,FALSE),""),"")</f>
        <v/>
      </c>
      <c r="N759" s="678" t="str">
        <f>IF(D759&lt;&gt;"",IF(E759&lt;&gt;"",VLOOKUP(CONCATENATE(D759,"-",E759),'[2]Three Phase - UG'!$C$8:$T$18,15,FALSE)*1000000,""),"")</f>
        <v/>
      </c>
      <c r="O759" s="679"/>
      <c r="P759" s="678"/>
      <c r="W759" s="671"/>
      <c r="X759" s="606"/>
      <c r="Y759" s="606"/>
      <c r="Z759" s="606"/>
      <c r="AA759" s="606"/>
      <c r="AB759" s="606"/>
      <c r="AC759" s="606"/>
      <c r="AD759" s="606"/>
      <c r="AE759" s="606"/>
      <c r="AF759" s="625"/>
      <c r="AG759" s="625"/>
      <c r="AH759" s="625"/>
      <c r="AI759" s="625"/>
      <c r="AJ759" s="625"/>
      <c r="AK759" s="625"/>
      <c r="AL759" s="625"/>
      <c r="AM759" s="625"/>
      <c r="AN759" s="606"/>
      <c r="AO759" s="606"/>
      <c r="AP759" s="606"/>
      <c r="AQ759" s="606"/>
      <c r="AR759" s="606"/>
      <c r="AS759" s="606"/>
      <c r="AT759" s="606"/>
      <c r="AU759" s="606"/>
      <c r="AV759" s="606"/>
      <c r="AW759" s="606"/>
      <c r="AX759" s="606"/>
      <c r="AY759" s="606"/>
      <c r="AZ759" s="606"/>
      <c r="BA759" s="606"/>
    </row>
    <row r="760" spans="1:53" s="672" customFormat="1" x14ac:dyDescent="0.25">
      <c r="A760" s="606"/>
      <c r="B760" s="677"/>
      <c r="C760" s="677"/>
      <c r="D760" s="676"/>
      <c r="E760" s="675"/>
      <c r="F760" s="675"/>
      <c r="G760" s="673"/>
      <c r="H760" s="674"/>
      <c r="I760" s="673"/>
      <c r="J760" s="679" t="str">
        <f>IF(D760&lt;&gt;"",IF(E760&lt;&gt;"",VLOOKUP(CONCATENATE(D760,"-",E760),'[2]Three Phase - UG'!$C$8:$T$18,9,FALSE),""),"")</f>
        <v/>
      </c>
      <c r="K760" s="679" t="str">
        <f>IF(D760&lt;&gt;"",IF(E760&lt;&gt;"",VLOOKUP(CONCATENATE(D760,"-",E760),'[2]Three Phase - UG'!$C$8:$T$18,10,FALSE),""),"")</f>
        <v/>
      </c>
      <c r="L760" s="679" t="str">
        <f>IF(D760&lt;&gt;"",IF(E760&lt;&gt;"",VLOOKUP(CONCATENATE(D760,"-",E760),'[2]Three Phase - UG'!$C$8:$T$18,12,FALSE),""),"")</f>
        <v/>
      </c>
      <c r="M760" s="679" t="str">
        <f>IF(D760&lt;&gt;"",IF(E760&lt;&gt;"",VLOOKUP(CONCATENATE(D760,"-",E760),'[2]Three Phase - UG'!$C$8:$T$18,13,FALSE),""),"")</f>
        <v/>
      </c>
      <c r="N760" s="678" t="str">
        <f>IF(D760&lt;&gt;"",IF(E760&lt;&gt;"",VLOOKUP(CONCATENATE(D760,"-",E760),'[2]Three Phase - UG'!$C$8:$T$18,15,FALSE)*1000000,""),"")</f>
        <v/>
      </c>
      <c r="O760" s="679"/>
      <c r="P760" s="678"/>
      <c r="W760" s="671"/>
      <c r="X760" s="606"/>
      <c r="Y760" s="606"/>
      <c r="Z760" s="606"/>
      <c r="AA760" s="606"/>
      <c r="AB760" s="606"/>
      <c r="AC760" s="606"/>
      <c r="AD760" s="606"/>
      <c r="AE760" s="606"/>
      <c r="AF760" s="625"/>
      <c r="AG760" s="625"/>
      <c r="AH760" s="625"/>
      <c r="AI760" s="625"/>
      <c r="AJ760" s="625"/>
      <c r="AK760" s="625"/>
      <c r="AL760" s="625"/>
      <c r="AM760" s="625"/>
      <c r="AN760" s="606"/>
      <c r="AO760" s="606"/>
      <c r="AP760" s="606"/>
      <c r="AQ760" s="606"/>
      <c r="AR760" s="606"/>
      <c r="AS760" s="606"/>
      <c r="AT760" s="606"/>
      <c r="AU760" s="606"/>
      <c r="AV760" s="606"/>
      <c r="AW760" s="606"/>
      <c r="AX760" s="606"/>
      <c r="AY760" s="606"/>
      <c r="AZ760" s="606"/>
      <c r="BA760" s="606"/>
    </row>
    <row r="761" spans="1:53" s="672" customFormat="1" x14ac:dyDescent="0.25">
      <c r="A761" s="606"/>
      <c r="B761" s="677"/>
      <c r="C761" s="677"/>
      <c r="D761" s="676"/>
      <c r="E761" s="675"/>
      <c r="F761" s="675"/>
      <c r="G761" s="673"/>
      <c r="H761" s="674"/>
      <c r="I761" s="673"/>
      <c r="J761" s="679" t="str">
        <f>IF(D761&lt;&gt;"",IF(E761&lt;&gt;"",VLOOKUP(CONCATENATE(D761,"-",E761),'[2]Three Phase - UG'!$C$8:$T$18,9,FALSE),""),"")</f>
        <v/>
      </c>
      <c r="K761" s="679" t="str">
        <f>IF(D761&lt;&gt;"",IF(E761&lt;&gt;"",VLOOKUP(CONCATENATE(D761,"-",E761),'[2]Three Phase - UG'!$C$8:$T$18,10,FALSE),""),"")</f>
        <v/>
      </c>
      <c r="L761" s="679" t="str">
        <f>IF(D761&lt;&gt;"",IF(E761&lt;&gt;"",VLOOKUP(CONCATENATE(D761,"-",E761),'[2]Three Phase - UG'!$C$8:$T$18,12,FALSE),""),"")</f>
        <v/>
      </c>
      <c r="M761" s="679" t="str">
        <f>IF(D761&lt;&gt;"",IF(E761&lt;&gt;"",VLOOKUP(CONCATENATE(D761,"-",E761),'[2]Three Phase - UG'!$C$8:$T$18,13,FALSE),""),"")</f>
        <v/>
      </c>
      <c r="N761" s="678" t="str">
        <f>IF(D761&lt;&gt;"",IF(E761&lt;&gt;"",VLOOKUP(CONCATENATE(D761,"-",E761),'[2]Three Phase - UG'!$C$8:$T$18,15,FALSE)*1000000,""),"")</f>
        <v/>
      </c>
      <c r="O761" s="679"/>
      <c r="P761" s="678"/>
      <c r="W761" s="671"/>
      <c r="X761" s="606"/>
      <c r="Y761" s="606"/>
      <c r="Z761" s="606"/>
      <c r="AA761" s="606"/>
      <c r="AB761" s="606"/>
      <c r="AC761" s="606"/>
      <c r="AD761" s="606"/>
      <c r="AE761" s="606"/>
      <c r="AF761" s="625"/>
      <c r="AG761" s="625"/>
      <c r="AH761" s="625"/>
      <c r="AI761" s="625"/>
      <c r="AJ761" s="625"/>
      <c r="AK761" s="625"/>
      <c r="AL761" s="625"/>
      <c r="AM761" s="625"/>
      <c r="AN761" s="606"/>
      <c r="AO761" s="606"/>
      <c r="AP761" s="606"/>
      <c r="AQ761" s="606"/>
      <c r="AR761" s="606"/>
      <c r="AS761" s="606"/>
      <c r="AT761" s="606"/>
      <c r="AU761" s="606"/>
      <c r="AV761" s="606"/>
      <c r="AW761" s="606"/>
      <c r="AX761" s="606"/>
      <c r="AY761" s="606"/>
      <c r="AZ761" s="606"/>
      <c r="BA761" s="606"/>
    </row>
    <row r="762" spans="1:53" s="672" customFormat="1" x14ac:dyDescent="0.25">
      <c r="A762" s="606"/>
      <c r="B762" s="677"/>
      <c r="C762" s="677"/>
      <c r="D762" s="676"/>
      <c r="E762" s="675"/>
      <c r="F762" s="675"/>
      <c r="G762" s="673"/>
      <c r="H762" s="674"/>
      <c r="I762" s="673"/>
      <c r="J762" s="679" t="str">
        <f>IF(D762&lt;&gt;"",IF(E762&lt;&gt;"",VLOOKUP(CONCATENATE(D762,"-",E762),'[2]Three Phase - UG'!$C$8:$T$18,9,FALSE),""),"")</f>
        <v/>
      </c>
      <c r="K762" s="679" t="str">
        <f>IF(D762&lt;&gt;"",IF(E762&lt;&gt;"",VLOOKUP(CONCATENATE(D762,"-",E762),'[2]Three Phase - UG'!$C$8:$T$18,10,FALSE),""),"")</f>
        <v/>
      </c>
      <c r="L762" s="679" t="str">
        <f>IF(D762&lt;&gt;"",IF(E762&lt;&gt;"",VLOOKUP(CONCATENATE(D762,"-",E762),'[2]Three Phase - UG'!$C$8:$T$18,12,FALSE),""),"")</f>
        <v/>
      </c>
      <c r="M762" s="679" t="str">
        <f>IF(D762&lt;&gt;"",IF(E762&lt;&gt;"",VLOOKUP(CONCATENATE(D762,"-",E762),'[2]Three Phase - UG'!$C$8:$T$18,13,FALSE),""),"")</f>
        <v/>
      </c>
      <c r="N762" s="678" t="str">
        <f>IF(D762&lt;&gt;"",IF(E762&lt;&gt;"",VLOOKUP(CONCATENATE(D762,"-",E762),'[2]Three Phase - UG'!$C$8:$T$18,15,FALSE)*1000000,""),"")</f>
        <v/>
      </c>
      <c r="O762" s="679"/>
      <c r="P762" s="678"/>
      <c r="W762" s="671"/>
      <c r="X762" s="606"/>
      <c r="Y762" s="606"/>
      <c r="Z762" s="606"/>
      <c r="AA762" s="606"/>
      <c r="AB762" s="606"/>
      <c r="AC762" s="606"/>
      <c r="AD762" s="606"/>
      <c r="AE762" s="606"/>
      <c r="AF762" s="625"/>
      <c r="AG762" s="625"/>
      <c r="AH762" s="625"/>
      <c r="AI762" s="625"/>
      <c r="AJ762" s="625"/>
      <c r="AK762" s="625"/>
      <c r="AL762" s="625"/>
      <c r="AM762" s="625"/>
      <c r="AN762" s="606"/>
      <c r="AO762" s="606"/>
      <c r="AP762" s="606"/>
      <c r="AQ762" s="606"/>
      <c r="AR762" s="606"/>
      <c r="AS762" s="606"/>
      <c r="AT762" s="606"/>
      <c r="AU762" s="606"/>
      <c r="AV762" s="606"/>
      <c r="AW762" s="606"/>
      <c r="AX762" s="606"/>
      <c r="AY762" s="606"/>
      <c r="AZ762" s="606"/>
      <c r="BA762" s="606"/>
    </row>
    <row r="763" spans="1:53" s="672" customFormat="1" x14ac:dyDescent="0.25">
      <c r="A763" s="606"/>
      <c r="B763" s="677"/>
      <c r="C763" s="677"/>
      <c r="D763" s="676"/>
      <c r="E763" s="675"/>
      <c r="F763" s="675"/>
      <c r="G763" s="673"/>
      <c r="H763" s="674"/>
      <c r="I763" s="673"/>
      <c r="J763" s="679" t="str">
        <f>IF(D763&lt;&gt;"",IF(E763&lt;&gt;"",VLOOKUP(CONCATENATE(D763,"-",E763),'[2]Three Phase - UG'!$C$8:$T$18,9,FALSE),""),"")</f>
        <v/>
      </c>
      <c r="K763" s="679" t="str">
        <f>IF(D763&lt;&gt;"",IF(E763&lt;&gt;"",VLOOKUP(CONCATENATE(D763,"-",E763),'[2]Three Phase - UG'!$C$8:$T$18,10,FALSE),""),"")</f>
        <v/>
      </c>
      <c r="L763" s="679" t="str">
        <f>IF(D763&lt;&gt;"",IF(E763&lt;&gt;"",VLOOKUP(CONCATENATE(D763,"-",E763),'[2]Three Phase - UG'!$C$8:$T$18,12,FALSE),""),"")</f>
        <v/>
      </c>
      <c r="M763" s="679" t="str">
        <f>IF(D763&lt;&gt;"",IF(E763&lt;&gt;"",VLOOKUP(CONCATENATE(D763,"-",E763),'[2]Three Phase - UG'!$C$8:$T$18,13,FALSE),""),"")</f>
        <v/>
      </c>
      <c r="N763" s="678" t="str">
        <f>IF(D763&lt;&gt;"",IF(E763&lt;&gt;"",VLOOKUP(CONCATENATE(D763,"-",E763),'[2]Three Phase - UG'!$C$8:$T$18,15,FALSE)*1000000,""),"")</f>
        <v/>
      </c>
      <c r="O763" s="679"/>
      <c r="P763" s="678"/>
      <c r="W763" s="671"/>
      <c r="X763" s="606"/>
      <c r="Y763" s="606"/>
      <c r="Z763" s="606"/>
      <c r="AA763" s="606"/>
      <c r="AB763" s="606"/>
      <c r="AC763" s="606"/>
      <c r="AD763" s="606"/>
      <c r="AE763" s="606"/>
      <c r="AF763" s="625"/>
      <c r="AG763" s="625"/>
      <c r="AH763" s="625"/>
      <c r="AI763" s="625"/>
      <c r="AJ763" s="625"/>
      <c r="AK763" s="625"/>
      <c r="AL763" s="625"/>
      <c r="AM763" s="625"/>
      <c r="AN763" s="606"/>
      <c r="AO763" s="606"/>
      <c r="AP763" s="606"/>
      <c r="AQ763" s="606"/>
      <c r="AR763" s="606"/>
      <c r="AS763" s="606"/>
      <c r="AT763" s="606"/>
      <c r="AU763" s="606"/>
      <c r="AV763" s="606"/>
      <c r="AW763" s="606"/>
      <c r="AX763" s="606"/>
      <c r="AY763" s="606"/>
      <c r="AZ763" s="606"/>
      <c r="BA763" s="606"/>
    </row>
    <row r="764" spans="1:53" s="672" customFormat="1" x14ac:dyDescent="0.25">
      <c r="A764" s="606"/>
      <c r="B764" s="677"/>
      <c r="C764" s="677"/>
      <c r="D764" s="676"/>
      <c r="E764" s="675"/>
      <c r="F764" s="675"/>
      <c r="G764" s="673"/>
      <c r="H764" s="674"/>
      <c r="I764" s="673"/>
      <c r="J764" s="679" t="str">
        <f>IF(D764&lt;&gt;"",IF(E764&lt;&gt;"",VLOOKUP(CONCATENATE(D764,"-",E764),'[2]Three Phase - UG'!$C$8:$T$18,9,FALSE),""),"")</f>
        <v/>
      </c>
      <c r="K764" s="679" t="str">
        <f>IF(D764&lt;&gt;"",IF(E764&lt;&gt;"",VLOOKUP(CONCATENATE(D764,"-",E764),'[2]Three Phase - UG'!$C$8:$T$18,10,FALSE),""),"")</f>
        <v/>
      </c>
      <c r="L764" s="679" t="str">
        <f>IF(D764&lt;&gt;"",IF(E764&lt;&gt;"",VLOOKUP(CONCATENATE(D764,"-",E764),'[2]Three Phase - UG'!$C$8:$T$18,12,FALSE),""),"")</f>
        <v/>
      </c>
      <c r="M764" s="679" t="str">
        <f>IF(D764&lt;&gt;"",IF(E764&lt;&gt;"",VLOOKUP(CONCATENATE(D764,"-",E764),'[2]Three Phase - UG'!$C$8:$T$18,13,FALSE),""),"")</f>
        <v/>
      </c>
      <c r="N764" s="678" t="str">
        <f>IF(D764&lt;&gt;"",IF(E764&lt;&gt;"",VLOOKUP(CONCATENATE(D764,"-",E764),'[2]Three Phase - UG'!$C$8:$T$18,15,FALSE)*1000000,""),"")</f>
        <v/>
      </c>
      <c r="O764" s="679"/>
      <c r="P764" s="678"/>
      <c r="W764" s="671"/>
      <c r="X764" s="606"/>
      <c r="Y764" s="606"/>
      <c r="Z764" s="606"/>
      <c r="AA764" s="606"/>
      <c r="AB764" s="606"/>
      <c r="AC764" s="606"/>
      <c r="AD764" s="606"/>
      <c r="AE764" s="606"/>
      <c r="AF764" s="625"/>
      <c r="AG764" s="625"/>
      <c r="AH764" s="625"/>
      <c r="AI764" s="625"/>
      <c r="AJ764" s="625"/>
      <c r="AK764" s="625"/>
      <c r="AL764" s="625"/>
      <c r="AM764" s="625"/>
      <c r="AN764" s="606"/>
      <c r="AO764" s="606"/>
      <c r="AP764" s="606"/>
      <c r="AQ764" s="606"/>
      <c r="AR764" s="606"/>
      <c r="AS764" s="606"/>
      <c r="AT764" s="606"/>
      <c r="AU764" s="606"/>
      <c r="AV764" s="606"/>
      <c r="AW764" s="606"/>
      <c r="AX764" s="606"/>
      <c r="AY764" s="606"/>
      <c r="AZ764" s="606"/>
      <c r="BA764" s="606"/>
    </row>
    <row r="765" spans="1:53" s="672" customFormat="1" x14ac:dyDescent="0.25">
      <c r="A765" s="606"/>
      <c r="B765" s="677"/>
      <c r="C765" s="677"/>
      <c r="D765" s="676"/>
      <c r="E765" s="675"/>
      <c r="F765" s="675"/>
      <c r="G765" s="673"/>
      <c r="H765" s="674"/>
      <c r="I765" s="673"/>
      <c r="J765" s="679" t="str">
        <f>IF(D765&lt;&gt;"",IF(E765&lt;&gt;"",VLOOKUP(CONCATENATE(D765,"-",E765),'[2]Three Phase - UG'!$C$8:$T$18,9,FALSE),""),"")</f>
        <v/>
      </c>
      <c r="K765" s="679" t="str">
        <f>IF(D765&lt;&gt;"",IF(E765&lt;&gt;"",VLOOKUP(CONCATENATE(D765,"-",E765),'[2]Three Phase - UG'!$C$8:$T$18,10,FALSE),""),"")</f>
        <v/>
      </c>
      <c r="L765" s="679" t="str">
        <f>IF(D765&lt;&gt;"",IF(E765&lt;&gt;"",VLOOKUP(CONCATENATE(D765,"-",E765),'[2]Three Phase - UG'!$C$8:$T$18,12,FALSE),""),"")</f>
        <v/>
      </c>
      <c r="M765" s="679" t="str">
        <f>IF(D765&lt;&gt;"",IF(E765&lt;&gt;"",VLOOKUP(CONCATENATE(D765,"-",E765),'[2]Three Phase - UG'!$C$8:$T$18,13,FALSE),""),"")</f>
        <v/>
      </c>
      <c r="N765" s="678" t="str">
        <f>IF(D765&lt;&gt;"",IF(E765&lt;&gt;"",VLOOKUP(CONCATENATE(D765,"-",E765),'[2]Three Phase - UG'!$C$8:$T$18,15,FALSE)*1000000,""),"")</f>
        <v/>
      </c>
      <c r="O765" s="679"/>
      <c r="P765" s="678"/>
      <c r="W765" s="671"/>
      <c r="X765" s="606"/>
      <c r="Y765" s="606"/>
      <c r="Z765" s="606"/>
      <c r="AA765" s="606"/>
      <c r="AB765" s="606"/>
      <c r="AC765" s="606"/>
      <c r="AD765" s="606"/>
      <c r="AE765" s="606"/>
      <c r="AF765" s="625"/>
      <c r="AG765" s="625"/>
      <c r="AH765" s="625"/>
      <c r="AI765" s="625"/>
      <c r="AJ765" s="625"/>
      <c r="AK765" s="625"/>
      <c r="AL765" s="625"/>
      <c r="AM765" s="625"/>
      <c r="AN765" s="606"/>
      <c r="AO765" s="606"/>
      <c r="AP765" s="606"/>
      <c r="AQ765" s="606"/>
      <c r="AR765" s="606"/>
      <c r="AS765" s="606"/>
      <c r="AT765" s="606"/>
      <c r="AU765" s="606"/>
      <c r="AV765" s="606"/>
      <c r="AW765" s="606"/>
      <c r="AX765" s="606"/>
      <c r="AY765" s="606"/>
      <c r="AZ765" s="606"/>
      <c r="BA765" s="606"/>
    </row>
    <row r="766" spans="1:53" s="672" customFormat="1" x14ac:dyDescent="0.25">
      <c r="A766" s="606"/>
      <c r="B766" s="677"/>
      <c r="C766" s="677"/>
      <c r="D766" s="676"/>
      <c r="E766" s="675"/>
      <c r="F766" s="675"/>
      <c r="G766" s="673"/>
      <c r="H766" s="674"/>
      <c r="I766" s="673"/>
      <c r="J766" s="679" t="str">
        <f>IF(D766&lt;&gt;"",IF(E766&lt;&gt;"",VLOOKUP(CONCATENATE(D766,"-",E766),'[2]Three Phase - UG'!$C$8:$T$18,9,FALSE),""),"")</f>
        <v/>
      </c>
      <c r="K766" s="679" t="str">
        <f>IF(D766&lt;&gt;"",IF(E766&lt;&gt;"",VLOOKUP(CONCATENATE(D766,"-",E766),'[2]Three Phase - UG'!$C$8:$T$18,10,FALSE),""),"")</f>
        <v/>
      </c>
      <c r="L766" s="679" t="str">
        <f>IF(D766&lt;&gt;"",IF(E766&lt;&gt;"",VLOOKUP(CONCATENATE(D766,"-",E766),'[2]Three Phase - UG'!$C$8:$T$18,12,FALSE),""),"")</f>
        <v/>
      </c>
      <c r="M766" s="679" t="str">
        <f>IF(D766&lt;&gt;"",IF(E766&lt;&gt;"",VLOOKUP(CONCATENATE(D766,"-",E766),'[2]Three Phase - UG'!$C$8:$T$18,13,FALSE),""),"")</f>
        <v/>
      </c>
      <c r="N766" s="678" t="str">
        <f>IF(D766&lt;&gt;"",IF(E766&lt;&gt;"",VLOOKUP(CONCATENATE(D766,"-",E766),'[2]Three Phase - UG'!$C$8:$T$18,15,FALSE)*1000000,""),"")</f>
        <v/>
      </c>
      <c r="O766" s="679"/>
      <c r="P766" s="678"/>
      <c r="W766" s="671"/>
      <c r="X766" s="606"/>
      <c r="Y766" s="606"/>
      <c r="Z766" s="606"/>
      <c r="AA766" s="606"/>
      <c r="AB766" s="606"/>
      <c r="AC766" s="606"/>
      <c r="AD766" s="606"/>
      <c r="AE766" s="606"/>
      <c r="AF766" s="625"/>
      <c r="AG766" s="625"/>
      <c r="AH766" s="625"/>
      <c r="AI766" s="625"/>
      <c r="AJ766" s="625"/>
      <c r="AK766" s="625"/>
      <c r="AL766" s="625"/>
      <c r="AM766" s="625"/>
      <c r="AN766" s="606"/>
      <c r="AO766" s="606"/>
      <c r="AP766" s="606"/>
      <c r="AQ766" s="606"/>
      <c r="AR766" s="606"/>
      <c r="AS766" s="606"/>
      <c r="AT766" s="606"/>
      <c r="AU766" s="606"/>
      <c r="AV766" s="606"/>
      <c r="AW766" s="606"/>
      <c r="AX766" s="606"/>
      <c r="AY766" s="606"/>
      <c r="AZ766" s="606"/>
      <c r="BA766" s="606"/>
    </row>
    <row r="767" spans="1:53" s="672" customFormat="1" x14ac:dyDescent="0.25">
      <c r="A767" s="606"/>
      <c r="B767" s="677"/>
      <c r="C767" s="677"/>
      <c r="D767" s="676"/>
      <c r="E767" s="675"/>
      <c r="F767" s="675"/>
      <c r="G767" s="673"/>
      <c r="H767" s="674"/>
      <c r="I767" s="673"/>
      <c r="J767" s="679" t="str">
        <f>IF(D767&lt;&gt;"",IF(E767&lt;&gt;"",VLOOKUP(CONCATENATE(D767,"-",E767),'[2]Three Phase - UG'!$C$8:$T$18,9,FALSE),""),"")</f>
        <v/>
      </c>
      <c r="K767" s="679" t="str">
        <f>IF(D767&lt;&gt;"",IF(E767&lt;&gt;"",VLOOKUP(CONCATENATE(D767,"-",E767),'[2]Three Phase - UG'!$C$8:$T$18,10,FALSE),""),"")</f>
        <v/>
      </c>
      <c r="L767" s="679" t="str">
        <f>IF(D767&lt;&gt;"",IF(E767&lt;&gt;"",VLOOKUP(CONCATENATE(D767,"-",E767),'[2]Three Phase - UG'!$C$8:$T$18,12,FALSE),""),"")</f>
        <v/>
      </c>
      <c r="M767" s="679" t="str">
        <f>IF(D767&lt;&gt;"",IF(E767&lt;&gt;"",VLOOKUP(CONCATENATE(D767,"-",E767),'[2]Three Phase - UG'!$C$8:$T$18,13,FALSE),""),"")</f>
        <v/>
      </c>
      <c r="N767" s="678" t="str">
        <f>IF(D767&lt;&gt;"",IF(E767&lt;&gt;"",VLOOKUP(CONCATENATE(D767,"-",E767),'[2]Three Phase - UG'!$C$8:$T$18,15,FALSE)*1000000,""),"")</f>
        <v/>
      </c>
      <c r="O767" s="679"/>
      <c r="P767" s="678"/>
      <c r="W767" s="671"/>
      <c r="X767" s="606"/>
      <c r="Y767" s="606"/>
      <c r="Z767" s="606"/>
      <c r="AA767" s="606"/>
      <c r="AB767" s="606"/>
      <c r="AC767" s="606"/>
      <c r="AD767" s="606"/>
      <c r="AE767" s="606"/>
      <c r="AF767" s="625"/>
      <c r="AG767" s="625"/>
      <c r="AH767" s="625"/>
      <c r="AI767" s="625"/>
      <c r="AJ767" s="625"/>
      <c r="AK767" s="625"/>
      <c r="AL767" s="625"/>
      <c r="AM767" s="625"/>
      <c r="AN767" s="606"/>
      <c r="AO767" s="606"/>
      <c r="AP767" s="606"/>
      <c r="AQ767" s="606"/>
      <c r="AR767" s="606"/>
      <c r="AS767" s="606"/>
      <c r="AT767" s="606"/>
      <c r="AU767" s="606"/>
      <c r="AV767" s="606"/>
      <c r="AW767" s="606"/>
      <c r="AX767" s="606"/>
      <c r="AY767" s="606"/>
      <c r="AZ767" s="606"/>
      <c r="BA767" s="606"/>
    </row>
    <row r="768" spans="1:53" s="672" customFormat="1" x14ac:dyDescent="0.25">
      <c r="A768" s="606"/>
      <c r="B768" s="677"/>
      <c r="C768" s="677"/>
      <c r="D768" s="676"/>
      <c r="E768" s="675"/>
      <c r="F768" s="675"/>
      <c r="G768" s="673"/>
      <c r="H768" s="674"/>
      <c r="I768" s="673"/>
      <c r="J768" s="679" t="str">
        <f>IF(D768&lt;&gt;"",IF(E768&lt;&gt;"",VLOOKUP(CONCATENATE(D768,"-",E768),'[2]Three Phase - UG'!$C$8:$T$18,9,FALSE),""),"")</f>
        <v/>
      </c>
      <c r="K768" s="679" t="str">
        <f>IF(D768&lt;&gt;"",IF(E768&lt;&gt;"",VLOOKUP(CONCATENATE(D768,"-",E768),'[2]Three Phase - UG'!$C$8:$T$18,10,FALSE),""),"")</f>
        <v/>
      </c>
      <c r="L768" s="679" t="str">
        <f>IF(D768&lt;&gt;"",IF(E768&lt;&gt;"",VLOOKUP(CONCATENATE(D768,"-",E768),'[2]Three Phase - UG'!$C$8:$T$18,12,FALSE),""),"")</f>
        <v/>
      </c>
      <c r="M768" s="679" t="str">
        <f>IF(D768&lt;&gt;"",IF(E768&lt;&gt;"",VLOOKUP(CONCATENATE(D768,"-",E768),'[2]Three Phase - UG'!$C$8:$T$18,13,FALSE),""),"")</f>
        <v/>
      </c>
      <c r="N768" s="678" t="str">
        <f>IF(D768&lt;&gt;"",IF(E768&lt;&gt;"",VLOOKUP(CONCATENATE(D768,"-",E768),'[2]Three Phase - UG'!$C$8:$T$18,15,FALSE)*1000000,""),"")</f>
        <v/>
      </c>
      <c r="O768" s="679"/>
      <c r="P768" s="678"/>
      <c r="W768" s="671"/>
      <c r="X768" s="606"/>
      <c r="Y768" s="606"/>
      <c r="Z768" s="606"/>
      <c r="AA768" s="606"/>
      <c r="AB768" s="606"/>
      <c r="AC768" s="606"/>
      <c r="AD768" s="606"/>
      <c r="AE768" s="606"/>
      <c r="AF768" s="625"/>
      <c r="AG768" s="625"/>
      <c r="AH768" s="625"/>
      <c r="AI768" s="625"/>
      <c r="AJ768" s="625"/>
      <c r="AK768" s="625"/>
      <c r="AL768" s="625"/>
      <c r="AM768" s="625"/>
      <c r="AN768" s="606"/>
      <c r="AO768" s="606"/>
      <c r="AP768" s="606"/>
      <c r="AQ768" s="606"/>
      <c r="AR768" s="606"/>
      <c r="AS768" s="606"/>
      <c r="AT768" s="606"/>
      <c r="AU768" s="606"/>
      <c r="AV768" s="606"/>
      <c r="AW768" s="606"/>
      <c r="AX768" s="606"/>
      <c r="AY768" s="606"/>
      <c r="AZ768" s="606"/>
      <c r="BA768" s="606"/>
    </row>
    <row r="769" spans="1:53" s="672" customFormat="1" x14ac:dyDescent="0.25">
      <c r="A769" s="606"/>
      <c r="B769" s="677"/>
      <c r="C769" s="677"/>
      <c r="D769" s="676"/>
      <c r="E769" s="675"/>
      <c r="F769" s="675"/>
      <c r="G769" s="673"/>
      <c r="H769" s="674"/>
      <c r="I769" s="673"/>
      <c r="J769" s="679" t="str">
        <f>IF(D769&lt;&gt;"",IF(E769&lt;&gt;"",VLOOKUP(CONCATENATE(D769,"-",E769),'[2]Three Phase - UG'!$C$8:$T$18,9,FALSE),""),"")</f>
        <v/>
      </c>
      <c r="K769" s="679" t="str">
        <f>IF(D769&lt;&gt;"",IF(E769&lt;&gt;"",VLOOKUP(CONCATENATE(D769,"-",E769),'[2]Three Phase - UG'!$C$8:$T$18,10,FALSE),""),"")</f>
        <v/>
      </c>
      <c r="L769" s="679" t="str">
        <f>IF(D769&lt;&gt;"",IF(E769&lt;&gt;"",VLOOKUP(CONCATENATE(D769,"-",E769),'[2]Three Phase - UG'!$C$8:$T$18,12,FALSE),""),"")</f>
        <v/>
      </c>
      <c r="M769" s="679" t="str">
        <f>IF(D769&lt;&gt;"",IF(E769&lt;&gt;"",VLOOKUP(CONCATENATE(D769,"-",E769),'[2]Three Phase - UG'!$C$8:$T$18,13,FALSE),""),"")</f>
        <v/>
      </c>
      <c r="N769" s="678" t="str">
        <f>IF(D769&lt;&gt;"",IF(E769&lt;&gt;"",VLOOKUP(CONCATENATE(D769,"-",E769),'[2]Three Phase - UG'!$C$8:$T$18,15,FALSE)*1000000,""),"")</f>
        <v/>
      </c>
      <c r="O769" s="679"/>
      <c r="P769" s="678"/>
      <c r="W769" s="671"/>
      <c r="X769" s="606"/>
      <c r="Y769" s="606"/>
      <c r="Z769" s="606"/>
      <c r="AA769" s="606"/>
      <c r="AB769" s="606"/>
      <c r="AC769" s="606"/>
      <c r="AD769" s="606"/>
      <c r="AE769" s="606"/>
      <c r="AF769" s="625"/>
      <c r="AG769" s="625"/>
      <c r="AH769" s="625"/>
      <c r="AI769" s="625"/>
      <c r="AJ769" s="625"/>
      <c r="AK769" s="625"/>
      <c r="AL769" s="625"/>
      <c r="AM769" s="625"/>
      <c r="AN769" s="606"/>
      <c r="AO769" s="606"/>
      <c r="AP769" s="606"/>
      <c r="AQ769" s="606"/>
      <c r="AR769" s="606"/>
      <c r="AS769" s="606"/>
      <c r="AT769" s="606"/>
      <c r="AU769" s="606"/>
      <c r="AV769" s="606"/>
      <c r="AW769" s="606"/>
      <c r="AX769" s="606"/>
      <c r="AY769" s="606"/>
      <c r="AZ769" s="606"/>
      <c r="BA769" s="606"/>
    </row>
    <row r="770" spans="1:53" s="672" customFormat="1" x14ac:dyDescent="0.25">
      <c r="A770" s="606"/>
      <c r="B770" s="677"/>
      <c r="C770" s="677"/>
      <c r="D770" s="676"/>
      <c r="E770" s="675"/>
      <c r="F770" s="675"/>
      <c r="G770" s="673"/>
      <c r="H770" s="674"/>
      <c r="I770" s="673"/>
      <c r="J770" s="679" t="str">
        <f>IF(D770&lt;&gt;"",IF(E770&lt;&gt;"",VLOOKUP(CONCATENATE(D770,"-",E770),'[2]Three Phase - UG'!$C$8:$T$18,9,FALSE),""),"")</f>
        <v/>
      </c>
      <c r="K770" s="679" t="str">
        <f>IF(D770&lt;&gt;"",IF(E770&lt;&gt;"",VLOOKUP(CONCATENATE(D770,"-",E770),'[2]Three Phase - UG'!$C$8:$T$18,10,FALSE),""),"")</f>
        <v/>
      </c>
      <c r="L770" s="679" t="str">
        <f>IF(D770&lt;&gt;"",IF(E770&lt;&gt;"",VLOOKUP(CONCATENATE(D770,"-",E770),'[2]Three Phase - UG'!$C$8:$T$18,12,FALSE),""),"")</f>
        <v/>
      </c>
      <c r="M770" s="679" t="str">
        <f>IF(D770&lt;&gt;"",IF(E770&lt;&gt;"",VLOOKUP(CONCATENATE(D770,"-",E770),'[2]Three Phase - UG'!$C$8:$T$18,13,FALSE),""),"")</f>
        <v/>
      </c>
      <c r="N770" s="678" t="str">
        <f>IF(D770&lt;&gt;"",IF(E770&lt;&gt;"",VLOOKUP(CONCATENATE(D770,"-",E770),'[2]Three Phase - UG'!$C$8:$T$18,15,FALSE)*1000000,""),"")</f>
        <v/>
      </c>
      <c r="O770" s="679"/>
      <c r="P770" s="678"/>
      <c r="W770" s="671"/>
      <c r="X770" s="606"/>
      <c r="Y770" s="606"/>
      <c r="Z770" s="606"/>
      <c r="AA770" s="606"/>
      <c r="AB770" s="606"/>
      <c r="AC770" s="606"/>
      <c r="AD770" s="606"/>
      <c r="AE770" s="606"/>
      <c r="AF770" s="625"/>
      <c r="AG770" s="625"/>
      <c r="AH770" s="625"/>
      <c r="AI770" s="625"/>
      <c r="AJ770" s="625"/>
      <c r="AK770" s="625"/>
      <c r="AL770" s="625"/>
      <c r="AM770" s="625"/>
      <c r="AN770" s="606"/>
      <c r="AO770" s="606"/>
      <c r="AP770" s="606"/>
      <c r="AQ770" s="606"/>
      <c r="AR770" s="606"/>
      <c r="AS770" s="606"/>
      <c r="AT770" s="606"/>
      <c r="AU770" s="606"/>
      <c r="AV770" s="606"/>
      <c r="AW770" s="606"/>
      <c r="AX770" s="606"/>
      <c r="AY770" s="606"/>
      <c r="AZ770" s="606"/>
      <c r="BA770" s="606"/>
    </row>
    <row r="771" spans="1:53" s="672" customFormat="1" x14ac:dyDescent="0.25">
      <c r="A771" s="606"/>
      <c r="B771" s="677"/>
      <c r="C771" s="677"/>
      <c r="D771" s="676"/>
      <c r="E771" s="675"/>
      <c r="F771" s="675"/>
      <c r="G771" s="673"/>
      <c r="H771" s="674"/>
      <c r="I771" s="673"/>
      <c r="J771" s="679" t="str">
        <f>IF(D771&lt;&gt;"",IF(E771&lt;&gt;"",VLOOKUP(CONCATENATE(D771,"-",E771),'[2]Three Phase - UG'!$C$8:$T$18,9,FALSE),""),"")</f>
        <v/>
      </c>
      <c r="K771" s="679" t="str">
        <f>IF(D771&lt;&gt;"",IF(E771&lt;&gt;"",VLOOKUP(CONCATENATE(D771,"-",E771),'[2]Three Phase - UG'!$C$8:$T$18,10,FALSE),""),"")</f>
        <v/>
      </c>
      <c r="L771" s="679" t="str">
        <f>IF(D771&lt;&gt;"",IF(E771&lt;&gt;"",VLOOKUP(CONCATENATE(D771,"-",E771),'[2]Three Phase - UG'!$C$8:$T$18,12,FALSE),""),"")</f>
        <v/>
      </c>
      <c r="M771" s="679" t="str">
        <f>IF(D771&lt;&gt;"",IF(E771&lt;&gt;"",VLOOKUP(CONCATENATE(D771,"-",E771),'[2]Three Phase - UG'!$C$8:$T$18,13,FALSE),""),"")</f>
        <v/>
      </c>
      <c r="N771" s="678" t="str">
        <f>IF(D771&lt;&gt;"",IF(E771&lt;&gt;"",VLOOKUP(CONCATENATE(D771,"-",E771),'[2]Three Phase - UG'!$C$8:$T$18,15,FALSE)*1000000,""),"")</f>
        <v/>
      </c>
      <c r="O771" s="679"/>
      <c r="P771" s="678"/>
      <c r="W771" s="671"/>
      <c r="X771" s="606"/>
      <c r="Y771" s="606"/>
      <c r="Z771" s="606"/>
      <c r="AA771" s="606"/>
      <c r="AB771" s="606"/>
      <c r="AC771" s="606"/>
      <c r="AD771" s="606"/>
      <c r="AE771" s="606"/>
      <c r="AF771" s="625"/>
      <c r="AG771" s="625"/>
      <c r="AH771" s="625"/>
      <c r="AI771" s="625"/>
      <c r="AJ771" s="625"/>
      <c r="AK771" s="625"/>
      <c r="AL771" s="625"/>
      <c r="AM771" s="625"/>
      <c r="AN771" s="606"/>
      <c r="AO771" s="606"/>
      <c r="AP771" s="606"/>
      <c r="AQ771" s="606"/>
      <c r="AR771" s="606"/>
      <c r="AS771" s="606"/>
      <c r="AT771" s="606"/>
      <c r="AU771" s="606"/>
      <c r="AV771" s="606"/>
      <c r="AW771" s="606"/>
      <c r="AX771" s="606"/>
      <c r="AY771" s="606"/>
      <c r="AZ771" s="606"/>
      <c r="BA771" s="606"/>
    </row>
    <row r="772" spans="1:53" s="672" customFormat="1" x14ac:dyDescent="0.25">
      <c r="A772" s="606"/>
      <c r="B772" s="677"/>
      <c r="C772" s="677"/>
      <c r="D772" s="676"/>
      <c r="E772" s="675"/>
      <c r="F772" s="675"/>
      <c r="G772" s="673"/>
      <c r="H772" s="674"/>
      <c r="I772" s="673"/>
      <c r="J772" s="679" t="str">
        <f>IF(D772&lt;&gt;"",IF(E772&lt;&gt;"",VLOOKUP(CONCATENATE(D772,"-",E772),'[2]Three Phase - UG'!$C$8:$T$18,9,FALSE),""),"")</f>
        <v/>
      </c>
      <c r="K772" s="679" t="str">
        <f>IF(D772&lt;&gt;"",IF(E772&lt;&gt;"",VLOOKUP(CONCATENATE(D772,"-",E772),'[2]Three Phase - UG'!$C$8:$T$18,10,FALSE),""),"")</f>
        <v/>
      </c>
      <c r="L772" s="679" t="str">
        <f>IF(D772&lt;&gt;"",IF(E772&lt;&gt;"",VLOOKUP(CONCATENATE(D772,"-",E772),'[2]Three Phase - UG'!$C$8:$T$18,12,FALSE),""),"")</f>
        <v/>
      </c>
      <c r="M772" s="679" t="str">
        <f>IF(D772&lt;&gt;"",IF(E772&lt;&gt;"",VLOOKUP(CONCATENATE(D772,"-",E772),'[2]Three Phase - UG'!$C$8:$T$18,13,FALSE),""),"")</f>
        <v/>
      </c>
      <c r="N772" s="678" t="str">
        <f>IF(D772&lt;&gt;"",IF(E772&lt;&gt;"",VLOOKUP(CONCATENATE(D772,"-",E772),'[2]Three Phase - UG'!$C$8:$T$18,15,FALSE)*1000000,""),"")</f>
        <v/>
      </c>
      <c r="O772" s="679"/>
      <c r="P772" s="678"/>
      <c r="W772" s="671"/>
      <c r="X772" s="606"/>
      <c r="Y772" s="606"/>
      <c r="Z772" s="606"/>
      <c r="AA772" s="606"/>
      <c r="AB772" s="606"/>
      <c r="AC772" s="606"/>
      <c r="AD772" s="606"/>
      <c r="AE772" s="606"/>
      <c r="AF772" s="625"/>
      <c r="AG772" s="625"/>
      <c r="AH772" s="625"/>
      <c r="AI772" s="625"/>
      <c r="AJ772" s="625"/>
      <c r="AK772" s="625"/>
      <c r="AL772" s="625"/>
      <c r="AM772" s="625"/>
      <c r="AN772" s="606"/>
      <c r="AO772" s="606"/>
      <c r="AP772" s="606"/>
      <c r="AQ772" s="606"/>
      <c r="AR772" s="606"/>
      <c r="AS772" s="606"/>
      <c r="AT772" s="606"/>
      <c r="AU772" s="606"/>
      <c r="AV772" s="606"/>
      <c r="AW772" s="606"/>
      <c r="AX772" s="606"/>
      <c r="AY772" s="606"/>
      <c r="AZ772" s="606"/>
      <c r="BA772" s="606"/>
    </row>
    <row r="773" spans="1:53" s="672" customFormat="1" x14ac:dyDescent="0.25">
      <c r="A773" s="606"/>
      <c r="B773" s="677"/>
      <c r="C773" s="677"/>
      <c r="D773" s="676"/>
      <c r="E773" s="675"/>
      <c r="F773" s="675"/>
      <c r="G773" s="673"/>
      <c r="H773" s="674"/>
      <c r="I773" s="673"/>
      <c r="J773" s="679" t="str">
        <f>IF(D773&lt;&gt;"",IF(E773&lt;&gt;"",VLOOKUP(CONCATENATE(D773,"-",E773),'[2]Three Phase - UG'!$C$8:$T$18,9,FALSE),""),"")</f>
        <v/>
      </c>
      <c r="K773" s="679" t="str">
        <f>IF(D773&lt;&gt;"",IF(E773&lt;&gt;"",VLOOKUP(CONCATENATE(D773,"-",E773),'[2]Three Phase - UG'!$C$8:$T$18,10,FALSE),""),"")</f>
        <v/>
      </c>
      <c r="L773" s="679" t="str">
        <f>IF(D773&lt;&gt;"",IF(E773&lt;&gt;"",VLOOKUP(CONCATENATE(D773,"-",E773),'[2]Three Phase - UG'!$C$8:$T$18,12,FALSE),""),"")</f>
        <v/>
      </c>
      <c r="M773" s="679" t="str">
        <f>IF(D773&lt;&gt;"",IF(E773&lt;&gt;"",VLOOKUP(CONCATENATE(D773,"-",E773),'[2]Three Phase - UG'!$C$8:$T$18,13,FALSE),""),"")</f>
        <v/>
      </c>
      <c r="N773" s="678" t="str">
        <f>IF(D773&lt;&gt;"",IF(E773&lt;&gt;"",VLOOKUP(CONCATENATE(D773,"-",E773),'[2]Three Phase - UG'!$C$8:$T$18,15,FALSE)*1000000,""),"")</f>
        <v/>
      </c>
      <c r="O773" s="679"/>
      <c r="P773" s="678"/>
      <c r="W773" s="671"/>
      <c r="X773" s="606"/>
      <c r="Y773" s="606"/>
      <c r="Z773" s="606"/>
      <c r="AA773" s="606"/>
      <c r="AB773" s="606"/>
      <c r="AC773" s="606"/>
      <c r="AD773" s="606"/>
      <c r="AE773" s="606"/>
      <c r="AF773" s="625"/>
      <c r="AG773" s="625"/>
      <c r="AH773" s="625"/>
      <c r="AI773" s="625"/>
      <c r="AJ773" s="625"/>
      <c r="AK773" s="625"/>
      <c r="AL773" s="625"/>
      <c r="AM773" s="625"/>
      <c r="AN773" s="606"/>
      <c r="AO773" s="606"/>
      <c r="AP773" s="606"/>
      <c r="AQ773" s="606"/>
      <c r="AR773" s="606"/>
      <c r="AS773" s="606"/>
      <c r="AT773" s="606"/>
      <c r="AU773" s="606"/>
      <c r="AV773" s="606"/>
      <c r="AW773" s="606"/>
      <c r="AX773" s="606"/>
      <c r="AY773" s="606"/>
      <c r="AZ773" s="606"/>
      <c r="BA773" s="606"/>
    </row>
    <row r="774" spans="1:53" s="672" customFormat="1" x14ac:dyDescent="0.25">
      <c r="A774" s="606"/>
      <c r="B774" s="677"/>
      <c r="C774" s="677"/>
      <c r="D774" s="676"/>
      <c r="E774" s="675"/>
      <c r="F774" s="675"/>
      <c r="G774" s="673"/>
      <c r="H774" s="674"/>
      <c r="I774" s="673"/>
      <c r="J774" s="679" t="str">
        <f>IF(D774&lt;&gt;"",IF(E774&lt;&gt;"",VLOOKUP(CONCATENATE(D774,"-",E774),'[2]Three Phase - UG'!$C$8:$T$18,9,FALSE),""),"")</f>
        <v/>
      </c>
      <c r="K774" s="679" t="str">
        <f>IF(D774&lt;&gt;"",IF(E774&lt;&gt;"",VLOOKUP(CONCATENATE(D774,"-",E774),'[2]Three Phase - UG'!$C$8:$T$18,10,FALSE),""),"")</f>
        <v/>
      </c>
      <c r="L774" s="679" t="str">
        <f>IF(D774&lt;&gt;"",IF(E774&lt;&gt;"",VLOOKUP(CONCATENATE(D774,"-",E774),'[2]Three Phase - UG'!$C$8:$T$18,12,FALSE),""),"")</f>
        <v/>
      </c>
      <c r="M774" s="679" t="str">
        <f>IF(D774&lt;&gt;"",IF(E774&lt;&gt;"",VLOOKUP(CONCATENATE(D774,"-",E774),'[2]Three Phase - UG'!$C$8:$T$18,13,FALSE),""),"")</f>
        <v/>
      </c>
      <c r="N774" s="678" t="str">
        <f>IF(D774&lt;&gt;"",IF(E774&lt;&gt;"",VLOOKUP(CONCATENATE(D774,"-",E774),'[2]Three Phase - UG'!$C$8:$T$18,15,FALSE)*1000000,""),"")</f>
        <v/>
      </c>
      <c r="O774" s="679"/>
      <c r="P774" s="678"/>
      <c r="W774" s="671"/>
      <c r="X774" s="606"/>
      <c r="Y774" s="606"/>
      <c r="Z774" s="606"/>
      <c r="AA774" s="606"/>
      <c r="AB774" s="606"/>
      <c r="AC774" s="606"/>
      <c r="AD774" s="606"/>
      <c r="AE774" s="606"/>
      <c r="AF774" s="625"/>
      <c r="AG774" s="625"/>
      <c r="AH774" s="625"/>
      <c r="AI774" s="625"/>
      <c r="AJ774" s="625"/>
      <c r="AK774" s="625"/>
      <c r="AL774" s="625"/>
      <c r="AM774" s="625"/>
      <c r="AN774" s="606"/>
      <c r="AO774" s="606"/>
      <c r="AP774" s="606"/>
      <c r="AQ774" s="606"/>
      <c r="AR774" s="606"/>
      <c r="AS774" s="606"/>
      <c r="AT774" s="606"/>
      <c r="AU774" s="606"/>
      <c r="AV774" s="606"/>
      <c r="AW774" s="606"/>
      <c r="AX774" s="606"/>
      <c r="AY774" s="606"/>
      <c r="AZ774" s="606"/>
      <c r="BA774" s="606"/>
    </row>
    <row r="775" spans="1:53" s="672" customFormat="1" x14ac:dyDescent="0.25">
      <c r="A775" s="606"/>
      <c r="B775" s="677"/>
      <c r="C775" s="677"/>
      <c r="D775" s="676"/>
      <c r="E775" s="675"/>
      <c r="F775" s="675"/>
      <c r="G775" s="673"/>
      <c r="H775" s="674"/>
      <c r="I775" s="673"/>
      <c r="J775" s="679" t="str">
        <f>IF(D775&lt;&gt;"",IF(E775&lt;&gt;"",VLOOKUP(CONCATENATE(D775,"-",E775),'[2]Three Phase - UG'!$C$8:$T$18,9,FALSE),""),"")</f>
        <v/>
      </c>
      <c r="K775" s="679" t="str">
        <f>IF(D775&lt;&gt;"",IF(E775&lt;&gt;"",VLOOKUP(CONCATENATE(D775,"-",E775),'[2]Three Phase - UG'!$C$8:$T$18,10,FALSE),""),"")</f>
        <v/>
      </c>
      <c r="L775" s="679" t="str">
        <f>IF(D775&lt;&gt;"",IF(E775&lt;&gt;"",VLOOKUP(CONCATENATE(D775,"-",E775),'[2]Three Phase - UG'!$C$8:$T$18,12,FALSE),""),"")</f>
        <v/>
      </c>
      <c r="M775" s="679" t="str">
        <f>IF(D775&lt;&gt;"",IF(E775&lt;&gt;"",VLOOKUP(CONCATENATE(D775,"-",E775),'[2]Three Phase - UG'!$C$8:$T$18,13,FALSE),""),"")</f>
        <v/>
      </c>
      <c r="N775" s="678" t="str">
        <f>IF(D775&lt;&gt;"",IF(E775&lt;&gt;"",VLOOKUP(CONCATENATE(D775,"-",E775),'[2]Three Phase - UG'!$C$8:$T$18,15,FALSE)*1000000,""),"")</f>
        <v/>
      </c>
      <c r="O775" s="679"/>
      <c r="P775" s="678"/>
      <c r="W775" s="671"/>
      <c r="X775" s="606"/>
      <c r="Y775" s="606"/>
      <c r="Z775" s="606"/>
      <c r="AA775" s="606"/>
      <c r="AB775" s="606"/>
      <c r="AC775" s="606"/>
      <c r="AD775" s="606"/>
      <c r="AE775" s="606"/>
      <c r="AF775" s="625"/>
      <c r="AG775" s="625"/>
      <c r="AH775" s="625"/>
      <c r="AI775" s="625"/>
      <c r="AJ775" s="625"/>
      <c r="AK775" s="625"/>
      <c r="AL775" s="625"/>
      <c r="AM775" s="625"/>
      <c r="AN775" s="606"/>
      <c r="AO775" s="606"/>
      <c r="AP775" s="606"/>
      <c r="AQ775" s="606"/>
      <c r="AR775" s="606"/>
      <c r="AS775" s="606"/>
      <c r="AT775" s="606"/>
      <c r="AU775" s="606"/>
      <c r="AV775" s="606"/>
      <c r="AW775" s="606"/>
      <c r="AX775" s="606"/>
      <c r="AY775" s="606"/>
      <c r="AZ775" s="606"/>
      <c r="BA775" s="606"/>
    </row>
    <row r="776" spans="1:53" s="672" customFormat="1" x14ac:dyDescent="0.25">
      <c r="A776" s="606"/>
      <c r="B776" s="677"/>
      <c r="C776" s="677"/>
      <c r="D776" s="676"/>
      <c r="E776" s="675"/>
      <c r="F776" s="675"/>
      <c r="G776" s="673"/>
      <c r="H776" s="674"/>
      <c r="I776" s="673"/>
      <c r="J776" s="679" t="str">
        <f>IF(D776&lt;&gt;"",IF(E776&lt;&gt;"",VLOOKUP(CONCATENATE(D776,"-",E776),'[2]Three Phase - UG'!$C$8:$T$18,9,FALSE),""),"")</f>
        <v/>
      </c>
      <c r="K776" s="679" t="str">
        <f>IF(D776&lt;&gt;"",IF(E776&lt;&gt;"",VLOOKUP(CONCATENATE(D776,"-",E776),'[2]Three Phase - UG'!$C$8:$T$18,10,FALSE),""),"")</f>
        <v/>
      </c>
      <c r="L776" s="679" t="str">
        <f>IF(D776&lt;&gt;"",IF(E776&lt;&gt;"",VLOOKUP(CONCATENATE(D776,"-",E776),'[2]Three Phase - UG'!$C$8:$T$18,12,FALSE),""),"")</f>
        <v/>
      </c>
      <c r="M776" s="679" t="str">
        <f>IF(D776&lt;&gt;"",IF(E776&lt;&gt;"",VLOOKUP(CONCATENATE(D776,"-",E776),'[2]Three Phase - UG'!$C$8:$T$18,13,FALSE),""),"")</f>
        <v/>
      </c>
      <c r="N776" s="678" t="str">
        <f>IF(D776&lt;&gt;"",IF(E776&lt;&gt;"",VLOOKUP(CONCATENATE(D776,"-",E776),'[2]Three Phase - UG'!$C$8:$T$18,15,FALSE)*1000000,""),"")</f>
        <v/>
      </c>
      <c r="O776" s="679"/>
      <c r="P776" s="678"/>
      <c r="W776" s="671"/>
      <c r="X776" s="606"/>
      <c r="Y776" s="606"/>
      <c r="Z776" s="606"/>
      <c r="AA776" s="606"/>
      <c r="AB776" s="606"/>
      <c r="AC776" s="606"/>
      <c r="AD776" s="606"/>
      <c r="AE776" s="606"/>
      <c r="AF776" s="625"/>
      <c r="AG776" s="625"/>
      <c r="AH776" s="625"/>
      <c r="AI776" s="625"/>
      <c r="AJ776" s="625"/>
      <c r="AK776" s="625"/>
      <c r="AL776" s="625"/>
      <c r="AM776" s="625"/>
      <c r="AN776" s="606"/>
      <c r="AO776" s="606"/>
      <c r="AP776" s="606"/>
      <c r="AQ776" s="606"/>
      <c r="AR776" s="606"/>
      <c r="AS776" s="606"/>
      <c r="AT776" s="606"/>
      <c r="AU776" s="606"/>
      <c r="AV776" s="606"/>
      <c r="AW776" s="606"/>
      <c r="AX776" s="606"/>
      <c r="AY776" s="606"/>
      <c r="AZ776" s="606"/>
      <c r="BA776" s="606"/>
    </row>
    <row r="777" spans="1:53" s="672" customFormat="1" x14ac:dyDescent="0.25">
      <c r="A777" s="606"/>
      <c r="B777" s="677"/>
      <c r="C777" s="677"/>
      <c r="D777" s="676"/>
      <c r="E777" s="675"/>
      <c r="F777" s="675"/>
      <c r="G777" s="673"/>
      <c r="H777" s="674"/>
      <c r="I777" s="673"/>
      <c r="J777" s="679" t="str">
        <f>IF(D777&lt;&gt;"",IF(E777&lt;&gt;"",VLOOKUP(CONCATENATE(D777,"-",E777),'[2]Three Phase - UG'!$C$8:$T$18,9,FALSE),""),"")</f>
        <v/>
      </c>
      <c r="K777" s="679" t="str">
        <f>IF(D777&lt;&gt;"",IF(E777&lt;&gt;"",VLOOKUP(CONCATENATE(D777,"-",E777),'[2]Three Phase - UG'!$C$8:$T$18,10,FALSE),""),"")</f>
        <v/>
      </c>
      <c r="L777" s="679" t="str">
        <f>IF(D777&lt;&gt;"",IF(E777&lt;&gt;"",VLOOKUP(CONCATENATE(D777,"-",E777),'[2]Three Phase - UG'!$C$8:$T$18,12,FALSE),""),"")</f>
        <v/>
      </c>
      <c r="M777" s="679" t="str">
        <f>IF(D777&lt;&gt;"",IF(E777&lt;&gt;"",VLOOKUP(CONCATENATE(D777,"-",E777),'[2]Three Phase - UG'!$C$8:$T$18,13,FALSE),""),"")</f>
        <v/>
      </c>
      <c r="N777" s="678" t="str">
        <f>IF(D777&lt;&gt;"",IF(E777&lt;&gt;"",VLOOKUP(CONCATENATE(D777,"-",E777),'[2]Three Phase - UG'!$C$8:$T$18,15,FALSE)*1000000,""),"")</f>
        <v/>
      </c>
      <c r="O777" s="679"/>
      <c r="P777" s="678"/>
      <c r="W777" s="671"/>
      <c r="X777" s="606"/>
      <c r="Y777" s="606"/>
      <c r="Z777" s="606"/>
      <c r="AA777" s="606"/>
      <c r="AB777" s="606"/>
      <c r="AC777" s="606"/>
      <c r="AD777" s="606"/>
      <c r="AE777" s="606"/>
      <c r="AF777" s="625"/>
      <c r="AG777" s="625"/>
      <c r="AH777" s="625"/>
      <c r="AI777" s="625"/>
      <c r="AJ777" s="625"/>
      <c r="AK777" s="625"/>
      <c r="AL777" s="625"/>
      <c r="AM777" s="625"/>
      <c r="AN777" s="606"/>
      <c r="AO777" s="606"/>
      <c r="AP777" s="606"/>
      <c r="AQ777" s="606"/>
      <c r="AR777" s="606"/>
      <c r="AS777" s="606"/>
      <c r="AT777" s="606"/>
      <c r="AU777" s="606"/>
      <c r="AV777" s="606"/>
      <c r="AW777" s="606"/>
      <c r="AX777" s="606"/>
      <c r="AY777" s="606"/>
      <c r="AZ777" s="606"/>
      <c r="BA777" s="606"/>
    </row>
    <row r="778" spans="1:53" s="672" customFormat="1" x14ac:dyDescent="0.25">
      <c r="A778" s="606"/>
      <c r="B778" s="677"/>
      <c r="C778" s="677"/>
      <c r="D778" s="676"/>
      <c r="E778" s="675"/>
      <c r="F778" s="675"/>
      <c r="G778" s="673"/>
      <c r="H778" s="674"/>
      <c r="I778" s="673"/>
      <c r="J778" s="679" t="str">
        <f>IF(D778&lt;&gt;"",IF(E778&lt;&gt;"",VLOOKUP(CONCATENATE(D778,"-",E778),'[2]Three Phase - UG'!$C$8:$T$18,9,FALSE),""),"")</f>
        <v/>
      </c>
      <c r="K778" s="679" t="str">
        <f>IF(D778&lt;&gt;"",IF(E778&lt;&gt;"",VLOOKUP(CONCATENATE(D778,"-",E778),'[2]Three Phase - UG'!$C$8:$T$18,10,FALSE),""),"")</f>
        <v/>
      </c>
      <c r="L778" s="679" t="str">
        <f>IF(D778&lt;&gt;"",IF(E778&lt;&gt;"",VLOOKUP(CONCATENATE(D778,"-",E778),'[2]Three Phase - UG'!$C$8:$T$18,12,FALSE),""),"")</f>
        <v/>
      </c>
      <c r="M778" s="679" t="str">
        <f>IF(D778&lt;&gt;"",IF(E778&lt;&gt;"",VLOOKUP(CONCATENATE(D778,"-",E778),'[2]Three Phase - UG'!$C$8:$T$18,13,FALSE),""),"")</f>
        <v/>
      </c>
      <c r="N778" s="678" t="str">
        <f>IF(D778&lt;&gt;"",IF(E778&lt;&gt;"",VLOOKUP(CONCATENATE(D778,"-",E778),'[2]Three Phase - UG'!$C$8:$T$18,15,FALSE)*1000000,""),"")</f>
        <v/>
      </c>
      <c r="O778" s="679"/>
      <c r="P778" s="678"/>
      <c r="W778" s="671"/>
      <c r="X778" s="606"/>
      <c r="Y778" s="606"/>
      <c r="Z778" s="606"/>
      <c r="AA778" s="606"/>
      <c r="AB778" s="606"/>
      <c r="AC778" s="606"/>
      <c r="AD778" s="606"/>
      <c r="AE778" s="606"/>
      <c r="AF778" s="625"/>
      <c r="AG778" s="625"/>
      <c r="AH778" s="625"/>
      <c r="AI778" s="625"/>
      <c r="AJ778" s="625"/>
      <c r="AK778" s="625"/>
      <c r="AL778" s="625"/>
      <c r="AM778" s="625"/>
      <c r="AN778" s="606"/>
      <c r="AO778" s="606"/>
      <c r="AP778" s="606"/>
      <c r="AQ778" s="606"/>
      <c r="AR778" s="606"/>
      <c r="AS778" s="606"/>
      <c r="AT778" s="606"/>
      <c r="AU778" s="606"/>
      <c r="AV778" s="606"/>
      <c r="AW778" s="606"/>
      <c r="AX778" s="606"/>
      <c r="AY778" s="606"/>
      <c r="AZ778" s="606"/>
      <c r="BA778" s="606"/>
    </row>
    <row r="779" spans="1:53" s="672" customFormat="1" x14ac:dyDescent="0.25">
      <c r="A779" s="606"/>
      <c r="B779" s="677"/>
      <c r="C779" s="677"/>
      <c r="D779" s="676"/>
      <c r="E779" s="675"/>
      <c r="F779" s="675"/>
      <c r="G779" s="673"/>
      <c r="H779" s="674"/>
      <c r="I779" s="673"/>
      <c r="J779" s="679" t="str">
        <f>IF(D779&lt;&gt;"",IF(E779&lt;&gt;"",VLOOKUP(CONCATENATE(D779,"-",E779),'[2]Three Phase - UG'!$C$8:$T$18,9,FALSE),""),"")</f>
        <v/>
      </c>
      <c r="K779" s="679" t="str">
        <f>IF(D779&lt;&gt;"",IF(E779&lt;&gt;"",VLOOKUP(CONCATENATE(D779,"-",E779),'[2]Three Phase - UG'!$C$8:$T$18,10,FALSE),""),"")</f>
        <v/>
      </c>
      <c r="L779" s="679" t="str">
        <f>IF(D779&lt;&gt;"",IF(E779&lt;&gt;"",VLOOKUP(CONCATENATE(D779,"-",E779),'[2]Three Phase - UG'!$C$8:$T$18,12,FALSE),""),"")</f>
        <v/>
      </c>
      <c r="M779" s="679" t="str">
        <f>IF(D779&lt;&gt;"",IF(E779&lt;&gt;"",VLOOKUP(CONCATENATE(D779,"-",E779),'[2]Three Phase - UG'!$C$8:$T$18,13,FALSE),""),"")</f>
        <v/>
      </c>
      <c r="N779" s="678" t="str">
        <f>IF(D779&lt;&gt;"",IF(E779&lt;&gt;"",VLOOKUP(CONCATENATE(D779,"-",E779),'[2]Three Phase - UG'!$C$8:$T$18,15,FALSE)*1000000,""),"")</f>
        <v/>
      </c>
      <c r="O779" s="679"/>
      <c r="P779" s="678"/>
      <c r="W779" s="671"/>
      <c r="X779" s="606"/>
      <c r="Y779" s="606"/>
      <c r="Z779" s="606"/>
      <c r="AA779" s="606"/>
      <c r="AB779" s="606"/>
      <c r="AC779" s="606"/>
      <c r="AD779" s="606"/>
      <c r="AE779" s="606"/>
      <c r="AF779" s="625"/>
      <c r="AG779" s="625"/>
      <c r="AH779" s="625"/>
      <c r="AI779" s="625"/>
      <c r="AJ779" s="625"/>
      <c r="AK779" s="625"/>
      <c r="AL779" s="625"/>
      <c r="AM779" s="625"/>
      <c r="AN779" s="606"/>
      <c r="AO779" s="606"/>
      <c r="AP779" s="606"/>
      <c r="AQ779" s="606"/>
      <c r="AR779" s="606"/>
      <c r="AS779" s="606"/>
      <c r="AT779" s="606"/>
      <c r="AU779" s="606"/>
      <c r="AV779" s="606"/>
      <c r="AW779" s="606"/>
      <c r="AX779" s="606"/>
      <c r="AY779" s="606"/>
      <c r="AZ779" s="606"/>
      <c r="BA779" s="606"/>
    </row>
    <row r="780" spans="1:53" s="672" customFormat="1" x14ac:dyDescent="0.25">
      <c r="A780" s="606"/>
      <c r="B780" s="677"/>
      <c r="C780" s="677"/>
      <c r="D780" s="676"/>
      <c r="E780" s="675"/>
      <c r="F780" s="675"/>
      <c r="G780" s="673"/>
      <c r="H780" s="674"/>
      <c r="I780" s="673"/>
      <c r="J780" s="679" t="str">
        <f>IF(D780&lt;&gt;"",IF(E780&lt;&gt;"",VLOOKUP(CONCATENATE(D780,"-",E780),'[2]Three Phase - UG'!$C$8:$T$18,9,FALSE),""),"")</f>
        <v/>
      </c>
      <c r="K780" s="679" t="str">
        <f>IF(D780&lt;&gt;"",IF(E780&lt;&gt;"",VLOOKUP(CONCATENATE(D780,"-",E780),'[2]Three Phase - UG'!$C$8:$T$18,10,FALSE),""),"")</f>
        <v/>
      </c>
      <c r="L780" s="679" t="str">
        <f>IF(D780&lt;&gt;"",IF(E780&lt;&gt;"",VLOOKUP(CONCATENATE(D780,"-",E780),'[2]Three Phase - UG'!$C$8:$T$18,12,FALSE),""),"")</f>
        <v/>
      </c>
      <c r="M780" s="679" t="str">
        <f>IF(D780&lt;&gt;"",IF(E780&lt;&gt;"",VLOOKUP(CONCATENATE(D780,"-",E780),'[2]Three Phase - UG'!$C$8:$T$18,13,FALSE),""),"")</f>
        <v/>
      </c>
      <c r="N780" s="678" t="str">
        <f>IF(D780&lt;&gt;"",IF(E780&lt;&gt;"",VLOOKUP(CONCATENATE(D780,"-",E780),'[2]Three Phase - UG'!$C$8:$T$18,15,FALSE)*1000000,""),"")</f>
        <v/>
      </c>
      <c r="O780" s="679"/>
      <c r="P780" s="678"/>
      <c r="W780" s="671"/>
      <c r="X780" s="606"/>
      <c r="Y780" s="606"/>
      <c r="Z780" s="606"/>
      <c r="AA780" s="606"/>
      <c r="AB780" s="606"/>
      <c r="AC780" s="606"/>
      <c r="AD780" s="606"/>
      <c r="AE780" s="606"/>
      <c r="AF780" s="625"/>
      <c r="AG780" s="625"/>
      <c r="AH780" s="625"/>
      <c r="AI780" s="625"/>
      <c r="AJ780" s="625"/>
      <c r="AK780" s="625"/>
      <c r="AL780" s="625"/>
      <c r="AM780" s="625"/>
      <c r="AN780" s="606"/>
      <c r="AO780" s="606"/>
      <c r="AP780" s="606"/>
      <c r="AQ780" s="606"/>
      <c r="AR780" s="606"/>
      <c r="AS780" s="606"/>
      <c r="AT780" s="606"/>
      <c r="AU780" s="606"/>
      <c r="AV780" s="606"/>
      <c r="AW780" s="606"/>
      <c r="AX780" s="606"/>
      <c r="AY780" s="606"/>
      <c r="AZ780" s="606"/>
      <c r="BA780" s="606"/>
    </row>
    <row r="781" spans="1:53" s="672" customFormat="1" x14ac:dyDescent="0.25">
      <c r="A781" s="606"/>
      <c r="B781" s="677"/>
      <c r="C781" s="677"/>
      <c r="D781" s="676"/>
      <c r="E781" s="675"/>
      <c r="F781" s="675"/>
      <c r="G781" s="673"/>
      <c r="H781" s="674"/>
      <c r="I781" s="673"/>
      <c r="J781" s="679" t="str">
        <f>IF(D781&lt;&gt;"",IF(E781&lt;&gt;"",VLOOKUP(CONCATENATE(D781,"-",E781),'[2]Three Phase - UG'!$C$8:$T$18,9,FALSE),""),"")</f>
        <v/>
      </c>
      <c r="K781" s="679" t="str">
        <f>IF(D781&lt;&gt;"",IF(E781&lt;&gt;"",VLOOKUP(CONCATENATE(D781,"-",E781),'[2]Three Phase - UG'!$C$8:$T$18,10,FALSE),""),"")</f>
        <v/>
      </c>
      <c r="L781" s="679" t="str">
        <f>IF(D781&lt;&gt;"",IF(E781&lt;&gt;"",VLOOKUP(CONCATENATE(D781,"-",E781),'[2]Three Phase - UG'!$C$8:$T$18,12,FALSE),""),"")</f>
        <v/>
      </c>
      <c r="M781" s="679" t="str">
        <f>IF(D781&lt;&gt;"",IF(E781&lt;&gt;"",VLOOKUP(CONCATENATE(D781,"-",E781),'[2]Three Phase - UG'!$C$8:$T$18,13,FALSE),""),"")</f>
        <v/>
      </c>
      <c r="N781" s="678" t="str">
        <f>IF(D781&lt;&gt;"",IF(E781&lt;&gt;"",VLOOKUP(CONCATENATE(D781,"-",E781),'[2]Three Phase - UG'!$C$8:$T$18,15,FALSE)*1000000,""),"")</f>
        <v/>
      </c>
      <c r="O781" s="679"/>
      <c r="P781" s="678"/>
      <c r="W781" s="671"/>
      <c r="X781" s="606"/>
      <c r="Y781" s="606"/>
      <c r="Z781" s="606"/>
      <c r="AA781" s="606"/>
      <c r="AB781" s="606"/>
      <c r="AC781" s="606"/>
      <c r="AD781" s="606"/>
      <c r="AE781" s="606"/>
      <c r="AF781" s="625"/>
      <c r="AG781" s="625"/>
      <c r="AH781" s="625"/>
      <c r="AI781" s="625"/>
      <c r="AJ781" s="625"/>
      <c r="AK781" s="625"/>
      <c r="AL781" s="625"/>
      <c r="AM781" s="625"/>
      <c r="AN781" s="606"/>
      <c r="AO781" s="606"/>
      <c r="AP781" s="606"/>
      <c r="AQ781" s="606"/>
      <c r="AR781" s="606"/>
      <c r="AS781" s="606"/>
      <c r="AT781" s="606"/>
      <c r="AU781" s="606"/>
      <c r="AV781" s="606"/>
      <c r="AW781" s="606"/>
      <c r="AX781" s="606"/>
      <c r="AY781" s="606"/>
      <c r="AZ781" s="606"/>
      <c r="BA781" s="606"/>
    </row>
    <row r="782" spans="1:53" s="672" customFormat="1" x14ac:dyDescent="0.25">
      <c r="A782" s="606"/>
      <c r="B782" s="677"/>
      <c r="C782" s="677"/>
      <c r="D782" s="676"/>
      <c r="E782" s="675"/>
      <c r="F782" s="675"/>
      <c r="G782" s="673"/>
      <c r="H782" s="674"/>
      <c r="I782" s="673"/>
      <c r="J782" s="679" t="str">
        <f>IF(D782&lt;&gt;"",IF(E782&lt;&gt;"",VLOOKUP(CONCATENATE(D782,"-",E782),'[2]Three Phase - UG'!$C$8:$T$18,9,FALSE),""),"")</f>
        <v/>
      </c>
      <c r="K782" s="679" t="str">
        <f>IF(D782&lt;&gt;"",IF(E782&lt;&gt;"",VLOOKUP(CONCATENATE(D782,"-",E782),'[2]Three Phase - UG'!$C$8:$T$18,10,FALSE),""),"")</f>
        <v/>
      </c>
      <c r="L782" s="679" t="str">
        <f>IF(D782&lt;&gt;"",IF(E782&lt;&gt;"",VLOOKUP(CONCATENATE(D782,"-",E782),'[2]Three Phase - UG'!$C$8:$T$18,12,FALSE),""),"")</f>
        <v/>
      </c>
      <c r="M782" s="679" t="str">
        <f>IF(D782&lt;&gt;"",IF(E782&lt;&gt;"",VLOOKUP(CONCATENATE(D782,"-",E782),'[2]Three Phase - UG'!$C$8:$T$18,13,FALSE),""),"")</f>
        <v/>
      </c>
      <c r="N782" s="678" t="str">
        <f>IF(D782&lt;&gt;"",IF(E782&lt;&gt;"",VLOOKUP(CONCATENATE(D782,"-",E782),'[2]Three Phase - UG'!$C$8:$T$18,15,FALSE)*1000000,""),"")</f>
        <v/>
      </c>
      <c r="O782" s="679"/>
      <c r="P782" s="678"/>
      <c r="W782" s="671"/>
      <c r="X782" s="606"/>
      <c r="Y782" s="606"/>
      <c r="Z782" s="606"/>
      <c r="AA782" s="606"/>
      <c r="AB782" s="606"/>
      <c r="AC782" s="606"/>
      <c r="AD782" s="606"/>
      <c r="AE782" s="606"/>
      <c r="AF782" s="625"/>
      <c r="AG782" s="625"/>
      <c r="AH782" s="625"/>
      <c r="AI782" s="625"/>
      <c r="AJ782" s="625"/>
      <c r="AK782" s="625"/>
      <c r="AL782" s="625"/>
      <c r="AM782" s="625"/>
      <c r="AN782" s="606"/>
      <c r="AO782" s="606"/>
      <c r="AP782" s="606"/>
      <c r="AQ782" s="606"/>
      <c r="AR782" s="606"/>
      <c r="AS782" s="606"/>
      <c r="AT782" s="606"/>
      <c r="AU782" s="606"/>
      <c r="AV782" s="606"/>
      <c r="AW782" s="606"/>
      <c r="AX782" s="606"/>
      <c r="AY782" s="606"/>
      <c r="AZ782" s="606"/>
      <c r="BA782" s="606"/>
    </row>
    <row r="783" spans="1:53" s="672" customFormat="1" x14ac:dyDescent="0.25">
      <c r="A783" s="606"/>
      <c r="B783" s="677"/>
      <c r="C783" s="677"/>
      <c r="D783" s="676"/>
      <c r="E783" s="675"/>
      <c r="F783" s="675"/>
      <c r="G783" s="673"/>
      <c r="H783" s="674"/>
      <c r="I783" s="673"/>
      <c r="J783" s="679" t="str">
        <f>IF(D783&lt;&gt;"",IF(E783&lt;&gt;"",VLOOKUP(CONCATENATE(D783,"-",E783),'[2]Three Phase - UG'!$C$8:$T$18,9,FALSE),""),"")</f>
        <v/>
      </c>
      <c r="K783" s="679" t="str">
        <f>IF(D783&lt;&gt;"",IF(E783&lt;&gt;"",VLOOKUP(CONCATENATE(D783,"-",E783),'[2]Three Phase - UG'!$C$8:$T$18,10,FALSE),""),"")</f>
        <v/>
      </c>
      <c r="L783" s="679" t="str">
        <f>IF(D783&lt;&gt;"",IF(E783&lt;&gt;"",VLOOKUP(CONCATENATE(D783,"-",E783),'[2]Three Phase - UG'!$C$8:$T$18,12,FALSE),""),"")</f>
        <v/>
      </c>
      <c r="M783" s="679" t="str">
        <f>IF(D783&lt;&gt;"",IF(E783&lt;&gt;"",VLOOKUP(CONCATENATE(D783,"-",E783),'[2]Three Phase - UG'!$C$8:$T$18,13,FALSE),""),"")</f>
        <v/>
      </c>
      <c r="N783" s="678" t="str">
        <f>IF(D783&lt;&gt;"",IF(E783&lt;&gt;"",VLOOKUP(CONCATENATE(D783,"-",E783),'[2]Three Phase - UG'!$C$8:$T$18,15,FALSE)*1000000,""),"")</f>
        <v/>
      </c>
      <c r="O783" s="679"/>
      <c r="P783" s="678"/>
      <c r="W783" s="671"/>
      <c r="X783" s="606"/>
      <c r="Y783" s="606"/>
      <c r="Z783" s="606"/>
      <c r="AA783" s="606"/>
      <c r="AB783" s="606"/>
      <c r="AC783" s="606"/>
      <c r="AD783" s="606"/>
      <c r="AE783" s="606"/>
      <c r="AF783" s="625"/>
      <c r="AG783" s="625"/>
      <c r="AH783" s="625"/>
      <c r="AI783" s="625"/>
      <c r="AJ783" s="625"/>
      <c r="AK783" s="625"/>
      <c r="AL783" s="625"/>
      <c r="AM783" s="625"/>
      <c r="AN783" s="606"/>
      <c r="AO783" s="606"/>
      <c r="AP783" s="606"/>
      <c r="AQ783" s="606"/>
      <c r="AR783" s="606"/>
      <c r="AS783" s="606"/>
      <c r="AT783" s="606"/>
      <c r="AU783" s="606"/>
      <c r="AV783" s="606"/>
      <c r="AW783" s="606"/>
      <c r="AX783" s="606"/>
      <c r="AY783" s="606"/>
      <c r="AZ783" s="606"/>
      <c r="BA783" s="606"/>
    </row>
    <row r="784" spans="1:53" s="672" customFormat="1" x14ac:dyDescent="0.25">
      <c r="A784" s="606"/>
      <c r="B784" s="677"/>
      <c r="C784" s="677"/>
      <c r="D784" s="676"/>
      <c r="E784" s="675"/>
      <c r="F784" s="675"/>
      <c r="G784" s="673"/>
      <c r="H784" s="674"/>
      <c r="I784" s="673"/>
      <c r="J784" s="679" t="str">
        <f>IF(D784&lt;&gt;"",IF(E784&lt;&gt;"",VLOOKUP(CONCATENATE(D784,"-",E784),'[2]Three Phase - UG'!$C$8:$T$18,9,FALSE),""),"")</f>
        <v/>
      </c>
      <c r="K784" s="679" t="str">
        <f>IF(D784&lt;&gt;"",IF(E784&lt;&gt;"",VLOOKUP(CONCATENATE(D784,"-",E784),'[2]Three Phase - UG'!$C$8:$T$18,10,FALSE),""),"")</f>
        <v/>
      </c>
      <c r="L784" s="679" t="str">
        <f>IF(D784&lt;&gt;"",IF(E784&lt;&gt;"",VLOOKUP(CONCATENATE(D784,"-",E784),'[2]Three Phase - UG'!$C$8:$T$18,12,FALSE),""),"")</f>
        <v/>
      </c>
      <c r="M784" s="679" t="str">
        <f>IF(D784&lt;&gt;"",IF(E784&lt;&gt;"",VLOOKUP(CONCATENATE(D784,"-",E784),'[2]Three Phase - UG'!$C$8:$T$18,13,FALSE),""),"")</f>
        <v/>
      </c>
      <c r="N784" s="678" t="str">
        <f>IF(D784&lt;&gt;"",IF(E784&lt;&gt;"",VLOOKUP(CONCATENATE(D784,"-",E784),'[2]Three Phase - UG'!$C$8:$T$18,15,FALSE)*1000000,""),"")</f>
        <v/>
      </c>
      <c r="O784" s="679"/>
      <c r="P784" s="678"/>
      <c r="W784" s="671"/>
      <c r="X784" s="606"/>
      <c r="Y784" s="606"/>
      <c r="Z784" s="606"/>
      <c r="AA784" s="606"/>
      <c r="AB784" s="606"/>
      <c r="AC784" s="606"/>
      <c r="AD784" s="606"/>
      <c r="AE784" s="606"/>
      <c r="AF784" s="625"/>
      <c r="AG784" s="625"/>
      <c r="AH784" s="625"/>
      <c r="AI784" s="625"/>
      <c r="AJ784" s="625"/>
      <c r="AK784" s="625"/>
      <c r="AL784" s="625"/>
      <c r="AM784" s="625"/>
      <c r="AN784" s="606"/>
      <c r="AO784" s="606"/>
      <c r="AP784" s="606"/>
      <c r="AQ784" s="606"/>
      <c r="AR784" s="606"/>
      <c r="AS784" s="606"/>
      <c r="AT784" s="606"/>
      <c r="AU784" s="606"/>
      <c r="AV784" s="606"/>
      <c r="AW784" s="606"/>
      <c r="AX784" s="606"/>
      <c r="AY784" s="606"/>
      <c r="AZ784" s="606"/>
      <c r="BA784" s="606"/>
    </row>
    <row r="785" spans="1:53" s="672" customFormat="1" x14ac:dyDescent="0.25">
      <c r="A785" s="606"/>
      <c r="B785" s="677"/>
      <c r="C785" s="677"/>
      <c r="D785" s="676"/>
      <c r="E785" s="675"/>
      <c r="F785" s="675"/>
      <c r="G785" s="673"/>
      <c r="H785" s="674"/>
      <c r="I785" s="673"/>
      <c r="J785" s="679" t="str">
        <f>IF(D785&lt;&gt;"",IF(E785&lt;&gt;"",VLOOKUP(CONCATENATE(D785,"-",E785),'[2]Three Phase - UG'!$C$8:$T$18,9,FALSE),""),"")</f>
        <v/>
      </c>
      <c r="K785" s="679" t="str">
        <f>IF(D785&lt;&gt;"",IF(E785&lt;&gt;"",VLOOKUP(CONCATENATE(D785,"-",E785),'[2]Three Phase - UG'!$C$8:$T$18,10,FALSE),""),"")</f>
        <v/>
      </c>
      <c r="L785" s="679" t="str">
        <f>IF(D785&lt;&gt;"",IF(E785&lt;&gt;"",VLOOKUP(CONCATENATE(D785,"-",E785),'[2]Three Phase - UG'!$C$8:$T$18,12,FALSE),""),"")</f>
        <v/>
      </c>
      <c r="M785" s="679" t="str">
        <f>IF(D785&lt;&gt;"",IF(E785&lt;&gt;"",VLOOKUP(CONCATENATE(D785,"-",E785),'[2]Three Phase - UG'!$C$8:$T$18,13,FALSE),""),"")</f>
        <v/>
      </c>
      <c r="N785" s="678" t="str">
        <f>IF(D785&lt;&gt;"",IF(E785&lt;&gt;"",VLOOKUP(CONCATENATE(D785,"-",E785),'[2]Three Phase - UG'!$C$8:$T$18,15,FALSE)*1000000,""),"")</f>
        <v/>
      </c>
      <c r="O785" s="679"/>
      <c r="P785" s="678"/>
      <c r="W785" s="671"/>
      <c r="X785" s="606"/>
      <c r="Y785" s="606"/>
      <c r="Z785" s="606"/>
      <c r="AA785" s="606"/>
      <c r="AB785" s="606"/>
      <c r="AC785" s="606"/>
      <c r="AD785" s="606"/>
      <c r="AE785" s="606"/>
      <c r="AF785" s="625"/>
      <c r="AG785" s="625"/>
      <c r="AH785" s="625"/>
      <c r="AI785" s="625"/>
      <c r="AJ785" s="625"/>
      <c r="AK785" s="625"/>
      <c r="AL785" s="625"/>
      <c r="AM785" s="625"/>
      <c r="AN785" s="606"/>
      <c r="AO785" s="606"/>
      <c r="AP785" s="606"/>
      <c r="AQ785" s="606"/>
      <c r="AR785" s="606"/>
      <c r="AS785" s="606"/>
      <c r="AT785" s="606"/>
      <c r="AU785" s="606"/>
      <c r="AV785" s="606"/>
      <c r="AW785" s="606"/>
      <c r="AX785" s="606"/>
      <c r="AY785" s="606"/>
      <c r="AZ785" s="606"/>
      <c r="BA785" s="606"/>
    </row>
    <row r="786" spans="1:53" s="672" customFormat="1" x14ac:dyDescent="0.25">
      <c r="A786" s="606"/>
      <c r="B786" s="677"/>
      <c r="C786" s="677"/>
      <c r="D786" s="676"/>
      <c r="E786" s="675"/>
      <c r="F786" s="675"/>
      <c r="G786" s="673"/>
      <c r="H786" s="674"/>
      <c r="I786" s="673"/>
      <c r="J786" s="679" t="str">
        <f>IF(D786&lt;&gt;"",IF(E786&lt;&gt;"",VLOOKUP(CONCATENATE(D786,"-",E786),'[2]Three Phase - UG'!$C$8:$T$18,9,FALSE),""),"")</f>
        <v/>
      </c>
      <c r="K786" s="679" t="str">
        <f>IF(D786&lt;&gt;"",IF(E786&lt;&gt;"",VLOOKUP(CONCATENATE(D786,"-",E786),'[2]Three Phase - UG'!$C$8:$T$18,10,FALSE),""),"")</f>
        <v/>
      </c>
      <c r="L786" s="679" t="str">
        <f>IF(D786&lt;&gt;"",IF(E786&lt;&gt;"",VLOOKUP(CONCATENATE(D786,"-",E786),'[2]Three Phase - UG'!$C$8:$T$18,12,FALSE),""),"")</f>
        <v/>
      </c>
      <c r="M786" s="679" t="str">
        <f>IF(D786&lt;&gt;"",IF(E786&lt;&gt;"",VLOOKUP(CONCATENATE(D786,"-",E786),'[2]Three Phase - UG'!$C$8:$T$18,13,FALSE),""),"")</f>
        <v/>
      </c>
      <c r="N786" s="678" t="str">
        <f>IF(D786&lt;&gt;"",IF(E786&lt;&gt;"",VLOOKUP(CONCATENATE(D786,"-",E786),'[2]Three Phase - UG'!$C$8:$T$18,15,FALSE)*1000000,""),"")</f>
        <v/>
      </c>
      <c r="O786" s="679"/>
      <c r="P786" s="678"/>
      <c r="W786" s="671"/>
      <c r="X786" s="606"/>
      <c r="Y786" s="606"/>
      <c r="Z786" s="606"/>
      <c r="AA786" s="606"/>
      <c r="AB786" s="606"/>
      <c r="AC786" s="606"/>
      <c r="AD786" s="606"/>
      <c r="AE786" s="606"/>
      <c r="AF786" s="625"/>
      <c r="AG786" s="625"/>
      <c r="AH786" s="625"/>
      <c r="AI786" s="625"/>
      <c r="AJ786" s="625"/>
      <c r="AK786" s="625"/>
      <c r="AL786" s="625"/>
      <c r="AM786" s="625"/>
      <c r="AN786" s="606"/>
      <c r="AO786" s="606"/>
      <c r="AP786" s="606"/>
      <c r="AQ786" s="606"/>
      <c r="AR786" s="606"/>
      <c r="AS786" s="606"/>
      <c r="AT786" s="606"/>
      <c r="AU786" s="606"/>
      <c r="AV786" s="606"/>
      <c r="AW786" s="606"/>
      <c r="AX786" s="606"/>
      <c r="AY786" s="606"/>
      <c r="AZ786" s="606"/>
      <c r="BA786" s="606"/>
    </row>
    <row r="787" spans="1:53" s="672" customFormat="1" x14ac:dyDescent="0.25">
      <c r="A787" s="606"/>
      <c r="B787" s="677"/>
      <c r="C787" s="677"/>
      <c r="D787" s="676"/>
      <c r="E787" s="675"/>
      <c r="F787" s="675"/>
      <c r="G787" s="673"/>
      <c r="H787" s="674"/>
      <c r="I787" s="673"/>
      <c r="J787" s="679" t="str">
        <f>IF(D787&lt;&gt;"",IF(E787&lt;&gt;"",VLOOKUP(CONCATENATE(D787,"-",E787),'[2]Three Phase - UG'!$C$8:$T$18,9,FALSE),""),"")</f>
        <v/>
      </c>
      <c r="K787" s="679" t="str">
        <f>IF(D787&lt;&gt;"",IF(E787&lt;&gt;"",VLOOKUP(CONCATENATE(D787,"-",E787),'[2]Three Phase - UG'!$C$8:$T$18,10,FALSE),""),"")</f>
        <v/>
      </c>
      <c r="L787" s="679" t="str">
        <f>IF(D787&lt;&gt;"",IF(E787&lt;&gt;"",VLOOKUP(CONCATENATE(D787,"-",E787),'[2]Three Phase - UG'!$C$8:$T$18,12,FALSE),""),"")</f>
        <v/>
      </c>
      <c r="M787" s="679" t="str">
        <f>IF(D787&lt;&gt;"",IF(E787&lt;&gt;"",VLOOKUP(CONCATENATE(D787,"-",E787),'[2]Three Phase - UG'!$C$8:$T$18,13,FALSE),""),"")</f>
        <v/>
      </c>
      <c r="N787" s="678" t="str">
        <f>IF(D787&lt;&gt;"",IF(E787&lt;&gt;"",VLOOKUP(CONCATENATE(D787,"-",E787),'[2]Three Phase - UG'!$C$8:$T$18,15,FALSE)*1000000,""),"")</f>
        <v/>
      </c>
      <c r="O787" s="679"/>
      <c r="P787" s="678"/>
      <c r="W787" s="671"/>
      <c r="X787" s="606"/>
      <c r="Y787" s="606"/>
      <c r="Z787" s="606"/>
      <c r="AA787" s="606"/>
      <c r="AB787" s="606"/>
      <c r="AC787" s="606"/>
      <c r="AD787" s="606"/>
      <c r="AE787" s="606"/>
      <c r="AF787" s="625"/>
      <c r="AG787" s="625"/>
      <c r="AH787" s="625"/>
      <c r="AI787" s="625"/>
      <c r="AJ787" s="625"/>
      <c r="AK787" s="625"/>
      <c r="AL787" s="625"/>
      <c r="AM787" s="625"/>
      <c r="AN787" s="606"/>
      <c r="AO787" s="606"/>
      <c r="AP787" s="606"/>
      <c r="AQ787" s="606"/>
      <c r="AR787" s="606"/>
      <c r="AS787" s="606"/>
      <c r="AT787" s="606"/>
      <c r="AU787" s="606"/>
      <c r="AV787" s="606"/>
      <c r="AW787" s="606"/>
      <c r="AX787" s="606"/>
      <c r="AY787" s="606"/>
      <c r="AZ787" s="606"/>
      <c r="BA787" s="606"/>
    </row>
    <row r="788" spans="1:53" s="672" customFormat="1" x14ac:dyDescent="0.25">
      <c r="A788" s="606"/>
      <c r="B788" s="677"/>
      <c r="C788" s="677"/>
      <c r="D788" s="676"/>
      <c r="E788" s="675"/>
      <c r="F788" s="675"/>
      <c r="G788" s="673"/>
      <c r="H788" s="674"/>
      <c r="I788" s="673"/>
      <c r="J788" s="679" t="str">
        <f>IF(D788&lt;&gt;"",IF(E788&lt;&gt;"",VLOOKUP(CONCATENATE(D788,"-",E788),'[2]Three Phase - UG'!$C$8:$T$18,9,FALSE),""),"")</f>
        <v/>
      </c>
      <c r="K788" s="679" t="str">
        <f>IF(D788&lt;&gt;"",IF(E788&lt;&gt;"",VLOOKUP(CONCATENATE(D788,"-",E788),'[2]Three Phase - UG'!$C$8:$T$18,10,FALSE),""),"")</f>
        <v/>
      </c>
      <c r="L788" s="679" t="str">
        <f>IF(D788&lt;&gt;"",IF(E788&lt;&gt;"",VLOOKUP(CONCATENATE(D788,"-",E788),'[2]Three Phase - UG'!$C$8:$T$18,12,FALSE),""),"")</f>
        <v/>
      </c>
      <c r="M788" s="679" t="str">
        <f>IF(D788&lt;&gt;"",IF(E788&lt;&gt;"",VLOOKUP(CONCATENATE(D788,"-",E788),'[2]Three Phase - UG'!$C$8:$T$18,13,FALSE),""),"")</f>
        <v/>
      </c>
      <c r="N788" s="678" t="str">
        <f>IF(D788&lt;&gt;"",IF(E788&lt;&gt;"",VLOOKUP(CONCATENATE(D788,"-",E788),'[2]Three Phase - UG'!$C$8:$T$18,15,FALSE)*1000000,""),"")</f>
        <v/>
      </c>
      <c r="O788" s="679"/>
      <c r="P788" s="678"/>
      <c r="W788" s="671"/>
      <c r="X788" s="606"/>
      <c r="Y788" s="606"/>
      <c r="Z788" s="606"/>
      <c r="AA788" s="606"/>
      <c r="AB788" s="606"/>
      <c r="AC788" s="606"/>
      <c r="AD788" s="606"/>
      <c r="AE788" s="606"/>
      <c r="AF788" s="625"/>
      <c r="AG788" s="625"/>
      <c r="AH788" s="625"/>
      <c r="AI788" s="625"/>
      <c r="AJ788" s="625"/>
      <c r="AK788" s="625"/>
      <c r="AL788" s="625"/>
      <c r="AM788" s="625"/>
      <c r="AN788" s="606"/>
      <c r="AO788" s="606"/>
      <c r="AP788" s="606"/>
      <c r="AQ788" s="606"/>
      <c r="AR788" s="606"/>
      <c r="AS788" s="606"/>
      <c r="AT788" s="606"/>
      <c r="AU788" s="606"/>
      <c r="AV788" s="606"/>
      <c r="AW788" s="606"/>
      <c r="AX788" s="606"/>
      <c r="AY788" s="606"/>
      <c r="AZ788" s="606"/>
      <c r="BA788" s="606"/>
    </row>
    <row r="789" spans="1:53" s="672" customFormat="1" x14ac:dyDescent="0.25">
      <c r="A789" s="606"/>
      <c r="B789" s="677"/>
      <c r="C789" s="677"/>
      <c r="D789" s="676"/>
      <c r="E789" s="675"/>
      <c r="F789" s="675"/>
      <c r="G789" s="673"/>
      <c r="H789" s="674"/>
      <c r="I789" s="673"/>
      <c r="J789" s="679" t="str">
        <f>IF(D789&lt;&gt;"",IF(E789&lt;&gt;"",VLOOKUP(CONCATENATE(D789,"-",E789),'[2]Three Phase - UG'!$C$8:$T$18,9,FALSE),""),"")</f>
        <v/>
      </c>
      <c r="K789" s="679" t="str">
        <f>IF(D789&lt;&gt;"",IF(E789&lt;&gt;"",VLOOKUP(CONCATENATE(D789,"-",E789),'[2]Three Phase - UG'!$C$8:$T$18,10,FALSE),""),"")</f>
        <v/>
      </c>
      <c r="L789" s="679" t="str">
        <f>IF(D789&lt;&gt;"",IF(E789&lt;&gt;"",VLOOKUP(CONCATENATE(D789,"-",E789),'[2]Three Phase - UG'!$C$8:$T$18,12,FALSE),""),"")</f>
        <v/>
      </c>
      <c r="M789" s="679" t="str">
        <f>IF(D789&lt;&gt;"",IF(E789&lt;&gt;"",VLOOKUP(CONCATENATE(D789,"-",E789),'[2]Three Phase - UG'!$C$8:$T$18,13,FALSE),""),"")</f>
        <v/>
      </c>
      <c r="N789" s="678" t="str">
        <f>IF(D789&lt;&gt;"",IF(E789&lt;&gt;"",VLOOKUP(CONCATENATE(D789,"-",E789),'[2]Three Phase - UG'!$C$8:$T$18,15,FALSE)*1000000,""),"")</f>
        <v/>
      </c>
      <c r="O789" s="679"/>
      <c r="P789" s="678"/>
      <c r="W789" s="671"/>
      <c r="X789" s="606"/>
      <c r="Y789" s="606"/>
      <c r="Z789" s="606"/>
      <c r="AA789" s="606"/>
      <c r="AB789" s="606"/>
      <c r="AC789" s="606"/>
      <c r="AD789" s="606"/>
      <c r="AE789" s="606"/>
      <c r="AF789" s="625"/>
      <c r="AG789" s="625"/>
      <c r="AH789" s="625"/>
      <c r="AI789" s="625"/>
      <c r="AJ789" s="625"/>
      <c r="AK789" s="625"/>
      <c r="AL789" s="625"/>
      <c r="AM789" s="625"/>
      <c r="AN789" s="606"/>
      <c r="AO789" s="606"/>
      <c r="AP789" s="606"/>
      <c r="AQ789" s="606"/>
      <c r="AR789" s="606"/>
      <c r="AS789" s="606"/>
      <c r="AT789" s="606"/>
      <c r="AU789" s="606"/>
      <c r="AV789" s="606"/>
      <c r="AW789" s="606"/>
      <c r="AX789" s="606"/>
      <c r="AY789" s="606"/>
      <c r="AZ789" s="606"/>
      <c r="BA789" s="606"/>
    </row>
    <row r="790" spans="1:53" s="672" customFormat="1" x14ac:dyDescent="0.25">
      <c r="A790" s="606"/>
      <c r="B790" s="677"/>
      <c r="C790" s="677"/>
      <c r="D790" s="676"/>
      <c r="E790" s="675"/>
      <c r="F790" s="675"/>
      <c r="G790" s="673"/>
      <c r="H790" s="674"/>
      <c r="I790" s="673"/>
      <c r="J790" s="679" t="str">
        <f>IF(D790&lt;&gt;"",IF(E790&lt;&gt;"",VLOOKUP(CONCATENATE(D790,"-",E790),'[2]Three Phase - UG'!$C$8:$T$18,9,FALSE),""),"")</f>
        <v/>
      </c>
      <c r="K790" s="679" t="str">
        <f>IF(D790&lt;&gt;"",IF(E790&lt;&gt;"",VLOOKUP(CONCATENATE(D790,"-",E790),'[2]Three Phase - UG'!$C$8:$T$18,10,FALSE),""),"")</f>
        <v/>
      </c>
      <c r="L790" s="679" t="str">
        <f>IF(D790&lt;&gt;"",IF(E790&lt;&gt;"",VLOOKUP(CONCATENATE(D790,"-",E790),'[2]Three Phase - UG'!$C$8:$T$18,12,FALSE),""),"")</f>
        <v/>
      </c>
      <c r="M790" s="679" t="str">
        <f>IF(D790&lt;&gt;"",IF(E790&lt;&gt;"",VLOOKUP(CONCATENATE(D790,"-",E790),'[2]Three Phase - UG'!$C$8:$T$18,13,FALSE),""),"")</f>
        <v/>
      </c>
      <c r="N790" s="678" t="str">
        <f>IF(D790&lt;&gt;"",IF(E790&lt;&gt;"",VLOOKUP(CONCATENATE(D790,"-",E790),'[2]Three Phase - UG'!$C$8:$T$18,15,FALSE)*1000000,""),"")</f>
        <v/>
      </c>
      <c r="O790" s="679"/>
      <c r="P790" s="678"/>
      <c r="W790" s="671"/>
      <c r="X790" s="606"/>
      <c r="Y790" s="606"/>
      <c r="Z790" s="606"/>
      <c r="AA790" s="606"/>
      <c r="AB790" s="606"/>
      <c r="AC790" s="606"/>
      <c r="AD790" s="606"/>
      <c r="AE790" s="606"/>
      <c r="AF790" s="625"/>
      <c r="AG790" s="625"/>
      <c r="AH790" s="625"/>
      <c r="AI790" s="625"/>
      <c r="AJ790" s="625"/>
      <c r="AK790" s="625"/>
      <c r="AL790" s="625"/>
      <c r="AM790" s="625"/>
      <c r="AN790" s="606"/>
      <c r="AO790" s="606"/>
      <c r="AP790" s="606"/>
      <c r="AQ790" s="606"/>
      <c r="AR790" s="606"/>
      <c r="AS790" s="606"/>
      <c r="AT790" s="606"/>
      <c r="AU790" s="606"/>
      <c r="AV790" s="606"/>
      <c r="AW790" s="606"/>
      <c r="AX790" s="606"/>
      <c r="AY790" s="606"/>
      <c r="AZ790" s="606"/>
      <c r="BA790" s="606"/>
    </row>
    <row r="791" spans="1:53" s="672" customFormat="1" x14ac:dyDescent="0.25">
      <c r="A791" s="606"/>
      <c r="B791" s="677"/>
      <c r="C791" s="677"/>
      <c r="D791" s="676"/>
      <c r="E791" s="675"/>
      <c r="F791" s="675"/>
      <c r="G791" s="673"/>
      <c r="H791" s="674"/>
      <c r="I791" s="673"/>
      <c r="J791" s="679" t="str">
        <f>IF(D791&lt;&gt;"",IF(E791&lt;&gt;"",VLOOKUP(CONCATENATE(D791,"-",E791),'[2]Three Phase - UG'!$C$8:$T$18,9,FALSE),""),"")</f>
        <v/>
      </c>
      <c r="K791" s="679" t="str">
        <f>IF(D791&lt;&gt;"",IF(E791&lt;&gt;"",VLOOKUP(CONCATENATE(D791,"-",E791),'[2]Three Phase - UG'!$C$8:$T$18,10,FALSE),""),"")</f>
        <v/>
      </c>
      <c r="L791" s="679" t="str">
        <f>IF(D791&lt;&gt;"",IF(E791&lt;&gt;"",VLOOKUP(CONCATENATE(D791,"-",E791),'[2]Three Phase - UG'!$C$8:$T$18,12,FALSE),""),"")</f>
        <v/>
      </c>
      <c r="M791" s="679" t="str">
        <f>IF(D791&lt;&gt;"",IF(E791&lt;&gt;"",VLOOKUP(CONCATENATE(D791,"-",E791),'[2]Three Phase - UG'!$C$8:$T$18,13,FALSE),""),"")</f>
        <v/>
      </c>
      <c r="N791" s="678" t="str">
        <f>IF(D791&lt;&gt;"",IF(E791&lt;&gt;"",VLOOKUP(CONCATENATE(D791,"-",E791),'[2]Three Phase - UG'!$C$8:$T$18,15,FALSE)*1000000,""),"")</f>
        <v/>
      </c>
      <c r="O791" s="679"/>
      <c r="P791" s="678"/>
      <c r="W791" s="671"/>
      <c r="X791" s="606"/>
      <c r="Y791" s="606"/>
      <c r="Z791" s="606"/>
      <c r="AA791" s="606"/>
      <c r="AB791" s="606"/>
      <c r="AC791" s="606"/>
      <c r="AD791" s="606"/>
      <c r="AE791" s="606"/>
      <c r="AF791" s="625"/>
      <c r="AG791" s="625"/>
      <c r="AH791" s="625"/>
      <c r="AI791" s="625"/>
      <c r="AJ791" s="625"/>
      <c r="AK791" s="625"/>
      <c r="AL791" s="625"/>
      <c r="AM791" s="625"/>
      <c r="AN791" s="606"/>
      <c r="AO791" s="606"/>
      <c r="AP791" s="606"/>
      <c r="AQ791" s="606"/>
      <c r="AR791" s="606"/>
      <c r="AS791" s="606"/>
      <c r="AT791" s="606"/>
      <c r="AU791" s="606"/>
      <c r="AV791" s="606"/>
      <c r="AW791" s="606"/>
      <c r="AX791" s="606"/>
      <c r="AY791" s="606"/>
      <c r="AZ791" s="606"/>
      <c r="BA791" s="606"/>
    </row>
    <row r="792" spans="1:53" s="672" customFormat="1" x14ac:dyDescent="0.25">
      <c r="A792" s="606"/>
      <c r="B792" s="677"/>
      <c r="C792" s="677"/>
      <c r="D792" s="676"/>
      <c r="E792" s="675"/>
      <c r="F792" s="675"/>
      <c r="G792" s="673"/>
      <c r="H792" s="674"/>
      <c r="I792" s="673"/>
      <c r="J792" s="679" t="str">
        <f>IF(D792&lt;&gt;"",IF(E792&lt;&gt;"",VLOOKUP(CONCATENATE(D792,"-",E792),'[2]Three Phase - UG'!$C$8:$T$18,9,FALSE),""),"")</f>
        <v/>
      </c>
      <c r="K792" s="679" t="str">
        <f>IF(D792&lt;&gt;"",IF(E792&lt;&gt;"",VLOOKUP(CONCATENATE(D792,"-",E792),'[2]Three Phase - UG'!$C$8:$T$18,10,FALSE),""),"")</f>
        <v/>
      </c>
      <c r="L792" s="679" t="str">
        <f>IF(D792&lt;&gt;"",IF(E792&lt;&gt;"",VLOOKUP(CONCATENATE(D792,"-",E792),'[2]Three Phase - UG'!$C$8:$T$18,12,FALSE),""),"")</f>
        <v/>
      </c>
      <c r="M792" s="679" t="str">
        <f>IF(D792&lt;&gt;"",IF(E792&lt;&gt;"",VLOOKUP(CONCATENATE(D792,"-",E792),'[2]Three Phase - UG'!$C$8:$T$18,13,FALSE),""),"")</f>
        <v/>
      </c>
      <c r="N792" s="678" t="str">
        <f>IF(D792&lt;&gt;"",IF(E792&lt;&gt;"",VLOOKUP(CONCATENATE(D792,"-",E792),'[2]Three Phase - UG'!$C$8:$T$18,15,FALSE)*1000000,""),"")</f>
        <v/>
      </c>
      <c r="O792" s="679"/>
      <c r="P792" s="678"/>
      <c r="W792" s="671"/>
      <c r="X792" s="606"/>
      <c r="Y792" s="606"/>
      <c r="Z792" s="606"/>
      <c r="AA792" s="606"/>
      <c r="AB792" s="606"/>
      <c r="AC792" s="606"/>
      <c r="AD792" s="606"/>
      <c r="AE792" s="606"/>
      <c r="AF792" s="625"/>
      <c r="AG792" s="625"/>
      <c r="AH792" s="625"/>
      <c r="AI792" s="625"/>
      <c r="AJ792" s="625"/>
      <c r="AK792" s="625"/>
      <c r="AL792" s="625"/>
      <c r="AM792" s="625"/>
      <c r="AN792" s="606"/>
      <c r="AO792" s="606"/>
      <c r="AP792" s="606"/>
      <c r="AQ792" s="606"/>
      <c r="AR792" s="606"/>
      <c r="AS792" s="606"/>
      <c r="AT792" s="606"/>
      <c r="AU792" s="606"/>
      <c r="AV792" s="606"/>
      <c r="AW792" s="606"/>
      <c r="AX792" s="606"/>
      <c r="AY792" s="606"/>
      <c r="AZ792" s="606"/>
      <c r="BA792" s="606"/>
    </row>
    <row r="793" spans="1:53" s="672" customFormat="1" x14ac:dyDescent="0.25">
      <c r="A793" s="606"/>
      <c r="B793" s="677"/>
      <c r="C793" s="677"/>
      <c r="D793" s="676"/>
      <c r="E793" s="675"/>
      <c r="F793" s="675"/>
      <c r="G793" s="673"/>
      <c r="H793" s="674"/>
      <c r="I793" s="673"/>
      <c r="J793" s="679" t="str">
        <f>IF(D793&lt;&gt;"",IF(E793&lt;&gt;"",VLOOKUP(CONCATENATE(D793,"-",E793),'[2]Three Phase - UG'!$C$8:$T$18,9,FALSE),""),"")</f>
        <v/>
      </c>
      <c r="K793" s="679" t="str">
        <f>IF(D793&lt;&gt;"",IF(E793&lt;&gt;"",VLOOKUP(CONCATENATE(D793,"-",E793),'[2]Three Phase - UG'!$C$8:$T$18,10,FALSE),""),"")</f>
        <v/>
      </c>
      <c r="L793" s="679" t="str">
        <f>IF(D793&lt;&gt;"",IF(E793&lt;&gt;"",VLOOKUP(CONCATENATE(D793,"-",E793),'[2]Three Phase - UG'!$C$8:$T$18,12,FALSE),""),"")</f>
        <v/>
      </c>
      <c r="M793" s="679" t="str">
        <f>IF(D793&lt;&gt;"",IF(E793&lt;&gt;"",VLOOKUP(CONCATENATE(D793,"-",E793),'[2]Three Phase - UG'!$C$8:$T$18,13,FALSE),""),"")</f>
        <v/>
      </c>
      <c r="N793" s="678" t="str">
        <f>IF(D793&lt;&gt;"",IF(E793&lt;&gt;"",VLOOKUP(CONCATENATE(D793,"-",E793),'[2]Three Phase - UG'!$C$8:$T$18,15,FALSE)*1000000,""),"")</f>
        <v/>
      </c>
      <c r="O793" s="679"/>
      <c r="P793" s="678"/>
      <c r="W793" s="671"/>
      <c r="X793" s="606"/>
      <c r="Y793" s="606"/>
      <c r="Z793" s="606"/>
      <c r="AA793" s="606"/>
      <c r="AB793" s="606"/>
      <c r="AC793" s="606"/>
      <c r="AD793" s="606"/>
      <c r="AE793" s="606"/>
      <c r="AF793" s="625"/>
      <c r="AG793" s="625"/>
      <c r="AH793" s="625"/>
      <c r="AI793" s="625"/>
      <c r="AJ793" s="625"/>
      <c r="AK793" s="625"/>
      <c r="AL793" s="625"/>
      <c r="AM793" s="625"/>
      <c r="AN793" s="606"/>
      <c r="AO793" s="606"/>
      <c r="AP793" s="606"/>
      <c r="AQ793" s="606"/>
      <c r="AR793" s="606"/>
      <c r="AS793" s="606"/>
      <c r="AT793" s="606"/>
      <c r="AU793" s="606"/>
      <c r="AV793" s="606"/>
      <c r="AW793" s="606"/>
      <c r="AX793" s="606"/>
      <c r="AY793" s="606"/>
      <c r="AZ793" s="606"/>
      <c r="BA793" s="606"/>
    </row>
    <row r="794" spans="1:53" s="672" customFormat="1" x14ac:dyDescent="0.25">
      <c r="A794" s="606"/>
      <c r="B794" s="677"/>
      <c r="C794" s="677"/>
      <c r="D794" s="676"/>
      <c r="E794" s="675"/>
      <c r="F794" s="675"/>
      <c r="G794" s="673"/>
      <c r="H794" s="674"/>
      <c r="I794" s="673"/>
      <c r="J794" s="679" t="str">
        <f>IF(D794&lt;&gt;"",IF(E794&lt;&gt;"",VLOOKUP(CONCATENATE(D794,"-",E794),'[2]Three Phase - UG'!$C$8:$T$18,9,FALSE),""),"")</f>
        <v/>
      </c>
      <c r="K794" s="679" t="str">
        <f>IF(D794&lt;&gt;"",IF(E794&lt;&gt;"",VLOOKUP(CONCATENATE(D794,"-",E794),'[2]Three Phase - UG'!$C$8:$T$18,10,FALSE),""),"")</f>
        <v/>
      </c>
      <c r="L794" s="679" t="str">
        <f>IF(D794&lt;&gt;"",IF(E794&lt;&gt;"",VLOOKUP(CONCATENATE(D794,"-",E794),'[2]Three Phase - UG'!$C$8:$T$18,12,FALSE),""),"")</f>
        <v/>
      </c>
      <c r="M794" s="679" t="str">
        <f>IF(D794&lt;&gt;"",IF(E794&lt;&gt;"",VLOOKUP(CONCATENATE(D794,"-",E794),'[2]Three Phase - UG'!$C$8:$T$18,13,FALSE),""),"")</f>
        <v/>
      </c>
      <c r="N794" s="678" t="str">
        <f>IF(D794&lt;&gt;"",IF(E794&lt;&gt;"",VLOOKUP(CONCATENATE(D794,"-",E794),'[2]Three Phase - UG'!$C$8:$T$18,15,FALSE)*1000000,""),"")</f>
        <v/>
      </c>
      <c r="O794" s="679"/>
      <c r="P794" s="678"/>
      <c r="W794" s="671"/>
      <c r="X794" s="606"/>
      <c r="Y794" s="606"/>
      <c r="Z794" s="606"/>
      <c r="AA794" s="606"/>
      <c r="AB794" s="606"/>
      <c r="AC794" s="606"/>
      <c r="AD794" s="606"/>
      <c r="AE794" s="606"/>
      <c r="AF794" s="625"/>
      <c r="AG794" s="625"/>
      <c r="AH794" s="625"/>
      <c r="AI794" s="625"/>
      <c r="AJ794" s="625"/>
      <c r="AK794" s="625"/>
      <c r="AL794" s="625"/>
      <c r="AM794" s="625"/>
      <c r="AN794" s="606"/>
      <c r="AO794" s="606"/>
      <c r="AP794" s="606"/>
      <c r="AQ794" s="606"/>
      <c r="AR794" s="606"/>
      <c r="AS794" s="606"/>
      <c r="AT794" s="606"/>
      <c r="AU794" s="606"/>
      <c r="AV794" s="606"/>
      <c r="AW794" s="606"/>
      <c r="AX794" s="606"/>
      <c r="AY794" s="606"/>
      <c r="AZ794" s="606"/>
      <c r="BA794" s="606"/>
    </row>
    <row r="795" spans="1:53" s="672" customFormat="1" x14ac:dyDescent="0.25">
      <c r="A795" s="606"/>
      <c r="B795" s="677"/>
      <c r="C795" s="677"/>
      <c r="D795" s="676"/>
      <c r="E795" s="675"/>
      <c r="F795" s="675"/>
      <c r="G795" s="673"/>
      <c r="H795" s="674"/>
      <c r="I795" s="673"/>
      <c r="J795" s="679" t="str">
        <f>IF(D795&lt;&gt;"",IF(E795&lt;&gt;"",VLOOKUP(CONCATENATE(D795,"-",E795),'[2]Three Phase - UG'!$C$8:$T$18,9,FALSE),""),"")</f>
        <v/>
      </c>
      <c r="K795" s="679" t="str">
        <f>IF(D795&lt;&gt;"",IF(E795&lt;&gt;"",VLOOKUP(CONCATENATE(D795,"-",E795),'[2]Three Phase - UG'!$C$8:$T$18,10,FALSE),""),"")</f>
        <v/>
      </c>
      <c r="L795" s="679" t="str">
        <f>IF(D795&lt;&gt;"",IF(E795&lt;&gt;"",VLOOKUP(CONCATENATE(D795,"-",E795),'[2]Three Phase - UG'!$C$8:$T$18,12,FALSE),""),"")</f>
        <v/>
      </c>
      <c r="M795" s="679" t="str">
        <f>IF(D795&lt;&gt;"",IF(E795&lt;&gt;"",VLOOKUP(CONCATENATE(D795,"-",E795),'[2]Three Phase - UG'!$C$8:$T$18,13,FALSE),""),"")</f>
        <v/>
      </c>
      <c r="N795" s="678" t="str">
        <f>IF(D795&lt;&gt;"",IF(E795&lt;&gt;"",VLOOKUP(CONCATENATE(D795,"-",E795),'[2]Three Phase - UG'!$C$8:$T$18,15,FALSE)*1000000,""),"")</f>
        <v/>
      </c>
      <c r="O795" s="679"/>
      <c r="P795" s="678"/>
      <c r="W795" s="671"/>
      <c r="X795" s="606"/>
      <c r="Y795" s="606"/>
      <c r="Z795" s="606"/>
      <c r="AA795" s="606"/>
      <c r="AB795" s="606"/>
      <c r="AC795" s="606"/>
      <c r="AD795" s="606"/>
      <c r="AE795" s="606"/>
      <c r="AF795" s="625"/>
      <c r="AG795" s="625"/>
      <c r="AH795" s="625"/>
      <c r="AI795" s="625"/>
      <c r="AJ795" s="625"/>
      <c r="AK795" s="625"/>
      <c r="AL795" s="625"/>
      <c r="AM795" s="625"/>
      <c r="AN795" s="606"/>
      <c r="AO795" s="606"/>
      <c r="AP795" s="606"/>
      <c r="AQ795" s="606"/>
      <c r="AR795" s="606"/>
      <c r="AS795" s="606"/>
      <c r="AT795" s="606"/>
      <c r="AU795" s="606"/>
      <c r="AV795" s="606"/>
      <c r="AW795" s="606"/>
      <c r="AX795" s="606"/>
      <c r="AY795" s="606"/>
      <c r="AZ795" s="606"/>
      <c r="BA795" s="606"/>
    </row>
    <row r="796" spans="1:53" s="672" customFormat="1" x14ac:dyDescent="0.25">
      <c r="A796" s="606"/>
      <c r="B796" s="677"/>
      <c r="C796" s="677"/>
      <c r="D796" s="676"/>
      <c r="E796" s="675"/>
      <c r="F796" s="675"/>
      <c r="G796" s="673"/>
      <c r="H796" s="674"/>
      <c r="I796" s="673"/>
      <c r="J796" s="679" t="str">
        <f>IF(D796&lt;&gt;"",IF(E796&lt;&gt;"",VLOOKUP(CONCATENATE(D796,"-",E796),'[2]Three Phase - UG'!$C$8:$T$18,9,FALSE),""),"")</f>
        <v/>
      </c>
      <c r="K796" s="679" t="str">
        <f>IF(D796&lt;&gt;"",IF(E796&lt;&gt;"",VLOOKUP(CONCATENATE(D796,"-",E796),'[2]Three Phase - UG'!$C$8:$T$18,10,FALSE),""),"")</f>
        <v/>
      </c>
      <c r="L796" s="679" t="str">
        <f>IF(D796&lt;&gt;"",IF(E796&lt;&gt;"",VLOOKUP(CONCATENATE(D796,"-",E796),'[2]Three Phase - UG'!$C$8:$T$18,12,FALSE),""),"")</f>
        <v/>
      </c>
      <c r="M796" s="679" t="str">
        <f>IF(D796&lt;&gt;"",IF(E796&lt;&gt;"",VLOOKUP(CONCATENATE(D796,"-",E796),'[2]Three Phase - UG'!$C$8:$T$18,13,FALSE),""),"")</f>
        <v/>
      </c>
      <c r="N796" s="678" t="str">
        <f>IF(D796&lt;&gt;"",IF(E796&lt;&gt;"",VLOOKUP(CONCATENATE(D796,"-",E796),'[2]Three Phase - UG'!$C$8:$T$18,15,FALSE)*1000000,""),"")</f>
        <v/>
      </c>
      <c r="O796" s="679"/>
      <c r="P796" s="678"/>
      <c r="W796" s="671"/>
      <c r="X796" s="606"/>
      <c r="Y796" s="606"/>
      <c r="Z796" s="606"/>
      <c r="AA796" s="606"/>
      <c r="AB796" s="606"/>
      <c r="AC796" s="606"/>
      <c r="AD796" s="606"/>
      <c r="AE796" s="606"/>
      <c r="AF796" s="625"/>
      <c r="AG796" s="625"/>
      <c r="AH796" s="625"/>
      <c r="AI796" s="625"/>
      <c r="AJ796" s="625"/>
      <c r="AK796" s="625"/>
      <c r="AL796" s="625"/>
      <c r="AM796" s="625"/>
      <c r="AN796" s="606"/>
      <c r="AO796" s="606"/>
      <c r="AP796" s="606"/>
      <c r="AQ796" s="606"/>
      <c r="AR796" s="606"/>
      <c r="AS796" s="606"/>
      <c r="AT796" s="606"/>
      <c r="AU796" s="606"/>
      <c r="AV796" s="606"/>
      <c r="AW796" s="606"/>
      <c r="AX796" s="606"/>
      <c r="AY796" s="606"/>
      <c r="AZ796" s="606"/>
      <c r="BA796" s="606"/>
    </row>
    <row r="797" spans="1:53" s="672" customFormat="1" x14ac:dyDescent="0.25">
      <c r="A797" s="606"/>
      <c r="B797" s="677"/>
      <c r="C797" s="677"/>
      <c r="D797" s="676"/>
      <c r="E797" s="675"/>
      <c r="F797" s="675"/>
      <c r="G797" s="673"/>
      <c r="H797" s="674"/>
      <c r="I797" s="673"/>
      <c r="J797" s="679" t="str">
        <f>IF(D797&lt;&gt;"",IF(E797&lt;&gt;"",VLOOKUP(CONCATENATE(D797,"-",E797),'[2]Three Phase - UG'!$C$8:$T$18,9,FALSE),""),"")</f>
        <v/>
      </c>
      <c r="K797" s="679" t="str">
        <f>IF(D797&lt;&gt;"",IF(E797&lt;&gt;"",VLOOKUP(CONCATENATE(D797,"-",E797),'[2]Three Phase - UG'!$C$8:$T$18,10,FALSE),""),"")</f>
        <v/>
      </c>
      <c r="L797" s="679" t="str">
        <f>IF(D797&lt;&gt;"",IF(E797&lt;&gt;"",VLOOKUP(CONCATENATE(D797,"-",E797),'[2]Three Phase - UG'!$C$8:$T$18,12,FALSE),""),"")</f>
        <v/>
      </c>
      <c r="M797" s="679" t="str">
        <f>IF(D797&lt;&gt;"",IF(E797&lt;&gt;"",VLOOKUP(CONCATENATE(D797,"-",E797),'[2]Three Phase - UG'!$C$8:$T$18,13,FALSE),""),"")</f>
        <v/>
      </c>
      <c r="N797" s="678" t="str">
        <f>IF(D797&lt;&gt;"",IF(E797&lt;&gt;"",VLOOKUP(CONCATENATE(D797,"-",E797),'[2]Three Phase - UG'!$C$8:$T$18,15,FALSE)*1000000,""),"")</f>
        <v/>
      </c>
      <c r="O797" s="679"/>
      <c r="P797" s="678"/>
      <c r="W797" s="671"/>
      <c r="X797" s="606"/>
      <c r="Y797" s="606"/>
      <c r="Z797" s="606"/>
      <c r="AA797" s="606"/>
      <c r="AB797" s="606"/>
      <c r="AC797" s="606"/>
      <c r="AD797" s="606"/>
      <c r="AE797" s="606"/>
      <c r="AF797" s="625"/>
      <c r="AG797" s="625"/>
      <c r="AH797" s="625"/>
      <c r="AI797" s="625"/>
      <c r="AJ797" s="625"/>
      <c r="AK797" s="625"/>
      <c r="AL797" s="625"/>
      <c r="AM797" s="625"/>
      <c r="AN797" s="606"/>
      <c r="AO797" s="606"/>
      <c r="AP797" s="606"/>
      <c r="AQ797" s="606"/>
      <c r="AR797" s="606"/>
      <c r="AS797" s="606"/>
      <c r="AT797" s="606"/>
      <c r="AU797" s="606"/>
      <c r="AV797" s="606"/>
      <c r="AW797" s="606"/>
      <c r="AX797" s="606"/>
      <c r="AY797" s="606"/>
      <c r="AZ797" s="606"/>
      <c r="BA797" s="606"/>
    </row>
    <row r="798" spans="1:53" s="672" customFormat="1" x14ac:dyDescent="0.25">
      <c r="A798" s="606"/>
      <c r="B798" s="677"/>
      <c r="C798" s="677"/>
      <c r="D798" s="676"/>
      <c r="E798" s="675"/>
      <c r="F798" s="675"/>
      <c r="G798" s="673"/>
      <c r="H798" s="674"/>
      <c r="I798" s="673"/>
      <c r="J798" s="679" t="str">
        <f>IF(D798&lt;&gt;"",IF(E798&lt;&gt;"",VLOOKUP(CONCATENATE(D798,"-",E798),'[2]Three Phase - UG'!$C$8:$T$18,9,FALSE),""),"")</f>
        <v/>
      </c>
      <c r="K798" s="679" t="str">
        <f>IF(D798&lt;&gt;"",IF(E798&lt;&gt;"",VLOOKUP(CONCATENATE(D798,"-",E798),'[2]Three Phase - UG'!$C$8:$T$18,10,FALSE),""),"")</f>
        <v/>
      </c>
      <c r="L798" s="679" t="str">
        <f>IF(D798&lt;&gt;"",IF(E798&lt;&gt;"",VLOOKUP(CONCATENATE(D798,"-",E798),'[2]Three Phase - UG'!$C$8:$T$18,12,FALSE),""),"")</f>
        <v/>
      </c>
      <c r="M798" s="679" t="str">
        <f>IF(D798&lt;&gt;"",IF(E798&lt;&gt;"",VLOOKUP(CONCATENATE(D798,"-",E798),'[2]Three Phase - UG'!$C$8:$T$18,13,FALSE),""),"")</f>
        <v/>
      </c>
      <c r="N798" s="678" t="str">
        <f>IF(D798&lt;&gt;"",IF(E798&lt;&gt;"",VLOOKUP(CONCATENATE(D798,"-",E798),'[2]Three Phase - UG'!$C$8:$T$18,15,FALSE)*1000000,""),"")</f>
        <v/>
      </c>
      <c r="O798" s="679"/>
      <c r="P798" s="678"/>
      <c r="W798" s="671"/>
      <c r="X798" s="606"/>
      <c r="Y798" s="606"/>
      <c r="Z798" s="606"/>
      <c r="AA798" s="606"/>
      <c r="AB798" s="606"/>
      <c r="AC798" s="606"/>
      <c r="AD798" s="606"/>
      <c r="AE798" s="606"/>
      <c r="AF798" s="625"/>
      <c r="AG798" s="625"/>
      <c r="AH798" s="625"/>
      <c r="AI798" s="625"/>
      <c r="AJ798" s="625"/>
      <c r="AK798" s="625"/>
      <c r="AL798" s="625"/>
      <c r="AM798" s="625"/>
      <c r="AN798" s="606"/>
      <c r="AO798" s="606"/>
      <c r="AP798" s="606"/>
      <c r="AQ798" s="606"/>
      <c r="AR798" s="606"/>
      <c r="AS798" s="606"/>
      <c r="AT798" s="606"/>
      <c r="AU798" s="606"/>
      <c r="AV798" s="606"/>
      <c r="AW798" s="606"/>
      <c r="AX798" s="606"/>
      <c r="AY798" s="606"/>
      <c r="AZ798" s="606"/>
      <c r="BA798" s="606"/>
    </row>
    <row r="799" spans="1:53" s="672" customFormat="1" x14ac:dyDescent="0.25">
      <c r="A799" s="606"/>
      <c r="B799" s="677"/>
      <c r="C799" s="677"/>
      <c r="D799" s="676"/>
      <c r="E799" s="675"/>
      <c r="F799" s="675"/>
      <c r="G799" s="673"/>
      <c r="H799" s="674"/>
      <c r="I799" s="673"/>
      <c r="J799" s="679" t="str">
        <f>IF(D799&lt;&gt;"",IF(E799&lt;&gt;"",VLOOKUP(CONCATENATE(D799,"-",E799),'[2]Three Phase - UG'!$C$8:$T$18,9,FALSE),""),"")</f>
        <v/>
      </c>
      <c r="K799" s="679" t="str">
        <f>IF(D799&lt;&gt;"",IF(E799&lt;&gt;"",VLOOKUP(CONCATENATE(D799,"-",E799),'[2]Three Phase - UG'!$C$8:$T$18,10,FALSE),""),"")</f>
        <v/>
      </c>
      <c r="L799" s="679" t="str">
        <f>IF(D799&lt;&gt;"",IF(E799&lt;&gt;"",VLOOKUP(CONCATENATE(D799,"-",E799),'[2]Three Phase - UG'!$C$8:$T$18,12,FALSE),""),"")</f>
        <v/>
      </c>
      <c r="M799" s="679" t="str">
        <f>IF(D799&lt;&gt;"",IF(E799&lt;&gt;"",VLOOKUP(CONCATENATE(D799,"-",E799),'[2]Three Phase - UG'!$C$8:$T$18,13,FALSE),""),"")</f>
        <v/>
      </c>
      <c r="N799" s="678" t="str">
        <f>IF(D799&lt;&gt;"",IF(E799&lt;&gt;"",VLOOKUP(CONCATENATE(D799,"-",E799),'[2]Three Phase - UG'!$C$8:$T$18,15,FALSE)*1000000,""),"")</f>
        <v/>
      </c>
      <c r="O799" s="679"/>
      <c r="P799" s="678"/>
      <c r="W799" s="671"/>
      <c r="X799" s="606"/>
      <c r="Y799" s="606"/>
      <c r="Z799" s="606"/>
      <c r="AA799" s="606"/>
      <c r="AB799" s="606"/>
      <c r="AC799" s="606"/>
      <c r="AD799" s="606"/>
      <c r="AE799" s="606"/>
      <c r="AF799" s="625"/>
      <c r="AG799" s="625"/>
      <c r="AH799" s="625"/>
      <c r="AI799" s="625"/>
      <c r="AJ799" s="625"/>
      <c r="AK799" s="625"/>
      <c r="AL799" s="625"/>
      <c r="AM799" s="625"/>
      <c r="AN799" s="606"/>
      <c r="AO799" s="606"/>
      <c r="AP799" s="606"/>
      <c r="AQ799" s="606"/>
      <c r="AR799" s="606"/>
      <c r="AS799" s="606"/>
      <c r="AT799" s="606"/>
      <c r="AU799" s="606"/>
      <c r="AV799" s="606"/>
      <c r="AW799" s="606"/>
      <c r="AX799" s="606"/>
      <c r="AY799" s="606"/>
      <c r="AZ799" s="606"/>
      <c r="BA799" s="606"/>
    </row>
    <row r="800" spans="1:53" s="672" customFormat="1" x14ac:dyDescent="0.25">
      <c r="A800" s="606"/>
      <c r="B800" s="677"/>
      <c r="C800" s="677"/>
      <c r="D800" s="676"/>
      <c r="E800" s="675"/>
      <c r="F800" s="675"/>
      <c r="G800" s="673"/>
      <c r="H800" s="674"/>
      <c r="I800" s="673"/>
      <c r="J800" s="679" t="str">
        <f>IF(D800&lt;&gt;"",IF(E800&lt;&gt;"",VLOOKUP(CONCATENATE(D800,"-",E800),'[2]Three Phase - UG'!$C$8:$T$18,9,FALSE),""),"")</f>
        <v/>
      </c>
      <c r="K800" s="679" t="str">
        <f>IF(D800&lt;&gt;"",IF(E800&lt;&gt;"",VLOOKUP(CONCATENATE(D800,"-",E800),'[2]Three Phase - UG'!$C$8:$T$18,10,FALSE),""),"")</f>
        <v/>
      </c>
      <c r="L800" s="679" t="str">
        <f>IF(D800&lt;&gt;"",IF(E800&lt;&gt;"",VLOOKUP(CONCATENATE(D800,"-",E800),'[2]Three Phase - UG'!$C$8:$T$18,12,FALSE),""),"")</f>
        <v/>
      </c>
      <c r="M800" s="679" t="str">
        <f>IF(D800&lt;&gt;"",IF(E800&lt;&gt;"",VLOOKUP(CONCATENATE(D800,"-",E800),'[2]Three Phase - UG'!$C$8:$T$18,13,FALSE),""),"")</f>
        <v/>
      </c>
      <c r="N800" s="678" t="str">
        <f>IF(D800&lt;&gt;"",IF(E800&lt;&gt;"",VLOOKUP(CONCATENATE(D800,"-",E800),'[2]Three Phase - UG'!$C$8:$T$18,15,FALSE)*1000000,""),"")</f>
        <v/>
      </c>
      <c r="O800" s="679"/>
      <c r="P800" s="678"/>
      <c r="W800" s="671"/>
      <c r="X800" s="606"/>
      <c r="Y800" s="606"/>
      <c r="Z800" s="606"/>
      <c r="AA800" s="606"/>
      <c r="AB800" s="606"/>
      <c r="AC800" s="606"/>
      <c r="AD800" s="606"/>
      <c r="AE800" s="606"/>
      <c r="AF800" s="625"/>
      <c r="AG800" s="625"/>
      <c r="AH800" s="625"/>
      <c r="AI800" s="625"/>
      <c r="AJ800" s="625"/>
      <c r="AK800" s="625"/>
      <c r="AL800" s="625"/>
      <c r="AM800" s="625"/>
      <c r="AN800" s="606"/>
      <c r="AO800" s="606"/>
      <c r="AP800" s="606"/>
      <c r="AQ800" s="606"/>
      <c r="AR800" s="606"/>
      <c r="AS800" s="606"/>
      <c r="AT800" s="606"/>
      <c r="AU800" s="606"/>
      <c r="AV800" s="606"/>
      <c r="AW800" s="606"/>
      <c r="AX800" s="606"/>
      <c r="AY800" s="606"/>
      <c r="AZ800" s="606"/>
      <c r="BA800" s="606"/>
    </row>
    <row r="801" spans="1:53" s="672" customFormat="1" x14ac:dyDescent="0.25">
      <c r="A801" s="606"/>
      <c r="B801" s="677"/>
      <c r="C801" s="677"/>
      <c r="D801" s="676"/>
      <c r="E801" s="675"/>
      <c r="F801" s="675"/>
      <c r="G801" s="673"/>
      <c r="H801" s="674"/>
      <c r="I801" s="673"/>
      <c r="J801" s="679" t="str">
        <f>IF(D801&lt;&gt;"",IF(E801&lt;&gt;"",VLOOKUP(CONCATENATE(D801,"-",E801),'[2]Three Phase - UG'!$C$8:$T$18,9,FALSE),""),"")</f>
        <v/>
      </c>
      <c r="K801" s="679" t="str">
        <f>IF(D801&lt;&gt;"",IF(E801&lt;&gt;"",VLOOKUP(CONCATENATE(D801,"-",E801),'[2]Three Phase - UG'!$C$8:$T$18,10,FALSE),""),"")</f>
        <v/>
      </c>
      <c r="L801" s="679" t="str">
        <f>IF(D801&lt;&gt;"",IF(E801&lt;&gt;"",VLOOKUP(CONCATENATE(D801,"-",E801),'[2]Three Phase - UG'!$C$8:$T$18,12,FALSE),""),"")</f>
        <v/>
      </c>
      <c r="M801" s="679" t="str">
        <f>IF(D801&lt;&gt;"",IF(E801&lt;&gt;"",VLOOKUP(CONCATENATE(D801,"-",E801),'[2]Three Phase - UG'!$C$8:$T$18,13,FALSE),""),"")</f>
        <v/>
      </c>
      <c r="N801" s="678" t="str">
        <f>IF(D801&lt;&gt;"",IF(E801&lt;&gt;"",VLOOKUP(CONCATENATE(D801,"-",E801),'[2]Three Phase - UG'!$C$8:$T$18,15,FALSE)*1000000,""),"")</f>
        <v/>
      </c>
      <c r="O801" s="679"/>
      <c r="P801" s="678"/>
      <c r="W801" s="671"/>
      <c r="X801" s="606"/>
      <c r="Y801" s="606"/>
      <c r="Z801" s="606"/>
      <c r="AA801" s="606"/>
      <c r="AB801" s="606"/>
      <c r="AC801" s="606"/>
      <c r="AD801" s="606"/>
      <c r="AE801" s="606"/>
      <c r="AF801" s="625"/>
      <c r="AG801" s="625"/>
      <c r="AH801" s="625"/>
      <c r="AI801" s="625"/>
      <c r="AJ801" s="625"/>
      <c r="AK801" s="625"/>
      <c r="AL801" s="625"/>
      <c r="AM801" s="625"/>
      <c r="AN801" s="606"/>
      <c r="AO801" s="606"/>
      <c r="AP801" s="606"/>
      <c r="AQ801" s="606"/>
      <c r="AR801" s="606"/>
      <c r="AS801" s="606"/>
      <c r="AT801" s="606"/>
      <c r="AU801" s="606"/>
      <c r="AV801" s="606"/>
      <c r="AW801" s="606"/>
      <c r="AX801" s="606"/>
      <c r="AY801" s="606"/>
      <c r="AZ801" s="606"/>
      <c r="BA801" s="606"/>
    </row>
    <row r="802" spans="1:53" s="672" customFormat="1" x14ac:dyDescent="0.25">
      <c r="A802" s="606"/>
      <c r="B802" s="677"/>
      <c r="C802" s="677"/>
      <c r="D802" s="676"/>
      <c r="E802" s="675"/>
      <c r="F802" s="675"/>
      <c r="G802" s="673"/>
      <c r="H802" s="674"/>
      <c r="I802" s="673"/>
      <c r="J802" s="679" t="str">
        <f>IF(D802&lt;&gt;"",IF(E802&lt;&gt;"",VLOOKUP(CONCATENATE(D802,"-",E802),'[2]Three Phase - UG'!$C$8:$T$18,9,FALSE),""),"")</f>
        <v/>
      </c>
      <c r="K802" s="679" t="str">
        <f>IF(D802&lt;&gt;"",IF(E802&lt;&gt;"",VLOOKUP(CONCATENATE(D802,"-",E802),'[2]Three Phase - UG'!$C$8:$T$18,10,FALSE),""),"")</f>
        <v/>
      </c>
      <c r="L802" s="679" t="str">
        <f>IF(D802&lt;&gt;"",IF(E802&lt;&gt;"",VLOOKUP(CONCATENATE(D802,"-",E802),'[2]Three Phase - UG'!$C$8:$T$18,12,FALSE),""),"")</f>
        <v/>
      </c>
      <c r="M802" s="679" t="str">
        <f>IF(D802&lt;&gt;"",IF(E802&lt;&gt;"",VLOOKUP(CONCATENATE(D802,"-",E802),'[2]Three Phase - UG'!$C$8:$T$18,13,FALSE),""),"")</f>
        <v/>
      </c>
      <c r="N802" s="678" t="str">
        <f>IF(D802&lt;&gt;"",IF(E802&lt;&gt;"",VLOOKUP(CONCATENATE(D802,"-",E802),'[2]Three Phase - UG'!$C$8:$T$18,15,FALSE)*1000000,""),"")</f>
        <v/>
      </c>
      <c r="O802" s="679"/>
      <c r="P802" s="678"/>
      <c r="W802" s="671"/>
      <c r="X802" s="606"/>
      <c r="Y802" s="606"/>
      <c r="Z802" s="606"/>
      <c r="AA802" s="606"/>
      <c r="AB802" s="606"/>
      <c r="AC802" s="606"/>
      <c r="AD802" s="606"/>
      <c r="AE802" s="606"/>
      <c r="AF802" s="625"/>
      <c r="AG802" s="625"/>
      <c r="AH802" s="625"/>
      <c r="AI802" s="625"/>
      <c r="AJ802" s="625"/>
      <c r="AK802" s="625"/>
      <c r="AL802" s="625"/>
      <c r="AM802" s="625"/>
      <c r="AN802" s="606"/>
      <c r="AO802" s="606"/>
      <c r="AP802" s="606"/>
      <c r="AQ802" s="606"/>
      <c r="AR802" s="606"/>
      <c r="AS802" s="606"/>
      <c r="AT802" s="606"/>
      <c r="AU802" s="606"/>
      <c r="AV802" s="606"/>
      <c r="AW802" s="606"/>
      <c r="AX802" s="606"/>
      <c r="AY802" s="606"/>
      <c r="AZ802" s="606"/>
      <c r="BA802" s="606"/>
    </row>
    <row r="803" spans="1:53" s="672" customFormat="1" x14ac:dyDescent="0.25">
      <c r="A803" s="606"/>
      <c r="B803" s="677"/>
      <c r="C803" s="677"/>
      <c r="D803" s="676"/>
      <c r="E803" s="675"/>
      <c r="F803" s="675"/>
      <c r="G803" s="673"/>
      <c r="H803" s="674"/>
      <c r="I803" s="673"/>
      <c r="J803" s="679" t="str">
        <f>IF(D803&lt;&gt;"",IF(E803&lt;&gt;"",VLOOKUP(CONCATENATE(D803,"-",E803),'[2]Three Phase - UG'!$C$8:$T$18,9,FALSE),""),"")</f>
        <v/>
      </c>
      <c r="K803" s="679" t="str">
        <f>IF(D803&lt;&gt;"",IF(E803&lt;&gt;"",VLOOKUP(CONCATENATE(D803,"-",E803),'[2]Three Phase - UG'!$C$8:$T$18,10,FALSE),""),"")</f>
        <v/>
      </c>
      <c r="L803" s="679" t="str">
        <f>IF(D803&lt;&gt;"",IF(E803&lt;&gt;"",VLOOKUP(CONCATENATE(D803,"-",E803),'[2]Three Phase - UG'!$C$8:$T$18,12,FALSE),""),"")</f>
        <v/>
      </c>
      <c r="M803" s="679" t="str">
        <f>IF(D803&lt;&gt;"",IF(E803&lt;&gt;"",VLOOKUP(CONCATENATE(D803,"-",E803),'[2]Three Phase - UG'!$C$8:$T$18,13,FALSE),""),"")</f>
        <v/>
      </c>
      <c r="N803" s="678" t="str">
        <f>IF(D803&lt;&gt;"",IF(E803&lt;&gt;"",VLOOKUP(CONCATENATE(D803,"-",E803),'[2]Three Phase - UG'!$C$8:$T$18,15,FALSE)*1000000,""),"")</f>
        <v/>
      </c>
      <c r="O803" s="679"/>
      <c r="P803" s="678"/>
      <c r="W803" s="671"/>
      <c r="X803" s="606"/>
      <c r="Y803" s="606"/>
      <c r="Z803" s="606"/>
      <c r="AA803" s="606"/>
      <c r="AB803" s="606"/>
      <c r="AC803" s="606"/>
      <c r="AD803" s="606"/>
      <c r="AE803" s="606"/>
      <c r="AF803" s="625"/>
      <c r="AG803" s="625"/>
      <c r="AH803" s="625"/>
      <c r="AI803" s="625"/>
      <c r="AJ803" s="625"/>
      <c r="AK803" s="625"/>
      <c r="AL803" s="625"/>
      <c r="AM803" s="625"/>
      <c r="AN803" s="606"/>
      <c r="AO803" s="606"/>
      <c r="AP803" s="606"/>
      <c r="AQ803" s="606"/>
      <c r="AR803" s="606"/>
      <c r="AS803" s="606"/>
      <c r="AT803" s="606"/>
      <c r="AU803" s="606"/>
      <c r="AV803" s="606"/>
      <c r="AW803" s="606"/>
      <c r="AX803" s="606"/>
      <c r="AY803" s="606"/>
      <c r="AZ803" s="606"/>
      <c r="BA803" s="606"/>
    </row>
    <row r="804" spans="1:53" s="672" customFormat="1" x14ac:dyDescent="0.25">
      <c r="A804" s="606"/>
      <c r="B804" s="677"/>
      <c r="C804" s="677"/>
      <c r="D804" s="676"/>
      <c r="E804" s="675"/>
      <c r="F804" s="675"/>
      <c r="G804" s="673"/>
      <c r="H804" s="674"/>
      <c r="I804" s="673"/>
      <c r="J804" s="679" t="str">
        <f>IF(D804&lt;&gt;"",IF(E804&lt;&gt;"",VLOOKUP(CONCATENATE(D804,"-",E804),'[2]Three Phase - UG'!$C$8:$T$18,9,FALSE),""),"")</f>
        <v/>
      </c>
      <c r="K804" s="679" t="str">
        <f>IF(D804&lt;&gt;"",IF(E804&lt;&gt;"",VLOOKUP(CONCATENATE(D804,"-",E804),'[2]Three Phase - UG'!$C$8:$T$18,10,FALSE),""),"")</f>
        <v/>
      </c>
      <c r="L804" s="679" t="str">
        <f>IF(D804&lt;&gt;"",IF(E804&lt;&gt;"",VLOOKUP(CONCATENATE(D804,"-",E804),'[2]Three Phase - UG'!$C$8:$T$18,12,FALSE),""),"")</f>
        <v/>
      </c>
      <c r="M804" s="679" t="str">
        <f>IF(D804&lt;&gt;"",IF(E804&lt;&gt;"",VLOOKUP(CONCATENATE(D804,"-",E804),'[2]Three Phase - UG'!$C$8:$T$18,13,FALSE),""),"")</f>
        <v/>
      </c>
      <c r="N804" s="678" t="str">
        <f>IF(D804&lt;&gt;"",IF(E804&lt;&gt;"",VLOOKUP(CONCATENATE(D804,"-",E804),'[2]Three Phase - UG'!$C$8:$T$18,15,FALSE)*1000000,""),"")</f>
        <v/>
      </c>
      <c r="O804" s="679"/>
      <c r="P804" s="678"/>
      <c r="W804" s="671"/>
      <c r="X804" s="606"/>
      <c r="Y804" s="606"/>
      <c r="Z804" s="606"/>
      <c r="AA804" s="606"/>
      <c r="AB804" s="606"/>
      <c r="AC804" s="606"/>
      <c r="AD804" s="606"/>
      <c r="AE804" s="606"/>
      <c r="AF804" s="625"/>
      <c r="AG804" s="625"/>
      <c r="AH804" s="625"/>
      <c r="AI804" s="625"/>
      <c r="AJ804" s="625"/>
      <c r="AK804" s="625"/>
      <c r="AL804" s="625"/>
      <c r="AM804" s="625"/>
      <c r="AN804" s="606"/>
      <c r="AO804" s="606"/>
      <c r="AP804" s="606"/>
      <c r="AQ804" s="606"/>
      <c r="AR804" s="606"/>
      <c r="AS804" s="606"/>
      <c r="AT804" s="606"/>
      <c r="AU804" s="606"/>
      <c r="AV804" s="606"/>
      <c r="AW804" s="606"/>
      <c r="AX804" s="606"/>
      <c r="AY804" s="606"/>
      <c r="AZ804" s="606"/>
      <c r="BA804" s="606"/>
    </row>
    <row r="805" spans="1:53" s="672" customFormat="1" x14ac:dyDescent="0.25">
      <c r="A805" s="606"/>
      <c r="B805" s="677"/>
      <c r="C805" s="677"/>
      <c r="D805" s="676"/>
      <c r="E805" s="675"/>
      <c r="F805" s="675"/>
      <c r="G805" s="673"/>
      <c r="H805" s="674"/>
      <c r="I805" s="673"/>
      <c r="J805" s="679" t="str">
        <f>IF(D805&lt;&gt;"",IF(E805&lt;&gt;"",VLOOKUP(CONCATENATE(D805,"-",E805),'[2]Three Phase - UG'!$C$8:$T$18,9,FALSE),""),"")</f>
        <v/>
      </c>
      <c r="K805" s="679" t="str">
        <f>IF(D805&lt;&gt;"",IF(E805&lt;&gt;"",VLOOKUP(CONCATENATE(D805,"-",E805),'[2]Three Phase - UG'!$C$8:$T$18,10,FALSE),""),"")</f>
        <v/>
      </c>
      <c r="L805" s="679" t="str">
        <f>IF(D805&lt;&gt;"",IF(E805&lt;&gt;"",VLOOKUP(CONCATENATE(D805,"-",E805),'[2]Three Phase - UG'!$C$8:$T$18,12,FALSE),""),"")</f>
        <v/>
      </c>
      <c r="M805" s="679" t="str">
        <f>IF(D805&lt;&gt;"",IF(E805&lt;&gt;"",VLOOKUP(CONCATENATE(D805,"-",E805),'[2]Three Phase - UG'!$C$8:$T$18,13,FALSE),""),"")</f>
        <v/>
      </c>
      <c r="N805" s="678" t="str">
        <f>IF(D805&lt;&gt;"",IF(E805&lt;&gt;"",VLOOKUP(CONCATENATE(D805,"-",E805),'[2]Three Phase - UG'!$C$8:$T$18,15,FALSE)*1000000,""),"")</f>
        <v/>
      </c>
      <c r="O805" s="679"/>
      <c r="P805" s="678"/>
      <c r="W805" s="671"/>
      <c r="X805" s="606"/>
      <c r="Y805" s="606"/>
      <c r="Z805" s="606"/>
      <c r="AA805" s="606"/>
      <c r="AB805" s="606"/>
      <c r="AC805" s="606"/>
      <c r="AD805" s="606"/>
      <c r="AE805" s="606"/>
      <c r="AF805" s="625"/>
      <c r="AG805" s="625"/>
      <c r="AH805" s="625"/>
      <c r="AI805" s="625"/>
      <c r="AJ805" s="625"/>
      <c r="AK805" s="625"/>
      <c r="AL805" s="625"/>
      <c r="AM805" s="625"/>
      <c r="AN805" s="606"/>
      <c r="AO805" s="606"/>
      <c r="AP805" s="606"/>
      <c r="AQ805" s="606"/>
      <c r="AR805" s="606"/>
      <c r="AS805" s="606"/>
      <c r="AT805" s="606"/>
      <c r="AU805" s="606"/>
      <c r="AV805" s="606"/>
      <c r="AW805" s="606"/>
      <c r="AX805" s="606"/>
      <c r="AY805" s="606"/>
      <c r="AZ805" s="606"/>
      <c r="BA805" s="606"/>
    </row>
    <row r="806" spans="1:53" s="672" customFormat="1" x14ac:dyDescent="0.25">
      <c r="A806" s="606"/>
      <c r="B806" s="677"/>
      <c r="C806" s="677"/>
      <c r="D806" s="676"/>
      <c r="E806" s="675"/>
      <c r="F806" s="675"/>
      <c r="G806" s="673"/>
      <c r="H806" s="674"/>
      <c r="I806" s="673"/>
      <c r="J806" s="679" t="str">
        <f>IF(D806&lt;&gt;"",IF(E806&lt;&gt;"",VLOOKUP(CONCATENATE(D806,"-",E806),'[2]Three Phase - UG'!$C$8:$T$18,9,FALSE),""),"")</f>
        <v/>
      </c>
      <c r="K806" s="679" t="str">
        <f>IF(D806&lt;&gt;"",IF(E806&lt;&gt;"",VLOOKUP(CONCATENATE(D806,"-",E806),'[2]Three Phase - UG'!$C$8:$T$18,10,FALSE),""),"")</f>
        <v/>
      </c>
      <c r="L806" s="679" t="str">
        <f>IF(D806&lt;&gt;"",IF(E806&lt;&gt;"",VLOOKUP(CONCATENATE(D806,"-",E806),'[2]Three Phase - UG'!$C$8:$T$18,12,FALSE),""),"")</f>
        <v/>
      </c>
      <c r="M806" s="679" t="str">
        <f>IF(D806&lt;&gt;"",IF(E806&lt;&gt;"",VLOOKUP(CONCATENATE(D806,"-",E806),'[2]Three Phase - UG'!$C$8:$T$18,13,FALSE),""),"")</f>
        <v/>
      </c>
      <c r="N806" s="678" t="str">
        <f>IF(D806&lt;&gt;"",IF(E806&lt;&gt;"",VLOOKUP(CONCATENATE(D806,"-",E806),'[2]Three Phase - UG'!$C$8:$T$18,15,FALSE)*1000000,""),"")</f>
        <v/>
      </c>
      <c r="O806" s="679"/>
      <c r="P806" s="678"/>
      <c r="W806" s="671"/>
      <c r="X806" s="606"/>
      <c r="Y806" s="606"/>
      <c r="Z806" s="606"/>
      <c r="AA806" s="606"/>
      <c r="AB806" s="606"/>
      <c r="AC806" s="606"/>
      <c r="AD806" s="606"/>
      <c r="AE806" s="606"/>
      <c r="AF806" s="625"/>
      <c r="AG806" s="625"/>
      <c r="AH806" s="625"/>
      <c r="AI806" s="625"/>
      <c r="AJ806" s="625"/>
      <c r="AK806" s="625"/>
      <c r="AL806" s="625"/>
      <c r="AM806" s="625"/>
      <c r="AN806" s="606"/>
      <c r="AO806" s="606"/>
      <c r="AP806" s="606"/>
      <c r="AQ806" s="606"/>
      <c r="AR806" s="606"/>
      <c r="AS806" s="606"/>
      <c r="AT806" s="606"/>
      <c r="AU806" s="606"/>
      <c r="AV806" s="606"/>
      <c r="AW806" s="606"/>
      <c r="AX806" s="606"/>
      <c r="AY806" s="606"/>
      <c r="AZ806" s="606"/>
      <c r="BA806" s="606"/>
    </row>
    <row r="807" spans="1:53" s="672" customFormat="1" x14ac:dyDescent="0.25">
      <c r="A807" s="606"/>
      <c r="B807" s="677"/>
      <c r="C807" s="677"/>
      <c r="D807" s="676"/>
      <c r="E807" s="675"/>
      <c r="F807" s="675"/>
      <c r="G807" s="673"/>
      <c r="H807" s="674"/>
      <c r="I807" s="673"/>
      <c r="J807" s="679" t="str">
        <f>IF(D807&lt;&gt;"",IF(E807&lt;&gt;"",VLOOKUP(CONCATENATE(D807,"-",E807),'[2]Three Phase - UG'!$C$8:$T$18,9,FALSE),""),"")</f>
        <v/>
      </c>
      <c r="K807" s="679" t="str">
        <f>IF(D807&lt;&gt;"",IF(E807&lt;&gt;"",VLOOKUP(CONCATENATE(D807,"-",E807),'[2]Three Phase - UG'!$C$8:$T$18,10,FALSE),""),"")</f>
        <v/>
      </c>
      <c r="L807" s="679" t="str">
        <f>IF(D807&lt;&gt;"",IF(E807&lt;&gt;"",VLOOKUP(CONCATENATE(D807,"-",E807),'[2]Three Phase - UG'!$C$8:$T$18,12,FALSE),""),"")</f>
        <v/>
      </c>
      <c r="M807" s="679" t="str">
        <f>IF(D807&lt;&gt;"",IF(E807&lt;&gt;"",VLOOKUP(CONCATENATE(D807,"-",E807),'[2]Three Phase - UG'!$C$8:$T$18,13,FALSE),""),"")</f>
        <v/>
      </c>
      <c r="N807" s="678" t="str">
        <f>IF(D807&lt;&gt;"",IF(E807&lt;&gt;"",VLOOKUP(CONCATENATE(D807,"-",E807),'[2]Three Phase - UG'!$C$8:$T$18,15,FALSE)*1000000,""),"")</f>
        <v/>
      </c>
      <c r="O807" s="679"/>
      <c r="P807" s="678"/>
      <c r="W807" s="671"/>
      <c r="X807" s="606"/>
      <c r="Y807" s="606"/>
      <c r="Z807" s="606"/>
      <c r="AA807" s="606"/>
      <c r="AB807" s="606"/>
      <c r="AC807" s="606"/>
      <c r="AD807" s="606"/>
      <c r="AE807" s="606"/>
      <c r="AF807" s="625"/>
      <c r="AG807" s="625"/>
      <c r="AH807" s="625"/>
      <c r="AI807" s="625"/>
      <c r="AJ807" s="625"/>
      <c r="AK807" s="625"/>
      <c r="AL807" s="625"/>
      <c r="AM807" s="625"/>
      <c r="AN807" s="606"/>
      <c r="AO807" s="606"/>
      <c r="AP807" s="606"/>
      <c r="AQ807" s="606"/>
      <c r="AR807" s="606"/>
      <c r="AS807" s="606"/>
      <c r="AT807" s="606"/>
      <c r="AU807" s="606"/>
      <c r="AV807" s="606"/>
      <c r="AW807" s="606"/>
      <c r="AX807" s="606"/>
      <c r="AY807" s="606"/>
      <c r="AZ807" s="606"/>
      <c r="BA807" s="606"/>
    </row>
    <row r="808" spans="1:53" s="672" customFormat="1" x14ac:dyDescent="0.25">
      <c r="A808" s="606"/>
      <c r="B808" s="677"/>
      <c r="C808" s="677"/>
      <c r="D808" s="676"/>
      <c r="E808" s="675"/>
      <c r="F808" s="675"/>
      <c r="G808" s="673"/>
      <c r="H808" s="674"/>
      <c r="I808" s="673"/>
      <c r="J808" s="679" t="str">
        <f>IF(D808&lt;&gt;"",IF(E808&lt;&gt;"",VLOOKUP(CONCATENATE(D808,"-",E808),'[2]Three Phase - UG'!$C$8:$T$18,9,FALSE),""),"")</f>
        <v/>
      </c>
      <c r="K808" s="679" t="str">
        <f>IF(D808&lt;&gt;"",IF(E808&lt;&gt;"",VLOOKUP(CONCATENATE(D808,"-",E808),'[2]Three Phase - UG'!$C$8:$T$18,10,FALSE),""),"")</f>
        <v/>
      </c>
      <c r="L808" s="679" t="str">
        <f>IF(D808&lt;&gt;"",IF(E808&lt;&gt;"",VLOOKUP(CONCATENATE(D808,"-",E808),'[2]Three Phase - UG'!$C$8:$T$18,12,FALSE),""),"")</f>
        <v/>
      </c>
      <c r="M808" s="679" t="str">
        <f>IF(D808&lt;&gt;"",IF(E808&lt;&gt;"",VLOOKUP(CONCATENATE(D808,"-",E808),'[2]Three Phase - UG'!$C$8:$T$18,13,FALSE),""),"")</f>
        <v/>
      </c>
      <c r="N808" s="678" t="str">
        <f>IF(D808&lt;&gt;"",IF(E808&lt;&gt;"",VLOOKUP(CONCATENATE(D808,"-",E808),'[2]Three Phase - UG'!$C$8:$T$18,15,FALSE)*1000000,""),"")</f>
        <v/>
      </c>
      <c r="O808" s="679"/>
      <c r="P808" s="678"/>
      <c r="W808" s="671"/>
      <c r="X808" s="606"/>
      <c r="Y808" s="606"/>
      <c r="Z808" s="606"/>
      <c r="AA808" s="606"/>
      <c r="AB808" s="606"/>
      <c r="AC808" s="606"/>
      <c r="AD808" s="606"/>
      <c r="AE808" s="606"/>
      <c r="AF808" s="625"/>
      <c r="AG808" s="625"/>
      <c r="AH808" s="625"/>
      <c r="AI808" s="625"/>
      <c r="AJ808" s="625"/>
      <c r="AK808" s="625"/>
      <c r="AL808" s="625"/>
      <c r="AM808" s="625"/>
      <c r="AN808" s="606"/>
      <c r="AO808" s="606"/>
      <c r="AP808" s="606"/>
      <c r="AQ808" s="606"/>
      <c r="AR808" s="606"/>
      <c r="AS808" s="606"/>
      <c r="AT808" s="606"/>
      <c r="AU808" s="606"/>
      <c r="AV808" s="606"/>
      <c r="AW808" s="606"/>
      <c r="AX808" s="606"/>
      <c r="AY808" s="606"/>
      <c r="AZ808" s="606"/>
      <c r="BA808" s="606"/>
    </row>
    <row r="809" spans="1:53" s="672" customFormat="1" x14ac:dyDescent="0.25">
      <c r="A809" s="606"/>
      <c r="B809" s="677"/>
      <c r="C809" s="677"/>
      <c r="D809" s="676"/>
      <c r="E809" s="675"/>
      <c r="F809" s="675"/>
      <c r="G809" s="673"/>
      <c r="H809" s="674"/>
      <c r="I809" s="673"/>
      <c r="J809" s="679" t="str">
        <f>IF(D809&lt;&gt;"",IF(E809&lt;&gt;"",VLOOKUP(CONCATENATE(D809,"-",E809),'[2]Three Phase - UG'!$C$8:$T$18,9,FALSE),""),"")</f>
        <v/>
      </c>
      <c r="K809" s="679" t="str">
        <f>IF(D809&lt;&gt;"",IF(E809&lt;&gt;"",VLOOKUP(CONCATENATE(D809,"-",E809),'[2]Three Phase - UG'!$C$8:$T$18,10,FALSE),""),"")</f>
        <v/>
      </c>
      <c r="L809" s="679" t="str">
        <f>IF(D809&lt;&gt;"",IF(E809&lt;&gt;"",VLOOKUP(CONCATENATE(D809,"-",E809),'[2]Three Phase - UG'!$C$8:$T$18,12,FALSE),""),"")</f>
        <v/>
      </c>
      <c r="M809" s="679" t="str">
        <f>IF(D809&lt;&gt;"",IF(E809&lt;&gt;"",VLOOKUP(CONCATENATE(D809,"-",E809),'[2]Three Phase - UG'!$C$8:$T$18,13,FALSE),""),"")</f>
        <v/>
      </c>
      <c r="N809" s="678" t="str">
        <f>IF(D809&lt;&gt;"",IF(E809&lt;&gt;"",VLOOKUP(CONCATENATE(D809,"-",E809),'[2]Three Phase - UG'!$C$8:$T$18,15,FALSE)*1000000,""),"")</f>
        <v/>
      </c>
      <c r="O809" s="679"/>
      <c r="P809" s="678"/>
      <c r="W809" s="671"/>
      <c r="X809" s="606"/>
      <c r="Y809" s="606"/>
      <c r="Z809" s="606"/>
      <c r="AA809" s="606"/>
      <c r="AB809" s="606"/>
      <c r="AC809" s="606"/>
      <c r="AD809" s="606"/>
      <c r="AE809" s="606"/>
      <c r="AF809" s="625"/>
      <c r="AG809" s="625"/>
      <c r="AH809" s="625"/>
      <c r="AI809" s="625"/>
      <c r="AJ809" s="625"/>
      <c r="AK809" s="625"/>
      <c r="AL809" s="625"/>
      <c r="AM809" s="625"/>
      <c r="AN809" s="606"/>
      <c r="AO809" s="606"/>
      <c r="AP809" s="606"/>
      <c r="AQ809" s="606"/>
      <c r="AR809" s="606"/>
      <c r="AS809" s="606"/>
      <c r="AT809" s="606"/>
      <c r="AU809" s="606"/>
      <c r="AV809" s="606"/>
      <c r="AW809" s="606"/>
      <c r="AX809" s="606"/>
      <c r="AY809" s="606"/>
      <c r="AZ809" s="606"/>
      <c r="BA809" s="606"/>
    </row>
    <row r="810" spans="1:53" s="672" customFormat="1" x14ac:dyDescent="0.25">
      <c r="A810" s="606"/>
      <c r="B810" s="677"/>
      <c r="C810" s="677"/>
      <c r="D810" s="676"/>
      <c r="E810" s="675"/>
      <c r="F810" s="675"/>
      <c r="G810" s="673"/>
      <c r="H810" s="674"/>
      <c r="I810" s="673"/>
      <c r="J810" s="679" t="str">
        <f>IF(D810&lt;&gt;"",IF(E810&lt;&gt;"",VLOOKUP(CONCATENATE(D810,"-",E810),'[2]Three Phase - UG'!$C$8:$T$18,9,FALSE),""),"")</f>
        <v/>
      </c>
      <c r="K810" s="679" t="str">
        <f>IF(D810&lt;&gt;"",IF(E810&lt;&gt;"",VLOOKUP(CONCATENATE(D810,"-",E810),'[2]Three Phase - UG'!$C$8:$T$18,10,FALSE),""),"")</f>
        <v/>
      </c>
      <c r="L810" s="679" t="str">
        <f>IF(D810&lt;&gt;"",IF(E810&lt;&gt;"",VLOOKUP(CONCATENATE(D810,"-",E810),'[2]Three Phase - UG'!$C$8:$T$18,12,FALSE),""),"")</f>
        <v/>
      </c>
      <c r="M810" s="679" t="str">
        <f>IF(D810&lt;&gt;"",IF(E810&lt;&gt;"",VLOOKUP(CONCATENATE(D810,"-",E810),'[2]Three Phase - UG'!$C$8:$T$18,13,FALSE),""),"")</f>
        <v/>
      </c>
      <c r="N810" s="678" t="str">
        <f>IF(D810&lt;&gt;"",IF(E810&lt;&gt;"",VLOOKUP(CONCATENATE(D810,"-",E810),'[2]Three Phase - UG'!$C$8:$T$18,15,FALSE)*1000000,""),"")</f>
        <v/>
      </c>
      <c r="O810" s="679"/>
      <c r="P810" s="678"/>
      <c r="W810" s="671"/>
      <c r="X810" s="606"/>
      <c r="Y810" s="606"/>
      <c r="Z810" s="606"/>
      <c r="AA810" s="606"/>
      <c r="AB810" s="606"/>
      <c r="AC810" s="606"/>
      <c r="AD810" s="606"/>
      <c r="AE810" s="606"/>
      <c r="AF810" s="625"/>
      <c r="AG810" s="625"/>
      <c r="AH810" s="625"/>
      <c r="AI810" s="625"/>
      <c r="AJ810" s="625"/>
      <c r="AK810" s="625"/>
      <c r="AL810" s="625"/>
      <c r="AM810" s="625"/>
      <c r="AN810" s="606"/>
      <c r="AO810" s="606"/>
      <c r="AP810" s="606"/>
      <c r="AQ810" s="606"/>
      <c r="AR810" s="606"/>
      <c r="AS810" s="606"/>
      <c r="AT810" s="606"/>
      <c r="AU810" s="606"/>
      <c r="AV810" s="606"/>
      <c r="AW810" s="606"/>
      <c r="AX810" s="606"/>
      <c r="AY810" s="606"/>
      <c r="AZ810" s="606"/>
      <c r="BA810" s="606"/>
    </row>
    <row r="811" spans="1:53" s="672" customFormat="1" x14ac:dyDescent="0.25">
      <c r="A811" s="606"/>
      <c r="B811" s="677"/>
      <c r="C811" s="677"/>
      <c r="D811" s="676"/>
      <c r="E811" s="675"/>
      <c r="F811" s="675"/>
      <c r="G811" s="673"/>
      <c r="H811" s="674"/>
      <c r="I811" s="673"/>
      <c r="J811" s="679" t="str">
        <f>IF(D811&lt;&gt;"",IF(E811&lt;&gt;"",VLOOKUP(CONCATENATE(D811,"-",E811),'[2]Three Phase - UG'!$C$8:$T$18,9,FALSE),""),"")</f>
        <v/>
      </c>
      <c r="K811" s="679" t="str">
        <f>IF(D811&lt;&gt;"",IF(E811&lt;&gt;"",VLOOKUP(CONCATENATE(D811,"-",E811),'[2]Three Phase - UG'!$C$8:$T$18,10,FALSE),""),"")</f>
        <v/>
      </c>
      <c r="L811" s="679" t="str">
        <f>IF(D811&lt;&gt;"",IF(E811&lt;&gt;"",VLOOKUP(CONCATENATE(D811,"-",E811),'[2]Three Phase - UG'!$C$8:$T$18,12,FALSE),""),"")</f>
        <v/>
      </c>
      <c r="M811" s="679" t="str">
        <f>IF(D811&lt;&gt;"",IF(E811&lt;&gt;"",VLOOKUP(CONCATENATE(D811,"-",E811),'[2]Three Phase - UG'!$C$8:$T$18,13,FALSE),""),"")</f>
        <v/>
      </c>
      <c r="N811" s="678" t="str">
        <f>IF(D811&lt;&gt;"",IF(E811&lt;&gt;"",VLOOKUP(CONCATENATE(D811,"-",E811),'[2]Three Phase - UG'!$C$8:$T$18,15,FALSE)*1000000,""),"")</f>
        <v/>
      </c>
      <c r="O811" s="679"/>
      <c r="P811" s="678"/>
      <c r="W811" s="671"/>
      <c r="X811" s="606"/>
      <c r="Y811" s="606"/>
      <c r="Z811" s="606"/>
      <c r="AA811" s="606"/>
      <c r="AB811" s="606"/>
      <c r="AC811" s="606"/>
      <c r="AD811" s="606"/>
      <c r="AE811" s="606"/>
      <c r="AF811" s="625"/>
      <c r="AG811" s="625"/>
      <c r="AH811" s="625"/>
      <c r="AI811" s="625"/>
      <c r="AJ811" s="625"/>
      <c r="AK811" s="625"/>
      <c r="AL811" s="625"/>
      <c r="AM811" s="625"/>
      <c r="AN811" s="606"/>
      <c r="AO811" s="606"/>
      <c r="AP811" s="606"/>
      <c r="AQ811" s="606"/>
      <c r="AR811" s="606"/>
      <c r="AS811" s="606"/>
      <c r="AT811" s="606"/>
      <c r="AU811" s="606"/>
      <c r="AV811" s="606"/>
      <c r="AW811" s="606"/>
      <c r="AX811" s="606"/>
      <c r="AY811" s="606"/>
      <c r="AZ811" s="606"/>
      <c r="BA811" s="606"/>
    </row>
    <row r="812" spans="1:53" s="672" customFormat="1" x14ac:dyDescent="0.25">
      <c r="A812" s="606"/>
      <c r="B812" s="677"/>
      <c r="C812" s="677"/>
      <c r="D812" s="676"/>
      <c r="E812" s="675"/>
      <c r="F812" s="675"/>
      <c r="G812" s="673"/>
      <c r="H812" s="674"/>
      <c r="I812" s="673"/>
      <c r="J812" s="679" t="str">
        <f>IF(D812&lt;&gt;"",IF(E812&lt;&gt;"",VLOOKUP(CONCATENATE(D812,"-",E812),'[2]Three Phase - UG'!$C$8:$T$18,9,FALSE),""),"")</f>
        <v/>
      </c>
      <c r="K812" s="679" t="str">
        <f>IF(D812&lt;&gt;"",IF(E812&lt;&gt;"",VLOOKUP(CONCATENATE(D812,"-",E812),'[2]Three Phase - UG'!$C$8:$T$18,10,FALSE),""),"")</f>
        <v/>
      </c>
      <c r="L812" s="679" t="str">
        <f>IF(D812&lt;&gt;"",IF(E812&lt;&gt;"",VLOOKUP(CONCATENATE(D812,"-",E812),'[2]Three Phase - UG'!$C$8:$T$18,12,FALSE),""),"")</f>
        <v/>
      </c>
      <c r="M812" s="679" t="str">
        <f>IF(D812&lt;&gt;"",IF(E812&lt;&gt;"",VLOOKUP(CONCATENATE(D812,"-",E812),'[2]Three Phase - UG'!$C$8:$T$18,13,FALSE),""),"")</f>
        <v/>
      </c>
      <c r="N812" s="678" t="str">
        <f>IF(D812&lt;&gt;"",IF(E812&lt;&gt;"",VLOOKUP(CONCATENATE(D812,"-",E812),'[2]Three Phase - UG'!$C$8:$T$18,15,FALSE)*1000000,""),"")</f>
        <v/>
      </c>
      <c r="O812" s="679"/>
      <c r="P812" s="678"/>
      <c r="W812" s="671"/>
      <c r="X812" s="606"/>
      <c r="Y812" s="606"/>
      <c r="Z812" s="606"/>
      <c r="AA812" s="606"/>
      <c r="AB812" s="606"/>
      <c r="AC812" s="606"/>
      <c r="AD812" s="606"/>
      <c r="AE812" s="606"/>
      <c r="AF812" s="625"/>
      <c r="AG812" s="625"/>
      <c r="AH812" s="625"/>
      <c r="AI812" s="625"/>
      <c r="AJ812" s="625"/>
      <c r="AK812" s="625"/>
      <c r="AL812" s="625"/>
      <c r="AM812" s="625"/>
      <c r="AN812" s="606"/>
      <c r="AO812" s="606"/>
      <c r="AP812" s="606"/>
      <c r="AQ812" s="606"/>
      <c r="AR812" s="606"/>
      <c r="AS812" s="606"/>
      <c r="AT812" s="606"/>
      <c r="AU812" s="606"/>
      <c r="AV812" s="606"/>
      <c r="AW812" s="606"/>
      <c r="AX812" s="606"/>
      <c r="AY812" s="606"/>
      <c r="AZ812" s="606"/>
      <c r="BA812" s="606"/>
    </row>
    <row r="813" spans="1:53" s="672" customFormat="1" x14ac:dyDescent="0.25">
      <c r="A813" s="606"/>
      <c r="B813" s="677"/>
      <c r="C813" s="677"/>
      <c r="D813" s="676"/>
      <c r="E813" s="675"/>
      <c r="F813" s="675"/>
      <c r="G813" s="673"/>
      <c r="H813" s="674"/>
      <c r="I813" s="673"/>
      <c r="J813" s="679" t="str">
        <f>IF(D813&lt;&gt;"",IF(E813&lt;&gt;"",VLOOKUP(CONCATENATE(D813,"-",E813),'[2]Three Phase - UG'!$C$8:$T$18,9,FALSE),""),"")</f>
        <v/>
      </c>
      <c r="K813" s="679" t="str">
        <f>IF(D813&lt;&gt;"",IF(E813&lt;&gt;"",VLOOKUP(CONCATENATE(D813,"-",E813),'[2]Three Phase - UG'!$C$8:$T$18,10,FALSE),""),"")</f>
        <v/>
      </c>
      <c r="L813" s="679" t="str">
        <f>IF(D813&lt;&gt;"",IF(E813&lt;&gt;"",VLOOKUP(CONCATENATE(D813,"-",E813),'[2]Three Phase - UG'!$C$8:$T$18,12,FALSE),""),"")</f>
        <v/>
      </c>
      <c r="M813" s="679" t="str">
        <f>IF(D813&lt;&gt;"",IF(E813&lt;&gt;"",VLOOKUP(CONCATENATE(D813,"-",E813),'[2]Three Phase - UG'!$C$8:$T$18,13,FALSE),""),"")</f>
        <v/>
      </c>
      <c r="N813" s="678" t="str">
        <f>IF(D813&lt;&gt;"",IF(E813&lt;&gt;"",VLOOKUP(CONCATENATE(D813,"-",E813),'[2]Three Phase - UG'!$C$8:$T$18,15,FALSE)*1000000,""),"")</f>
        <v/>
      </c>
      <c r="O813" s="679"/>
      <c r="P813" s="678"/>
      <c r="W813" s="671"/>
      <c r="X813" s="606"/>
      <c r="Y813" s="606"/>
      <c r="Z813" s="606"/>
      <c r="AA813" s="606"/>
      <c r="AB813" s="606"/>
      <c r="AC813" s="606"/>
      <c r="AD813" s="606"/>
      <c r="AE813" s="606"/>
      <c r="AF813" s="625"/>
      <c r="AG813" s="625"/>
      <c r="AH813" s="625"/>
      <c r="AI813" s="625"/>
      <c r="AJ813" s="625"/>
      <c r="AK813" s="625"/>
      <c r="AL813" s="625"/>
      <c r="AM813" s="625"/>
      <c r="AN813" s="606"/>
      <c r="AO813" s="606"/>
      <c r="AP813" s="606"/>
      <c r="AQ813" s="606"/>
      <c r="AR813" s="606"/>
      <c r="AS813" s="606"/>
      <c r="AT813" s="606"/>
      <c r="AU813" s="606"/>
      <c r="AV813" s="606"/>
      <c r="AW813" s="606"/>
      <c r="AX813" s="606"/>
      <c r="AY813" s="606"/>
      <c r="AZ813" s="606"/>
      <c r="BA813" s="606"/>
    </row>
    <row r="814" spans="1:53" s="672" customFormat="1" x14ac:dyDescent="0.25">
      <c r="A814" s="606"/>
      <c r="B814" s="677"/>
      <c r="C814" s="677"/>
      <c r="D814" s="676"/>
      <c r="E814" s="675"/>
      <c r="F814" s="675"/>
      <c r="G814" s="673"/>
      <c r="H814" s="674"/>
      <c r="I814" s="673"/>
      <c r="J814" s="679" t="str">
        <f>IF(D814&lt;&gt;"",IF(E814&lt;&gt;"",VLOOKUP(CONCATENATE(D814,"-",E814),'[2]Three Phase - UG'!$C$8:$T$18,9,FALSE),""),"")</f>
        <v/>
      </c>
      <c r="K814" s="679" t="str">
        <f>IF(D814&lt;&gt;"",IF(E814&lt;&gt;"",VLOOKUP(CONCATENATE(D814,"-",E814),'[2]Three Phase - UG'!$C$8:$T$18,10,FALSE),""),"")</f>
        <v/>
      </c>
      <c r="L814" s="679" t="str">
        <f>IF(D814&lt;&gt;"",IF(E814&lt;&gt;"",VLOOKUP(CONCATENATE(D814,"-",E814),'[2]Three Phase - UG'!$C$8:$T$18,12,FALSE),""),"")</f>
        <v/>
      </c>
      <c r="M814" s="679" t="str">
        <f>IF(D814&lt;&gt;"",IF(E814&lt;&gt;"",VLOOKUP(CONCATENATE(D814,"-",E814),'[2]Three Phase - UG'!$C$8:$T$18,13,FALSE),""),"")</f>
        <v/>
      </c>
      <c r="N814" s="678" t="str">
        <f>IF(D814&lt;&gt;"",IF(E814&lt;&gt;"",VLOOKUP(CONCATENATE(D814,"-",E814),'[2]Three Phase - UG'!$C$8:$T$18,15,FALSE)*1000000,""),"")</f>
        <v/>
      </c>
      <c r="O814" s="679"/>
      <c r="P814" s="678"/>
      <c r="W814" s="671"/>
      <c r="X814" s="606"/>
      <c r="Y814" s="606"/>
      <c r="Z814" s="606"/>
      <c r="AA814" s="606"/>
      <c r="AB814" s="606"/>
      <c r="AC814" s="606"/>
      <c r="AD814" s="606"/>
      <c r="AE814" s="606"/>
      <c r="AF814" s="625"/>
      <c r="AG814" s="625"/>
      <c r="AH814" s="625"/>
      <c r="AI814" s="625"/>
      <c r="AJ814" s="625"/>
      <c r="AK814" s="625"/>
      <c r="AL814" s="625"/>
      <c r="AM814" s="625"/>
      <c r="AN814" s="606"/>
      <c r="AO814" s="606"/>
      <c r="AP814" s="606"/>
      <c r="AQ814" s="606"/>
      <c r="AR814" s="606"/>
      <c r="AS814" s="606"/>
      <c r="AT814" s="606"/>
      <c r="AU814" s="606"/>
      <c r="AV814" s="606"/>
      <c r="AW814" s="606"/>
      <c r="AX814" s="606"/>
      <c r="AY814" s="606"/>
      <c r="AZ814" s="606"/>
      <c r="BA814" s="606"/>
    </row>
    <row r="815" spans="1:53" s="672" customFormat="1" x14ac:dyDescent="0.25">
      <c r="A815" s="606"/>
      <c r="B815" s="677"/>
      <c r="C815" s="677"/>
      <c r="D815" s="676"/>
      <c r="E815" s="675"/>
      <c r="F815" s="675"/>
      <c r="G815" s="673"/>
      <c r="H815" s="674"/>
      <c r="I815" s="673"/>
      <c r="J815" s="679" t="str">
        <f>IF(D815&lt;&gt;"",IF(E815&lt;&gt;"",VLOOKUP(CONCATENATE(D815,"-",E815),'[2]Three Phase - UG'!$C$8:$T$18,9,FALSE),""),"")</f>
        <v/>
      </c>
      <c r="K815" s="679" t="str">
        <f>IF(D815&lt;&gt;"",IF(E815&lt;&gt;"",VLOOKUP(CONCATENATE(D815,"-",E815),'[2]Three Phase - UG'!$C$8:$T$18,10,FALSE),""),"")</f>
        <v/>
      </c>
      <c r="L815" s="679" t="str">
        <f>IF(D815&lt;&gt;"",IF(E815&lt;&gt;"",VLOOKUP(CONCATENATE(D815,"-",E815),'[2]Three Phase - UG'!$C$8:$T$18,12,FALSE),""),"")</f>
        <v/>
      </c>
      <c r="M815" s="679" t="str">
        <f>IF(D815&lt;&gt;"",IF(E815&lt;&gt;"",VLOOKUP(CONCATENATE(D815,"-",E815),'[2]Three Phase - UG'!$C$8:$T$18,13,FALSE),""),"")</f>
        <v/>
      </c>
      <c r="N815" s="678" t="str">
        <f>IF(D815&lt;&gt;"",IF(E815&lt;&gt;"",VLOOKUP(CONCATENATE(D815,"-",E815),'[2]Three Phase - UG'!$C$8:$T$18,15,FALSE)*1000000,""),"")</f>
        <v/>
      </c>
      <c r="O815" s="679"/>
      <c r="P815" s="678"/>
      <c r="W815" s="671"/>
      <c r="X815" s="606"/>
      <c r="Y815" s="606"/>
      <c r="Z815" s="606"/>
      <c r="AA815" s="606"/>
      <c r="AB815" s="606"/>
      <c r="AC815" s="606"/>
      <c r="AD815" s="606"/>
      <c r="AE815" s="606"/>
      <c r="AF815" s="625"/>
      <c r="AG815" s="625"/>
      <c r="AH815" s="625"/>
      <c r="AI815" s="625"/>
      <c r="AJ815" s="625"/>
      <c r="AK815" s="625"/>
      <c r="AL815" s="625"/>
      <c r="AM815" s="625"/>
      <c r="AN815" s="606"/>
      <c r="AO815" s="606"/>
      <c r="AP815" s="606"/>
      <c r="AQ815" s="606"/>
      <c r="AR815" s="606"/>
      <c r="AS815" s="606"/>
      <c r="AT815" s="606"/>
      <c r="AU815" s="606"/>
      <c r="AV815" s="606"/>
      <c r="AW815" s="606"/>
      <c r="AX815" s="606"/>
      <c r="AY815" s="606"/>
      <c r="AZ815" s="606"/>
      <c r="BA815" s="606"/>
    </row>
    <row r="816" spans="1:53" s="672" customFormat="1" x14ac:dyDescent="0.25">
      <c r="A816" s="606"/>
      <c r="B816" s="677"/>
      <c r="C816" s="677"/>
      <c r="D816" s="676"/>
      <c r="E816" s="675"/>
      <c r="F816" s="675"/>
      <c r="G816" s="673"/>
      <c r="H816" s="674"/>
      <c r="I816" s="673"/>
      <c r="J816" s="679" t="str">
        <f>IF(D816&lt;&gt;"",IF(E816&lt;&gt;"",VLOOKUP(CONCATENATE(D816,"-",E816),'[2]Three Phase - UG'!$C$8:$T$18,9,FALSE),""),"")</f>
        <v/>
      </c>
      <c r="K816" s="679" t="str">
        <f>IF(D816&lt;&gt;"",IF(E816&lt;&gt;"",VLOOKUP(CONCATENATE(D816,"-",E816),'[2]Three Phase - UG'!$C$8:$T$18,10,FALSE),""),"")</f>
        <v/>
      </c>
      <c r="L816" s="679" t="str">
        <f>IF(D816&lt;&gt;"",IF(E816&lt;&gt;"",VLOOKUP(CONCATENATE(D816,"-",E816),'[2]Three Phase - UG'!$C$8:$T$18,12,FALSE),""),"")</f>
        <v/>
      </c>
      <c r="M816" s="679" t="str">
        <f>IF(D816&lt;&gt;"",IF(E816&lt;&gt;"",VLOOKUP(CONCATENATE(D816,"-",E816),'[2]Three Phase - UG'!$C$8:$T$18,13,FALSE),""),"")</f>
        <v/>
      </c>
      <c r="N816" s="678" t="str">
        <f>IF(D816&lt;&gt;"",IF(E816&lt;&gt;"",VLOOKUP(CONCATENATE(D816,"-",E816),'[2]Three Phase - UG'!$C$8:$T$18,15,FALSE)*1000000,""),"")</f>
        <v/>
      </c>
      <c r="O816" s="679"/>
      <c r="P816" s="678"/>
      <c r="W816" s="671"/>
      <c r="X816" s="606"/>
      <c r="Y816" s="606"/>
      <c r="Z816" s="606"/>
      <c r="AA816" s="606"/>
      <c r="AB816" s="606"/>
      <c r="AC816" s="606"/>
      <c r="AD816" s="606"/>
      <c r="AE816" s="606"/>
      <c r="AF816" s="625"/>
      <c r="AG816" s="625"/>
      <c r="AH816" s="625"/>
      <c r="AI816" s="625"/>
      <c r="AJ816" s="625"/>
      <c r="AK816" s="625"/>
      <c r="AL816" s="625"/>
      <c r="AM816" s="625"/>
      <c r="AN816" s="606"/>
      <c r="AO816" s="606"/>
      <c r="AP816" s="606"/>
      <c r="AQ816" s="606"/>
      <c r="AR816" s="606"/>
      <c r="AS816" s="606"/>
      <c r="AT816" s="606"/>
      <c r="AU816" s="606"/>
      <c r="AV816" s="606"/>
      <c r="AW816" s="606"/>
      <c r="AX816" s="606"/>
      <c r="AY816" s="606"/>
      <c r="AZ816" s="606"/>
      <c r="BA816" s="606"/>
    </row>
    <row r="817" spans="1:53" s="672" customFormat="1" x14ac:dyDescent="0.25">
      <c r="A817" s="606"/>
      <c r="B817" s="677"/>
      <c r="C817" s="677"/>
      <c r="D817" s="676"/>
      <c r="E817" s="675"/>
      <c r="F817" s="675"/>
      <c r="G817" s="673"/>
      <c r="H817" s="674"/>
      <c r="I817" s="673"/>
      <c r="J817" s="679" t="str">
        <f>IF(D817&lt;&gt;"",IF(E817&lt;&gt;"",VLOOKUP(CONCATENATE(D817,"-",E817),'[2]Three Phase - UG'!$C$8:$T$18,9,FALSE),""),"")</f>
        <v/>
      </c>
      <c r="K817" s="679" t="str">
        <f>IF(D817&lt;&gt;"",IF(E817&lt;&gt;"",VLOOKUP(CONCATENATE(D817,"-",E817),'[2]Three Phase - UG'!$C$8:$T$18,10,FALSE),""),"")</f>
        <v/>
      </c>
      <c r="L817" s="679" t="str">
        <f>IF(D817&lt;&gt;"",IF(E817&lt;&gt;"",VLOOKUP(CONCATENATE(D817,"-",E817),'[2]Three Phase - UG'!$C$8:$T$18,12,FALSE),""),"")</f>
        <v/>
      </c>
      <c r="M817" s="679" t="str">
        <f>IF(D817&lt;&gt;"",IF(E817&lt;&gt;"",VLOOKUP(CONCATENATE(D817,"-",E817),'[2]Three Phase - UG'!$C$8:$T$18,13,FALSE),""),"")</f>
        <v/>
      </c>
      <c r="N817" s="678" t="str">
        <f>IF(D817&lt;&gt;"",IF(E817&lt;&gt;"",VLOOKUP(CONCATENATE(D817,"-",E817),'[2]Three Phase - UG'!$C$8:$T$18,15,FALSE)*1000000,""),"")</f>
        <v/>
      </c>
      <c r="O817" s="679"/>
      <c r="P817" s="678"/>
      <c r="W817" s="671"/>
      <c r="X817" s="606"/>
      <c r="Y817" s="606"/>
      <c r="Z817" s="606"/>
      <c r="AA817" s="606"/>
      <c r="AB817" s="606"/>
      <c r="AC817" s="606"/>
      <c r="AD817" s="606"/>
      <c r="AE817" s="606"/>
      <c r="AF817" s="625"/>
      <c r="AG817" s="625"/>
      <c r="AH817" s="625"/>
      <c r="AI817" s="625"/>
      <c r="AJ817" s="625"/>
      <c r="AK817" s="625"/>
      <c r="AL817" s="625"/>
      <c r="AM817" s="625"/>
      <c r="AN817" s="606"/>
      <c r="AO817" s="606"/>
      <c r="AP817" s="606"/>
      <c r="AQ817" s="606"/>
      <c r="AR817" s="606"/>
      <c r="AS817" s="606"/>
      <c r="AT817" s="606"/>
      <c r="AU817" s="606"/>
      <c r="AV817" s="606"/>
      <c r="AW817" s="606"/>
      <c r="AX817" s="606"/>
      <c r="AY817" s="606"/>
      <c r="AZ817" s="606"/>
      <c r="BA817" s="606"/>
    </row>
    <row r="818" spans="1:53" s="672" customFormat="1" x14ac:dyDescent="0.25">
      <c r="A818" s="606"/>
      <c r="B818" s="677"/>
      <c r="C818" s="677"/>
      <c r="D818" s="676"/>
      <c r="E818" s="675"/>
      <c r="F818" s="675"/>
      <c r="G818" s="673"/>
      <c r="H818" s="674"/>
      <c r="I818" s="673"/>
      <c r="J818" s="679" t="str">
        <f>IF(D818&lt;&gt;"",IF(E818&lt;&gt;"",VLOOKUP(CONCATENATE(D818,"-",E818),'[2]Three Phase - UG'!$C$8:$T$18,9,FALSE),""),"")</f>
        <v/>
      </c>
      <c r="K818" s="679" t="str">
        <f>IF(D818&lt;&gt;"",IF(E818&lt;&gt;"",VLOOKUP(CONCATENATE(D818,"-",E818),'[2]Three Phase - UG'!$C$8:$T$18,10,FALSE),""),"")</f>
        <v/>
      </c>
      <c r="L818" s="679" t="str">
        <f>IF(D818&lt;&gt;"",IF(E818&lt;&gt;"",VLOOKUP(CONCATENATE(D818,"-",E818),'[2]Three Phase - UG'!$C$8:$T$18,12,FALSE),""),"")</f>
        <v/>
      </c>
      <c r="M818" s="679" t="str">
        <f>IF(D818&lt;&gt;"",IF(E818&lt;&gt;"",VLOOKUP(CONCATENATE(D818,"-",E818),'[2]Three Phase - UG'!$C$8:$T$18,13,FALSE),""),"")</f>
        <v/>
      </c>
      <c r="N818" s="678" t="str">
        <f>IF(D818&lt;&gt;"",IF(E818&lt;&gt;"",VLOOKUP(CONCATENATE(D818,"-",E818),'[2]Three Phase - UG'!$C$8:$T$18,15,FALSE)*1000000,""),"")</f>
        <v/>
      </c>
      <c r="O818" s="679"/>
      <c r="P818" s="678"/>
      <c r="W818" s="671"/>
      <c r="X818" s="606"/>
      <c r="Y818" s="606"/>
      <c r="Z818" s="606"/>
      <c r="AA818" s="606"/>
      <c r="AB818" s="606"/>
      <c r="AC818" s="606"/>
      <c r="AD818" s="606"/>
      <c r="AE818" s="606"/>
      <c r="AF818" s="625"/>
      <c r="AG818" s="625"/>
      <c r="AH818" s="625"/>
      <c r="AI818" s="625"/>
      <c r="AJ818" s="625"/>
      <c r="AK818" s="625"/>
      <c r="AL818" s="625"/>
      <c r="AM818" s="625"/>
      <c r="AN818" s="606"/>
      <c r="AO818" s="606"/>
      <c r="AP818" s="606"/>
      <c r="AQ818" s="606"/>
      <c r="AR818" s="606"/>
      <c r="AS818" s="606"/>
      <c r="AT818" s="606"/>
      <c r="AU818" s="606"/>
      <c r="AV818" s="606"/>
      <c r="AW818" s="606"/>
      <c r="AX818" s="606"/>
      <c r="AY818" s="606"/>
      <c r="AZ818" s="606"/>
      <c r="BA818" s="606"/>
    </row>
    <row r="819" spans="1:53" s="672" customFormat="1" x14ac:dyDescent="0.25">
      <c r="A819" s="606"/>
      <c r="B819" s="677"/>
      <c r="C819" s="677"/>
      <c r="D819" s="676"/>
      <c r="E819" s="675"/>
      <c r="F819" s="675"/>
      <c r="G819" s="673"/>
      <c r="H819" s="674"/>
      <c r="I819" s="673"/>
      <c r="J819" s="679" t="str">
        <f>IF(D819&lt;&gt;"",IF(E819&lt;&gt;"",VLOOKUP(CONCATENATE(D819,"-",E819),'[2]Three Phase - UG'!$C$8:$T$18,9,FALSE),""),"")</f>
        <v/>
      </c>
      <c r="K819" s="679" t="str">
        <f>IF(D819&lt;&gt;"",IF(E819&lt;&gt;"",VLOOKUP(CONCATENATE(D819,"-",E819),'[2]Three Phase - UG'!$C$8:$T$18,10,FALSE),""),"")</f>
        <v/>
      </c>
      <c r="L819" s="679" t="str">
        <f>IF(D819&lt;&gt;"",IF(E819&lt;&gt;"",VLOOKUP(CONCATENATE(D819,"-",E819),'[2]Three Phase - UG'!$C$8:$T$18,12,FALSE),""),"")</f>
        <v/>
      </c>
      <c r="M819" s="679" t="str">
        <f>IF(D819&lt;&gt;"",IF(E819&lt;&gt;"",VLOOKUP(CONCATENATE(D819,"-",E819),'[2]Three Phase - UG'!$C$8:$T$18,13,FALSE),""),"")</f>
        <v/>
      </c>
      <c r="N819" s="678" t="str">
        <f>IF(D819&lt;&gt;"",IF(E819&lt;&gt;"",VLOOKUP(CONCATENATE(D819,"-",E819),'[2]Three Phase - UG'!$C$8:$T$18,15,FALSE)*1000000,""),"")</f>
        <v/>
      </c>
      <c r="O819" s="679"/>
      <c r="P819" s="678"/>
      <c r="W819" s="671"/>
      <c r="X819" s="606"/>
      <c r="Y819" s="606"/>
      <c r="Z819" s="606"/>
      <c r="AA819" s="606"/>
      <c r="AB819" s="606"/>
      <c r="AC819" s="606"/>
      <c r="AD819" s="606"/>
      <c r="AE819" s="606"/>
      <c r="AF819" s="625"/>
      <c r="AG819" s="625"/>
      <c r="AH819" s="625"/>
      <c r="AI819" s="625"/>
      <c r="AJ819" s="625"/>
      <c r="AK819" s="625"/>
      <c r="AL819" s="625"/>
      <c r="AM819" s="625"/>
      <c r="AN819" s="606"/>
      <c r="AO819" s="606"/>
      <c r="AP819" s="606"/>
      <c r="AQ819" s="606"/>
      <c r="AR819" s="606"/>
      <c r="AS819" s="606"/>
      <c r="AT819" s="606"/>
      <c r="AU819" s="606"/>
      <c r="AV819" s="606"/>
      <c r="AW819" s="606"/>
      <c r="AX819" s="606"/>
      <c r="AY819" s="606"/>
      <c r="AZ819" s="606"/>
      <c r="BA819" s="606"/>
    </row>
    <row r="820" spans="1:53" s="672" customFormat="1" x14ac:dyDescent="0.25">
      <c r="A820" s="606"/>
      <c r="B820" s="677"/>
      <c r="C820" s="677"/>
      <c r="D820" s="676"/>
      <c r="E820" s="675"/>
      <c r="F820" s="675"/>
      <c r="G820" s="673"/>
      <c r="H820" s="674"/>
      <c r="I820" s="673"/>
      <c r="J820" s="679" t="str">
        <f>IF(D820&lt;&gt;"",IF(E820&lt;&gt;"",VLOOKUP(CONCATENATE(D820,"-",E820),'[2]Three Phase - UG'!$C$8:$T$18,9,FALSE),""),"")</f>
        <v/>
      </c>
      <c r="K820" s="679" t="str">
        <f>IF(D820&lt;&gt;"",IF(E820&lt;&gt;"",VLOOKUP(CONCATENATE(D820,"-",E820),'[2]Three Phase - UG'!$C$8:$T$18,10,FALSE),""),"")</f>
        <v/>
      </c>
      <c r="L820" s="679" t="str">
        <f>IF(D820&lt;&gt;"",IF(E820&lt;&gt;"",VLOOKUP(CONCATENATE(D820,"-",E820),'[2]Three Phase - UG'!$C$8:$T$18,12,FALSE),""),"")</f>
        <v/>
      </c>
      <c r="M820" s="679" t="str">
        <f>IF(D820&lt;&gt;"",IF(E820&lt;&gt;"",VLOOKUP(CONCATENATE(D820,"-",E820),'[2]Three Phase - UG'!$C$8:$T$18,13,FALSE),""),"")</f>
        <v/>
      </c>
      <c r="N820" s="678" t="str">
        <f>IF(D820&lt;&gt;"",IF(E820&lt;&gt;"",VLOOKUP(CONCATENATE(D820,"-",E820),'[2]Three Phase - UG'!$C$8:$T$18,15,FALSE)*1000000,""),"")</f>
        <v/>
      </c>
      <c r="O820" s="679"/>
      <c r="P820" s="678"/>
      <c r="W820" s="671"/>
      <c r="X820" s="606"/>
      <c r="Y820" s="606"/>
      <c r="Z820" s="606"/>
      <c r="AA820" s="606"/>
      <c r="AB820" s="606"/>
      <c r="AC820" s="606"/>
      <c r="AD820" s="606"/>
      <c r="AE820" s="606"/>
      <c r="AF820" s="625"/>
      <c r="AG820" s="625"/>
      <c r="AH820" s="625"/>
      <c r="AI820" s="625"/>
      <c r="AJ820" s="625"/>
      <c r="AK820" s="625"/>
      <c r="AL820" s="625"/>
      <c r="AM820" s="625"/>
      <c r="AN820" s="606"/>
      <c r="AO820" s="606"/>
      <c r="AP820" s="606"/>
      <c r="AQ820" s="606"/>
      <c r="AR820" s="606"/>
      <c r="AS820" s="606"/>
      <c r="AT820" s="606"/>
      <c r="AU820" s="606"/>
      <c r="AV820" s="606"/>
      <c r="AW820" s="606"/>
      <c r="AX820" s="606"/>
      <c r="AY820" s="606"/>
      <c r="AZ820" s="606"/>
      <c r="BA820" s="606"/>
    </row>
    <row r="821" spans="1:53" s="672" customFormat="1" x14ac:dyDescent="0.25">
      <c r="A821" s="606"/>
      <c r="B821" s="677"/>
      <c r="C821" s="677"/>
      <c r="D821" s="676"/>
      <c r="E821" s="675"/>
      <c r="F821" s="675"/>
      <c r="G821" s="673"/>
      <c r="H821" s="674"/>
      <c r="I821" s="673"/>
      <c r="J821" s="679" t="str">
        <f>IF(D821&lt;&gt;"",IF(E821&lt;&gt;"",VLOOKUP(CONCATENATE(D821,"-",E821),'[2]Three Phase - UG'!$C$8:$T$18,9,FALSE),""),"")</f>
        <v/>
      </c>
      <c r="K821" s="679" t="str">
        <f>IF(D821&lt;&gt;"",IF(E821&lt;&gt;"",VLOOKUP(CONCATENATE(D821,"-",E821),'[2]Three Phase - UG'!$C$8:$T$18,10,FALSE),""),"")</f>
        <v/>
      </c>
      <c r="L821" s="679" t="str">
        <f>IF(D821&lt;&gt;"",IF(E821&lt;&gt;"",VLOOKUP(CONCATENATE(D821,"-",E821),'[2]Three Phase - UG'!$C$8:$T$18,12,FALSE),""),"")</f>
        <v/>
      </c>
      <c r="M821" s="679" t="str">
        <f>IF(D821&lt;&gt;"",IF(E821&lt;&gt;"",VLOOKUP(CONCATENATE(D821,"-",E821),'[2]Three Phase - UG'!$C$8:$T$18,13,FALSE),""),"")</f>
        <v/>
      </c>
      <c r="N821" s="678" t="str">
        <f>IF(D821&lt;&gt;"",IF(E821&lt;&gt;"",VLOOKUP(CONCATENATE(D821,"-",E821),'[2]Three Phase - UG'!$C$8:$T$18,15,FALSE)*1000000,""),"")</f>
        <v/>
      </c>
      <c r="O821" s="679"/>
      <c r="P821" s="678"/>
      <c r="W821" s="671"/>
      <c r="X821" s="606"/>
      <c r="Y821" s="606"/>
      <c r="Z821" s="606"/>
      <c r="AA821" s="606"/>
      <c r="AB821" s="606"/>
      <c r="AC821" s="606"/>
      <c r="AD821" s="606"/>
      <c r="AE821" s="606"/>
      <c r="AF821" s="625"/>
      <c r="AG821" s="625"/>
      <c r="AH821" s="625"/>
      <c r="AI821" s="625"/>
      <c r="AJ821" s="625"/>
      <c r="AK821" s="625"/>
      <c r="AL821" s="625"/>
      <c r="AM821" s="625"/>
      <c r="AN821" s="606"/>
      <c r="AO821" s="606"/>
      <c r="AP821" s="606"/>
      <c r="AQ821" s="606"/>
      <c r="AR821" s="606"/>
      <c r="AS821" s="606"/>
      <c r="AT821" s="606"/>
      <c r="AU821" s="606"/>
      <c r="AV821" s="606"/>
      <c r="AW821" s="606"/>
      <c r="AX821" s="606"/>
      <c r="AY821" s="606"/>
      <c r="AZ821" s="606"/>
      <c r="BA821" s="606"/>
    </row>
    <row r="822" spans="1:53" s="672" customFormat="1" x14ac:dyDescent="0.25">
      <c r="A822" s="606"/>
      <c r="B822" s="677"/>
      <c r="C822" s="677"/>
      <c r="D822" s="676"/>
      <c r="E822" s="675"/>
      <c r="F822" s="675"/>
      <c r="G822" s="673"/>
      <c r="H822" s="674"/>
      <c r="I822" s="673"/>
      <c r="J822" s="679" t="str">
        <f>IF(D822&lt;&gt;"",IF(E822&lt;&gt;"",VLOOKUP(CONCATENATE(D822,"-",E822),'[2]Three Phase - UG'!$C$8:$T$18,9,FALSE),""),"")</f>
        <v/>
      </c>
      <c r="K822" s="679" t="str">
        <f>IF(D822&lt;&gt;"",IF(E822&lt;&gt;"",VLOOKUP(CONCATENATE(D822,"-",E822),'[2]Three Phase - UG'!$C$8:$T$18,10,FALSE),""),"")</f>
        <v/>
      </c>
      <c r="L822" s="679" t="str">
        <f>IF(D822&lt;&gt;"",IF(E822&lt;&gt;"",VLOOKUP(CONCATENATE(D822,"-",E822),'[2]Three Phase - UG'!$C$8:$T$18,12,FALSE),""),"")</f>
        <v/>
      </c>
      <c r="M822" s="679" t="str">
        <f>IF(D822&lt;&gt;"",IF(E822&lt;&gt;"",VLOOKUP(CONCATENATE(D822,"-",E822),'[2]Three Phase - UG'!$C$8:$T$18,13,FALSE),""),"")</f>
        <v/>
      </c>
      <c r="N822" s="678" t="str">
        <f>IF(D822&lt;&gt;"",IF(E822&lt;&gt;"",VLOOKUP(CONCATENATE(D822,"-",E822),'[2]Three Phase - UG'!$C$8:$T$18,15,FALSE)*1000000,""),"")</f>
        <v/>
      </c>
      <c r="O822" s="679"/>
      <c r="P822" s="678"/>
      <c r="W822" s="671"/>
      <c r="X822" s="606"/>
      <c r="Y822" s="606"/>
      <c r="Z822" s="606"/>
      <c r="AA822" s="606"/>
      <c r="AB822" s="606"/>
      <c r="AC822" s="606"/>
      <c r="AD822" s="606"/>
      <c r="AE822" s="606"/>
      <c r="AF822" s="625"/>
      <c r="AG822" s="625"/>
      <c r="AH822" s="625"/>
      <c r="AI822" s="625"/>
      <c r="AJ822" s="625"/>
      <c r="AK822" s="625"/>
      <c r="AL822" s="625"/>
      <c r="AM822" s="625"/>
      <c r="AN822" s="606"/>
      <c r="AO822" s="606"/>
      <c r="AP822" s="606"/>
      <c r="AQ822" s="606"/>
      <c r="AR822" s="606"/>
      <c r="AS822" s="606"/>
      <c r="AT822" s="606"/>
      <c r="AU822" s="606"/>
      <c r="AV822" s="606"/>
      <c r="AW822" s="606"/>
      <c r="AX822" s="606"/>
      <c r="AY822" s="606"/>
      <c r="AZ822" s="606"/>
      <c r="BA822" s="606"/>
    </row>
    <row r="823" spans="1:53" s="672" customFormat="1" x14ac:dyDescent="0.25">
      <c r="A823" s="606"/>
      <c r="B823" s="677"/>
      <c r="C823" s="677"/>
      <c r="D823" s="676"/>
      <c r="E823" s="675"/>
      <c r="F823" s="675"/>
      <c r="G823" s="673"/>
      <c r="H823" s="674"/>
      <c r="I823" s="673"/>
      <c r="J823" s="679" t="str">
        <f>IF(D823&lt;&gt;"",IF(E823&lt;&gt;"",VLOOKUP(CONCATENATE(D823,"-",E823),'[2]Three Phase - UG'!$C$8:$T$18,9,FALSE),""),"")</f>
        <v/>
      </c>
      <c r="K823" s="679" t="str">
        <f>IF(D823&lt;&gt;"",IF(E823&lt;&gt;"",VLOOKUP(CONCATENATE(D823,"-",E823),'[2]Three Phase - UG'!$C$8:$T$18,10,FALSE),""),"")</f>
        <v/>
      </c>
      <c r="L823" s="679" t="str">
        <f>IF(D823&lt;&gt;"",IF(E823&lt;&gt;"",VLOOKUP(CONCATENATE(D823,"-",E823),'[2]Three Phase - UG'!$C$8:$T$18,12,FALSE),""),"")</f>
        <v/>
      </c>
      <c r="M823" s="679" t="str">
        <f>IF(D823&lt;&gt;"",IF(E823&lt;&gt;"",VLOOKUP(CONCATENATE(D823,"-",E823),'[2]Three Phase - UG'!$C$8:$T$18,13,FALSE),""),"")</f>
        <v/>
      </c>
      <c r="N823" s="678" t="str">
        <f>IF(D823&lt;&gt;"",IF(E823&lt;&gt;"",VLOOKUP(CONCATENATE(D823,"-",E823),'[2]Three Phase - UG'!$C$8:$T$18,15,FALSE)*1000000,""),"")</f>
        <v/>
      </c>
      <c r="O823" s="679"/>
      <c r="P823" s="678"/>
      <c r="W823" s="671"/>
      <c r="X823" s="606"/>
      <c r="Y823" s="606"/>
      <c r="Z823" s="606"/>
      <c r="AA823" s="606"/>
      <c r="AB823" s="606"/>
      <c r="AC823" s="606"/>
      <c r="AD823" s="606"/>
      <c r="AE823" s="606"/>
      <c r="AF823" s="625"/>
      <c r="AG823" s="625"/>
      <c r="AH823" s="625"/>
      <c r="AI823" s="625"/>
      <c r="AJ823" s="625"/>
      <c r="AK823" s="625"/>
      <c r="AL823" s="625"/>
      <c r="AM823" s="625"/>
      <c r="AN823" s="606"/>
      <c r="AO823" s="606"/>
      <c r="AP823" s="606"/>
      <c r="AQ823" s="606"/>
      <c r="AR823" s="606"/>
      <c r="AS823" s="606"/>
      <c r="AT823" s="606"/>
      <c r="AU823" s="606"/>
      <c r="AV823" s="606"/>
      <c r="AW823" s="606"/>
      <c r="AX823" s="606"/>
      <c r="AY823" s="606"/>
      <c r="AZ823" s="606"/>
      <c r="BA823" s="606"/>
    </row>
    <row r="824" spans="1:53" s="672" customFormat="1" x14ac:dyDescent="0.25">
      <c r="A824" s="606"/>
      <c r="B824" s="677"/>
      <c r="C824" s="677"/>
      <c r="D824" s="676"/>
      <c r="E824" s="675"/>
      <c r="F824" s="675"/>
      <c r="G824" s="673"/>
      <c r="H824" s="674"/>
      <c r="I824" s="673"/>
      <c r="J824" s="679" t="str">
        <f>IF(D824&lt;&gt;"",IF(E824&lt;&gt;"",VLOOKUP(CONCATENATE(D824,"-",E824),'[2]Three Phase - UG'!$C$8:$T$18,9,FALSE),""),"")</f>
        <v/>
      </c>
      <c r="K824" s="679" t="str">
        <f>IF(D824&lt;&gt;"",IF(E824&lt;&gt;"",VLOOKUP(CONCATENATE(D824,"-",E824),'[2]Three Phase - UG'!$C$8:$T$18,10,FALSE),""),"")</f>
        <v/>
      </c>
      <c r="L824" s="679" t="str">
        <f>IF(D824&lt;&gt;"",IF(E824&lt;&gt;"",VLOOKUP(CONCATENATE(D824,"-",E824),'[2]Three Phase - UG'!$C$8:$T$18,12,FALSE),""),"")</f>
        <v/>
      </c>
      <c r="M824" s="679" t="str">
        <f>IF(D824&lt;&gt;"",IF(E824&lt;&gt;"",VLOOKUP(CONCATENATE(D824,"-",E824),'[2]Three Phase - UG'!$C$8:$T$18,13,FALSE),""),"")</f>
        <v/>
      </c>
      <c r="N824" s="678" t="str">
        <f>IF(D824&lt;&gt;"",IF(E824&lt;&gt;"",VLOOKUP(CONCATENATE(D824,"-",E824),'[2]Three Phase - UG'!$C$8:$T$18,15,FALSE)*1000000,""),"")</f>
        <v/>
      </c>
      <c r="O824" s="679"/>
      <c r="P824" s="678"/>
      <c r="W824" s="671"/>
      <c r="X824" s="606"/>
      <c r="Y824" s="606"/>
      <c r="Z824" s="606"/>
      <c r="AA824" s="606"/>
      <c r="AB824" s="606"/>
      <c r="AC824" s="606"/>
      <c r="AD824" s="606"/>
      <c r="AE824" s="606"/>
      <c r="AF824" s="625"/>
      <c r="AG824" s="625"/>
      <c r="AH824" s="625"/>
      <c r="AI824" s="625"/>
      <c r="AJ824" s="625"/>
      <c r="AK824" s="625"/>
      <c r="AL824" s="625"/>
      <c r="AM824" s="625"/>
      <c r="AN824" s="606"/>
      <c r="AO824" s="606"/>
      <c r="AP824" s="606"/>
      <c r="AQ824" s="606"/>
      <c r="AR824" s="606"/>
      <c r="AS824" s="606"/>
      <c r="AT824" s="606"/>
      <c r="AU824" s="606"/>
      <c r="AV824" s="606"/>
      <c r="AW824" s="606"/>
      <c r="AX824" s="606"/>
      <c r="AY824" s="606"/>
      <c r="AZ824" s="606"/>
      <c r="BA824" s="606"/>
    </row>
    <row r="825" spans="1:53" s="672" customFormat="1" x14ac:dyDescent="0.25">
      <c r="A825" s="606"/>
      <c r="B825" s="677"/>
      <c r="C825" s="677"/>
      <c r="D825" s="676"/>
      <c r="E825" s="675"/>
      <c r="F825" s="675"/>
      <c r="G825" s="673"/>
      <c r="H825" s="674"/>
      <c r="I825" s="673"/>
      <c r="J825" s="679" t="str">
        <f>IF(D825&lt;&gt;"",IF(E825&lt;&gt;"",VLOOKUP(CONCATENATE(D825,"-",E825),'[2]Three Phase - UG'!$C$8:$T$18,9,FALSE),""),"")</f>
        <v/>
      </c>
      <c r="K825" s="679" t="str">
        <f>IF(D825&lt;&gt;"",IF(E825&lt;&gt;"",VLOOKUP(CONCATENATE(D825,"-",E825),'[2]Three Phase - UG'!$C$8:$T$18,10,FALSE),""),"")</f>
        <v/>
      </c>
      <c r="L825" s="679" t="str">
        <f>IF(D825&lt;&gt;"",IF(E825&lt;&gt;"",VLOOKUP(CONCATENATE(D825,"-",E825),'[2]Three Phase - UG'!$C$8:$T$18,12,FALSE),""),"")</f>
        <v/>
      </c>
      <c r="M825" s="679" t="str">
        <f>IF(D825&lt;&gt;"",IF(E825&lt;&gt;"",VLOOKUP(CONCATENATE(D825,"-",E825),'[2]Three Phase - UG'!$C$8:$T$18,13,FALSE),""),"")</f>
        <v/>
      </c>
      <c r="N825" s="678" t="str">
        <f>IF(D825&lt;&gt;"",IF(E825&lt;&gt;"",VLOOKUP(CONCATENATE(D825,"-",E825),'[2]Three Phase - UG'!$C$8:$T$18,15,FALSE)*1000000,""),"")</f>
        <v/>
      </c>
      <c r="O825" s="679"/>
      <c r="P825" s="678"/>
      <c r="W825" s="671"/>
      <c r="X825" s="606"/>
      <c r="Y825" s="606"/>
      <c r="Z825" s="606"/>
      <c r="AA825" s="606"/>
      <c r="AB825" s="606"/>
      <c r="AC825" s="606"/>
      <c r="AD825" s="606"/>
      <c r="AE825" s="606"/>
      <c r="AF825" s="625"/>
      <c r="AG825" s="625"/>
      <c r="AH825" s="625"/>
      <c r="AI825" s="625"/>
      <c r="AJ825" s="625"/>
      <c r="AK825" s="625"/>
      <c r="AL825" s="625"/>
      <c r="AM825" s="625"/>
      <c r="AN825" s="606"/>
      <c r="AO825" s="606"/>
      <c r="AP825" s="606"/>
      <c r="AQ825" s="606"/>
      <c r="AR825" s="606"/>
      <c r="AS825" s="606"/>
      <c r="AT825" s="606"/>
      <c r="AU825" s="606"/>
      <c r="AV825" s="606"/>
      <c r="AW825" s="606"/>
      <c r="AX825" s="606"/>
      <c r="AY825" s="606"/>
      <c r="AZ825" s="606"/>
      <c r="BA825" s="606"/>
    </row>
    <row r="826" spans="1:53" s="672" customFormat="1" x14ac:dyDescent="0.25">
      <c r="A826" s="606"/>
      <c r="B826" s="677"/>
      <c r="C826" s="677"/>
      <c r="D826" s="676"/>
      <c r="E826" s="675"/>
      <c r="F826" s="675"/>
      <c r="G826" s="673"/>
      <c r="H826" s="674"/>
      <c r="I826" s="673"/>
      <c r="J826" s="679" t="str">
        <f>IF(D826&lt;&gt;"",IF(E826&lt;&gt;"",VLOOKUP(CONCATENATE(D826,"-",E826),'[2]Three Phase - UG'!$C$8:$T$18,9,FALSE),""),"")</f>
        <v/>
      </c>
      <c r="K826" s="679" t="str">
        <f>IF(D826&lt;&gt;"",IF(E826&lt;&gt;"",VLOOKUP(CONCATENATE(D826,"-",E826),'[2]Three Phase - UG'!$C$8:$T$18,10,FALSE),""),"")</f>
        <v/>
      </c>
      <c r="L826" s="679" t="str">
        <f>IF(D826&lt;&gt;"",IF(E826&lt;&gt;"",VLOOKUP(CONCATENATE(D826,"-",E826),'[2]Three Phase - UG'!$C$8:$T$18,12,FALSE),""),"")</f>
        <v/>
      </c>
      <c r="M826" s="679" t="str">
        <f>IF(D826&lt;&gt;"",IF(E826&lt;&gt;"",VLOOKUP(CONCATENATE(D826,"-",E826),'[2]Three Phase - UG'!$C$8:$T$18,13,FALSE),""),"")</f>
        <v/>
      </c>
      <c r="N826" s="678" t="str">
        <f>IF(D826&lt;&gt;"",IF(E826&lt;&gt;"",VLOOKUP(CONCATENATE(D826,"-",E826),'[2]Three Phase - UG'!$C$8:$T$18,15,FALSE)*1000000,""),"")</f>
        <v/>
      </c>
      <c r="O826" s="679"/>
      <c r="P826" s="678"/>
      <c r="W826" s="671"/>
      <c r="X826" s="606"/>
      <c r="Y826" s="606"/>
      <c r="Z826" s="606"/>
      <c r="AA826" s="606"/>
      <c r="AB826" s="606"/>
      <c r="AC826" s="606"/>
      <c r="AD826" s="606"/>
      <c r="AE826" s="606"/>
      <c r="AF826" s="625"/>
      <c r="AG826" s="625"/>
      <c r="AH826" s="625"/>
      <c r="AI826" s="625"/>
      <c r="AJ826" s="625"/>
      <c r="AK826" s="625"/>
      <c r="AL826" s="625"/>
      <c r="AM826" s="625"/>
      <c r="AN826" s="606"/>
      <c r="AO826" s="606"/>
      <c r="AP826" s="606"/>
      <c r="AQ826" s="606"/>
      <c r="AR826" s="606"/>
      <c r="AS826" s="606"/>
      <c r="AT826" s="606"/>
      <c r="AU826" s="606"/>
      <c r="AV826" s="606"/>
      <c r="AW826" s="606"/>
      <c r="AX826" s="606"/>
      <c r="AY826" s="606"/>
      <c r="AZ826" s="606"/>
      <c r="BA826" s="606"/>
    </row>
    <row r="827" spans="1:53" s="672" customFormat="1" x14ac:dyDescent="0.25">
      <c r="A827" s="606"/>
      <c r="B827" s="677"/>
      <c r="C827" s="677"/>
      <c r="D827" s="676"/>
      <c r="E827" s="675"/>
      <c r="F827" s="675"/>
      <c r="G827" s="673"/>
      <c r="H827" s="674"/>
      <c r="I827" s="673"/>
      <c r="J827" s="679" t="str">
        <f>IF(D827&lt;&gt;"",IF(E827&lt;&gt;"",VLOOKUP(CONCATENATE(D827,"-",E827),'[2]Three Phase - UG'!$C$8:$T$18,9,FALSE),""),"")</f>
        <v/>
      </c>
      <c r="K827" s="679" t="str">
        <f>IF(D827&lt;&gt;"",IF(E827&lt;&gt;"",VLOOKUP(CONCATENATE(D827,"-",E827),'[2]Three Phase - UG'!$C$8:$T$18,10,FALSE),""),"")</f>
        <v/>
      </c>
      <c r="L827" s="679" t="str">
        <f>IF(D827&lt;&gt;"",IF(E827&lt;&gt;"",VLOOKUP(CONCATENATE(D827,"-",E827),'[2]Three Phase - UG'!$C$8:$T$18,12,FALSE),""),"")</f>
        <v/>
      </c>
      <c r="M827" s="679" t="str">
        <f>IF(D827&lt;&gt;"",IF(E827&lt;&gt;"",VLOOKUP(CONCATENATE(D827,"-",E827),'[2]Three Phase - UG'!$C$8:$T$18,13,FALSE),""),"")</f>
        <v/>
      </c>
      <c r="N827" s="678" t="str">
        <f>IF(D827&lt;&gt;"",IF(E827&lt;&gt;"",VLOOKUP(CONCATENATE(D827,"-",E827),'[2]Three Phase - UG'!$C$8:$T$18,15,FALSE)*1000000,""),"")</f>
        <v/>
      </c>
      <c r="O827" s="679"/>
      <c r="P827" s="678"/>
      <c r="W827" s="671"/>
      <c r="X827" s="606"/>
      <c r="Y827" s="606"/>
      <c r="Z827" s="606"/>
      <c r="AA827" s="606"/>
      <c r="AB827" s="606"/>
      <c r="AC827" s="606"/>
      <c r="AD827" s="606"/>
      <c r="AE827" s="606"/>
      <c r="AF827" s="625"/>
      <c r="AG827" s="625"/>
      <c r="AH827" s="625"/>
      <c r="AI827" s="625"/>
      <c r="AJ827" s="625"/>
      <c r="AK827" s="625"/>
      <c r="AL827" s="625"/>
      <c r="AM827" s="625"/>
      <c r="AN827" s="606"/>
      <c r="AO827" s="606"/>
      <c r="AP827" s="606"/>
      <c r="AQ827" s="606"/>
      <c r="AR827" s="606"/>
      <c r="AS827" s="606"/>
      <c r="AT827" s="606"/>
      <c r="AU827" s="606"/>
      <c r="AV827" s="606"/>
      <c r="AW827" s="606"/>
      <c r="AX827" s="606"/>
      <c r="AY827" s="606"/>
      <c r="AZ827" s="606"/>
      <c r="BA827" s="606"/>
    </row>
    <row r="828" spans="1:53" s="672" customFormat="1" x14ac:dyDescent="0.25">
      <c r="A828" s="606"/>
      <c r="B828" s="677"/>
      <c r="C828" s="677"/>
      <c r="D828" s="676"/>
      <c r="E828" s="675"/>
      <c r="F828" s="675"/>
      <c r="G828" s="673"/>
      <c r="H828" s="674"/>
      <c r="I828" s="673"/>
      <c r="J828" s="679" t="str">
        <f>IF(D828&lt;&gt;"",IF(E828&lt;&gt;"",VLOOKUP(CONCATENATE(D828,"-",E828),'[2]Three Phase - UG'!$C$8:$T$18,9,FALSE),""),"")</f>
        <v/>
      </c>
      <c r="K828" s="679" t="str">
        <f>IF(D828&lt;&gt;"",IF(E828&lt;&gt;"",VLOOKUP(CONCATENATE(D828,"-",E828),'[2]Three Phase - UG'!$C$8:$T$18,10,FALSE),""),"")</f>
        <v/>
      </c>
      <c r="L828" s="679" t="str">
        <f>IF(D828&lt;&gt;"",IF(E828&lt;&gt;"",VLOOKUP(CONCATENATE(D828,"-",E828),'[2]Three Phase - UG'!$C$8:$T$18,12,FALSE),""),"")</f>
        <v/>
      </c>
      <c r="M828" s="679" t="str">
        <f>IF(D828&lt;&gt;"",IF(E828&lt;&gt;"",VLOOKUP(CONCATENATE(D828,"-",E828),'[2]Three Phase - UG'!$C$8:$T$18,13,FALSE),""),"")</f>
        <v/>
      </c>
      <c r="N828" s="678" t="str">
        <f>IF(D828&lt;&gt;"",IF(E828&lt;&gt;"",VLOOKUP(CONCATENATE(D828,"-",E828),'[2]Three Phase - UG'!$C$8:$T$18,15,FALSE)*1000000,""),"")</f>
        <v/>
      </c>
      <c r="O828" s="679"/>
      <c r="P828" s="678"/>
      <c r="W828" s="671"/>
      <c r="X828" s="606"/>
      <c r="Y828" s="606"/>
      <c r="Z828" s="606"/>
      <c r="AA828" s="606"/>
      <c r="AB828" s="606"/>
      <c r="AC828" s="606"/>
      <c r="AD828" s="606"/>
      <c r="AE828" s="606"/>
      <c r="AF828" s="625"/>
      <c r="AG828" s="625"/>
      <c r="AH828" s="625"/>
      <c r="AI828" s="625"/>
      <c r="AJ828" s="625"/>
      <c r="AK828" s="625"/>
      <c r="AL828" s="625"/>
      <c r="AM828" s="625"/>
      <c r="AN828" s="606"/>
      <c r="AO828" s="606"/>
      <c r="AP828" s="606"/>
      <c r="AQ828" s="606"/>
      <c r="AR828" s="606"/>
      <c r="AS828" s="606"/>
      <c r="AT828" s="606"/>
      <c r="AU828" s="606"/>
      <c r="AV828" s="606"/>
      <c r="AW828" s="606"/>
      <c r="AX828" s="606"/>
      <c r="AY828" s="606"/>
      <c r="AZ828" s="606"/>
      <c r="BA828" s="606"/>
    </row>
    <row r="829" spans="1:53" s="672" customFormat="1" x14ac:dyDescent="0.25">
      <c r="A829" s="606"/>
      <c r="B829" s="677"/>
      <c r="C829" s="677"/>
      <c r="D829" s="676"/>
      <c r="E829" s="675"/>
      <c r="F829" s="675"/>
      <c r="G829" s="673"/>
      <c r="H829" s="674"/>
      <c r="I829" s="673"/>
      <c r="J829" s="679" t="str">
        <f>IF(D829&lt;&gt;"",IF(E829&lt;&gt;"",VLOOKUP(CONCATENATE(D829,"-",E829),'[2]Three Phase - UG'!$C$8:$T$18,9,FALSE),""),"")</f>
        <v/>
      </c>
      <c r="K829" s="679" t="str">
        <f>IF(D829&lt;&gt;"",IF(E829&lt;&gt;"",VLOOKUP(CONCATENATE(D829,"-",E829),'[2]Three Phase - UG'!$C$8:$T$18,10,FALSE),""),"")</f>
        <v/>
      </c>
      <c r="L829" s="679" t="str">
        <f>IF(D829&lt;&gt;"",IF(E829&lt;&gt;"",VLOOKUP(CONCATENATE(D829,"-",E829),'[2]Three Phase - UG'!$C$8:$T$18,12,FALSE),""),"")</f>
        <v/>
      </c>
      <c r="M829" s="679" t="str">
        <f>IF(D829&lt;&gt;"",IF(E829&lt;&gt;"",VLOOKUP(CONCATENATE(D829,"-",E829),'[2]Three Phase - UG'!$C$8:$T$18,13,FALSE),""),"")</f>
        <v/>
      </c>
      <c r="N829" s="678" t="str">
        <f>IF(D829&lt;&gt;"",IF(E829&lt;&gt;"",VLOOKUP(CONCATENATE(D829,"-",E829),'[2]Three Phase - UG'!$C$8:$T$18,15,FALSE)*1000000,""),"")</f>
        <v/>
      </c>
      <c r="O829" s="679"/>
      <c r="P829" s="678"/>
      <c r="W829" s="671"/>
      <c r="X829" s="606"/>
      <c r="Y829" s="606"/>
      <c r="Z829" s="606"/>
      <c r="AA829" s="606"/>
      <c r="AB829" s="606"/>
      <c r="AC829" s="606"/>
      <c r="AD829" s="606"/>
      <c r="AE829" s="606"/>
      <c r="AF829" s="625"/>
      <c r="AG829" s="625"/>
      <c r="AH829" s="625"/>
      <c r="AI829" s="625"/>
      <c r="AJ829" s="625"/>
      <c r="AK829" s="625"/>
      <c r="AL829" s="625"/>
      <c r="AM829" s="625"/>
      <c r="AN829" s="606"/>
      <c r="AO829" s="606"/>
      <c r="AP829" s="606"/>
      <c r="AQ829" s="606"/>
      <c r="AR829" s="606"/>
      <c r="AS829" s="606"/>
      <c r="AT829" s="606"/>
      <c r="AU829" s="606"/>
      <c r="AV829" s="606"/>
      <c r="AW829" s="606"/>
      <c r="AX829" s="606"/>
      <c r="AY829" s="606"/>
      <c r="AZ829" s="606"/>
      <c r="BA829" s="606"/>
    </row>
    <row r="830" spans="1:53" s="672" customFormat="1" x14ac:dyDescent="0.25">
      <c r="A830" s="606"/>
      <c r="B830" s="677"/>
      <c r="C830" s="677"/>
      <c r="D830" s="676"/>
      <c r="E830" s="675"/>
      <c r="F830" s="675"/>
      <c r="G830" s="673"/>
      <c r="H830" s="674"/>
      <c r="I830" s="673"/>
      <c r="J830" s="679" t="str">
        <f>IF(D830&lt;&gt;"",IF(E830&lt;&gt;"",VLOOKUP(CONCATENATE(D830,"-",E830),'[2]Three Phase - UG'!$C$8:$T$18,9,FALSE),""),"")</f>
        <v/>
      </c>
      <c r="K830" s="679" t="str">
        <f>IF(D830&lt;&gt;"",IF(E830&lt;&gt;"",VLOOKUP(CONCATENATE(D830,"-",E830),'[2]Three Phase - UG'!$C$8:$T$18,10,FALSE),""),"")</f>
        <v/>
      </c>
      <c r="L830" s="679" t="str">
        <f>IF(D830&lt;&gt;"",IF(E830&lt;&gt;"",VLOOKUP(CONCATENATE(D830,"-",E830),'[2]Three Phase - UG'!$C$8:$T$18,12,FALSE),""),"")</f>
        <v/>
      </c>
      <c r="M830" s="679" t="str">
        <f>IF(D830&lt;&gt;"",IF(E830&lt;&gt;"",VLOOKUP(CONCATENATE(D830,"-",E830),'[2]Three Phase - UG'!$C$8:$T$18,13,FALSE),""),"")</f>
        <v/>
      </c>
      <c r="N830" s="678" t="str">
        <f>IF(D830&lt;&gt;"",IF(E830&lt;&gt;"",VLOOKUP(CONCATENATE(D830,"-",E830),'[2]Three Phase - UG'!$C$8:$T$18,15,FALSE)*1000000,""),"")</f>
        <v/>
      </c>
      <c r="O830" s="679"/>
      <c r="P830" s="678"/>
      <c r="W830" s="671"/>
      <c r="X830" s="606"/>
      <c r="Y830" s="606"/>
      <c r="Z830" s="606"/>
      <c r="AA830" s="606"/>
      <c r="AB830" s="606"/>
      <c r="AC830" s="606"/>
      <c r="AD830" s="606"/>
      <c r="AE830" s="606"/>
      <c r="AF830" s="625"/>
      <c r="AG830" s="625"/>
      <c r="AH830" s="625"/>
      <c r="AI830" s="625"/>
      <c r="AJ830" s="625"/>
      <c r="AK830" s="625"/>
      <c r="AL830" s="625"/>
      <c r="AM830" s="625"/>
      <c r="AN830" s="606"/>
      <c r="AO830" s="606"/>
      <c r="AP830" s="606"/>
      <c r="AQ830" s="606"/>
      <c r="AR830" s="606"/>
      <c r="AS830" s="606"/>
      <c r="AT830" s="606"/>
      <c r="AU830" s="606"/>
      <c r="AV830" s="606"/>
      <c r="AW830" s="606"/>
      <c r="AX830" s="606"/>
      <c r="AY830" s="606"/>
      <c r="AZ830" s="606"/>
      <c r="BA830" s="606"/>
    </row>
    <row r="831" spans="1:53" s="672" customFormat="1" x14ac:dyDescent="0.25">
      <c r="A831" s="606"/>
      <c r="B831" s="677"/>
      <c r="C831" s="677"/>
      <c r="D831" s="676"/>
      <c r="E831" s="675"/>
      <c r="F831" s="675"/>
      <c r="G831" s="673"/>
      <c r="H831" s="674"/>
      <c r="I831" s="673"/>
      <c r="J831" s="679" t="str">
        <f>IF(D831&lt;&gt;"",IF(E831&lt;&gt;"",VLOOKUP(CONCATENATE(D831,"-",E831),'[2]Three Phase - UG'!$C$8:$T$18,9,FALSE),""),"")</f>
        <v/>
      </c>
      <c r="K831" s="679" t="str">
        <f>IF(D831&lt;&gt;"",IF(E831&lt;&gt;"",VLOOKUP(CONCATENATE(D831,"-",E831),'[2]Three Phase - UG'!$C$8:$T$18,10,FALSE),""),"")</f>
        <v/>
      </c>
      <c r="L831" s="679" t="str">
        <f>IF(D831&lt;&gt;"",IF(E831&lt;&gt;"",VLOOKUP(CONCATENATE(D831,"-",E831),'[2]Three Phase - UG'!$C$8:$T$18,12,FALSE),""),"")</f>
        <v/>
      </c>
      <c r="M831" s="679" t="str">
        <f>IF(D831&lt;&gt;"",IF(E831&lt;&gt;"",VLOOKUP(CONCATENATE(D831,"-",E831),'[2]Three Phase - UG'!$C$8:$T$18,13,FALSE),""),"")</f>
        <v/>
      </c>
      <c r="N831" s="678" t="str">
        <f>IF(D831&lt;&gt;"",IF(E831&lt;&gt;"",VLOOKUP(CONCATENATE(D831,"-",E831),'[2]Three Phase - UG'!$C$8:$T$18,15,FALSE)*1000000,""),"")</f>
        <v/>
      </c>
      <c r="O831" s="679"/>
      <c r="P831" s="678"/>
      <c r="W831" s="671"/>
      <c r="X831" s="606"/>
      <c r="Y831" s="606"/>
      <c r="Z831" s="606"/>
      <c r="AA831" s="606"/>
      <c r="AB831" s="606"/>
      <c r="AC831" s="606"/>
      <c r="AD831" s="606"/>
      <c r="AE831" s="606"/>
      <c r="AF831" s="625"/>
      <c r="AG831" s="625"/>
      <c r="AH831" s="625"/>
      <c r="AI831" s="625"/>
      <c r="AJ831" s="625"/>
      <c r="AK831" s="625"/>
      <c r="AL831" s="625"/>
      <c r="AM831" s="625"/>
      <c r="AN831" s="606"/>
      <c r="AO831" s="606"/>
      <c r="AP831" s="606"/>
      <c r="AQ831" s="606"/>
      <c r="AR831" s="606"/>
      <c r="AS831" s="606"/>
      <c r="AT831" s="606"/>
      <c r="AU831" s="606"/>
      <c r="AV831" s="606"/>
      <c r="AW831" s="606"/>
      <c r="AX831" s="606"/>
      <c r="AY831" s="606"/>
      <c r="AZ831" s="606"/>
      <c r="BA831" s="606"/>
    </row>
    <row r="832" spans="1:53" s="672" customFormat="1" x14ac:dyDescent="0.25">
      <c r="A832" s="606"/>
      <c r="B832" s="677"/>
      <c r="C832" s="677"/>
      <c r="D832" s="676"/>
      <c r="E832" s="675"/>
      <c r="F832" s="675"/>
      <c r="G832" s="673"/>
      <c r="H832" s="674"/>
      <c r="I832" s="673"/>
      <c r="J832" s="679" t="str">
        <f>IF(D832&lt;&gt;"",IF(E832&lt;&gt;"",VLOOKUP(CONCATENATE(D832,"-",E832),'[2]Three Phase - UG'!$C$8:$T$18,9,FALSE),""),"")</f>
        <v/>
      </c>
      <c r="K832" s="679" t="str">
        <f>IF(D832&lt;&gt;"",IF(E832&lt;&gt;"",VLOOKUP(CONCATENATE(D832,"-",E832),'[2]Three Phase - UG'!$C$8:$T$18,10,FALSE),""),"")</f>
        <v/>
      </c>
      <c r="L832" s="679" t="str">
        <f>IF(D832&lt;&gt;"",IF(E832&lt;&gt;"",VLOOKUP(CONCATENATE(D832,"-",E832),'[2]Three Phase - UG'!$C$8:$T$18,12,FALSE),""),"")</f>
        <v/>
      </c>
      <c r="M832" s="679" t="str">
        <f>IF(D832&lt;&gt;"",IF(E832&lt;&gt;"",VLOOKUP(CONCATENATE(D832,"-",E832),'[2]Three Phase - UG'!$C$8:$T$18,13,FALSE),""),"")</f>
        <v/>
      </c>
      <c r="N832" s="678" t="str">
        <f>IF(D832&lt;&gt;"",IF(E832&lt;&gt;"",VLOOKUP(CONCATENATE(D832,"-",E832),'[2]Three Phase - UG'!$C$8:$T$18,15,FALSE)*1000000,""),"")</f>
        <v/>
      </c>
      <c r="O832" s="679"/>
      <c r="P832" s="678"/>
      <c r="W832" s="671"/>
      <c r="X832" s="606"/>
      <c r="Y832" s="606"/>
      <c r="Z832" s="606"/>
      <c r="AA832" s="606"/>
      <c r="AB832" s="606"/>
      <c r="AC832" s="606"/>
      <c r="AD832" s="606"/>
      <c r="AE832" s="606"/>
      <c r="AF832" s="625"/>
      <c r="AG832" s="625"/>
      <c r="AH832" s="625"/>
      <c r="AI832" s="625"/>
      <c r="AJ832" s="625"/>
      <c r="AK832" s="625"/>
      <c r="AL832" s="625"/>
      <c r="AM832" s="625"/>
      <c r="AN832" s="606"/>
      <c r="AO832" s="606"/>
      <c r="AP832" s="606"/>
      <c r="AQ832" s="606"/>
      <c r="AR832" s="606"/>
      <c r="AS832" s="606"/>
      <c r="AT832" s="606"/>
      <c r="AU832" s="606"/>
      <c r="AV832" s="606"/>
      <c r="AW832" s="606"/>
      <c r="AX832" s="606"/>
      <c r="AY832" s="606"/>
      <c r="AZ832" s="606"/>
      <c r="BA832" s="606"/>
    </row>
    <row r="833" spans="1:53" s="672" customFormat="1" x14ac:dyDescent="0.25">
      <c r="A833" s="606"/>
      <c r="B833" s="677"/>
      <c r="C833" s="677"/>
      <c r="D833" s="676"/>
      <c r="E833" s="675"/>
      <c r="F833" s="675"/>
      <c r="G833" s="673"/>
      <c r="H833" s="674"/>
      <c r="I833" s="673"/>
      <c r="J833" s="679" t="str">
        <f>IF(D833&lt;&gt;"",IF(E833&lt;&gt;"",VLOOKUP(CONCATENATE(D833,"-",E833),'[2]Three Phase - UG'!$C$8:$T$18,9,FALSE),""),"")</f>
        <v/>
      </c>
      <c r="K833" s="679" t="str">
        <f>IF(D833&lt;&gt;"",IF(E833&lt;&gt;"",VLOOKUP(CONCATENATE(D833,"-",E833),'[2]Three Phase - UG'!$C$8:$T$18,10,FALSE),""),"")</f>
        <v/>
      </c>
      <c r="L833" s="679" t="str">
        <f>IF(D833&lt;&gt;"",IF(E833&lt;&gt;"",VLOOKUP(CONCATENATE(D833,"-",E833),'[2]Three Phase - UG'!$C$8:$T$18,12,FALSE),""),"")</f>
        <v/>
      </c>
      <c r="M833" s="679" t="str">
        <f>IF(D833&lt;&gt;"",IF(E833&lt;&gt;"",VLOOKUP(CONCATENATE(D833,"-",E833),'[2]Three Phase - UG'!$C$8:$T$18,13,FALSE),""),"")</f>
        <v/>
      </c>
      <c r="N833" s="678" t="str">
        <f>IF(D833&lt;&gt;"",IF(E833&lt;&gt;"",VLOOKUP(CONCATENATE(D833,"-",E833),'[2]Three Phase - UG'!$C$8:$T$18,15,FALSE)*1000000,""),"")</f>
        <v/>
      </c>
      <c r="O833" s="679"/>
      <c r="P833" s="678"/>
      <c r="W833" s="671"/>
      <c r="X833" s="606"/>
      <c r="Y833" s="606"/>
      <c r="Z833" s="606"/>
      <c r="AA833" s="606"/>
      <c r="AB833" s="606"/>
      <c r="AC833" s="606"/>
      <c r="AD833" s="606"/>
      <c r="AE833" s="606"/>
      <c r="AF833" s="625"/>
      <c r="AG833" s="625"/>
      <c r="AH833" s="625"/>
      <c r="AI833" s="625"/>
      <c r="AJ833" s="625"/>
      <c r="AK833" s="625"/>
      <c r="AL833" s="625"/>
      <c r="AM833" s="625"/>
      <c r="AN833" s="606"/>
      <c r="AO833" s="606"/>
      <c r="AP833" s="606"/>
      <c r="AQ833" s="606"/>
      <c r="AR833" s="606"/>
      <c r="AS833" s="606"/>
      <c r="AT833" s="606"/>
      <c r="AU833" s="606"/>
      <c r="AV833" s="606"/>
      <c r="AW833" s="606"/>
      <c r="AX833" s="606"/>
      <c r="AY833" s="606"/>
      <c r="AZ833" s="606"/>
      <c r="BA833" s="606"/>
    </row>
    <row r="834" spans="1:53" s="672" customFormat="1" x14ac:dyDescent="0.25">
      <c r="A834" s="606"/>
      <c r="B834" s="677"/>
      <c r="C834" s="677"/>
      <c r="D834" s="676"/>
      <c r="E834" s="675"/>
      <c r="F834" s="675"/>
      <c r="G834" s="673"/>
      <c r="H834" s="674"/>
      <c r="I834" s="673"/>
      <c r="J834" s="679" t="str">
        <f>IF(D834&lt;&gt;"",IF(E834&lt;&gt;"",VLOOKUP(CONCATENATE(D834,"-",E834),'[2]Three Phase - UG'!$C$8:$T$18,9,FALSE),""),"")</f>
        <v/>
      </c>
      <c r="K834" s="679" t="str">
        <f>IF(D834&lt;&gt;"",IF(E834&lt;&gt;"",VLOOKUP(CONCATENATE(D834,"-",E834),'[2]Three Phase - UG'!$C$8:$T$18,10,FALSE),""),"")</f>
        <v/>
      </c>
      <c r="L834" s="679" t="str">
        <f>IF(D834&lt;&gt;"",IF(E834&lt;&gt;"",VLOOKUP(CONCATENATE(D834,"-",E834),'[2]Three Phase - UG'!$C$8:$T$18,12,FALSE),""),"")</f>
        <v/>
      </c>
      <c r="M834" s="679" t="str">
        <f>IF(D834&lt;&gt;"",IF(E834&lt;&gt;"",VLOOKUP(CONCATENATE(D834,"-",E834),'[2]Three Phase - UG'!$C$8:$T$18,13,FALSE),""),"")</f>
        <v/>
      </c>
      <c r="N834" s="678" t="str">
        <f>IF(D834&lt;&gt;"",IF(E834&lt;&gt;"",VLOOKUP(CONCATENATE(D834,"-",E834),'[2]Three Phase - UG'!$C$8:$T$18,15,FALSE)*1000000,""),"")</f>
        <v/>
      </c>
      <c r="O834" s="679"/>
      <c r="P834" s="678"/>
      <c r="W834" s="671"/>
      <c r="X834" s="606"/>
      <c r="Y834" s="606"/>
      <c r="Z834" s="606"/>
      <c r="AA834" s="606"/>
      <c r="AB834" s="606"/>
      <c r="AC834" s="606"/>
      <c r="AD834" s="606"/>
      <c r="AE834" s="606"/>
      <c r="AF834" s="625"/>
      <c r="AG834" s="625"/>
      <c r="AH834" s="625"/>
      <c r="AI834" s="625"/>
      <c r="AJ834" s="625"/>
      <c r="AK834" s="625"/>
      <c r="AL834" s="625"/>
      <c r="AM834" s="625"/>
      <c r="AN834" s="606"/>
      <c r="AO834" s="606"/>
      <c r="AP834" s="606"/>
      <c r="AQ834" s="606"/>
      <c r="AR834" s="606"/>
      <c r="AS834" s="606"/>
      <c r="AT834" s="606"/>
      <c r="AU834" s="606"/>
      <c r="AV834" s="606"/>
      <c r="AW834" s="606"/>
      <c r="AX834" s="606"/>
      <c r="AY834" s="606"/>
      <c r="AZ834" s="606"/>
      <c r="BA834" s="606"/>
    </row>
    <row r="835" spans="1:53" s="672" customFormat="1" x14ac:dyDescent="0.25">
      <c r="A835" s="606"/>
      <c r="B835" s="677"/>
      <c r="C835" s="677"/>
      <c r="D835" s="676"/>
      <c r="E835" s="675"/>
      <c r="F835" s="675"/>
      <c r="G835" s="673"/>
      <c r="H835" s="674"/>
      <c r="I835" s="673"/>
      <c r="J835" s="679" t="str">
        <f>IF(D835&lt;&gt;"",IF(E835&lt;&gt;"",VLOOKUP(CONCATENATE(D835,"-",E835),'[2]Three Phase - UG'!$C$8:$T$18,9,FALSE),""),"")</f>
        <v/>
      </c>
      <c r="K835" s="679" t="str">
        <f>IF(D835&lt;&gt;"",IF(E835&lt;&gt;"",VLOOKUP(CONCATENATE(D835,"-",E835),'[2]Three Phase - UG'!$C$8:$T$18,10,FALSE),""),"")</f>
        <v/>
      </c>
      <c r="L835" s="679" t="str">
        <f>IF(D835&lt;&gt;"",IF(E835&lt;&gt;"",VLOOKUP(CONCATENATE(D835,"-",E835),'[2]Three Phase - UG'!$C$8:$T$18,12,FALSE),""),"")</f>
        <v/>
      </c>
      <c r="M835" s="679" t="str">
        <f>IF(D835&lt;&gt;"",IF(E835&lt;&gt;"",VLOOKUP(CONCATENATE(D835,"-",E835),'[2]Three Phase - UG'!$C$8:$T$18,13,FALSE),""),"")</f>
        <v/>
      </c>
      <c r="N835" s="678" t="str">
        <f>IF(D835&lt;&gt;"",IF(E835&lt;&gt;"",VLOOKUP(CONCATENATE(D835,"-",E835),'[2]Three Phase - UG'!$C$8:$T$18,15,FALSE)*1000000,""),"")</f>
        <v/>
      </c>
      <c r="O835" s="679"/>
      <c r="P835" s="678"/>
      <c r="W835" s="671"/>
      <c r="X835" s="606"/>
      <c r="Y835" s="606"/>
      <c r="Z835" s="606"/>
      <c r="AA835" s="606"/>
      <c r="AB835" s="606"/>
      <c r="AC835" s="606"/>
      <c r="AD835" s="606"/>
      <c r="AE835" s="606"/>
      <c r="AF835" s="625"/>
      <c r="AG835" s="625"/>
      <c r="AH835" s="625"/>
      <c r="AI835" s="625"/>
      <c r="AJ835" s="625"/>
      <c r="AK835" s="625"/>
      <c r="AL835" s="625"/>
      <c r="AM835" s="625"/>
      <c r="AN835" s="606"/>
      <c r="AO835" s="606"/>
      <c r="AP835" s="606"/>
      <c r="AQ835" s="606"/>
      <c r="AR835" s="606"/>
      <c r="AS835" s="606"/>
      <c r="AT835" s="606"/>
      <c r="AU835" s="606"/>
      <c r="AV835" s="606"/>
      <c r="AW835" s="606"/>
      <c r="AX835" s="606"/>
      <c r="AY835" s="606"/>
      <c r="AZ835" s="606"/>
      <c r="BA835" s="606"/>
    </row>
    <row r="836" spans="1:53" s="672" customFormat="1" x14ac:dyDescent="0.25">
      <c r="A836" s="606"/>
      <c r="B836" s="677"/>
      <c r="C836" s="677"/>
      <c r="D836" s="676"/>
      <c r="E836" s="675"/>
      <c r="F836" s="675"/>
      <c r="G836" s="673"/>
      <c r="H836" s="674"/>
      <c r="I836" s="673"/>
      <c r="J836" s="679" t="str">
        <f>IF(D836&lt;&gt;"",IF(E836&lt;&gt;"",VLOOKUP(CONCATENATE(D836,"-",E836),'[2]Three Phase - UG'!$C$8:$T$18,9,FALSE),""),"")</f>
        <v/>
      </c>
      <c r="K836" s="679" t="str">
        <f>IF(D836&lt;&gt;"",IF(E836&lt;&gt;"",VLOOKUP(CONCATENATE(D836,"-",E836),'[2]Three Phase - UG'!$C$8:$T$18,10,FALSE),""),"")</f>
        <v/>
      </c>
      <c r="L836" s="679" t="str">
        <f>IF(D836&lt;&gt;"",IF(E836&lt;&gt;"",VLOOKUP(CONCATENATE(D836,"-",E836),'[2]Three Phase - UG'!$C$8:$T$18,12,FALSE),""),"")</f>
        <v/>
      </c>
      <c r="M836" s="679" t="str">
        <f>IF(D836&lt;&gt;"",IF(E836&lt;&gt;"",VLOOKUP(CONCATENATE(D836,"-",E836),'[2]Three Phase - UG'!$C$8:$T$18,13,FALSE),""),"")</f>
        <v/>
      </c>
      <c r="N836" s="678" t="str">
        <f>IF(D836&lt;&gt;"",IF(E836&lt;&gt;"",VLOOKUP(CONCATENATE(D836,"-",E836),'[2]Three Phase - UG'!$C$8:$T$18,15,FALSE)*1000000,""),"")</f>
        <v/>
      </c>
      <c r="O836" s="679"/>
      <c r="P836" s="678"/>
      <c r="W836" s="671"/>
      <c r="X836" s="606"/>
      <c r="Y836" s="606"/>
      <c r="Z836" s="606"/>
      <c r="AA836" s="606"/>
      <c r="AB836" s="606"/>
      <c r="AC836" s="606"/>
      <c r="AD836" s="606"/>
      <c r="AE836" s="606"/>
      <c r="AF836" s="625"/>
      <c r="AG836" s="625"/>
      <c r="AH836" s="625"/>
      <c r="AI836" s="625"/>
      <c r="AJ836" s="625"/>
      <c r="AK836" s="625"/>
      <c r="AL836" s="625"/>
      <c r="AM836" s="625"/>
      <c r="AN836" s="606"/>
      <c r="AO836" s="606"/>
      <c r="AP836" s="606"/>
      <c r="AQ836" s="606"/>
      <c r="AR836" s="606"/>
      <c r="AS836" s="606"/>
      <c r="AT836" s="606"/>
      <c r="AU836" s="606"/>
      <c r="AV836" s="606"/>
      <c r="AW836" s="606"/>
      <c r="AX836" s="606"/>
      <c r="AY836" s="606"/>
      <c r="AZ836" s="606"/>
      <c r="BA836" s="606"/>
    </row>
    <row r="837" spans="1:53" s="672" customFormat="1" x14ac:dyDescent="0.25">
      <c r="A837" s="606"/>
      <c r="B837" s="677"/>
      <c r="C837" s="677"/>
      <c r="D837" s="676"/>
      <c r="E837" s="675"/>
      <c r="F837" s="675"/>
      <c r="G837" s="673"/>
      <c r="H837" s="674"/>
      <c r="I837" s="673"/>
      <c r="J837" s="679" t="str">
        <f>IF(D837&lt;&gt;"",IF(E837&lt;&gt;"",VLOOKUP(CONCATENATE(D837,"-",E837),'[2]Three Phase - UG'!$C$8:$T$18,9,FALSE),""),"")</f>
        <v/>
      </c>
      <c r="K837" s="679" t="str">
        <f>IF(D837&lt;&gt;"",IF(E837&lt;&gt;"",VLOOKUP(CONCATENATE(D837,"-",E837),'[2]Three Phase - UG'!$C$8:$T$18,10,FALSE),""),"")</f>
        <v/>
      </c>
      <c r="L837" s="679" t="str">
        <f>IF(D837&lt;&gt;"",IF(E837&lt;&gt;"",VLOOKUP(CONCATENATE(D837,"-",E837),'[2]Three Phase - UG'!$C$8:$T$18,12,FALSE),""),"")</f>
        <v/>
      </c>
      <c r="M837" s="679" t="str">
        <f>IF(D837&lt;&gt;"",IF(E837&lt;&gt;"",VLOOKUP(CONCATENATE(D837,"-",E837),'[2]Three Phase - UG'!$C$8:$T$18,13,FALSE),""),"")</f>
        <v/>
      </c>
      <c r="N837" s="678" t="str">
        <f>IF(D837&lt;&gt;"",IF(E837&lt;&gt;"",VLOOKUP(CONCATENATE(D837,"-",E837),'[2]Three Phase - UG'!$C$8:$T$18,15,FALSE)*1000000,""),"")</f>
        <v/>
      </c>
      <c r="O837" s="679"/>
      <c r="P837" s="678"/>
      <c r="W837" s="671"/>
      <c r="X837" s="606"/>
      <c r="Y837" s="606"/>
      <c r="Z837" s="606"/>
      <c r="AA837" s="606"/>
      <c r="AB837" s="606"/>
      <c r="AC837" s="606"/>
      <c r="AD837" s="606"/>
      <c r="AE837" s="606"/>
      <c r="AF837" s="625"/>
      <c r="AG837" s="625"/>
      <c r="AH837" s="625"/>
      <c r="AI837" s="625"/>
      <c r="AJ837" s="625"/>
      <c r="AK837" s="625"/>
      <c r="AL837" s="625"/>
      <c r="AM837" s="625"/>
      <c r="AN837" s="606"/>
      <c r="AO837" s="606"/>
      <c r="AP837" s="606"/>
      <c r="AQ837" s="606"/>
      <c r="AR837" s="606"/>
      <c r="AS837" s="606"/>
      <c r="AT837" s="606"/>
      <c r="AU837" s="606"/>
      <c r="AV837" s="606"/>
      <c r="AW837" s="606"/>
      <c r="AX837" s="606"/>
      <c r="AY837" s="606"/>
      <c r="AZ837" s="606"/>
      <c r="BA837" s="606"/>
    </row>
    <row r="838" spans="1:53" s="672" customFormat="1" x14ac:dyDescent="0.25">
      <c r="A838" s="606"/>
      <c r="B838" s="677"/>
      <c r="C838" s="677"/>
      <c r="D838" s="676"/>
      <c r="E838" s="675"/>
      <c r="F838" s="675"/>
      <c r="G838" s="673"/>
      <c r="H838" s="674"/>
      <c r="I838" s="673"/>
      <c r="J838" s="679" t="str">
        <f>IF(D838&lt;&gt;"",IF(E838&lt;&gt;"",VLOOKUP(CONCATENATE(D838,"-",E838),'[2]Three Phase - UG'!$C$8:$T$18,9,FALSE),""),"")</f>
        <v/>
      </c>
      <c r="K838" s="679" t="str">
        <f>IF(D838&lt;&gt;"",IF(E838&lt;&gt;"",VLOOKUP(CONCATENATE(D838,"-",E838),'[2]Three Phase - UG'!$C$8:$T$18,10,FALSE),""),"")</f>
        <v/>
      </c>
      <c r="L838" s="679" t="str">
        <f>IF(D838&lt;&gt;"",IF(E838&lt;&gt;"",VLOOKUP(CONCATENATE(D838,"-",E838),'[2]Three Phase - UG'!$C$8:$T$18,12,FALSE),""),"")</f>
        <v/>
      </c>
      <c r="M838" s="679" t="str">
        <f>IF(D838&lt;&gt;"",IF(E838&lt;&gt;"",VLOOKUP(CONCATENATE(D838,"-",E838),'[2]Three Phase - UG'!$C$8:$T$18,13,FALSE),""),"")</f>
        <v/>
      </c>
      <c r="N838" s="678" t="str">
        <f>IF(D838&lt;&gt;"",IF(E838&lt;&gt;"",VLOOKUP(CONCATENATE(D838,"-",E838),'[2]Three Phase - UG'!$C$8:$T$18,15,FALSE)*1000000,""),"")</f>
        <v/>
      </c>
      <c r="O838" s="679"/>
      <c r="P838" s="678"/>
      <c r="W838" s="671"/>
      <c r="X838" s="606"/>
      <c r="Y838" s="606"/>
      <c r="Z838" s="606"/>
      <c r="AA838" s="606"/>
      <c r="AB838" s="606"/>
      <c r="AC838" s="606"/>
      <c r="AD838" s="606"/>
      <c r="AE838" s="606"/>
      <c r="AF838" s="625"/>
      <c r="AG838" s="625"/>
      <c r="AH838" s="625"/>
      <c r="AI838" s="625"/>
      <c r="AJ838" s="625"/>
      <c r="AK838" s="625"/>
      <c r="AL838" s="625"/>
      <c r="AM838" s="625"/>
      <c r="AN838" s="606"/>
      <c r="AO838" s="606"/>
      <c r="AP838" s="606"/>
      <c r="AQ838" s="606"/>
      <c r="AR838" s="606"/>
      <c r="AS838" s="606"/>
      <c r="AT838" s="606"/>
      <c r="AU838" s="606"/>
      <c r="AV838" s="606"/>
      <c r="AW838" s="606"/>
      <c r="AX838" s="606"/>
      <c r="AY838" s="606"/>
      <c r="AZ838" s="606"/>
      <c r="BA838" s="606"/>
    </row>
    <row r="839" spans="1:53" s="672" customFormat="1" x14ac:dyDescent="0.25">
      <c r="A839" s="606"/>
      <c r="B839" s="677"/>
      <c r="C839" s="677"/>
      <c r="D839" s="676"/>
      <c r="E839" s="675"/>
      <c r="F839" s="675"/>
      <c r="G839" s="673"/>
      <c r="H839" s="674"/>
      <c r="I839" s="673"/>
      <c r="J839" s="679" t="str">
        <f>IF(D839&lt;&gt;"",IF(E839&lt;&gt;"",VLOOKUP(CONCATENATE(D839,"-",E839),'[2]Three Phase - UG'!$C$8:$T$18,9,FALSE),""),"")</f>
        <v/>
      </c>
      <c r="K839" s="679" t="str">
        <f>IF(D839&lt;&gt;"",IF(E839&lt;&gt;"",VLOOKUP(CONCATENATE(D839,"-",E839),'[2]Three Phase - UG'!$C$8:$T$18,10,FALSE),""),"")</f>
        <v/>
      </c>
      <c r="L839" s="679" t="str">
        <f>IF(D839&lt;&gt;"",IF(E839&lt;&gt;"",VLOOKUP(CONCATENATE(D839,"-",E839),'[2]Three Phase - UG'!$C$8:$T$18,12,FALSE),""),"")</f>
        <v/>
      </c>
      <c r="M839" s="679" t="str">
        <f>IF(D839&lt;&gt;"",IF(E839&lt;&gt;"",VLOOKUP(CONCATENATE(D839,"-",E839),'[2]Three Phase - UG'!$C$8:$T$18,13,FALSE),""),"")</f>
        <v/>
      </c>
      <c r="N839" s="678" t="str">
        <f>IF(D839&lt;&gt;"",IF(E839&lt;&gt;"",VLOOKUP(CONCATENATE(D839,"-",E839),'[2]Three Phase - UG'!$C$8:$T$18,15,FALSE)*1000000,""),"")</f>
        <v/>
      </c>
      <c r="O839" s="679"/>
      <c r="P839" s="678"/>
      <c r="W839" s="671"/>
      <c r="X839" s="606"/>
      <c r="Y839" s="606"/>
      <c r="Z839" s="606"/>
      <c r="AA839" s="606"/>
      <c r="AB839" s="606"/>
      <c r="AC839" s="606"/>
      <c r="AD839" s="606"/>
      <c r="AE839" s="606"/>
      <c r="AF839" s="625"/>
      <c r="AG839" s="625"/>
      <c r="AH839" s="625"/>
      <c r="AI839" s="625"/>
      <c r="AJ839" s="625"/>
      <c r="AK839" s="625"/>
      <c r="AL839" s="625"/>
      <c r="AM839" s="625"/>
      <c r="AN839" s="606"/>
      <c r="AO839" s="606"/>
      <c r="AP839" s="606"/>
      <c r="AQ839" s="606"/>
      <c r="AR839" s="606"/>
      <c r="AS839" s="606"/>
      <c r="AT839" s="606"/>
      <c r="AU839" s="606"/>
      <c r="AV839" s="606"/>
      <c r="AW839" s="606"/>
      <c r="AX839" s="606"/>
      <c r="AY839" s="606"/>
      <c r="AZ839" s="606"/>
      <c r="BA839" s="606"/>
    </row>
    <row r="840" spans="1:53" s="672" customFormat="1" x14ac:dyDescent="0.25">
      <c r="A840" s="606"/>
      <c r="B840" s="677"/>
      <c r="C840" s="677"/>
      <c r="D840" s="676"/>
      <c r="E840" s="675"/>
      <c r="F840" s="675"/>
      <c r="G840" s="673"/>
      <c r="H840" s="674"/>
      <c r="I840" s="673"/>
      <c r="J840" s="679" t="str">
        <f>IF(D840&lt;&gt;"",IF(E840&lt;&gt;"",VLOOKUP(CONCATENATE(D840,"-",E840),'[2]Three Phase - UG'!$C$8:$T$18,9,FALSE),""),"")</f>
        <v/>
      </c>
      <c r="K840" s="679" t="str">
        <f>IF(D840&lt;&gt;"",IF(E840&lt;&gt;"",VLOOKUP(CONCATENATE(D840,"-",E840),'[2]Three Phase - UG'!$C$8:$T$18,10,FALSE),""),"")</f>
        <v/>
      </c>
      <c r="L840" s="679" t="str">
        <f>IF(D840&lt;&gt;"",IF(E840&lt;&gt;"",VLOOKUP(CONCATENATE(D840,"-",E840),'[2]Three Phase - UG'!$C$8:$T$18,12,FALSE),""),"")</f>
        <v/>
      </c>
      <c r="M840" s="679" t="str">
        <f>IF(D840&lt;&gt;"",IF(E840&lt;&gt;"",VLOOKUP(CONCATENATE(D840,"-",E840),'[2]Three Phase - UG'!$C$8:$T$18,13,FALSE),""),"")</f>
        <v/>
      </c>
      <c r="N840" s="678" t="str">
        <f>IF(D840&lt;&gt;"",IF(E840&lt;&gt;"",VLOOKUP(CONCATENATE(D840,"-",E840),'[2]Three Phase - UG'!$C$8:$T$18,15,FALSE)*1000000,""),"")</f>
        <v/>
      </c>
      <c r="O840" s="679"/>
      <c r="P840" s="678"/>
      <c r="W840" s="671"/>
      <c r="X840" s="606"/>
      <c r="Y840" s="606"/>
      <c r="Z840" s="606"/>
      <c r="AA840" s="606"/>
      <c r="AB840" s="606"/>
      <c r="AC840" s="606"/>
      <c r="AD840" s="606"/>
      <c r="AE840" s="606"/>
      <c r="AF840" s="625"/>
      <c r="AG840" s="625"/>
      <c r="AH840" s="625"/>
      <c r="AI840" s="625"/>
      <c r="AJ840" s="625"/>
      <c r="AK840" s="625"/>
      <c r="AL840" s="625"/>
      <c r="AM840" s="625"/>
      <c r="AN840" s="606"/>
      <c r="AO840" s="606"/>
      <c r="AP840" s="606"/>
      <c r="AQ840" s="606"/>
      <c r="AR840" s="606"/>
      <c r="AS840" s="606"/>
      <c r="AT840" s="606"/>
      <c r="AU840" s="606"/>
      <c r="AV840" s="606"/>
      <c r="AW840" s="606"/>
      <c r="AX840" s="606"/>
      <c r="AY840" s="606"/>
      <c r="AZ840" s="606"/>
      <c r="BA840" s="606"/>
    </row>
    <row r="841" spans="1:53" s="672" customFormat="1" x14ac:dyDescent="0.25">
      <c r="A841" s="606"/>
      <c r="B841" s="677"/>
      <c r="C841" s="677"/>
      <c r="D841" s="676"/>
      <c r="E841" s="675"/>
      <c r="F841" s="675"/>
      <c r="G841" s="673"/>
      <c r="H841" s="674"/>
      <c r="I841" s="673"/>
      <c r="J841" s="679" t="str">
        <f>IF(D841&lt;&gt;"",IF(E841&lt;&gt;"",VLOOKUP(CONCATENATE(D841,"-",E841),'[2]Three Phase - UG'!$C$8:$T$18,9,FALSE),""),"")</f>
        <v/>
      </c>
      <c r="K841" s="679" t="str">
        <f>IF(D841&lt;&gt;"",IF(E841&lt;&gt;"",VLOOKUP(CONCATENATE(D841,"-",E841),'[2]Three Phase - UG'!$C$8:$T$18,10,FALSE),""),"")</f>
        <v/>
      </c>
      <c r="L841" s="679" t="str">
        <f>IF(D841&lt;&gt;"",IF(E841&lt;&gt;"",VLOOKUP(CONCATENATE(D841,"-",E841),'[2]Three Phase - UG'!$C$8:$T$18,12,FALSE),""),"")</f>
        <v/>
      </c>
      <c r="M841" s="679" t="str">
        <f>IF(D841&lt;&gt;"",IF(E841&lt;&gt;"",VLOOKUP(CONCATENATE(D841,"-",E841),'[2]Three Phase - UG'!$C$8:$T$18,13,FALSE),""),"")</f>
        <v/>
      </c>
      <c r="N841" s="678" t="str">
        <f>IF(D841&lt;&gt;"",IF(E841&lt;&gt;"",VLOOKUP(CONCATENATE(D841,"-",E841),'[2]Three Phase - UG'!$C$8:$T$18,15,FALSE)*1000000,""),"")</f>
        <v/>
      </c>
      <c r="O841" s="679"/>
      <c r="P841" s="678"/>
      <c r="W841" s="671"/>
      <c r="X841" s="606"/>
      <c r="Y841" s="606"/>
      <c r="Z841" s="606"/>
      <c r="AA841" s="606"/>
      <c r="AB841" s="606"/>
      <c r="AC841" s="606"/>
      <c r="AD841" s="606"/>
      <c r="AE841" s="606"/>
      <c r="AF841" s="625"/>
      <c r="AG841" s="625"/>
      <c r="AH841" s="625"/>
      <c r="AI841" s="625"/>
      <c r="AJ841" s="625"/>
      <c r="AK841" s="625"/>
      <c r="AL841" s="625"/>
      <c r="AM841" s="625"/>
      <c r="AN841" s="606"/>
      <c r="AO841" s="606"/>
      <c r="AP841" s="606"/>
      <c r="AQ841" s="606"/>
      <c r="AR841" s="606"/>
      <c r="AS841" s="606"/>
      <c r="AT841" s="606"/>
      <c r="AU841" s="606"/>
      <c r="AV841" s="606"/>
      <c r="AW841" s="606"/>
      <c r="AX841" s="606"/>
      <c r="AY841" s="606"/>
      <c r="AZ841" s="606"/>
      <c r="BA841" s="606"/>
    </row>
    <row r="842" spans="1:53" s="672" customFormat="1" x14ac:dyDescent="0.25">
      <c r="A842" s="606"/>
      <c r="B842" s="677"/>
      <c r="C842" s="677"/>
      <c r="D842" s="676"/>
      <c r="E842" s="675"/>
      <c r="F842" s="675"/>
      <c r="G842" s="673"/>
      <c r="H842" s="674"/>
      <c r="I842" s="673"/>
      <c r="J842" s="679" t="str">
        <f>IF(D842&lt;&gt;"",IF(E842&lt;&gt;"",VLOOKUP(CONCATENATE(D842,"-",E842),'[2]Three Phase - UG'!$C$8:$T$18,9,FALSE),""),"")</f>
        <v/>
      </c>
      <c r="K842" s="679" t="str">
        <f>IF(D842&lt;&gt;"",IF(E842&lt;&gt;"",VLOOKUP(CONCATENATE(D842,"-",E842),'[2]Three Phase - UG'!$C$8:$T$18,10,FALSE),""),"")</f>
        <v/>
      </c>
      <c r="L842" s="679" t="str">
        <f>IF(D842&lt;&gt;"",IF(E842&lt;&gt;"",VLOOKUP(CONCATENATE(D842,"-",E842),'[2]Three Phase - UG'!$C$8:$T$18,12,FALSE),""),"")</f>
        <v/>
      </c>
      <c r="M842" s="679" t="str">
        <f>IF(D842&lt;&gt;"",IF(E842&lt;&gt;"",VLOOKUP(CONCATENATE(D842,"-",E842),'[2]Three Phase - UG'!$C$8:$T$18,13,FALSE),""),"")</f>
        <v/>
      </c>
      <c r="N842" s="678" t="str">
        <f>IF(D842&lt;&gt;"",IF(E842&lt;&gt;"",VLOOKUP(CONCATENATE(D842,"-",E842),'[2]Three Phase - UG'!$C$8:$T$18,15,FALSE)*1000000,""),"")</f>
        <v/>
      </c>
      <c r="O842" s="679"/>
      <c r="P842" s="678"/>
      <c r="W842" s="671"/>
      <c r="X842" s="606"/>
      <c r="Y842" s="606"/>
      <c r="Z842" s="606"/>
      <c r="AA842" s="606"/>
      <c r="AB842" s="606"/>
      <c r="AC842" s="606"/>
      <c r="AD842" s="606"/>
      <c r="AE842" s="606"/>
      <c r="AF842" s="625"/>
      <c r="AG842" s="625"/>
      <c r="AH842" s="625"/>
      <c r="AI842" s="625"/>
      <c r="AJ842" s="625"/>
      <c r="AK842" s="625"/>
      <c r="AL842" s="625"/>
      <c r="AM842" s="625"/>
      <c r="AN842" s="606"/>
      <c r="AO842" s="606"/>
      <c r="AP842" s="606"/>
      <c r="AQ842" s="606"/>
      <c r="AR842" s="606"/>
      <c r="AS842" s="606"/>
      <c r="AT842" s="606"/>
      <c r="AU842" s="606"/>
      <c r="AV842" s="606"/>
      <c r="AW842" s="606"/>
      <c r="AX842" s="606"/>
      <c r="AY842" s="606"/>
      <c r="AZ842" s="606"/>
      <c r="BA842" s="606"/>
    </row>
    <row r="843" spans="1:53" s="672" customFormat="1" x14ac:dyDescent="0.25">
      <c r="A843" s="606"/>
      <c r="B843" s="677"/>
      <c r="C843" s="677"/>
      <c r="D843" s="676"/>
      <c r="E843" s="675"/>
      <c r="F843" s="675"/>
      <c r="G843" s="673"/>
      <c r="H843" s="674"/>
      <c r="I843" s="673"/>
      <c r="J843" s="679" t="str">
        <f>IF(D843&lt;&gt;"",IF(E843&lt;&gt;"",VLOOKUP(CONCATENATE(D843,"-",E843),'[2]Three Phase - UG'!$C$8:$T$18,9,FALSE),""),"")</f>
        <v/>
      </c>
      <c r="K843" s="679" t="str">
        <f>IF(D843&lt;&gt;"",IF(E843&lt;&gt;"",VLOOKUP(CONCATENATE(D843,"-",E843),'[2]Three Phase - UG'!$C$8:$T$18,10,FALSE),""),"")</f>
        <v/>
      </c>
      <c r="L843" s="679" t="str">
        <f>IF(D843&lt;&gt;"",IF(E843&lt;&gt;"",VLOOKUP(CONCATENATE(D843,"-",E843),'[2]Three Phase - UG'!$C$8:$T$18,12,FALSE),""),"")</f>
        <v/>
      </c>
      <c r="M843" s="679" t="str">
        <f>IF(D843&lt;&gt;"",IF(E843&lt;&gt;"",VLOOKUP(CONCATENATE(D843,"-",E843),'[2]Three Phase - UG'!$C$8:$T$18,13,FALSE),""),"")</f>
        <v/>
      </c>
      <c r="N843" s="678" t="str">
        <f>IF(D843&lt;&gt;"",IF(E843&lt;&gt;"",VLOOKUP(CONCATENATE(D843,"-",E843),'[2]Three Phase - UG'!$C$8:$T$18,15,FALSE)*1000000,""),"")</f>
        <v/>
      </c>
      <c r="O843" s="679"/>
      <c r="P843" s="678"/>
      <c r="W843" s="671"/>
      <c r="X843" s="606"/>
      <c r="Y843" s="606"/>
      <c r="Z843" s="606"/>
      <c r="AA843" s="606"/>
      <c r="AB843" s="606"/>
      <c r="AC843" s="606"/>
      <c r="AD843" s="606"/>
      <c r="AE843" s="606"/>
      <c r="AF843" s="625"/>
      <c r="AG843" s="625"/>
      <c r="AH843" s="625"/>
      <c r="AI843" s="625"/>
      <c r="AJ843" s="625"/>
      <c r="AK843" s="625"/>
      <c r="AL843" s="625"/>
      <c r="AM843" s="625"/>
      <c r="AN843" s="606"/>
      <c r="AO843" s="606"/>
      <c r="AP843" s="606"/>
      <c r="AQ843" s="606"/>
      <c r="AR843" s="606"/>
      <c r="AS843" s="606"/>
      <c r="AT843" s="606"/>
      <c r="AU843" s="606"/>
      <c r="AV843" s="606"/>
      <c r="AW843" s="606"/>
      <c r="AX843" s="606"/>
      <c r="AY843" s="606"/>
      <c r="AZ843" s="606"/>
      <c r="BA843" s="606"/>
    </row>
    <row r="844" spans="1:53" s="672" customFormat="1" x14ac:dyDescent="0.25">
      <c r="A844" s="606"/>
      <c r="B844" s="677"/>
      <c r="C844" s="677"/>
      <c r="D844" s="676"/>
      <c r="E844" s="675"/>
      <c r="F844" s="675"/>
      <c r="G844" s="673"/>
      <c r="H844" s="674"/>
      <c r="I844" s="673"/>
      <c r="J844" s="679" t="str">
        <f>IF(D844&lt;&gt;"",IF(E844&lt;&gt;"",VLOOKUP(CONCATENATE(D844,"-",E844),'[2]Three Phase - UG'!$C$8:$T$18,9,FALSE),""),"")</f>
        <v/>
      </c>
      <c r="K844" s="679" t="str">
        <f>IF(D844&lt;&gt;"",IF(E844&lt;&gt;"",VLOOKUP(CONCATENATE(D844,"-",E844),'[2]Three Phase - UG'!$C$8:$T$18,10,FALSE),""),"")</f>
        <v/>
      </c>
      <c r="L844" s="679" t="str">
        <f>IF(D844&lt;&gt;"",IF(E844&lt;&gt;"",VLOOKUP(CONCATENATE(D844,"-",E844),'[2]Three Phase - UG'!$C$8:$T$18,12,FALSE),""),"")</f>
        <v/>
      </c>
      <c r="M844" s="679" t="str">
        <f>IF(D844&lt;&gt;"",IF(E844&lt;&gt;"",VLOOKUP(CONCATENATE(D844,"-",E844),'[2]Three Phase - UG'!$C$8:$T$18,13,FALSE),""),"")</f>
        <v/>
      </c>
      <c r="N844" s="678" t="str">
        <f>IF(D844&lt;&gt;"",IF(E844&lt;&gt;"",VLOOKUP(CONCATENATE(D844,"-",E844),'[2]Three Phase - UG'!$C$8:$T$18,15,FALSE)*1000000,""),"")</f>
        <v/>
      </c>
      <c r="O844" s="679"/>
      <c r="P844" s="678"/>
      <c r="W844" s="671"/>
      <c r="X844" s="606"/>
      <c r="Y844" s="606"/>
      <c r="Z844" s="606"/>
      <c r="AA844" s="606"/>
      <c r="AB844" s="606"/>
      <c r="AC844" s="606"/>
      <c r="AD844" s="606"/>
      <c r="AE844" s="606"/>
      <c r="AF844" s="625"/>
      <c r="AG844" s="625"/>
      <c r="AH844" s="625"/>
      <c r="AI844" s="625"/>
      <c r="AJ844" s="625"/>
      <c r="AK844" s="625"/>
      <c r="AL844" s="625"/>
      <c r="AM844" s="625"/>
      <c r="AN844" s="606"/>
      <c r="AO844" s="606"/>
      <c r="AP844" s="606"/>
      <c r="AQ844" s="606"/>
      <c r="AR844" s="606"/>
      <c r="AS844" s="606"/>
      <c r="AT844" s="606"/>
      <c r="AU844" s="606"/>
      <c r="AV844" s="606"/>
      <c r="AW844" s="606"/>
      <c r="AX844" s="606"/>
      <c r="AY844" s="606"/>
      <c r="AZ844" s="606"/>
      <c r="BA844" s="606"/>
    </row>
    <row r="845" spans="1:53" s="672" customFormat="1" x14ac:dyDescent="0.25">
      <c r="A845" s="606"/>
      <c r="B845" s="677"/>
      <c r="C845" s="677"/>
      <c r="D845" s="676"/>
      <c r="E845" s="675"/>
      <c r="F845" s="675"/>
      <c r="G845" s="673"/>
      <c r="H845" s="674"/>
      <c r="I845" s="673"/>
      <c r="J845" s="679" t="str">
        <f>IF(D845&lt;&gt;"",IF(E845&lt;&gt;"",VLOOKUP(CONCATENATE(D845,"-",E845),'[2]Three Phase - UG'!$C$8:$T$18,9,FALSE),""),"")</f>
        <v/>
      </c>
      <c r="K845" s="679" t="str">
        <f>IF(D845&lt;&gt;"",IF(E845&lt;&gt;"",VLOOKUP(CONCATENATE(D845,"-",E845),'[2]Three Phase - UG'!$C$8:$T$18,10,FALSE),""),"")</f>
        <v/>
      </c>
      <c r="L845" s="679" t="str">
        <f>IF(D845&lt;&gt;"",IF(E845&lt;&gt;"",VLOOKUP(CONCATENATE(D845,"-",E845),'[2]Three Phase - UG'!$C$8:$T$18,12,FALSE),""),"")</f>
        <v/>
      </c>
      <c r="M845" s="679" t="str">
        <f>IF(D845&lt;&gt;"",IF(E845&lt;&gt;"",VLOOKUP(CONCATENATE(D845,"-",E845),'[2]Three Phase - UG'!$C$8:$T$18,13,FALSE),""),"")</f>
        <v/>
      </c>
      <c r="N845" s="678" t="str">
        <f>IF(D845&lt;&gt;"",IF(E845&lt;&gt;"",VLOOKUP(CONCATENATE(D845,"-",E845),'[2]Three Phase - UG'!$C$8:$T$18,15,FALSE)*1000000,""),"")</f>
        <v/>
      </c>
      <c r="O845" s="679"/>
      <c r="P845" s="678"/>
      <c r="W845" s="671"/>
      <c r="X845" s="606"/>
      <c r="Y845" s="606"/>
      <c r="Z845" s="606"/>
      <c r="AA845" s="606"/>
      <c r="AB845" s="606"/>
      <c r="AC845" s="606"/>
      <c r="AD845" s="606"/>
      <c r="AE845" s="606"/>
      <c r="AF845" s="625"/>
      <c r="AG845" s="625"/>
      <c r="AH845" s="625"/>
      <c r="AI845" s="625"/>
      <c r="AJ845" s="625"/>
      <c r="AK845" s="625"/>
      <c r="AL845" s="625"/>
      <c r="AM845" s="625"/>
      <c r="AN845" s="606"/>
      <c r="AO845" s="606"/>
      <c r="AP845" s="606"/>
      <c r="AQ845" s="606"/>
      <c r="AR845" s="606"/>
      <c r="AS845" s="606"/>
      <c r="AT845" s="606"/>
      <c r="AU845" s="606"/>
      <c r="AV845" s="606"/>
      <c r="AW845" s="606"/>
      <c r="AX845" s="606"/>
      <c r="AY845" s="606"/>
      <c r="AZ845" s="606"/>
      <c r="BA845" s="606"/>
    </row>
    <row r="846" spans="1:53" s="672" customFormat="1" x14ac:dyDescent="0.25">
      <c r="A846" s="606"/>
      <c r="B846" s="677"/>
      <c r="C846" s="677"/>
      <c r="D846" s="676"/>
      <c r="E846" s="675"/>
      <c r="F846" s="675"/>
      <c r="G846" s="673"/>
      <c r="H846" s="674"/>
      <c r="I846" s="673"/>
      <c r="J846" s="679" t="str">
        <f>IF(D846&lt;&gt;"",IF(E846&lt;&gt;"",VLOOKUP(CONCATENATE(D846,"-",E846),'[2]Three Phase - UG'!$C$8:$T$18,9,FALSE),""),"")</f>
        <v/>
      </c>
      <c r="K846" s="679" t="str">
        <f>IF(D846&lt;&gt;"",IF(E846&lt;&gt;"",VLOOKUP(CONCATENATE(D846,"-",E846),'[2]Three Phase - UG'!$C$8:$T$18,10,FALSE),""),"")</f>
        <v/>
      </c>
      <c r="L846" s="679" t="str">
        <f>IF(D846&lt;&gt;"",IF(E846&lt;&gt;"",VLOOKUP(CONCATENATE(D846,"-",E846),'[2]Three Phase - UG'!$C$8:$T$18,12,FALSE),""),"")</f>
        <v/>
      </c>
      <c r="M846" s="679" t="str">
        <f>IF(D846&lt;&gt;"",IF(E846&lt;&gt;"",VLOOKUP(CONCATENATE(D846,"-",E846),'[2]Three Phase - UG'!$C$8:$T$18,13,FALSE),""),"")</f>
        <v/>
      </c>
      <c r="N846" s="678" t="str">
        <f>IF(D846&lt;&gt;"",IF(E846&lt;&gt;"",VLOOKUP(CONCATENATE(D846,"-",E846),'[2]Three Phase - UG'!$C$8:$T$18,15,FALSE)*1000000,""),"")</f>
        <v/>
      </c>
      <c r="O846" s="679"/>
      <c r="P846" s="678"/>
      <c r="W846" s="671"/>
      <c r="X846" s="606"/>
      <c r="Y846" s="606"/>
      <c r="Z846" s="606"/>
      <c r="AA846" s="606"/>
      <c r="AB846" s="606"/>
      <c r="AC846" s="606"/>
      <c r="AD846" s="606"/>
      <c r="AE846" s="606"/>
      <c r="AF846" s="625"/>
      <c r="AG846" s="625"/>
      <c r="AH846" s="625"/>
      <c r="AI846" s="625"/>
      <c r="AJ846" s="625"/>
      <c r="AK846" s="625"/>
      <c r="AL846" s="625"/>
      <c r="AM846" s="625"/>
      <c r="AN846" s="606"/>
      <c r="AO846" s="606"/>
      <c r="AP846" s="606"/>
      <c r="AQ846" s="606"/>
      <c r="AR846" s="606"/>
      <c r="AS846" s="606"/>
      <c r="AT846" s="606"/>
      <c r="AU846" s="606"/>
      <c r="AV846" s="606"/>
      <c r="AW846" s="606"/>
      <c r="AX846" s="606"/>
      <c r="AY846" s="606"/>
      <c r="AZ846" s="606"/>
      <c r="BA846" s="606"/>
    </row>
    <row r="847" spans="1:53" s="672" customFormat="1" x14ac:dyDescent="0.25">
      <c r="A847" s="606"/>
      <c r="B847" s="677"/>
      <c r="C847" s="677"/>
      <c r="D847" s="676"/>
      <c r="E847" s="675"/>
      <c r="F847" s="675"/>
      <c r="G847" s="673"/>
      <c r="H847" s="674"/>
      <c r="I847" s="673"/>
      <c r="J847" s="679" t="str">
        <f>IF(D847&lt;&gt;"",IF(E847&lt;&gt;"",VLOOKUP(CONCATENATE(D847,"-",E847),'[2]Three Phase - UG'!$C$8:$T$18,9,FALSE),""),"")</f>
        <v/>
      </c>
      <c r="K847" s="679" t="str">
        <f>IF(D847&lt;&gt;"",IF(E847&lt;&gt;"",VLOOKUP(CONCATENATE(D847,"-",E847),'[2]Three Phase - UG'!$C$8:$T$18,10,FALSE),""),"")</f>
        <v/>
      </c>
      <c r="L847" s="679" t="str">
        <f>IF(D847&lt;&gt;"",IF(E847&lt;&gt;"",VLOOKUP(CONCATENATE(D847,"-",E847),'[2]Three Phase - UG'!$C$8:$T$18,12,FALSE),""),"")</f>
        <v/>
      </c>
      <c r="M847" s="679" t="str">
        <f>IF(D847&lt;&gt;"",IF(E847&lt;&gt;"",VLOOKUP(CONCATENATE(D847,"-",E847),'[2]Three Phase - UG'!$C$8:$T$18,13,FALSE),""),"")</f>
        <v/>
      </c>
      <c r="N847" s="678" t="str">
        <f>IF(D847&lt;&gt;"",IF(E847&lt;&gt;"",VLOOKUP(CONCATENATE(D847,"-",E847),'[2]Three Phase - UG'!$C$8:$T$18,15,FALSE)*1000000,""),"")</f>
        <v/>
      </c>
      <c r="O847" s="679"/>
      <c r="P847" s="678"/>
      <c r="W847" s="671"/>
      <c r="X847" s="606"/>
      <c r="Y847" s="606"/>
      <c r="Z847" s="606"/>
      <c r="AA847" s="606"/>
      <c r="AB847" s="606"/>
      <c r="AC847" s="606"/>
      <c r="AD847" s="606"/>
      <c r="AE847" s="606"/>
      <c r="AF847" s="625"/>
      <c r="AG847" s="625"/>
      <c r="AH847" s="625"/>
      <c r="AI847" s="625"/>
      <c r="AJ847" s="625"/>
      <c r="AK847" s="625"/>
      <c r="AL847" s="625"/>
      <c r="AM847" s="625"/>
      <c r="AN847" s="606"/>
      <c r="AO847" s="606"/>
      <c r="AP847" s="606"/>
      <c r="AQ847" s="606"/>
      <c r="AR847" s="606"/>
      <c r="AS847" s="606"/>
      <c r="AT847" s="606"/>
      <c r="AU847" s="606"/>
      <c r="AV847" s="606"/>
      <c r="AW847" s="606"/>
      <c r="AX847" s="606"/>
      <c r="AY847" s="606"/>
      <c r="AZ847" s="606"/>
      <c r="BA847" s="606"/>
    </row>
    <row r="848" spans="1:53" s="672" customFormat="1" x14ac:dyDescent="0.25">
      <c r="A848" s="606"/>
      <c r="B848" s="677"/>
      <c r="C848" s="677"/>
      <c r="D848" s="676"/>
      <c r="E848" s="675"/>
      <c r="F848" s="675"/>
      <c r="G848" s="673"/>
      <c r="H848" s="674"/>
      <c r="I848" s="673"/>
      <c r="J848" s="679" t="str">
        <f>IF(D848&lt;&gt;"",IF(E848&lt;&gt;"",VLOOKUP(CONCATENATE(D848,"-",E848),'[2]Three Phase - UG'!$C$8:$T$18,9,FALSE),""),"")</f>
        <v/>
      </c>
      <c r="K848" s="679" t="str">
        <f>IF(D848&lt;&gt;"",IF(E848&lt;&gt;"",VLOOKUP(CONCATENATE(D848,"-",E848),'[2]Three Phase - UG'!$C$8:$T$18,10,FALSE),""),"")</f>
        <v/>
      </c>
      <c r="L848" s="679" t="str">
        <f>IF(D848&lt;&gt;"",IF(E848&lt;&gt;"",VLOOKUP(CONCATENATE(D848,"-",E848),'[2]Three Phase - UG'!$C$8:$T$18,12,FALSE),""),"")</f>
        <v/>
      </c>
      <c r="M848" s="679" t="str">
        <f>IF(D848&lt;&gt;"",IF(E848&lt;&gt;"",VLOOKUP(CONCATENATE(D848,"-",E848),'[2]Three Phase - UG'!$C$8:$T$18,13,FALSE),""),"")</f>
        <v/>
      </c>
      <c r="N848" s="678" t="str">
        <f>IF(D848&lt;&gt;"",IF(E848&lt;&gt;"",VLOOKUP(CONCATENATE(D848,"-",E848),'[2]Three Phase - UG'!$C$8:$T$18,15,FALSE)*1000000,""),"")</f>
        <v/>
      </c>
      <c r="O848" s="679"/>
      <c r="P848" s="678"/>
      <c r="W848" s="671"/>
      <c r="X848" s="606"/>
      <c r="Y848" s="606"/>
      <c r="Z848" s="606"/>
      <c r="AA848" s="606"/>
      <c r="AB848" s="606"/>
      <c r="AC848" s="606"/>
      <c r="AD848" s="606"/>
      <c r="AE848" s="606"/>
      <c r="AF848" s="625"/>
      <c r="AG848" s="625"/>
      <c r="AH848" s="625"/>
      <c r="AI848" s="625"/>
      <c r="AJ848" s="625"/>
      <c r="AK848" s="625"/>
      <c r="AL848" s="625"/>
      <c r="AM848" s="625"/>
      <c r="AN848" s="606"/>
      <c r="AO848" s="606"/>
      <c r="AP848" s="606"/>
      <c r="AQ848" s="606"/>
      <c r="AR848" s="606"/>
      <c r="AS848" s="606"/>
      <c r="AT848" s="606"/>
      <c r="AU848" s="606"/>
      <c r="AV848" s="606"/>
      <c r="AW848" s="606"/>
      <c r="AX848" s="606"/>
      <c r="AY848" s="606"/>
      <c r="AZ848" s="606"/>
      <c r="BA848" s="606"/>
    </row>
    <row r="849" spans="1:53" s="672" customFormat="1" x14ac:dyDescent="0.25">
      <c r="A849" s="606"/>
      <c r="B849" s="677"/>
      <c r="C849" s="677"/>
      <c r="D849" s="676"/>
      <c r="E849" s="675"/>
      <c r="F849" s="675"/>
      <c r="G849" s="673"/>
      <c r="H849" s="674"/>
      <c r="I849" s="673"/>
      <c r="J849" s="679" t="str">
        <f>IF(D849&lt;&gt;"",IF(E849&lt;&gt;"",VLOOKUP(CONCATENATE(D849,"-",E849),'[2]Three Phase - UG'!$C$8:$T$18,9,FALSE),""),"")</f>
        <v/>
      </c>
      <c r="K849" s="679" t="str">
        <f>IF(D849&lt;&gt;"",IF(E849&lt;&gt;"",VLOOKUP(CONCATENATE(D849,"-",E849),'[2]Three Phase - UG'!$C$8:$T$18,10,FALSE),""),"")</f>
        <v/>
      </c>
      <c r="L849" s="679" t="str">
        <f>IF(D849&lt;&gt;"",IF(E849&lt;&gt;"",VLOOKUP(CONCATENATE(D849,"-",E849),'[2]Three Phase - UG'!$C$8:$T$18,12,FALSE),""),"")</f>
        <v/>
      </c>
      <c r="M849" s="679" t="str">
        <f>IF(D849&lt;&gt;"",IF(E849&lt;&gt;"",VLOOKUP(CONCATENATE(D849,"-",E849),'[2]Three Phase - UG'!$C$8:$T$18,13,FALSE),""),"")</f>
        <v/>
      </c>
      <c r="N849" s="678" t="str">
        <f>IF(D849&lt;&gt;"",IF(E849&lt;&gt;"",VLOOKUP(CONCATENATE(D849,"-",E849),'[2]Three Phase - UG'!$C$8:$T$18,15,FALSE)*1000000,""),"")</f>
        <v/>
      </c>
      <c r="O849" s="679"/>
      <c r="P849" s="678"/>
      <c r="W849" s="671"/>
      <c r="X849" s="606"/>
      <c r="Y849" s="606"/>
      <c r="Z849" s="606"/>
      <c r="AA849" s="606"/>
      <c r="AB849" s="606"/>
      <c r="AC849" s="606"/>
      <c r="AD849" s="606"/>
      <c r="AE849" s="606"/>
      <c r="AF849" s="625"/>
      <c r="AG849" s="625"/>
      <c r="AH849" s="625"/>
      <c r="AI849" s="625"/>
      <c r="AJ849" s="625"/>
      <c r="AK849" s="625"/>
      <c r="AL849" s="625"/>
      <c r="AM849" s="625"/>
      <c r="AN849" s="606"/>
      <c r="AO849" s="606"/>
      <c r="AP849" s="606"/>
      <c r="AQ849" s="606"/>
      <c r="AR849" s="606"/>
      <c r="AS849" s="606"/>
      <c r="AT849" s="606"/>
      <c r="AU849" s="606"/>
      <c r="AV849" s="606"/>
      <c r="AW849" s="606"/>
      <c r="AX849" s="606"/>
      <c r="AY849" s="606"/>
      <c r="AZ849" s="606"/>
      <c r="BA849" s="606"/>
    </row>
    <row r="850" spans="1:53" s="672" customFormat="1" x14ac:dyDescent="0.25">
      <c r="A850" s="606"/>
      <c r="B850" s="677"/>
      <c r="C850" s="677"/>
      <c r="D850" s="676"/>
      <c r="E850" s="675"/>
      <c r="F850" s="675"/>
      <c r="G850" s="673"/>
      <c r="H850" s="674"/>
      <c r="I850" s="673"/>
      <c r="J850" s="679" t="str">
        <f>IF(D850&lt;&gt;"",IF(E850&lt;&gt;"",VLOOKUP(CONCATENATE(D850,"-",E850),'[2]Three Phase - UG'!$C$8:$T$18,9,FALSE),""),"")</f>
        <v/>
      </c>
      <c r="K850" s="679" t="str">
        <f>IF(D850&lt;&gt;"",IF(E850&lt;&gt;"",VLOOKUP(CONCATENATE(D850,"-",E850),'[2]Three Phase - UG'!$C$8:$T$18,10,FALSE),""),"")</f>
        <v/>
      </c>
      <c r="L850" s="679" t="str">
        <f>IF(D850&lt;&gt;"",IF(E850&lt;&gt;"",VLOOKUP(CONCATENATE(D850,"-",E850),'[2]Three Phase - UG'!$C$8:$T$18,12,FALSE),""),"")</f>
        <v/>
      </c>
      <c r="M850" s="679" t="str">
        <f>IF(D850&lt;&gt;"",IF(E850&lt;&gt;"",VLOOKUP(CONCATENATE(D850,"-",E850),'[2]Three Phase - UG'!$C$8:$T$18,13,FALSE),""),"")</f>
        <v/>
      </c>
      <c r="N850" s="678" t="str">
        <f>IF(D850&lt;&gt;"",IF(E850&lt;&gt;"",VLOOKUP(CONCATENATE(D850,"-",E850),'[2]Three Phase - UG'!$C$8:$T$18,15,FALSE)*1000000,""),"")</f>
        <v/>
      </c>
      <c r="O850" s="679"/>
      <c r="P850" s="678"/>
      <c r="W850" s="671"/>
      <c r="X850" s="606"/>
      <c r="Y850" s="606"/>
      <c r="Z850" s="606"/>
      <c r="AA850" s="606"/>
      <c r="AB850" s="606"/>
      <c r="AC850" s="606"/>
      <c r="AD850" s="606"/>
      <c r="AE850" s="606"/>
      <c r="AF850" s="625"/>
      <c r="AG850" s="625"/>
      <c r="AH850" s="625"/>
      <c r="AI850" s="625"/>
      <c r="AJ850" s="625"/>
      <c r="AK850" s="625"/>
      <c r="AL850" s="625"/>
      <c r="AM850" s="625"/>
      <c r="AN850" s="606"/>
      <c r="AO850" s="606"/>
      <c r="AP850" s="606"/>
      <c r="AQ850" s="606"/>
      <c r="AR850" s="606"/>
      <c r="AS850" s="606"/>
      <c r="AT850" s="606"/>
      <c r="AU850" s="606"/>
      <c r="AV850" s="606"/>
      <c r="AW850" s="606"/>
      <c r="AX850" s="606"/>
      <c r="AY850" s="606"/>
      <c r="AZ850" s="606"/>
      <c r="BA850" s="606"/>
    </row>
    <row r="851" spans="1:53" s="672" customFormat="1" x14ac:dyDescent="0.25">
      <c r="A851" s="606"/>
      <c r="B851" s="677"/>
      <c r="C851" s="677"/>
      <c r="D851" s="676"/>
      <c r="E851" s="675"/>
      <c r="F851" s="675"/>
      <c r="G851" s="673"/>
      <c r="H851" s="674"/>
      <c r="I851" s="673"/>
      <c r="J851" s="679" t="str">
        <f>IF(D851&lt;&gt;"",IF(E851&lt;&gt;"",VLOOKUP(CONCATENATE(D851,"-",E851),'[2]Three Phase - UG'!$C$8:$T$18,9,FALSE),""),"")</f>
        <v/>
      </c>
      <c r="K851" s="679" t="str">
        <f>IF(D851&lt;&gt;"",IF(E851&lt;&gt;"",VLOOKUP(CONCATENATE(D851,"-",E851),'[2]Three Phase - UG'!$C$8:$T$18,10,FALSE),""),"")</f>
        <v/>
      </c>
      <c r="L851" s="679" t="str">
        <f>IF(D851&lt;&gt;"",IF(E851&lt;&gt;"",VLOOKUP(CONCATENATE(D851,"-",E851),'[2]Three Phase - UG'!$C$8:$T$18,12,FALSE),""),"")</f>
        <v/>
      </c>
      <c r="M851" s="679" t="str">
        <f>IF(D851&lt;&gt;"",IF(E851&lt;&gt;"",VLOOKUP(CONCATENATE(D851,"-",E851),'[2]Three Phase - UG'!$C$8:$T$18,13,FALSE),""),"")</f>
        <v/>
      </c>
      <c r="N851" s="678" t="str">
        <f>IF(D851&lt;&gt;"",IF(E851&lt;&gt;"",VLOOKUP(CONCATENATE(D851,"-",E851),'[2]Three Phase - UG'!$C$8:$T$18,15,FALSE)*1000000,""),"")</f>
        <v/>
      </c>
      <c r="O851" s="679"/>
      <c r="P851" s="678"/>
      <c r="W851" s="671"/>
      <c r="X851" s="606"/>
      <c r="Y851" s="606"/>
      <c r="Z851" s="606"/>
      <c r="AA851" s="606"/>
      <c r="AB851" s="606"/>
      <c r="AC851" s="606"/>
      <c r="AD851" s="606"/>
      <c r="AE851" s="606"/>
      <c r="AF851" s="625"/>
      <c r="AG851" s="625"/>
      <c r="AH851" s="625"/>
      <c r="AI851" s="625"/>
      <c r="AJ851" s="625"/>
      <c r="AK851" s="625"/>
      <c r="AL851" s="625"/>
      <c r="AM851" s="625"/>
      <c r="AN851" s="606"/>
      <c r="AO851" s="606"/>
      <c r="AP851" s="606"/>
      <c r="AQ851" s="606"/>
      <c r="AR851" s="606"/>
      <c r="AS851" s="606"/>
      <c r="AT851" s="606"/>
      <c r="AU851" s="606"/>
      <c r="AV851" s="606"/>
      <c r="AW851" s="606"/>
      <c r="AX851" s="606"/>
      <c r="AY851" s="606"/>
      <c r="AZ851" s="606"/>
      <c r="BA851" s="606"/>
    </row>
    <row r="852" spans="1:53" s="672" customFormat="1" x14ac:dyDescent="0.25">
      <c r="A852" s="606"/>
      <c r="B852" s="677"/>
      <c r="C852" s="677"/>
      <c r="D852" s="676"/>
      <c r="E852" s="675"/>
      <c r="F852" s="675"/>
      <c r="G852" s="673"/>
      <c r="H852" s="674"/>
      <c r="I852" s="673"/>
      <c r="J852" s="679" t="str">
        <f>IF(D852&lt;&gt;"",IF(E852&lt;&gt;"",VLOOKUP(CONCATENATE(D852,"-",E852),'[2]Three Phase - UG'!$C$8:$T$18,9,FALSE),""),"")</f>
        <v/>
      </c>
      <c r="K852" s="679" t="str">
        <f>IF(D852&lt;&gt;"",IF(E852&lt;&gt;"",VLOOKUP(CONCATENATE(D852,"-",E852),'[2]Three Phase - UG'!$C$8:$T$18,10,FALSE),""),"")</f>
        <v/>
      </c>
      <c r="L852" s="679" t="str">
        <f>IF(D852&lt;&gt;"",IF(E852&lt;&gt;"",VLOOKUP(CONCATENATE(D852,"-",E852),'[2]Three Phase - UG'!$C$8:$T$18,12,FALSE),""),"")</f>
        <v/>
      </c>
      <c r="M852" s="679" t="str">
        <f>IF(D852&lt;&gt;"",IF(E852&lt;&gt;"",VLOOKUP(CONCATENATE(D852,"-",E852),'[2]Three Phase - UG'!$C$8:$T$18,13,FALSE),""),"")</f>
        <v/>
      </c>
      <c r="N852" s="678" t="str">
        <f>IF(D852&lt;&gt;"",IF(E852&lt;&gt;"",VLOOKUP(CONCATENATE(D852,"-",E852),'[2]Three Phase - UG'!$C$8:$T$18,15,FALSE)*1000000,""),"")</f>
        <v/>
      </c>
      <c r="O852" s="679"/>
      <c r="P852" s="678"/>
      <c r="W852" s="671"/>
      <c r="X852" s="606"/>
      <c r="Y852" s="606"/>
      <c r="Z852" s="606"/>
      <c r="AA852" s="606"/>
      <c r="AB852" s="606"/>
      <c r="AC852" s="606"/>
      <c r="AD852" s="606"/>
      <c r="AE852" s="606"/>
      <c r="AF852" s="625"/>
      <c r="AG852" s="625"/>
      <c r="AH852" s="625"/>
      <c r="AI852" s="625"/>
      <c r="AJ852" s="625"/>
      <c r="AK852" s="625"/>
      <c r="AL852" s="625"/>
      <c r="AM852" s="625"/>
      <c r="AN852" s="606"/>
      <c r="AO852" s="606"/>
      <c r="AP852" s="606"/>
      <c r="AQ852" s="606"/>
      <c r="AR852" s="606"/>
      <c r="AS852" s="606"/>
      <c r="AT852" s="606"/>
      <c r="AU852" s="606"/>
      <c r="AV852" s="606"/>
      <c r="AW852" s="606"/>
      <c r="AX852" s="606"/>
      <c r="AY852" s="606"/>
      <c r="AZ852" s="606"/>
      <c r="BA852" s="606"/>
    </row>
    <row r="853" spans="1:53" s="672" customFormat="1" x14ac:dyDescent="0.25">
      <c r="A853" s="606"/>
      <c r="B853" s="677"/>
      <c r="C853" s="677"/>
      <c r="D853" s="676"/>
      <c r="E853" s="675"/>
      <c r="F853" s="675"/>
      <c r="G853" s="673"/>
      <c r="H853" s="674"/>
      <c r="I853" s="673"/>
      <c r="J853" s="679" t="str">
        <f>IF(D853&lt;&gt;"",IF(E853&lt;&gt;"",VLOOKUP(CONCATENATE(D853,"-",E853),'[2]Three Phase - UG'!$C$8:$T$18,9,FALSE),""),"")</f>
        <v/>
      </c>
      <c r="K853" s="679" t="str">
        <f>IF(D853&lt;&gt;"",IF(E853&lt;&gt;"",VLOOKUP(CONCATENATE(D853,"-",E853),'[2]Three Phase - UG'!$C$8:$T$18,10,FALSE),""),"")</f>
        <v/>
      </c>
      <c r="L853" s="679" t="str">
        <f>IF(D853&lt;&gt;"",IF(E853&lt;&gt;"",VLOOKUP(CONCATENATE(D853,"-",E853),'[2]Three Phase - UG'!$C$8:$T$18,12,FALSE),""),"")</f>
        <v/>
      </c>
      <c r="M853" s="679" t="str">
        <f>IF(D853&lt;&gt;"",IF(E853&lt;&gt;"",VLOOKUP(CONCATENATE(D853,"-",E853),'[2]Three Phase - UG'!$C$8:$T$18,13,FALSE),""),"")</f>
        <v/>
      </c>
      <c r="N853" s="678" t="str">
        <f>IF(D853&lt;&gt;"",IF(E853&lt;&gt;"",VLOOKUP(CONCATENATE(D853,"-",E853),'[2]Three Phase - UG'!$C$8:$T$18,15,FALSE)*1000000,""),"")</f>
        <v/>
      </c>
      <c r="O853" s="679"/>
      <c r="P853" s="678"/>
      <c r="W853" s="671"/>
      <c r="X853" s="606"/>
      <c r="Y853" s="606"/>
      <c r="Z853" s="606"/>
      <c r="AA853" s="606"/>
      <c r="AB853" s="606"/>
      <c r="AC853" s="606"/>
      <c r="AD853" s="606"/>
      <c r="AE853" s="606"/>
      <c r="AF853" s="625"/>
      <c r="AG853" s="625"/>
      <c r="AH853" s="625"/>
      <c r="AI853" s="625"/>
      <c r="AJ853" s="625"/>
      <c r="AK853" s="625"/>
      <c r="AL853" s="625"/>
      <c r="AM853" s="625"/>
      <c r="AN853" s="606"/>
      <c r="AO853" s="606"/>
      <c r="AP853" s="606"/>
      <c r="AQ853" s="606"/>
      <c r="AR853" s="606"/>
      <c r="AS853" s="606"/>
      <c r="AT853" s="606"/>
      <c r="AU853" s="606"/>
      <c r="AV853" s="606"/>
      <c r="AW853" s="606"/>
      <c r="AX853" s="606"/>
      <c r="AY853" s="606"/>
      <c r="AZ853" s="606"/>
      <c r="BA853" s="606"/>
    </row>
    <row r="854" spans="1:53" s="672" customFormat="1" x14ac:dyDescent="0.25">
      <c r="A854" s="606"/>
      <c r="B854" s="677"/>
      <c r="C854" s="677"/>
      <c r="D854" s="676"/>
      <c r="E854" s="675"/>
      <c r="F854" s="675"/>
      <c r="G854" s="673"/>
      <c r="H854" s="674"/>
      <c r="I854" s="673"/>
      <c r="J854" s="679" t="str">
        <f>IF(D854&lt;&gt;"",IF(E854&lt;&gt;"",VLOOKUP(CONCATENATE(D854,"-",E854),'[2]Three Phase - UG'!$C$8:$T$18,9,FALSE),""),"")</f>
        <v/>
      </c>
      <c r="K854" s="679" t="str">
        <f>IF(D854&lt;&gt;"",IF(E854&lt;&gt;"",VLOOKUP(CONCATENATE(D854,"-",E854),'[2]Three Phase - UG'!$C$8:$T$18,10,FALSE),""),"")</f>
        <v/>
      </c>
      <c r="L854" s="679" t="str">
        <f>IF(D854&lt;&gt;"",IF(E854&lt;&gt;"",VLOOKUP(CONCATENATE(D854,"-",E854),'[2]Three Phase - UG'!$C$8:$T$18,12,FALSE),""),"")</f>
        <v/>
      </c>
      <c r="M854" s="679" t="str">
        <f>IF(D854&lt;&gt;"",IF(E854&lt;&gt;"",VLOOKUP(CONCATENATE(D854,"-",E854),'[2]Three Phase - UG'!$C$8:$T$18,13,FALSE),""),"")</f>
        <v/>
      </c>
      <c r="N854" s="678" t="str">
        <f>IF(D854&lt;&gt;"",IF(E854&lt;&gt;"",VLOOKUP(CONCATENATE(D854,"-",E854),'[2]Three Phase - UG'!$C$8:$T$18,15,FALSE)*1000000,""),"")</f>
        <v/>
      </c>
      <c r="O854" s="679"/>
      <c r="P854" s="678"/>
      <c r="W854" s="671"/>
      <c r="X854" s="606"/>
      <c r="Y854" s="606"/>
      <c r="Z854" s="606"/>
      <c r="AA854" s="606"/>
      <c r="AB854" s="606"/>
      <c r="AC854" s="606"/>
      <c r="AD854" s="606"/>
      <c r="AE854" s="606"/>
      <c r="AF854" s="625"/>
      <c r="AG854" s="625"/>
      <c r="AH854" s="625"/>
      <c r="AI854" s="625"/>
      <c r="AJ854" s="625"/>
      <c r="AK854" s="625"/>
      <c r="AL854" s="625"/>
      <c r="AM854" s="625"/>
      <c r="AN854" s="606"/>
      <c r="AO854" s="606"/>
      <c r="AP854" s="606"/>
      <c r="AQ854" s="606"/>
      <c r="AR854" s="606"/>
      <c r="AS854" s="606"/>
      <c r="AT854" s="606"/>
      <c r="AU854" s="606"/>
      <c r="AV854" s="606"/>
      <c r="AW854" s="606"/>
      <c r="AX854" s="606"/>
      <c r="AY854" s="606"/>
      <c r="AZ854" s="606"/>
      <c r="BA854" s="606"/>
    </row>
    <row r="855" spans="1:53" s="672" customFormat="1" x14ac:dyDescent="0.25">
      <c r="A855" s="606"/>
      <c r="B855" s="677"/>
      <c r="C855" s="677"/>
      <c r="D855" s="676"/>
      <c r="E855" s="675"/>
      <c r="F855" s="675"/>
      <c r="G855" s="673"/>
      <c r="H855" s="674"/>
      <c r="I855" s="673"/>
      <c r="J855" s="679" t="str">
        <f>IF(D855&lt;&gt;"",IF(E855&lt;&gt;"",VLOOKUP(CONCATENATE(D855,"-",E855),'[2]Three Phase - UG'!$C$8:$T$18,9,FALSE),""),"")</f>
        <v/>
      </c>
      <c r="K855" s="679" t="str">
        <f>IF(D855&lt;&gt;"",IF(E855&lt;&gt;"",VLOOKUP(CONCATENATE(D855,"-",E855),'[2]Three Phase - UG'!$C$8:$T$18,10,FALSE),""),"")</f>
        <v/>
      </c>
      <c r="L855" s="679" t="str">
        <f>IF(D855&lt;&gt;"",IF(E855&lt;&gt;"",VLOOKUP(CONCATENATE(D855,"-",E855),'[2]Three Phase - UG'!$C$8:$T$18,12,FALSE),""),"")</f>
        <v/>
      </c>
      <c r="M855" s="679" t="str">
        <f>IF(D855&lt;&gt;"",IF(E855&lt;&gt;"",VLOOKUP(CONCATENATE(D855,"-",E855),'[2]Three Phase - UG'!$C$8:$T$18,13,FALSE),""),"")</f>
        <v/>
      </c>
      <c r="N855" s="678" t="str">
        <f>IF(D855&lt;&gt;"",IF(E855&lt;&gt;"",VLOOKUP(CONCATENATE(D855,"-",E855),'[2]Three Phase - UG'!$C$8:$T$18,15,FALSE)*1000000,""),"")</f>
        <v/>
      </c>
      <c r="O855" s="679"/>
      <c r="P855" s="678"/>
      <c r="W855" s="671"/>
      <c r="X855" s="606"/>
      <c r="Y855" s="606"/>
      <c r="Z855" s="606"/>
      <c r="AA855" s="606"/>
      <c r="AB855" s="606"/>
      <c r="AC855" s="606"/>
      <c r="AD855" s="606"/>
      <c r="AE855" s="606"/>
      <c r="AF855" s="625"/>
      <c r="AG855" s="625"/>
      <c r="AH855" s="625"/>
      <c r="AI855" s="625"/>
      <c r="AJ855" s="625"/>
      <c r="AK855" s="625"/>
      <c r="AL855" s="625"/>
      <c r="AM855" s="625"/>
      <c r="AN855" s="606"/>
      <c r="AO855" s="606"/>
      <c r="AP855" s="606"/>
      <c r="AQ855" s="606"/>
      <c r="AR855" s="606"/>
      <c r="AS855" s="606"/>
      <c r="AT855" s="606"/>
      <c r="AU855" s="606"/>
      <c r="AV855" s="606"/>
      <c r="AW855" s="606"/>
      <c r="AX855" s="606"/>
      <c r="AY855" s="606"/>
      <c r="AZ855" s="606"/>
      <c r="BA855" s="606"/>
    </row>
    <row r="856" spans="1:53" s="672" customFormat="1" x14ac:dyDescent="0.25">
      <c r="A856" s="606"/>
      <c r="B856" s="677"/>
      <c r="C856" s="677"/>
      <c r="D856" s="676"/>
      <c r="E856" s="675"/>
      <c r="F856" s="675"/>
      <c r="G856" s="673"/>
      <c r="H856" s="674"/>
      <c r="I856" s="673"/>
      <c r="J856" s="679" t="str">
        <f>IF(D856&lt;&gt;"",IF(E856&lt;&gt;"",VLOOKUP(CONCATENATE(D856,"-",E856),'[2]Three Phase - UG'!$C$8:$T$18,9,FALSE),""),"")</f>
        <v/>
      </c>
      <c r="K856" s="679" t="str">
        <f>IF(D856&lt;&gt;"",IF(E856&lt;&gt;"",VLOOKUP(CONCATENATE(D856,"-",E856),'[2]Three Phase - UG'!$C$8:$T$18,10,FALSE),""),"")</f>
        <v/>
      </c>
      <c r="L856" s="679" t="str">
        <f>IF(D856&lt;&gt;"",IF(E856&lt;&gt;"",VLOOKUP(CONCATENATE(D856,"-",E856),'[2]Three Phase - UG'!$C$8:$T$18,12,FALSE),""),"")</f>
        <v/>
      </c>
      <c r="M856" s="679" t="str">
        <f>IF(D856&lt;&gt;"",IF(E856&lt;&gt;"",VLOOKUP(CONCATENATE(D856,"-",E856),'[2]Three Phase - UG'!$C$8:$T$18,13,FALSE),""),"")</f>
        <v/>
      </c>
      <c r="N856" s="678" t="str">
        <f>IF(D856&lt;&gt;"",IF(E856&lt;&gt;"",VLOOKUP(CONCATENATE(D856,"-",E856),'[2]Three Phase - UG'!$C$8:$T$18,15,FALSE)*1000000,""),"")</f>
        <v/>
      </c>
      <c r="O856" s="679"/>
      <c r="P856" s="678"/>
      <c r="W856" s="671"/>
      <c r="X856" s="606"/>
      <c r="Y856" s="606"/>
      <c r="Z856" s="606"/>
      <c r="AA856" s="606"/>
      <c r="AB856" s="606"/>
      <c r="AC856" s="606"/>
      <c r="AD856" s="606"/>
      <c r="AE856" s="606"/>
      <c r="AF856" s="625"/>
      <c r="AG856" s="625"/>
      <c r="AH856" s="625"/>
      <c r="AI856" s="625"/>
      <c r="AJ856" s="625"/>
      <c r="AK856" s="625"/>
      <c r="AL856" s="625"/>
      <c r="AM856" s="625"/>
      <c r="AN856" s="606"/>
      <c r="AO856" s="606"/>
      <c r="AP856" s="606"/>
      <c r="AQ856" s="606"/>
      <c r="AR856" s="606"/>
      <c r="AS856" s="606"/>
      <c r="AT856" s="606"/>
      <c r="AU856" s="606"/>
      <c r="AV856" s="606"/>
      <c r="AW856" s="606"/>
      <c r="AX856" s="606"/>
      <c r="AY856" s="606"/>
      <c r="AZ856" s="606"/>
      <c r="BA856" s="606"/>
    </row>
    <row r="857" spans="1:53" s="672" customFormat="1" x14ac:dyDescent="0.25">
      <c r="A857" s="606"/>
      <c r="B857" s="677"/>
      <c r="C857" s="677"/>
      <c r="D857" s="676"/>
      <c r="E857" s="675"/>
      <c r="F857" s="675"/>
      <c r="G857" s="673"/>
      <c r="H857" s="674"/>
      <c r="I857" s="673"/>
      <c r="J857" s="679" t="str">
        <f>IF(D857&lt;&gt;"",IF(E857&lt;&gt;"",VLOOKUP(CONCATENATE(D857,"-",E857),'[2]Three Phase - UG'!$C$8:$T$18,9,FALSE),""),"")</f>
        <v/>
      </c>
      <c r="K857" s="679" t="str">
        <f>IF(D857&lt;&gt;"",IF(E857&lt;&gt;"",VLOOKUP(CONCATENATE(D857,"-",E857),'[2]Three Phase - UG'!$C$8:$T$18,10,FALSE),""),"")</f>
        <v/>
      </c>
      <c r="L857" s="679" t="str">
        <f>IF(D857&lt;&gt;"",IF(E857&lt;&gt;"",VLOOKUP(CONCATENATE(D857,"-",E857),'[2]Three Phase - UG'!$C$8:$T$18,12,FALSE),""),"")</f>
        <v/>
      </c>
      <c r="M857" s="679" t="str">
        <f>IF(D857&lt;&gt;"",IF(E857&lt;&gt;"",VLOOKUP(CONCATENATE(D857,"-",E857),'[2]Three Phase - UG'!$C$8:$T$18,13,FALSE),""),"")</f>
        <v/>
      </c>
      <c r="N857" s="678" t="str">
        <f>IF(D857&lt;&gt;"",IF(E857&lt;&gt;"",VLOOKUP(CONCATENATE(D857,"-",E857),'[2]Three Phase - UG'!$C$8:$T$18,15,FALSE)*1000000,""),"")</f>
        <v/>
      </c>
      <c r="O857" s="679"/>
      <c r="P857" s="678"/>
      <c r="W857" s="671"/>
      <c r="X857" s="606"/>
      <c r="Y857" s="606"/>
      <c r="Z857" s="606"/>
      <c r="AA857" s="606"/>
      <c r="AB857" s="606"/>
      <c r="AC857" s="606"/>
      <c r="AD857" s="606"/>
      <c r="AE857" s="606"/>
      <c r="AF857" s="625"/>
      <c r="AG857" s="625"/>
      <c r="AH857" s="625"/>
      <c r="AI857" s="625"/>
      <c r="AJ857" s="625"/>
      <c r="AK857" s="625"/>
      <c r="AL857" s="625"/>
      <c r="AM857" s="625"/>
      <c r="AN857" s="606"/>
      <c r="AO857" s="606"/>
      <c r="AP857" s="606"/>
      <c r="AQ857" s="606"/>
      <c r="AR857" s="606"/>
      <c r="AS857" s="606"/>
      <c r="AT857" s="606"/>
      <c r="AU857" s="606"/>
      <c r="AV857" s="606"/>
      <c r="AW857" s="606"/>
      <c r="AX857" s="606"/>
      <c r="AY857" s="606"/>
      <c r="AZ857" s="606"/>
      <c r="BA857" s="606"/>
    </row>
    <row r="858" spans="1:53" s="672" customFormat="1" x14ac:dyDescent="0.25">
      <c r="A858" s="606"/>
      <c r="B858" s="677"/>
      <c r="C858" s="677"/>
      <c r="D858" s="676"/>
      <c r="E858" s="675"/>
      <c r="F858" s="675"/>
      <c r="G858" s="673"/>
      <c r="H858" s="674"/>
      <c r="I858" s="673"/>
      <c r="J858" s="679" t="str">
        <f>IF(D858&lt;&gt;"",IF(E858&lt;&gt;"",VLOOKUP(CONCATENATE(D858,"-",E858),'[2]Three Phase - UG'!$C$8:$T$18,9,FALSE),""),"")</f>
        <v/>
      </c>
      <c r="K858" s="679" t="str">
        <f>IF(D858&lt;&gt;"",IF(E858&lt;&gt;"",VLOOKUP(CONCATENATE(D858,"-",E858),'[2]Three Phase - UG'!$C$8:$T$18,10,FALSE),""),"")</f>
        <v/>
      </c>
      <c r="L858" s="679" t="str">
        <f>IF(D858&lt;&gt;"",IF(E858&lt;&gt;"",VLOOKUP(CONCATENATE(D858,"-",E858),'[2]Three Phase - UG'!$C$8:$T$18,12,FALSE),""),"")</f>
        <v/>
      </c>
      <c r="M858" s="679" t="str">
        <f>IF(D858&lt;&gt;"",IF(E858&lt;&gt;"",VLOOKUP(CONCATENATE(D858,"-",E858),'[2]Three Phase - UG'!$C$8:$T$18,13,FALSE),""),"")</f>
        <v/>
      </c>
      <c r="N858" s="678" t="str">
        <f>IF(D858&lt;&gt;"",IF(E858&lt;&gt;"",VLOOKUP(CONCATENATE(D858,"-",E858),'[2]Three Phase - UG'!$C$8:$T$18,15,FALSE)*1000000,""),"")</f>
        <v/>
      </c>
      <c r="O858" s="679"/>
      <c r="P858" s="678"/>
      <c r="W858" s="671"/>
      <c r="X858" s="606"/>
      <c r="Y858" s="606"/>
      <c r="Z858" s="606"/>
      <c r="AA858" s="606"/>
      <c r="AB858" s="606"/>
      <c r="AC858" s="606"/>
      <c r="AD858" s="606"/>
      <c r="AE858" s="606"/>
      <c r="AF858" s="625"/>
      <c r="AG858" s="625"/>
      <c r="AH858" s="625"/>
      <c r="AI858" s="625"/>
      <c r="AJ858" s="625"/>
      <c r="AK858" s="625"/>
      <c r="AL858" s="625"/>
      <c r="AM858" s="625"/>
      <c r="AN858" s="606"/>
      <c r="AO858" s="606"/>
      <c r="AP858" s="606"/>
      <c r="AQ858" s="606"/>
      <c r="AR858" s="606"/>
      <c r="AS858" s="606"/>
      <c r="AT858" s="606"/>
      <c r="AU858" s="606"/>
      <c r="AV858" s="606"/>
      <c r="AW858" s="606"/>
      <c r="AX858" s="606"/>
      <c r="AY858" s="606"/>
      <c r="AZ858" s="606"/>
      <c r="BA858" s="606"/>
    </row>
    <row r="859" spans="1:53" s="672" customFormat="1" x14ac:dyDescent="0.25">
      <c r="A859" s="606"/>
      <c r="B859" s="677"/>
      <c r="C859" s="677"/>
      <c r="D859" s="676"/>
      <c r="E859" s="675"/>
      <c r="F859" s="675"/>
      <c r="G859" s="673"/>
      <c r="H859" s="674"/>
      <c r="I859" s="673"/>
      <c r="J859" s="679" t="str">
        <f>IF(D859&lt;&gt;"",IF(E859&lt;&gt;"",VLOOKUP(CONCATENATE(D859,"-",E859),'[2]Three Phase - UG'!$C$8:$T$18,9,FALSE),""),"")</f>
        <v/>
      </c>
      <c r="K859" s="679" t="str">
        <f>IF(D859&lt;&gt;"",IF(E859&lt;&gt;"",VLOOKUP(CONCATENATE(D859,"-",E859),'[2]Three Phase - UG'!$C$8:$T$18,10,FALSE),""),"")</f>
        <v/>
      </c>
      <c r="L859" s="679" t="str">
        <f>IF(D859&lt;&gt;"",IF(E859&lt;&gt;"",VLOOKUP(CONCATENATE(D859,"-",E859),'[2]Three Phase - UG'!$C$8:$T$18,12,FALSE),""),"")</f>
        <v/>
      </c>
      <c r="M859" s="679" t="str">
        <f>IF(D859&lt;&gt;"",IF(E859&lt;&gt;"",VLOOKUP(CONCATENATE(D859,"-",E859),'[2]Three Phase - UG'!$C$8:$T$18,13,FALSE),""),"")</f>
        <v/>
      </c>
      <c r="N859" s="678" t="str">
        <f>IF(D859&lt;&gt;"",IF(E859&lt;&gt;"",VLOOKUP(CONCATENATE(D859,"-",E859),'[2]Three Phase - UG'!$C$8:$T$18,15,FALSE)*1000000,""),"")</f>
        <v/>
      </c>
      <c r="O859" s="679"/>
      <c r="P859" s="678"/>
      <c r="W859" s="671"/>
      <c r="X859" s="606"/>
      <c r="Y859" s="606"/>
      <c r="Z859" s="606"/>
      <c r="AA859" s="606"/>
      <c r="AB859" s="606"/>
      <c r="AC859" s="606"/>
      <c r="AD859" s="606"/>
      <c r="AE859" s="606"/>
      <c r="AF859" s="625"/>
      <c r="AG859" s="625"/>
      <c r="AH859" s="625"/>
      <c r="AI859" s="625"/>
      <c r="AJ859" s="625"/>
      <c r="AK859" s="625"/>
      <c r="AL859" s="625"/>
      <c r="AM859" s="625"/>
      <c r="AN859" s="606"/>
      <c r="AO859" s="606"/>
      <c r="AP859" s="606"/>
      <c r="AQ859" s="606"/>
      <c r="AR859" s="606"/>
      <c r="AS859" s="606"/>
      <c r="AT859" s="606"/>
      <c r="AU859" s="606"/>
      <c r="AV859" s="606"/>
      <c r="AW859" s="606"/>
      <c r="AX859" s="606"/>
      <c r="AY859" s="606"/>
      <c r="AZ859" s="606"/>
      <c r="BA859" s="606"/>
    </row>
    <row r="860" spans="1:53" s="672" customFormat="1" x14ac:dyDescent="0.25">
      <c r="A860" s="606"/>
      <c r="B860" s="677"/>
      <c r="C860" s="677"/>
      <c r="D860" s="676"/>
      <c r="E860" s="675"/>
      <c r="F860" s="675"/>
      <c r="G860" s="673"/>
      <c r="H860" s="674"/>
      <c r="I860" s="673"/>
      <c r="J860" s="679" t="str">
        <f>IF(D860&lt;&gt;"",IF(E860&lt;&gt;"",VLOOKUP(CONCATENATE(D860,"-",E860),'[2]Three Phase - UG'!$C$8:$T$18,9,FALSE),""),"")</f>
        <v/>
      </c>
      <c r="K860" s="679" t="str">
        <f>IF(D860&lt;&gt;"",IF(E860&lt;&gt;"",VLOOKUP(CONCATENATE(D860,"-",E860),'[2]Three Phase - UG'!$C$8:$T$18,10,FALSE),""),"")</f>
        <v/>
      </c>
      <c r="L860" s="679" t="str">
        <f>IF(D860&lt;&gt;"",IF(E860&lt;&gt;"",VLOOKUP(CONCATENATE(D860,"-",E860),'[2]Three Phase - UG'!$C$8:$T$18,12,FALSE),""),"")</f>
        <v/>
      </c>
      <c r="M860" s="679" t="str">
        <f>IF(D860&lt;&gt;"",IF(E860&lt;&gt;"",VLOOKUP(CONCATENATE(D860,"-",E860),'[2]Three Phase - UG'!$C$8:$T$18,13,FALSE),""),"")</f>
        <v/>
      </c>
      <c r="N860" s="678" t="str">
        <f>IF(D860&lt;&gt;"",IF(E860&lt;&gt;"",VLOOKUP(CONCATENATE(D860,"-",E860),'[2]Three Phase - UG'!$C$8:$T$18,15,FALSE)*1000000,""),"")</f>
        <v/>
      </c>
      <c r="O860" s="679"/>
      <c r="P860" s="678"/>
      <c r="W860" s="671"/>
      <c r="X860" s="606"/>
      <c r="Y860" s="606"/>
      <c r="Z860" s="606"/>
      <c r="AA860" s="606"/>
      <c r="AB860" s="606"/>
      <c r="AC860" s="606"/>
      <c r="AD860" s="606"/>
      <c r="AE860" s="606"/>
      <c r="AF860" s="625"/>
      <c r="AG860" s="625"/>
      <c r="AH860" s="625"/>
      <c r="AI860" s="625"/>
      <c r="AJ860" s="625"/>
      <c r="AK860" s="625"/>
      <c r="AL860" s="625"/>
      <c r="AM860" s="625"/>
      <c r="AN860" s="606"/>
      <c r="AO860" s="606"/>
      <c r="AP860" s="606"/>
      <c r="AQ860" s="606"/>
      <c r="AR860" s="606"/>
      <c r="AS860" s="606"/>
      <c r="AT860" s="606"/>
      <c r="AU860" s="606"/>
      <c r="AV860" s="606"/>
      <c r="AW860" s="606"/>
      <c r="AX860" s="606"/>
      <c r="AY860" s="606"/>
      <c r="AZ860" s="606"/>
      <c r="BA860" s="606"/>
    </row>
    <row r="861" spans="1:53" s="672" customFormat="1" x14ac:dyDescent="0.25">
      <c r="A861" s="606"/>
      <c r="B861" s="677"/>
      <c r="C861" s="677"/>
      <c r="D861" s="676"/>
      <c r="E861" s="675"/>
      <c r="F861" s="675"/>
      <c r="G861" s="673"/>
      <c r="H861" s="674"/>
      <c r="I861" s="673"/>
      <c r="J861" s="679" t="str">
        <f>IF(D861&lt;&gt;"",IF(E861&lt;&gt;"",VLOOKUP(CONCATENATE(D861,"-",E861),'[2]Three Phase - UG'!$C$8:$T$18,9,FALSE),""),"")</f>
        <v/>
      </c>
      <c r="K861" s="679" t="str">
        <f>IF(D861&lt;&gt;"",IF(E861&lt;&gt;"",VLOOKUP(CONCATENATE(D861,"-",E861),'[2]Three Phase - UG'!$C$8:$T$18,10,FALSE),""),"")</f>
        <v/>
      </c>
      <c r="L861" s="679" t="str">
        <f>IF(D861&lt;&gt;"",IF(E861&lt;&gt;"",VLOOKUP(CONCATENATE(D861,"-",E861),'[2]Three Phase - UG'!$C$8:$T$18,12,FALSE),""),"")</f>
        <v/>
      </c>
      <c r="M861" s="679" t="str">
        <f>IF(D861&lt;&gt;"",IF(E861&lt;&gt;"",VLOOKUP(CONCATENATE(D861,"-",E861),'[2]Three Phase - UG'!$C$8:$T$18,13,FALSE),""),"")</f>
        <v/>
      </c>
      <c r="N861" s="678" t="str">
        <f>IF(D861&lt;&gt;"",IF(E861&lt;&gt;"",VLOOKUP(CONCATENATE(D861,"-",E861),'[2]Three Phase - UG'!$C$8:$T$18,15,FALSE)*1000000,""),"")</f>
        <v/>
      </c>
      <c r="O861" s="679"/>
      <c r="P861" s="678"/>
      <c r="W861" s="671"/>
      <c r="X861" s="606"/>
      <c r="Y861" s="606"/>
      <c r="Z861" s="606"/>
      <c r="AA861" s="606"/>
      <c r="AB861" s="606"/>
      <c r="AC861" s="606"/>
      <c r="AD861" s="606"/>
      <c r="AE861" s="606"/>
      <c r="AF861" s="625"/>
      <c r="AG861" s="625"/>
      <c r="AH861" s="625"/>
      <c r="AI861" s="625"/>
      <c r="AJ861" s="625"/>
      <c r="AK861" s="625"/>
      <c r="AL861" s="625"/>
      <c r="AM861" s="625"/>
      <c r="AN861" s="606"/>
      <c r="AO861" s="606"/>
      <c r="AP861" s="606"/>
      <c r="AQ861" s="606"/>
      <c r="AR861" s="606"/>
      <c r="AS861" s="606"/>
      <c r="AT861" s="606"/>
      <c r="AU861" s="606"/>
      <c r="AV861" s="606"/>
      <c r="AW861" s="606"/>
      <c r="AX861" s="606"/>
      <c r="AY861" s="606"/>
      <c r="AZ861" s="606"/>
      <c r="BA861" s="606"/>
    </row>
    <row r="862" spans="1:53" s="672" customFormat="1" x14ac:dyDescent="0.25">
      <c r="A862" s="606"/>
      <c r="B862" s="677"/>
      <c r="C862" s="677"/>
      <c r="D862" s="676"/>
      <c r="E862" s="675"/>
      <c r="F862" s="675"/>
      <c r="G862" s="673"/>
      <c r="H862" s="674"/>
      <c r="I862" s="673"/>
      <c r="J862" s="679" t="str">
        <f>IF(D862&lt;&gt;"",IF(E862&lt;&gt;"",VLOOKUP(CONCATENATE(D862,"-",E862),'[2]Three Phase - UG'!$C$8:$T$18,9,FALSE),""),"")</f>
        <v/>
      </c>
      <c r="K862" s="679" t="str">
        <f>IF(D862&lt;&gt;"",IF(E862&lt;&gt;"",VLOOKUP(CONCATENATE(D862,"-",E862),'[2]Three Phase - UG'!$C$8:$T$18,10,FALSE),""),"")</f>
        <v/>
      </c>
      <c r="L862" s="679" t="str">
        <f>IF(D862&lt;&gt;"",IF(E862&lt;&gt;"",VLOOKUP(CONCATENATE(D862,"-",E862),'[2]Three Phase - UG'!$C$8:$T$18,12,FALSE),""),"")</f>
        <v/>
      </c>
      <c r="M862" s="679" t="str">
        <f>IF(D862&lt;&gt;"",IF(E862&lt;&gt;"",VLOOKUP(CONCATENATE(D862,"-",E862),'[2]Three Phase - UG'!$C$8:$T$18,13,FALSE),""),"")</f>
        <v/>
      </c>
      <c r="N862" s="678" t="str">
        <f>IF(D862&lt;&gt;"",IF(E862&lt;&gt;"",VLOOKUP(CONCATENATE(D862,"-",E862),'[2]Three Phase - UG'!$C$8:$T$18,15,FALSE)*1000000,""),"")</f>
        <v/>
      </c>
      <c r="O862" s="679"/>
      <c r="P862" s="678"/>
      <c r="W862" s="671"/>
      <c r="X862" s="606"/>
      <c r="Y862" s="606"/>
      <c r="Z862" s="606"/>
      <c r="AA862" s="606"/>
      <c r="AB862" s="606"/>
      <c r="AC862" s="606"/>
      <c r="AD862" s="606"/>
      <c r="AE862" s="606"/>
      <c r="AF862" s="625"/>
      <c r="AG862" s="625"/>
      <c r="AH862" s="625"/>
      <c r="AI862" s="625"/>
      <c r="AJ862" s="625"/>
      <c r="AK862" s="625"/>
      <c r="AL862" s="625"/>
      <c r="AM862" s="625"/>
      <c r="AN862" s="606"/>
      <c r="AO862" s="606"/>
      <c r="AP862" s="606"/>
      <c r="AQ862" s="606"/>
      <c r="AR862" s="606"/>
      <c r="AS862" s="606"/>
      <c r="AT862" s="606"/>
      <c r="AU862" s="606"/>
      <c r="AV862" s="606"/>
      <c r="AW862" s="606"/>
      <c r="AX862" s="606"/>
      <c r="AY862" s="606"/>
      <c r="AZ862" s="606"/>
      <c r="BA862" s="606"/>
    </row>
    <row r="863" spans="1:53" s="672" customFormat="1" x14ac:dyDescent="0.25">
      <c r="A863" s="606"/>
      <c r="B863" s="677"/>
      <c r="C863" s="677"/>
      <c r="D863" s="676"/>
      <c r="E863" s="675"/>
      <c r="F863" s="675"/>
      <c r="G863" s="673"/>
      <c r="H863" s="674"/>
      <c r="I863" s="673"/>
      <c r="J863" s="679" t="str">
        <f>IF(D863&lt;&gt;"",IF(E863&lt;&gt;"",VLOOKUP(CONCATENATE(D863,"-",E863),'[2]Three Phase - UG'!$C$8:$T$18,9,FALSE),""),"")</f>
        <v/>
      </c>
      <c r="K863" s="679" t="str">
        <f>IF(D863&lt;&gt;"",IF(E863&lt;&gt;"",VLOOKUP(CONCATENATE(D863,"-",E863),'[2]Three Phase - UG'!$C$8:$T$18,10,FALSE),""),"")</f>
        <v/>
      </c>
      <c r="L863" s="679" t="str">
        <f>IF(D863&lt;&gt;"",IF(E863&lt;&gt;"",VLOOKUP(CONCATENATE(D863,"-",E863),'[2]Three Phase - UG'!$C$8:$T$18,12,FALSE),""),"")</f>
        <v/>
      </c>
      <c r="M863" s="679" t="str">
        <f>IF(D863&lt;&gt;"",IF(E863&lt;&gt;"",VLOOKUP(CONCATENATE(D863,"-",E863),'[2]Three Phase - UG'!$C$8:$T$18,13,FALSE),""),"")</f>
        <v/>
      </c>
      <c r="N863" s="678" t="str">
        <f>IF(D863&lt;&gt;"",IF(E863&lt;&gt;"",VLOOKUP(CONCATENATE(D863,"-",E863),'[2]Three Phase - UG'!$C$8:$T$18,15,FALSE)*1000000,""),"")</f>
        <v/>
      </c>
      <c r="O863" s="679"/>
      <c r="P863" s="678"/>
      <c r="W863" s="671"/>
      <c r="X863" s="606"/>
      <c r="Y863" s="606"/>
      <c r="Z863" s="606"/>
      <c r="AA863" s="606"/>
      <c r="AB863" s="606"/>
      <c r="AC863" s="606"/>
      <c r="AD863" s="606"/>
      <c r="AE863" s="606"/>
      <c r="AF863" s="625"/>
      <c r="AG863" s="625"/>
      <c r="AH863" s="625"/>
      <c r="AI863" s="625"/>
      <c r="AJ863" s="625"/>
      <c r="AK863" s="625"/>
      <c r="AL863" s="625"/>
      <c r="AM863" s="625"/>
      <c r="AN863" s="606"/>
      <c r="AO863" s="606"/>
      <c r="AP863" s="606"/>
      <c r="AQ863" s="606"/>
      <c r="AR863" s="606"/>
      <c r="AS863" s="606"/>
      <c r="AT863" s="606"/>
      <c r="AU863" s="606"/>
      <c r="AV863" s="606"/>
      <c r="AW863" s="606"/>
      <c r="AX863" s="606"/>
      <c r="AY863" s="606"/>
      <c r="AZ863" s="606"/>
      <c r="BA863" s="606"/>
    </row>
    <row r="864" spans="1:53" s="672" customFormat="1" x14ac:dyDescent="0.25">
      <c r="A864" s="606"/>
      <c r="B864" s="677"/>
      <c r="C864" s="677"/>
      <c r="D864" s="676"/>
      <c r="E864" s="675"/>
      <c r="F864" s="675"/>
      <c r="G864" s="673"/>
      <c r="H864" s="674"/>
      <c r="I864" s="673"/>
      <c r="J864" s="679" t="str">
        <f>IF(D864&lt;&gt;"",IF(E864&lt;&gt;"",VLOOKUP(CONCATENATE(D864,"-",E864),'[2]Three Phase - UG'!$C$8:$T$18,9,FALSE),""),"")</f>
        <v/>
      </c>
      <c r="K864" s="679" t="str">
        <f>IF(D864&lt;&gt;"",IF(E864&lt;&gt;"",VLOOKUP(CONCATENATE(D864,"-",E864),'[2]Three Phase - UG'!$C$8:$T$18,10,FALSE),""),"")</f>
        <v/>
      </c>
      <c r="L864" s="679" t="str">
        <f>IF(D864&lt;&gt;"",IF(E864&lt;&gt;"",VLOOKUP(CONCATENATE(D864,"-",E864),'[2]Three Phase - UG'!$C$8:$T$18,12,FALSE),""),"")</f>
        <v/>
      </c>
      <c r="M864" s="679" t="str">
        <f>IF(D864&lt;&gt;"",IF(E864&lt;&gt;"",VLOOKUP(CONCATENATE(D864,"-",E864),'[2]Three Phase - UG'!$C$8:$T$18,13,FALSE),""),"")</f>
        <v/>
      </c>
      <c r="N864" s="678" t="str">
        <f>IF(D864&lt;&gt;"",IF(E864&lt;&gt;"",VLOOKUP(CONCATENATE(D864,"-",E864),'[2]Three Phase - UG'!$C$8:$T$18,15,FALSE)*1000000,""),"")</f>
        <v/>
      </c>
      <c r="O864" s="679"/>
      <c r="P864" s="678"/>
      <c r="W864" s="671"/>
      <c r="X864" s="606"/>
      <c r="Y864" s="606"/>
      <c r="Z864" s="606"/>
      <c r="AA864" s="606"/>
      <c r="AB864" s="606"/>
      <c r="AC864" s="606"/>
      <c r="AD864" s="606"/>
      <c r="AE864" s="606"/>
      <c r="AF864" s="625"/>
      <c r="AG864" s="625"/>
      <c r="AH864" s="625"/>
      <c r="AI864" s="625"/>
      <c r="AJ864" s="625"/>
      <c r="AK864" s="625"/>
      <c r="AL864" s="625"/>
      <c r="AM864" s="625"/>
      <c r="AN864" s="606"/>
      <c r="AO864" s="606"/>
      <c r="AP864" s="606"/>
      <c r="AQ864" s="606"/>
      <c r="AR864" s="606"/>
      <c r="AS864" s="606"/>
      <c r="AT864" s="606"/>
      <c r="AU864" s="606"/>
      <c r="AV864" s="606"/>
      <c r="AW864" s="606"/>
      <c r="AX864" s="606"/>
      <c r="AY864" s="606"/>
      <c r="AZ864" s="606"/>
      <c r="BA864" s="606"/>
    </row>
    <row r="865" spans="1:53" s="672" customFormat="1" x14ac:dyDescent="0.25">
      <c r="A865" s="606"/>
      <c r="B865" s="677"/>
      <c r="C865" s="677"/>
      <c r="D865" s="676"/>
      <c r="E865" s="675"/>
      <c r="F865" s="675"/>
      <c r="G865" s="673"/>
      <c r="H865" s="674"/>
      <c r="I865" s="673"/>
      <c r="J865" s="679" t="str">
        <f>IF(D865&lt;&gt;"",IF(E865&lt;&gt;"",VLOOKUP(CONCATENATE(D865,"-",E865),'[2]Three Phase - UG'!$C$8:$T$18,9,FALSE),""),"")</f>
        <v/>
      </c>
      <c r="K865" s="679" t="str">
        <f>IF(D865&lt;&gt;"",IF(E865&lt;&gt;"",VLOOKUP(CONCATENATE(D865,"-",E865),'[2]Three Phase - UG'!$C$8:$T$18,10,FALSE),""),"")</f>
        <v/>
      </c>
      <c r="L865" s="679" t="str">
        <f>IF(D865&lt;&gt;"",IF(E865&lt;&gt;"",VLOOKUP(CONCATENATE(D865,"-",E865),'[2]Three Phase - UG'!$C$8:$T$18,12,FALSE),""),"")</f>
        <v/>
      </c>
      <c r="M865" s="679" t="str">
        <f>IF(D865&lt;&gt;"",IF(E865&lt;&gt;"",VLOOKUP(CONCATENATE(D865,"-",E865),'[2]Three Phase - UG'!$C$8:$T$18,13,FALSE),""),"")</f>
        <v/>
      </c>
      <c r="N865" s="678" t="str">
        <f>IF(D865&lt;&gt;"",IF(E865&lt;&gt;"",VLOOKUP(CONCATENATE(D865,"-",E865),'[2]Three Phase - UG'!$C$8:$T$18,15,FALSE)*1000000,""),"")</f>
        <v/>
      </c>
      <c r="O865" s="679"/>
      <c r="P865" s="678"/>
      <c r="W865" s="671"/>
      <c r="X865" s="606"/>
      <c r="Y865" s="606"/>
      <c r="Z865" s="606"/>
      <c r="AA865" s="606"/>
      <c r="AB865" s="606"/>
      <c r="AC865" s="606"/>
      <c r="AD865" s="606"/>
      <c r="AE865" s="606"/>
      <c r="AF865" s="625"/>
      <c r="AG865" s="625"/>
      <c r="AH865" s="625"/>
      <c r="AI865" s="625"/>
      <c r="AJ865" s="625"/>
      <c r="AK865" s="625"/>
      <c r="AL865" s="625"/>
      <c r="AM865" s="625"/>
      <c r="AN865" s="606"/>
      <c r="AO865" s="606"/>
      <c r="AP865" s="606"/>
      <c r="AQ865" s="606"/>
      <c r="AR865" s="606"/>
      <c r="AS865" s="606"/>
      <c r="AT865" s="606"/>
      <c r="AU865" s="606"/>
      <c r="AV865" s="606"/>
      <c r="AW865" s="606"/>
      <c r="AX865" s="606"/>
      <c r="AY865" s="606"/>
      <c r="AZ865" s="606"/>
      <c r="BA865" s="606"/>
    </row>
    <row r="866" spans="1:53" s="672" customFormat="1" x14ac:dyDescent="0.25">
      <c r="A866" s="606"/>
      <c r="B866" s="677"/>
      <c r="C866" s="677"/>
      <c r="D866" s="676"/>
      <c r="E866" s="675"/>
      <c r="F866" s="675"/>
      <c r="G866" s="673"/>
      <c r="H866" s="674"/>
      <c r="I866" s="673"/>
      <c r="J866" s="679" t="str">
        <f>IF(D866&lt;&gt;"",IF(E866&lt;&gt;"",VLOOKUP(CONCATENATE(D866,"-",E866),'[2]Three Phase - UG'!$C$8:$T$18,9,FALSE),""),"")</f>
        <v/>
      </c>
      <c r="K866" s="679" t="str">
        <f>IF(D866&lt;&gt;"",IF(E866&lt;&gt;"",VLOOKUP(CONCATENATE(D866,"-",E866),'[2]Three Phase - UG'!$C$8:$T$18,10,FALSE),""),"")</f>
        <v/>
      </c>
      <c r="L866" s="679" t="str">
        <f>IF(D866&lt;&gt;"",IF(E866&lt;&gt;"",VLOOKUP(CONCATENATE(D866,"-",E866),'[2]Three Phase - UG'!$C$8:$T$18,12,FALSE),""),"")</f>
        <v/>
      </c>
      <c r="M866" s="679" t="str">
        <f>IF(D866&lt;&gt;"",IF(E866&lt;&gt;"",VLOOKUP(CONCATENATE(D866,"-",E866),'[2]Three Phase - UG'!$C$8:$T$18,13,FALSE),""),"")</f>
        <v/>
      </c>
      <c r="N866" s="678" t="str">
        <f>IF(D866&lt;&gt;"",IF(E866&lt;&gt;"",VLOOKUP(CONCATENATE(D866,"-",E866),'[2]Three Phase - UG'!$C$8:$T$18,15,FALSE)*1000000,""),"")</f>
        <v/>
      </c>
      <c r="O866" s="679"/>
      <c r="P866" s="678"/>
      <c r="W866" s="671"/>
      <c r="X866" s="606"/>
      <c r="Y866" s="606"/>
      <c r="Z866" s="606"/>
      <c r="AA866" s="606"/>
      <c r="AB866" s="606"/>
      <c r="AC866" s="606"/>
      <c r="AD866" s="606"/>
      <c r="AE866" s="606"/>
      <c r="AF866" s="625"/>
      <c r="AG866" s="625"/>
      <c r="AH866" s="625"/>
      <c r="AI866" s="625"/>
      <c r="AJ866" s="625"/>
      <c r="AK866" s="625"/>
      <c r="AL866" s="625"/>
      <c r="AM866" s="625"/>
      <c r="AN866" s="606"/>
      <c r="AO866" s="606"/>
      <c r="AP866" s="606"/>
      <c r="AQ866" s="606"/>
      <c r="AR866" s="606"/>
      <c r="AS866" s="606"/>
      <c r="AT866" s="606"/>
      <c r="AU866" s="606"/>
      <c r="AV866" s="606"/>
      <c r="AW866" s="606"/>
      <c r="AX866" s="606"/>
      <c r="AY866" s="606"/>
      <c r="AZ866" s="606"/>
      <c r="BA866" s="606"/>
    </row>
    <row r="867" spans="1:53" s="672" customFormat="1" x14ac:dyDescent="0.25">
      <c r="A867" s="606"/>
      <c r="B867" s="677"/>
      <c r="C867" s="677"/>
      <c r="D867" s="676"/>
      <c r="E867" s="675"/>
      <c r="F867" s="675"/>
      <c r="G867" s="673"/>
      <c r="H867" s="674"/>
      <c r="I867" s="673"/>
      <c r="J867" s="679" t="str">
        <f>IF(D867&lt;&gt;"",IF(E867&lt;&gt;"",VLOOKUP(CONCATENATE(D867,"-",E867),'[2]Three Phase - UG'!$C$8:$T$18,9,FALSE),""),"")</f>
        <v/>
      </c>
      <c r="K867" s="679" t="str">
        <f>IF(D867&lt;&gt;"",IF(E867&lt;&gt;"",VLOOKUP(CONCATENATE(D867,"-",E867),'[2]Three Phase - UG'!$C$8:$T$18,10,FALSE),""),"")</f>
        <v/>
      </c>
      <c r="L867" s="679" t="str">
        <f>IF(D867&lt;&gt;"",IF(E867&lt;&gt;"",VLOOKUP(CONCATENATE(D867,"-",E867),'[2]Three Phase - UG'!$C$8:$T$18,12,FALSE),""),"")</f>
        <v/>
      </c>
      <c r="M867" s="679" t="str">
        <f>IF(D867&lt;&gt;"",IF(E867&lt;&gt;"",VLOOKUP(CONCATENATE(D867,"-",E867),'[2]Three Phase - UG'!$C$8:$T$18,13,FALSE),""),"")</f>
        <v/>
      </c>
      <c r="N867" s="678" t="str">
        <f>IF(D867&lt;&gt;"",IF(E867&lt;&gt;"",VLOOKUP(CONCATENATE(D867,"-",E867),'[2]Three Phase - UG'!$C$8:$T$18,15,FALSE)*1000000,""),"")</f>
        <v/>
      </c>
      <c r="O867" s="679"/>
      <c r="P867" s="678"/>
      <c r="W867" s="671"/>
      <c r="X867" s="606"/>
      <c r="Y867" s="606"/>
      <c r="Z867" s="606"/>
      <c r="AA867" s="606"/>
      <c r="AB867" s="606"/>
      <c r="AC867" s="606"/>
      <c r="AD867" s="606"/>
      <c r="AE867" s="606"/>
      <c r="AF867" s="625"/>
      <c r="AG867" s="625"/>
      <c r="AH867" s="625"/>
      <c r="AI867" s="625"/>
      <c r="AJ867" s="625"/>
      <c r="AK867" s="625"/>
      <c r="AL867" s="625"/>
      <c r="AM867" s="625"/>
      <c r="AN867" s="606"/>
      <c r="AO867" s="606"/>
      <c r="AP867" s="606"/>
      <c r="AQ867" s="606"/>
      <c r="AR867" s="606"/>
      <c r="AS867" s="606"/>
      <c r="AT867" s="606"/>
      <c r="AU867" s="606"/>
      <c r="AV867" s="606"/>
      <c r="AW867" s="606"/>
      <c r="AX867" s="606"/>
      <c r="AY867" s="606"/>
      <c r="AZ867" s="606"/>
      <c r="BA867" s="606"/>
    </row>
    <row r="868" spans="1:53" s="672" customFormat="1" x14ac:dyDescent="0.25">
      <c r="A868" s="606"/>
      <c r="B868" s="677"/>
      <c r="C868" s="677"/>
      <c r="D868" s="676"/>
      <c r="E868" s="675"/>
      <c r="F868" s="675"/>
      <c r="G868" s="673"/>
      <c r="H868" s="674"/>
      <c r="I868" s="673"/>
      <c r="J868" s="679" t="str">
        <f>IF(D868&lt;&gt;"",IF(E868&lt;&gt;"",VLOOKUP(CONCATENATE(D868,"-",E868),'[2]Three Phase - UG'!$C$8:$T$18,9,FALSE),""),"")</f>
        <v/>
      </c>
      <c r="K868" s="679" t="str">
        <f>IF(D868&lt;&gt;"",IF(E868&lt;&gt;"",VLOOKUP(CONCATENATE(D868,"-",E868),'[2]Three Phase - UG'!$C$8:$T$18,10,FALSE),""),"")</f>
        <v/>
      </c>
      <c r="L868" s="679" t="str">
        <f>IF(D868&lt;&gt;"",IF(E868&lt;&gt;"",VLOOKUP(CONCATENATE(D868,"-",E868),'[2]Three Phase - UG'!$C$8:$T$18,12,FALSE),""),"")</f>
        <v/>
      </c>
      <c r="M868" s="679" t="str">
        <f>IF(D868&lt;&gt;"",IF(E868&lt;&gt;"",VLOOKUP(CONCATENATE(D868,"-",E868),'[2]Three Phase - UG'!$C$8:$T$18,13,FALSE),""),"")</f>
        <v/>
      </c>
      <c r="N868" s="678" t="str">
        <f>IF(D868&lt;&gt;"",IF(E868&lt;&gt;"",VLOOKUP(CONCATENATE(D868,"-",E868),'[2]Three Phase - UG'!$C$8:$T$18,15,FALSE)*1000000,""),"")</f>
        <v/>
      </c>
      <c r="O868" s="679"/>
      <c r="P868" s="678"/>
      <c r="W868" s="671"/>
      <c r="X868" s="606"/>
      <c r="Y868" s="606"/>
      <c r="Z868" s="606"/>
      <c r="AA868" s="606"/>
      <c r="AB868" s="606"/>
      <c r="AC868" s="606"/>
      <c r="AD868" s="606"/>
      <c r="AE868" s="606"/>
      <c r="AF868" s="625"/>
      <c r="AG868" s="625"/>
      <c r="AH868" s="625"/>
      <c r="AI868" s="625"/>
      <c r="AJ868" s="625"/>
      <c r="AK868" s="625"/>
      <c r="AL868" s="625"/>
      <c r="AM868" s="625"/>
      <c r="AN868" s="606"/>
      <c r="AO868" s="606"/>
      <c r="AP868" s="606"/>
      <c r="AQ868" s="606"/>
      <c r="AR868" s="606"/>
      <c r="AS868" s="606"/>
      <c r="AT868" s="606"/>
      <c r="AU868" s="606"/>
      <c r="AV868" s="606"/>
      <c r="AW868" s="606"/>
      <c r="AX868" s="606"/>
      <c r="AY868" s="606"/>
      <c r="AZ868" s="606"/>
      <c r="BA868" s="606"/>
    </row>
    <row r="869" spans="1:53" s="672" customFormat="1" x14ac:dyDescent="0.25">
      <c r="A869" s="606"/>
      <c r="B869" s="677"/>
      <c r="C869" s="677"/>
      <c r="D869" s="676"/>
      <c r="E869" s="675"/>
      <c r="F869" s="675"/>
      <c r="G869" s="673"/>
      <c r="H869" s="674"/>
      <c r="I869" s="673"/>
      <c r="J869" s="679" t="str">
        <f>IF(D869&lt;&gt;"",IF(E869&lt;&gt;"",VLOOKUP(CONCATENATE(D869,"-",E869),'[2]Three Phase - UG'!$C$8:$T$18,9,FALSE),""),"")</f>
        <v/>
      </c>
      <c r="K869" s="679" t="str">
        <f>IF(D869&lt;&gt;"",IF(E869&lt;&gt;"",VLOOKUP(CONCATENATE(D869,"-",E869),'[2]Three Phase - UG'!$C$8:$T$18,10,FALSE),""),"")</f>
        <v/>
      </c>
      <c r="L869" s="679" t="str">
        <f>IF(D869&lt;&gt;"",IF(E869&lt;&gt;"",VLOOKUP(CONCATENATE(D869,"-",E869),'[2]Three Phase - UG'!$C$8:$T$18,12,FALSE),""),"")</f>
        <v/>
      </c>
      <c r="M869" s="679" t="str">
        <f>IF(D869&lt;&gt;"",IF(E869&lt;&gt;"",VLOOKUP(CONCATENATE(D869,"-",E869),'[2]Three Phase - UG'!$C$8:$T$18,13,FALSE),""),"")</f>
        <v/>
      </c>
      <c r="N869" s="678" t="str">
        <f>IF(D869&lt;&gt;"",IF(E869&lt;&gt;"",VLOOKUP(CONCATENATE(D869,"-",E869),'[2]Three Phase - UG'!$C$8:$T$18,15,FALSE)*1000000,""),"")</f>
        <v/>
      </c>
      <c r="O869" s="679"/>
      <c r="P869" s="678"/>
      <c r="W869" s="671"/>
      <c r="X869" s="606"/>
      <c r="Y869" s="606"/>
      <c r="Z869" s="606"/>
      <c r="AA869" s="606"/>
      <c r="AB869" s="606"/>
      <c r="AC869" s="606"/>
      <c r="AD869" s="606"/>
      <c r="AE869" s="606"/>
      <c r="AF869" s="625"/>
      <c r="AG869" s="625"/>
      <c r="AH869" s="625"/>
      <c r="AI869" s="625"/>
      <c r="AJ869" s="625"/>
      <c r="AK869" s="625"/>
      <c r="AL869" s="625"/>
      <c r="AM869" s="625"/>
      <c r="AN869" s="606"/>
      <c r="AO869" s="606"/>
      <c r="AP869" s="606"/>
      <c r="AQ869" s="606"/>
      <c r="AR869" s="606"/>
      <c r="AS869" s="606"/>
      <c r="AT869" s="606"/>
      <c r="AU869" s="606"/>
      <c r="AV869" s="606"/>
      <c r="AW869" s="606"/>
      <c r="AX869" s="606"/>
      <c r="AY869" s="606"/>
      <c r="AZ869" s="606"/>
      <c r="BA869" s="606"/>
    </row>
    <row r="870" spans="1:53" s="672" customFormat="1" x14ac:dyDescent="0.25">
      <c r="A870" s="606"/>
      <c r="B870" s="677"/>
      <c r="C870" s="677"/>
      <c r="D870" s="676"/>
      <c r="E870" s="675"/>
      <c r="F870" s="675"/>
      <c r="G870" s="673"/>
      <c r="H870" s="674"/>
      <c r="I870" s="673"/>
      <c r="J870" s="679" t="str">
        <f>IF(D870&lt;&gt;"",IF(E870&lt;&gt;"",VLOOKUP(CONCATENATE(D870,"-",E870),'[2]Three Phase - UG'!$C$8:$T$18,9,FALSE),""),"")</f>
        <v/>
      </c>
      <c r="K870" s="679" t="str">
        <f>IF(D870&lt;&gt;"",IF(E870&lt;&gt;"",VLOOKUP(CONCATENATE(D870,"-",E870),'[2]Three Phase - UG'!$C$8:$T$18,10,FALSE),""),"")</f>
        <v/>
      </c>
      <c r="L870" s="679" t="str">
        <f>IF(D870&lt;&gt;"",IF(E870&lt;&gt;"",VLOOKUP(CONCATENATE(D870,"-",E870),'[2]Three Phase - UG'!$C$8:$T$18,12,FALSE),""),"")</f>
        <v/>
      </c>
      <c r="M870" s="679" t="str">
        <f>IF(D870&lt;&gt;"",IF(E870&lt;&gt;"",VLOOKUP(CONCATENATE(D870,"-",E870),'[2]Three Phase - UG'!$C$8:$T$18,13,FALSE),""),"")</f>
        <v/>
      </c>
      <c r="N870" s="678" t="str">
        <f>IF(D870&lt;&gt;"",IF(E870&lt;&gt;"",VLOOKUP(CONCATENATE(D870,"-",E870),'[2]Three Phase - UG'!$C$8:$T$18,15,FALSE)*1000000,""),"")</f>
        <v/>
      </c>
      <c r="O870" s="679"/>
      <c r="P870" s="678"/>
      <c r="W870" s="671"/>
      <c r="X870" s="606"/>
      <c r="Y870" s="606"/>
      <c r="Z870" s="606"/>
      <c r="AA870" s="606"/>
      <c r="AB870" s="606"/>
      <c r="AC870" s="606"/>
      <c r="AD870" s="606"/>
      <c r="AE870" s="606"/>
      <c r="AF870" s="625"/>
      <c r="AG870" s="625"/>
      <c r="AH870" s="625"/>
      <c r="AI870" s="625"/>
      <c r="AJ870" s="625"/>
      <c r="AK870" s="625"/>
      <c r="AL870" s="625"/>
      <c r="AM870" s="625"/>
      <c r="AN870" s="606"/>
      <c r="AO870" s="606"/>
      <c r="AP870" s="606"/>
      <c r="AQ870" s="606"/>
      <c r="AR870" s="606"/>
      <c r="AS870" s="606"/>
      <c r="AT870" s="606"/>
      <c r="AU870" s="606"/>
      <c r="AV870" s="606"/>
      <c r="AW870" s="606"/>
      <c r="AX870" s="606"/>
      <c r="AY870" s="606"/>
      <c r="AZ870" s="606"/>
      <c r="BA870" s="606"/>
    </row>
    <row r="871" spans="1:53" s="672" customFormat="1" x14ac:dyDescent="0.25">
      <c r="A871" s="606"/>
      <c r="B871" s="677"/>
      <c r="C871" s="677"/>
      <c r="D871" s="676"/>
      <c r="E871" s="675"/>
      <c r="F871" s="675"/>
      <c r="G871" s="673"/>
      <c r="H871" s="674"/>
      <c r="I871" s="673"/>
      <c r="J871" s="679" t="str">
        <f>IF(D871&lt;&gt;"",IF(E871&lt;&gt;"",VLOOKUP(CONCATENATE(D871,"-",E871),'[2]Three Phase - UG'!$C$8:$T$18,9,FALSE),""),"")</f>
        <v/>
      </c>
      <c r="K871" s="679" t="str">
        <f>IF(D871&lt;&gt;"",IF(E871&lt;&gt;"",VLOOKUP(CONCATENATE(D871,"-",E871),'[2]Three Phase - UG'!$C$8:$T$18,10,FALSE),""),"")</f>
        <v/>
      </c>
      <c r="L871" s="679" t="str">
        <f>IF(D871&lt;&gt;"",IF(E871&lt;&gt;"",VLOOKUP(CONCATENATE(D871,"-",E871),'[2]Three Phase - UG'!$C$8:$T$18,12,FALSE),""),"")</f>
        <v/>
      </c>
      <c r="M871" s="679" t="str">
        <f>IF(D871&lt;&gt;"",IF(E871&lt;&gt;"",VLOOKUP(CONCATENATE(D871,"-",E871),'[2]Three Phase - UG'!$C$8:$T$18,13,FALSE),""),"")</f>
        <v/>
      </c>
      <c r="N871" s="678" t="str">
        <f>IF(D871&lt;&gt;"",IF(E871&lt;&gt;"",VLOOKUP(CONCATENATE(D871,"-",E871),'[2]Three Phase - UG'!$C$8:$T$18,15,FALSE)*1000000,""),"")</f>
        <v/>
      </c>
      <c r="O871" s="679"/>
      <c r="P871" s="678"/>
      <c r="W871" s="671"/>
      <c r="X871" s="606"/>
      <c r="Y871" s="606"/>
      <c r="Z871" s="606"/>
      <c r="AA871" s="606"/>
      <c r="AB871" s="606"/>
      <c r="AC871" s="606"/>
      <c r="AD871" s="606"/>
      <c r="AE871" s="606"/>
      <c r="AF871" s="625"/>
      <c r="AG871" s="625"/>
      <c r="AH871" s="625"/>
      <c r="AI871" s="625"/>
      <c r="AJ871" s="625"/>
      <c r="AK871" s="625"/>
      <c r="AL871" s="625"/>
      <c r="AM871" s="625"/>
      <c r="AN871" s="606"/>
      <c r="AO871" s="606"/>
      <c r="AP871" s="606"/>
      <c r="AQ871" s="606"/>
      <c r="AR871" s="606"/>
      <c r="AS871" s="606"/>
      <c r="AT871" s="606"/>
      <c r="AU871" s="606"/>
      <c r="AV871" s="606"/>
      <c r="AW871" s="606"/>
      <c r="AX871" s="606"/>
      <c r="AY871" s="606"/>
      <c r="AZ871" s="606"/>
      <c r="BA871" s="606"/>
    </row>
    <row r="872" spans="1:53" s="672" customFormat="1" x14ac:dyDescent="0.25">
      <c r="A872" s="606"/>
      <c r="B872" s="677"/>
      <c r="C872" s="677"/>
      <c r="D872" s="676"/>
      <c r="E872" s="675"/>
      <c r="F872" s="675"/>
      <c r="G872" s="673"/>
      <c r="H872" s="674"/>
      <c r="I872" s="673"/>
      <c r="J872" s="679" t="str">
        <f>IF(D872&lt;&gt;"",IF(E872&lt;&gt;"",VLOOKUP(CONCATENATE(D872,"-",E872),'[2]Three Phase - UG'!$C$8:$T$18,9,FALSE),""),"")</f>
        <v/>
      </c>
      <c r="K872" s="679" t="str">
        <f>IF(D872&lt;&gt;"",IF(E872&lt;&gt;"",VLOOKUP(CONCATENATE(D872,"-",E872),'[2]Three Phase - UG'!$C$8:$T$18,10,FALSE),""),"")</f>
        <v/>
      </c>
      <c r="L872" s="679" t="str">
        <f>IF(D872&lt;&gt;"",IF(E872&lt;&gt;"",VLOOKUP(CONCATENATE(D872,"-",E872),'[2]Three Phase - UG'!$C$8:$T$18,12,FALSE),""),"")</f>
        <v/>
      </c>
      <c r="M872" s="679" t="str">
        <f>IF(D872&lt;&gt;"",IF(E872&lt;&gt;"",VLOOKUP(CONCATENATE(D872,"-",E872),'[2]Three Phase - UG'!$C$8:$T$18,13,FALSE),""),"")</f>
        <v/>
      </c>
      <c r="N872" s="678" t="str">
        <f>IF(D872&lt;&gt;"",IF(E872&lt;&gt;"",VLOOKUP(CONCATENATE(D872,"-",E872),'[2]Three Phase - UG'!$C$8:$T$18,15,FALSE)*1000000,""),"")</f>
        <v/>
      </c>
      <c r="O872" s="679"/>
      <c r="P872" s="678"/>
      <c r="W872" s="671"/>
      <c r="X872" s="606"/>
      <c r="Y872" s="606"/>
      <c r="Z872" s="606"/>
      <c r="AA872" s="606"/>
      <c r="AB872" s="606"/>
      <c r="AC872" s="606"/>
      <c r="AD872" s="606"/>
      <c r="AE872" s="606"/>
      <c r="AF872" s="625"/>
      <c r="AG872" s="625"/>
      <c r="AH872" s="625"/>
      <c r="AI872" s="625"/>
      <c r="AJ872" s="625"/>
      <c r="AK872" s="625"/>
      <c r="AL872" s="625"/>
      <c r="AM872" s="625"/>
      <c r="AN872" s="606"/>
      <c r="AO872" s="606"/>
      <c r="AP872" s="606"/>
      <c r="AQ872" s="606"/>
      <c r="AR872" s="606"/>
      <c r="AS872" s="606"/>
      <c r="AT872" s="606"/>
      <c r="AU872" s="606"/>
      <c r="AV872" s="606"/>
      <c r="AW872" s="606"/>
      <c r="AX872" s="606"/>
      <c r="AY872" s="606"/>
      <c r="AZ872" s="606"/>
      <c r="BA872" s="606"/>
    </row>
    <row r="873" spans="1:53" s="672" customFormat="1" x14ac:dyDescent="0.25">
      <c r="A873" s="606"/>
      <c r="B873" s="677"/>
      <c r="C873" s="677"/>
      <c r="D873" s="676"/>
      <c r="E873" s="675"/>
      <c r="F873" s="675"/>
      <c r="G873" s="673"/>
      <c r="H873" s="674"/>
      <c r="I873" s="673"/>
      <c r="J873" s="679" t="str">
        <f>IF(D873&lt;&gt;"",IF(E873&lt;&gt;"",VLOOKUP(CONCATENATE(D873,"-",E873),'[2]Three Phase - UG'!$C$8:$T$18,9,FALSE),""),"")</f>
        <v/>
      </c>
      <c r="K873" s="679" t="str">
        <f>IF(D873&lt;&gt;"",IF(E873&lt;&gt;"",VLOOKUP(CONCATENATE(D873,"-",E873),'[2]Three Phase - UG'!$C$8:$T$18,10,FALSE),""),"")</f>
        <v/>
      </c>
      <c r="L873" s="679" t="str">
        <f>IF(D873&lt;&gt;"",IF(E873&lt;&gt;"",VLOOKUP(CONCATENATE(D873,"-",E873),'[2]Three Phase - UG'!$C$8:$T$18,12,FALSE),""),"")</f>
        <v/>
      </c>
      <c r="M873" s="679" t="str">
        <f>IF(D873&lt;&gt;"",IF(E873&lt;&gt;"",VLOOKUP(CONCATENATE(D873,"-",E873),'[2]Three Phase - UG'!$C$8:$T$18,13,FALSE),""),"")</f>
        <v/>
      </c>
      <c r="N873" s="678" t="str">
        <f>IF(D873&lt;&gt;"",IF(E873&lt;&gt;"",VLOOKUP(CONCATENATE(D873,"-",E873),'[2]Three Phase - UG'!$C$8:$T$18,15,FALSE)*1000000,""),"")</f>
        <v/>
      </c>
      <c r="O873" s="679"/>
      <c r="P873" s="678"/>
      <c r="W873" s="671"/>
      <c r="X873" s="606"/>
      <c r="Y873" s="606"/>
      <c r="Z873" s="606"/>
      <c r="AA873" s="606"/>
      <c r="AB873" s="606"/>
      <c r="AC873" s="606"/>
      <c r="AD873" s="606"/>
      <c r="AE873" s="606"/>
      <c r="AF873" s="625"/>
      <c r="AG873" s="625"/>
      <c r="AH873" s="625"/>
      <c r="AI873" s="625"/>
      <c r="AJ873" s="625"/>
      <c r="AK873" s="625"/>
      <c r="AL873" s="625"/>
      <c r="AM873" s="625"/>
      <c r="AN873" s="606"/>
      <c r="AO873" s="606"/>
      <c r="AP873" s="606"/>
      <c r="AQ873" s="606"/>
      <c r="AR873" s="606"/>
      <c r="AS873" s="606"/>
      <c r="AT873" s="606"/>
      <c r="AU873" s="606"/>
      <c r="AV873" s="606"/>
      <c r="AW873" s="606"/>
      <c r="AX873" s="606"/>
      <c r="AY873" s="606"/>
      <c r="AZ873" s="606"/>
      <c r="BA873" s="606"/>
    </row>
    <row r="874" spans="1:53" s="672" customFormat="1" x14ac:dyDescent="0.25">
      <c r="A874" s="606"/>
      <c r="B874" s="677"/>
      <c r="C874" s="677"/>
      <c r="D874" s="676"/>
      <c r="E874" s="675"/>
      <c r="F874" s="675"/>
      <c r="G874" s="673"/>
      <c r="H874" s="674"/>
      <c r="I874" s="673"/>
      <c r="J874" s="679" t="str">
        <f>IF(D874&lt;&gt;"",IF(E874&lt;&gt;"",VLOOKUP(CONCATENATE(D874,"-",E874),'[2]Three Phase - UG'!$C$8:$T$18,9,FALSE),""),"")</f>
        <v/>
      </c>
      <c r="K874" s="679" t="str">
        <f>IF(D874&lt;&gt;"",IF(E874&lt;&gt;"",VLOOKUP(CONCATENATE(D874,"-",E874),'[2]Three Phase - UG'!$C$8:$T$18,10,FALSE),""),"")</f>
        <v/>
      </c>
      <c r="L874" s="679" t="str">
        <f>IF(D874&lt;&gt;"",IF(E874&lt;&gt;"",VLOOKUP(CONCATENATE(D874,"-",E874),'[2]Three Phase - UG'!$C$8:$T$18,12,FALSE),""),"")</f>
        <v/>
      </c>
      <c r="M874" s="679" t="str">
        <f>IF(D874&lt;&gt;"",IF(E874&lt;&gt;"",VLOOKUP(CONCATENATE(D874,"-",E874),'[2]Three Phase - UG'!$C$8:$T$18,13,FALSE),""),"")</f>
        <v/>
      </c>
      <c r="N874" s="678" t="str">
        <f>IF(D874&lt;&gt;"",IF(E874&lt;&gt;"",VLOOKUP(CONCATENATE(D874,"-",E874),'[2]Three Phase - UG'!$C$8:$T$18,15,FALSE)*1000000,""),"")</f>
        <v/>
      </c>
      <c r="O874" s="679"/>
      <c r="P874" s="678"/>
      <c r="W874" s="671"/>
      <c r="X874" s="606"/>
      <c r="Y874" s="606"/>
      <c r="Z874" s="606"/>
      <c r="AA874" s="606"/>
      <c r="AB874" s="606"/>
      <c r="AC874" s="606"/>
      <c r="AD874" s="606"/>
      <c r="AE874" s="606"/>
      <c r="AF874" s="625"/>
      <c r="AG874" s="625"/>
      <c r="AH874" s="625"/>
      <c r="AI874" s="625"/>
      <c r="AJ874" s="625"/>
      <c r="AK874" s="625"/>
      <c r="AL874" s="625"/>
      <c r="AM874" s="625"/>
      <c r="AN874" s="606"/>
      <c r="AO874" s="606"/>
      <c r="AP874" s="606"/>
      <c r="AQ874" s="606"/>
      <c r="AR874" s="606"/>
      <c r="AS874" s="606"/>
      <c r="AT874" s="606"/>
      <c r="AU874" s="606"/>
      <c r="AV874" s="606"/>
      <c r="AW874" s="606"/>
      <c r="AX874" s="606"/>
      <c r="AY874" s="606"/>
      <c r="AZ874" s="606"/>
      <c r="BA874" s="606"/>
    </row>
    <row r="875" spans="1:53" s="672" customFormat="1" x14ac:dyDescent="0.25">
      <c r="A875" s="606"/>
      <c r="B875" s="677"/>
      <c r="C875" s="677"/>
      <c r="D875" s="676"/>
      <c r="E875" s="675"/>
      <c r="F875" s="675"/>
      <c r="G875" s="673"/>
      <c r="H875" s="674"/>
      <c r="I875" s="673"/>
      <c r="J875" s="679" t="str">
        <f>IF(D875&lt;&gt;"",IF(E875&lt;&gt;"",VLOOKUP(CONCATENATE(D875,"-",E875),'[2]Three Phase - UG'!$C$8:$T$18,9,FALSE),""),"")</f>
        <v/>
      </c>
      <c r="K875" s="679" t="str">
        <f>IF(D875&lt;&gt;"",IF(E875&lt;&gt;"",VLOOKUP(CONCATENATE(D875,"-",E875),'[2]Three Phase - UG'!$C$8:$T$18,10,FALSE),""),"")</f>
        <v/>
      </c>
      <c r="L875" s="679" t="str">
        <f>IF(D875&lt;&gt;"",IF(E875&lt;&gt;"",VLOOKUP(CONCATENATE(D875,"-",E875),'[2]Three Phase - UG'!$C$8:$T$18,12,FALSE),""),"")</f>
        <v/>
      </c>
      <c r="M875" s="679" t="str">
        <f>IF(D875&lt;&gt;"",IF(E875&lt;&gt;"",VLOOKUP(CONCATENATE(D875,"-",E875),'[2]Three Phase - UG'!$C$8:$T$18,13,FALSE),""),"")</f>
        <v/>
      </c>
      <c r="N875" s="678" t="str">
        <f>IF(D875&lt;&gt;"",IF(E875&lt;&gt;"",VLOOKUP(CONCATENATE(D875,"-",E875),'[2]Three Phase - UG'!$C$8:$T$18,15,FALSE)*1000000,""),"")</f>
        <v/>
      </c>
      <c r="O875" s="679"/>
      <c r="P875" s="678"/>
      <c r="W875" s="671"/>
      <c r="X875" s="606"/>
      <c r="Y875" s="606"/>
      <c r="Z875" s="606"/>
      <c r="AA875" s="606"/>
      <c r="AB875" s="606"/>
      <c r="AC875" s="606"/>
      <c r="AD875" s="606"/>
      <c r="AE875" s="606"/>
      <c r="AF875" s="625"/>
      <c r="AG875" s="625"/>
      <c r="AH875" s="625"/>
      <c r="AI875" s="625"/>
      <c r="AJ875" s="625"/>
      <c r="AK875" s="625"/>
      <c r="AL875" s="625"/>
      <c r="AM875" s="625"/>
      <c r="AN875" s="606"/>
      <c r="AO875" s="606"/>
      <c r="AP875" s="606"/>
      <c r="AQ875" s="606"/>
      <c r="AR875" s="606"/>
      <c r="AS875" s="606"/>
      <c r="AT875" s="606"/>
      <c r="AU875" s="606"/>
      <c r="AV875" s="606"/>
      <c r="AW875" s="606"/>
      <c r="AX875" s="606"/>
      <c r="AY875" s="606"/>
      <c r="AZ875" s="606"/>
      <c r="BA875" s="606"/>
    </row>
    <row r="876" spans="1:53" s="672" customFormat="1" x14ac:dyDescent="0.25">
      <c r="A876" s="606"/>
      <c r="B876" s="677"/>
      <c r="C876" s="677"/>
      <c r="D876" s="676"/>
      <c r="E876" s="675"/>
      <c r="F876" s="675"/>
      <c r="G876" s="673"/>
      <c r="H876" s="674"/>
      <c r="I876" s="673"/>
      <c r="J876" s="679" t="str">
        <f>IF(D876&lt;&gt;"",IF(E876&lt;&gt;"",VLOOKUP(CONCATENATE(D876,"-",E876),'[2]Three Phase - UG'!$C$8:$T$18,9,FALSE),""),"")</f>
        <v/>
      </c>
      <c r="K876" s="679" t="str">
        <f>IF(D876&lt;&gt;"",IF(E876&lt;&gt;"",VLOOKUP(CONCATENATE(D876,"-",E876),'[2]Three Phase - UG'!$C$8:$T$18,10,FALSE),""),"")</f>
        <v/>
      </c>
      <c r="L876" s="679" t="str">
        <f>IF(D876&lt;&gt;"",IF(E876&lt;&gt;"",VLOOKUP(CONCATENATE(D876,"-",E876),'[2]Three Phase - UG'!$C$8:$T$18,12,FALSE),""),"")</f>
        <v/>
      </c>
      <c r="M876" s="679" t="str">
        <f>IF(D876&lt;&gt;"",IF(E876&lt;&gt;"",VLOOKUP(CONCATENATE(D876,"-",E876),'[2]Three Phase - UG'!$C$8:$T$18,13,FALSE),""),"")</f>
        <v/>
      </c>
      <c r="N876" s="678" t="str">
        <f>IF(D876&lt;&gt;"",IF(E876&lt;&gt;"",VLOOKUP(CONCATENATE(D876,"-",E876),'[2]Three Phase - UG'!$C$8:$T$18,15,FALSE)*1000000,""),"")</f>
        <v/>
      </c>
      <c r="O876" s="679"/>
      <c r="P876" s="678"/>
      <c r="W876" s="671"/>
      <c r="X876" s="606"/>
      <c r="Y876" s="606"/>
      <c r="Z876" s="606"/>
      <c r="AA876" s="606"/>
      <c r="AB876" s="606"/>
      <c r="AC876" s="606"/>
      <c r="AD876" s="606"/>
      <c r="AE876" s="606"/>
      <c r="AF876" s="625"/>
      <c r="AG876" s="625"/>
      <c r="AH876" s="625"/>
      <c r="AI876" s="625"/>
      <c r="AJ876" s="625"/>
      <c r="AK876" s="625"/>
      <c r="AL876" s="625"/>
      <c r="AM876" s="625"/>
      <c r="AN876" s="606"/>
      <c r="AO876" s="606"/>
      <c r="AP876" s="606"/>
      <c r="AQ876" s="606"/>
      <c r="AR876" s="606"/>
      <c r="AS876" s="606"/>
      <c r="AT876" s="606"/>
      <c r="AU876" s="606"/>
      <c r="AV876" s="606"/>
      <c r="AW876" s="606"/>
      <c r="AX876" s="606"/>
      <c r="AY876" s="606"/>
      <c r="AZ876" s="606"/>
      <c r="BA876" s="606"/>
    </row>
    <row r="877" spans="1:53" s="672" customFormat="1" x14ac:dyDescent="0.25">
      <c r="A877" s="606"/>
      <c r="B877" s="677"/>
      <c r="C877" s="677"/>
      <c r="D877" s="676"/>
      <c r="E877" s="675"/>
      <c r="F877" s="675"/>
      <c r="G877" s="673"/>
      <c r="H877" s="674"/>
      <c r="I877" s="673"/>
      <c r="J877" s="679" t="str">
        <f>IF(D877&lt;&gt;"",IF(E877&lt;&gt;"",VLOOKUP(CONCATENATE(D877,"-",E877),'[2]Three Phase - UG'!$C$8:$T$18,9,FALSE),""),"")</f>
        <v/>
      </c>
      <c r="K877" s="679" t="str">
        <f>IF(D877&lt;&gt;"",IF(E877&lt;&gt;"",VLOOKUP(CONCATENATE(D877,"-",E877),'[2]Three Phase - UG'!$C$8:$T$18,10,FALSE),""),"")</f>
        <v/>
      </c>
      <c r="L877" s="679" t="str">
        <f>IF(D877&lt;&gt;"",IF(E877&lt;&gt;"",VLOOKUP(CONCATENATE(D877,"-",E877),'[2]Three Phase - UG'!$C$8:$T$18,12,FALSE),""),"")</f>
        <v/>
      </c>
      <c r="M877" s="679" t="str">
        <f>IF(D877&lt;&gt;"",IF(E877&lt;&gt;"",VLOOKUP(CONCATENATE(D877,"-",E877),'[2]Three Phase - UG'!$C$8:$T$18,13,FALSE),""),"")</f>
        <v/>
      </c>
      <c r="N877" s="678" t="str">
        <f>IF(D877&lt;&gt;"",IF(E877&lt;&gt;"",VLOOKUP(CONCATENATE(D877,"-",E877),'[2]Three Phase - UG'!$C$8:$T$18,15,FALSE)*1000000,""),"")</f>
        <v/>
      </c>
      <c r="O877" s="679"/>
      <c r="P877" s="678"/>
      <c r="W877" s="671"/>
      <c r="X877" s="606"/>
      <c r="Y877" s="606"/>
      <c r="Z877" s="606"/>
      <c r="AA877" s="606"/>
      <c r="AB877" s="606"/>
      <c r="AC877" s="606"/>
      <c r="AD877" s="606"/>
      <c r="AE877" s="606"/>
      <c r="AF877" s="625"/>
      <c r="AG877" s="625"/>
      <c r="AH877" s="625"/>
      <c r="AI877" s="625"/>
      <c r="AJ877" s="625"/>
      <c r="AK877" s="625"/>
      <c r="AL877" s="625"/>
      <c r="AM877" s="625"/>
      <c r="AN877" s="606"/>
      <c r="AO877" s="606"/>
      <c r="AP877" s="606"/>
      <c r="AQ877" s="606"/>
      <c r="AR877" s="606"/>
      <c r="AS877" s="606"/>
      <c r="AT877" s="606"/>
      <c r="AU877" s="606"/>
      <c r="AV877" s="606"/>
      <c r="AW877" s="606"/>
      <c r="AX877" s="606"/>
      <c r="AY877" s="606"/>
      <c r="AZ877" s="606"/>
      <c r="BA877" s="606"/>
    </row>
    <row r="878" spans="1:53" s="672" customFormat="1" x14ac:dyDescent="0.25">
      <c r="A878" s="606"/>
      <c r="B878" s="677"/>
      <c r="C878" s="677"/>
      <c r="D878" s="676"/>
      <c r="E878" s="675"/>
      <c r="F878" s="675"/>
      <c r="G878" s="673"/>
      <c r="H878" s="674"/>
      <c r="I878" s="673"/>
      <c r="J878" s="679" t="str">
        <f>IF(D878&lt;&gt;"",IF(E878&lt;&gt;"",VLOOKUP(CONCATENATE(D878,"-",E878),'[2]Three Phase - UG'!$C$8:$T$18,9,FALSE),""),"")</f>
        <v/>
      </c>
      <c r="K878" s="679" t="str">
        <f>IF(D878&lt;&gt;"",IF(E878&lt;&gt;"",VLOOKUP(CONCATENATE(D878,"-",E878),'[2]Three Phase - UG'!$C$8:$T$18,10,FALSE),""),"")</f>
        <v/>
      </c>
      <c r="L878" s="679" t="str">
        <f>IF(D878&lt;&gt;"",IF(E878&lt;&gt;"",VLOOKUP(CONCATENATE(D878,"-",E878),'[2]Three Phase - UG'!$C$8:$T$18,12,FALSE),""),"")</f>
        <v/>
      </c>
      <c r="M878" s="679" t="str">
        <f>IF(D878&lt;&gt;"",IF(E878&lt;&gt;"",VLOOKUP(CONCATENATE(D878,"-",E878),'[2]Three Phase - UG'!$C$8:$T$18,13,FALSE),""),"")</f>
        <v/>
      </c>
      <c r="N878" s="678" t="str">
        <f>IF(D878&lt;&gt;"",IF(E878&lt;&gt;"",VLOOKUP(CONCATENATE(D878,"-",E878),'[2]Three Phase - UG'!$C$8:$T$18,15,FALSE)*1000000,""),"")</f>
        <v/>
      </c>
      <c r="O878" s="679"/>
      <c r="P878" s="678"/>
      <c r="W878" s="671"/>
      <c r="X878" s="606"/>
      <c r="Y878" s="606"/>
      <c r="Z878" s="606"/>
      <c r="AA878" s="606"/>
      <c r="AB878" s="606"/>
      <c r="AC878" s="606"/>
      <c r="AD878" s="606"/>
      <c r="AE878" s="606"/>
      <c r="AF878" s="625"/>
      <c r="AG878" s="625"/>
      <c r="AH878" s="625"/>
      <c r="AI878" s="625"/>
      <c r="AJ878" s="625"/>
      <c r="AK878" s="625"/>
      <c r="AL878" s="625"/>
      <c r="AM878" s="625"/>
      <c r="AN878" s="606"/>
      <c r="AO878" s="606"/>
      <c r="AP878" s="606"/>
      <c r="AQ878" s="606"/>
      <c r="AR878" s="606"/>
      <c r="AS878" s="606"/>
      <c r="AT878" s="606"/>
      <c r="AU878" s="606"/>
      <c r="AV878" s="606"/>
      <c r="AW878" s="606"/>
      <c r="AX878" s="606"/>
      <c r="AY878" s="606"/>
      <c r="AZ878" s="606"/>
      <c r="BA878" s="606"/>
    </row>
    <row r="879" spans="1:53" s="672" customFormat="1" x14ac:dyDescent="0.25">
      <c r="A879" s="606"/>
      <c r="B879" s="677"/>
      <c r="C879" s="677"/>
      <c r="D879" s="676"/>
      <c r="E879" s="675"/>
      <c r="F879" s="675"/>
      <c r="G879" s="673"/>
      <c r="H879" s="674"/>
      <c r="I879" s="673"/>
      <c r="J879" s="679" t="str">
        <f>IF(D879&lt;&gt;"",IF(E879&lt;&gt;"",VLOOKUP(CONCATENATE(D879,"-",E879),'[2]Three Phase - UG'!$C$8:$T$18,9,FALSE),""),"")</f>
        <v/>
      </c>
      <c r="K879" s="679" t="str">
        <f>IF(D879&lt;&gt;"",IF(E879&lt;&gt;"",VLOOKUP(CONCATENATE(D879,"-",E879),'[2]Three Phase - UG'!$C$8:$T$18,10,FALSE),""),"")</f>
        <v/>
      </c>
      <c r="L879" s="679" t="str">
        <f>IF(D879&lt;&gt;"",IF(E879&lt;&gt;"",VLOOKUP(CONCATENATE(D879,"-",E879),'[2]Three Phase - UG'!$C$8:$T$18,12,FALSE),""),"")</f>
        <v/>
      </c>
      <c r="M879" s="679" t="str">
        <f>IF(D879&lt;&gt;"",IF(E879&lt;&gt;"",VLOOKUP(CONCATENATE(D879,"-",E879),'[2]Three Phase - UG'!$C$8:$T$18,13,FALSE),""),"")</f>
        <v/>
      </c>
      <c r="N879" s="678" t="str">
        <f>IF(D879&lt;&gt;"",IF(E879&lt;&gt;"",VLOOKUP(CONCATENATE(D879,"-",E879),'[2]Three Phase - UG'!$C$8:$T$18,15,FALSE)*1000000,""),"")</f>
        <v/>
      </c>
      <c r="O879" s="679"/>
      <c r="P879" s="678"/>
      <c r="W879" s="671"/>
      <c r="X879" s="606"/>
      <c r="Y879" s="606"/>
      <c r="Z879" s="606"/>
      <c r="AA879" s="606"/>
      <c r="AB879" s="606"/>
      <c r="AC879" s="606"/>
      <c r="AD879" s="606"/>
      <c r="AE879" s="606"/>
      <c r="AF879" s="625"/>
      <c r="AG879" s="625"/>
      <c r="AH879" s="625"/>
      <c r="AI879" s="625"/>
      <c r="AJ879" s="625"/>
      <c r="AK879" s="625"/>
      <c r="AL879" s="625"/>
      <c r="AM879" s="625"/>
      <c r="AN879" s="606"/>
      <c r="AO879" s="606"/>
      <c r="AP879" s="606"/>
      <c r="AQ879" s="606"/>
      <c r="AR879" s="606"/>
      <c r="AS879" s="606"/>
      <c r="AT879" s="606"/>
      <c r="AU879" s="606"/>
      <c r="AV879" s="606"/>
      <c r="AW879" s="606"/>
      <c r="AX879" s="606"/>
      <c r="AY879" s="606"/>
      <c r="AZ879" s="606"/>
      <c r="BA879" s="606"/>
    </row>
    <row r="880" spans="1:53" s="672" customFormat="1" x14ac:dyDescent="0.25">
      <c r="A880" s="606"/>
      <c r="B880" s="677"/>
      <c r="C880" s="677"/>
      <c r="D880" s="676"/>
      <c r="E880" s="675"/>
      <c r="F880" s="675"/>
      <c r="G880" s="673"/>
      <c r="H880" s="674"/>
      <c r="I880" s="673"/>
      <c r="J880" s="679" t="str">
        <f>IF(D880&lt;&gt;"",IF(E880&lt;&gt;"",VLOOKUP(CONCATENATE(D880,"-",E880),'[2]Three Phase - UG'!$C$8:$T$18,9,FALSE),""),"")</f>
        <v/>
      </c>
      <c r="K880" s="679" t="str">
        <f>IF(D880&lt;&gt;"",IF(E880&lt;&gt;"",VLOOKUP(CONCATENATE(D880,"-",E880),'[2]Three Phase - UG'!$C$8:$T$18,10,FALSE),""),"")</f>
        <v/>
      </c>
      <c r="L880" s="679" t="str">
        <f>IF(D880&lt;&gt;"",IF(E880&lt;&gt;"",VLOOKUP(CONCATENATE(D880,"-",E880),'[2]Three Phase - UG'!$C$8:$T$18,12,FALSE),""),"")</f>
        <v/>
      </c>
      <c r="M880" s="679" t="str">
        <f>IF(D880&lt;&gt;"",IF(E880&lt;&gt;"",VLOOKUP(CONCATENATE(D880,"-",E880),'[2]Three Phase - UG'!$C$8:$T$18,13,FALSE),""),"")</f>
        <v/>
      </c>
      <c r="N880" s="678" t="str">
        <f>IF(D880&lt;&gt;"",IF(E880&lt;&gt;"",VLOOKUP(CONCATENATE(D880,"-",E880),'[2]Three Phase - UG'!$C$8:$T$18,15,FALSE)*1000000,""),"")</f>
        <v/>
      </c>
      <c r="O880" s="679"/>
      <c r="P880" s="678"/>
      <c r="W880" s="671"/>
      <c r="X880" s="606"/>
      <c r="Y880" s="606"/>
      <c r="Z880" s="606"/>
      <c r="AA880" s="606"/>
      <c r="AB880" s="606"/>
      <c r="AC880" s="606"/>
      <c r="AD880" s="606"/>
      <c r="AE880" s="606"/>
      <c r="AF880" s="625"/>
      <c r="AG880" s="625"/>
      <c r="AH880" s="625"/>
      <c r="AI880" s="625"/>
      <c r="AJ880" s="625"/>
      <c r="AK880" s="625"/>
      <c r="AL880" s="625"/>
      <c r="AM880" s="625"/>
      <c r="AN880" s="606"/>
      <c r="AO880" s="606"/>
      <c r="AP880" s="606"/>
      <c r="AQ880" s="606"/>
      <c r="AR880" s="606"/>
      <c r="AS880" s="606"/>
      <c r="AT880" s="606"/>
      <c r="AU880" s="606"/>
      <c r="AV880" s="606"/>
      <c r="AW880" s="606"/>
      <c r="AX880" s="606"/>
      <c r="AY880" s="606"/>
      <c r="AZ880" s="606"/>
      <c r="BA880" s="606"/>
    </row>
    <row r="881" spans="1:53" s="672" customFormat="1" x14ac:dyDescent="0.25">
      <c r="A881" s="606"/>
      <c r="B881" s="677"/>
      <c r="C881" s="677"/>
      <c r="D881" s="676"/>
      <c r="E881" s="675"/>
      <c r="F881" s="675"/>
      <c r="G881" s="673"/>
      <c r="H881" s="674"/>
      <c r="I881" s="673"/>
      <c r="J881" s="679" t="str">
        <f>IF(D881&lt;&gt;"",IF(E881&lt;&gt;"",VLOOKUP(CONCATENATE(D881,"-",E881),'[2]Three Phase - UG'!$C$8:$T$18,9,FALSE),""),"")</f>
        <v/>
      </c>
      <c r="K881" s="679" t="str">
        <f>IF(D881&lt;&gt;"",IF(E881&lt;&gt;"",VLOOKUP(CONCATENATE(D881,"-",E881),'[2]Three Phase - UG'!$C$8:$T$18,10,FALSE),""),"")</f>
        <v/>
      </c>
      <c r="L881" s="679" t="str">
        <f>IF(D881&lt;&gt;"",IF(E881&lt;&gt;"",VLOOKUP(CONCATENATE(D881,"-",E881),'[2]Three Phase - UG'!$C$8:$T$18,12,FALSE),""),"")</f>
        <v/>
      </c>
      <c r="M881" s="679" t="str">
        <f>IF(D881&lt;&gt;"",IF(E881&lt;&gt;"",VLOOKUP(CONCATENATE(D881,"-",E881),'[2]Three Phase - UG'!$C$8:$T$18,13,FALSE),""),"")</f>
        <v/>
      </c>
      <c r="N881" s="678" t="str">
        <f>IF(D881&lt;&gt;"",IF(E881&lt;&gt;"",VLOOKUP(CONCATENATE(D881,"-",E881),'[2]Three Phase - UG'!$C$8:$T$18,15,FALSE)*1000000,""),"")</f>
        <v/>
      </c>
      <c r="O881" s="679"/>
      <c r="P881" s="678"/>
      <c r="W881" s="671"/>
      <c r="X881" s="606"/>
      <c r="Y881" s="606"/>
      <c r="Z881" s="606"/>
      <c r="AA881" s="606"/>
      <c r="AB881" s="606"/>
      <c r="AC881" s="606"/>
      <c r="AD881" s="606"/>
      <c r="AE881" s="606"/>
      <c r="AF881" s="625"/>
      <c r="AG881" s="625"/>
      <c r="AH881" s="625"/>
      <c r="AI881" s="625"/>
      <c r="AJ881" s="625"/>
      <c r="AK881" s="625"/>
      <c r="AL881" s="625"/>
      <c r="AM881" s="625"/>
      <c r="AN881" s="606"/>
      <c r="AO881" s="606"/>
      <c r="AP881" s="606"/>
      <c r="AQ881" s="606"/>
      <c r="AR881" s="606"/>
      <c r="AS881" s="606"/>
      <c r="AT881" s="606"/>
      <c r="AU881" s="606"/>
      <c r="AV881" s="606"/>
      <c r="AW881" s="606"/>
      <c r="AX881" s="606"/>
      <c r="AY881" s="606"/>
      <c r="AZ881" s="606"/>
      <c r="BA881" s="606"/>
    </row>
    <row r="882" spans="1:53" s="672" customFormat="1" x14ac:dyDescent="0.25">
      <c r="A882" s="606"/>
      <c r="B882" s="677"/>
      <c r="C882" s="677"/>
      <c r="D882" s="676"/>
      <c r="E882" s="675"/>
      <c r="F882" s="675"/>
      <c r="G882" s="673"/>
      <c r="H882" s="674"/>
      <c r="I882" s="673"/>
      <c r="J882" s="679" t="str">
        <f>IF(D882&lt;&gt;"",IF(E882&lt;&gt;"",VLOOKUP(CONCATENATE(D882,"-",E882),'[2]Three Phase - UG'!$C$8:$T$18,9,FALSE),""),"")</f>
        <v/>
      </c>
      <c r="K882" s="679" t="str">
        <f>IF(D882&lt;&gt;"",IF(E882&lt;&gt;"",VLOOKUP(CONCATENATE(D882,"-",E882),'[2]Three Phase - UG'!$C$8:$T$18,10,FALSE),""),"")</f>
        <v/>
      </c>
      <c r="L882" s="679" t="str">
        <f>IF(D882&lt;&gt;"",IF(E882&lt;&gt;"",VLOOKUP(CONCATENATE(D882,"-",E882),'[2]Three Phase - UG'!$C$8:$T$18,12,FALSE),""),"")</f>
        <v/>
      </c>
      <c r="M882" s="679" t="str">
        <f>IF(D882&lt;&gt;"",IF(E882&lt;&gt;"",VLOOKUP(CONCATENATE(D882,"-",E882),'[2]Three Phase - UG'!$C$8:$T$18,13,FALSE),""),"")</f>
        <v/>
      </c>
      <c r="N882" s="678" t="str">
        <f>IF(D882&lt;&gt;"",IF(E882&lt;&gt;"",VLOOKUP(CONCATENATE(D882,"-",E882),'[2]Three Phase - UG'!$C$8:$T$18,15,FALSE)*1000000,""),"")</f>
        <v/>
      </c>
      <c r="O882" s="679"/>
      <c r="P882" s="678"/>
      <c r="W882" s="671"/>
      <c r="X882" s="606"/>
      <c r="Y882" s="606"/>
      <c r="Z882" s="606"/>
      <c r="AA882" s="606"/>
      <c r="AB882" s="606"/>
      <c r="AC882" s="606"/>
      <c r="AD882" s="606"/>
      <c r="AE882" s="606"/>
      <c r="AF882" s="625"/>
      <c r="AG882" s="625"/>
      <c r="AH882" s="625"/>
      <c r="AI882" s="625"/>
      <c r="AJ882" s="625"/>
      <c r="AK882" s="625"/>
      <c r="AL882" s="625"/>
      <c r="AM882" s="625"/>
      <c r="AN882" s="606"/>
      <c r="AO882" s="606"/>
      <c r="AP882" s="606"/>
      <c r="AQ882" s="606"/>
      <c r="AR882" s="606"/>
      <c r="AS882" s="606"/>
      <c r="AT882" s="606"/>
      <c r="AU882" s="606"/>
      <c r="AV882" s="606"/>
      <c r="AW882" s="606"/>
      <c r="AX882" s="606"/>
      <c r="AY882" s="606"/>
      <c r="AZ882" s="606"/>
      <c r="BA882" s="606"/>
    </row>
    <row r="883" spans="1:53" s="672" customFormat="1" x14ac:dyDescent="0.25">
      <c r="A883" s="606"/>
      <c r="B883" s="677"/>
      <c r="C883" s="677"/>
      <c r="D883" s="676"/>
      <c r="E883" s="675"/>
      <c r="F883" s="675"/>
      <c r="G883" s="673"/>
      <c r="H883" s="674"/>
      <c r="I883" s="673"/>
      <c r="J883" s="679" t="str">
        <f>IF(D883&lt;&gt;"",IF(E883&lt;&gt;"",VLOOKUP(CONCATENATE(D883,"-",E883),'[2]Three Phase - UG'!$C$8:$T$18,9,FALSE),""),"")</f>
        <v/>
      </c>
      <c r="K883" s="679" t="str">
        <f>IF(D883&lt;&gt;"",IF(E883&lt;&gt;"",VLOOKUP(CONCATENATE(D883,"-",E883),'[2]Three Phase - UG'!$C$8:$T$18,10,FALSE),""),"")</f>
        <v/>
      </c>
      <c r="L883" s="679" t="str">
        <f>IF(D883&lt;&gt;"",IF(E883&lt;&gt;"",VLOOKUP(CONCATENATE(D883,"-",E883),'[2]Three Phase - UG'!$C$8:$T$18,12,FALSE),""),"")</f>
        <v/>
      </c>
      <c r="M883" s="679" t="str">
        <f>IF(D883&lt;&gt;"",IF(E883&lt;&gt;"",VLOOKUP(CONCATENATE(D883,"-",E883),'[2]Three Phase - UG'!$C$8:$T$18,13,FALSE),""),"")</f>
        <v/>
      </c>
      <c r="N883" s="678" t="str">
        <f>IF(D883&lt;&gt;"",IF(E883&lt;&gt;"",VLOOKUP(CONCATENATE(D883,"-",E883),'[2]Three Phase - UG'!$C$8:$T$18,15,FALSE)*1000000,""),"")</f>
        <v/>
      </c>
      <c r="O883" s="679"/>
      <c r="P883" s="678"/>
      <c r="W883" s="671"/>
      <c r="X883" s="606"/>
      <c r="Y883" s="606"/>
      <c r="Z883" s="606"/>
      <c r="AA883" s="606"/>
      <c r="AB883" s="606"/>
      <c r="AC883" s="606"/>
      <c r="AD883" s="606"/>
      <c r="AE883" s="606"/>
      <c r="AF883" s="625"/>
      <c r="AG883" s="625"/>
      <c r="AH883" s="625"/>
      <c r="AI883" s="625"/>
      <c r="AJ883" s="625"/>
      <c r="AK883" s="625"/>
      <c r="AL883" s="625"/>
      <c r="AM883" s="625"/>
      <c r="AN883" s="606"/>
      <c r="AO883" s="606"/>
      <c r="AP883" s="606"/>
      <c r="AQ883" s="606"/>
      <c r="AR883" s="606"/>
      <c r="AS883" s="606"/>
      <c r="AT883" s="606"/>
      <c r="AU883" s="606"/>
      <c r="AV883" s="606"/>
      <c r="AW883" s="606"/>
      <c r="AX883" s="606"/>
      <c r="AY883" s="606"/>
      <c r="AZ883" s="606"/>
      <c r="BA883" s="606"/>
    </row>
    <row r="884" spans="1:53" s="672" customFormat="1" x14ac:dyDescent="0.25">
      <c r="A884" s="606"/>
      <c r="B884" s="677"/>
      <c r="C884" s="677"/>
      <c r="D884" s="676"/>
      <c r="E884" s="675"/>
      <c r="F884" s="675"/>
      <c r="G884" s="673"/>
      <c r="H884" s="674"/>
      <c r="I884" s="673"/>
      <c r="J884" s="679" t="str">
        <f>IF(D884&lt;&gt;"",IF(E884&lt;&gt;"",VLOOKUP(CONCATENATE(D884,"-",E884),'[2]Three Phase - UG'!$C$8:$T$18,9,FALSE),""),"")</f>
        <v/>
      </c>
      <c r="K884" s="679" t="str">
        <f>IF(D884&lt;&gt;"",IF(E884&lt;&gt;"",VLOOKUP(CONCATENATE(D884,"-",E884),'[2]Three Phase - UG'!$C$8:$T$18,10,FALSE),""),"")</f>
        <v/>
      </c>
      <c r="L884" s="679" t="str">
        <f>IF(D884&lt;&gt;"",IF(E884&lt;&gt;"",VLOOKUP(CONCATENATE(D884,"-",E884),'[2]Three Phase - UG'!$C$8:$T$18,12,FALSE),""),"")</f>
        <v/>
      </c>
      <c r="M884" s="679" t="str">
        <f>IF(D884&lt;&gt;"",IF(E884&lt;&gt;"",VLOOKUP(CONCATENATE(D884,"-",E884),'[2]Three Phase - UG'!$C$8:$T$18,13,FALSE),""),"")</f>
        <v/>
      </c>
      <c r="N884" s="678" t="str">
        <f>IF(D884&lt;&gt;"",IF(E884&lt;&gt;"",VLOOKUP(CONCATENATE(D884,"-",E884),'[2]Three Phase - UG'!$C$8:$T$18,15,FALSE)*1000000,""),"")</f>
        <v/>
      </c>
      <c r="O884" s="679"/>
      <c r="P884" s="678"/>
      <c r="W884" s="671"/>
      <c r="X884" s="606"/>
      <c r="Y884" s="606"/>
      <c r="Z884" s="606"/>
      <c r="AA884" s="606"/>
      <c r="AB884" s="606"/>
      <c r="AC884" s="606"/>
      <c r="AD884" s="606"/>
      <c r="AE884" s="606"/>
      <c r="AF884" s="625"/>
      <c r="AG884" s="625"/>
      <c r="AH884" s="625"/>
      <c r="AI884" s="625"/>
      <c r="AJ884" s="625"/>
      <c r="AK884" s="625"/>
      <c r="AL884" s="625"/>
      <c r="AM884" s="625"/>
      <c r="AN884" s="606"/>
      <c r="AO884" s="606"/>
      <c r="AP884" s="606"/>
      <c r="AQ884" s="606"/>
      <c r="AR884" s="606"/>
      <c r="AS884" s="606"/>
      <c r="AT884" s="606"/>
      <c r="AU884" s="606"/>
      <c r="AV884" s="606"/>
      <c r="AW884" s="606"/>
      <c r="AX884" s="606"/>
      <c r="AY884" s="606"/>
      <c r="AZ884" s="606"/>
      <c r="BA884" s="606"/>
    </row>
    <row r="885" spans="1:53" s="672" customFormat="1" x14ac:dyDescent="0.25">
      <c r="A885" s="606"/>
      <c r="B885" s="677"/>
      <c r="C885" s="677"/>
      <c r="D885" s="676"/>
      <c r="E885" s="675"/>
      <c r="F885" s="675"/>
      <c r="G885" s="673"/>
      <c r="H885" s="674"/>
      <c r="I885" s="673"/>
      <c r="J885" s="679" t="str">
        <f>IF(D885&lt;&gt;"",IF(E885&lt;&gt;"",VLOOKUP(CONCATENATE(D885,"-",E885),'[2]Three Phase - UG'!$C$8:$T$18,9,FALSE),""),"")</f>
        <v/>
      </c>
      <c r="K885" s="679" t="str">
        <f>IF(D885&lt;&gt;"",IF(E885&lt;&gt;"",VLOOKUP(CONCATENATE(D885,"-",E885),'[2]Three Phase - UG'!$C$8:$T$18,10,FALSE),""),"")</f>
        <v/>
      </c>
      <c r="L885" s="679" t="str">
        <f>IF(D885&lt;&gt;"",IF(E885&lt;&gt;"",VLOOKUP(CONCATENATE(D885,"-",E885),'[2]Three Phase - UG'!$C$8:$T$18,12,FALSE),""),"")</f>
        <v/>
      </c>
      <c r="M885" s="679" t="str">
        <f>IF(D885&lt;&gt;"",IF(E885&lt;&gt;"",VLOOKUP(CONCATENATE(D885,"-",E885),'[2]Three Phase - UG'!$C$8:$T$18,13,FALSE),""),"")</f>
        <v/>
      </c>
      <c r="N885" s="678" t="str">
        <f>IF(D885&lt;&gt;"",IF(E885&lt;&gt;"",VLOOKUP(CONCATENATE(D885,"-",E885),'[2]Three Phase - UG'!$C$8:$T$18,15,FALSE)*1000000,""),"")</f>
        <v/>
      </c>
      <c r="O885" s="679"/>
      <c r="P885" s="678"/>
      <c r="W885" s="671"/>
      <c r="X885" s="606"/>
      <c r="Y885" s="606"/>
      <c r="Z885" s="606"/>
      <c r="AA885" s="606"/>
      <c r="AB885" s="606"/>
      <c r="AC885" s="606"/>
      <c r="AD885" s="606"/>
      <c r="AE885" s="606"/>
      <c r="AF885" s="625"/>
      <c r="AG885" s="625"/>
      <c r="AH885" s="625"/>
      <c r="AI885" s="625"/>
      <c r="AJ885" s="625"/>
      <c r="AK885" s="625"/>
      <c r="AL885" s="625"/>
      <c r="AM885" s="625"/>
      <c r="AN885" s="606"/>
      <c r="AO885" s="606"/>
      <c r="AP885" s="606"/>
      <c r="AQ885" s="606"/>
      <c r="AR885" s="606"/>
      <c r="AS885" s="606"/>
      <c r="AT885" s="606"/>
      <c r="AU885" s="606"/>
      <c r="AV885" s="606"/>
      <c r="AW885" s="606"/>
      <c r="AX885" s="606"/>
      <c r="AY885" s="606"/>
      <c r="AZ885" s="606"/>
      <c r="BA885" s="606"/>
    </row>
    <row r="886" spans="1:53" s="672" customFormat="1" x14ac:dyDescent="0.25">
      <c r="A886" s="606"/>
      <c r="B886" s="677"/>
      <c r="C886" s="677"/>
      <c r="D886" s="676"/>
      <c r="E886" s="675"/>
      <c r="F886" s="675"/>
      <c r="G886" s="673"/>
      <c r="H886" s="674"/>
      <c r="I886" s="673"/>
      <c r="J886" s="679" t="str">
        <f>IF(D886&lt;&gt;"",IF(E886&lt;&gt;"",VLOOKUP(CONCATENATE(D886,"-",E886),'[2]Three Phase - UG'!$C$8:$T$18,9,FALSE),""),"")</f>
        <v/>
      </c>
      <c r="K886" s="679" t="str">
        <f>IF(D886&lt;&gt;"",IF(E886&lt;&gt;"",VLOOKUP(CONCATENATE(D886,"-",E886),'[2]Three Phase - UG'!$C$8:$T$18,10,FALSE),""),"")</f>
        <v/>
      </c>
      <c r="L886" s="679" t="str">
        <f>IF(D886&lt;&gt;"",IF(E886&lt;&gt;"",VLOOKUP(CONCATENATE(D886,"-",E886),'[2]Three Phase - UG'!$C$8:$T$18,12,FALSE),""),"")</f>
        <v/>
      </c>
      <c r="M886" s="679" t="str">
        <f>IF(D886&lt;&gt;"",IF(E886&lt;&gt;"",VLOOKUP(CONCATENATE(D886,"-",E886),'[2]Three Phase - UG'!$C$8:$T$18,13,FALSE),""),"")</f>
        <v/>
      </c>
      <c r="N886" s="678" t="str">
        <f>IF(D886&lt;&gt;"",IF(E886&lt;&gt;"",VLOOKUP(CONCATENATE(D886,"-",E886),'[2]Three Phase - UG'!$C$8:$T$18,15,FALSE)*1000000,""),"")</f>
        <v/>
      </c>
      <c r="O886" s="679"/>
      <c r="P886" s="678"/>
      <c r="W886" s="671"/>
      <c r="X886" s="606"/>
      <c r="Y886" s="606"/>
      <c r="Z886" s="606"/>
      <c r="AA886" s="606"/>
      <c r="AB886" s="606"/>
      <c r="AC886" s="606"/>
      <c r="AD886" s="606"/>
      <c r="AE886" s="606"/>
      <c r="AF886" s="625"/>
      <c r="AG886" s="625"/>
      <c r="AH886" s="625"/>
      <c r="AI886" s="625"/>
      <c r="AJ886" s="625"/>
      <c r="AK886" s="625"/>
      <c r="AL886" s="625"/>
      <c r="AM886" s="625"/>
      <c r="AN886" s="606"/>
      <c r="AO886" s="606"/>
      <c r="AP886" s="606"/>
      <c r="AQ886" s="606"/>
      <c r="AR886" s="606"/>
      <c r="AS886" s="606"/>
      <c r="AT886" s="606"/>
      <c r="AU886" s="606"/>
      <c r="AV886" s="606"/>
      <c r="AW886" s="606"/>
      <c r="AX886" s="606"/>
      <c r="AY886" s="606"/>
      <c r="AZ886" s="606"/>
      <c r="BA886" s="606"/>
    </row>
    <row r="887" spans="1:53" s="672" customFormat="1" x14ac:dyDescent="0.25">
      <c r="A887" s="606"/>
      <c r="B887" s="677"/>
      <c r="C887" s="677"/>
      <c r="D887" s="676"/>
      <c r="E887" s="675"/>
      <c r="F887" s="675"/>
      <c r="G887" s="673"/>
      <c r="H887" s="674"/>
      <c r="I887" s="673"/>
      <c r="J887" s="679" t="str">
        <f>IF(D887&lt;&gt;"",IF(E887&lt;&gt;"",VLOOKUP(CONCATENATE(D887,"-",E887),'[2]Three Phase - UG'!$C$8:$T$18,9,FALSE),""),"")</f>
        <v/>
      </c>
      <c r="K887" s="679" t="str">
        <f>IF(D887&lt;&gt;"",IF(E887&lt;&gt;"",VLOOKUP(CONCATENATE(D887,"-",E887),'[2]Three Phase - UG'!$C$8:$T$18,10,FALSE),""),"")</f>
        <v/>
      </c>
      <c r="L887" s="679" t="str">
        <f>IF(D887&lt;&gt;"",IF(E887&lt;&gt;"",VLOOKUP(CONCATENATE(D887,"-",E887),'[2]Three Phase - UG'!$C$8:$T$18,12,FALSE),""),"")</f>
        <v/>
      </c>
      <c r="M887" s="679" t="str">
        <f>IF(D887&lt;&gt;"",IF(E887&lt;&gt;"",VLOOKUP(CONCATENATE(D887,"-",E887),'[2]Three Phase - UG'!$C$8:$T$18,13,FALSE),""),"")</f>
        <v/>
      </c>
      <c r="N887" s="678" t="str">
        <f>IF(D887&lt;&gt;"",IF(E887&lt;&gt;"",VLOOKUP(CONCATENATE(D887,"-",E887),'[2]Three Phase - UG'!$C$8:$T$18,15,FALSE)*1000000,""),"")</f>
        <v/>
      </c>
      <c r="O887" s="679"/>
      <c r="P887" s="678"/>
      <c r="W887" s="671"/>
      <c r="X887" s="606"/>
      <c r="Y887" s="606"/>
      <c r="Z887" s="606"/>
      <c r="AA887" s="606"/>
      <c r="AB887" s="606"/>
      <c r="AC887" s="606"/>
      <c r="AD887" s="606"/>
      <c r="AE887" s="606"/>
      <c r="AF887" s="625"/>
      <c r="AG887" s="625"/>
      <c r="AH887" s="625"/>
      <c r="AI887" s="625"/>
      <c r="AJ887" s="625"/>
      <c r="AK887" s="625"/>
      <c r="AL887" s="625"/>
      <c r="AM887" s="625"/>
      <c r="AN887" s="606"/>
      <c r="AO887" s="606"/>
      <c r="AP887" s="606"/>
      <c r="AQ887" s="606"/>
      <c r="AR887" s="606"/>
      <c r="AS887" s="606"/>
      <c r="AT887" s="606"/>
      <c r="AU887" s="606"/>
      <c r="AV887" s="606"/>
      <c r="AW887" s="606"/>
      <c r="AX887" s="606"/>
      <c r="AY887" s="606"/>
      <c r="AZ887" s="606"/>
      <c r="BA887" s="606"/>
    </row>
    <row r="888" spans="1:53" s="672" customFormat="1" x14ac:dyDescent="0.25">
      <c r="A888" s="606"/>
      <c r="B888" s="677"/>
      <c r="C888" s="677"/>
      <c r="D888" s="676"/>
      <c r="E888" s="675"/>
      <c r="F888" s="675"/>
      <c r="G888" s="673"/>
      <c r="H888" s="674"/>
      <c r="I888" s="673"/>
      <c r="J888" s="679" t="str">
        <f>IF(D888&lt;&gt;"",IF(E888&lt;&gt;"",VLOOKUP(CONCATENATE(D888,"-",E888),'[2]Three Phase - UG'!$C$8:$T$18,9,FALSE),""),"")</f>
        <v/>
      </c>
      <c r="K888" s="679" t="str">
        <f>IF(D888&lt;&gt;"",IF(E888&lt;&gt;"",VLOOKUP(CONCATENATE(D888,"-",E888),'[2]Three Phase - UG'!$C$8:$T$18,10,FALSE),""),"")</f>
        <v/>
      </c>
      <c r="L888" s="679" t="str">
        <f>IF(D888&lt;&gt;"",IF(E888&lt;&gt;"",VLOOKUP(CONCATENATE(D888,"-",E888),'[2]Three Phase - UG'!$C$8:$T$18,12,FALSE),""),"")</f>
        <v/>
      </c>
      <c r="M888" s="679" t="str">
        <f>IF(D888&lt;&gt;"",IF(E888&lt;&gt;"",VLOOKUP(CONCATENATE(D888,"-",E888),'[2]Three Phase - UG'!$C$8:$T$18,13,FALSE),""),"")</f>
        <v/>
      </c>
      <c r="N888" s="678" t="str">
        <f>IF(D888&lt;&gt;"",IF(E888&lt;&gt;"",VLOOKUP(CONCATENATE(D888,"-",E888),'[2]Three Phase - UG'!$C$8:$T$18,15,FALSE)*1000000,""),"")</f>
        <v/>
      </c>
      <c r="O888" s="679"/>
      <c r="P888" s="678"/>
      <c r="W888" s="671"/>
      <c r="X888" s="606"/>
      <c r="Y888" s="606"/>
      <c r="Z888" s="606"/>
      <c r="AA888" s="606"/>
      <c r="AB888" s="606"/>
      <c r="AC888" s="606"/>
      <c r="AD888" s="606"/>
      <c r="AE888" s="606"/>
      <c r="AF888" s="625"/>
      <c r="AG888" s="625"/>
      <c r="AH888" s="625"/>
      <c r="AI888" s="625"/>
      <c r="AJ888" s="625"/>
      <c r="AK888" s="625"/>
      <c r="AL888" s="625"/>
      <c r="AM888" s="625"/>
      <c r="AN888" s="606"/>
      <c r="AO888" s="606"/>
      <c r="AP888" s="606"/>
      <c r="AQ888" s="606"/>
      <c r="AR888" s="606"/>
      <c r="AS888" s="606"/>
      <c r="AT888" s="606"/>
      <c r="AU888" s="606"/>
      <c r="AV888" s="606"/>
      <c r="AW888" s="606"/>
      <c r="AX888" s="606"/>
      <c r="AY888" s="606"/>
      <c r="AZ888" s="606"/>
      <c r="BA888" s="606"/>
    </row>
    <row r="889" spans="1:53" s="672" customFormat="1" x14ac:dyDescent="0.25">
      <c r="A889" s="606"/>
      <c r="B889" s="677"/>
      <c r="C889" s="677"/>
      <c r="D889" s="676"/>
      <c r="E889" s="675"/>
      <c r="F889" s="675"/>
      <c r="G889" s="673"/>
      <c r="H889" s="674"/>
      <c r="I889" s="673"/>
      <c r="J889" s="679" t="str">
        <f>IF(D889&lt;&gt;"",IF(E889&lt;&gt;"",VLOOKUP(CONCATENATE(D889,"-",E889),'[2]Three Phase - UG'!$C$8:$T$18,9,FALSE),""),"")</f>
        <v/>
      </c>
      <c r="K889" s="679" t="str">
        <f>IF(D889&lt;&gt;"",IF(E889&lt;&gt;"",VLOOKUP(CONCATENATE(D889,"-",E889),'[2]Three Phase - UG'!$C$8:$T$18,10,FALSE),""),"")</f>
        <v/>
      </c>
      <c r="L889" s="679" t="str">
        <f>IF(D889&lt;&gt;"",IF(E889&lt;&gt;"",VLOOKUP(CONCATENATE(D889,"-",E889),'[2]Three Phase - UG'!$C$8:$T$18,12,FALSE),""),"")</f>
        <v/>
      </c>
      <c r="M889" s="679" t="str">
        <f>IF(D889&lt;&gt;"",IF(E889&lt;&gt;"",VLOOKUP(CONCATENATE(D889,"-",E889),'[2]Three Phase - UG'!$C$8:$T$18,13,FALSE),""),"")</f>
        <v/>
      </c>
      <c r="N889" s="678" t="str">
        <f>IF(D889&lt;&gt;"",IF(E889&lt;&gt;"",VLOOKUP(CONCATENATE(D889,"-",E889),'[2]Three Phase - UG'!$C$8:$T$18,15,FALSE)*1000000,""),"")</f>
        <v/>
      </c>
      <c r="O889" s="679"/>
      <c r="P889" s="678"/>
      <c r="W889" s="671"/>
      <c r="X889" s="606"/>
      <c r="Y889" s="606"/>
      <c r="Z889" s="606"/>
      <c r="AA889" s="606"/>
      <c r="AB889" s="606"/>
      <c r="AC889" s="606"/>
      <c r="AD889" s="606"/>
      <c r="AE889" s="606"/>
      <c r="AF889" s="625"/>
      <c r="AG889" s="625"/>
      <c r="AH889" s="625"/>
      <c r="AI889" s="625"/>
      <c r="AJ889" s="625"/>
      <c r="AK889" s="625"/>
      <c r="AL889" s="625"/>
      <c r="AM889" s="625"/>
      <c r="AN889" s="606"/>
      <c r="AO889" s="606"/>
      <c r="AP889" s="606"/>
      <c r="AQ889" s="606"/>
      <c r="AR889" s="606"/>
      <c r="AS889" s="606"/>
      <c r="AT889" s="606"/>
      <c r="AU889" s="606"/>
      <c r="AV889" s="606"/>
      <c r="AW889" s="606"/>
      <c r="AX889" s="606"/>
      <c r="AY889" s="606"/>
      <c r="AZ889" s="606"/>
      <c r="BA889" s="606"/>
    </row>
    <row r="890" spans="1:53" s="672" customFormat="1" x14ac:dyDescent="0.25">
      <c r="A890" s="606"/>
      <c r="B890" s="677"/>
      <c r="C890" s="677"/>
      <c r="D890" s="676"/>
      <c r="E890" s="675"/>
      <c r="F890" s="675"/>
      <c r="G890" s="673"/>
      <c r="H890" s="674"/>
      <c r="I890" s="673"/>
      <c r="J890" s="679" t="str">
        <f>IF(D890&lt;&gt;"",IF(E890&lt;&gt;"",VLOOKUP(CONCATENATE(D890,"-",E890),'[2]Three Phase - UG'!$C$8:$T$18,9,FALSE),""),"")</f>
        <v/>
      </c>
      <c r="K890" s="679" t="str">
        <f>IF(D890&lt;&gt;"",IF(E890&lt;&gt;"",VLOOKUP(CONCATENATE(D890,"-",E890),'[2]Three Phase - UG'!$C$8:$T$18,10,FALSE),""),"")</f>
        <v/>
      </c>
      <c r="L890" s="679" t="str">
        <f>IF(D890&lt;&gt;"",IF(E890&lt;&gt;"",VLOOKUP(CONCATENATE(D890,"-",E890),'[2]Three Phase - UG'!$C$8:$T$18,12,FALSE),""),"")</f>
        <v/>
      </c>
      <c r="M890" s="679" t="str">
        <f>IF(D890&lt;&gt;"",IF(E890&lt;&gt;"",VLOOKUP(CONCATENATE(D890,"-",E890),'[2]Three Phase - UG'!$C$8:$T$18,13,FALSE),""),"")</f>
        <v/>
      </c>
      <c r="N890" s="678" t="str">
        <f>IF(D890&lt;&gt;"",IF(E890&lt;&gt;"",VLOOKUP(CONCATENATE(D890,"-",E890),'[2]Three Phase - UG'!$C$8:$T$18,15,FALSE)*1000000,""),"")</f>
        <v/>
      </c>
      <c r="O890" s="679"/>
      <c r="P890" s="678"/>
      <c r="W890" s="671"/>
      <c r="X890" s="606"/>
      <c r="Y890" s="606"/>
      <c r="Z890" s="606"/>
      <c r="AA890" s="606"/>
      <c r="AB890" s="606"/>
      <c r="AC890" s="606"/>
      <c r="AD890" s="606"/>
      <c r="AE890" s="606"/>
      <c r="AF890" s="625"/>
      <c r="AG890" s="625"/>
      <c r="AH890" s="625"/>
      <c r="AI890" s="625"/>
      <c r="AJ890" s="625"/>
      <c r="AK890" s="625"/>
      <c r="AL890" s="625"/>
      <c r="AM890" s="625"/>
      <c r="AN890" s="606"/>
      <c r="AO890" s="606"/>
      <c r="AP890" s="606"/>
      <c r="AQ890" s="606"/>
      <c r="AR890" s="606"/>
      <c r="AS890" s="606"/>
      <c r="AT890" s="606"/>
      <c r="AU890" s="606"/>
      <c r="AV890" s="606"/>
      <c r="AW890" s="606"/>
      <c r="AX890" s="606"/>
      <c r="AY890" s="606"/>
      <c r="AZ890" s="606"/>
      <c r="BA890" s="606"/>
    </row>
    <row r="891" spans="1:53" s="672" customFormat="1" x14ac:dyDescent="0.25">
      <c r="A891" s="606"/>
      <c r="B891" s="677"/>
      <c r="C891" s="677"/>
      <c r="D891" s="676"/>
      <c r="E891" s="675"/>
      <c r="F891" s="675"/>
      <c r="G891" s="673"/>
      <c r="H891" s="674"/>
      <c r="I891" s="673"/>
      <c r="J891" s="679" t="str">
        <f>IF(D891&lt;&gt;"",IF(E891&lt;&gt;"",VLOOKUP(CONCATENATE(D891,"-",E891),'[2]Three Phase - UG'!$C$8:$T$18,9,FALSE),""),"")</f>
        <v/>
      </c>
      <c r="K891" s="679" t="str">
        <f>IF(D891&lt;&gt;"",IF(E891&lt;&gt;"",VLOOKUP(CONCATENATE(D891,"-",E891),'[2]Three Phase - UG'!$C$8:$T$18,10,FALSE),""),"")</f>
        <v/>
      </c>
      <c r="L891" s="679" t="str">
        <f>IF(D891&lt;&gt;"",IF(E891&lt;&gt;"",VLOOKUP(CONCATENATE(D891,"-",E891),'[2]Three Phase - UG'!$C$8:$T$18,12,FALSE),""),"")</f>
        <v/>
      </c>
      <c r="M891" s="679" t="str">
        <f>IF(D891&lt;&gt;"",IF(E891&lt;&gt;"",VLOOKUP(CONCATENATE(D891,"-",E891),'[2]Three Phase - UG'!$C$8:$T$18,13,FALSE),""),"")</f>
        <v/>
      </c>
      <c r="N891" s="678" t="str">
        <f>IF(D891&lt;&gt;"",IF(E891&lt;&gt;"",VLOOKUP(CONCATENATE(D891,"-",E891),'[2]Three Phase - UG'!$C$8:$T$18,15,FALSE)*1000000,""),"")</f>
        <v/>
      </c>
      <c r="O891" s="679"/>
      <c r="P891" s="678"/>
      <c r="W891" s="671"/>
      <c r="X891" s="606"/>
      <c r="Y891" s="606"/>
      <c r="Z891" s="606"/>
      <c r="AA891" s="606"/>
      <c r="AB891" s="606"/>
      <c r="AC891" s="606"/>
      <c r="AD891" s="606"/>
      <c r="AE891" s="606"/>
      <c r="AF891" s="625"/>
      <c r="AG891" s="625"/>
      <c r="AH891" s="625"/>
      <c r="AI891" s="625"/>
      <c r="AJ891" s="625"/>
      <c r="AK891" s="625"/>
      <c r="AL891" s="625"/>
      <c r="AM891" s="625"/>
      <c r="AN891" s="606"/>
      <c r="AO891" s="606"/>
      <c r="AP891" s="606"/>
      <c r="AQ891" s="606"/>
      <c r="AR891" s="606"/>
      <c r="AS891" s="606"/>
      <c r="AT891" s="606"/>
      <c r="AU891" s="606"/>
      <c r="AV891" s="606"/>
      <c r="AW891" s="606"/>
      <c r="AX891" s="606"/>
      <c r="AY891" s="606"/>
      <c r="AZ891" s="606"/>
      <c r="BA891" s="606"/>
    </row>
    <row r="892" spans="1:53" s="672" customFormat="1" x14ac:dyDescent="0.25">
      <c r="A892" s="606"/>
      <c r="B892" s="677"/>
      <c r="C892" s="677"/>
      <c r="D892" s="676"/>
      <c r="E892" s="675"/>
      <c r="F892" s="675"/>
      <c r="G892" s="673"/>
      <c r="H892" s="674"/>
      <c r="I892" s="673"/>
      <c r="J892" s="679" t="str">
        <f>IF(D892&lt;&gt;"",IF(E892&lt;&gt;"",VLOOKUP(CONCATENATE(D892,"-",E892),'[2]Three Phase - UG'!$C$8:$T$18,9,FALSE),""),"")</f>
        <v/>
      </c>
      <c r="K892" s="679" t="str">
        <f>IF(D892&lt;&gt;"",IF(E892&lt;&gt;"",VLOOKUP(CONCATENATE(D892,"-",E892),'[2]Three Phase - UG'!$C$8:$T$18,10,FALSE),""),"")</f>
        <v/>
      </c>
      <c r="L892" s="679" t="str">
        <f>IF(D892&lt;&gt;"",IF(E892&lt;&gt;"",VLOOKUP(CONCATENATE(D892,"-",E892),'[2]Three Phase - UG'!$C$8:$T$18,12,FALSE),""),"")</f>
        <v/>
      </c>
      <c r="M892" s="679" t="str">
        <f>IF(D892&lt;&gt;"",IF(E892&lt;&gt;"",VLOOKUP(CONCATENATE(D892,"-",E892),'[2]Three Phase - UG'!$C$8:$T$18,13,FALSE),""),"")</f>
        <v/>
      </c>
      <c r="N892" s="678" t="str">
        <f>IF(D892&lt;&gt;"",IF(E892&lt;&gt;"",VLOOKUP(CONCATENATE(D892,"-",E892),'[2]Three Phase - UG'!$C$8:$T$18,15,FALSE)*1000000,""),"")</f>
        <v/>
      </c>
      <c r="O892" s="679"/>
      <c r="P892" s="678"/>
      <c r="W892" s="671"/>
      <c r="X892" s="606"/>
      <c r="Y892" s="606"/>
      <c r="Z892" s="606"/>
      <c r="AA892" s="606"/>
      <c r="AB892" s="606"/>
      <c r="AC892" s="606"/>
      <c r="AD892" s="606"/>
      <c r="AE892" s="606"/>
      <c r="AF892" s="625"/>
      <c r="AG892" s="625"/>
      <c r="AH892" s="625"/>
      <c r="AI892" s="625"/>
      <c r="AJ892" s="625"/>
      <c r="AK892" s="625"/>
      <c r="AL892" s="625"/>
      <c r="AM892" s="625"/>
      <c r="AN892" s="606"/>
      <c r="AO892" s="606"/>
      <c r="AP892" s="606"/>
      <c r="AQ892" s="606"/>
      <c r="AR892" s="606"/>
      <c r="AS892" s="606"/>
      <c r="AT892" s="606"/>
      <c r="AU892" s="606"/>
      <c r="AV892" s="606"/>
      <c r="AW892" s="606"/>
      <c r="AX892" s="606"/>
      <c r="AY892" s="606"/>
      <c r="AZ892" s="606"/>
      <c r="BA892" s="606"/>
    </row>
    <row r="893" spans="1:53" s="672" customFormat="1" x14ac:dyDescent="0.25">
      <c r="A893" s="606"/>
      <c r="B893" s="677"/>
      <c r="C893" s="677"/>
      <c r="D893" s="676"/>
      <c r="E893" s="675"/>
      <c r="F893" s="675"/>
      <c r="G893" s="673"/>
      <c r="H893" s="674"/>
      <c r="I893" s="673"/>
      <c r="J893" s="679" t="str">
        <f>IF(D893&lt;&gt;"",IF(E893&lt;&gt;"",VLOOKUP(CONCATENATE(D893,"-",E893),'[2]Three Phase - UG'!$C$8:$T$18,9,FALSE),""),"")</f>
        <v/>
      </c>
      <c r="K893" s="679" t="str">
        <f>IF(D893&lt;&gt;"",IF(E893&lt;&gt;"",VLOOKUP(CONCATENATE(D893,"-",E893),'[2]Three Phase - UG'!$C$8:$T$18,10,FALSE),""),"")</f>
        <v/>
      </c>
      <c r="L893" s="679" t="str">
        <f>IF(D893&lt;&gt;"",IF(E893&lt;&gt;"",VLOOKUP(CONCATENATE(D893,"-",E893),'[2]Three Phase - UG'!$C$8:$T$18,12,FALSE),""),"")</f>
        <v/>
      </c>
      <c r="M893" s="679" t="str">
        <f>IF(D893&lt;&gt;"",IF(E893&lt;&gt;"",VLOOKUP(CONCATENATE(D893,"-",E893),'[2]Three Phase - UG'!$C$8:$T$18,13,FALSE),""),"")</f>
        <v/>
      </c>
      <c r="N893" s="678" t="str">
        <f>IF(D893&lt;&gt;"",IF(E893&lt;&gt;"",VLOOKUP(CONCATENATE(D893,"-",E893),'[2]Three Phase - UG'!$C$8:$T$18,15,FALSE)*1000000,""),"")</f>
        <v/>
      </c>
      <c r="O893" s="679"/>
      <c r="P893" s="678"/>
      <c r="W893" s="671"/>
      <c r="X893" s="606"/>
      <c r="Y893" s="606"/>
      <c r="Z893" s="606"/>
      <c r="AA893" s="606"/>
      <c r="AB893" s="606"/>
      <c r="AC893" s="606"/>
      <c r="AD893" s="606"/>
      <c r="AE893" s="606"/>
      <c r="AF893" s="625"/>
      <c r="AG893" s="625"/>
      <c r="AH893" s="625"/>
      <c r="AI893" s="625"/>
      <c r="AJ893" s="625"/>
      <c r="AK893" s="625"/>
      <c r="AL893" s="625"/>
      <c r="AM893" s="625"/>
      <c r="AN893" s="606"/>
      <c r="AO893" s="606"/>
      <c r="AP893" s="606"/>
      <c r="AQ893" s="606"/>
      <c r="AR893" s="606"/>
      <c r="AS893" s="606"/>
      <c r="AT893" s="606"/>
      <c r="AU893" s="606"/>
      <c r="AV893" s="606"/>
      <c r="AW893" s="606"/>
      <c r="AX893" s="606"/>
      <c r="AY893" s="606"/>
      <c r="AZ893" s="606"/>
      <c r="BA893" s="606"/>
    </row>
    <row r="894" spans="1:53" s="672" customFormat="1" x14ac:dyDescent="0.25">
      <c r="A894" s="606"/>
      <c r="B894" s="677"/>
      <c r="C894" s="677"/>
      <c r="D894" s="676"/>
      <c r="E894" s="675"/>
      <c r="F894" s="675"/>
      <c r="G894" s="673"/>
      <c r="H894" s="674"/>
      <c r="I894" s="673"/>
      <c r="J894" s="679" t="str">
        <f>IF(D894&lt;&gt;"",IF(E894&lt;&gt;"",VLOOKUP(CONCATENATE(D894,"-",E894),'[2]Three Phase - UG'!$C$8:$T$18,9,FALSE),""),"")</f>
        <v/>
      </c>
      <c r="K894" s="679" t="str">
        <f>IF(D894&lt;&gt;"",IF(E894&lt;&gt;"",VLOOKUP(CONCATENATE(D894,"-",E894),'[2]Three Phase - UG'!$C$8:$T$18,10,FALSE),""),"")</f>
        <v/>
      </c>
      <c r="L894" s="679" t="str">
        <f>IF(D894&lt;&gt;"",IF(E894&lt;&gt;"",VLOOKUP(CONCATENATE(D894,"-",E894),'[2]Three Phase - UG'!$C$8:$T$18,12,FALSE),""),"")</f>
        <v/>
      </c>
      <c r="M894" s="679" t="str">
        <f>IF(D894&lt;&gt;"",IF(E894&lt;&gt;"",VLOOKUP(CONCATENATE(D894,"-",E894),'[2]Three Phase - UG'!$C$8:$T$18,13,FALSE),""),"")</f>
        <v/>
      </c>
      <c r="N894" s="678" t="str">
        <f>IF(D894&lt;&gt;"",IF(E894&lt;&gt;"",VLOOKUP(CONCATENATE(D894,"-",E894),'[2]Three Phase - UG'!$C$8:$T$18,15,FALSE)*1000000,""),"")</f>
        <v/>
      </c>
      <c r="O894" s="679"/>
      <c r="P894" s="678"/>
      <c r="W894" s="671"/>
      <c r="X894" s="606"/>
      <c r="Y894" s="606"/>
      <c r="Z894" s="606"/>
      <c r="AA894" s="606"/>
      <c r="AB894" s="606"/>
      <c r="AC894" s="606"/>
      <c r="AD894" s="606"/>
      <c r="AE894" s="606"/>
      <c r="AF894" s="625"/>
      <c r="AG894" s="625"/>
      <c r="AH894" s="625"/>
      <c r="AI894" s="625"/>
      <c r="AJ894" s="625"/>
      <c r="AK894" s="625"/>
      <c r="AL894" s="625"/>
      <c r="AM894" s="625"/>
      <c r="AN894" s="606"/>
      <c r="AO894" s="606"/>
      <c r="AP894" s="606"/>
      <c r="AQ894" s="606"/>
      <c r="AR894" s="606"/>
      <c r="AS894" s="606"/>
      <c r="AT894" s="606"/>
      <c r="AU894" s="606"/>
      <c r="AV894" s="606"/>
      <c r="AW894" s="606"/>
      <c r="AX894" s="606"/>
      <c r="AY894" s="606"/>
      <c r="AZ894" s="606"/>
      <c r="BA894" s="606"/>
    </row>
    <row r="895" spans="1:53" s="672" customFormat="1" x14ac:dyDescent="0.25">
      <c r="A895" s="606"/>
      <c r="B895" s="677"/>
      <c r="C895" s="677"/>
      <c r="D895" s="676"/>
      <c r="E895" s="675"/>
      <c r="F895" s="675"/>
      <c r="G895" s="673"/>
      <c r="H895" s="674"/>
      <c r="I895" s="673"/>
      <c r="J895" s="679" t="str">
        <f>IF(D895&lt;&gt;"",IF(E895&lt;&gt;"",VLOOKUP(CONCATENATE(D895,"-",E895),'[2]Three Phase - UG'!$C$8:$T$18,9,FALSE),""),"")</f>
        <v/>
      </c>
      <c r="K895" s="679" t="str">
        <f>IF(D895&lt;&gt;"",IF(E895&lt;&gt;"",VLOOKUP(CONCATENATE(D895,"-",E895),'[2]Three Phase - UG'!$C$8:$T$18,10,FALSE),""),"")</f>
        <v/>
      </c>
      <c r="L895" s="679" t="str">
        <f>IF(D895&lt;&gt;"",IF(E895&lt;&gt;"",VLOOKUP(CONCATENATE(D895,"-",E895),'[2]Three Phase - UG'!$C$8:$T$18,12,FALSE),""),"")</f>
        <v/>
      </c>
      <c r="M895" s="679" t="str">
        <f>IF(D895&lt;&gt;"",IF(E895&lt;&gt;"",VLOOKUP(CONCATENATE(D895,"-",E895),'[2]Three Phase - UG'!$C$8:$T$18,13,FALSE),""),"")</f>
        <v/>
      </c>
      <c r="N895" s="678" t="str">
        <f>IF(D895&lt;&gt;"",IF(E895&lt;&gt;"",VLOOKUP(CONCATENATE(D895,"-",E895),'[2]Three Phase - UG'!$C$8:$T$18,15,FALSE)*1000000,""),"")</f>
        <v/>
      </c>
      <c r="O895" s="679"/>
      <c r="P895" s="678"/>
      <c r="W895" s="671"/>
      <c r="X895" s="606"/>
      <c r="Y895" s="606"/>
      <c r="Z895" s="606"/>
      <c r="AA895" s="606"/>
      <c r="AB895" s="606"/>
      <c r="AC895" s="606"/>
      <c r="AD895" s="606"/>
      <c r="AE895" s="606"/>
      <c r="AF895" s="625"/>
      <c r="AG895" s="625"/>
      <c r="AH895" s="625"/>
      <c r="AI895" s="625"/>
      <c r="AJ895" s="625"/>
      <c r="AK895" s="625"/>
      <c r="AL895" s="625"/>
      <c r="AM895" s="625"/>
      <c r="AN895" s="606"/>
      <c r="AO895" s="606"/>
      <c r="AP895" s="606"/>
      <c r="AQ895" s="606"/>
      <c r="AR895" s="606"/>
      <c r="AS895" s="606"/>
      <c r="AT895" s="606"/>
      <c r="AU895" s="606"/>
      <c r="AV895" s="606"/>
      <c r="AW895" s="606"/>
      <c r="AX895" s="606"/>
      <c r="AY895" s="606"/>
      <c r="AZ895" s="606"/>
      <c r="BA895" s="606"/>
    </row>
    <row r="896" spans="1:53" s="672" customFormat="1" x14ac:dyDescent="0.25">
      <c r="A896" s="606"/>
      <c r="B896" s="677"/>
      <c r="C896" s="677"/>
      <c r="D896" s="676"/>
      <c r="E896" s="675"/>
      <c r="F896" s="675"/>
      <c r="G896" s="673"/>
      <c r="H896" s="674"/>
      <c r="I896" s="673"/>
      <c r="J896" s="679" t="str">
        <f>IF(D896&lt;&gt;"",IF(E896&lt;&gt;"",VLOOKUP(CONCATENATE(D896,"-",E896),'[2]Three Phase - UG'!$C$8:$T$18,9,FALSE),""),"")</f>
        <v/>
      </c>
      <c r="K896" s="679" t="str">
        <f>IF(D896&lt;&gt;"",IF(E896&lt;&gt;"",VLOOKUP(CONCATENATE(D896,"-",E896),'[2]Three Phase - UG'!$C$8:$T$18,10,FALSE),""),"")</f>
        <v/>
      </c>
      <c r="L896" s="679" t="str">
        <f>IF(D896&lt;&gt;"",IF(E896&lt;&gt;"",VLOOKUP(CONCATENATE(D896,"-",E896),'[2]Three Phase - UG'!$C$8:$T$18,12,FALSE),""),"")</f>
        <v/>
      </c>
      <c r="M896" s="679" t="str">
        <f>IF(D896&lt;&gt;"",IF(E896&lt;&gt;"",VLOOKUP(CONCATENATE(D896,"-",E896),'[2]Three Phase - UG'!$C$8:$T$18,13,FALSE),""),"")</f>
        <v/>
      </c>
      <c r="N896" s="678" t="str">
        <f>IF(D896&lt;&gt;"",IF(E896&lt;&gt;"",VLOOKUP(CONCATENATE(D896,"-",E896),'[2]Three Phase - UG'!$C$8:$T$18,15,FALSE)*1000000,""),"")</f>
        <v/>
      </c>
      <c r="O896" s="679"/>
      <c r="P896" s="678"/>
      <c r="W896" s="671"/>
      <c r="X896" s="606"/>
      <c r="Y896" s="606"/>
      <c r="Z896" s="606"/>
      <c r="AA896" s="606"/>
      <c r="AB896" s="606"/>
      <c r="AC896" s="606"/>
      <c r="AD896" s="606"/>
      <c r="AE896" s="606"/>
      <c r="AF896" s="625"/>
      <c r="AG896" s="625"/>
      <c r="AH896" s="625"/>
      <c r="AI896" s="625"/>
      <c r="AJ896" s="625"/>
      <c r="AK896" s="625"/>
      <c r="AL896" s="625"/>
      <c r="AM896" s="625"/>
      <c r="AN896" s="606"/>
      <c r="AO896" s="606"/>
      <c r="AP896" s="606"/>
      <c r="AQ896" s="606"/>
      <c r="AR896" s="606"/>
      <c r="AS896" s="606"/>
      <c r="AT896" s="606"/>
      <c r="AU896" s="606"/>
      <c r="AV896" s="606"/>
      <c r="AW896" s="606"/>
      <c r="AX896" s="606"/>
      <c r="AY896" s="606"/>
      <c r="AZ896" s="606"/>
      <c r="BA896" s="606"/>
    </row>
    <row r="897" spans="1:53" s="672" customFormat="1" x14ac:dyDescent="0.25">
      <c r="A897" s="606"/>
      <c r="B897" s="677"/>
      <c r="C897" s="677"/>
      <c r="D897" s="676"/>
      <c r="E897" s="675"/>
      <c r="F897" s="675"/>
      <c r="G897" s="673"/>
      <c r="H897" s="674"/>
      <c r="I897" s="673"/>
      <c r="J897" s="679" t="str">
        <f>IF(D897&lt;&gt;"",IF(E897&lt;&gt;"",VLOOKUP(CONCATENATE(D897,"-",E897),'[2]Three Phase - UG'!$C$8:$T$18,9,FALSE),""),"")</f>
        <v/>
      </c>
      <c r="K897" s="679" t="str">
        <f>IF(D897&lt;&gt;"",IF(E897&lt;&gt;"",VLOOKUP(CONCATENATE(D897,"-",E897),'[2]Three Phase - UG'!$C$8:$T$18,10,FALSE),""),"")</f>
        <v/>
      </c>
      <c r="L897" s="679" t="str">
        <f>IF(D897&lt;&gt;"",IF(E897&lt;&gt;"",VLOOKUP(CONCATENATE(D897,"-",E897),'[2]Three Phase - UG'!$C$8:$T$18,12,FALSE),""),"")</f>
        <v/>
      </c>
      <c r="M897" s="679" t="str">
        <f>IF(D897&lt;&gt;"",IF(E897&lt;&gt;"",VLOOKUP(CONCATENATE(D897,"-",E897),'[2]Three Phase - UG'!$C$8:$T$18,13,FALSE),""),"")</f>
        <v/>
      </c>
      <c r="N897" s="678" t="str">
        <f>IF(D897&lt;&gt;"",IF(E897&lt;&gt;"",VLOOKUP(CONCATENATE(D897,"-",E897),'[2]Three Phase - UG'!$C$8:$T$18,15,FALSE)*1000000,""),"")</f>
        <v/>
      </c>
      <c r="O897" s="679"/>
      <c r="P897" s="678"/>
      <c r="W897" s="671"/>
      <c r="X897" s="606"/>
      <c r="Y897" s="606"/>
      <c r="Z897" s="606"/>
      <c r="AA897" s="606"/>
      <c r="AB897" s="606"/>
      <c r="AC897" s="606"/>
      <c r="AD897" s="606"/>
      <c r="AE897" s="606"/>
      <c r="AF897" s="625"/>
      <c r="AG897" s="625"/>
      <c r="AH897" s="625"/>
      <c r="AI897" s="625"/>
      <c r="AJ897" s="625"/>
      <c r="AK897" s="625"/>
      <c r="AL897" s="625"/>
      <c r="AM897" s="625"/>
      <c r="AN897" s="606"/>
      <c r="AO897" s="606"/>
      <c r="AP897" s="606"/>
      <c r="AQ897" s="606"/>
      <c r="AR897" s="606"/>
      <c r="AS897" s="606"/>
      <c r="AT897" s="606"/>
      <c r="AU897" s="606"/>
      <c r="AV897" s="606"/>
      <c r="AW897" s="606"/>
      <c r="AX897" s="606"/>
      <c r="AY897" s="606"/>
      <c r="AZ897" s="606"/>
      <c r="BA897" s="606"/>
    </row>
    <row r="898" spans="1:53" s="672" customFormat="1" x14ac:dyDescent="0.25">
      <c r="A898" s="606"/>
      <c r="B898" s="677"/>
      <c r="C898" s="677"/>
      <c r="D898" s="676"/>
      <c r="E898" s="675"/>
      <c r="F898" s="675"/>
      <c r="G898" s="673"/>
      <c r="H898" s="674"/>
      <c r="I898" s="673"/>
      <c r="J898" s="679" t="str">
        <f>IF(D898&lt;&gt;"",IF(E898&lt;&gt;"",VLOOKUP(CONCATENATE(D898,"-",E898),'[2]Three Phase - UG'!$C$8:$T$18,9,FALSE),""),"")</f>
        <v/>
      </c>
      <c r="K898" s="679" t="str">
        <f>IF(D898&lt;&gt;"",IF(E898&lt;&gt;"",VLOOKUP(CONCATENATE(D898,"-",E898),'[2]Three Phase - UG'!$C$8:$T$18,10,FALSE),""),"")</f>
        <v/>
      </c>
      <c r="L898" s="679" t="str">
        <f>IF(D898&lt;&gt;"",IF(E898&lt;&gt;"",VLOOKUP(CONCATENATE(D898,"-",E898),'[2]Three Phase - UG'!$C$8:$T$18,12,FALSE),""),"")</f>
        <v/>
      </c>
      <c r="M898" s="679" t="str">
        <f>IF(D898&lt;&gt;"",IF(E898&lt;&gt;"",VLOOKUP(CONCATENATE(D898,"-",E898),'[2]Three Phase - UG'!$C$8:$T$18,13,FALSE),""),"")</f>
        <v/>
      </c>
      <c r="N898" s="678" t="str">
        <f>IF(D898&lt;&gt;"",IF(E898&lt;&gt;"",VLOOKUP(CONCATENATE(D898,"-",E898),'[2]Three Phase - UG'!$C$8:$T$18,15,FALSE)*1000000,""),"")</f>
        <v/>
      </c>
      <c r="O898" s="679"/>
      <c r="P898" s="678"/>
      <c r="W898" s="671"/>
      <c r="X898" s="606"/>
      <c r="Y898" s="606"/>
      <c r="Z898" s="606"/>
      <c r="AA898" s="606"/>
      <c r="AB898" s="606"/>
      <c r="AC898" s="606"/>
      <c r="AD898" s="606"/>
      <c r="AE898" s="606"/>
      <c r="AF898" s="625"/>
      <c r="AG898" s="625"/>
      <c r="AH898" s="625"/>
      <c r="AI898" s="625"/>
      <c r="AJ898" s="625"/>
      <c r="AK898" s="625"/>
      <c r="AL898" s="625"/>
      <c r="AM898" s="625"/>
      <c r="AN898" s="606"/>
      <c r="AO898" s="606"/>
      <c r="AP898" s="606"/>
      <c r="AQ898" s="606"/>
      <c r="AR898" s="606"/>
      <c r="AS898" s="606"/>
      <c r="AT898" s="606"/>
      <c r="AU898" s="606"/>
      <c r="AV898" s="606"/>
      <c r="AW898" s="606"/>
      <c r="AX898" s="606"/>
      <c r="AY898" s="606"/>
      <c r="AZ898" s="606"/>
      <c r="BA898" s="606"/>
    </row>
    <row r="899" spans="1:53" s="672" customFormat="1" x14ac:dyDescent="0.25">
      <c r="A899" s="606"/>
      <c r="B899" s="677"/>
      <c r="C899" s="677"/>
      <c r="D899" s="676"/>
      <c r="E899" s="675"/>
      <c r="F899" s="675"/>
      <c r="G899" s="673"/>
      <c r="H899" s="674"/>
      <c r="I899" s="673"/>
      <c r="J899" s="679" t="str">
        <f>IF(D899&lt;&gt;"",IF(E899&lt;&gt;"",VLOOKUP(CONCATENATE(D899,"-",E899),'[2]Three Phase - UG'!$C$8:$T$18,9,FALSE),""),"")</f>
        <v/>
      </c>
      <c r="K899" s="679" t="str">
        <f>IF(D899&lt;&gt;"",IF(E899&lt;&gt;"",VLOOKUP(CONCATENATE(D899,"-",E899),'[2]Three Phase - UG'!$C$8:$T$18,10,FALSE),""),"")</f>
        <v/>
      </c>
      <c r="L899" s="679" t="str">
        <f>IF(D899&lt;&gt;"",IF(E899&lt;&gt;"",VLOOKUP(CONCATENATE(D899,"-",E899),'[2]Three Phase - UG'!$C$8:$T$18,12,FALSE),""),"")</f>
        <v/>
      </c>
      <c r="M899" s="679" t="str">
        <f>IF(D899&lt;&gt;"",IF(E899&lt;&gt;"",VLOOKUP(CONCATENATE(D899,"-",E899),'[2]Three Phase - UG'!$C$8:$T$18,13,FALSE),""),"")</f>
        <v/>
      </c>
      <c r="N899" s="678" t="str">
        <f>IF(D899&lt;&gt;"",IF(E899&lt;&gt;"",VLOOKUP(CONCATENATE(D899,"-",E899),'[2]Three Phase - UG'!$C$8:$T$18,15,FALSE)*1000000,""),"")</f>
        <v/>
      </c>
      <c r="O899" s="679"/>
      <c r="P899" s="678"/>
      <c r="W899" s="671"/>
      <c r="X899" s="606"/>
      <c r="Y899" s="606"/>
      <c r="Z899" s="606"/>
      <c r="AA899" s="606"/>
      <c r="AB899" s="606"/>
      <c r="AC899" s="606"/>
      <c r="AD899" s="606"/>
      <c r="AE899" s="606"/>
      <c r="AF899" s="625"/>
      <c r="AG899" s="625"/>
      <c r="AH899" s="625"/>
      <c r="AI899" s="625"/>
      <c r="AJ899" s="625"/>
      <c r="AK899" s="625"/>
      <c r="AL899" s="625"/>
      <c r="AM899" s="625"/>
      <c r="AN899" s="606"/>
      <c r="AO899" s="606"/>
      <c r="AP899" s="606"/>
      <c r="AQ899" s="606"/>
      <c r="AR899" s="606"/>
      <c r="AS899" s="606"/>
      <c r="AT899" s="606"/>
      <c r="AU899" s="606"/>
      <c r="AV899" s="606"/>
      <c r="AW899" s="606"/>
      <c r="AX899" s="606"/>
      <c r="AY899" s="606"/>
      <c r="AZ899" s="606"/>
      <c r="BA899" s="606"/>
    </row>
    <row r="900" spans="1:53" s="672" customFormat="1" x14ac:dyDescent="0.25">
      <c r="A900" s="606"/>
      <c r="B900" s="677"/>
      <c r="C900" s="677"/>
      <c r="D900" s="676"/>
      <c r="E900" s="675"/>
      <c r="F900" s="675"/>
      <c r="G900" s="673"/>
      <c r="H900" s="674"/>
      <c r="I900" s="673"/>
      <c r="J900" s="679" t="str">
        <f>IF(D900&lt;&gt;"",IF(E900&lt;&gt;"",VLOOKUP(CONCATENATE(D900,"-",E900),'[2]Three Phase - UG'!$C$8:$T$18,9,FALSE),""),"")</f>
        <v/>
      </c>
      <c r="K900" s="679" t="str">
        <f>IF(D900&lt;&gt;"",IF(E900&lt;&gt;"",VLOOKUP(CONCATENATE(D900,"-",E900),'[2]Three Phase - UG'!$C$8:$T$18,10,FALSE),""),"")</f>
        <v/>
      </c>
      <c r="L900" s="679" t="str">
        <f>IF(D900&lt;&gt;"",IF(E900&lt;&gt;"",VLOOKUP(CONCATENATE(D900,"-",E900),'[2]Three Phase - UG'!$C$8:$T$18,12,FALSE),""),"")</f>
        <v/>
      </c>
      <c r="M900" s="679" t="str">
        <f>IF(D900&lt;&gt;"",IF(E900&lt;&gt;"",VLOOKUP(CONCATENATE(D900,"-",E900),'[2]Three Phase - UG'!$C$8:$T$18,13,FALSE),""),"")</f>
        <v/>
      </c>
      <c r="N900" s="678" t="str">
        <f>IF(D900&lt;&gt;"",IF(E900&lt;&gt;"",VLOOKUP(CONCATENATE(D900,"-",E900),'[2]Three Phase - UG'!$C$8:$T$18,15,FALSE)*1000000,""),"")</f>
        <v/>
      </c>
      <c r="O900" s="679"/>
      <c r="P900" s="678"/>
      <c r="W900" s="671"/>
      <c r="X900" s="606"/>
      <c r="Y900" s="606"/>
      <c r="Z900" s="606"/>
      <c r="AA900" s="606"/>
      <c r="AB900" s="606"/>
      <c r="AC900" s="606"/>
      <c r="AD900" s="606"/>
      <c r="AE900" s="606"/>
      <c r="AF900" s="625"/>
      <c r="AG900" s="625"/>
      <c r="AH900" s="625"/>
      <c r="AI900" s="625"/>
      <c r="AJ900" s="625"/>
      <c r="AK900" s="625"/>
      <c r="AL900" s="625"/>
      <c r="AM900" s="625"/>
      <c r="AN900" s="606"/>
      <c r="AO900" s="606"/>
      <c r="AP900" s="606"/>
      <c r="AQ900" s="606"/>
      <c r="AR900" s="606"/>
      <c r="AS900" s="606"/>
      <c r="AT900" s="606"/>
      <c r="AU900" s="606"/>
      <c r="AV900" s="606"/>
      <c r="AW900" s="606"/>
      <c r="AX900" s="606"/>
      <c r="AY900" s="606"/>
      <c r="AZ900" s="606"/>
      <c r="BA900" s="606"/>
    </row>
    <row r="901" spans="1:53" s="672" customFormat="1" x14ac:dyDescent="0.25">
      <c r="A901" s="606"/>
      <c r="B901" s="677"/>
      <c r="C901" s="677"/>
      <c r="D901" s="676"/>
      <c r="E901" s="675"/>
      <c r="F901" s="675"/>
      <c r="G901" s="673"/>
      <c r="H901" s="674"/>
      <c r="I901" s="673"/>
      <c r="J901" s="679" t="str">
        <f>IF(D901&lt;&gt;"",IF(E901&lt;&gt;"",VLOOKUP(CONCATENATE(D901,"-",E901),'[2]Three Phase - UG'!$C$8:$T$18,9,FALSE),""),"")</f>
        <v/>
      </c>
      <c r="K901" s="679" t="str">
        <f>IF(D901&lt;&gt;"",IF(E901&lt;&gt;"",VLOOKUP(CONCATENATE(D901,"-",E901),'[2]Three Phase - UG'!$C$8:$T$18,10,FALSE),""),"")</f>
        <v/>
      </c>
      <c r="L901" s="679" t="str">
        <f>IF(D901&lt;&gt;"",IF(E901&lt;&gt;"",VLOOKUP(CONCATENATE(D901,"-",E901),'[2]Three Phase - UG'!$C$8:$T$18,12,FALSE),""),"")</f>
        <v/>
      </c>
      <c r="M901" s="679" t="str">
        <f>IF(D901&lt;&gt;"",IF(E901&lt;&gt;"",VLOOKUP(CONCATENATE(D901,"-",E901),'[2]Three Phase - UG'!$C$8:$T$18,13,FALSE),""),"")</f>
        <v/>
      </c>
      <c r="N901" s="678" t="str">
        <f>IF(D901&lt;&gt;"",IF(E901&lt;&gt;"",VLOOKUP(CONCATENATE(D901,"-",E901),'[2]Three Phase - UG'!$C$8:$T$18,15,FALSE)*1000000,""),"")</f>
        <v/>
      </c>
      <c r="O901" s="679"/>
      <c r="P901" s="678"/>
      <c r="W901" s="671"/>
      <c r="X901" s="606"/>
      <c r="Y901" s="606"/>
      <c r="Z901" s="606"/>
      <c r="AA901" s="606"/>
      <c r="AB901" s="606"/>
      <c r="AC901" s="606"/>
      <c r="AD901" s="606"/>
      <c r="AE901" s="606"/>
      <c r="AF901" s="625"/>
      <c r="AG901" s="625"/>
      <c r="AH901" s="625"/>
      <c r="AI901" s="625"/>
      <c r="AJ901" s="625"/>
      <c r="AK901" s="625"/>
      <c r="AL901" s="625"/>
      <c r="AM901" s="625"/>
      <c r="AN901" s="606"/>
      <c r="AO901" s="606"/>
      <c r="AP901" s="606"/>
      <c r="AQ901" s="606"/>
      <c r="AR901" s="606"/>
      <c r="AS901" s="606"/>
      <c r="AT901" s="606"/>
      <c r="AU901" s="606"/>
      <c r="AV901" s="606"/>
      <c r="AW901" s="606"/>
      <c r="AX901" s="606"/>
      <c r="AY901" s="606"/>
      <c r="AZ901" s="606"/>
      <c r="BA901" s="606"/>
    </row>
    <row r="902" spans="1:53" s="672" customFormat="1" x14ac:dyDescent="0.25">
      <c r="A902" s="606"/>
      <c r="B902" s="677"/>
      <c r="C902" s="677"/>
      <c r="D902" s="676"/>
      <c r="E902" s="675"/>
      <c r="F902" s="675"/>
      <c r="G902" s="673"/>
      <c r="H902" s="674"/>
      <c r="I902" s="673"/>
      <c r="J902" s="679" t="str">
        <f>IF(D902&lt;&gt;"",IF(E902&lt;&gt;"",VLOOKUP(CONCATENATE(D902,"-",E902),'[2]Three Phase - UG'!$C$8:$T$18,9,FALSE),""),"")</f>
        <v/>
      </c>
      <c r="K902" s="679" t="str">
        <f>IF(D902&lt;&gt;"",IF(E902&lt;&gt;"",VLOOKUP(CONCATENATE(D902,"-",E902),'[2]Three Phase - UG'!$C$8:$T$18,10,FALSE),""),"")</f>
        <v/>
      </c>
      <c r="L902" s="679" t="str">
        <f>IF(D902&lt;&gt;"",IF(E902&lt;&gt;"",VLOOKUP(CONCATENATE(D902,"-",E902),'[2]Three Phase - UG'!$C$8:$T$18,12,FALSE),""),"")</f>
        <v/>
      </c>
      <c r="M902" s="679" t="str">
        <f>IF(D902&lt;&gt;"",IF(E902&lt;&gt;"",VLOOKUP(CONCATENATE(D902,"-",E902),'[2]Three Phase - UG'!$C$8:$T$18,13,FALSE),""),"")</f>
        <v/>
      </c>
      <c r="N902" s="678" t="str">
        <f>IF(D902&lt;&gt;"",IF(E902&lt;&gt;"",VLOOKUP(CONCATENATE(D902,"-",E902),'[2]Three Phase - UG'!$C$8:$T$18,15,FALSE)*1000000,""),"")</f>
        <v/>
      </c>
      <c r="O902" s="679"/>
      <c r="P902" s="678"/>
      <c r="W902" s="671"/>
      <c r="X902" s="606"/>
      <c r="Y902" s="606"/>
      <c r="Z902" s="606"/>
      <c r="AA902" s="606"/>
      <c r="AB902" s="606"/>
      <c r="AC902" s="606"/>
      <c r="AD902" s="606"/>
      <c r="AE902" s="606"/>
      <c r="AF902" s="625"/>
      <c r="AG902" s="625"/>
      <c r="AH902" s="625"/>
      <c r="AI902" s="625"/>
      <c r="AJ902" s="625"/>
      <c r="AK902" s="625"/>
      <c r="AL902" s="625"/>
      <c r="AM902" s="625"/>
      <c r="AN902" s="606"/>
      <c r="AO902" s="606"/>
      <c r="AP902" s="606"/>
      <c r="AQ902" s="606"/>
      <c r="AR902" s="606"/>
      <c r="AS902" s="606"/>
      <c r="AT902" s="606"/>
      <c r="AU902" s="606"/>
      <c r="AV902" s="606"/>
      <c r="AW902" s="606"/>
      <c r="AX902" s="606"/>
      <c r="AY902" s="606"/>
      <c r="AZ902" s="606"/>
      <c r="BA902" s="606"/>
    </row>
    <row r="903" spans="1:53" s="672" customFormat="1" x14ac:dyDescent="0.25">
      <c r="A903" s="606"/>
      <c r="B903" s="677"/>
      <c r="C903" s="677"/>
      <c r="D903" s="676"/>
      <c r="E903" s="675"/>
      <c r="F903" s="675"/>
      <c r="G903" s="673"/>
      <c r="H903" s="674"/>
      <c r="I903" s="673"/>
      <c r="J903" s="679" t="str">
        <f>IF(D903&lt;&gt;"",IF(E903&lt;&gt;"",VLOOKUP(CONCATENATE(D903,"-",E903),'[2]Three Phase - UG'!$C$8:$T$18,9,FALSE),""),"")</f>
        <v/>
      </c>
      <c r="K903" s="679" t="str">
        <f>IF(D903&lt;&gt;"",IF(E903&lt;&gt;"",VLOOKUP(CONCATENATE(D903,"-",E903),'[2]Three Phase - UG'!$C$8:$T$18,10,FALSE),""),"")</f>
        <v/>
      </c>
      <c r="L903" s="679" t="str">
        <f>IF(D903&lt;&gt;"",IF(E903&lt;&gt;"",VLOOKUP(CONCATENATE(D903,"-",E903),'[2]Three Phase - UG'!$C$8:$T$18,12,FALSE),""),"")</f>
        <v/>
      </c>
      <c r="M903" s="679" t="str">
        <f>IF(D903&lt;&gt;"",IF(E903&lt;&gt;"",VLOOKUP(CONCATENATE(D903,"-",E903),'[2]Three Phase - UG'!$C$8:$T$18,13,FALSE),""),"")</f>
        <v/>
      </c>
      <c r="N903" s="678" t="str">
        <f>IF(D903&lt;&gt;"",IF(E903&lt;&gt;"",VLOOKUP(CONCATENATE(D903,"-",E903),'[2]Three Phase - UG'!$C$8:$T$18,15,FALSE)*1000000,""),"")</f>
        <v/>
      </c>
      <c r="O903" s="679"/>
      <c r="P903" s="678"/>
      <c r="W903" s="671"/>
      <c r="X903" s="606"/>
      <c r="Y903" s="606"/>
      <c r="Z903" s="606"/>
      <c r="AA903" s="606"/>
      <c r="AB903" s="606"/>
      <c r="AC903" s="606"/>
      <c r="AD903" s="606"/>
      <c r="AE903" s="606"/>
      <c r="AF903" s="625"/>
      <c r="AG903" s="625"/>
      <c r="AH903" s="625"/>
      <c r="AI903" s="625"/>
      <c r="AJ903" s="625"/>
      <c r="AK903" s="625"/>
      <c r="AL903" s="625"/>
      <c r="AM903" s="625"/>
      <c r="AN903" s="606"/>
      <c r="AO903" s="606"/>
      <c r="AP903" s="606"/>
      <c r="AQ903" s="606"/>
      <c r="AR903" s="606"/>
      <c r="AS903" s="606"/>
      <c r="AT903" s="606"/>
      <c r="AU903" s="606"/>
      <c r="AV903" s="606"/>
      <c r="AW903" s="606"/>
      <c r="AX903" s="606"/>
      <c r="AY903" s="606"/>
      <c r="AZ903" s="606"/>
      <c r="BA903" s="606"/>
    </row>
    <row r="904" spans="1:53" s="672" customFormat="1" x14ac:dyDescent="0.25">
      <c r="A904" s="606"/>
      <c r="B904" s="677"/>
      <c r="C904" s="677"/>
      <c r="D904" s="676"/>
      <c r="E904" s="675"/>
      <c r="F904" s="675"/>
      <c r="G904" s="673"/>
      <c r="H904" s="674"/>
      <c r="I904" s="673"/>
      <c r="J904" s="679" t="str">
        <f>IF(D904&lt;&gt;"",IF(E904&lt;&gt;"",VLOOKUP(CONCATENATE(D904,"-",E904),'[2]Three Phase - UG'!$C$8:$T$18,9,FALSE),""),"")</f>
        <v/>
      </c>
      <c r="K904" s="679" t="str">
        <f>IF(D904&lt;&gt;"",IF(E904&lt;&gt;"",VLOOKUP(CONCATENATE(D904,"-",E904),'[2]Three Phase - UG'!$C$8:$T$18,10,FALSE),""),"")</f>
        <v/>
      </c>
      <c r="L904" s="679" t="str">
        <f>IF(D904&lt;&gt;"",IF(E904&lt;&gt;"",VLOOKUP(CONCATENATE(D904,"-",E904),'[2]Three Phase - UG'!$C$8:$T$18,12,FALSE),""),"")</f>
        <v/>
      </c>
      <c r="M904" s="679" t="str">
        <f>IF(D904&lt;&gt;"",IF(E904&lt;&gt;"",VLOOKUP(CONCATENATE(D904,"-",E904),'[2]Three Phase - UG'!$C$8:$T$18,13,FALSE),""),"")</f>
        <v/>
      </c>
      <c r="N904" s="678" t="str">
        <f>IF(D904&lt;&gt;"",IF(E904&lt;&gt;"",VLOOKUP(CONCATENATE(D904,"-",E904),'[2]Three Phase - UG'!$C$8:$T$18,15,FALSE)*1000000,""),"")</f>
        <v/>
      </c>
      <c r="O904" s="679"/>
      <c r="P904" s="678"/>
      <c r="W904" s="671"/>
      <c r="X904" s="606"/>
      <c r="Y904" s="606"/>
      <c r="Z904" s="606"/>
      <c r="AA904" s="606"/>
      <c r="AB904" s="606"/>
      <c r="AC904" s="606"/>
      <c r="AD904" s="606"/>
      <c r="AE904" s="606"/>
      <c r="AF904" s="625"/>
      <c r="AG904" s="625"/>
      <c r="AH904" s="625"/>
      <c r="AI904" s="625"/>
      <c r="AJ904" s="625"/>
      <c r="AK904" s="625"/>
      <c r="AL904" s="625"/>
      <c r="AM904" s="625"/>
      <c r="AN904" s="606"/>
      <c r="AO904" s="606"/>
      <c r="AP904" s="606"/>
      <c r="AQ904" s="606"/>
      <c r="AR904" s="606"/>
      <c r="AS904" s="606"/>
      <c r="AT904" s="606"/>
      <c r="AU904" s="606"/>
      <c r="AV904" s="606"/>
      <c r="AW904" s="606"/>
      <c r="AX904" s="606"/>
      <c r="AY904" s="606"/>
      <c r="AZ904" s="606"/>
      <c r="BA904" s="606"/>
    </row>
    <row r="905" spans="1:53" s="672" customFormat="1" x14ac:dyDescent="0.25">
      <c r="A905" s="606"/>
      <c r="B905" s="677"/>
      <c r="C905" s="677"/>
      <c r="D905" s="676"/>
      <c r="E905" s="675"/>
      <c r="F905" s="675"/>
      <c r="G905" s="673"/>
      <c r="H905" s="674"/>
      <c r="I905" s="673"/>
      <c r="J905" s="679" t="str">
        <f>IF(D905&lt;&gt;"",IF(E905&lt;&gt;"",VLOOKUP(CONCATENATE(D905,"-",E905),'[2]Three Phase - UG'!$C$8:$T$18,9,FALSE),""),"")</f>
        <v/>
      </c>
      <c r="K905" s="679" t="str">
        <f>IF(D905&lt;&gt;"",IF(E905&lt;&gt;"",VLOOKUP(CONCATENATE(D905,"-",E905),'[2]Three Phase - UG'!$C$8:$T$18,10,FALSE),""),"")</f>
        <v/>
      </c>
      <c r="L905" s="679" t="str">
        <f>IF(D905&lt;&gt;"",IF(E905&lt;&gt;"",VLOOKUP(CONCATENATE(D905,"-",E905),'[2]Three Phase - UG'!$C$8:$T$18,12,FALSE),""),"")</f>
        <v/>
      </c>
      <c r="M905" s="679" t="str">
        <f>IF(D905&lt;&gt;"",IF(E905&lt;&gt;"",VLOOKUP(CONCATENATE(D905,"-",E905),'[2]Three Phase - UG'!$C$8:$T$18,13,FALSE),""),"")</f>
        <v/>
      </c>
      <c r="N905" s="678" t="str">
        <f>IF(D905&lt;&gt;"",IF(E905&lt;&gt;"",VLOOKUP(CONCATENATE(D905,"-",E905),'[2]Three Phase - UG'!$C$8:$T$18,15,FALSE)*1000000,""),"")</f>
        <v/>
      </c>
      <c r="O905" s="679"/>
      <c r="P905" s="678"/>
      <c r="W905" s="671"/>
      <c r="X905" s="606"/>
      <c r="Y905" s="606"/>
      <c r="Z905" s="606"/>
      <c r="AA905" s="606"/>
      <c r="AB905" s="606"/>
      <c r="AC905" s="606"/>
      <c r="AD905" s="606"/>
      <c r="AE905" s="606"/>
      <c r="AF905" s="625"/>
      <c r="AG905" s="625"/>
      <c r="AH905" s="625"/>
      <c r="AI905" s="625"/>
      <c r="AJ905" s="625"/>
      <c r="AK905" s="625"/>
      <c r="AL905" s="625"/>
      <c r="AM905" s="625"/>
      <c r="AN905" s="606"/>
      <c r="AO905" s="606"/>
      <c r="AP905" s="606"/>
      <c r="AQ905" s="606"/>
      <c r="AR905" s="606"/>
      <c r="AS905" s="606"/>
      <c r="AT905" s="606"/>
      <c r="AU905" s="606"/>
      <c r="AV905" s="606"/>
      <c r="AW905" s="606"/>
      <c r="AX905" s="606"/>
      <c r="AY905" s="606"/>
      <c r="AZ905" s="606"/>
      <c r="BA905" s="606"/>
    </row>
    <row r="906" spans="1:53" s="672" customFormat="1" x14ac:dyDescent="0.25">
      <c r="A906" s="606"/>
      <c r="B906" s="677"/>
      <c r="C906" s="677"/>
      <c r="D906" s="676"/>
      <c r="E906" s="675"/>
      <c r="F906" s="675"/>
      <c r="G906" s="673"/>
      <c r="H906" s="674"/>
      <c r="I906" s="673"/>
      <c r="J906" s="679" t="str">
        <f>IF(D906&lt;&gt;"",IF(E906&lt;&gt;"",VLOOKUP(CONCATENATE(D906,"-",E906),'[2]Three Phase - UG'!$C$8:$T$18,9,FALSE),""),"")</f>
        <v/>
      </c>
      <c r="K906" s="679" t="str">
        <f>IF(D906&lt;&gt;"",IF(E906&lt;&gt;"",VLOOKUP(CONCATENATE(D906,"-",E906),'[2]Three Phase - UG'!$C$8:$T$18,10,FALSE),""),"")</f>
        <v/>
      </c>
      <c r="L906" s="679" t="str">
        <f>IF(D906&lt;&gt;"",IF(E906&lt;&gt;"",VLOOKUP(CONCATENATE(D906,"-",E906),'[2]Three Phase - UG'!$C$8:$T$18,12,FALSE),""),"")</f>
        <v/>
      </c>
      <c r="M906" s="679" t="str">
        <f>IF(D906&lt;&gt;"",IF(E906&lt;&gt;"",VLOOKUP(CONCATENATE(D906,"-",E906),'[2]Three Phase - UG'!$C$8:$T$18,13,FALSE),""),"")</f>
        <v/>
      </c>
      <c r="N906" s="678" t="str">
        <f>IF(D906&lt;&gt;"",IF(E906&lt;&gt;"",VLOOKUP(CONCATENATE(D906,"-",E906),'[2]Three Phase - UG'!$C$8:$T$18,15,FALSE)*1000000,""),"")</f>
        <v/>
      </c>
      <c r="O906" s="679"/>
      <c r="P906" s="678"/>
      <c r="W906" s="671"/>
      <c r="X906" s="606"/>
      <c r="Y906" s="606"/>
      <c r="Z906" s="606"/>
      <c r="AA906" s="606"/>
      <c r="AB906" s="606"/>
      <c r="AC906" s="606"/>
      <c r="AD906" s="606"/>
      <c r="AE906" s="606"/>
      <c r="AF906" s="625"/>
      <c r="AG906" s="625"/>
      <c r="AH906" s="625"/>
      <c r="AI906" s="625"/>
      <c r="AJ906" s="625"/>
      <c r="AK906" s="625"/>
      <c r="AL906" s="625"/>
      <c r="AM906" s="625"/>
      <c r="AN906" s="606"/>
      <c r="AO906" s="606"/>
      <c r="AP906" s="606"/>
      <c r="AQ906" s="606"/>
      <c r="AR906" s="606"/>
      <c r="AS906" s="606"/>
      <c r="AT906" s="606"/>
      <c r="AU906" s="606"/>
      <c r="AV906" s="606"/>
      <c r="AW906" s="606"/>
      <c r="AX906" s="606"/>
      <c r="AY906" s="606"/>
      <c r="AZ906" s="606"/>
      <c r="BA906" s="606"/>
    </row>
    <row r="907" spans="1:53" s="672" customFormat="1" x14ac:dyDescent="0.25">
      <c r="A907" s="606"/>
      <c r="B907" s="677"/>
      <c r="C907" s="677"/>
      <c r="D907" s="676"/>
      <c r="E907" s="675"/>
      <c r="F907" s="675"/>
      <c r="G907" s="673"/>
      <c r="H907" s="674"/>
      <c r="I907" s="673"/>
      <c r="J907" s="679" t="str">
        <f>IF(D907&lt;&gt;"",IF(E907&lt;&gt;"",VLOOKUP(CONCATENATE(D907,"-",E907),'[2]Three Phase - UG'!$C$8:$T$18,9,FALSE),""),"")</f>
        <v/>
      </c>
      <c r="K907" s="679" t="str">
        <f>IF(D907&lt;&gt;"",IF(E907&lt;&gt;"",VLOOKUP(CONCATENATE(D907,"-",E907),'[2]Three Phase - UG'!$C$8:$T$18,10,FALSE),""),"")</f>
        <v/>
      </c>
      <c r="L907" s="679" t="str">
        <f>IF(D907&lt;&gt;"",IF(E907&lt;&gt;"",VLOOKUP(CONCATENATE(D907,"-",E907),'[2]Three Phase - UG'!$C$8:$T$18,12,FALSE),""),"")</f>
        <v/>
      </c>
      <c r="M907" s="679" t="str">
        <f>IF(D907&lt;&gt;"",IF(E907&lt;&gt;"",VLOOKUP(CONCATENATE(D907,"-",E907),'[2]Three Phase - UG'!$C$8:$T$18,13,FALSE),""),"")</f>
        <v/>
      </c>
      <c r="N907" s="678" t="str">
        <f>IF(D907&lt;&gt;"",IF(E907&lt;&gt;"",VLOOKUP(CONCATENATE(D907,"-",E907),'[2]Three Phase - UG'!$C$8:$T$18,15,FALSE)*1000000,""),"")</f>
        <v/>
      </c>
      <c r="O907" s="679"/>
      <c r="P907" s="678"/>
      <c r="W907" s="671"/>
      <c r="X907" s="606"/>
      <c r="Y907" s="606"/>
      <c r="Z907" s="606"/>
      <c r="AA907" s="606"/>
      <c r="AB907" s="606"/>
      <c r="AC907" s="606"/>
      <c r="AD907" s="606"/>
      <c r="AE907" s="606"/>
      <c r="AF907" s="625"/>
      <c r="AG907" s="625"/>
      <c r="AH907" s="625"/>
      <c r="AI907" s="625"/>
      <c r="AJ907" s="625"/>
      <c r="AK907" s="625"/>
      <c r="AL907" s="625"/>
      <c r="AM907" s="625"/>
      <c r="AN907" s="606"/>
      <c r="AO907" s="606"/>
      <c r="AP907" s="606"/>
      <c r="AQ907" s="606"/>
      <c r="AR907" s="606"/>
      <c r="AS907" s="606"/>
      <c r="AT907" s="606"/>
      <c r="AU907" s="606"/>
      <c r="AV907" s="606"/>
      <c r="AW907" s="606"/>
      <c r="AX907" s="606"/>
      <c r="AY907" s="606"/>
      <c r="AZ907" s="606"/>
      <c r="BA907" s="606"/>
    </row>
    <row r="908" spans="1:53" s="672" customFormat="1" x14ac:dyDescent="0.25">
      <c r="A908" s="606"/>
      <c r="B908" s="677"/>
      <c r="C908" s="677"/>
      <c r="D908" s="676"/>
      <c r="E908" s="675"/>
      <c r="F908" s="675"/>
      <c r="G908" s="673"/>
      <c r="H908" s="674"/>
      <c r="I908" s="673"/>
      <c r="J908" s="679" t="str">
        <f>IF(D908&lt;&gt;"",IF(E908&lt;&gt;"",VLOOKUP(CONCATENATE(D908,"-",E908),'[2]Three Phase - UG'!$C$8:$T$18,9,FALSE),""),"")</f>
        <v/>
      </c>
      <c r="K908" s="679" t="str">
        <f>IF(D908&lt;&gt;"",IF(E908&lt;&gt;"",VLOOKUP(CONCATENATE(D908,"-",E908),'[2]Three Phase - UG'!$C$8:$T$18,10,FALSE),""),"")</f>
        <v/>
      </c>
      <c r="L908" s="679" t="str">
        <f>IF(D908&lt;&gt;"",IF(E908&lt;&gt;"",VLOOKUP(CONCATENATE(D908,"-",E908),'[2]Three Phase - UG'!$C$8:$T$18,12,FALSE),""),"")</f>
        <v/>
      </c>
      <c r="M908" s="679" t="str">
        <f>IF(D908&lt;&gt;"",IF(E908&lt;&gt;"",VLOOKUP(CONCATENATE(D908,"-",E908),'[2]Three Phase - UG'!$C$8:$T$18,13,FALSE),""),"")</f>
        <v/>
      </c>
      <c r="N908" s="678" t="str">
        <f>IF(D908&lt;&gt;"",IF(E908&lt;&gt;"",VLOOKUP(CONCATENATE(D908,"-",E908),'[2]Three Phase - UG'!$C$8:$T$18,15,FALSE)*1000000,""),"")</f>
        <v/>
      </c>
      <c r="O908" s="679"/>
      <c r="P908" s="678"/>
      <c r="W908" s="671"/>
      <c r="X908" s="606"/>
      <c r="Y908" s="606"/>
      <c r="Z908" s="606"/>
      <c r="AA908" s="606"/>
      <c r="AB908" s="606"/>
      <c r="AC908" s="606"/>
      <c r="AD908" s="606"/>
      <c r="AE908" s="606"/>
      <c r="AF908" s="625"/>
      <c r="AG908" s="625"/>
      <c r="AH908" s="625"/>
      <c r="AI908" s="625"/>
      <c r="AJ908" s="625"/>
      <c r="AK908" s="625"/>
      <c r="AL908" s="625"/>
      <c r="AM908" s="625"/>
      <c r="AN908" s="606"/>
      <c r="AO908" s="606"/>
      <c r="AP908" s="606"/>
      <c r="AQ908" s="606"/>
      <c r="AR908" s="606"/>
      <c r="AS908" s="606"/>
      <c r="AT908" s="606"/>
      <c r="AU908" s="606"/>
      <c r="AV908" s="606"/>
      <c r="AW908" s="606"/>
      <c r="AX908" s="606"/>
      <c r="AY908" s="606"/>
      <c r="AZ908" s="606"/>
      <c r="BA908" s="606"/>
    </row>
    <row r="909" spans="1:53" s="672" customFormat="1" x14ac:dyDescent="0.25">
      <c r="A909" s="606"/>
      <c r="B909" s="677"/>
      <c r="C909" s="677"/>
      <c r="D909" s="676"/>
      <c r="E909" s="675"/>
      <c r="F909" s="675"/>
      <c r="G909" s="673"/>
      <c r="H909" s="674"/>
      <c r="I909" s="673"/>
      <c r="J909" s="679" t="str">
        <f>IF(D909&lt;&gt;"",IF(E909&lt;&gt;"",VLOOKUP(CONCATENATE(D909,"-",E909),'[2]Three Phase - UG'!$C$8:$T$18,9,FALSE),""),"")</f>
        <v/>
      </c>
      <c r="K909" s="679" t="str">
        <f>IF(D909&lt;&gt;"",IF(E909&lt;&gt;"",VLOOKUP(CONCATENATE(D909,"-",E909),'[2]Three Phase - UG'!$C$8:$T$18,10,FALSE),""),"")</f>
        <v/>
      </c>
      <c r="L909" s="679" t="str">
        <f>IF(D909&lt;&gt;"",IF(E909&lt;&gt;"",VLOOKUP(CONCATENATE(D909,"-",E909),'[2]Three Phase - UG'!$C$8:$T$18,12,FALSE),""),"")</f>
        <v/>
      </c>
      <c r="M909" s="679" t="str">
        <f>IF(D909&lt;&gt;"",IF(E909&lt;&gt;"",VLOOKUP(CONCATENATE(D909,"-",E909),'[2]Three Phase - UG'!$C$8:$T$18,13,FALSE),""),"")</f>
        <v/>
      </c>
      <c r="N909" s="678" t="str">
        <f>IF(D909&lt;&gt;"",IF(E909&lt;&gt;"",VLOOKUP(CONCATENATE(D909,"-",E909),'[2]Three Phase - UG'!$C$8:$T$18,15,FALSE)*1000000,""),"")</f>
        <v/>
      </c>
      <c r="O909" s="679"/>
      <c r="P909" s="678"/>
      <c r="W909" s="671"/>
      <c r="X909" s="606"/>
      <c r="Y909" s="606"/>
      <c r="Z909" s="606"/>
      <c r="AA909" s="606"/>
      <c r="AB909" s="606"/>
      <c r="AC909" s="606"/>
      <c r="AD909" s="606"/>
      <c r="AE909" s="606"/>
      <c r="AF909" s="625"/>
      <c r="AG909" s="625"/>
      <c r="AH909" s="625"/>
      <c r="AI909" s="625"/>
      <c r="AJ909" s="625"/>
      <c r="AK909" s="625"/>
      <c r="AL909" s="625"/>
      <c r="AM909" s="625"/>
      <c r="AN909" s="606"/>
      <c r="AO909" s="606"/>
      <c r="AP909" s="606"/>
      <c r="AQ909" s="606"/>
      <c r="AR909" s="606"/>
      <c r="AS909" s="606"/>
      <c r="AT909" s="606"/>
      <c r="AU909" s="606"/>
      <c r="AV909" s="606"/>
      <c r="AW909" s="606"/>
      <c r="AX909" s="606"/>
      <c r="AY909" s="606"/>
      <c r="AZ909" s="606"/>
      <c r="BA909" s="606"/>
    </row>
    <row r="910" spans="1:53" s="672" customFormat="1" x14ac:dyDescent="0.25">
      <c r="A910" s="606"/>
      <c r="B910" s="677"/>
      <c r="C910" s="677"/>
      <c r="D910" s="676"/>
      <c r="E910" s="675"/>
      <c r="F910" s="675"/>
      <c r="G910" s="673"/>
      <c r="H910" s="674"/>
      <c r="I910" s="673"/>
      <c r="J910" s="679" t="str">
        <f>IF(D910&lt;&gt;"",IF(E910&lt;&gt;"",VLOOKUP(CONCATENATE(D910,"-",E910),'[2]Three Phase - UG'!$C$8:$T$18,9,FALSE),""),"")</f>
        <v/>
      </c>
      <c r="K910" s="679" t="str">
        <f>IF(D910&lt;&gt;"",IF(E910&lt;&gt;"",VLOOKUP(CONCATENATE(D910,"-",E910),'[2]Three Phase - UG'!$C$8:$T$18,10,FALSE),""),"")</f>
        <v/>
      </c>
      <c r="L910" s="679" t="str">
        <f>IF(D910&lt;&gt;"",IF(E910&lt;&gt;"",VLOOKUP(CONCATENATE(D910,"-",E910),'[2]Three Phase - UG'!$C$8:$T$18,12,FALSE),""),"")</f>
        <v/>
      </c>
      <c r="M910" s="679" t="str">
        <f>IF(D910&lt;&gt;"",IF(E910&lt;&gt;"",VLOOKUP(CONCATENATE(D910,"-",E910),'[2]Three Phase - UG'!$C$8:$T$18,13,FALSE),""),"")</f>
        <v/>
      </c>
      <c r="N910" s="678" t="str">
        <f>IF(D910&lt;&gt;"",IF(E910&lt;&gt;"",VLOOKUP(CONCATENATE(D910,"-",E910),'[2]Three Phase - UG'!$C$8:$T$18,15,FALSE)*1000000,""),"")</f>
        <v/>
      </c>
      <c r="O910" s="679"/>
      <c r="P910" s="678"/>
      <c r="W910" s="671"/>
      <c r="X910" s="606"/>
      <c r="Y910" s="606"/>
      <c r="Z910" s="606"/>
      <c r="AA910" s="606"/>
      <c r="AB910" s="606"/>
      <c r="AC910" s="606"/>
      <c r="AD910" s="606"/>
      <c r="AE910" s="606"/>
      <c r="AF910" s="625"/>
      <c r="AG910" s="625"/>
      <c r="AH910" s="625"/>
      <c r="AI910" s="625"/>
      <c r="AJ910" s="625"/>
      <c r="AK910" s="625"/>
      <c r="AL910" s="625"/>
      <c r="AM910" s="625"/>
      <c r="AN910" s="606"/>
      <c r="AO910" s="606"/>
      <c r="AP910" s="606"/>
      <c r="AQ910" s="606"/>
      <c r="AR910" s="606"/>
      <c r="AS910" s="606"/>
      <c r="AT910" s="606"/>
      <c r="AU910" s="606"/>
      <c r="AV910" s="606"/>
      <c r="AW910" s="606"/>
      <c r="AX910" s="606"/>
      <c r="AY910" s="606"/>
      <c r="AZ910" s="606"/>
      <c r="BA910" s="606"/>
    </row>
    <row r="911" spans="1:53" s="672" customFormat="1" x14ac:dyDescent="0.25">
      <c r="A911" s="606"/>
      <c r="B911" s="677"/>
      <c r="C911" s="677"/>
      <c r="D911" s="676"/>
      <c r="E911" s="675"/>
      <c r="F911" s="675"/>
      <c r="G911" s="673"/>
      <c r="H911" s="674"/>
      <c r="I911" s="673"/>
      <c r="J911" s="679" t="str">
        <f>IF(D911&lt;&gt;"",IF(E911&lt;&gt;"",VLOOKUP(CONCATENATE(D911,"-",E911),'[2]Three Phase - UG'!$C$8:$T$18,9,FALSE),""),"")</f>
        <v/>
      </c>
      <c r="K911" s="679" t="str">
        <f>IF(D911&lt;&gt;"",IF(E911&lt;&gt;"",VLOOKUP(CONCATENATE(D911,"-",E911),'[2]Three Phase - UG'!$C$8:$T$18,10,FALSE),""),"")</f>
        <v/>
      </c>
      <c r="L911" s="679" t="str">
        <f>IF(D911&lt;&gt;"",IF(E911&lt;&gt;"",VLOOKUP(CONCATENATE(D911,"-",E911),'[2]Three Phase - UG'!$C$8:$T$18,12,FALSE),""),"")</f>
        <v/>
      </c>
      <c r="M911" s="679" t="str">
        <f>IF(D911&lt;&gt;"",IF(E911&lt;&gt;"",VLOOKUP(CONCATENATE(D911,"-",E911),'[2]Three Phase - UG'!$C$8:$T$18,13,FALSE),""),"")</f>
        <v/>
      </c>
      <c r="N911" s="678" t="str">
        <f>IF(D911&lt;&gt;"",IF(E911&lt;&gt;"",VLOOKUP(CONCATENATE(D911,"-",E911),'[2]Three Phase - UG'!$C$8:$T$18,15,FALSE)*1000000,""),"")</f>
        <v/>
      </c>
      <c r="O911" s="679"/>
      <c r="P911" s="678"/>
      <c r="W911" s="671"/>
      <c r="X911" s="606"/>
      <c r="Y911" s="606"/>
      <c r="Z911" s="606"/>
      <c r="AA911" s="606"/>
      <c r="AB911" s="606"/>
      <c r="AC911" s="606"/>
      <c r="AD911" s="606"/>
      <c r="AE911" s="606"/>
      <c r="AF911" s="625"/>
      <c r="AG911" s="625"/>
      <c r="AH911" s="625"/>
      <c r="AI911" s="625"/>
      <c r="AJ911" s="625"/>
      <c r="AK911" s="625"/>
      <c r="AL911" s="625"/>
      <c r="AM911" s="625"/>
      <c r="AN911" s="606"/>
      <c r="AO911" s="606"/>
      <c r="AP911" s="606"/>
      <c r="AQ911" s="606"/>
      <c r="AR911" s="606"/>
      <c r="AS911" s="606"/>
      <c r="AT911" s="606"/>
      <c r="AU911" s="606"/>
      <c r="AV911" s="606"/>
      <c r="AW911" s="606"/>
      <c r="AX911" s="606"/>
      <c r="AY911" s="606"/>
      <c r="AZ911" s="606"/>
      <c r="BA911" s="606"/>
    </row>
    <row r="912" spans="1:53" s="672" customFormat="1" x14ac:dyDescent="0.25">
      <c r="A912" s="606"/>
      <c r="B912" s="677"/>
      <c r="C912" s="677"/>
      <c r="D912" s="676"/>
      <c r="E912" s="675"/>
      <c r="F912" s="675"/>
      <c r="G912" s="673"/>
      <c r="H912" s="674"/>
      <c r="I912" s="673"/>
      <c r="J912" s="679" t="str">
        <f>IF(D912&lt;&gt;"",IF(E912&lt;&gt;"",VLOOKUP(CONCATENATE(D912,"-",E912),'[2]Three Phase - UG'!$C$8:$T$18,9,FALSE),""),"")</f>
        <v/>
      </c>
      <c r="K912" s="679" t="str">
        <f>IF(D912&lt;&gt;"",IF(E912&lt;&gt;"",VLOOKUP(CONCATENATE(D912,"-",E912),'[2]Three Phase - UG'!$C$8:$T$18,10,FALSE),""),"")</f>
        <v/>
      </c>
      <c r="L912" s="679" t="str">
        <f>IF(D912&lt;&gt;"",IF(E912&lt;&gt;"",VLOOKUP(CONCATENATE(D912,"-",E912),'[2]Three Phase - UG'!$C$8:$T$18,12,FALSE),""),"")</f>
        <v/>
      </c>
      <c r="M912" s="679" t="str">
        <f>IF(D912&lt;&gt;"",IF(E912&lt;&gt;"",VLOOKUP(CONCATENATE(D912,"-",E912),'[2]Three Phase - UG'!$C$8:$T$18,13,FALSE),""),"")</f>
        <v/>
      </c>
      <c r="N912" s="678" t="str">
        <f>IF(D912&lt;&gt;"",IF(E912&lt;&gt;"",VLOOKUP(CONCATENATE(D912,"-",E912),'[2]Three Phase - UG'!$C$8:$T$18,15,FALSE)*1000000,""),"")</f>
        <v/>
      </c>
      <c r="O912" s="679"/>
      <c r="P912" s="678"/>
      <c r="W912" s="671"/>
      <c r="X912" s="606"/>
      <c r="Y912" s="606"/>
      <c r="Z912" s="606"/>
      <c r="AA912" s="606"/>
      <c r="AB912" s="606"/>
      <c r="AC912" s="606"/>
      <c r="AD912" s="606"/>
      <c r="AE912" s="606"/>
      <c r="AF912" s="625"/>
      <c r="AG912" s="625"/>
      <c r="AH912" s="625"/>
      <c r="AI912" s="625"/>
      <c r="AJ912" s="625"/>
      <c r="AK912" s="625"/>
      <c r="AL912" s="625"/>
      <c r="AM912" s="625"/>
      <c r="AN912" s="606"/>
      <c r="AO912" s="606"/>
      <c r="AP912" s="606"/>
      <c r="AQ912" s="606"/>
      <c r="AR912" s="606"/>
      <c r="AS912" s="606"/>
      <c r="AT912" s="606"/>
      <c r="AU912" s="606"/>
      <c r="AV912" s="606"/>
      <c r="AW912" s="606"/>
      <c r="AX912" s="606"/>
      <c r="AY912" s="606"/>
      <c r="AZ912" s="606"/>
      <c r="BA912" s="606"/>
    </row>
    <row r="913" spans="1:53" s="672" customFormat="1" x14ac:dyDescent="0.25">
      <c r="A913" s="606"/>
      <c r="B913" s="677"/>
      <c r="C913" s="677"/>
      <c r="D913" s="676"/>
      <c r="E913" s="675"/>
      <c r="F913" s="675"/>
      <c r="G913" s="673"/>
      <c r="H913" s="674"/>
      <c r="I913" s="673"/>
      <c r="J913" s="679" t="str">
        <f>IF(D913&lt;&gt;"",IF(E913&lt;&gt;"",VLOOKUP(CONCATENATE(D913,"-",E913),'[2]Three Phase - UG'!$C$8:$T$18,9,FALSE),""),"")</f>
        <v/>
      </c>
      <c r="K913" s="679" t="str">
        <f>IF(D913&lt;&gt;"",IF(E913&lt;&gt;"",VLOOKUP(CONCATENATE(D913,"-",E913),'[2]Three Phase - UG'!$C$8:$T$18,10,FALSE),""),"")</f>
        <v/>
      </c>
      <c r="L913" s="679" t="str">
        <f>IF(D913&lt;&gt;"",IF(E913&lt;&gt;"",VLOOKUP(CONCATENATE(D913,"-",E913),'[2]Three Phase - UG'!$C$8:$T$18,12,FALSE),""),"")</f>
        <v/>
      </c>
      <c r="M913" s="679" t="str">
        <f>IF(D913&lt;&gt;"",IF(E913&lt;&gt;"",VLOOKUP(CONCATENATE(D913,"-",E913),'[2]Three Phase - UG'!$C$8:$T$18,13,FALSE),""),"")</f>
        <v/>
      </c>
      <c r="N913" s="678" t="str">
        <f>IF(D913&lt;&gt;"",IF(E913&lt;&gt;"",VLOOKUP(CONCATENATE(D913,"-",E913),'[2]Three Phase - UG'!$C$8:$T$18,15,FALSE)*1000000,""),"")</f>
        <v/>
      </c>
      <c r="O913" s="679"/>
      <c r="P913" s="678"/>
      <c r="W913" s="671"/>
      <c r="X913" s="606"/>
      <c r="Y913" s="606"/>
      <c r="Z913" s="606"/>
      <c r="AA913" s="606"/>
      <c r="AB913" s="606"/>
      <c r="AC913" s="606"/>
      <c r="AD913" s="606"/>
      <c r="AE913" s="606"/>
      <c r="AF913" s="625"/>
      <c r="AG913" s="625"/>
      <c r="AH913" s="625"/>
      <c r="AI913" s="625"/>
      <c r="AJ913" s="625"/>
      <c r="AK913" s="625"/>
      <c r="AL913" s="625"/>
      <c r="AM913" s="625"/>
      <c r="AN913" s="606"/>
      <c r="AO913" s="606"/>
      <c r="AP913" s="606"/>
      <c r="AQ913" s="606"/>
      <c r="AR913" s="606"/>
      <c r="AS913" s="606"/>
      <c r="AT913" s="606"/>
      <c r="AU913" s="606"/>
      <c r="AV913" s="606"/>
      <c r="AW913" s="606"/>
      <c r="AX913" s="606"/>
      <c r="AY913" s="606"/>
      <c r="AZ913" s="606"/>
      <c r="BA913" s="606"/>
    </row>
    <row r="914" spans="1:53" s="672" customFormat="1" x14ac:dyDescent="0.25">
      <c r="A914" s="606"/>
      <c r="B914" s="677"/>
      <c r="C914" s="677"/>
      <c r="D914" s="676"/>
      <c r="E914" s="675"/>
      <c r="F914" s="675"/>
      <c r="G914" s="673"/>
      <c r="H914" s="674"/>
      <c r="I914" s="673"/>
      <c r="J914" s="679" t="str">
        <f>IF(D914&lt;&gt;"",IF(E914&lt;&gt;"",VLOOKUP(CONCATENATE(D914,"-",E914),'[2]Three Phase - UG'!$C$8:$T$18,9,FALSE),""),"")</f>
        <v/>
      </c>
      <c r="K914" s="679" t="str">
        <f>IF(D914&lt;&gt;"",IF(E914&lt;&gt;"",VLOOKUP(CONCATENATE(D914,"-",E914),'[2]Three Phase - UG'!$C$8:$T$18,10,FALSE),""),"")</f>
        <v/>
      </c>
      <c r="L914" s="679" t="str">
        <f>IF(D914&lt;&gt;"",IF(E914&lt;&gt;"",VLOOKUP(CONCATENATE(D914,"-",E914),'[2]Three Phase - UG'!$C$8:$T$18,12,FALSE),""),"")</f>
        <v/>
      </c>
      <c r="M914" s="679" t="str">
        <f>IF(D914&lt;&gt;"",IF(E914&lt;&gt;"",VLOOKUP(CONCATENATE(D914,"-",E914),'[2]Three Phase - UG'!$C$8:$T$18,13,FALSE),""),"")</f>
        <v/>
      </c>
      <c r="N914" s="678" t="str">
        <f>IF(D914&lt;&gt;"",IF(E914&lt;&gt;"",VLOOKUP(CONCATENATE(D914,"-",E914),'[2]Three Phase - UG'!$C$8:$T$18,15,FALSE)*1000000,""),"")</f>
        <v/>
      </c>
      <c r="O914" s="679"/>
      <c r="P914" s="678"/>
      <c r="W914" s="671"/>
      <c r="X914" s="606"/>
      <c r="Y914" s="606"/>
      <c r="Z914" s="606"/>
      <c r="AA914" s="606"/>
      <c r="AB914" s="606"/>
      <c r="AC914" s="606"/>
      <c r="AD914" s="606"/>
      <c r="AE914" s="606"/>
      <c r="AF914" s="625"/>
      <c r="AG914" s="625"/>
      <c r="AH914" s="625"/>
      <c r="AI914" s="625"/>
      <c r="AJ914" s="625"/>
      <c r="AK914" s="625"/>
      <c r="AL914" s="625"/>
      <c r="AM914" s="625"/>
      <c r="AN914" s="606"/>
      <c r="AO914" s="606"/>
      <c r="AP914" s="606"/>
      <c r="AQ914" s="606"/>
      <c r="AR914" s="606"/>
      <c r="AS914" s="606"/>
      <c r="AT914" s="606"/>
      <c r="AU914" s="606"/>
      <c r="AV914" s="606"/>
      <c r="AW914" s="606"/>
      <c r="AX914" s="606"/>
      <c r="AY914" s="606"/>
      <c r="AZ914" s="606"/>
      <c r="BA914" s="606"/>
    </row>
    <row r="915" spans="1:53" s="672" customFormat="1" x14ac:dyDescent="0.25">
      <c r="A915" s="606"/>
      <c r="B915" s="677"/>
      <c r="C915" s="677"/>
      <c r="D915" s="676"/>
      <c r="E915" s="675"/>
      <c r="F915" s="675"/>
      <c r="G915" s="673"/>
      <c r="H915" s="674"/>
      <c r="I915" s="673"/>
      <c r="J915" s="679" t="str">
        <f>IF(D915&lt;&gt;"",IF(E915&lt;&gt;"",VLOOKUP(CONCATENATE(D915,"-",E915),'[2]Three Phase - UG'!$C$8:$T$18,9,FALSE),""),"")</f>
        <v/>
      </c>
      <c r="K915" s="679" t="str">
        <f>IF(D915&lt;&gt;"",IF(E915&lt;&gt;"",VLOOKUP(CONCATENATE(D915,"-",E915),'[2]Three Phase - UG'!$C$8:$T$18,10,FALSE),""),"")</f>
        <v/>
      </c>
      <c r="L915" s="679" t="str">
        <f>IF(D915&lt;&gt;"",IF(E915&lt;&gt;"",VLOOKUP(CONCATENATE(D915,"-",E915),'[2]Three Phase - UG'!$C$8:$T$18,12,FALSE),""),"")</f>
        <v/>
      </c>
      <c r="M915" s="679" t="str">
        <f>IF(D915&lt;&gt;"",IF(E915&lt;&gt;"",VLOOKUP(CONCATENATE(D915,"-",E915),'[2]Three Phase - UG'!$C$8:$T$18,13,FALSE),""),"")</f>
        <v/>
      </c>
      <c r="N915" s="678" t="str">
        <f>IF(D915&lt;&gt;"",IF(E915&lt;&gt;"",VLOOKUP(CONCATENATE(D915,"-",E915),'[2]Three Phase - UG'!$C$8:$T$18,15,FALSE)*1000000,""),"")</f>
        <v/>
      </c>
      <c r="O915" s="679"/>
      <c r="P915" s="678"/>
      <c r="W915" s="671"/>
      <c r="X915" s="606"/>
      <c r="Y915" s="606"/>
      <c r="Z915" s="606"/>
      <c r="AA915" s="606"/>
      <c r="AB915" s="606"/>
      <c r="AC915" s="606"/>
      <c r="AD915" s="606"/>
      <c r="AE915" s="606"/>
      <c r="AF915" s="625"/>
      <c r="AG915" s="625"/>
      <c r="AH915" s="625"/>
      <c r="AI915" s="625"/>
      <c r="AJ915" s="625"/>
      <c r="AK915" s="625"/>
      <c r="AL915" s="625"/>
      <c r="AM915" s="625"/>
      <c r="AN915" s="606"/>
      <c r="AO915" s="606"/>
      <c r="AP915" s="606"/>
      <c r="AQ915" s="606"/>
      <c r="AR915" s="606"/>
      <c r="AS915" s="606"/>
      <c r="AT915" s="606"/>
      <c r="AU915" s="606"/>
      <c r="AV915" s="606"/>
      <c r="AW915" s="606"/>
      <c r="AX915" s="606"/>
      <c r="AY915" s="606"/>
      <c r="AZ915" s="606"/>
      <c r="BA915" s="606"/>
    </row>
    <row r="916" spans="1:53" s="672" customFormat="1" x14ac:dyDescent="0.25">
      <c r="A916" s="606"/>
      <c r="B916" s="677"/>
      <c r="C916" s="677"/>
      <c r="D916" s="676"/>
      <c r="E916" s="675"/>
      <c r="F916" s="675"/>
      <c r="G916" s="673"/>
      <c r="H916" s="674"/>
      <c r="I916" s="673"/>
      <c r="J916" s="679" t="str">
        <f>IF(D916&lt;&gt;"",IF(E916&lt;&gt;"",VLOOKUP(CONCATENATE(D916,"-",E916),'[2]Three Phase - UG'!$C$8:$T$18,9,FALSE),""),"")</f>
        <v/>
      </c>
      <c r="K916" s="679" t="str">
        <f>IF(D916&lt;&gt;"",IF(E916&lt;&gt;"",VLOOKUP(CONCATENATE(D916,"-",E916),'[2]Three Phase - UG'!$C$8:$T$18,10,FALSE),""),"")</f>
        <v/>
      </c>
      <c r="L916" s="679" t="str">
        <f>IF(D916&lt;&gt;"",IF(E916&lt;&gt;"",VLOOKUP(CONCATENATE(D916,"-",E916),'[2]Three Phase - UG'!$C$8:$T$18,12,FALSE),""),"")</f>
        <v/>
      </c>
      <c r="M916" s="679" t="str">
        <f>IF(D916&lt;&gt;"",IF(E916&lt;&gt;"",VLOOKUP(CONCATENATE(D916,"-",E916),'[2]Three Phase - UG'!$C$8:$T$18,13,FALSE),""),"")</f>
        <v/>
      </c>
      <c r="N916" s="678" t="str">
        <f>IF(D916&lt;&gt;"",IF(E916&lt;&gt;"",VLOOKUP(CONCATENATE(D916,"-",E916),'[2]Three Phase - UG'!$C$8:$T$18,15,FALSE)*1000000,""),"")</f>
        <v/>
      </c>
      <c r="O916" s="679"/>
      <c r="P916" s="678"/>
      <c r="W916" s="671"/>
      <c r="X916" s="606"/>
      <c r="Y916" s="606"/>
      <c r="Z916" s="606"/>
      <c r="AA916" s="606"/>
      <c r="AB916" s="606"/>
      <c r="AC916" s="606"/>
      <c r="AD916" s="606"/>
      <c r="AE916" s="606"/>
      <c r="AF916" s="625"/>
      <c r="AG916" s="625"/>
      <c r="AH916" s="625"/>
      <c r="AI916" s="625"/>
      <c r="AJ916" s="625"/>
      <c r="AK916" s="625"/>
      <c r="AL916" s="625"/>
      <c r="AM916" s="625"/>
      <c r="AN916" s="606"/>
      <c r="AO916" s="606"/>
      <c r="AP916" s="606"/>
      <c r="AQ916" s="606"/>
      <c r="AR916" s="606"/>
      <c r="AS916" s="606"/>
      <c r="AT916" s="606"/>
      <c r="AU916" s="606"/>
      <c r="AV916" s="606"/>
      <c r="AW916" s="606"/>
      <c r="AX916" s="606"/>
      <c r="AY916" s="606"/>
      <c r="AZ916" s="606"/>
      <c r="BA916" s="606"/>
    </row>
    <row r="917" spans="1:53" s="672" customFormat="1" x14ac:dyDescent="0.25">
      <c r="A917" s="606"/>
      <c r="B917" s="677"/>
      <c r="C917" s="677"/>
      <c r="D917" s="676"/>
      <c r="E917" s="675"/>
      <c r="F917" s="675"/>
      <c r="G917" s="673"/>
      <c r="H917" s="674"/>
      <c r="I917" s="673"/>
      <c r="J917" s="679" t="str">
        <f>IF(D917&lt;&gt;"",IF(E917&lt;&gt;"",VLOOKUP(CONCATENATE(D917,"-",E917),'[2]Three Phase - UG'!$C$8:$T$18,9,FALSE),""),"")</f>
        <v/>
      </c>
      <c r="K917" s="679" t="str">
        <f>IF(D917&lt;&gt;"",IF(E917&lt;&gt;"",VLOOKUP(CONCATENATE(D917,"-",E917),'[2]Three Phase - UG'!$C$8:$T$18,10,FALSE),""),"")</f>
        <v/>
      </c>
      <c r="L917" s="679" t="str">
        <f>IF(D917&lt;&gt;"",IF(E917&lt;&gt;"",VLOOKUP(CONCATENATE(D917,"-",E917),'[2]Three Phase - UG'!$C$8:$T$18,12,FALSE),""),"")</f>
        <v/>
      </c>
      <c r="M917" s="679" t="str">
        <f>IF(D917&lt;&gt;"",IF(E917&lt;&gt;"",VLOOKUP(CONCATENATE(D917,"-",E917),'[2]Three Phase - UG'!$C$8:$T$18,13,FALSE),""),"")</f>
        <v/>
      </c>
      <c r="N917" s="678" t="str">
        <f>IF(D917&lt;&gt;"",IF(E917&lt;&gt;"",VLOOKUP(CONCATENATE(D917,"-",E917),'[2]Three Phase - UG'!$C$8:$T$18,15,FALSE)*1000000,""),"")</f>
        <v/>
      </c>
      <c r="O917" s="679"/>
      <c r="P917" s="678"/>
      <c r="W917" s="671"/>
      <c r="X917" s="606"/>
      <c r="Y917" s="606"/>
      <c r="Z917" s="606"/>
      <c r="AA917" s="606"/>
      <c r="AB917" s="606"/>
      <c r="AC917" s="606"/>
      <c r="AD917" s="606"/>
      <c r="AE917" s="606"/>
      <c r="AF917" s="625"/>
      <c r="AG917" s="625"/>
      <c r="AH917" s="625"/>
      <c r="AI917" s="625"/>
      <c r="AJ917" s="625"/>
      <c r="AK917" s="625"/>
      <c r="AL917" s="625"/>
      <c r="AM917" s="625"/>
      <c r="AN917" s="606"/>
      <c r="AO917" s="606"/>
      <c r="AP917" s="606"/>
      <c r="AQ917" s="606"/>
      <c r="AR917" s="606"/>
      <c r="AS917" s="606"/>
      <c r="AT917" s="606"/>
      <c r="AU917" s="606"/>
      <c r="AV917" s="606"/>
      <c r="AW917" s="606"/>
      <c r="AX917" s="606"/>
      <c r="AY917" s="606"/>
      <c r="AZ917" s="606"/>
      <c r="BA917" s="606"/>
    </row>
    <row r="918" spans="1:53" s="672" customFormat="1" x14ac:dyDescent="0.25">
      <c r="A918" s="606"/>
      <c r="B918" s="677"/>
      <c r="C918" s="677"/>
      <c r="D918" s="676"/>
      <c r="E918" s="675"/>
      <c r="F918" s="675"/>
      <c r="G918" s="673"/>
      <c r="H918" s="674"/>
      <c r="I918" s="673"/>
      <c r="J918" s="679" t="str">
        <f>IF(D918&lt;&gt;"",IF(E918&lt;&gt;"",VLOOKUP(CONCATENATE(D918,"-",E918),'[2]Three Phase - UG'!$C$8:$T$18,9,FALSE),""),"")</f>
        <v/>
      </c>
      <c r="K918" s="679" t="str">
        <f>IF(D918&lt;&gt;"",IF(E918&lt;&gt;"",VLOOKUP(CONCATENATE(D918,"-",E918),'[2]Three Phase - UG'!$C$8:$T$18,10,FALSE),""),"")</f>
        <v/>
      </c>
      <c r="L918" s="679" t="str">
        <f>IF(D918&lt;&gt;"",IF(E918&lt;&gt;"",VLOOKUP(CONCATENATE(D918,"-",E918),'[2]Three Phase - UG'!$C$8:$T$18,12,FALSE),""),"")</f>
        <v/>
      </c>
      <c r="M918" s="679" t="str">
        <f>IF(D918&lt;&gt;"",IF(E918&lt;&gt;"",VLOOKUP(CONCATENATE(D918,"-",E918),'[2]Three Phase - UG'!$C$8:$T$18,13,FALSE),""),"")</f>
        <v/>
      </c>
      <c r="N918" s="678" t="str">
        <f>IF(D918&lt;&gt;"",IF(E918&lt;&gt;"",VLOOKUP(CONCATENATE(D918,"-",E918),'[2]Three Phase - UG'!$C$8:$T$18,15,FALSE)*1000000,""),"")</f>
        <v/>
      </c>
      <c r="O918" s="679"/>
      <c r="P918" s="678"/>
      <c r="W918" s="671"/>
      <c r="X918" s="606"/>
      <c r="Y918" s="606"/>
      <c r="Z918" s="606"/>
      <c r="AA918" s="606"/>
      <c r="AB918" s="606"/>
      <c r="AC918" s="606"/>
      <c r="AD918" s="606"/>
      <c r="AE918" s="606"/>
      <c r="AF918" s="625"/>
      <c r="AG918" s="625"/>
      <c r="AH918" s="625"/>
      <c r="AI918" s="625"/>
      <c r="AJ918" s="625"/>
      <c r="AK918" s="625"/>
      <c r="AL918" s="625"/>
      <c r="AM918" s="625"/>
      <c r="AN918" s="606"/>
      <c r="AO918" s="606"/>
      <c r="AP918" s="606"/>
      <c r="AQ918" s="606"/>
      <c r="AR918" s="606"/>
      <c r="AS918" s="606"/>
      <c r="AT918" s="606"/>
      <c r="AU918" s="606"/>
      <c r="AV918" s="606"/>
      <c r="AW918" s="606"/>
      <c r="AX918" s="606"/>
      <c r="AY918" s="606"/>
      <c r="AZ918" s="606"/>
      <c r="BA918" s="606"/>
    </row>
    <row r="919" spans="1:53" s="672" customFormat="1" x14ac:dyDescent="0.25">
      <c r="A919" s="606"/>
      <c r="B919" s="677"/>
      <c r="C919" s="677"/>
      <c r="D919" s="676"/>
      <c r="E919" s="675"/>
      <c r="F919" s="675"/>
      <c r="G919" s="673"/>
      <c r="H919" s="674"/>
      <c r="I919" s="673"/>
      <c r="J919" s="679" t="str">
        <f>IF(D919&lt;&gt;"",IF(E919&lt;&gt;"",VLOOKUP(CONCATENATE(D919,"-",E919),'[2]Three Phase - UG'!$C$8:$T$18,9,FALSE),""),"")</f>
        <v/>
      </c>
      <c r="K919" s="679" t="str">
        <f>IF(D919&lt;&gt;"",IF(E919&lt;&gt;"",VLOOKUP(CONCATENATE(D919,"-",E919),'[2]Three Phase - UG'!$C$8:$T$18,10,FALSE),""),"")</f>
        <v/>
      </c>
      <c r="L919" s="679" t="str">
        <f>IF(D919&lt;&gt;"",IF(E919&lt;&gt;"",VLOOKUP(CONCATENATE(D919,"-",E919),'[2]Three Phase - UG'!$C$8:$T$18,12,FALSE),""),"")</f>
        <v/>
      </c>
      <c r="M919" s="679" t="str">
        <f>IF(D919&lt;&gt;"",IF(E919&lt;&gt;"",VLOOKUP(CONCATENATE(D919,"-",E919),'[2]Three Phase - UG'!$C$8:$T$18,13,FALSE),""),"")</f>
        <v/>
      </c>
      <c r="N919" s="678" t="str">
        <f>IF(D919&lt;&gt;"",IF(E919&lt;&gt;"",VLOOKUP(CONCATENATE(D919,"-",E919),'[2]Three Phase - UG'!$C$8:$T$18,15,FALSE)*1000000,""),"")</f>
        <v/>
      </c>
      <c r="O919" s="679"/>
      <c r="P919" s="678"/>
      <c r="W919" s="671"/>
      <c r="X919" s="606"/>
      <c r="Y919" s="606"/>
      <c r="Z919" s="606"/>
      <c r="AA919" s="606"/>
      <c r="AB919" s="606"/>
      <c r="AC919" s="606"/>
      <c r="AD919" s="606"/>
      <c r="AE919" s="606"/>
      <c r="AF919" s="625"/>
      <c r="AG919" s="625"/>
      <c r="AH919" s="625"/>
      <c r="AI919" s="625"/>
      <c r="AJ919" s="625"/>
      <c r="AK919" s="625"/>
      <c r="AL919" s="625"/>
      <c r="AM919" s="625"/>
      <c r="AN919" s="606"/>
      <c r="AO919" s="606"/>
      <c r="AP919" s="606"/>
      <c r="AQ919" s="606"/>
      <c r="AR919" s="606"/>
      <c r="AS919" s="606"/>
      <c r="AT919" s="606"/>
      <c r="AU919" s="606"/>
      <c r="AV919" s="606"/>
      <c r="AW919" s="606"/>
      <c r="AX919" s="606"/>
      <c r="AY919" s="606"/>
      <c r="AZ919" s="606"/>
      <c r="BA919" s="606"/>
    </row>
    <row r="920" spans="1:53" s="672" customFormat="1" x14ac:dyDescent="0.25">
      <c r="A920" s="606"/>
      <c r="B920" s="677"/>
      <c r="C920" s="677"/>
      <c r="D920" s="676"/>
      <c r="E920" s="675"/>
      <c r="F920" s="675"/>
      <c r="G920" s="673"/>
      <c r="H920" s="674"/>
      <c r="I920" s="673"/>
      <c r="J920" s="679" t="str">
        <f>IF(D920&lt;&gt;"",IF(E920&lt;&gt;"",VLOOKUP(CONCATENATE(D920,"-",E920),'[2]Three Phase - UG'!$C$8:$T$18,9,FALSE),""),"")</f>
        <v/>
      </c>
      <c r="K920" s="679" t="str">
        <f>IF(D920&lt;&gt;"",IF(E920&lt;&gt;"",VLOOKUP(CONCATENATE(D920,"-",E920),'[2]Three Phase - UG'!$C$8:$T$18,10,FALSE),""),"")</f>
        <v/>
      </c>
      <c r="L920" s="679" t="str">
        <f>IF(D920&lt;&gt;"",IF(E920&lt;&gt;"",VLOOKUP(CONCATENATE(D920,"-",E920),'[2]Three Phase - UG'!$C$8:$T$18,12,FALSE),""),"")</f>
        <v/>
      </c>
      <c r="M920" s="679" t="str">
        <f>IF(D920&lt;&gt;"",IF(E920&lt;&gt;"",VLOOKUP(CONCATENATE(D920,"-",E920),'[2]Three Phase - UG'!$C$8:$T$18,13,FALSE),""),"")</f>
        <v/>
      </c>
      <c r="N920" s="678" t="str">
        <f>IF(D920&lt;&gt;"",IF(E920&lt;&gt;"",VLOOKUP(CONCATENATE(D920,"-",E920),'[2]Three Phase - UG'!$C$8:$T$18,15,FALSE)*1000000,""),"")</f>
        <v/>
      </c>
      <c r="O920" s="679"/>
      <c r="P920" s="678"/>
      <c r="W920" s="671"/>
      <c r="X920" s="606"/>
      <c r="Y920" s="606"/>
      <c r="Z920" s="606"/>
      <c r="AA920" s="606"/>
      <c r="AB920" s="606"/>
      <c r="AC920" s="606"/>
      <c r="AD920" s="606"/>
      <c r="AE920" s="606"/>
      <c r="AF920" s="625"/>
      <c r="AG920" s="625"/>
      <c r="AH920" s="625"/>
      <c r="AI920" s="625"/>
      <c r="AJ920" s="625"/>
      <c r="AK920" s="625"/>
      <c r="AL920" s="625"/>
      <c r="AM920" s="625"/>
      <c r="AN920" s="606"/>
      <c r="AO920" s="606"/>
      <c r="AP920" s="606"/>
      <c r="AQ920" s="606"/>
      <c r="AR920" s="606"/>
      <c r="AS920" s="606"/>
      <c r="AT920" s="606"/>
      <c r="AU920" s="606"/>
      <c r="AV920" s="606"/>
      <c r="AW920" s="606"/>
      <c r="AX920" s="606"/>
      <c r="AY920" s="606"/>
      <c r="AZ920" s="606"/>
      <c r="BA920" s="606"/>
    </row>
    <row r="921" spans="1:53" s="672" customFormat="1" x14ac:dyDescent="0.25">
      <c r="A921" s="606"/>
      <c r="B921" s="677"/>
      <c r="C921" s="677"/>
      <c r="D921" s="676"/>
      <c r="E921" s="675"/>
      <c r="F921" s="675"/>
      <c r="G921" s="673"/>
      <c r="H921" s="674"/>
      <c r="I921" s="673"/>
      <c r="J921" s="679" t="str">
        <f>IF(D921&lt;&gt;"",IF(E921&lt;&gt;"",VLOOKUP(CONCATENATE(D921,"-",E921),'[2]Three Phase - UG'!$C$8:$T$18,9,FALSE),""),"")</f>
        <v/>
      </c>
      <c r="K921" s="679" t="str">
        <f>IF(D921&lt;&gt;"",IF(E921&lt;&gt;"",VLOOKUP(CONCATENATE(D921,"-",E921),'[2]Three Phase - UG'!$C$8:$T$18,10,FALSE),""),"")</f>
        <v/>
      </c>
      <c r="L921" s="679" t="str">
        <f>IF(D921&lt;&gt;"",IF(E921&lt;&gt;"",VLOOKUP(CONCATENATE(D921,"-",E921),'[2]Three Phase - UG'!$C$8:$T$18,12,FALSE),""),"")</f>
        <v/>
      </c>
      <c r="M921" s="679" t="str">
        <f>IF(D921&lt;&gt;"",IF(E921&lt;&gt;"",VLOOKUP(CONCATENATE(D921,"-",E921),'[2]Three Phase - UG'!$C$8:$T$18,13,FALSE),""),"")</f>
        <v/>
      </c>
      <c r="N921" s="678" t="str">
        <f>IF(D921&lt;&gt;"",IF(E921&lt;&gt;"",VLOOKUP(CONCATENATE(D921,"-",E921),'[2]Three Phase - UG'!$C$8:$T$18,15,FALSE)*1000000,""),"")</f>
        <v/>
      </c>
      <c r="O921" s="679"/>
      <c r="P921" s="678"/>
      <c r="W921" s="671"/>
      <c r="X921" s="606"/>
      <c r="Y921" s="606"/>
      <c r="Z921" s="606"/>
      <c r="AA921" s="606"/>
      <c r="AB921" s="606"/>
      <c r="AC921" s="606"/>
      <c r="AD921" s="606"/>
      <c r="AE921" s="606"/>
      <c r="AF921" s="625"/>
      <c r="AG921" s="625"/>
      <c r="AH921" s="625"/>
      <c r="AI921" s="625"/>
      <c r="AJ921" s="625"/>
      <c r="AK921" s="625"/>
      <c r="AL921" s="625"/>
      <c r="AM921" s="625"/>
      <c r="AN921" s="606"/>
      <c r="AO921" s="606"/>
      <c r="AP921" s="606"/>
      <c r="AQ921" s="606"/>
      <c r="AR921" s="606"/>
      <c r="AS921" s="606"/>
      <c r="AT921" s="606"/>
      <c r="AU921" s="606"/>
      <c r="AV921" s="606"/>
      <c r="AW921" s="606"/>
      <c r="AX921" s="606"/>
      <c r="AY921" s="606"/>
      <c r="AZ921" s="606"/>
      <c r="BA921" s="606"/>
    </row>
  </sheetData>
  <sheetProtection formatCells="0" formatColumns="0" formatRows="0" insertColumns="0" insertRows="0" insertHyperlinks="0" deleteColumns="0" deleteRows="0" sort="0" autoFilter="0" pivotTables="0"/>
  <mergeCells count="1">
    <mergeCell ref="AF23:AM23"/>
  </mergeCells>
  <dataValidations count="1">
    <dataValidation type="list" allowBlank="1" showInputMessage="1" showErrorMessage="1" sqref="D21:D65456" xr:uid="{DBAE6326-9D45-4940-B333-4094851B2F5A}">
      <formula1>$AO$1:$AV$1</formula1>
    </dataValidation>
  </dataValidations>
  <printOptions horizontalCentered="1" verticalCentered="1"/>
  <pageMargins left="0.7" right="0.7" top="1.3325" bottom="0.75" header="0.5" footer="0.3"/>
  <pageSetup scale="34" orientation="landscape" horizontalDpi="1200" verticalDpi="1200" r:id="rId1"/>
  <headerFooter>
    <oddHeader>&amp;L&amp;14{Company Name Here}&amp;C&amp;14{Project_Name} {Project_Size} MW {Project_Type} Project
Collection Circuit Impedance
Underground
&amp;R&amp;G</oddHeader>
  </headerFooter>
  <legacyDrawingHF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4C370-20CC-4058-B523-4F7437D965F6}">
  <sheetPr codeName="Sheet24">
    <pageSetUpPr fitToPage="1"/>
  </sheetPr>
  <dimension ref="A1:BA918"/>
  <sheetViews>
    <sheetView topLeftCell="T1" zoomScale="85" zoomScaleNormal="85" zoomScalePageLayoutView="85" workbookViewId="0">
      <pane ySplit="1" topLeftCell="A2" activePane="bottomLeft" state="frozen"/>
      <selection activeCell="P1" sqref="P1"/>
      <selection pane="bottomLeft" activeCell="AH21" sqref="AH21"/>
    </sheetView>
  </sheetViews>
  <sheetFormatPr defaultColWidth="8.88671875" defaultRowHeight="13.2" x14ac:dyDescent="0.25"/>
  <cols>
    <col min="1" max="1" width="10.88671875" style="606" customWidth="1"/>
    <col min="2" max="2" width="9.88671875" style="677" customWidth="1"/>
    <col min="3" max="3" width="16.44140625" style="677" bestFit="1" customWidth="1"/>
    <col min="4" max="4" width="26.109375" style="676" customWidth="1"/>
    <col min="5" max="5" width="7.88671875" style="675" customWidth="1"/>
    <col min="6" max="6" width="24.44140625" style="675" customWidth="1"/>
    <col min="7" max="7" width="28" style="673" customWidth="1"/>
    <col min="8" max="8" width="56.33203125" style="674" customWidth="1"/>
    <col min="9" max="9" width="13.33203125" style="673" customWidth="1"/>
    <col min="10" max="10" width="8.5546875" style="606" customWidth="1"/>
    <col min="11" max="11" width="10.6640625" style="606" customWidth="1"/>
    <col min="12" max="13" width="11.33203125" style="606" customWidth="1"/>
    <col min="14" max="14" width="16.33203125" style="606" customWidth="1"/>
    <col min="15" max="15" width="13.109375" style="671" customWidth="1"/>
    <col min="16" max="16" width="11.6640625" style="606" customWidth="1"/>
    <col min="17" max="20" width="7.44140625" style="672" customWidth="1"/>
    <col min="21" max="21" width="13.33203125" style="672" customWidth="1"/>
    <col min="22" max="22" width="18.88671875" style="672" customWidth="1"/>
    <col min="23" max="23" width="12.33203125" style="671" bestFit="1" customWidth="1"/>
    <col min="24" max="25" width="10.109375" style="606" bestFit="1" customWidth="1"/>
    <col min="26" max="27" width="9" style="606" bestFit="1" customWidth="1"/>
    <col min="28" max="28" width="14.44140625" style="606" customWidth="1"/>
    <col min="29" max="29" width="12.44140625" style="606" hidden="1" customWidth="1"/>
    <col min="30" max="30" width="12.33203125" style="606" hidden="1" customWidth="1"/>
    <col min="31" max="31" width="10.88671875" style="606" customWidth="1"/>
    <col min="32" max="32" width="14.5546875" style="625" customWidth="1"/>
    <col min="33" max="33" width="12.88671875" style="625" bestFit="1" customWidth="1"/>
    <col min="34" max="34" width="27.88671875" style="625" customWidth="1"/>
    <col min="35" max="35" width="16.5546875" style="625" bestFit="1" customWidth="1"/>
    <col min="36" max="37" width="17.6640625" style="625" customWidth="1"/>
    <col min="38" max="38" width="13.44140625" style="625" bestFit="1" customWidth="1"/>
    <col min="39" max="39" width="17.6640625" style="625" bestFit="1" customWidth="1"/>
    <col min="40" max="40" width="17.88671875" style="606" bestFit="1" customWidth="1"/>
    <col min="41" max="41" width="19.109375" style="606" bestFit="1" customWidth="1"/>
    <col min="42" max="43" width="14.33203125" style="606" bestFit="1" customWidth="1"/>
    <col min="44" max="44" width="11.33203125" style="606" bestFit="1" customWidth="1"/>
    <col min="45" max="45" width="10.5546875" style="606" bestFit="1" customWidth="1"/>
    <col min="46" max="48" width="9.109375" style="606" customWidth="1"/>
    <col min="49" max="49" width="17.6640625" style="606" bestFit="1" customWidth="1"/>
    <col min="50" max="50" width="18.6640625" style="606" bestFit="1" customWidth="1"/>
    <col min="51" max="51" width="14.44140625" style="606" bestFit="1" customWidth="1"/>
    <col min="52" max="52" width="13.44140625" style="606" bestFit="1" customWidth="1"/>
    <col min="53" max="53" width="11.6640625" style="606" bestFit="1" customWidth="1"/>
    <col min="54" max="16384" width="8.88671875" style="606"/>
  </cols>
  <sheetData>
    <row r="1" spans="1:48" s="811" customFormat="1" ht="40.5" customHeight="1" x14ac:dyDescent="0.25">
      <c r="A1" s="825" t="s">
        <v>464</v>
      </c>
      <c r="B1" s="824" t="s">
        <v>118</v>
      </c>
      <c r="C1" s="824" t="s">
        <v>119</v>
      </c>
      <c r="D1" s="823" t="s">
        <v>120</v>
      </c>
      <c r="E1" s="822" t="s">
        <v>121</v>
      </c>
      <c r="F1" s="821" t="s">
        <v>122</v>
      </c>
      <c r="G1" s="819" t="s">
        <v>123</v>
      </c>
      <c r="H1" s="820" t="s">
        <v>16</v>
      </c>
      <c r="I1" s="819" t="s">
        <v>172</v>
      </c>
      <c r="J1" s="819" t="s">
        <v>173</v>
      </c>
      <c r="K1" s="819" t="s">
        <v>174</v>
      </c>
      <c r="L1" s="819" t="s">
        <v>175</v>
      </c>
      <c r="M1" s="819" t="s">
        <v>176</v>
      </c>
      <c r="N1" s="818" t="s">
        <v>177</v>
      </c>
      <c r="O1" s="818" t="s">
        <v>178</v>
      </c>
      <c r="P1" s="818" t="s">
        <v>179</v>
      </c>
      <c r="Q1" s="817" t="s">
        <v>180</v>
      </c>
      <c r="R1" s="817" t="s">
        <v>181</v>
      </c>
      <c r="S1" s="819" t="s">
        <v>138</v>
      </c>
      <c r="T1" s="819" t="s">
        <v>139</v>
      </c>
      <c r="U1" s="818" t="s">
        <v>142</v>
      </c>
      <c r="V1" s="817" t="s">
        <v>182</v>
      </c>
      <c r="W1" s="817" t="s">
        <v>144</v>
      </c>
      <c r="X1" s="817" t="s">
        <v>183</v>
      </c>
      <c r="Y1" s="817" t="s">
        <v>184</v>
      </c>
      <c r="Z1" s="819" t="s">
        <v>185</v>
      </c>
      <c r="AA1" s="819" t="s">
        <v>186</v>
      </c>
      <c r="AB1" s="818" t="s">
        <v>187</v>
      </c>
      <c r="AC1" s="817" t="s">
        <v>188</v>
      </c>
      <c r="AD1" s="817" t="s">
        <v>154</v>
      </c>
      <c r="AE1" s="816" t="s">
        <v>465</v>
      </c>
      <c r="AF1" s="815" t="s">
        <v>189</v>
      </c>
      <c r="AG1" s="815" t="s">
        <v>190</v>
      </c>
      <c r="AH1" s="815" t="s">
        <v>191</v>
      </c>
      <c r="AI1" s="815" t="s">
        <v>192</v>
      </c>
      <c r="AJ1" s="815" t="s">
        <v>193</v>
      </c>
      <c r="AK1" s="815" t="s">
        <v>194</v>
      </c>
      <c r="AL1" s="815" t="s">
        <v>195</v>
      </c>
      <c r="AM1" s="814" t="s">
        <v>196</v>
      </c>
      <c r="AO1" s="813" t="s">
        <v>17</v>
      </c>
      <c r="AP1" s="813" t="s">
        <v>20</v>
      </c>
      <c r="AQ1" s="813" t="s">
        <v>21</v>
      </c>
      <c r="AR1" s="813" t="s">
        <v>22</v>
      </c>
      <c r="AS1" s="812" t="s">
        <v>23</v>
      </c>
      <c r="AT1" s="812" t="s">
        <v>24</v>
      </c>
      <c r="AU1" s="812" t="s">
        <v>26</v>
      </c>
      <c r="AV1" s="812" t="s">
        <v>28</v>
      </c>
    </row>
    <row r="2" spans="1:48" ht="15" customHeight="1" x14ac:dyDescent="0.25">
      <c r="A2" s="742" t="s">
        <v>473</v>
      </c>
      <c r="B2" s="743">
        <v>50003</v>
      </c>
      <c r="C2" s="667">
        <v>50002</v>
      </c>
      <c r="D2" s="753" t="s">
        <v>321</v>
      </c>
      <c r="E2" s="668">
        <v>34.5</v>
      </c>
      <c r="F2" s="669">
        <v>50</v>
      </c>
      <c r="G2" s="810">
        <f t="shared" ref="G2:G17" si="0">F2/5280</f>
        <v>9.46969696969697E-3</v>
      </c>
      <c r="H2" s="809" t="e">
        <f>VLOOKUP(D2,'[2]1 Genera PV'!$A$21:$B$29,2,FALSE)</f>
        <v>#N/A</v>
      </c>
      <c r="I2" s="808" t="e">
        <f t="shared" ref="I2:I17" si="1">3^0.5*H2*E2/1000</f>
        <v>#N/A</v>
      </c>
      <c r="J2" s="806">
        <f>IF(D2&lt;&gt;"",IF(E2&lt;&gt;"",VLOOKUP(CONCATENATE(D2,"-",E2),'[2]Three Phase - UG'!$C$8:$T$18,9,FALSE),""),"")</f>
        <v>0.1</v>
      </c>
      <c r="K2" s="806">
        <f>IF(D2&lt;&gt;"",IF(E2&lt;&gt;"",VLOOKUP(CONCATENATE(D2,"-",E2),'[2]Three Phase - UG'!$C$8:$T$20,10,FALSE),""),"")</f>
        <v>4.3999999999999997E-2</v>
      </c>
      <c r="L2" s="806">
        <f>IF(D2&lt;&gt;"",IF(E2&lt;&gt;"",VLOOKUP(CONCATENATE(D2,"-",E2),'[2]Three Phase - UG'!$C$8:$T$18,12,FALSE),""),"")</f>
        <v>9.8760000000000001E-2</v>
      </c>
      <c r="M2" s="806">
        <f>IF(D2&lt;&gt;"",IF(E2&lt;&gt;"",VLOOKUP(CONCATENATE(D2,"-",E2),'[2]Three Phase - UG'!$C$8:$T$18,13,FALSE),""),"")</f>
        <v>0.62861999999999996</v>
      </c>
      <c r="N2" s="807">
        <f>IF(D2&lt;&gt;"",IF(E2&lt;&gt;"",VLOOKUP(CONCATENATE(D2,"-",E2),'[2]Three Phase - UG'!$C$8:$T$18,15,FALSE)*1000000,""),"")</f>
        <v>19.299999999999997</v>
      </c>
      <c r="O2" s="806">
        <f t="shared" ref="O2:O17" si="2">1000000/N2</f>
        <v>51813.471502590684</v>
      </c>
      <c r="P2" s="807">
        <f t="shared" ref="P2:P17" si="3">(10^6)/(O2*2*PI()*60)</f>
        <v>5.1194840027892992E-2</v>
      </c>
      <c r="Q2" s="806">
        <f t="shared" ref="Q2:Q17" si="4">IF(J2&lt;&gt;"",J2*$G2*5.28,"")</f>
        <v>5.0000000000000001E-3</v>
      </c>
      <c r="R2" s="806">
        <f t="shared" ref="R2:R17" si="5">IF(J2&lt;&gt;"",K2*$G2*5.28,"")</f>
        <v>2.2000000000000001E-3</v>
      </c>
      <c r="S2" s="806">
        <f t="shared" ref="S2:S17" si="6">IF(J2&lt;&gt;"",L2*$G2*5.28,"")</f>
        <v>4.9380000000000005E-3</v>
      </c>
      <c r="T2" s="806">
        <f t="shared" ref="T2:T17" si="7">IF(J2&lt;&gt;"",M2*$G2*5.28,"")</f>
        <v>3.1431000000000001E-2</v>
      </c>
      <c r="U2" s="806">
        <f t="shared" ref="U2:U17" si="8">N2*G2*5.28</f>
        <v>0.96499999999999997</v>
      </c>
      <c r="V2" s="806">
        <f t="shared" ref="V2:V17" si="9">1000000/U2</f>
        <v>1036269.4300518135</v>
      </c>
      <c r="W2" s="806">
        <f t="shared" ref="W2:W17" si="10">P2*G2*5.28</f>
        <v>2.5597420013946499E-3</v>
      </c>
      <c r="X2" s="805">
        <f t="shared" ref="X2:X17" si="11">Q2*100/($E2^2)</f>
        <v>4.200798151648813E-4</v>
      </c>
      <c r="Y2" s="805">
        <f t="shared" ref="Y2:Y17" si="12">R2*100/($E2^2)</f>
        <v>1.8483511867254778E-4</v>
      </c>
      <c r="Z2" s="803">
        <f t="shared" ref="Z2:Z17" si="13">S2*100/($E2^2)</f>
        <v>4.1487082545683685E-4</v>
      </c>
      <c r="AA2" s="803">
        <f t="shared" ref="AA2:AA17" si="14">T2*100/($E2^2)</f>
        <v>2.6407057340894768E-3</v>
      </c>
      <c r="AB2" s="804">
        <f t="shared" ref="AB2:AB17" si="15">1/AC2</f>
        <v>1.1485912500000002E-5</v>
      </c>
      <c r="AC2" s="803">
        <f t="shared" ref="AC2:AC17" si="16">V2*100/($E2^2)</f>
        <v>87063.174127436534</v>
      </c>
      <c r="AD2" s="802">
        <f t="shared" ref="AD2:AD17" si="17">1/(2*PI()*60*AC2)</f>
        <v>3.0467329171599829E-8</v>
      </c>
      <c r="AE2" s="802"/>
      <c r="AF2" s="800" t="str">
        <f t="shared" ref="AF2:AF17" si="18">_xlfn.IFS(MOD(B2,10000)=0,"UNIT "&amp;ROUNDDOWN(B2/100000,0)&amp;"_"&amp;(MOD(B2,100000)/10000),MOD(B2,1000)=0,"JB "&amp;ROUNDDOWN(B2/10000,0)&amp;"-"&amp;(MOD(B2,10000)/1000),TRUE,"Gen "&amp;MOD(B2,1000))</f>
        <v>Gen 3</v>
      </c>
      <c r="AG2" s="800" t="str">
        <f t="shared" ref="AG2:AG17" si="19">_xlfn.IFS(MOD(C2,10000)=0,"UNIT "&amp;ROUNDDOWN(C2/100000,0)&amp;"_"&amp;(MOD(C2,100000)/10000),MOD(C2,1000)=0,"JB "&amp;ROUNDDOWN(C2/10000,0)&amp;"-"&amp;(MOD(C2,10000)/1000),TRUE,"Gen "&amp;MOD(C2,1000))</f>
        <v>Gen 2</v>
      </c>
      <c r="AH2" s="800">
        <v>1</v>
      </c>
      <c r="AI2" s="801">
        <f t="shared" ref="AI2:AI17" si="20">X2*AH2^2</f>
        <v>4.200798151648813E-4</v>
      </c>
      <c r="AJ2" s="801">
        <f t="shared" ref="AJ2:AJ17" si="21">Y2*AH2^2</f>
        <v>1.8483511867254778E-4</v>
      </c>
      <c r="AK2" s="801">
        <f t="shared" ref="AK2:AK17" si="22">Z2*(AH2^2)</f>
        <v>4.1487082545683685E-4</v>
      </c>
      <c r="AL2" s="801">
        <f t="shared" ref="AL2:AL17" si="23">AA2*(AH2^2)</f>
        <v>2.6407057340894768E-3</v>
      </c>
      <c r="AM2" s="800">
        <f ca="1">MOD(INDIRECT("C"&amp;ROW(AM2)-1+MATCH("UNIT*",AG2:INDIRECT("AG"&amp;MATCH(0,B:B,-1)),0)),100000)/10000</f>
        <v>2</v>
      </c>
      <c r="AN2" s="625"/>
    </row>
    <row r="3" spans="1:48" ht="15.75" customHeight="1" thickBot="1" x14ac:dyDescent="0.3">
      <c r="A3" s="756"/>
      <c r="B3" s="526">
        <v>50002</v>
      </c>
      <c r="C3" s="527">
        <v>50001</v>
      </c>
      <c r="D3" s="670" t="s">
        <v>321</v>
      </c>
      <c r="E3" s="665">
        <v>34.5</v>
      </c>
      <c r="F3" s="529">
        <v>50</v>
      </c>
      <c r="G3" s="783">
        <f t="shared" si="0"/>
        <v>9.46969696969697E-3</v>
      </c>
      <c r="H3" s="782" t="e">
        <f>VLOOKUP(D3,'[2]1 Genera PV'!$A$21:$B$29,2,FALSE)</f>
        <v>#N/A</v>
      </c>
      <c r="I3" s="781" t="e">
        <f t="shared" si="1"/>
        <v>#N/A</v>
      </c>
      <c r="J3" s="779">
        <f>IF(D3&lt;&gt;"",IF(E3&lt;&gt;"",VLOOKUP(CONCATENATE(D3,"-",E3),'[2]Three Phase - UG'!$C$8:$T$20,9,FALSE),""),"")</f>
        <v>0.1</v>
      </c>
      <c r="K3" s="779">
        <f>IF(D3&lt;&gt;"",IF(E3&lt;&gt;"",VLOOKUP(CONCATENATE(D3,"-",E3),'[2]Three Phase - UG'!$C$8:$T$20,10,FALSE),""),"")</f>
        <v>4.3999999999999997E-2</v>
      </c>
      <c r="L3" s="779">
        <f>IF(D3&lt;&gt;"",IF(E3&lt;&gt;"",VLOOKUP(CONCATENATE(D3,"-",E3),'[2]Three Phase - UG'!$C$8:$T$20,12,FALSE),""),"")</f>
        <v>9.8760000000000001E-2</v>
      </c>
      <c r="M3" s="779">
        <f>IF(D3&lt;&gt;"",IF(E3&lt;&gt;"",VLOOKUP(CONCATENATE(D3,"-",E3),'[2]Three Phase - UG'!$C$8:$T$20,13,FALSE),""),"")</f>
        <v>0.62861999999999996</v>
      </c>
      <c r="N3" s="780">
        <f>IF(D3&lt;&gt;"",IF(E3&lt;&gt;"",VLOOKUP(CONCATENATE(D3,"-",E3),'[2]Three Phase - UG'!$C$8:$T$20,15,FALSE)*1000000,""),"")</f>
        <v>19.299999999999997</v>
      </c>
      <c r="O3" s="779">
        <f t="shared" si="2"/>
        <v>51813.471502590684</v>
      </c>
      <c r="P3" s="780">
        <f t="shared" si="3"/>
        <v>5.1194840027892992E-2</v>
      </c>
      <c r="Q3" s="779">
        <f t="shared" si="4"/>
        <v>5.0000000000000001E-3</v>
      </c>
      <c r="R3" s="779">
        <f t="shared" si="5"/>
        <v>2.2000000000000001E-3</v>
      </c>
      <c r="S3" s="779">
        <f t="shared" si="6"/>
        <v>4.9380000000000005E-3</v>
      </c>
      <c r="T3" s="779">
        <f t="shared" si="7"/>
        <v>3.1431000000000001E-2</v>
      </c>
      <c r="U3" s="779">
        <f t="shared" si="8"/>
        <v>0.96499999999999997</v>
      </c>
      <c r="V3" s="779">
        <f t="shared" si="9"/>
        <v>1036269.4300518135</v>
      </c>
      <c r="W3" s="779">
        <f t="shared" si="10"/>
        <v>2.5597420013946499E-3</v>
      </c>
      <c r="X3" s="778">
        <f t="shared" si="11"/>
        <v>4.200798151648813E-4</v>
      </c>
      <c r="Y3" s="778">
        <f t="shared" si="12"/>
        <v>1.8483511867254778E-4</v>
      </c>
      <c r="Z3" s="776">
        <f t="shared" si="13"/>
        <v>4.1487082545683685E-4</v>
      </c>
      <c r="AA3" s="776">
        <f t="shared" si="14"/>
        <v>2.6407057340894768E-3</v>
      </c>
      <c r="AB3" s="777">
        <f t="shared" si="15"/>
        <v>1.1485912500000002E-5</v>
      </c>
      <c r="AC3" s="776">
        <f t="shared" si="16"/>
        <v>87063.174127436534</v>
      </c>
      <c r="AD3" s="775">
        <f t="shared" si="17"/>
        <v>3.0467329171599829E-8</v>
      </c>
      <c r="AE3" s="775"/>
      <c r="AF3" s="773" t="str">
        <f t="shared" si="18"/>
        <v>Gen 2</v>
      </c>
      <c r="AG3" s="773" t="str">
        <f t="shared" si="19"/>
        <v>Gen 1</v>
      </c>
      <c r="AH3" s="773">
        <f>_xlfn.IFS(MOD(B3,1000)=0,SUMPRODUCT(--($C$2:C2=B3),$AH$2:AH2),MOD(C2,1000)=0,1,TRUE,AH2+1)</f>
        <v>2</v>
      </c>
      <c r="AI3" s="774">
        <f t="shared" si="20"/>
        <v>1.6803192606595252E-3</v>
      </c>
      <c r="AJ3" s="774">
        <f t="shared" si="21"/>
        <v>7.3934047469019113E-4</v>
      </c>
      <c r="AK3" s="774">
        <f t="shared" si="22"/>
        <v>1.6594833018273474E-3</v>
      </c>
      <c r="AL3" s="774">
        <f t="shared" si="23"/>
        <v>1.0562822936357907E-2</v>
      </c>
      <c r="AM3" s="773">
        <f ca="1">MOD(INDIRECT("C"&amp;ROW(AM3)-1+MATCH("UNIT*",AG3:INDIRECT("AG"&amp;MATCH(0,B:B,-1)),0)),100000)/10000</f>
        <v>2</v>
      </c>
      <c r="AN3" s="625"/>
    </row>
    <row r="4" spans="1:48" ht="15.75" customHeight="1" thickBot="1" x14ac:dyDescent="0.3">
      <c r="A4" s="831"/>
      <c r="B4" s="730">
        <v>50001</v>
      </c>
      <c r="C4" s="729">
        <v>120000</v>
      </c>
      <c r="D4" s="728" t="s">
        <v>22</v>
      </c>
      <c r="E4" s="727">
        <v>34.5</v>
      </c>
      <c r="F4" s="726">
        <v>610</v>
      </c>
      <c r="G4" s="796">
        <f t="shared" si="0"/>
        <v>0.11553030303030302</v>
      </c>
      <c r="H4" s="795">
        <f>VLOOKUP(D4,'[2]1 Genera PV'!$A$21:$B$29,2,FALSE)</f>
        <v>361</v>
      </c>
      <c r="I4" s="794">
        <f t="shared" si="1"/>
        <v>21.57182678286658</v>
      </c>
      <c r="J4" s="792">
        <f>IF(D4&lt;&gt;"",IF(E4&lt;&gt;"",VLOOKUP(CONCATENATE(D4,"-",E4),'[2]Three Phase - UG'!$C$8:$T$20,9,FALSE),""),"")</f>
        <v>0.05</v>
      </c>
      <c r="K4" s="792">
        <f>IF(D4&lt;&gt;"",IF(E4&lt;&gt;"",VLOOKUP(CONCATENATE(D4,"-",E4),'[2]Three Phase - UG'!$C$8:$T$20,10,FALSE),""),"")</f>
        <v>0.04</v>
      </c>
      <c r="L4" s="792">
        <f>IF(D4&lt;&gt;"",IF(E4&lt;&gt;"",VLOOKUP(CONCATENATE(D4,"-",E4),'[2]Three Phase - UG'!$C$8:$T$20,12,FALSE),""),"")</f>
        <v>0.34</v>
      </c>
      <c r="M4" s="792">
        <f>IF(D4&lt;&gt;"",IF(E4&lt;&gt;"",VLOOKUP(CONCATENATE(D4,"-",E4),'[2]Three Phase - UG'!$C$8:$T$20,13,FALSE),""),"")</f>
        <v>0.18099999999999999</v>
      </c>
      <c r="N4" s="793">
        <f>IF(D4&lt;&gt;"",IF(E4&lt;&gt;"",VLOOKUP(CONCATENATE(D4,"-",E4),'[2]Three Phase - UG'!$C$8:$T$20,15,FALSE)*1000000,""),"")</f>
        <v>24.46</v>
      </c>
      <c r="O4" s="792">
        <f t="shared" si="2"/>
        <v>40883.074407195418</v>
      </c>
      <c r="P4" s="793">
        <f t="shared" si="3"/>
        <v>6.4882165133796008E-2</v>
      </c>
      <c r="Q4" s="792">
        <f t="shared" si="4"/>
        <v>3.0499999999999999E-2</v>
      </c>
      <c r="R4" s="792">
        <f t="shared" si="5"/>
        <v>2.4400000000000002E-2</v>
      </c>
      <c r="S4" s="792">
        <f t="shared" si="6"/>
        <v>0.20740000000000003</v>
      </c>
      <c r="T4" s="792">
        <f t="shared" si="7"/>
        <v>0.11040999999999999</v>
      </c>
      <c r="U4" s="792">
        <f t="shared" si="8"/>
        <v>14.9206</v>
      </c>
      <c r="V4" s="792">
        <f t="shared" si="9"/>
        <v>67021.433454418715</v>
      </c>
      <c r="W4" s="792">
        <f t="shared" si="10"/>
        <v>3.9578120731615568E-2</v>
      </c>
      <c r="X4" s="791">
        <f t="shared" si="11"/>
        <v>2.5624868725057761E-3</v>
      </c>
      <c r="Y4" s="791">
        <f t="shared" si="12"/>
        <v>2.0499894980046209E-3</v>
      </c>
      <c r="Z4" s="789">
        <f t="shared" si="13"/>
        <v>1.742491073303928E-2</v>
      </c>
      <c r="AA4" s="789">
        <f t="shared" si="14"/>
        <v>9.2762024784709077E-3</v>
      </c>
      <c r="AB4" s="790">
        <f t="shared" si="15"/>
        <v>1.7759244150000001E-4</v>
      </c>
      <c r="AC4" s="789">
        <f t="shared" si="16"/>
        <v>5630.8702755235217</v>
      </c>
      <c r="AD4" s="788">
        <f t="shared" si="17"/>
        <v>4.7107858200805422E-7</v>
      </c>
      <c r="AE4" s="788"/>
      <c r="AF4" s="786" t="str">
        <f t="shared" si="18"/>
        <v>Gen 1</v>
      </c>
      <c r="AG4" s="786" t="str">
        <f t="shared" si="19"/>
        <v>UNIT 1_2</v>
      </c>
      <c r="AH4" s="786">
        <f>_xlfn.IFS(MOD(B4,1000)=0,SUMPRODUCT(--($C$2:C3=B4),$AH$2:AH3),MOD(C3,1000)=0,1,TRUE,AH3+1)</f>
        <v>3</v>
      </c>
      <c r="AI4" s="787">
        <f t="shared" si="20"/>
        <v>2.3062381852551984E-2</v>
      </c>
      <c r="AJ4" s="787">
        <f t="shared" si="21"/>
        <v>1.844990548204159E-2</v>
      </c>
      <c r="AK4" s="787">
        <f t="shared" si="22"/>
        <v>0.15682419659735353</v>
      </c>
      <c r="AL4" s="787">
        <f t="shared" si="23"/>
        <v>8.3485822306238175E-2</v>
      </c>
      <c r="AM4" s="786">
        <f ca="1">MOD(INDIRECT("C"&amp;ROW(AM4)-1+MATCH("UNIT*",AG4:INDIRECT("AG"&amp;MATCH(0,B:B,-1)),0)),100000)/10000</f>
        <v>2</v>
      </c>
      <c r="AN4" s="625"/>
    </row>
    <row r="5" spans="1:48" s="644" customFormat="1" ht="15.75" customHeight="1" thickBot="1" x14ac:dyDescent="0.3">
      <c r="A5" s="762" t="s">
        <v>474</v>
      </c>
      <c r="B5" s="743">
        <v>60003</v>
      </c>
      <c r="C5" s="667">
        <v>60002</v>
      </c>
      <c r="D5" s="753" t="s">
        <v>321</v>
      </c>
      <c r="E5" s="668">
        <v>34.5</v>
      </c>
      <c r="F5" s="669">
        <v>50</v>
      </c>
      <c r="G5" s="783">
        <f t="shared" si="0"/>
        <v>9.46969696969697E-3</v>
      </c>
      <c r="H5" s="782" t="e">
        <f>VLOOKUP(D5,'[2]1 Genera PV'!$A$21:$B$29,2,FALSE)</f>
        <v>#N/A</v>
      </c>
      <c r="I5" s="781" t="e">
        <f t="shared" si="1"/>
        <v>#N/A</v>
      </c>
      <c r="J5" s="779">
        <f>IF(D5&lt;&gt;"",IF(E5&lt;&gt;"",VLOOKUP(CONCATENATE(D5,"-",E5),'[2]Three Phase - UG'!$C$8:$T$20,9,FALSE),""),"")</f>
        <v>0.1</v>
      </c>
      <c r="K5" s="779">
        <f>IF(D5&lt;&gt;"",IF(E5&lt;&gt;"",VLOOKUP(CONCATENATE(D5,"-",E5),'[2]Three Phase - UG'!$C$8:$T$20,10,FALSE),""),"")</f>
        <v>4.3999999999999997E-2</v>
      </c>
      <c r="L5" s="779">
        <f>IF(D5&lt;&gt;"",IF(E5&lt;&gt;"",VLOOKUP(CONCATENATE(D5,"-",E5),'[2]Three Phase - UG'!$C$8:$T$20,12,FALSE),""),"")</f>
        <v>9.8760000000000001E-2</v>
      </c>
      <c r="M5" s="779">
        <f>IF(D5&lt;&gt;"",IF(E5&lt;&gt;"",VLOOKUP(CONCATENATE(D5,"-",E5),'[2]Three Phase - UG'!$C$8:$T$20,13,FALSE),""),"")</f>
        <v>0.62861999999999996</v>
      </c>
      <c r="N5" s="780">
        <f>IF(D5&lt;&gt;"",IF(E5&lt;&gt;"",VLOOKUP(CONCATENATE(D5,"-",E5),'[2]Three Phase - UG'!$C$8:$T$20,15,FALSE)*1000000,""),"")</f>
        <v>19.299999999999997</v>
      </c>
      <c r="O5" s="779">
        <f t="shared" si="2"/>
        <v>51813.471502590684</v>
      </c>
      <c r="P5" s="780">
        <f t="shared" si="3"/>
        <v>5.1194840027892992E-2</v>
      </c>
      <c r="Q5" s="779">
        <f t="shared" si="4"/>
        <v>5.0000000000000001E-3</v>
      </c>
      <c r="R5" s="779">
        <f t="shared" si="5"/>
        <v>2.2000000000000001E-3</v>
      </c>
      <c r="S5" s="779">
        <f t="shared" si="6"/>
        <v>4.9380000000000005E-3</v>
      </c>
      <c r="T5" s="779">
        <f t="shared" si="7"/>
        <v>3.1431000000000001E-2</v>
      </c>
      <c r="U5" s="779">
        <f t="shared" si="8"/>
        <v>0.96499999999999997</v>
      </c>
      <c r="V5" s="779">
        <f t="shared" si="9"/>
        <v>1036269.4300518135</v>
      </c>
      <c r="W5" s="779">
        <f t="shared" si="10"/>
        <v>2.5597420013946499E-3</v>
      </c>
      <c r="X5" s="778">
        <f t="shared" si="11"/>
        <v>4.200798151648813E-4</v>
      </c>
      <c r="Y5" s="778">
        <f t="shared" si="12"/>
        <v>1.8483511867254778E-4</v>
      </c>
      <c r="Z5" s="776">
        <f t="shared" si="13"/>
        <v>4.1487082545683685E-4</v>
      </c>
      <c r="AA5" s="776">
        <f t="shared" si="14"/>
        <v>2.6407057340894768E-3</v>
      </c>
      <c r="AB5" s="777">
        <f t="shared" si="15"/>
        <v>1.1485912500000002E-5</v>
      </c>
      <c r="AC5" s="776">
        <f t="shared" si="16"/>
        <v>87063.174127436534</v>
      </c>
      <c r="AD5" s="775">
        <f t="shared" si="17"/>
        <v>3.0467329171599829E-8</v>
      </c>
      <c r="AE5" s="775"/>
      <c r="AF5" s="773" t="str">
        <f t="shared" si="18"/>
        <v>Gen 3</v>
      </c>
      <c r="AG5" s="773" t="str">
        <f t="shared" si="19"/>
        <v>Gen 2</v>
      </c>
      <c r="AH5" s="773">
        <f>_xlfn.IFS(MOD(B5,1000)=0,SUMPRODUCT(--($C$2:C4=B5),$AH$2:AH4),MOD(C4,1000)=0,1,TRUE,AH4+1)</f>
        <v>1</v>
      </c>
      <c r="AI5" s="774">
        <f t="shared" si="20"/>
        <v>4.200798151648813E-4</v>
      </c>
      <c r="AJ5" s="774">
        <f t="shared" si="21"/>
        <v>1.8483511867254778E-4</v>
      </c>
      <c r="AK5" s="774">
        <f t="shared" si="22"/>
        <v>4.1487082545683685E-4</v>
      </c>
      <c r="AL5" s="774">
        <f t="shared" si="23"/>
        <v>2.6407057340894768E-3</v>
      </c>
      <c r="AM5" s="773">
        <f ca="1">MOD(INDIRECT("C"&amp;ROW(AM5)-1+MATCH("UNIT*",AG5:INDIRECT("AG"&amp;MATCH(0,B:B,-1)),0)),100000)/10000</f>
        <v>2</v>
      </c>
      <c r="AN5" s="772"/>
    </row>
    <row r="6" spans="1:48" ht="13.8" x14ac:dyDescent="0.25">
      <c r="A6" s="756"/>
      <c r="B6" s="526">
        <v>60002</v>
      </c>
      <c r="C6" s="527">
        <v>60001</v>
      </c>
      <c r="D6" s="832" t="s">
        <v>321</v>
      </c>
      <c r="E6" s="528">
        <v>34.5</v>
      </c>
      <c r="F6" s="529">
        <v>50</v>
      </c>
      <c r="G6" s="771">
        <f t="shared" si="0"/>
        <v>9.46969696969697E-3</v>
      </c>
      <c r="H6" s="770" t="e">
        <f>VLOOKUP(D6,'[2]1 Genera PV'!$A$21:$B$29,2,FALSE)</f>
        <v>#N/A</v>
      </c>
      <c r="I6" s="769" t="e">
        <f t="shared" si="1"/>
        <v>#N/A</v>
      </c>
      <c r="J6" s="767">
        <f>IF(D6&lt;&gt;"",IF(E6&lt;&gt;"",VLOOKUP(CONCATENATE(D6,"-",E6),'[2]Three Phase - UG'!$C$8:$T$20,9,FALSE),""),"")</f>
        <v>0.1</v>
      </c>
      <c r="K6" s="767">
        <f>IF(D6&lt;&gt;"",IF(E6&lt;&gt;"",VLOOKUP(CONCATENATE(D6,"-",E6),'[2]Three Phase - UG'!$C$8:$T$20,10,FALSE),""),"")</f>
        <v>4.3999999999999997E-2</v>
      </c>
      <c r="L6" s="767">
        <f>IF(D6&lt;&gt;"",IF(E6&lt;&gt;"",VLOOKUP(CONCATENATE(D6,"-",E6),'[2]Three Phase - UG'!$C$8:$T$20,12,FALSE),""),"")</f>
        <v>9.8760000000000001E-2</v>
      </c>
      <c r="M6" s="767">
        <f>IF(D6&lt;&gt;"",IF(E6&lt;&gt;"",VLOOKUP(CONCATENATE(D6,"-",E6),'[2]Three Phase - UG'!$C$8:$T$20,13,FALSE),""),"")</f>
        <v>0.62861999999999996</v>
      </c>
      <c r="N6" s="768">
        <f>IF(D6&lt;&gt;"",IF(E6&lt;&gt;"",VLOOKUP(CONCATENATE(D6,"-",E6),'[2]Three Phase - UG'!$C$8:$T$20,15,FALSE)*1000000,""),"")</f>
        <v>19.299999999999997</v>
      </c>
      <c r="O6" s="767">
        <f t="shared" si="2"/>
        <v>51813.471502590684</v>
      </c>
      <c r="P6" s="768">
        <f t="shared" si="3"/>
        <v>5.1194840027892992E-2</v>
      </c>
      <c r="Q6" s="767">
        <f t="shared" si="4"/>
        <v>5.0000000000000001E-3</v>
      </c>
      <c r="R6" s="767">
        <f t="shared" si="5"/>
        <v>2.2000000000000001E-3</v>
      </c>
      <c r="S6" s="767">
        <f t="shared" si="6"/>
        <v>4.9380000000000005E-3</v>
      </c>
      <c r="T6" s="767">
        <f t="shared" si="7"/>
        <v>3.1431000000000001E-2</v>
      </c>
      <c r="U6" s="767">
        <f t="shared" si="8"/>
        <v>0.96499999999999997</v>
      </c>
      <c r="V6" s="767">
        <f t="shared" si="9"/>
        <v>1036269.4300518135</v>
      </c>
      <c r="W6" s="767">
        <f t="shared" si="10"/>
        <v>2.5597420013946499E-3</v>
      </c>
      <c r="X6" s="766">
        <f t="shared" si="11"/>
        <v>4.200798151648813E-4</v>
      </c>
      <c r="Y6" s="766">
        <f t="shared" si="12"/>
        <v>1.8483511867254778E-4</v>
      </c>
      <c r="Z6" s="766">
        <f t="shared" si="13"/>
        <v>4.1487082545683685E-4</v>
      </c>
      <c r="AA6" s="766">
        <f t="shared" si="14"/>
        <v>2.6407057340894768E-3</v>
      </c>
      <c r="AB6" s="766">
        <f t="shared" si="15"/>
        <v>1.1485912500000002E-5</v>
      </c>
      <c r="AC6" s="766">
        <f t="shared" si="16"/>
        <v>87063.174127436534</v>
      </c>
      <c r="AD6" s="765">
        <f t="shared" si="17"/>
        <v>3.0467329171599829E-8</v>
      </c>
      <c r="AE6" s="764"/>
      <c r="AF6" s="763" t="str">
        <f t="shared" si="18"/>
        <v>Gen 2</v>
      </c>
      <c r="AG6" s="763" t="str">
        <f t="shared" si="19"/>
        <v>Gen 1</v>
      </c>
      <c r="AH6" s="763">
        <f>_xlfn.IFS(MOD(B6,1000)=0,SUMPRODUCT(--($C$2:C5=B6),$AH$2:AH5),MOD(C5,1000)=0,1,TRUE,AH5+1)</f>
        <v>2</v>
      </c>
      <c r="AI6" s="763">
        <f t="shared" si="20"/>
        <v>1.6803192606595252E-3</v>
      </c>
      <c r="AJ6" s="763">
        <f t="shared" si="21"/>
        <v>7.3934047469019113E-4</v>
      </c>
      <c r="AK6" s="763">
        <f t="shared" si="22"/>
        <v>1.6594833018273474E-3</v>
      </c>
      <c r="AL6" s="763">
        <f t="shared" si="23"/>
        <v>1.0562822936357907E-2</v>
      </c>
      <c r="AM6" s="763">
        <f ca="1">MOD(INDIRECT("C"&amp;ROW(AM6)-1+MATCH("UNIT*",AG6:INDIRECT("AG"&amp;MATCH(0,B:B,-1)),0)),100000)/10000</f>
        <v>2</v>
      </c>
      <c r="AO6" s="715"/>
    </row>
    <row r="7" spans="1:48" ht="14.4" thickBot="1" x14ac:dyDescent="0.3">
      <c r="A7" s="831"/>
      <c r="B7" s="830">
        <v>60001</v>
      </c>
      <c r="C7" s="829">
        <v>120000</v>
      </c>
      <c r="D7" s="828" t="s">
        <v>22</v>
      </c>
      <c r="E7" s="827">
        <v>34.5</v>
      </c>
      <c r="F7" s="826">
        <v>530</v>
      </c>
      <c r="G7" s="740">
        <f t="shared" si="0"/>
        <v>0.10037878787878787</v>
      </c>
      <c r="H7" s="739">
        <f>VLOOKUP(D7,'[2]1 Genera PV'!$A$21:$B$29,2,FALSE)</f>
        <v>361</v>
      </c>
      <c r="I7" s="738">
        <f t="shared" si="1"/>
        <v>21.57182678286658</v>
      </c>
      <c r="J7" s="736">
        <f>IF(D7&lt;&gt;"",IF(E7&lt;&gt;"",VLOOKUP(CONCATENATE(D7,"-",E7),'[2]Three Phase - UG'!$C$8:$T$20,9,FALSE),""),"")</f>
        <v>0.05</v>
      </c>
      <c r="K7" s="736">
        <f>IF(D7&lt;&gt;"",IF(E7&lt;&gt;"",VLOOKUP(CONCATENATE(D7,"-",E7),'[2]Three Phase - UG'!$C$8:$T$20,10,FALSE),""),"")</f>
        <v>0.04</v>
      </c>
      <c r="L7" s="736">
        <f>IF(D7&lt;&gt;"",IF(E7&lt;&gt;"",VLOOKUP(CONCATENATE(D7,"-",E7),'[2]Three Phase - UG'!$C$8:$T$20,12,FALSE),""),"")</f>
        <v>0.34</v>
      </c>
      <c r="M7" s="736">
        <f>IF(D7&lt;&gt;"",IF(E7&lt;&gt;"",VLOOKUP(CONCATENATE(D7,"-",E7),'[2]Three Phase - UG'!$C$8:$T$20,13,FALSE),""),"")</f>
        <v>0.18099999999999999</v>
      </c>
      <c r="N7" s="737">
        <f>IF(D7&lt;&gt;"",IF(E7&lt;&gt;"",VLOOKUP(CONCATENATE(D7,"-",E7),'[2]Three Phase - UG'!$C$8:$T$20,15,FALSE)*1000000,""),"")</f>
        <v>24.46</v>
      </c>
      <c r="O7" s="736">
        <f t="shared" si="2"/>
        <v>40883.074407195418</v>
      </c>
      <c r="P7" s="737">
        <f t="shared" si="3"/>
        <v>6.4882165133796008E-2</v>
      </c>
      <c r="Q7" s="736">
        <f t="shared" si="4"/>
        <v>2.6500000000000003E-2</v>
      </c>
      <c r="R7" s="736">
        <f t="shared" si="5"/>
        <v>2.12E-2</v>
      </c>
      <c r="S7" s="736">
        <f t="shared" si="6"/>
        <v>0.1802</v>
      </c>
      <c r="T7" s="736">
        <f t="shared" si="7"/>
        <v>9.5930000000000001E-2</v>
      </c>
      <c r="U7" s="736">
        <f t="shared" si="8"/>
        <v>12.963799999999999</v>
      </c>
      <c r="V7" s="736">
        <f t="shared" si="9"/>
        <v>77137.876239991368</v>
      </c>
      <c r="W7" s="736">
        <f t="shared" si="10"/>
        <v>3.4387547520911887E-2</v>
      </c>
      <c r="X7" s="735">
        <f t="shared" si="11"/>
        <v>2.2264230203738714E-3</v>
      </c>
      <c r="Y7" s="735">
        <f t="shared" si="12"/>
        <v>1.781138416299097E-3</v>
      </c>
      <c r="Z7" s="735">
        <f t="shared" si="13"/>
        <v>1.5139676538542323E-2</v>
      </c>
      <c r="AA7" s="735">
        <f t="shared" si="14"/>
        <v>8.0596513337534131E-3</v>
      </c>
      <c r="AB7" s="735">
        <f t="shared" si="15"/>
        <v>1.543016295E-4</v>
      </c>
      <c r="AC7" s="735">
        <f t="shared" si="16"/>
        <v>6480.8129586214127</v>
      </c>
      <c r="AD7" s="734">
        <f t="shared" si="17"/>
        <v>4.0929778436765365E-7</v>
      </c>
      <c r="AE7" s="733"/>
      <c r="AF7" s="732" t="str">
        <f t="shared" si="18"/>
        <v>Gen 1</v>
      </c>
      <c r="AG7" s="732" t="str">
        <f t="shared" si="19"/>
        <v>UNIT 1_2</v>
      </c>
      <c r="AH7" s="732">
        <f>_xlfn.IFS(MOD(B7,1000)=0,SUMPRODUCT(--($C$2:C6=B7),$AH$2:AH6),MOD(C6,1000)=0,1,TRUE,AH6+1)</f>
        <v>3</v>
      </c>
      <c r="AI7" s="732">
        <f t="shared" si="20"/>
        <v>2.0037807183364842E-2</v>
      </c>
      <c r="AJ7" s="732">
        <f t="shared" si="21"/>
        <v>1.6030245746691874E-2</v>
      </c>
      <c r="AK7" s="732">
        <f t="shared" si="22"/>
        <v>0.1362570888468809</v>
      </c>
      <c r="AL7" s="732">
        <f t="shared" si="23"/>
        <v>7.2536862003780719E-2</v>
      </c>
      <c r="AM7" s="732">
        <f ca="1">MOD(INDIRECT("C"&amp;ROW(AM7)-1+MATCH("UNIT*",AG7:INDIRECT("AG"&amp;MATCH(0,B:B,-1)),0)),100000)/10000</f>
        <v>2</v>
      </c>
      <c r="AO7" s="715"/>
    </row>
    <row r="8" spans="1:48" ht="13.8" x14ac:dyDescent="0.25">
      <c r="A8" s="762" t="s">
        <v>475</v>
      </c>
      <c r="B8" s="743">
        <v>70003</v>
      </c>
      <c r="C8" s="667">
        <v>70002</v>
      </c>
      <c r="D8" s="753" t="s">
        <v>321</v>
      </c>
      <c r="E8" s="668">
        <v>34.5</v>
      </c>
      <c r="F8" s="669">
        <v>50</v>
      </c>
      <c r="G8" s="740">
        <f t="shared" si="0"/>
        <v>9.46969696969697E-3</v>
      </c>
      <c r="H8" s="739" t="e">
        <f>VLOOKUP(D8,'[2]1 Genera PV'!$A$21:$B$29,2,FALSE)</f>
        <v>#N/A</v>
      </c>
      <c r="I8" s="738" t="e">
        <f t="shared" si="1"/>
        <v>#N/A</v>
      </c>
      <c r="J8" s="736">
        <f>IF(D8&lt;&gt;"",IF(E8&lt;&gt;"",VLOOKUP(CONCATENATE(D8,"-",E8),'[2]Three Phase - UG'!$C$8:$T$20,9,FALSE),""),"")</f>
        <v>0.1</v>
      </c>
      <c r="K8" s="736">
        <f>IF(D8&lt;&gt;"",IF(E8&lt;&gt;"",VLOOKUP(CONCATENATE(D8,"-",E8),'[2]Three Phase - UG'!$C$8:$T$20,10,FALSE),""),"")</f>
        <v>4.3999999999999997E-2</v>
      </c>
      <c r="L8" s="736">
        <f>IF(D8&lt;&gt;"",IF(E8&lt;&gt;"",VLOOKUP(CONCATENATE(D8,"-",E8),'[2]Three Phase - UG'!$C$8:$T$20,12,FALSE),""),"")</f>
        <v>9.8760000000000001E-2</v>
      </c>
      <c r="M8" s="736">
        <f>IF(D8&lt;&gt;"",IF(E8&lt;&gt;"",VLOOKUP(CONCATENATE(D8,"-",E8),'[2]Three Phase - UG'!$C$8:$T$20,13,FALSE),""),"")</f>
        <v>0.62861999999999996</v>
      </c>
      <c r="N8" s="737">
        <f>IF(D8&lt;&gt;"",IF(E8&lt;&gt;"",VLOOKUP(CONCATENATE(D8,"-",E8),'[2]Three Phase - UG'!$C$8:$T$20,15,FALSE)*1000000,""),"")</f>
        <v>19.299999999999997</v>
      </c>
      <c r="O8" s="736">
        <f t="shared" si="2"/>
        <v>51813.471502590684</v>
      </c>
      <c r="P8" s="737">
        <f t="shared" si="3"/>
        <v>5.1194840027892992E-2</v>
      </c>
      <c r="Q8" s="736">
        <f t="shared" si="4"/>
        <v>5.0000000000000001E-3</v>
      </c>
      <c r="R8" s="736">
        <f t="shared" si="5"/>
        <v>2.2000000000000001E-3</v>
      </c>
      <c r="S8" s="736">
        <f t="shared" si="6"/>
        <v>4.9380000000000005E-3</v>
      </c>
      <c r="T8" s="736">
        <f t="shared" si="7"/>
        <v>3.1431000000000001E-2</v>
      </c>
      <c r="U8" s="736">
        <f t="shared" si="8"/>
        <v>0.96499999999999997</v>
      </c>
      <c r="V8" s="736">
        <f t="shared" si="9"/>
        <v>1036269.4300518135</v>
      </c>
      <c r="W8" s="736">
        <f t="shared" si="10"/>
        <v>2.5597420013946499E-3</v>
      </c>
      <c r="X8" s="735">
        <f t="shared" si="11"/>
        <v>4.200798151648813E-4</v>
      </c>
      <c r="Y8" s="735">
        <f t="shared" si="12"/>
        <v>1.8483511867254778E-4</v>
      </c>
      <c r="Z8" s="735">
        <f t="shared" si="13"/>
        <v>4.1487082545683685E-4</v>
      </c>
      <c r="AA8" s="735">
        <f t="shared" si="14"/>
        <v>2.6407057340894768E-3</v>
      </c>
      <c r="AB8" s="735">
        <f t="shared" si="15"/>
        <v>1.1485912500000002E-5</v>
      </c>
      <c r="AC8" s="735">
        <f t="shared" si="16"/>
        <v>87063.174127436534</v>
      </c>
      <c r="AD8" s="734">
        <f t="shared" si="17"/>
        <v>3.0467329171599829E-8</v>
      </c>
      <c r="AE8" s="733"/>
      <c r="AF8" s="732" t="str">
        <f t="shared" si="18"/>
        <v>Gen 3</v>
      </c>
      <c r="AG8" s="732" t="str">
        <f t="shared" si="19"/>
        <v>Gen 2</v>
      </c>
      <c r="AH8" s="732">
        <f>_xlfn.IFS(MOD(B8,1000)=0,SUMPRODUCT(--($C$2:C7=B8),$AH$2:AH7),MOD(C7,1000)=0,1,TRUE,AH7+1)</f>
        <v>1</v>
      </c>
      <c r="AI8" s="732">
        <f t="shared" si="20"/>
        <v>4.200798151648813E-4</v>
      </c>
      <c r="AJ8" s="732">
        <f t="shared" si="21"/>
        <v>1.8483511867254778E-4</v>
      </c>
      <c r="AK8" s="732">
        <f t="shared" si="22"/>
        <v>4.1487082545683685E-4</v>
      </c>
      <c r="AL8" s="732">
        <f t="shared" si="23"/>
        <v>2.6407057340894768E-3</v>
      </c>
      <c r="AM8" s="732">
        <f ca="1">MOD(INDIRECT("C"&amp;ROW(AM8)-1+MATCH("UNIT*",AG8:INDIRECT("AG"&amp;MATCH(0,B:B,-1)),0)),100000)/10000</f>
        <v>2</v>
      </c>
      <c r="AO8" s="715"/>
    </row>
    <row r="9" spans="1:48" ht="13.8" x14ac:dyDescent="0.25">
      <c r="A9" s="756"/>
      <c r="B9" s="526">
        <v>70002</v>
      </c>
      <c r="C9" s="527">
        <v>70001</v>
      </c>
      <c r="D9" s="832" t="s">
        <v>321</v>
      </c>
      <c r="E9" s="528">
        <v>34.5</v>
      </c>
      <c r="F9" s="529">
        <v>50</v>
      </c>
      <c r="G9" s="740">
        <f t="shared" si="0"/>
        <v>9.46969696969697E-3</v>
      </c>
      <c r="H9" s="739" t="e">
        <f>VLOOKUP(D9,'[2]1 Genera PV'!$A$21:$B$29,2,FALSE)</f>
        <v>#N/A</v>
      </c>
      <c r="I9" s="738" t="e">
        <f t="shared" si="1"/>
        <v>#N/A</v>
      </c>
      <c r="J9" s="736">
        <f>IF(D9&lt;&gt;"",IF(E9&lt;&gt;"",VLOOKUP(CONCATENATE(D9,"-",E9),'[2]Three Phase - UG'!$C$8:$T$20,9,FALSE),""),"")</f>
        <v>0.1</v>
      </c>
      <c r="K9" s="736">
        <f>IF(D9&lt;&gt;"",IF(E9&lt;&gt;"",VLOOKUP(CONCATENATE(D9,"-",E9),'[2]Three Phase - UG'!$C$8:$T$20,10,FALSE),""),"")</f>
        <v>4.3999999999999997E-2</v>
      </c>
      <c r="L9" s="736">
        <f>IF(D9&lt;&gt;"",IF(E9&lt;&gt;"",VLOOKUP(CONCATENATE(D9,"-",E9),'[2]Three Phase - UG'!$C$8:$T$20,12,FALSE),""),"")</f>
        <v>9.8760000000000001E-2</v>
      </c>
      <c r="M9" s="736">
        <f>IF(D9&lt;&gt;"",IF(E9&lt;&gt;"",VLOOKUP(CONCATENATE(D9,"-",E9),'[2]Three Phase - UG'!$C$8:$T$20,13,FALSE),""),"")</f>
        <v>0.62861999999999996</v>
      </c>
      <c r="N9" s="737">
        <f>IF(D9&lt;&gt;"",IF(E9&lt;&gt;"",VLOOKUP(CONCATENATE(D9,"-",E9),'[2]Three Phase - UG'!$C$8:$T$20,15,FALSE)*1000000,""),"")</f>
        <v>19.299999999999997</v>
      </c>
      <c r="O9" s="736">
        <f t="shared" si="2"/>
        <v>51813.471502590684</v>
      </c>
      <c r="P9" s="737">
        <f t="shared" si="3"/>
        <v>5.1194840027892992E-2</v>
      </c>
      <c r="Q9" s="736">
        <f t="shared" si="4"/>
        <v>5.0000000000000001E-3</v>
      </c>
      <c r="R9" s="736">
        <f t="shared" si="5"/>
        <v>2.2000000000000001E-3</v>
      </c>
      <c r="S9" s="736">
        <f t="shared" si="6"/>
        <v>4.9380000000000005E-3</v>
      </c>
      <c r="T9" s="736">
        <f t="shared" si="7"/>
        <v>3.1431000000000001E-2</v>
      </c>
      <c r="U9" s="736">
        <f t="shared" si="8"/>
        <v>0.96499999999999997</v>
      </c>
      <c r="V9" s="736">
        <f t="shared" si="9"/>
        <v>1036269.4300518135</v>
      </c>
      <c r="W9" s="736">
        <f t="shared" si="10"/>
        <v>2.5597420013946499E-3</v>
      </c>
      <c r="X9" s="735">
        <f t="shared" si="11"/>
        <v>4.200798151648813E-4</v>
      </c>
      <c r="Y9" s="735">
        <f t="shared" si="12"/>
        <v>1.8483511867254778E-4</v>
      </c>
      <c r="Z9" s="735">
        <f t="shared" si="13"/>
        <v>4.1487082545683685E-4</v>
      </c>
      <c r="AA9" s="735">
        <f t="shared" si="14"/>
        <v>2.6407057340894768E-3</v>
      </c>
      <c r="AB9" s="735">
        <f t="shared" si="15"/>
        <v>1.1485912500000002E-5</v>
      </c>
      <c r="AC9" s="735">
        <f t="shared" si="16"/>
        <v>87063.174127436534</v>
      </c>
      <c r="AD9" s="734">
        <f t="shared" si="17"/>
        <v>3.0467329171599829E-8</v>
      </c>
      <c r="AE9" s="733"/>
      <c r="AF9" s="732" t="str">
        <f t="shared" si="18"/>
        <v>Gen 2</v>
      </c>
      <c r="AG9" s="732" t="str">
        <f t="shared" si="19"/>
        <v>Gen 1</v>
      </c>
      <c r="AH9" s="732">
        <f>_xlfn.IFS(MOD(B9,1000)=0,SUMPRODUCT(--($C$2:C8=B9),$AH$2:AH8),MOD(C8,1000)=0,1,TRUE,AH8+1)</f>
        <v>2</v>
      </c>
      <c r="AI9" s="732">
        <f t="shared" si="20"/>
        <v>1.6803192606595252E-3</v>
      </c>
      <c r="AJ9" s="732">
        <f t="shared" si="21"/>
        <v>7.3934047469019113E-4</v>
      </c>
      <c r="AK9" s="732">
        <f t="shared" si="22"/>
        <v>1.6594833018273474E-3</v>
      </c>
      <c r="AL9" s="732">
        <f t="shared" si="23"/>
        <v>1.0562822936357907E-2</v>
      </c>
      <c r="AM9" s="732">
        <f ca="1">MOD(INDIRECT("C"&amp;ROW(AM9)-1+MATCH("UNIT*",AG9:INDIRECT("AG"&amp;MATCH(0,B:B,-1)),0)),100000)/10000</f>
        <v>2</v>
      </c>
      <c r="AO9" s="715"/>
    </row>
    <row r="10" spans="1:48" ht="14.4" thickBot="1" x14ac:dyDescent="0.3">
      <c r="A10" s="831"/>
      <c r="B10" s="830">
        <v>70001</v>
      </c>
      <c r="C10" s="829">
        <v>120000</v>
      </c>
      <c r="D10" s="828" t="s">
        <v>22</v>
      </c>
      <c r="E10" s="827">
        <v>34.5</v>
      </c>
      <c r="F10" s="826">
        <v>670</v>
      </c>
      <c r="G10" s="740">
        <f t="shared" si="0"/>
        <v>0.12689393939393939</v>
      </c>
      <c r="H10" s="739">
        <f>VLOOKUP(D10,'[2]1 Genera PV'!$A$21:$B$29,2,FALSE)</f>
        <v>361</v>
      </c>
      <c r="I10" s="738">
        <f t="shared" si="1"/>
        <v>21.57182678286658</v>
      </c>
      <c r="J10" s="736">
        <f>IF(D10&lt;&gt;"",IF(E10&lt;&gt;"",VLOOKUP(CONCATENATE(D10,"-",E10),'[2]Three Phase - UG'!$C$8:$T$20,9,FALSE),""),"")</f>
        <v>0.05</v>
      </c>
      <c r="K10" s="736">
        <f>IF(D10&lt;&gt;"",IF(E10&lt;&gt;"",VLOOKUP(CONCATENATE(D10,"-",E10),'[2]Three Phase - UG'!$C$8:$T$20,10,FALSE),""),"")</f>
        <v>0.04</v>
      </c>
      <c r="L10" s="736">
        <f>IF(D10&lt;&gt;"",IF(E10&lt;&gt;"",VLOOKUP(CONCATENATE(D10,"-",E10),'[2]Three Phase - UG'!$C$8:$T$20,12,FALSE),""),"")</f>
        <v>0.34</v>
      </c>
      <c r="M10" s="736">
        <f>IF(D10&lt;&gt;"",IF(E10&lt;&gt;"",VLOOKUP(CONCATENATE(D10,"-",E10),'[2]Three Phase - UG'!$C$8:$T$20,13,FALSE),""),"")</f>
        <v>0.18099999999999999</v>
      </c>
      <c r="N10" s="737">
        <f>IF(D10&lt;&gt;"",IF(E10&lt;&gt;"",VLOOKUP(CONCATENATE(D10,"-",E10),'[2]Three Phase - UG'!$C$8:$T$20,15,FALSE)*1000000,""),"")</f>
        <v>24.46</v>
      </c>
      <c r="O10" s="736">
        <f t="shared" si="2"/>
        <v>40883.074407195418</v>
      </c>
      <c r="P10" s="737">
        <f t="shared" si="3"/>
        <v>6.4882165133796008E-2</v>
      </c>
      <c r="Q10" s="736">
        <f t="shared" si="4"/>
        <v>3.3500000000000002E-2</v>
      </c>
      <c r="R10" s="736">
        <f t="shared" si="5"/>
        <v>2.6800000000000001E-2</v>
      </c>
      <c r="S10" s="736">
        <f t="shared" si="6"/>
        <v>0.2278</v>
      </c>
      <c r="T10" s="736">
        <f t="shared" si="7"/>
        <v>0.12127</v>
      </c>
      <c r="U10" s="736">
        <f t="shared" si="8"/>
        <v>16.388200000000001</v>
      </c>
      <c r="V10" s="736">
        <f t="shared" si="9"/>
        <v>61019.514040590177</v>
      </c>
      <c r="W10" s="736">
        <f t="shared" si="10"/>
        <v>4.3471050639643329E-2</v>
      </c>
      <c r="X10" s="735">
        <f t="shared" si="11"/>
        <v>2.8145347616047051E-3</v>
      </c>
      <c r="Y10" s="735">
        <f t="shared" si="12"/>
        <v>2.2516278092837641E-3</v>
      </c>
      <c r="Z10" s="735">
        <f t="shared" si="13"/>
        <v>1.9138836378911995E-2</v>
      </c>
      <c r="AA10" s="735">
        <f t="shared" si="14"/>
        <v>1.0188615837009033E-2</v>
      </c>
      <c r="AB10" s="735">
        <f t="shared" si="15"/>
        <v>1.9506055049999999E-4</v>
      </c>
      <c r="AC10" s="735">
        <f t="shared" si="16"/>
        <v>5126.6132359244011</v>
      </c>
      <c r="AD10" s="734">
        <f t="shared" si="17"/>
        <v>5.1741418023835464E-7</v>
      </c>
      <c r="AE10" s="733"/>
      <c r="AF10" s="732" t="str">
        <f t="shared" si="18"/>
        <v>Gen 1</v>
      </c>
      <c r="AG10" s="732" t="str">
        <f t="shared" si="19"/>
        <v>UNIT 1_2</v>
      </c>
      <c r="AH10" s="732">
        <f>_xlfn.IFS(MOD(B10,1000)=0,SUMPRODUCT(--($C$2:C9=B10),$AH$2:AH9),MOD(C9,1000)=0,1,TRUE,AH9+1)</f>
        <v>3</v>
      </c>
      <c r="AI10" s="732">
        <f t="shared" si="20"/>
        <v>2.5330812854442344E-2</v>
      </c>
      <c r="AJ10" s="732">
        <f t="shared" si="21"/>
        <v>2.0264650283553877E-2</v>
      </c>
      <c r="AK10" s="732">
        <f t="shared" si="22"/>
        <v>0.17224952741020796</v>
      </c>
      <c r="AL10" s="732">
        <f t="shared" si="23"/>
        <v>9.1697542533081294E-2</v>
      </c>
      <c r="AM10" s="732">
        <f ca="1">MOD(INDIRECT("C"&amp;ROW(AM10)-1+MATCH("UNIT*",AG10:INDIRECT("AG"&amp;MATCH(0,B:B,-1)),0)),100000)/10000</f>
        <v>2</v>
      </c>
      <c r="AO10" s="715"/>
    </row>
    <row r="11" spans="1:48" s="644" customFormat="1" ht="14.4" thickBot="1" x14ac:dyDescent="0.3">
      <c r="A11" s="762" t="s">
        <v>476</v>
      </c>
      <c r="B11" s="743">
        <v>80003</v>
      </c>
      <c r="C11" s="667">
        <v>80002</v>
      </c>
      <c r="D11" s="753" t="s">
        <v>321</v>
      </c>
      <c r="E11" s="668">
        <v>34.5</v>
      </c>
      <c r="F11" s="669">
        <v>50</v>
      </c>
      <c r="G11" s="725">
        <f t="shared" si="0"/>
        <v>9.46969696969697E-3</v>
      </c>
      <c r="H11" s="724" t="e">
        <f>VLOOKUP(D11,'[2]1 Genera PV'!$A$21:$B$29,2,FALSE)</f>
        <v>#N/A</v>
      </c>
      <c r="I11" s="723" t="e">
        <f t="shared" si="1"/>
        <v>#N/A</v>
      </c>
      <c r="J11" s="721">
        <f>IF(D11&lt;&gt;"",IF(E11&lt;&gt;"",VLOOKUP(CONCATENATE(D11,"-",E11),'[2]Three Phase - UG'!$C$8:$T$20,9,FALSE),""),"")</f>
        <v>0.1</v>
      </c>
      <c r="K11" s="721">
        <f>IF(D11&lt;&gt;"",IF(E11&lt;&gt;"",VLOOKUP(CONCATENATE(D11,"-",E11),'[2]Three Phase - UG'!$C$8:$T$20,10,FALSE),""),"")</f>
        <v>4.3999999999999997E-2</v>
      </c>
      <c r="L11" s="721">
        <f>IF(D11&lt;&gt;"",IF(E11&lt;&gt;"",VLOOKUP(CONCATENATE(D11,"-",E11),'[2]Three Phase - UG'!$C$8:$T$20,12,FALSE),""),"")</f>
        <v>9.8760000000000001E-2</v>
      </c>
      <c r="M11" s="721">
        <f>IF(D11&lt;&gt;"",IF(E11&lt;&gt;"",VLOOKUP(CONCATENATE(D11,"-",E11),'[2]Three Phase - UG'!$C$8:$T$20,13,FALSE),""),"")</f>
        <v>0.62861999999999996</v>
      </c>
      <c r="N11" s="722">
        <f>IF(D11&lt;&gt;"",IF(E11&lt;&gt;"",VLOOKUP(CONCATENATE(D11,"-",E11),'[2]Three Phase - UG'!$C$8:$T$20,15,FALSE)*1000000,""),"")</f>
        <v>19.299999999999997</v>
      </c>
      <c r="O11" s="721">
        <f t="shared" si="2"/>
        <v>51813.471502590684</v>
      </c>
      <c r="P11" s="722">
        <f t="shared" si="3"/>
        <v>5.1194840027892992E-2</v>
      </c>
      <c r="Q11" s="721">
        <f t="shared" si="4"/>
        <v>5.0000000000000001E-3</v>
      </c>
      <c r="R11" s="721">
        <f t="shared" si="5"/>
        <v>2.2000000000000001E-3</v>
      </c>
      <c r="S11" s="721">
        <f t="shared" si="6"/>
        <v>4.9380000000000005E-3</v>
      </c>
      <c r="T11" s="721">
        <f t="shared" si="7"/>
        <v>3.1431000000000001E-2</v>
      </c>
      <c r="U11" s="721">
        <f t="shared" si="8"/>
        <v>0.96499999999999997</v>
      </c>
      <c r="V11" s="721">
        <f t="shared" si="9"/>
        <v>1036269.4300518135</v>
      </c>
      <c r="W11" s="721">
        <f t="shared" si="10"/>
        <v>2.5597420013946499E-3</v>
      </c>
      <c r="X11" s="720">
        <f t="shared" si="11"/>
        <v>4.200798151648813E-4</v>
      </c>
      <c r="Y11" s="720">
        <f t="shared" si="12"/>
        <v>1.8483511867254778E-4</v>
      </c>
      <c r="Z11" s="720">
        <f t="shared" si="13"/>
        <v>4.1487082545683685E-4</v>
      </c>
      <c r="AA11" s="720">
        <f t="shared" si="14"/>
        <v>2.6407057340894768E-3</v>
      </c>
      <c r="AB11" s="720">
        <f t="shared" si="15"/>
        <v>1.1485912500000002E-5</v>
      </c>
      <c r="AC11" s="720">
        <f t="shared" si="16"/>
        <v>87063.174127436534</v>
      </c>
      <c r="AD11" s="719">
        <f t="shared" si="17"/>
        <v>3.0467329171599829E-8</v>
      </c>
      <c r="AE11" s="718"/>
      <c r="AF11" s="717" t="str">
        <f t="shared" si="18"/>
        <v>Gen 3</v>
      </c>
      <c r="AG11" s="717" t="str">
        <f t="shared" si="19"/>
        <v>Gen 2</v>
      </c>
      <c r="AH11" s="717">
        <f>_xlfn.IFS(MOD(B11,1000)=0,SUMPRODUCT(--($C$2:C10=B11),$AH$2:AH10),MOD(C10,1000)=0,1,TRUE,AH10+1)</f>
        <v>1</v>
      </c>
      <c r="AI11" s="717">
        <f t="shared" si="20"/>
        <v>4.200798151648813E-4</v>
      </c>
      <c r="AJ11" s="717">
        <f t="shared" si="21"/>
        <v>1.8483511867254778E-4</v>
      </c>
      <c r="AK11" s="717">
        <f t="shared" si="22"/>
        <v>4.1487082545683685E-4</v>
      </c>
      <c r="AL11" s="717">
        <f t="shared" si="23"/>
        <v>2.6407057340894768E-3</v>
      </c>
      <c r="AM11" s="717">
        <f ca="1">MOD(INDIRECT("C"&amp;ROW(AM11)-1+MATCH("UNIT*",AG11:INDIRECT("AG"&amp;MATCH(0,B:B,-1)),0)),100000)/10000</f>
        <v>2</v>
      </c>
      <c r="AO11" s="716"/>
    </row>
    <row r="12" spans="1:48" ht="13.8" x14ac:dyDescent="0.25">
      <c r="A12" s="756"/>
      <c r="B12" s="526">
        <v>80002</v>
      </c>
      <c r="C12" s="527">
        <v>80001</v>
      </c>
      <c r="D12" s="832" t="s">
        <v>321</v>
      </c>
      <c r="E12" s="528">
        <v>34.5</v>
      </c>
      <c r="F12" s="529">
        <v>50</v>
      </c>
      <c r="G12" s="752">
        <f t="shared" si="0"/>
        <v>9.46969696969697E-3</v>
      </c>
      <c r="H12" s="751" t="e">
        <f>VLOOKUP(D12,'[2]1 Genera PV'!$A$21:$B$29,2,FALSE)</f>
        <v>#N/A</v>
      </c>
      <c r="I12" s="750" t="e">
        <f t="shared" si="1"/>
        <v>#N/A</v>
      </c>
      <c r="J12" s="748">
        <f>IF(D12&lt;&gt;"",IF(E12&lt;&gt;"",VLOOKUP(CONCATENATE(D12,"-",E12),'[2]Three Phase - UG'!$C$8:$T$20,9,FALSE),""),"")</f>
        <v>0.1</v>
      </c>
      <c r="K12" s="748">
        <f>IF(D12&lt;&gt;"",IF(E12&lt;&gt;"",VLOOKUP(CONCATENATE(D12,"-",E12),'[2]Three Phase - UG'!$C$8:$T$20,10,FALSE),""),"")</f>
        <v>4.3999999999999997E-2</v>
      </c>
      <c r="L12" s="748">
        <f>IF(D12&lt;&gt;"",IF(E12&lt;&gt;"",VLOOKUP(CONCATENATE(D12,"-",E12),'[2]Three Phase - UG'!$C$8:$T$20,12,FALSE),""),"")</f>
        <v>9.8760000000000001E-2</v>
      </c>
      <c r="M12" s="748">
        <f>IF(D12&lt;&gt;"",IF(E12&lt;&gt;"",VLOOKUP(CONCATENATE(D12,"-",E12),'[2]Three Phase - UG'!$C$8:$T$20,13,FALSE),""),"")</f>
        <v>0.62861999999999996</v>
      </c>
      <c r="N12" s="749">
        <f>IF(D12&lt;&gt;"",IF(E12&lt;&gt;"",VLOOKUP(CONCATENATE(D12,"-",E12),'[2]Three Phase - UG'!$C$8:$T$20,15,FALSE)*1000000,""),"")</f>
        <v>19.299999999999997</v>
      </c>
      <c r="O12" s="748">
        <f t="shared" si="2"/>
        <v>51813.471502590684</v>
      </c>
      <c r="P12" s="749">
        <f t="shared" si="3"/>
        <v>5.1194840027892992E-2</v>
      </c>
      <c r="Q12" s="748">
        <f t="shared" si="4"/>
        <v>5.0000000000000001E-3</v>
      </c>
      <c r="R12" s="748">
        <f t="shared" si="5"/>
        <v>2.2000000000000001E-3</v>
      </c>
      <c r="S12" s="748">
        <f t="shared" si="6"/>
        <v>4.9380000000000005E-3</v>
      </c>
      <c r="T12" s="748">
        <f t="shared" si="7"/>
        <v>3.1431000000000001E-2</v>
      </c>
      <c r="U12" s="748">
        <f t="shared" si="8"/>
        <v>0.96499999999999997</v>
      </c>
      <c r="V12" s="748">
        <f t="shared" si="9"/>
        <v>1036269.4300518135</v>
      </c>
      <c r="W12" s="748">
        <f t="shared" si="10"/>
        <v>2.5597420013946499E-3</v>
      </c>
      <c r="X12" s="747">
        <f t="shared" si="11"/>
        <v>4.200798151648813E-4</v>
      </c>
      <c r="Y12" s="747">
        <f t="shared" si="12"/>
        <v>1.8483511867254778E-4</v>
      </c>
      <c r="Z12" s="747">
        <f t="shared" si="13"/>
        <v>4.1487082545683685E-4</v>
      </c>
      <c r="AA12" s="747">
        <f t="shared" si="14"/>
        <v>2.6407057340894768E-3</v>
      </c>
      <c r="AB12" s="747">
        <f t="shared" si="15"/>
        <v>1.1485912500000002E-5</v>
      </c>
      <c r="AC12" s="747">
        <f t="shared" si="16"/>
        <v>87063.174127436534</v>
      </c>
      <c r="AD12" s="746">
        <f t="shared" si="17"/>
        <v>3.0467329171599829E-8</v>
      </c>
      <c r="AE12" s="745"/>
      <c r="AF12" s="744" t="str">
        <f t="shared" si="18"/>
        <v>Gen 2</v>
      </c>
      <c r="AG12" s="744" t="str">
        <f t="shared" si="19"/>
        <v>Gen 1</v>
      </c>
      <c r="AH12" s="744">
        <f>_xlfn.IFS(MOD(B12,1000)=0,SUMPRODUCT(--($C$2:C11=B12),$AH$2:AH11),MOD(C11,1000)=0,1,TRUE,AH11+1)</f>
        <v>2</v>
      </c>
      <c r="AI12" s="744">
        <f t="shared" si="20"/>
        <v>1.6803192606595252E-3</v>
      </c>
      <c r="AJ12" s="744">
        <f t="shared" si="21"/>
        <v>7.3934047469019113E-4</v>
      </c>
      <c r="AK12" s="744">
        <f t="shared" si="22"/>
        <v>1.6594833018273474E-3</v>
      </c>
      <c r="AL12" s="744">
        <f t="shared" si="23"/>
        <v>1.0562822936357907E-2</v>
      </c>
      <c r="AM12" s="744">
        <f ca="1">MOD(INDIRECT("C"&amp;ROW(AM12)-1+MATCH("UNIT*",AG12:INDIRECT("AG"&amp;MATCH(0,B:B,-1)),0)),100000)/10000</f>
        <v>2</v>
      </c>
      <c r="AO12" s="715"/>
    </row>
    <row r="13" spans="1:48" ht="14.4" thickBot="1" x14ac:dyDescent="0.3">
      <c r="A13" s="831"/>
      <c r="B13" s="830">
        <v>80001</v>
      </c>
      <c r="C13" s="829">
        <v>120000</v>
      </c>
      <c r="D13" s="828" t="s">
        <v>22</v>
      </c>
      <c r="E13" s="827">
        <v>34.5</v>
      </c>
      <c r="F13" s="826">
        <v>480</v>
      </c>
      <c r="G13" s="740">
        <f t="shared" si="0"/>
        <v>9.0909090909090912E-2</v>
      </c>
      <c r="H13" s="739">
        <f>VLOOKUP(D13,'[2]1 Genera PV'!$A$21:$B$29,2,FALSE)</f>
        <v>361</v>
      </c>
      <c r="I13" s="738">
        <f t="shared" si="1"/>
        <v>21.57182678286658</v>
      </c>
      <c r="J13" s="736">
        <f>IF(D13&lt;&gt;"",IF(E13&lt;&gt;"",VLOOKUP(CONCATENATE(D13,"-",E13),'[2]Three Phase - UG'!$C$8:$T$20,9,FALSE),""),"")</f>
        <v>0.05</v>
      </c>
      <c r="K13" s="736">
        <f>IF(D13&lt;&gt;"",IF(E13&lt;&gt;"",VLOOKUP(CONCATENATE(D13,"-",E13),'[2]Three Phase - UG'!$C$8:$T$20,10,FALSE),""),"")</f>
        <v>0.04</v>
      </c>
      <c r="L13" s="736">
        <f>IF(D13&lt;&gt;"",IF(E13&lt;&gt;"",VLOOKUP(CONCATENATE(D13,"-",E13),'[2]Three Phase - UG'!$C$8:$T$20,12,FALSE),""),"")</f>
        <v>0.34</v>
      </c>
      <c r="M13" s="736">
        <f>IF(D13&lt;&gt;"",IF(E13&lt;&gt;"",VLOOKUP(CONCATENATE(D13,"-",E13),'[2]Three Phase - UG'!$C$8:$T$20,13,FALSE),""),"")</f>
        <v>0.18099999999999999</v>
      </c>
      <c r="N13" s="737">
        <f>IF(D13&lt;&gt;"",IF(E13&lt;&gt;"",VLOOKUP(CONCATENATE(D13,"-",E13),'[2]Three Phase - UG'!$C$8:$T$20,15,FALSE)*1000000,""),"")</f>
        <v>24.46</v>
      </c>
      <c r="O13" s="736">
        <f t="shared" si="2"/>
        <v>40883.074407195418</v>
      </c>
      <c r="P13" s="737">
        <f t="shared" si="3"/>
        <v>6.4882165133796008E-2</v>
      </c>
      <c r="Q13" s="736">
        <f t="shared" si="4"/>
        <v>2.4000000000000004E-2</v>
      </c>
      <c r="R13" s="736">
        <f t="shared" si="5"/>
        <v>1.9200000000000002E-2</v>
      </c>
      <c r="S13" s="736">
        <f t="shared" si="6"/>
        <v>0.16320000000000004</v>
      </c>
      <c r="T13" s="736">
        <f t="shared" si="7"/>
        <v>8.6879999999999999E-2</v>
      </c>
      <c r="U13" s="736">
        <f t="shared" si="8"/>
        <v>11.7408</v>
      </c>
      <c r="V13" s="736">
        <f t="shared" si="9"/>
        <v>85173.071681657122</v>
      </c>
      <c r="W13" s="736">
        <f t="shared" si="10"/>
        <v>3.1143439264222087E-2</v>
      </c>
      <c r="X13" s="735">
        <f t="shared" si="11"/>
        <v>2.0163831127914308E-3</v>
      </c>
      <c r="Y13" s="735">
        <f t="shared" si="12"/>
        <v>1.6131064902331444E-3</v>
      </c>
      <c r="Z13" s="735">
        <f t="shared" si="13"/>
        <v>1.371140516698173E-2</v>
      </c>
      <c r="AA13" s="735">
        <f t="shared" si="14"/>
        <v>7.2993068683049785E-3</v>
      </c>
      <c r="AB13" s="735">
        <f t="shared" si="15"/>
        <v>1.3974487200000003E-4</v>
      </c>
      <c r="AC13" s="735">
        <f t="shared" si="16"/>
        <v>7155.8976418111415</v>
      </c>
      <c r="AD13" s="734">
        <f t="shared" si="17"/>
        <v>3.7068478584240341E-7</v>
      </c>
      <c r="AE13" s="733"/>
      <c r="AF13" s="732" t="str">
        <f t="shared" si="18"/>
        <v>Gen 1</v>
      </c>
      <c r="AG13" s="732" t="str">
        <f t="shared" si="19"/>
        <v>UNIT 1_2</v>
      </c>
      <c r="AH13" s="732">
        <f>_xlfn.IFS(MOD(B13,1000)=0,SUMPRODUCT(--($C$2:C12=B13),$AH$2:AH12),MOD(C12,1000)=0,1,TRUE,AH12+1)</f>
        <v>3</v>
      </c>
      <c r="AI13" s="732">
        <f t="shared" si="20"/>
        <v>1.8147448015122879E-2</v>
      </c>
      <c r="AJ13" s="732">
        <f t="shared" si="21"/>
        <v>1.4517958412098301E-2</v>
      </c>
      <c r="AK13" s="732">
        <f t="shared" si="22"/>
        <v>0.12340264650283557</v>
      </c>
      <c r="AL13" s="732">
        <f t="shared" si="23"/>
        <v>6.5693761814744803E-2</v>
      </c>
      <c r="AM13" s="732">
        <f ca="1">MOD(INDIRECT("C"&amp;ROW(AM13)-1+MATCH("UNIT*",AG13:INDIRECT("AG"&amp;MATCH(0,B:B,-1)),0)),100000)/10000</f>
        <v>2</v>
      </c>
      <c r="AO13" s="715"/>
    </row>
    <row r="14" spans="1:48" ht="13.8" x14ac:dyDescent="0.25">
      <c r="A14" s="762" t="s">
        <v>477</v>
      </c>
      <c r="B14" s="743">
        <v>90003</v>
      </c>
      <c r="C14" s="667">
        <v>90002</v>
      </c>
      <c r="D14" s="753" t="s">
        <v>321</v>
      </c>
      <c r="E14" s="668">
        <v>34.5</v>
      </c>
      <c r="F14" s="669">
        <v>50</v>
      </c>
      <c r="G14" s="740">
        <f t="shared" si="0"/>
        <v>9.46969696969697E-3</v>
      </c>
      <c r="H14" s="739" t="e">
        <f>VLOOKUP(D14,'[2]1 Genera PV'!$A$21:$B$29,2,FALSE)</f>
        <v>#N/A</v>
      </c>
      <c r="I14" s="738" t="e">
        <f t="shared" si="1"/>
        <v>#N/A</v>
      </c>
      <c r="J14" s="736">
        <f>IF(D14&lt;&gt;"",IF(E14&lt;&gt;"",VLOOKUP(CONCATENATE(D14,"-",E14),'[2]Three Phase - UG'!$C$8:$T$20,9,FALSE),""),"")</f>
        <v>0.1</v>
      </c>
      <c r="K14" s="736">
        <f>IF(D14&lt;&gt;"",IF(E14&lt;&gt;"",VLOOKUP(CONCATENATE(D14,"-",E14),'[2]Three Phase - UG'!$C$8:$T$20,10,FALSE),""),"")</f>
        <v>4.3999999999999997E-2</v>
      </c>
      <c r="L14" s="736">
        <f>IF(D14&lt;&gt;"",IF(E14&lt;&gt;"",VLOOKUP(CONCATENATE(D14,"-",E14),'[2]Three Phase - UG'!$C$8:$T$20,12,FALSE),""),"")</f>
        <v>9.8760000000000001E-2</v>
      </c>
      <c r="M14" s="736">
        <f>IF(D14&lt;&gt;"",IF(E14&lt;&gt;"",VLOOKUP(CONCATENATE(D14,"-",E14),'[2]Three Phase - UG'!$C$8:$T$20,13,FALSE),""),"")</f>
        <v>0.62861999999999996</v>
      </c>
      <c r="N14" s="737">
        <f>IF(D14&lt;&gt;"",IF(E14&lt;&gt;"",VLOOKUP(CONCATENATE(D14,"-",E14),'[2]Three Phase - UG'!$C$8:$T$20,15,FALSE)*1000000,""),"")</f>
        <v>19.299999999999997</v>
      </c>
      <c r="O14" s="736">
        <f t="shared" si="2"/>
        <v>51813.471502590684</v>
      </c>
      <c r="P14" s="737">
        <f t="shared" si="3"/>
        <v>5.1194840027892992E-2</v>
      </c>
      <c r="Q14" s="736">
        <f t="shared" si="4"/>
        <v>5.0000000000000001E-3</v>
      </c>
      <c r="R14" s="736">
        <f t="shared" si="5"/>
        <v>2.2000000000000001E-3</v>
      </c>
      <c r="S14" s="736">
        <f t="shared" si="6"/>
        <v>4.9380000000000005E-3</v>
      </c>
      <c r="T14" s="736">
        <f t="shared" si="7"/>
        <v>3.1431000000000001E-2</v>
      </c>
      <c r="U14" s="736">
        <f t="shared" si="8"/>
        <v>0.96499999999999997</v>
      </c>
      <c r="V14" s="736">
        <f t="shared" si="9"/>
        <v>1036269.4300518135</v>
      </c>
      <c r="W14" s="736">
        <f t="shared" si="10"/>
        <v>2.5597420013946499E-3</v>
      </c>
      <c r="X14" s="735">
        <f t="shared" si="11"/>
        <v>4.200798151648813E-4</v>
      </c>
      <c r="Y14" s="735">
        <f t="shared" si="12"/>
        <v>1.8483511867254778E-4</v>
      </c>
      <c r="Z14" s="735">
        <f t="shared" si="13"/>
        <v>4.1487082545683685E-4</v>
      </c>
      <c r="AA14" s="735">
        <f t="shared" si="14"/>
        <v>2.6407057340894768E-3</v>
      </c>
      <c r="AB14" s="735">
        <f t="shared" si="15"/>
        <v>1.1485912500000002E-5</v>
      </c>
      <c r="AC14" s="735">
        <f t="shared" si="16"/>
        <v>87063.174127436534</v>
      </c>
      <c r="AD14" s="734">
        <f t="shared" si="17"/>
        <v>3.0467329171599829E-8</v>
      </c>
      <c r="AE14" s="733"/>
      <c r="AF14" s="732" t="str">
        <f t="shared" si="18"/>
        <v>Gen 3</v>
      </c>
      <c r="AG14" s="732" t="str">
        <f t="shared" si="19"/>
        <v>Gen 2</v>
      </c>
      <c r="AH14" s="732">
        <f>_xlfn.IFS(MOD(B14,1000)=0,SUMPRODUCT(--($C$2:C13=B14),$AH$2:AH13),MOD(C13,1000)=0,1,TRUE,AH13+1)</f>
        <v>1</v>
      </c>
      <c r="AI14" s="732">
        <f t="shared" si="20"/>
        <v>4.200798151648813E-4</v>
      </c>
      <c r="AJ14" s="732">
        <f t="shared" si="21"/>
        <v>1.8483511867254778E-4</v>
      </c>
      <c r="AK14" s="732">
        <f t="shared" si="22"/>
        <v>4.1487082545683685E-4</v>
      </c>
      <c r="AL14" s="732">
        <f t="shared" si="23"/>
        <v>2.6407057340894768E-3</v>
      </c>
      <c r="AM14" s="732">
        <f ca="1">MOD(INDIRECT("C"&amp;ROW(AM14)-1+MATCH("UNIT*",AG14:INDIRECT("AG"&amp;MATCH(0,B:B,-1)),0)),100000)/10000</f>
        <v>2</v>
      </c>
      <c r="AO14" s="715"/>
    </row>
    <row r="15" spans="1:48" ht="13.8" x14ac:dyDescent="0.25">
      <c r="A15" s="756"/>
      <c r="B15" s="526">
        <v>90002</v>
      </c>
      <c r="C15" s="527">
        <v>90001</v>
      </c>
      <c r="D15" s="832" t="s">
        <v>321</v>
      </c>
      <c r="E15" s="528">
        <v>34.5</v>
      </c>
      <c r="F15" s="529">
        <v>250</v>
      </c>
      <c r="G15" s="740">
        <f t="shared" si="0"/>
        <v>4.7348484848484848E-2</v>
      </c>
      <c r="H15" s="739" t="e">
        <f>VLOOKUP(D15,'[2]1 Genera PV'!$A$21:$B$29,2,FALSE)</f>
        <v>#N/A</v>
      </c>
      <c r="I15" s="738" t="e">
        <f t="shared" si="1"/>
        <v>#N/A</v>
      </c>
      <c r="J15" s="736">
        <f>IF(D15&lt;&gt;"",IF(E15&lt;&gt;"",VLOOKUP(CONCATENATE(D15,"-",E15),'[2]Three Phase - UG'!$C$8:$T$20,9,FALSE),""),"")</f>
        <v>0.1</v>
      </c>
      <c r="K15" s="736">
        <f>IF(D15&lt;&gt;"",IF(E15&lt;&gt;"",VLOOKUP(CONCATENATE(D15,"-",E15),'[2]Three Phase - UG'!$C$8:$T$20,10,FALSE),""),"")</f>
        <v>4.3999999999999997E-2</v>
      </c>
      <c r="L15" s="736">
        <f>IF(D15&lt;&gt;"",IF(E15&lt;&gt;"",VLOOKUP(CONCATENATE(D15,"-",E15),'[2]Three Phase - UG'!$C$8:$T$20,12,FALSE),""),"")</f>
        <v>9.8760000000000001E-2</v>
      </c>
      <c r="M15" s="736">
        <f>IF(D15&lt;&gt;"",IF(E15&lt;&gt;"",VLOOKUP(CONCATENATE(D15,"-",E15),'[2]Three Phase - UG'!$C$8:$T$20,13,FALSE),""),"")</f>
        <v>0.62861999999999996</v>
      </c>
      <c r="N15" s="737">
        <f>IF(D15&lt;&gt;"",IF(E15&lt;&gt;"",VLOOKUP(CONCATENATE(D15,"-",E15),'[2]Three Phase - UG'!$C$8:$T$20,15,FALSE)*1000000,""),"")</f>
        <v>19.299999999999997</v>
      </c>
      <c r="O15" s="736">
        <f t="shared" si="2"/>
        <v>51813.471502590684</v>
      </c>
      <c r="P15" s="737">
        <f t="shared" si="3"/>
        <v>5.1194840027892992E-2</v>
      </c>
      <c r="Q15" s="736">
        <f t="shared" si="4"/>
        <v>2.5000000000000001E-2</v>
      </c>
      <c r="R15" s="736">
        <f t="shared" si="5"/>
        <v>1.1000000000000001E-2</v>
      </c>
      <c r="S15" s="736">
        <f t="shared" si="6"/>
        <v>2.469E-2</v>
      </c>
      <c r="T15" s="736">
        <f t="shared" si="7"/>
        <v>0.15715499999999999</v>
      </c>
      <c r="U15" s="736">
        <f t="shared" si="8"/>
        <v>4.8249999999999993</v>
      </c>
      <c r="V15" s="736">
        <f t="shared" si="9"/>
        <v>207253.88601036274</v>
      </c>
      <c r="W15" s="736">
        <f t="shared" si="10"/>
        <v>1.279871000697325E-2</v>
      </c>
      <c r="X15" s="735">
        <f t="shared" si="11"/>
        <v>2.1003990758244068E-3</v>
      </c>
      <c r="Y15" s="735">
        <f t="shared" si="12"/>
        <v>9.24175593362739E-4</v>
      </c>
      <c r="Z15" s="735">
        <f t="shared" si="13"/>
        <v>2.0743541272841837E-3</v>
      </c>
      <c r="AA15" s="735">
        <f t="shared" si="14"/>
        <v>1.3203528670447384E-2</v>
      </c>
      <c r="AB15" s="735">
        <f t="shared" si="15"/>
        <v>5.742956249999999E-5</v>
      </c>
      <c r="AC15" s="735">
        <f t="shared" si="16"/>
        <v>17412.634825487312</v>
      </c>
      <c r="AD15" s="734">
        <f t="shared" si="17"/>
        <v>1.5233664585799909E-7</v>
      </c>
      <c r="AE15" s="733"/>
      <c r="AF15" s="732" t="str">
        <f t="shared" si="18"/>
        <v>Gen 2</v>
      </c>
      <c r="AG15" s="732" t="str">
        <f t="shared" si="19"/>
        <v>Gen 1</v>
      </c>
      <c r="AH15" s="732">
        <f>_xlfn.IFS(MOD(B15,1000)=0,SUMPRODUCT(--($C$2:C14=B15),$AH$2:AH14),MOD(C14,1000)=0,1,TRUE,AH14+1)</f>
        <v>2</v>
      </c>
      <c r="AI15" s="732">
        <f t="shared" si="20"/>
        <v>8.4015963032976274E-3</v>
      </c>
      <c r="AJ15" s="732">
        <f t="shared" si="21"/>
        <v>3.696702373450956E-3</v>
      </c>
      <c r="AK15" s="732">
        <f t="shared" si="22"/>
        <v>8.2974165091367347E-3</v>
      </c>
      <c r="AL15" s="732">
        <f t="shared" si="23"/>
        <v>5.2814114681789537E-2</v>
      </c>
      <c r="AM15" s="732">
        <f ca="1">MOD(INDIRECT("C"&amp;ROW(AM15)-1+MATCH("UNIT*",AG15:INDIRECT("AG"&amp;MATCH(0,B:B,-1)),0)),100000)/10000</f>
        <v>2</v>
      </c>
      <c r="AO15" s="715"/>
    </row>
    <row r="16" spans="1:48" s="644" customFormat="1" ht="14.4" thickBot="1" x14ac:dyDescent="0.3">
      <c r="A16" s="831"/>
      <c r="B16" s="830">
        <v>90001</v>
      </c>
      <c r="C16" s="829">
        <v>120000</v>
      </c>
      <c r="D16" s="828" t="s">
        <v>22</v>
      </c>
      <c r="E16" s="827">
        <v>34.5</v>
      </c>
      <c r="F16" s="826">
        <v>480</v>
      </c>
      <c r="G16" s="725">
        <f t="shared" si="0"/>
        <v>9.0909090909090912E-2</v>
      </c>
      <c r="H16" s="724">
        <f>VLOOKUP(D16,'[2]1 Genera PV'!$A$21:$B$29,2,FALSE)</f>
        <v>361</v>
      </c>
      <c r="I16" s="723">
        <f t="shared" si="1"/>
        <v>21.57182678286658</v>
      </c>
      <c r="J16" s="721">
        <f>IF(D16&lt;&gt;"",IF(E16&lt;&gt;"",VLOOKUP(CONCATENATE(D16,"-",E16),'[2]Three Phase - UG'!$C$8:$T$20,9,FALSE),""),"")</f>
        <v>0.05</v>
      </c>
      <c r="K16" s="721">
        <f>IF(D16&lt;&gt;"",IF(E16&lt;&gt;"",VLOOKUP(CONCATENATE(D16,"-",E16),'[2]Three Phase - UG'!$C$8:$T$20,10,FALSE),""),"")</f>
        <v>0.04</v>
      </c>
      <c r="L16" s="721">
        <f>IF(D16&lt;&gt;"",IF(E16&lt;&gt;"",VLOOKUP(CONCATENATE(D16,"-",E16),'[2]Three Phase - UG'!$C$8:$T$20,12,FALSE),""),"")</f>
        <v>0.34</v>
      </c>
      <c r="M16" s="721">
        <f>IF(D16&lt;&gt;"",IF(E16&lt;&gt;"",VLOOKUP(CONCATENATE(D16,"-",E16),'[2]Three Phase - UG'!$C$8:$T$20,13,FALSE),""),"")</f>
        <v>0.18099999999999999</v>
      </c>
      <c r="N16" s="722">
        <f>IF(D16&lt;&gt;"",IF(E16&lt;&gt;"",VLOOKUP(CONCATENATE(D16,"-",E16),'[2]Three Phase - UG'!$C$8:$T$20,15,FALSE)*1000000,""),"")</f>
        <v>24.46</v>
      </c>
      <c r="O16" s="721">
        <f t="shared" si="2"/>
        <v>40883.074407195418</v>
      </c>
      <c r="P16" s="722">
        <f t="shared" si="3"/>
        <v>6.4882165133796008E-2</v>
      </c>
      <c r="Q16" s="721">
        <f t="shared" si="4"/>
        <v>2.4000000000000004E-2</v>
      </c>
      <c r="R16" s="721">
        <f t="shared" si="5"/>
        <v>1.9200000000000002E-2</v>
      </c>
      <c r="S16" s="721">
        <f t="shared" si="6"/>
        <v>0.16320000000000004</v>
      </c>
      <c r="T16" s="721">
        <f t="shared" si="7"/>
        <v>8.6879999999999999E-2</v>
      </c>
      <c r="U16" s="721">
        <f t="shared" si="8"/>
        <v>11.7408</v>
      </c>
      <c r="V16" s="721">
        <f t="shared" si="9"/>
        <v>85173.071681657122</v>
      </c>
      <c r="W16" s="721">
        <f t="shared" si="10"/>
        <v>3.1143439264222087E-2</v>
      </c>
      <c r="X16" s="720">
        <f t="shared" si="11"/>
        <v>2.0163831127914308E-3</v>
      </c>
      <c r="Y16" s="720">
        <f t="shared" si="12"/>
        <v>1.6131064902331444E-3</v>
      </c>
      <c r="Z16" s="720">
        <f t="shared" si="13"/>
        <v>1.371140516698173E-2</v>
      </c>
      <c r="AA16" s="720">
        <f t="shared" si="14"/>
        <v>7.2993068683049785E-3</v>
      </c>
      <c r="AB16" s="720">
        <f t="shared" si="15"/>
        <v>1.3974487200000003E-4</v>
      </c>
      <c r="AC16" s="720">
        <f t="shared" si="16"/>
        <v>7155.8976418111415</v>
      </c>
      <c r="AD16" s="719">
        <f t="shared" si="17"/>
        <v>3.7068478584240341E-7</v>
      </c>
      <c r="AE16" s="718"/>
      <c r="AF16" s="717" t="str">
        <f t="shared" si="18"/>
        <v>Gen 1</v>
      </c>
      <c r="AG16" s="717" t="str">
        <f t="shared" si="19"/>
        <v>UNIT 1_2</v>
      </c>
      <c r="AH16" s="717">
        <f>_xlfn.IFS(MOD(B16,1000)=0,SUMPRODUCT(--($C$2:C15=B16),$AH$2:AH15),MOD(C15,1000)=0,1,TRUE,AH15+1)</f>
        <v>3</v>
      </c>
      <c r="AI16" s="717">
        <f t="shared" si="20"/>
        <v>1.8147448015122879E-2</v>
      </c>
      <c r="AJ16" s="717">
        <f t="shared" si="21"/>
        <v>1.4517958412098301E-2</v>
      </c>
      <c r="AK16" s="717">
        <f t="shared" si="22"/>
        <v>0.12340264650283557</v>
      </c>
      <c r="AL16" s="717">
        <f t="shared" si="23"/>
        <v>6.5693761814744803E-2</v>
      </c>
      <c r="AM16" s="717">
        <f ca="1">MOD(INDIRECT("C"&amp;ROW(AM16)-1+MATCH("UNIT*",AG16:INDIRECT("AG"&amp;MATCH(0,B:B,-1)),0)),100000)/10000</f>
        <v>2</v>
      </c>
      <c r="AO16" s="716"/>
    </row>
    <row r="17" spans="1:53" ht="13.8" x14ac:dyDescent="0.25">
      <c r="A17" s="762" t="s">
        <v>478</v>
      </c>
      <c r="B17" s="743">
        <v>100001</v>
      </c>
      <c r="C17" s="667">
        <v>120000</v>
      </c>
      <c r="D17" s="753" t="s">
        <v>22</v>
      </c>
      <c r="E17" s="668">
        <v>34.5</v>
      </c>
      <c r="F17" s="669">
        <v>510</v>
      </c>
      <c r="G17" s="752">
        <f t="shared" si="0"/>
        <v>9.6590909090909088E-2</v>
      </c>
      <c r="H17" s="751">
        <f>VLOOKUP(D17,'[2]1 Genera PV'!$A$21:$B$29,2,FALSE)</f>
        <v>361</v>
      </c>
      <c r="I17" s="750">
        <f t="shared" si="1"/>
        <v>21.57182678286658</v>
      </c>
      <c r="J17" s="748">
        <f>IF(D17&lt;&gt;"",IF(E17&lt;&gt;"",VLOOKUP(CONCATENATE(D17,"-",E17),'[2]Three Phase - UG'!$C$8:$T$20,9,FALSE),""),"")</f>
        <v>0.05</v>
      </c>
      <c r="K17" s="748">
        <f>IF(D17&lt;&gt;"",IF(E17&lt;&gt;"",VLOOKUP(CONCATENATE(D17,"-",E17),'[2]Three Phase - UG'!$C$8:$T$20,10,FALSE),""),"")</f>
        <v>0.04</v>
      </c>
      <c r="L17" s="748">
        <f>IF(D17&lt;&gt;"",IF(E17&lt;&gt;"",VLOOKUP(CONCATENATE(D17,"-",E17),'[2]Three Phase - UG'!$C$8:$T$20,12,FALSE),""),"")</f>
        <v>0.34</v>
      </c>
      <c r="M17" s="748">
        <f>IF(D17&lt;&gt;"",IF(E17&lt;&gt;"",VLOOKUP(CONCATENATE(D17,"-",E17),'[2]Three Phase - UG'!$C$8:$T$20,13,FALSE),""),"")</f>
        <v>0.18099999999999999</v>
      </c>
      <c r="N17" s="749">
        <f>IF(D17&lt;&gt;"",IF(E17&lt;&gt;"",VLOOKUP(CONCATENATE(D17,"-",E17),'[2]Three Phase - UG'!$C$8:$T$20,15,FALSE)*1000000,""),"")</f>
        <v>24.46</v>
      </c>
      <c r="O17" s="748">
        <f t="shared" si="2"/>
        <v>40883.074407195418</v>
      </c>
      <c r="P17" s="749">
        <f t="shared" si="3"/>
        <v>6.4882165133796008E-2</v>
      </c>
      <c r="Q17" s="748">
        <f t="shared" si="4"/>
        <v>2.5500000000000002E-2</v>
      </c>
      <c r="R17" s="748">
        <f t="shared" si="5"/>
        <v>2.0400000000000001E-2</v>
      </c>
      <c r="S17" s="748">
        <f t="shared" si="6"/>
        <v>0.17340000000000003</v>
      </c>
      <c r="T17" s="748">
        <f t="shared" si="7"/>
        <v>9.2310000000000003E-2</v>
      </c>
      <c r="U17" s="748">
        <f t="shared" si="8"/>
        <v>12.474600000000001</v>
      </c>
      <c r="V17" s="748">
        <f t="shared" si="9"/>
        <v>80162.89099450082</v>
      </c>
      <c r="W17" s="748">
        <f t="shared" si="10"/>
        <v>3.308990421823596E-2</v>
      </c>
      <c r="X17" s="747">
        <f t="shared" si="11"/>
        <v>2.1424070573408949E-3</v>
      </c>
      <c r="Y17" s="747">
        <f t="shared" si="12"/>
        <v>1.7139256458727158E-3</v>
      </c>
      <c r="Z17" s="747">
        <f t="shared" si="13"/>
        <v>1.4568367989918087E-2</v>
      </c>
      <c r="AA17" s="747">
        <f t="shared" si="14"/>
        <v>7.7555135475740385E-3</v>
      </c>
      <c r="AB17" s="747">
        <f t="shared" si="15"/>
        <v>1.4847892650000002E-4</v>
      </c>
      <c r="AC17" s="747">
        <f t="shared" si="16"/>
        <v>6734.9624864104862</v>
      </c>
      <c r="AD17" s="746">
        <f t="shared" si="17"/>
        <v>3.9385258495755359E-7</v>
      </c>
      <c r="AE17" s="745"/>
      <c r="AF17" s="744" t="str">
        <f t="shared" si="18"/>
        <v>Gen 1</v>
      </c>
      <c r="AG17" s="744" t="str">
        <f t="shared" si="19"/>
        <v>UNIT 1_2</v>
      </c>
      <c r="AH17" s="744">
        <f>_xlfn.IFS(MOD(B17,1000)=0,SUMPRODUCT(--($C$2:C16=B17),$AH$2:AH16),MOD(C16,1000)=0,1,TRUE,AH16+1)</f>
        <v>1</v>
      </c>
      <c r="AI17" s="744">
        <f t="shared" si="20"/>
        <v>2.1424070573408949E-3</v>
      </c>
      <c r="AJ17" s="744">
        <f t="shared" si="21"/>
        <v>1.7139256458727158E-3</v>
      </c>
      <c r="AK17" s="744">
        <f t="shared" si="22"/>
        <v>1.4568367989918087E-2</v>
      </c>
      <c r="AL17" s="744">
        <f t="shared" si="23"/>
        <v>7.7555135475740385E-3</v>
      </c>
      <c r="AM17" s="744">
        <f ca="1">MOD(INDIRECT("C"&amp;ROW(AM17)-1+MATCH("UNIT*",AG17:INDIRECT("AG"&amp;MATCH(0,B:B,-1)),0)),100000)/10000</f>
        <v>2</v>
      </c>
      <c r="AO17" s="715"/>
    </row>
    <row r="18" spans="1:53" x14ac:dyDescent="0.25">
      <c r="A18" s="694"/>
      <c r="B18" s="712"/>
      <c r="C18" s="712"/>
      <c r="D18" s="711"/>
      <c r="E18" s="710"/>
      <c r="F18" s="709"/>
      <c r="G18" s="713"/>
      <c r="H18" s="707"/>
      <c r="I18" s="706"/>
      <c r="J18" s="704"/>
      <c r="K18" s="704"/>
      <c r="L18" s="704"/>
      <c r="M18" s="704"/>
      <c r="N18" s="705"/>
      <c r="O18" s="704"/>
      <c r="P18" s="705"/>
      <c r="Q18" s="704"/>
      <c r="R18" s="704"/>
      <c r="S18" s="704"/>
      <c r="T18" s="704"/>
      <c r="U18" s="704"/>
      <c r="V18" s="704"/>
      <c r="W18" s="704"/>
      <c r="X18" s="703"/>
      <c r="Y18" s="703"/>
      <c r="Z18" s="703"/>
      <c r="AA18" s="703"/>
      <c r="AB18" s="703"/>
      <c r="AC18" s="703"/>
      <c r="AD18" s="615"/>
      <c r="AO18" s="715"/>
    </row>
    <row r="19" spans="1:53" ht="13.8" thickBot="1" x14ac:dyDescent="0.3">
      <c r="A19" s="694"/>
      <c r="B19" s="712"/>
      <c r="C19" s="712"/>
      <c r="D19" s="711"/>
      <c r="E19" s="710"/>
      <c r="F19" s="709"/>
      <c r="G19" s="713"/>
      <c r="H19" s="707"/>
      <c r="I19" s="706"/>
      <c r="J19" s="704"/>
      <c r="K19" s="704"/>
      <c r="L19" s="704"/>
      <c r="M19" s="704"/>
      <c r="N19" s="705"/>
      <c r="O19" s="704"/>
      <c r="P19" s="705"/>
      <c r="Q19" s="704"/>
      <c r="R19" s="704"/>
      <c r="S19" s="704"/>
      <c r="T19" s="704"/>
      <c r="U19" s="704"/>
      <c r="V19" s="704"/>
      <c r="W19" s="704"/>
      <c r="X19" s="703"/>
      <c r="Y19" s="703"/>
      <c r="Z19" s="703"/>
      <c r="AA19" s="703"/>
      <c r="AB19" s="703"/>
      <c r="AC19" s="703"/>
      <c r="AD19" s="615"/>
      <c r="AO19" s="715"/>
    </row>
    <row r="20" spans="1:53" ht="26.25" customHeight="1" thickBot="1" x14ac:dyDescent="0.3">
      <c r="A20" s="714" t="s">
        <v>168</v>
      </c>
      <c r="B20" s="714" t="s">
        <v>169</v>
      </c>
      <c r="C20" s="712"/>
      <c r="D20" s="711"/>
      <c r="E20" s="710"/>
      <c r="F20" s="709"/>
      <c r="G20" s="713"/>
      <c r="H20" s="707"/>
      <c r="I20" s="706">
        <f>SUMIFS(I2:I17,C2:C17,110000)</f>
        <v>0</v>
      </c>
      <c r="J20" s="704"/>
      <c r="K20" s="704"/>
      <c r="L20" s="704"/>
      <c r="M20" s="704"/>
      <c r="N20" s="705"/>
      <c r="O20" s="704"/>
      <c r="P20" s="705"/>
      <c r="Q20" s="704"/>
      <c r="R20" s="704"/>
      <c r="S20" s="704"/>
      <c r="T20" s="704"/>
      <c r="U20" s="704"/>
      <c r="V20" s="704"/>
      <c r="W20" s="704"/>
      <c r="X20" s="703"/>
      <c r="Y20" s="703"/>
      <c r="Z20" s="703"/>
      <c r="AA20" s="703"/>
      <c r="AB20" s="703"/>
      <c r="AC20" s="703"/>
      <c r="AD20" s="615"/>
      <c r="AF20" s="963" t="s">
        <v>197</v>
      </c>
      <c r="AG20" s="964"/>
      <c r="AH20" s="964"/>
      <c r="AI20" s="964"/>
      <c r="AJ20" s="964"/>
      <c r="AK20" s="964"/>
      <c r="AL20" s="964"/>
      <c r="AM20" s="965"/>
    </row>
    <row r="21" spans="1:53" ht="21.75" customHeight="1" x14ac:dyDescent="0.25">
      <c r="A21" s="694"/>
      <c r="B21" s="712"/>
      <c r="C21" s="712"/>
      <c r="D21" s="711"/>
      <c r="E21" s="710"/>
      <c r="F21" s="709"/>
      <c r="G21" s="708"/>
      <c r="H21" s="707"/>
      <c r="I21" s="706">
        <f>I20*1.15</f>
        <v>0</v>
      </c>
      <c r="J21" s="704"/>
      <c r="K21" s="704"/>
      <c r="L21" s="704"/>
      <c r="M21" s="704"/>
      <c r="N21" s="705"/>
      <c r="O21" s="704"/>
      <c r="P21" s="705"/>
      <c r="Q21" s="704"/>
      <c r="R21" s="704"/>
      <c r="S21" s="704"/>
      <c r="T21" s="704"/>
      <c r="U21" s="704"/>
      <c r="V21" s="704"/>
      <c r="W21" s="704"/>
      <c r="X21" s="703"/>
      <c r="Y21" s="703"/>
      <c r="Z21" s="703"/>
      <c r="AA21" s="703"/>
      <c r="AB21" s="703"/>
      <c r="AC21" s="703"/>
      <c r="AD21" s="615"/>
      <c r="AF21" s="702" t="s">
        <v>198</v>
      </c>
      <c r="AG21" s="701" t="s">
        <v>199</v>
      </c>
      <c r="AH21" s="701" t="s">
        <v>200</v>
      </c>
      <c r="AI21" s="701" t="s">
        <v>201</v>
      </c>
      <c r="AJ21" s="701" t="s">
        <v>202</v>
      </c>
      <c r="AK21" s="701" t="s">
        <v>203</v>
      </c>
      <c r="AL21" s="700" t="s">
        <v>204</v>
      </c>
      <c r="AM21" s="699" t="s">
        <v>205</v>
      </c>
      <c r="AN21" s="699" t="s">
        <v>206</v>
      </c>
      <c r="AO21" s="699" t="s">
        <v>207</v>
      </c>
      <c r="AP21" s="699" t="s">
        <v>208</v>
      </c>
      <c r="AQ21" s="698" t="s">
        <v>209</v>
      </c>
      <c r="AR21" s="697" t="s">
        <v>172</v>
      </c>
    </row>
    <row r="22" spans="1:53" x14ac:dyDescent="0.25">
      <c r="A22" s="694"/>
      <c r="J22" s="679" t="str">
        <f>IF(D22&lt;&gt;"",IF(E22&lt;&gt;"",VLOOKUP(CONCATENATE(D22,"-",E22),'[2]Three Phase - UG'!$C$8:$T$18,9,FALSE),""),"")</f>
        <v/>
      </c>
      <c r="K22" s="679" t="str">
        <f>IF(D22&lt;&gt;"",IF(E22&lt;&gt;"",VLOOKUP(CONCATENATE(D22,"-",E22),'[2]Three Phase - UG'!$C$8:$T$18,10,FALSE),""),"")</f>
        <v/>
      </c>
      <c r="L22" s="679" t="str">
        <f>IF(D22&lt;&gt;"",IF(E22&lt;&gt;"",VLOOKUP(CONCATENATE(D22,"-",E22),'[2]Three Phase - UG'!$C$8:$T$18,12,FALSE),""),"")</f>
        <v/>
      </c>
      <c r="M22" s="679" t="str">
        <f>IF(D22&lt;&gt;"",IF(E22&lt;&gt;"",VLOOKUP(CONCATENATE(D22,"-",E22),'[2]Three Phase - UG'!$C$8:$T$18,13,FALSE),""),"")</f>
        <v/>
      </c>
      <c r="N22" s="678" t="str">
        <f>IF(D22&lt;&gt;"",IF(E22&lt;&gt;"",VLOOKUP(CONCATENATE(D22,"-",E22),'[2]Three Phase - UG'!$C$8:$T$18,15,FALSE)*1000000,""),"")</f>
        <v/>
      </c>
      <c r="O22" s="679"/>
      <c r="P22" s="678"/>
      <c r="AF22" s="688" t="str">
        <f ca="1">IF(ISERROR(MATCH(1,$AM$2:INDIRECT("AM"&amp;MATCH(0,$B:$B,-1)),0)),"","MPT 1")</f>
        <v/>
      </c>
      <c r="AG22" s="686" t="str" cm="1">
        <f t="array" aca="1" ref="AG22" ca="1">IF(AF22="","",SUMPRODUCT(--($AM$2:INDIRECT("Am"&amp;MATCH(0,$B:$B,-1))=1),--(ISNUMBER(SEARCH("UNIT",$AG$2:INDIRECT("Ag"&amp;MATCH(0,$B:$B,-1))))),$AH$2:INDIRECT("Ah"&amp;MATCH(0,$B:$B,-1))))</f>
        <v/>
      </c>
      <c r="AH22" s="693" t="str">
        <f t="shared" ref="AH22:AH30" ca="1" si="24">IF(AF22="","",AK22/AG22^2)</f>
        <v/>
      </c>
      <c r="AI22" s="693" t="str">
        <f t="shared" ref="AI22:AI30" ca="1" si="25">IF(AF22="","",AL22/AG22^2)</f>
        <v/>
      </c>
      <c r="AJ22" s="696" t="str" cm="1">
        <f t="array" aca="1" ref="AJ22" ca="1">IF(AF22="","",SUMPRODUCT(--($AM$2:INDIRECT("Am"&amp;MATCH(0,$B:$B,-1))=1),$AB$2:INDIRECT("ab"&amp;MATCH(0,$B:$B,-1))))</f>
        <v/>
      </c>
      <c r="AK22" s="684" t="str" cm="1">
        <f t="array" aca="1" ref="AK22" ca="1">IF(AF22="","",SUMPRODUCT(--($AM$2:INDIRECT("Am"&amp;MATCH(0,B:B,-1))=1),$AI$2:INDIRECT("Ai"&amp;MATCH(0,B:B,-1))))</f>
        <v/>
      </c>
      <c r="AL22" s="684" t="str" cm="1">
        <f t="array" aca="1" ref="AL22" ca="1">IF(AF22="","",SUMPRODUCT(--($AM$2:INDIRECT("Am"&amp;MATCH(0,B:B,-1))=1),$AJ$2:INDIRECT("Aj"&amp;MATCH(0,B:B,-1))))</f>
        <v/>
      </c>
      <c r="AM22" s="693" t="str">
        <f t="shared" ref="AM22:AM30" ca="1" si="26">IF(AF22="","",AP22/AG22^2)</f>
        <v/>
      </c>
      <c r="AN22" s="693" t="str">
        <f t="shared" ref="AN22:AN30" ca="1" si="27">IF(AG22="","",AQ22/AG22^2)</f>
        <v/>
      </c>
      <c r="AO22" s="695" t="str" cm="1">
        <f t="array" aca="1" ref="AO22" ca="1">IF(AF22="","",SUMPRODUCT(--($AM$2:INDIRECT("Am"&amp;MATCH(0,$B:$B,-1))=1),$AB$2:INDIRECT("ab"&amp;MATCH(0,$B:$B,-1))))</f>
        <v/>
      </c>
      <c r="AP22" s="683" t="str" cm="1">
        <f t="array" aca="1" ref="AP22" ca="1">IF(AF22="","",SUMPRODUCT(--($AM$2:INDIRECT("Am"&amp;MATCH(0,B:B,-1))=1),$AK$2:INDIRECT("Ak"&amp;MATCH(0,B:B,-1))))</f>
        <v/>
      </c>
      <c r="AQ22" s="683" t="str" cm="1">
        <f t="array" aca="1" ref="AQ22" ca="1">IF(AF22="","",SUMPRODUCT(--($AM$2:INDIRECT("Am"&amp;MATCH(0,B:B,-1))=1),$AL$2:INDIRECT("Al"&amp;MATCH(0,B:B,-1))))</f>
        <v/>
      </c>
      <c r="AR22" s="691" t="e">
        <f>SUM(#REF!+#REF!+#REF!+#REF!)</f>
        <v>#REF!</v>
      </c>
      <c r="AW22" s="690"/>
      <c r="AX22" s="690"/>
      <c r="BA22" s="673"/>
    </row>
    <row r="23" spans="1:53" x14ac:dyDescent="0.25">
      <c r="A23" s="694"/>
      <c r="J23" s="679"/>
      <c r="K23" s="679"/>
      <c r="L23" s="679"/>
      <c r="M23" s="679"/>
      <c r="N23" s="678"/>
      <c r="O23" s="679"/>
      <c r="P23" s="678"/>
      <c r="AF23" s="688" t="str">
        <f ca="1">IF(ISERROR(MATCH(2,$AM$2:INDIRECT("Am"&amp;MATCH(0,$B:$B,-1)),0)),"","MPT 2")</f>
        <v>MPT 2</v>
      </c>
      <c r="AG23" s="686" cm="1">
        <f t="array" aca="1" ref="AG23" ca="1">IF(AF23="","",SUMPRODUCT(--($AM$2:INDIRECT("Am"&amp;MATCH(0,$B:$B,-1))=2),--(ISNUMBER(SEARCH("UNIT",$AG$2:INDIRECT("Ag"&amp;MATCH(0,$B:$B,-1))))),$AH$2:INDIRECT("Ah"&amp;MATCH(0,$B:$B,-1))))</f>
        <v>16</v>
      </c>
      <c r="AH23" s="693">
        <f t="shared" ca="1" si="24"/>
        <v>4.8473272421760145E-4</v>
      </c>
      <c r="AI23" s="693">
        <f t="shared" ca="1" si="25"/>
        <v>3.6356595253098095E-4</v>
      </c>
      <c r="AJ23" s="693" cm="1">
        <f t="array" aca="1" ref="AJ23" ca="1">IF(AF23="","",SUMPRODUCT(--($AM$2:INDIRECT("Am"&amp;MATCH(0,$B:$B,-1))=2),$AB$2:INDIRECT("ab"&amp;MATCH(0,$B:$B,-1))))</f>
        <v>1.1157260670000002E-3</v>
      </c>
      <c r="AK23" s="684" cm="1">
        <f t="array" aca="1" ref="AK23" ca="1">IF(AF23="","",SUMPRODUCT(--($AM$2:INDIRECT("Am"&amp;MATCH(0,B:B,-1))=2),$AI$2:INDIRECT("Ai"&amp;MATCH(0,B:B,-1))))</f>
        <v>0.12409157739970597</v>
      </c>
      <c r="AL23" s="684" cm="1">
        <f t="array" aca="1" ref="AL23" ca="1">IF(AF23="","",SUMPRODUCT(--($AM$2:INDIRECT("Am"&amp;MATCH(0,B:B,-1))=2),$AJ$2:INDIRECT("Aj"&amp;MATCH(0,B:B,-1))))</f>
        <v>9.3072883847931123E-2</v>
      </c>
      <c r="AM23" s="693">
        <f t="shared" ca="1" si="26"/>
        <v>2.9051335066162579E-3</v>
      </c>
      <c r="AN23" s="693">
        <f t="shared" ca="1" si="27"/>
        <v>1.9341101528040326E-3</v>
      </c>
      <c r="AO23" s="692" cm="1">
        <f t="array" aca="1" ref="AO23" ca="1">IF(AF23="","",SUMPRODUCT(--($AM$2:INDIRECT("Am"&amp;MATCH(0,$B:$B,-1))=2),$AB$2:INDIRECT("ab"&amp;MATCH(0,$B:$B,-1))))</f>
        <v>1.1157260670000002E-3</v>
      </c>
      <c r="AP23" s="683" cm="1">
        <f t="array" aca="1" ref="AP23" ca="1">IF(AF23="","",SUMPRODUCT(--($AM$2:INDIRECT("Am"&amp;MATCH(0,B:B,-1))=2),$AK$2:INDIRECT("Ak"&amp;MATCH(0,B:B,-1))))</f>
        <v>0.74371417769376202</v>
      </c>
      <c r="AQ23" s="683" cm="1">
        <f t="array" aca="1" ref="AQ23" ca="1">IF(AF23="","",SUMPRODUCT(--($AM$2:INDIRECT("Am"&amp;MATCH(0,B:B,-1))=2),$AL$2:INDIRECT("Al"&amp;MATCH(0,B:B,-1))))</f>
        <v>0.49513219911783235</v>
      </c>
      <c r="AR23" s="691" t="e">
        <f>SUM(#REF!+#REF!+#REF!+#REF!)</f>
        <v>#REF!</v>
      </c>
      <c r="AT23" s="606">
        <f>SUMIFS(TabCollection8[MVA Rating],TabCollection8[To],120000)</f>
        <v>129.43096069719948</v>
      </c>
      <c r="AU23" s="606">
        <f>AT23*1.15</f>
        <v>148.84560480177939</v>
      </c>
      <c r="AW23" s="690"/>
      <c r="AX23" s="690"/>
      <c r="BA23" s="673"/>
    </row>
    <row r="24" spans="1:53" x14ac:dyDescent="0.25">
      <c r="J24" s="679" t="str">
        <f>IF(D24&lt;&gt;"",IF(E24&lt;&gt;"",VLOOKUP(CONCATENATE(D24,"-",E24),'[2]Three Phase - UG'!$C$8:$T$18,9,FALSE),""),"")</f>
        <v/>
      </c>
      <c r="K24" s="679" t="str">
        <f>IF(D24&lt;&gt;"",IF(E24&lt;&gt;"",VLOOKUP(CONCATENATE(D24,"-",E24),'[2]Three Phase - UG'!$C$8:$T$18,10,FALSE),""),"")</f>
        <v/>
      </c>
      <c r="L24" s="679" t="str">
        <f>IF(D24&lt;&gt;"",IF(E24&lt;&gt;"",VLOOKUP(CONCATENATE(D24,"-",E24),'[2]Three Phase - UG'!$C$8:$T$18,12,FALSE),""),"")</f>
        <v/>
      </c>
      <c r="M24" s="679" t="str">
        <f>IF(D24&lt;&gt;"",IF(E24&lt;&gt;"",VLOOKUP(CONCATENATE(D24,"-",E24),'[2]Three Phase - UG'!$C$8:$T$18,13,FALSE),""),"")</f>
        <v/>
      </c>
      <c r="N24" s="678" t="str">
        <f>IF(D24&lt;&gt;"",IF(E24&lt;&gt;"",VLOOKUP(CONCATENATE(D24,"-",E24),'[2]Three Phase - UG'!$C$8:$T$18,15,FALSE)*1000000,""),"")</f>
        <v/>
      </c>
      <c r="O24" s="679"/>
      <c r="P24" s="678"/>
      <c r="AB24" s="690"/>
      <c r="AF24" s="688" t="str">
        <f ca="1">IF(ISERROR(MATCH(3,$AM$2:INDIRECT("Am"&amp;MATCH(0,$B:$B,-1)),0)),"","MPT 3")</f>
        <v/>
      </c>
      <c r="AG24" s="686" t="str" cm="1">
        <f t="array" aca="1" ref="AG24" ca="1">IF(AF24="","",SUMPRODUCT(--($AM$2:INDIRECT("Am"&amp;MATCH(0,$B:$B,-1))=3),--(ISNUMBER(SEARCH("UNIT",$AG$2:INDIRECT("Ag"&amp;MATCH(0,$B:$B,-1))))),$AH$2:INDIRECT("Ah"&amp;MATCH(0,$B:$B,-1))))</f>
        <v/>
      </c>
      <c r="AH24" s="685" t="str">
        <f t="shared" ca="1" si="24"/>
        <v/>
      </c>
      <c r="AI24" s="685" t="str">
        <f t="shared" ca="1" si="25"/>
        <v/>
      </c>
      <c r="AJ24" s="684" t="str" cm="1">
        <f t="array" aca="1" ref="AJ24" ca="1">IF(AF24="","",SUMPRODUCT(--($AM$2:INDIRECT("Am"&amp;MATCH(0,$B:$B,-1))=3),$AB$2:INDIRECT("ab"&amp;MATCH(0,$B:$B,-1))))</f>
        <v/>
      </c>
      <c r="AK24" s="684" t="str" cm="1">
        <f t="array" aca="1" ref="AK24" ca="1">IF(AF24="","",SUMPRODUCT(--($AM$2:INDIRECT("Am"&amp;MATCH(0,B:B,-1))=3),$AI$2:INDIRECT("Ai"&amp;MATCH(0,B:B,-1))))</f>
        <v/>
      </c>
      <c r="AL24" s="684" t="str" cm="1">
        <f t="array" aca="1" ref="AL24" ca="1">IF(AF24="","",SUMPRODUCT(--($AM$2:INDIRECT("Am"&amp;MATCH(0,B:B,-1))=3),$AJ$2:INDIRECT("Aj"&amp;MATCH(0,B:B,-1))))</f>
        <v/>
      </c>
      <c r="AM24" s="684" t="str">
        <f t="shared" ca="1" si="26"/>
        <v/>
      </c>
      <c r="AN24" s="684" t="str">
        <f t="shared" ca="1" si="27"/>
        <v/>
      </c>
      <c r="AO24" s="683" t="str" cm="1">
        <f t="array" aca="1" ref="AO24" ca="1">IF(AF24="","",SUMPRODUCT(--($AM$2:INDIRECT("Am"&amp;MATCH(0,$B:$B,-1))=3),$AB$2:INDIRECT("ab"&amp;MATCH(0,$B:$B,-1))))</f>
        <v/>
      </c>
      <c r="AP24" s="683" t="str" cm="1">
        <f t="array" aca="1" ref="AP24" ca="1">IF(AF24="","",SUMPRODUCT(--($AM$2:INDIRECT("Am"&amp;MATCH(0,B:B,-1))=3),$AK$2:INDIRECT("Ak"&amp;MATCH(0,B:B,-1))))</f>
        <v/>
      </c>
      <c r="AQ24" s="683" t="str" cm="1">
        <f t="array" aca="1" ref="AQ24" ca="1">IF(AF24="","",SUMPRODUCT(--($AM$2:INDIRECT("Am"&amp;MATCH(0,B:B,-1))=3),$AL$2:INDIRECT("Al"&amp;MATCH(0,B:B,-1))))</f>
        <v/>
      </c>
      <c r="AR24" s="682"/>
      <c r="AW24" s="689"/>
    </row>
    <row r="25" spans="1:53" x14ac:dyDescent="0.25">
      <c r="J25" s="679" t="str">
        <f>IF(D25&lt;&gt;"",IF(E25&lt;&gt;"",VLOOKUP(CONCATENATE(D25,"-",E25),'[2]Three Phase - UG'!$C$8:$T$18,9,FALSE),""),"")</f>
        <v/>
      </c>
      <c r="K25" s="679" t="str">
        <f>IF(D25&lt;&gt;"",IF(E25&lt;&gt;"",VLOOKUP(CONCATENATE(D25,"-",E25),'[2]Three Phase - UG'!$C$8:$T$18,10,FALSE),""),"")</f>
        <v/>
      </c>
      <c r="L25" s="679" t="str">
        <f>IF(D25&lt;&gt;"",IF(E25&lt;&gt;"",VLOOKUP(CONCATENATE(D25,"-",E25),'[2]Three Phase - UG'!$C$8:$T$18,12,FALSE),""),"")</f>
        <v/>
      </c>
      <c r="M25" s="679" t="str">
        <f>IF(D25&lt;&gt;"",IF(E25&lt;&gt;"",VLOOKUP(CONCATENATE(D25,"-",E25),'[2]Three Phase - UG'!$C$8:$T$18,13,FALSE),""),"")</f>
        <v/>
      </c>
      <c r="N25" s="678" t="str">
        <f>IF(D25&lt;&gt;"",IF(E25&lt;&gt;"",VLOOKUP(CONCATENATE(D25,"-",E25),'[2]Three Phase - UG'!$C$8:$T$18,15,FALSE)*1000000,""),"")</f>
        <v/>
      </c>
      <c r="O25" s="679"/>
      <c r="P25" s="678"/>
      <c r="AF25" s="688" t="str">
        <f ca="1">IF(ISERROR(MATCH(4,$AM$2:INDIRECT("Am"&amp;MATCH(0,$B:$B,-1)),0)),"","MPT 4")</f>
        <v/>
      </c>
      <c r="AG25" s="686" t="str" cm="1">
        <f t="array" aca="1" ref="AG25" ca="1">IF(AF25="","",SUMPRODUCT(--($AM$2:INDIRECT("Am"&amp;MATCH(0,$B:$B,-1))=4),--(ISNUMBER(SEARCH("UNIT",$AG$2:INDIRECT("Ag"&amp;MATCH(0,$B:$B,-1))))),$AH$2:INDIRECT("Ah"&amp;MATCH(0,$B:$B,-1))))</f>
        <v/>
      </c>
      <c r="AH25" s="685" t="str">
        <f t="shared" ca="1" si="24"/>
        <v/>
      </c>
      <c r="AI25" s="685" t="str">
        <f t="shared" ca="1" si="25"/>
        <v/>
      </c>
      <c r="AJ25" s="684" t="str" cm="1">
        <f t="array" aca="1" ref="AJ25" ca="1">IF(AF25="","",SUMPRODUCT(--($AM$2:INDIRECT("Am"&amp;MATCH(0,$B:$B,-1))=4),$AB$2:INDIRECT("ab"&amp;MATCH(0,$B:$B,-1))))</f>
        <v/>
      </c>
      <c r="AK25" s="684" t="str" cm="1">
        <f t="array" aca="1" ref="AK25" ca="1">IF(AF25="","",SUMPRODUCT(--($AM$2:INDIRECT("Am"&amp;MATCH(0,B:B,-1))=4),$AI$2:INDIRECT("Ai"&amp;MATCH(0,B:B,-1))))</f>
        <v/>
      </c>
      <c r="AL25" s="684" t="str" cm="1">
        <f t="array" aca="1" ref="AL25" ca="1">IF(AF25="","",SUMPRODUCT(--($AM$2:INDIRECT("Am"&amp;MATCH(0,B:B,-1))=4),$AJ$2:INDIRECT("Aj"&amp;MATCH(0,B:B,-1))))</f>
        <v/>
      </c>
      <c r="AM25" s="684" t="str">
        <f t="shared" ca="1" si="26"/>
        <v/>
      </c>
      <c r="AN25" s="684" t="str">
        <f t="shared" ca="1" si="27"/>
        <v/>
      </c>
      <c r="AO25" s="683" t="str" cm="1">
        <f t="array" aca="1" ref="AO25" ca="1">IF(AF25="","",SUMPRODUCT(--($AM$2:INDIRECT("Am"&amp;MATCH(0,$B:$B,-1))=4),$AB$2:INDIRECT("ab"&amp;MATCH(0,$B:$B,-1))))</f>
        <v/>
      </c>
      <c r="AP25" s="683" t="str" cm="1">
        <f t="array" aca="1" ref="AP25" ca="1">IF(AF25="","",SUMPRODUCT(--($AM$2:INDIRECT("Am"&amp;MATCH(0,B:B,-1))=4),$AK$2:INDIRECT("Ak"&amp;MATCH(0,B:B,-1))))</f>
        <v/>
      </c>
      <c r="AQ25" s="683" t="str" cm="1">
        <f t="array" aca="1" ref="AQ25" ca="1">IF(AF25="","",SUMPRODUCT(--($AM$2:INDIRECT("Am"&amp;MATCH(0,B:B,-1))=4),$AL$2:INDIRECT("Al"&amp;MATCH(0,B:B,-1))))</f>
        <v/>
      </c>
      <c r="AR25" s="682"/>
    </row>
    <row r="26" spans="1:53" x14ac:dyDescent="0.25">
      <c r="J26" s="679"/>
      <c r="K26" s="679" t="str">
        <f>IF(D26&lt;&gt;"",IF(E26&lt;&gt;"",VLOOKUP(CONCATENATE(D26,"-",E26),'[2]Three Phase - UG'!$C$8:$T$18,10,FALSE),""),"")</f>
        <v/>
      </c>
      <c r="L26" s="679" t="str">
        <f>IF(D26&lt;&gt;"",IF(E26&lt;&gt;"",VLOOKUP(CONCATENATE(D26,"-",E26),'[2]Three Phase - UG'!$C$8:$T$18,12,FALSE),""),"")</f>
        <v/>
      </c>
      <c r="M26" s="679" t="str">
        <f>IF(D26&lt;&gt;"",IF(E26&lt;&gt;"",VLOOKUP(CONCATENATE(D26,"-",E26),'[2]Three Phase - UG'!$C$8:$T$18,13,FALSE),""),"")</f>
        <v/>
      </c>
      <c r="N26" s="678" t="str">
        <f>IF(D26&lt;&gt;"",IF(E26&lt;&gt;"",VLOOKUP(CONCATENATE(D26,"-",E26),'[2]Three Phase - UG'!$C$8:$T$18,15,FALSE)*1000000,""),"")</f>
        <v/>
      </c>
      <c r="O26" s="679"/>
      <c r="P26" s="678"/>
      <c r="AF26" s="688" t="str">
        <f ca="1">IF(ISERROR(MATCH(5,$AM$2:INDIRECT("Am"&amp;MATCH(0,$B:$B,-1)),0)),"","MPT 5")</f>
        <v/>
      </c>
      <c r="AG26" s="686" t="str" cm="1">
        <f t="array" aca="1" ref="AG26" ca="1">IF(AF26="","",SUMPRODUCT(--($AM$2:INDIRECT("Am"&amp;MATCH(0,$B:$B,-1))=5),--(ISNUMBER(SEARCH("UNIT",$AG$2:INDIRECT("Ag"&amp;MATCH(0,$B:$B,-1))))),$AH$2:INDIRECT("Ah"&amp;MATCH(0,$B:$B,-1))))</f>
        <v/>
      </c>
      <c r="AH26" s="685" t="str">
        <f t="shared" ca="1" si="24"/>
        <v/>
      </c>
      <c r="AI26" s="685" t="str">
        <f t="shared" ca="1" si="25"/>
        <v/>
      </c>
      <c r="AJ26" s="684" t="str" cm="1">
        <f t="array" aca="1" ref="AJ26" ca="1">IF(AF26="","",SUMPRODUCT(--($AM$2:INDIRECT("Am"&amp;MATCH(0,$B:$B,-1))=5),$AB$2:INDIRECT("ab"&amp;MATCH(0,$B:$B,-1))))</f>
        <v/>
      </c>
      <c r="AK26" s="684" t="str" cm="1">
        <f t="array" aca="1" ref="AK26" ca="1">IF(AF26="","",SUMPRODUCT(--($AM$2:INDIRECT("Am"&amp;MATCH(0,B:B,-1))=5),$AI$2:INDIRECT("Ai"&amp;MATCH(0,B:B,-1))))</f>
        <v/>
      </c>
      <c r="AL26" s="684" t="str" cm="1">
        <f t="array" aca="1" ref="AL26" ca="1">IF(AF26="","",SUMPRODUCT(--($AM$2:INDIRECT("Am"&amp;MATCH(0,B:B,-1))=5),$AJ$2:INDIRECT("Aj"&amp;MATCH(0,B:B,-1))))</f>
        <v/>
      </c>
      <c r="AM26" s="684" t="str">
        <f t="shared" ca="1" si="26"/>
        <v/>
      </c>
      <c r="AN26" s="684" t="str">
        <f t="shared" ca="1" si="27"/>
        <v/>
      </c>
      <c r="AO26" s="683" t="str" cm="1">
        <f t="array" aca="1" ref="AO26" ca="1">IF(AF26="","",SUMPRODUCT(--($AM$2:INDIRECT("Am"&amp;MATCH(0,$B:$B,-1))=5),$AB$2:INDIRECT("ab"&amp;MATCH(0,$B:$B,-1))))</f>
        <v/>
      </c>
      <c r="AP26" s="683" t="str" cm="1">
        <f t="array" aca="1" ref="AP26" ca="1">IF(AF26="","",SUMPRODUCT(--($AM$2:INDIRECT("Am"&amp;MATCH(0,B:B,-1))=5),$AK$2:INDIRECT("Ak"&amp;MATCH(0,B:B,-1))))</f>
        <v/>
      </c>
      <c r="AQ26" s="683" t="str" cm="1">
        <f t="array" aca="1" ref="AQ26" ca="1">IF(AF26="","",SUMPRODUCT(--($AM$2:INDIRECT("Am"&amp;MATCH(0,B:B,-1))=5),$AL$2:INDIRECT("Al"&amp;MATCH(0,B:B,-1))))</f>
        <v/>
      </c>
      <c r="AR26" s="682"/>
    </row>
    <row r="27" spans="1:53" x14ac:dyDescent="0.25">
      <c r="J27" s="679" t="str">
        <f>IF(D27&lt;&gt;"",IF(E27&lt;&gt;"",VLOOKUP(CONCATENATE(D27,"-",E27),'[2]Three Phase - UG'!$C$8:$T$18,9,FALSE),""),"")</f>
        <v/>
      </c>
      <c r="K27" s="679" t="str">
        <f>IF(D27&lt;&gt;"",IF(E27&lt;&gt;"",VLOOKUP(CONCATENATE(D27,"-",E27),'[2]Three Phase - UG'!$C$8:$T$18,10,FALSE),""),"")</f>
        <v/>
      </c>
      <c r="L27" s="679" t="str">
        <f>IF(D27&lt;&gt;"",IF(E27&lt;&gt;"",VLOOKUP(CONCATENATE(D27,"-",E27),'[2]Three Phase - UG'!$C$8:$T$18,12,FALSE),""),"")</f>
        <v/>
      </c>
      <c r="M27" s="679" t="str">
        <f>IF(D27&lt;&gt;"",IF(E27&lt;&gt;"",VLOOKUP(CONCATENATE(D27,"-",E27),'[2]Three Phase - UG'!$C$8:$T$18,13,FALSE),""),"")</f>
        <v/>
      </c>
      <c r="N27" s="678" t="str">
        <f>IF(D27&lt;&gt;"",IF(E27&lt;&gt;"",VLOOKUP(CONCATENATE(D27,"-",E27),'[2]Three Phase - UG'!$C$8:$T$18,15,FALSE)*1000000,""),"")</f>
        <v/>
      </c>
      <c r="O27" s="679"/>
      <c r="P27" s="678"/>
      <c r="AF27" s="688" t="str">
        <f ca="1">IF(ISERROR(MATCH(6,$AM$2:INDIRECT("Am"&amp;MATCH(0,$B:$B,-1)),0)),"","MPT 6")</f>
        <v/>
      </c>
      <c r="AG27" s="686" t="str" cm="1">
        <f t="array" aca="1" ref="AG27" ca="1">IF(AF27="","",SUMPRODUCT(--($AM$2:INDIRECT("Am"&amp;MATCH(0,$B:$B,-1))=6),--(ISNUMBER(SEARCH("UNIT",$AG$2:INDIRECT("Ag"&amp;MATCH(0,$B:$B,-1))))),$AH$2:INDIRECT("Ah"&amp;MATCH(0,$B:$B,-1))))</f>
        <v/>
      </c>
      <c r="AH27" s="685" t="str">
        <f t="shared" ca="1" si="24"/>
        <v/>
      </c>
      <c r="AI27" s="685" t="str">
        <f t="shared" ca="1" si="25"/>
        <v/>
      </c>
      <c r="AJ27" s="684" t="str" cm="1">
        <f t="array" aca="1" ref="AJ27" ca="1">IF(AF27="","",SUMPRODUCT(--($AM$2:INDIRECT("Am"&amp;MATCH(0,$B:$B,-1))=6),$AB$2:INDIRECT("ab"&amp;MATCH(0,$B:$B,-1))))</f>
        <v/>
      </c>
      <c r="AK27" s="684" t="str" cm="1">
        <f t="array" aca="1" ref="AK27" ca="1">IF(AF27="","",SUMPRODUCT(--($AM$2:INDIRECT("Am"&amp;MATCH(0,B:B,-1))=6),$AI$2:INDIRECT("Ai"&amp;MATCH(0,B:B,-1))))</f>
        <v/>
      </c>
      <c r="AL27" s="684" t="str" cm="1">
        <f t="array" aca="1" ref="AL27" ca="1">IF(AF27="","",SUMPRODUCT(--($AM$2:INDIRECT("Am"&amp;MATCH(0,B:B,-1))=6),$AJ$2:INDIRECT("Aj"&amp;MATCH(0,B:B,-1))))</f>
        <v/>
      </c>
      <c r="AM27" s="684" t="str">
        <f t="shared" ca="1" si="26"/>
        <v/>
      </c>
      <c r="AN27" s="684" t="str">
        <f t="shared" ca="1" si="27"/>
        <v/>
      </c>
      <c r="AO27" s="683" t="str" cm="1">
        <f t="array" aca="1" ref="AO27" ca="1">IF(AF27="","",SUMPRODUCT(--($AM$2:INDIRECT("Am"&amp;MATCH(0,$B:$B,-1))=6),$AB$2:INDIRECT("ab"&amp;MATCH(0,$B:$B,-1))))</f>
        <v/>
      </c>
      <c r="AP27" s="683" t="str" cm="1">
        <f t="array" aca="1" ref="AP27" ca="1">IF(AF27="","",SUMPRODUCT(--($AM$2:INDIRECT("Am"&amp;MATCH(0,B:B,-1))=6),$AK$2:INDIRECT("Ak"&amp;MATCH(0,B:B,-1))))</f>
        <v/>
      </c>
      <c r="AQ27" s="683" t="str" cm="1">
        <f t="array" aca="1" ref="AQ27" ca="1">IF(AF27="","",SUMPRODUCT(--($AM$2:INDIRECT("Am"&amp;MATCH(0,B:B,-1))=6),$AL$2:INDIRECT("Al"&amp;MATCH(0,B:B,-1))))</f>
        <v/>
      </c>
      <c r="AR27" s="682"/>
    </row>
    <row r="28" spans="1:53" x14ac:dyDescent="0.25">
      <c r="J28" s="679" t="str">
        <f>IF(D28&lt;&gt;"",IF(E28&lt;&gt;"",VLOOKUP(CONCATENATE(D28,"-",E28),'[2]Three Phase - UG'!$C$8:$T$18,9,FALSE),""),"")</f>
        <v/>
      </c>
      <c r="K28" s="679" t="str">
        <f>IF(D28&lt;&gt;"",IF(E28&lt;&gt;"",VLOOKUP(CONCATENATE(D28,"-",E28),'[2]Three Phase - UG'!$C$8:$T$18,10,FALSE),""),"")</f>
        <v/>
      </c>
      <c r="L28" s="679" t="str">
        <f>IF(D28&lt;&gt;"",IF(E28&lt;&gt;"",VLOOKUP(CONCATENATE(D28,"-",E28),'[2]Three Phase - UG'!$C$8:$T$18,12,FALSE),""),"")</f>
        <v/>
      </c>
      <c r="M28" s="679" t="str">
        <f>IF(D28&lt;&gt;"",IF(E28&lt;&gt;"",VLOOKUP(CONCATENATE(D28,"-",E28),'[2]Three Phase - UG'!$C$8:$T$18,13,FALSE),""),"")</f>
        <v/>
      </c>
      <c r="N28" s="678" t="str">
        <f>IF(D28&lt;&gt;"",IF(E28&lt;&gt;"",VLOOKUP(CONCATENATE(D28,"-",E28),'[2]Three Phase - UG'!$C$8:$T$18,15,FALSE)*1000000,""),"")</f>
        <v/>
      </c>
      <c r="O28" s="679"/>
      <c r="P28" s="678"/>
      <c r="AF28" s="688" t="str">
        <f ca="1">IF(ISERROR(MATCH(7,$AM$2:INDIRECT("Am"&amp;MATCH(0,$B:$B,-1)),0)),"","MPT 7")</f>
        <v/>
      </c>
      <c r="AG28" s="686" t="str" cm="1">
        <f t="array" aca="1" ref="AG28" ca="1">IF(AF28="","",SUMPRODUCT(--($AM$2:INDIRECT("Am"&amp;MATCH(0,$B:$B,-1))=7),--(ISNUMBER(SEARCH("UNIT",$AG$2:INDIRECT("Ag"&amp;MATCH(0,$B:$B,-1))))),$AH$2:INDIRECT("Ah"&amp;MATCH(0,$B:$B,-1))))</f>
        <v/>
      </c>
      <c r="AH28" s="685" t="str">
        <f t="shared" ca="1" si="24"/>
        <v/>
      </c>
      <c r="AI28" s="685" t="str">
        <f t="shared" ca="1" si="25"/>
        <v/>
      </c>
      <c r="AJ28" s="684" t="str" cm="1">
        <f t="array" aca="1" ref="AJ28" ca="1">IF(AF28="","",SUMPRODUCT(--($AM$2:INDIRECT("Am"&amp;MATCH(0,$B:$B,-1))=7),$AB$2:INDIRECT("ab"&amp;MATCH(0,$B:$B,-1))))</f>
        <v/>
      </c>
      <c r="AK28" s="684" t="str" cm="1">
        <f t="array" aca="1" ref="AK28" ca="1">IF(AF28="","",SUMPRODUCT(--($AM$2:INDIRECT("Am"&amp;MATCH(0,B:B,-1))=7),$AI$2:INDIRECT("Ai"&amp;MATCH(0,B:B,-1))))</f>
        <v/>
      </c>
      <c r="AL28" s="684" t="str" cm="1">
        <f t="array" aca="1" ref="AL28" ca="1">IF(AF28="","",SUMPRODUCT(--($AM$2:INDIRECT("Am"&amp;MATCH(0,B:B,-1))=7),$AJ$2:INDIRECT("Aj"&amp;MATCH(0,B:B,-1))))</f>
        <v/>
      </c>
      <c r="AM28" s="684" t="str">
        <f t="shared" ca="1" si="26"/>
        <v/>
      </c>
      <c r="AN28" s="684" t="str">
        <f t="shared" ca="1" si="27"/>
        <v/>
      </c>
      <c r="AO28" s="683" t="str" cm="1">
        <f t="array" aca="1" ref="AO28" ca="1">IF(AF28="","",SUMPRODUCT(--($AM$2:INDIRECT("Am"&amp;MATCH(0,$B:$B,-1))=7),$AB$2:INDIRECT("ab"&amp;MATCH(0,$B:$B,-1))))</f>
        <v/>
      </c>
      <c r="AP28" s="683" t="str" cm="1">
        <f t="array" aca="1" ref="AP28" ca="1">IF(AF28="","",SUMPRODUCT(--($AM$2:INDIRECT("Am"&amp;MATCH(0,B:B,-1))=7),$AK$2:INDIRECT("Ak"&amp;MATCH(0,B:B,-1))))</f>
        <v/>
      </c>
      <c r="AQ28" s="683" t="str" cm="1">
        <f t="array" aca="1" ref="AQ28" ca="1">IF(AF28="","",SUMPRODUCT(--($AM$2:INDIRECT("Am"&amp;MATCH(0,B:B,-1))=7),$AL$2:INDIRECT("Al"&amp;MATCH(0,B:B,-1))))</f>
        <v/>
      </c>
      <c r="AR28" s="682"/>
    </row>
    <row r="29" spans="1:53" x14ac:dyDescent="0.25">
      <c r="J29" s="679" t="str">
        <f>IF(D29&lt;&gt;"",IF(E29&lt;&gt;"",VLOOKUP(CONCATENATE(D29,"-",E29),'[2]Three Phase - UG'!$C$8:$T$18,9,FALSE),""),"")</f>
        <v/>
      </c>
      <c r="K29" s="679" t="str">
        <f>IF(D29&lt;&gt;"",IF(E29&lt;&gt;"",VLOOKUP(CONCATENATE(D29,"-",E29),'[2]Three Phase - UG'!$C$8:$T$18,10,FALSE),""),"")</f>
        <v/>
      </c>
      <c r="L29" s="679" t="str">
        <f>IF(D29&lt;&gt;"",IF(E29&lt;&gt;"",VLOOKUP(CONCATENATE(D29,"-",E29),'[2]Three Phase - UG'!$C$8:$T$18,12,FALSE),""),"")</f>
        <v/>
      </c>
      <c r="M29" s="679" t="str">
        <f>IF(D29&lt;&gt;"",IF(E29&lt;&gt;"",VLOOKUP(CONCATENATE(D29,"-",E29),'[2]Three Phase - UG'!$C$8:$T$18,13,FALSE),""),"")</f>
        <v/>
      </c>
      <c r="N29" s="678" t="str">
        <f>IF(D29&lt;&gt;"",IF(E29&lt;&gt;"",VLOOKUP(CONCATENATE(D29,"-",E29),'[2]Three Phase - UG'!$C$8:$T$18,15,FALSE)*1000000,""),"")</f>
        <v/>
      </c>
      <c r="O29" s="679"/>
      <c r="P29" s="678"/>
      <c r="AF29" s="688" t="str">
        <f ca="1">IF(ISERROR(MATCH(8,$AM$2:INDIRECT("Am"&amp;MATCH(0,$B:$B,-1)),0)),"","MPT 8")</f>
        <v/>
      </c>
      <c r="AG29" s="686" t="str" cm="1">
        <f t="array" aca="1" ref="AG29" ca="1">IF(AF29="","",SUMPRODUCT(--($AM$2:INDIRECT("Am"&amp;MATCH(0,$B:$B,-1))=8),--(ISNUMBER(SEARCH("UNIT",$AG$2:INDIRECT("Ag"&amp;MATCH(0,$B:$B,-1))))),$AH$2:INDIRECT("Ah"&amp;MATCH(0,$B:$B,-1))))</f>
        <v/>
      </c>
      <c r="AH29" s="685" t="str">
        <f t="shared" ca="1" si="24"/>
        <v/>
      </c>
      <c r="AI29" s="685" t="str">
        <f t="shared" ca="1" si="25"/>
        <v/>
      </c>
      <c r="AJ29" s="684" t="str" cm="1">
        <f t="array" aca="1" ref="AJ29" ca="1">IF(AF29="","",SUMPRODUCT(--($AM$2:INDIRECT("Am"&amp;MATCH(0,$B:$B,-1))=8),$AB$2:INDIRECT("ab"&amp;MATCH(0,$B:$B,-1))))</f>
        <v/>
      </c>
      <c r="AK29" s="684" t="str" cm="1">
        <f t="array" aca="1" ref="AK29" ca="1">IF(AF29="","",SUMPRODUCT(--($AM$2:INDIRECT("Am"&amp;MATCH(0,B:B,-1))=8),$AI$2:INDIRECT("Ai"&amp;MATCH(0,B:B,-1))))</f>
        <v/>
      </c>
      <c r="AL29" s="684" t="str" cm="1">
        <f t="array" aca="1" ref="AL29" ca="1">IF(AF29="","",SUMPRODUCT(--($AM$2:INDIRECT("Am"&amp;MATCH(0,B:B,-1))=8),$AJ$2:INDIRECT("Aj"&amp;MATCH(0,B:B,-1))))</f>
        <v/>
      </c>
      <c r="AM29" s="684" t="str">
        <f t="shared" ca="1" si="26"/>
        <v/>
      </c>
      <c r="AN29" s="684" t="str">
        <f t="shared" ca="1" si="27"/>
        <v/>
      </c>
      <c r="AO29" s="683" t="str" cm="1">
        <f t="array" aca="1" ref="AO29" ca="1">IF(AF29="","",SUMPRODUCT(--($AM$2:INDIRECT("Am"&amp;MATCH(0,$B:$B,-1))=8),$AB$2:INDIRECT("ab"&amp;MATCH(0,$B:$B,-1))))</f>
        <v/>
      </c>
      <c r="AP29" s="683" t="str" cm="1">
        <f t="array" aca="1" ref="AP29" ca="1">IF(AF29="","",SUMPRODUCT(--($AM$2:INDIRECT("Am"&amp;MATCH(0,B:B,-1))=8),$AK$2:INDIRECT("Ak"&amp;MATCH(0,B:B,-1))))</f>
        <v/>
      </c>
      <c r="AQ29" s="683" t="str" cm="1">
        <f t="array" aca="1" ref="AQ29" ca="1">IF(AF29="","",SUMPRODUCT(--($AM$2:INDIRECT("Am"&amp;MATCH(0,B:B,-1))=8),$AL$2:INDIRECT("Al"&amp;MATCH(0,B:B,-1))))</f>
        <v/>
      </c>
      <c r="AR29" s="682"/>
    </row>
    <row r="30" spans="1:53" ht="13.8" thickBot="1" x14ac:dyDescent="0.3">
      <c r="J30" s="679" t="str">
        <f>IF(D30&lt;&gt;"",IF(E30&lt;&gt;"",VLOOKUP(CONCATENATE(D30,"-",E30),'[2]Three Phase - UG'!$C$8:$T$18,9,FALSE),""),"")</f>
        <v/>
      </c>
      <c r="K30" s="679" t="str">
        <f>IF(D30&lt;&gt;"",IF(E30&lt;&gt;"",VLOOKUP(CONCATENATE(D30,"-",E30),'[2]Three Phase - UG'!$C$8:$T$18,10,FALSE),""),"")</f>
        <v/>
      </c>
      <c r="L30" s="679" t="str">
        <f>IF(D30&lt;&gt;"",IF(E30&lt;&gt;"",VLOOKUP(CONCATENATE(D30,"-",E30),'[2]Three Phase - UG'!$C$8:$T$18,12,FALSE),""),"")</f>
        <v/>
      </c>
      <c r="M30" s="679" t="str">
        <f>IF(D30&lt;&gt;"",IF(E30&lt;&gt;"",VLOOKUP(CONCATENATE(D30,"-",E30),'[2]Three Phase - UG'!$C$8:$T$18,13,FALSE),""),"")</f>
        <v/>
      </c>
      <c r="N30" s="678" t="str">
        <f>IF(D30&lt;&gt;"",IF(E30&lt;&gt;"",VLOOKUP(CONCATENATE(D30,"-",E30),'[2]Three Phase - UG'!$C$8:$T$18,15,FALSE)*1000000,""),"")</f>
        <v/>
      </c>
      <c r="O30" s="679"/>
      <c r="P30" s="678"/>
      <c r="AF30" s="687" t="str">
        <f ca="1">IF(ISERROR(MATCH(9,$AM$2:INDIRECT("Am"&amp;MATCH(0,$B:$B,-1)),0)),"","MPT 9")</f>
        <v/>
      </c>
      <c r="AG30" s="686" t="str" cm="1">
        <f t="array" aca="1" ref="AG30" ca="1">IF(AF30="","",SUMPRODUCT(--($AM$2:INDIRECT("Am"&amp;MATCH(0,$B:$B,-1))=9),--(ISNUMBER(SEARCH("UNIT",$AG$2:INDIRECT("Ag"&amp;MATCH(0,$B:$B,-1))))),$AH$2:INDIRECT("Ah"&amp;MATCH(0,$B:$B,-1))))</f>
        <v/>
      </c>
      <c r="AH30" s="685" t="str">
        <f t="shared" ca="1" si="24"/>
        <v/>
      </c>
      <c r="AI30" s="685" t="str">
        <f t="shared" ca="1" si="25"/>
        <v/>
      </c>
      <c r="AJ30" s="684" t="str" cm="1">
        <f t="array" aca="1" ref="AJ30" ca="1">IF(AF30="","",SUMPRODUCT(--($AM$2:INDIRECT("Am"&amp;MATCH(0,$B:$B,-1))=9),$AB$2:INDIRECT("ab"&amp;MATCH(0,$B:$B,-1))))</f>
        <v/>
      </c>
      <c r="AK30" s="684" t="str" cm="1">
        <f t="array" aca="1" ref="AK30" ca="1">IF(AF30="","",SUMPRODUCT(--($AM$2:INDIRECT("Am"&amp;MATCH(0,B:B,-1))=9),$AI$2:INDIRECT("Ai"&amp;MATCH(0,B:B,-1))))</f>
        <v/>
      </c>
      <c r="AL30" s="684" t="str" cm="1">
        <f t="array" aca="1" ref="AL30" ca="1">IF(AF30="","",SUMPRODUCT(--($AM$2:INDIRECT("Am"&amp;MATCH(0,B:B,-1))=9),$AJ$2:INDIRECT("Aj"&amp;MATCH(0,B:B,-1))))</f>
        <v/>
      </c>
      <c r="AM30" s="684" t="str">
        <f t="shared" ca="1" si="26"/>
        <v/>
      </c>
      <c r="AN30" s="684" t="str">
        <f t="shared" ca="1" si="27"/>
        <v/>
      </c>
      <c r="AO30" s="683" t="str" cm="1">
        <f t="array" aca="1" ref="AO30" ca="1">IF(AF30="","",SUMPRODUCT(--($AM$2:INDIRECT("Am"&amp;MATCH(0,$B:$B,-1))=9),$AB$2:INDIRECT("ab"&amp;MATCH(0,$B:$B,-1))))</f>
        <v/>
      </c>
      <c r="AP30" s="683" t="str" cm="1">
        <f t="array" aca="1" ref="AP30" ca="1">IF(AF30="","",SUMPRODUCT(--($AM$2:INDIRECT("Am"&amp;MATCH(0,B:B,-1))=9),$AK$2:INDIRECT("Ak"&amp;MATCH(0,B:B,-1))))</f>
        <v/>
      </c>
      <c r="AQ30" s="683" t="str" cm="1">
        <f t="array" aca="1" ref="AQ30" ca="1">IF(AF30="","",SUMPRODUCT(--($AM$2:INDIRECT("Am"&amp;MATCH(0,B:B,-1))=9),$AL$2:INDIRECT("Al"&amp;MATCH(0,B:B,-1))))</f>
        <v/>
      </c>
      <c r="AR30" s="682"/>
    </row>
    <row r="31" spans="1:53" x14ac:dyDescent="0.25">
      <c r="J31" s="679" t="str">
        <f>IF(D31&lt;&gt;"",IF(E31&lt;&gt;"",VLOOKUP(CONCATENATE(D31,"-",E31),'[2]Three Phase - UG'!$C$8:$T$18,9,FALSE),""),"")</f>
        <v/>
      </c>
      <c r="K31" s="679" t="str">
        <f>IF(D31&lt;&gt;"",IF(E31&lt;&gt;"",VLOOKUP(CONCATENATE(D31,"-",E31),'[2]Three Phase - UG'!$C$8:$T$18,10,FALSE),""),"")</f>
        <v/>
      </c>
      <c r="L31" s="679" t="str">
        <f>IF(D31&lt;&gt;"",IF(E31&lt;&gt;"",VLOOKUP(CONCATENATE(D31,"-",E31),'[2]Three Phase - UG'!$C$8:$T$18,12,FALSE),""),"")</f>
        <v/>
      </c>
      <c r="M31" s="679" t="str">
        <f>IF(D31&lt;&gt;"",IF(E31&lt;&gt;"",VLOOKUP(CONCATENATE(D31,"-",E31),'[2]Three Phase - UG'!$C$8:$T$18,13,FALSE),""),"")</f>
        <v/>
      </c>
      <c r="N31" s="678" t="str">
        <f>IF(D31&lt;&gt;"",IF(E31&lt;&gt;"",VLOOKUP(CONCATENATE(D31,"-",E31),'[2]Three Phase - UG'!$C$8:$T$18,15,FALSE)*1000000,""),"")</f>
        <v/>
      </c>
      <c r="O31" s="679"/>
      <c r="P31" s="678"/>
      <c r="AF31" s="615"/>
      <c r="AG31" s="606"/>
      <c r="AH31" s="680"/>
      <c r="AI31" s="680"/>
      <c r="AL31" s="680"/>
      <c r="AM31" s="680"/>
    </row>
    <row r="32" spans="1:53" x14ac:dyDescent="0.25">
      <c r="J32" s="679" t="str">
        <f>IF(D32&lt;&gt;"",IF(E32&lt;&gt;"",VLOOKUP(CONCATENATE(D32,"-",E32),'[2]Three Phase - UG'!$C$8:$T$18,9,FALSE),""),"")</f>
        <v/>
      </c>
      <c r="K32" s="679" t="str">
        <f>IF(D32&lt;&gt;"",IF(E32&lt;&gt;"",VLOOKUP(CONCATENATE(D32,"-",E32),'[2]Three Phase - UG'!$C$8:$T$18,10,FALSE),""),"")</f>
        <v/>
      </c>
      <c r="L32" s="679" t="str">
        <f>IF(D32&lt;&gt;"",IF(E32&lt;&gt;"",VLOOKUP(CONCATENATE(D32,"-",E32),'[2]Three Phase - UG'!$C$8:$T$18,12,FALSE),""),"")</f>
        <v/>
      </c>
      <c r="M32" s="679" t="str">
        <f>IF(D32&lt;&gt;"",IF(E32&lt;&gt;"",VLOOKUP(CONCATENATE(D32,"-",E32),'[2]Three Phase - UG'!$C$8:$T$18,13,FALSE),""),"")</f>
        <v/>
      </c>
      <c r="N32" s="678" t="str">
        <f>IF(D32&lt;&gt;"",IF(E32&lt;&gt;"",VLOOKUP(CONCATENATE(D32,"-",E32),'[2]Three Phase - UG'!$C$8:$T$18,15,FALSE)*1000000,""),"")</f>
        <v/>
      </c>
      <c r="O32" s="679"/>
      <c r="P32" s="678"/>
      <c r="AF32" s="681" t="s">
        <v>210</v>
      </c>
      <c r="AH32" s="680"/>
      <c r="AI32" s="680"/>
      <c r="AL32" s="680"/>
      <c r="AM32" s="680"/>
    </row>
    <row r="33" spans="10:39" x14ac:dyDescent="0.25">
      <c r="J33" s="679" t="str">
        <f>IF(D33&lt;&gt;"",IF(E33&lt;&gt;"",VLOOKUP(CONCATENATE(D33,"-",E33),'[2]Three Phase - UG'!$C$8:$T$18,9,FALSE),""),"")</f>
        <v/>
      </c>
      <c r="K33" s="679" t="str">
        <f>IF(D33&lt;&gt;"",IF(E33&lt;&gt;"",VLOOKUP(CONCATENATE(D33,"-",E33),'[2]Three Phase - UG'!$C$8:$T$18,10,FALSE),""),"")</f>
        <v/>
      </c>
      <c r="L33" s="679" t="str">
        <f>IF(D33&lt;&gt;"",IF(E33&lt;&gt;"",VLOOKUP(CONCATENATE(D33,"-",E33),'[2]Three Phase - UG'!$C$8:$T$18,12,FALSE),""),"")</f>
        <v/>
      </c>
      <c r="M33" s="679" t="str">
        <f>IF(D33&lt;&gt;"",IF(E33&lt;&gt;"",VLOOKUP(CONCATENATE(D33,"-",E33),'[2]Three Phase - UG'!$C$8:$T$18,13,FALSE),""),"")</f>
        <v/>
      </c>
      <c r="N33" s="678" t="str">
        <f>IF(D33&lt;&gt;"",IF(E33&lt;&gt;"",VLOOKUP(CONCATENATE(D33,"-",E33),'[2]Three Phase - UG'!$C$8:$T$18,15,FALSE)*1000000,""),"")</f>
        <v/>
      </c>
      <c r="O33" s="679"/>
      <c r="P33" s="678"/>
      <c r="AF33" s="681" t="s">
        <v>211</v>
      </c>
      <c r="AI33" s="680"/>
      <c r="AL33" s="680"/>
      <c r="AM33" s="680"/>
    </row>
    <row r="34" spans="10:39" x14ac:dyDescent="0.25">
      <c r="J34" s="679" t="str">
        <f>IF(D34&lt;&gt;"",IF(E34&lt;&gt;"",VLOOKUP(CONCATENATE(D34,"-",E34),'[2]Three Phase - UG'!$C$8:$T$18,9,FALSE),""),"")</f>
        <v/>
      </c>
      <c r="K34" s="679" t="str">
        <f>IF(D34&lt;&gt;"",IF(E34&lt;&gt;"",VLOOKUP(CONCATENATE(D34,"-",E34),'[2]Three Phase - UG'!$C$8:$T$18,10,FALSE),""),"")</f>
        <v/>
      </c>
      <c r="L34" s="679" t="str">
        <f>IF(D34&lt;&gt;"",IF(E34&lt;&gt;"",VLOOKUP(CONCATENATE(D34,"-",E34),'[2]Three Phase - UG'!$C$8:$T$18,12,FALSE),""),"")</f>
        <v/>
      </c>
      <c r="M34" s="679" t="str">
        <f>IF(D34&lt;&gt;"",IF(E34&lt;&gt;"",VLOOKUP(CONCATENATE(D34,"-",E34),'[2]Three Phase - UG'!$C$8:$T$18,13,FALSE),""),"")</f>
        <v/>
      </c>
      <c r="N34" s="678" t="str">
        <f>IF(D34&lt;&gt;"",IF(E34&lt;&gt;"",VLOOKUP(CONCATENATE(D34,"-",E34),'[2]Three Phase - UG'!$C$8:$T$18,15,FALSE)*1000000,""),"")</f>
        <v/>
      </c>
      <c r="O34" s="679"/>
      <c r="P34" s="678"/>
      <c r="AL34" s="680"/>
      <c r="AM34" s="680"/>
    </row>
    <row r="35" spans="10:39" x14ac:dyDescent="0.25">
      <c r="J35" s="679" t="str">
        <f>IF(D35&lt;&gt;"",IF(E35&lt;&gt;"",VLOOKUP(CONCATENATE(D35,"-",E35),'[2]Three Phase - UG'!$C$8:$T$18,9,FALSE),""),"")</f>
        <v/>
      </c>
      <c r="K35" s="679" t="str">
        <f>IF(D35&lt;&gt;"",IF(E35&lt;&gt;"",VLOOKUP(CONCATENATE(D35,"-",E35),'[2]Three Phase - UG'!$C$8:$T$18,10,FALSE),""),"")</f>
        <v/>
      </c>
      <c r="L35" s="679" t="str">
        <f>IF(D35&lt;&gt;"",IF(E35&lt;&gt;"",VLOOKUP(CONCATENATE(D35,"-",E35),'[2]Three Phase - UG'!$C$8:$T$18,12,FALSE),""),"")</f>
        <v/>
      </c>
      <c r="M35" s="679" t="str">
        <f>IF(D35&lt;&gt;"",IF(E35&lt;&gt;"",VLOOKUP(CONCATENATE(D35,"-",E35),'[2]Three Phase - UG'!$C$8:$T$18,13,FALSE),""),"")</f>
        <v/>
      </c>
      <c r="N35" s="678" t="str">
        <f>IF(D35&lt;&gt;"",IF(E35&lt;&gt;"",VLOOKUP(CONCATENATE(D35,"-",E35),'[2]Three Phase - UG'!$C$8:$T$18,15,FALSE)*1000000,""),"")</f>
        <v/>
      </c>
      <c r="O35" s="679"/>
      <c r="P35" s="678"/>
    </row>
    <row r="36" spans="10:39" x14ac:dyDescent="0.25">
      <c r="J36" s="679" t="str">
        <f>IF(D36&lt;&gt;"",IF(E36&lt;&gt;"",VLOOKUP(CONCATENATE(D36,"-",E36),'[2]Three Phase - UG'!$C$8:$T$18,9,FALSE),""),"")</f>
        <v/>
      </c>
      <c r="K36" s="679" t="str">
        <f>IF(D36&lt;&gt;"",IF(E36&lt;&gt;"",VLOOKUP(CONCATENATE(D36,"-",E36),'[2]Three Phase - UG'!$C$8:$T$18,10,FALSE),""),"")</f>
        <v/>
      </c>
      <c r="L36" s="679" t="str">
        <f>IF(D36&lt;&gt;"",IF(E36&lt;&gt;"",VLOOKUP(CONCATENATE(D36,"-",E36),'[2]Three Phase - UG'!$C$8:$T$18,12,FALSE),""),"")</f>
        <v/>
      </c>
      <c r="M36" s="679" t="str">
        <f>IF(D36&lt;&gt;"",IF(E36&lt;&gt;"",VLOOKUP(CONCATENATE(D36,"-",E36),'[2]Three Phase - UG'!$C$8:$T$18,13,FALSE),""),"")</f>
        <v/>
      </c>
      <c r="N36" s="678" t="str">
        <f>IF(D36&lt;&gt;"",IF(E36&lt;&gt;"",VLOOKUP(CONCATENATE(D36,"-",E36),'[2]Three Phase - UG'!$C$8:$T$18,15,FALSE)*1000000,""),"")</f>
        <v/>
      </c>
      <c r="O36" s="679"/>
      <c r="P36" s="678"/>
    </row>
    <row r="37" spans="10:39" x14ac:dyDescent="0.25">
      <c r="J37" s="679" t="str">
        <f>IF(D37&lt;&gt;"",IF(E37&lt;&gt;"",VLOOKUP(CONCATENATE(D37,"-",E37),'[2]Three Phase - UG'!$C$8:$T$18,9,FALSE),""),"")</f>
        <v/>
      </c>
      <c r="K37" s="679" t="str">
        <f>IF(D37&lt;&gt;"",IF(E37&lt;&gt;"",VLOOKUP(CONCATENATE(D37,"-",E37),'[2]Three Phase - UG'!$C$8:$T$18,10,FALSE),""),"")</f>
        <v/>
      </c>
      <c r="L37" s="679" t="str">
        <f>IF(D37&lt;&gt;"",IF(E37&lt;&gt;"",VLOOKUP(CONCATENATE(D37,"-",E37),'[2]Three Phase - UG'!$C$8:$T$18,12,FALSE),""),"")</f>
        <v/>
      </c>
      <c r="M37" s="679" t="str">
        <f>IF(D37&lt;&gt;"",IF(E37&lt;&gt;"",VLOOKUP(CONCATENATE(D37,"-",E37),'[2]Three Phase - UG'!$C$8:$T$18,13,FALSE),""),"")</f>
        <v/>
      </c>
      <c r="N37" s="678" t="str">
        <f>IF(D37&lt;&gt;"",IF(E37&lt;&gt;"",VLOOKUP(CONCATENATE(D37,"-",E37),'[2]Three Phase - UG'!$C$8:$T$18,15,FALSE)*1000000,""),"")</f>
        <v/>
      </c>
      <c r="O37" s="679"/>
      <c r="P37" s="678"/>
    </row>
    <row r="38" spans="10:39" x14ac:dyDescent="0.25">
      <c r="J38" s="679" t="str">
        <f>IF(D38&lt;&gt;"",IF(E38&lt;&gt;"",VLOOKUP(CONCATENATE(D38,"-",E38),'[2]Three Phase - UG'!$C$8:$T$18,9,FALSE),""),"")</f>
        <v/>
      </c>
      <c r="K38" s="679" t="str">
        <f>IF(D38&lt;&gt;"",IF(E38&lt;&gt;"",VLOOKUP(CONCATENATE(D38,"-",E38),'[2]Three Phase - UG'!$C$8:$T$18,10,FALSE),""),"")</f>
        <v/>
      </c>
      <c r="L38" s="679" t="str">
        <f>IF(D38&lt;&gt;"",IF(E38&lt;&gt;"",VLOOKUP(CONCATENATE(D38,"-",E38),'[2]Three Phase - UG'!$C$8:$T$18,12,FALSE),""),"")</f>
        <v/>
      </c>
      <c r="M38" s="679" t="str">
        <f>IF(D38&lt;&gt;"",IF(E38&lt;&gt;"",VLOOKUP(CONCATENATE(D38,"-",E38),'[2]Three Phase - UG'!$C$8:$T$18,13,FALSE),""),"")</f>
        <v/>
      </c>
      <c r="N38" s="678" t="str">
        <f>IF(D38&lt;&gt;"",IF(E38&lt;&gt;"",VLOOKUP(CONCATENATE(D38,"-",E38),'[2]Three Phase - UG'!$C$8:$T$18,15,FALSE)*1000000,""),"")</f>
        <v/>
      </c>
      <c r="O38" s="679"/>
      <c r="P38" s="678"/>
    </row>
    <row r="39" spans="10:39" x14ac:dyDescent="0.25">
      <c r="J39" s="679" t="str">
        <f>IF(D39&lt;&gt;"",IF(E39&lt;&gt;"",VLOOKUP(CONCATENATE(D39,"-",E39),'[2]Three Phase - UG'!$C$8:$T$18,9,FALSE),""),"")</f>
        <v/>
      </c>
      <c r="K39" s="679" t="str">
        <f>IF(D39&lt;&gt;"",IF(E39&lt;&gt;"",VLOOKUP(CONCATENATE(D39,"-",E39),'[2]Three Phase - UG'!$C$8:$T$18,10,FALSE),""),"")</f>
        <v/>
      </c>
      <c r="L39" s="679" t="str">
        <f>IF(D39&lt;&gt;"",IF(E39&lt;&gt;"",VLOOKUP(CONCATENATE(D39,"-",E39),'[2]Three Phase - UG'!$C$8:$T$18,12,FALSE),""),"")</f>
        <v/>
      </c>
      <c r="M39" s="679" t="str">
        <f>IF(D39&lt;&gt;"",IF(E39&lt;&gt;"",VLOOKUP(CONCATENATE(D39,"-",E39),'[2]Three Phase - UG'!$C$8:$T$18,13,FALSE),""),"")</f>
        <v/>
      </c>
      <c r="N39" s="678" t="str">
        <f>IF(D39&lt;&gt;"",IF(E39&lt;&gt;"",VLOOKUP(CONCATENATE(D39,"-",E39),'[2]Three Phase - UG'!$C$8:$T$18,15,FALSE)*1000000,""),"")</f>
        <v/>
      </c>
      <c r="O39" s="679"/>
      <c r="P39" s="678"/>
    </row>
    <row r="40" spans="10:39" x14ac:dyDescent="0.25">
      <c r="J40" s="679" t="str">
        <f>IF(D40&lt;&gt;"",IF(E40&lt;&gt;"",VLOOKUP(CONCATENATE(D40,"-",E40),'[2]Three Phase - UG'!$C$8:$T$18,9,FALSE),""),"")</f>
        <v/>
      </c>
      <c r="K40" s="679" t="str">
        <f>IF(D40&lt;&gt;"",IF(E40&lt;&gt;"",VLOOKUP(CONCATENATE(D40,"-",E40),'[2]Three Phase - UG'!$C$8:$T$18,10,FALSE),""),"")</f>
        <v/>
      </c>
      <c r="L40" s="679" t="str">
        <f>IF(D40&lt;&gt;"",IF(E40&lt;&gt;"",VLOOKUP(CONCATENATE(D40,"-",E40),'[2]Three Phase - UG'!$C$8:$T$18,12,FALSE),""),"")</f>
        <v/>
      </c>
      <c r="M40" s="679" t="str">
        <f>IF(D40&lt;&gt;"",IF(E40&lt;&gt;"",VLOOKUP(CONCATENATE(D40,"-",E40),'[2]Three Phase - UG'!$C$8:$T$18,13,FALSE),""),"")</f>
        <v/>
      </c>
      <c r="N40" s="678" t="str">
        <f>IF(D40&lt;&gt;"",IF(E40&lt;&gt;"",VLOOKUP(CONCATENATE(D40,"-",E40),'[2]Three Phase - UG'!$C$8:$T$18,15,FALSE)*1000000,""),"")</f>
        <v/>
      </c>
      <c r="O40" s="679"/>
      <c r="P40" s="678"/>
    </row>
    <row r="41" spans="10:39" x14ac:dyDescent="0.25">
      <c r="J41" s="679" t="str">
        <f>IF(D41&lt;&gt;"",IF(E41&lt;&gt;"",VLOOKUP(CONCATENATE(D41,"-",E41),'[2]Three Phase - UG'!$C$8:$T$18,9,FALSE),""),"")</f>
        <v/>
      </c>
      <c r="K41" s="679" t="str">
        <f>IF(D41&lt;&gt;"",IF(E41&lt;&gt;"",VLOOKUP(CONCATENATE(D41,"-",E41),'[2]Three Phase - UG'!$C$8:$T$18,10,FALSE),""),"")</f>
        <v/>
      </c>
      <c r="L41" s="679" t="str">
        <f>IF(D41&lt;&gt;"",IF(E41&lt;&gt;"",VLOOKUP(CONCATENATE(D41,"-",E41),'[2]Three Phase - UG'!$C$8:$T$18,12,FALSE),""),"")</f>
        <v/>
      </c>
      <c r="M41" s="679" t="str">
        <f>IF(D41&lt;&gt;"",IF(E41&lt;&gt;"",VLOOKUP(CONCATENATE(D41,"-",E41),'[2]Three Phase - UG'!$C$8:$T$18,13,FALSE),""),"")</f>
        <v/>
      </c>
      <c r="N41" s="678" t="str">
        <f>IF(D41&lt;&gt;"",IF(E41&lt;&gt;"",VLOOKUP(CONCATENATE(D41,"-",E41),'[2]Three Phase - UG'!$C$8:$T$18,15,FALSE)*1000000,""),"")</f>
        <v/>
      </c>
      <c r="O41" s="679"/>
      <c r="P41" s="678"/>
    </row>
    <row r="42" spans="10:39" x14ac:dyDescent="0.25">
      <c r="J42" s="679" t="str">
        <f>IF(D42&lt;&gt;"",IF(E42&lt;&gt;"",VLOOKUP(CONCATENATE(D42,"-",E42),'[2]Three Phase - UG'!$C$8:$T$18,9,FALSE),""),"")</f>
        <v/>
      </c>
      <c r="K42" s="679" t="str">
        <f>IF(D42&lt;&gt;"",IF(E42&lt;&gt;"",VLOOKUP(CONCATENATE(D42,"-",E42),'[2]Three Phase - UG'!$C$8:$T$18,10,FALSE),""),"")</f>
        <v/>
      </c>
      <c r="L42" s="679" t="str">
        <f>IF(D42&lt;&gt;"",IF(E42&lt;&gt;"",VLOOKUP(CONCATENATE(D42,"-",E42),'[2]Three Phase - UG'!$C$8:$T$18,12,FALSE),""),"")</f>
        <v/>
      </c>
      <c r="M42" s="679" t="str">
        <f>IF(D42&lt;&gt;"",IF(E42&lt;&gt;"",VLOOKUP(CONCATENATE(D42,"-",E42),'[2]Three Phase - UG'!$C$8:$T$18,13,FALSE),""),"")</f>
        <v/>
      </c>
      <c r="N42" s="678" t="str">
        <f>IF(D42&lt;&gt;"",IF(E42&lt;&gt;"",VLOOKUP(CONCATENATE(D42,"-",E42),'[2]Three Phase - UG'!$C$8:$T$18,15,FALSE)*1000000,""),"")</f>
        <v/>
      </c>
      <c r="O42" s="679"/>
      <c r="P42" s="678"/>
    </row>
    <row r="43" spans="10:39" x14ac:dyDescent="0.25">
      <c r="J43" s="679" t="str">
        <f>IF(D43&lt;&gt;"",IF(E43&lt;&gt;"",VLOOKUP(CONCATENATE(D43,"-",E43),'[2]Three Phase - UG'!$C$8:$T$18,9,FALSE),""),"")</f>
        <v/>
      </c>
      <c r="K43" s="679" t="str">
        <f>IF(D43&lt;&gt;"",IF(E43&lt;&gt;"",VLOOKUP(CONCATENATE(D43,"-",E43),'[2]Three Phase - UG'!$C$8:$T$18,10,FALSE),""),"")</f>
        <v/>
      </c>
      <c r="L43" s="679" t="str">
        <f>IF(D43&lt;&gt;"",IF(E43&lt;&gt;"",VLOOKUP(CONCATENATE(D43,"-",E43),'[2]Three Phase - UG'!$C$8:$T$18,12,FALSE),""),"")</f>
        <v/>
      </c>
      <c r="M43" s="679" t="str">
        <f>IF(D43&lt;&gt;"",IF(E43&lt;&gt;"",VLOOKUP(CONCATENATE(D43,"-",E43),'[2]Three Phase - UG'!$C$8:$T$18,13,FALSE),""),"")</f>
        <v/>
      </c>
      <c r="N43" s="678" t="str">
        <f>IF(D43&lt;&gt;"",IF(E43&lt;&gt;"",VLOOKUP(CONCATENATE(D43,"-",E43),'[2]Three Phase - UG'!$C$8:$T$18,15,FALSE)*1000000,""),"")</f>
        <v/>
      </c>
      <c r="O43" s="679"/>
      <c r="P43" s="678"/>
    </row>
    <row r="44" spans="10:39" x14ac:dyDescent="0.25">
      <c r="J44" s="679" t="str">
        <f>IF(D44&lt;&gt;"",IF(E44&lt;&gt;"",VLOOKUP(CONCATENATE(D44,"-",E44),'[2]Three Phase - UG'!$C$8:$T$18,9,FALSE),""),"")</f>
        <v/>
      </c>
      <c r="K44" s="679" t="str">
        <f>IF(D44&lt;&gt;"",IF(E44&lt;&gt;"",VLOOKUP(CONCATENATE(D44,"-",E44),'[2]Three Phase - UG'!$C$8:$T$18,10,FALSE),""),"")</f>
        <v/>
      </c>
      <c r="L44" s="679" t="str">
        <f>IF(D44&lt;&gt;"",IF(E44&lt;&gt;"",VLOOKUP(CONCATENATE(D44,"-",E44),'[2]Three Phase - UG'!$C$8:$T$18,12,FALSE),""),"")</f>
        <v/>
      </c>
      <c r="M44" s="679" t="str">
        <f>IF(D44&lt;&gt;"",IF(E44&lt;&gt;"",VLOOKUP(CONCATENATE(D44,"-",E44),'[2]Three Phase - UG'!$C$8:$T$18,13,FALSE),""),"")</f>
        <v/>
      </c>
      <c r="N44" s="678" t="str">
        <f>IF(D44&lt;&gt;"",IF(E44&lt;&gt;"",VLOOKUP(CONCATENATE(D44,"-",E44),'[2]Three Phase - UG'!$C$8:$T$18,15,FALSE)*1000000,""),"")</f>
        <v/>
      </c>
      <c r="O44" s="679"/>
      <c r="P44" s="678"/>
    </row>
    <row r="45" spans="10:39" x14ac:dyDescent="0.25">
      <c r="J45" s="679" t="str">
        <f>IF(D45&lt;&gt;"",IF(E45&lt;&gt;"",VLOOKUP(CONCATENATE(D45,"-",E45),'[2]Three Phase - UG'!$C$8:$T$18,9,FALSE),""),"")</f>
        <v/>
      </c>
      <c r="K45" s="679" t="str">
        <f>IF(D45&lt;&gt;"",IF(E45&lt;&gt;"",VLOOKUP(CONCATENATE(D45,"-",E45),'[2]Three Phase - UG'!$C$8:$T$18,10,FALSE),""),"")</f>
        <v/>
      </c>
      <c r="L45" s="679" t="str">
        <f>IF(D45&lt;&gt;"",IF(E45&lt;&gt;"",VLOOKUP(CONCATENATE(D45,"-",E45),'[2]Three Phase - UG'!$C$8:$T$18,12,FALSE),""),"")</f>
        <v/>
      </c>
      <c r="M45" s="679" t="str">
        <f>IF(D45&lt;&gt;"",IF(E45&lt;&gt;"",VLOOKUP(CONCATENATE(D45,"-",E45),'[2]Three Phase - UG'!$C$8:$T$18,13,FALSE),""),"")</f>
        <v/>
      </c>
      <c r="N45" s="678" t="str">
        <f>IF(D45&lt;&gt;"",IF(E45&lt;&gt;"",VLOOKUP(CONCATENATE(D45,"-",E45),'[2]Three Phase - UG'!$C$8:$T$18,15,FALSE)*1000000,""),"")</f>
        <v/>
      </c>
      <c r="O45" s="679"/>
      <c r="P45" s="678"/>
    </row>
    <row r="46" spans="10:39" x14ac:dyDescent="0.25">
      <c r="J46" s="679" t="str">
        <f>IF(D46&lt;&gt;"",IF(E46&lt;&gt;"",VLOOKUP(CONCATENATE(D46,"-",E46),'[2]Three Phase - UG'!$C$8:$T$18,9,FALSE),""),"")</f>
        <v/>
      </c>
      <c r="K46" s="679" t="str">
        <f>IF(D46&lt;&gt;"",IF(E46&lt;&gt;"",VLOOKUP(CONCATENATE(D46,"-",E46),'[2]Three Phase - UG'!$C$8:$T$18,10,FALSE),""),"")</f>
        <v/>
      </c>
      <c r="L46" s="679" t="str">
        <f>IF(D46&lt;&gt;"",IF(E46&lt;&gt;"",VLOOKUP(CONCATENATE(D46,"-",E46),'[2]Three Phase - UG'!$C$8:$T$18,12,FALSE),""),"")</f>
        <v/>
      </c>
      <c r="M46" s="679" t="str">
        <f>IF(D46&lt;&gt;"",IF(E46&lt;&gt;"",VLOOKUP(CONCATENATE(D46,"-",E46),'[2]Three Phase - UG'!$C$8:$T$18,13,FALSE),""),"")</f>
        <v/>
      </c>
      <c r="N46" s="678" t="str">
        <f>IF(D46&lt;&gt;"",IF(E46&lt;&gt;"",VLOOKUP(CONCATENATE(D46,"-",E46),'[2]Three Phase - UG'!$C$8:$T$18,15,FALSE)*1000000,""),"")</f>
        <v/>
      </c>
      <c r="O46" s="679"/>
      <c r="P46" s="678"/>
    </row>
    <row r="47" spans="10:39" x14ac:dyDescent="0.25">
      <c r="J47" s="679" t="str">
        <f>IF(D47&lt;&gt;"",IF(E47&lt;&gt;"",VLOOKUP(CONCATENATE(D47,"-",E47),'[2]Three Phase - UG'!$C$8:$T$18,9,FALSE),""),"")</f>
        <v/>
      </c>
      <c r="K47" s="679" t="str">
        <f>IF(D47&lt;&gt;"",IF(E47&lt;&gt;"",VLOOKUP(CONCATENATE(D47,"-",E47),'[2]Three Phase - UG'!$C$8:$T$18,10,FALSE),""),"")</f>
        <v/>
      </c>
      <c r="L47" s="679" t="str">
        <f>IF(D47&lt;&gt;"",IF(E47&lt;&gt;"",VLOOKUP(CONCATENATE(D47,"-",E47),'[2]Three Phase - UG'!$C$8:$T$18,12,FALSE),""),"")</f>
        <v/>
      </c>
      <c r="M47" s="679" t="str">
        <f>IF(D47&lt;&gt;"",IF(E47&lt;&gt;"",VLOOKUP(CONCATENATE(D47,"-",E47),'[2]Three Phase - UG'!$C$8:$T$18,13,FALSE),""),"")</f>
        <v/>
      </c>
      <c r="N47" s="678" t="str">
        <f>IF(D47&lt;&gt;"",IF(E47&lt;&gt;"",VLOOKUP(CONCATENATE(D47,"-",E47),'[2]Three Phase - UG'!$C$8:$T$18,15,FALSE)*1000000,""),"")</f>
        <v/>
      </c>
      <c r="O47" s="679"/>
      <c r="P47" s="678"/>
    </row>
    <row r="48" spans="10:39" x14ac:dyDescent="0.25">
      <c r="J48" s="679" t="str">
        <f>IF(D48&lt;&gt;"",IF(E48&lt;&gt;"",VLOOKUP(CONCATENATE(D48,"-",E48),'[2]Three Phase - UG'!$C$8:$T$18,9,FALSE),""),"")</f>
        <v/>
      </c>
      <c r="K48" s="679" t="str">
        <f>IF(D48&lt;&gt;"",IF(E48&lt;&gt;"",VLOOKUP(CONCATENATE(D48,"-",E48),'[2]Three Phase - UG'!$C$8:$T$18,10,FALSE),""),"")</f>
        <v/>
      </c>
      <c r="L48" s="679" t="str">
        <f>IF(D48&lt;&gt;"",IF(E48&lt;&gt;"",VLOOKUP(CONCATENATE(D48,"-",E48),'[2]Three Phase - UG'!$C$8:$T$18,12,FALSE),""),"")</f>
        <v/>
      </c>
      <c r="M48" s="679" t="str">
        <f>IF(D48&lt;&gt;"",IF(E48&lt;&gt;"",VLOOKUP(CONCATENATE(D48,"-",E48),'[2]Three Phase - UG'!$C$8:$T$18,13,FALSE),""),"")</f>
        <v/>
      </c>
      <c r="N48" s="678" t="str">
        <f>IF(D48&lt;&gt;"",IF(E48&lt;&gt;"",VLOOKUP(CONCATENATE(D48,"-",E48),'[2]Three Phase - UG'!$C$8:$T$18,15,FALSE)*1000000,""),"")</f>
        <v/>
      </c>
      <c r="O48" s="679"/>
      <c r="P48" s="678"/>
    </row>
    <row r="49" spans="2:39" s="672" customFormat="1" x14ac:dyDescent="0.25">
      <c r="B49" s="677"/>
      <c r="C49" s="677"/>
      <c r="D49" s="676"/>
      <c r="E49" s="675"/>
      <c r="F49" s="675"/>
      <c r="G49" s="673"/>
      <c r="H49" s="674"/>
      <c r="I49" s="673"/>
      <c r="J49" s="679" t="str">
        <f>IF(D49&lt;&gt;"",IF(E49&lt;&gt;"",VLOOKUP(CONCATENATE(D49,"-",E49),'[2]Three Phase - UG'!$C$8:$T$18,9,FALSE),""),"")</f>
        <v/>
      </c>
      <c r="K49" s="679" t="str">
        <f>IF(D49&lt;&gt;"",IF(E49&lt;&gt;"",VLOOKUP(CONCATENATE(D49,"-",E49),'[2]Three Phase - UG'!$C$8:$T$18,10,FALSE),""),"")</f>
        <v/>
      </c>
      <c r="L49" s="679" t="str">
        <f>IF(D49&lt;&gt;"",IF(E49&lt;&gt;"",VLOOKUP(CONCATENATE(D49,"-",E49),'[2]Three Phase - UG'!$C$8:$T$18,12,FALSE),""),"")</f>
        <v/>
      </c>
      <c r="M49" s="679" t="str">
        <f>IF(D49&lt;&gt;"",IF(E49&lt;&gt;"",VLOOKUP(CONCATENATE(D49,"-",E49),'[2]Three Phase - UG'!$C$8:$T$18,13,FALSE),""),"")</f>
        <v/>
      </c>
      <c r="N49" s="678" t="str">
        <f>IF(D49&lt;&gt;"",IF(E49&lt;&gt;"",VLOOKUP(CONCATENATE(D49,"-",E49),'[2]Three Phase - UG'!$C$8:$T$18,15,FALSE)*1000000,""),"")</f>
        <v/>
      </c>
      <c r="O49" s="679"/>
      <c r="P49" s="678"/>
      <c r="W49" s="671"/>
      <c r="X49" s="606"/>
      <c r="Y49" s="606"/>
      <c r="Z49" s="606"/>
      <c r="AA49" s="606"/>
      <c r="AB49" s="606"/>
      <c r="AC49" s="606"/>
      <c r="AD49" s="606"/>
      <c r="AE49" s="606"/>
      <c r="AF49" s="625"/>
      <c r="AG49" s="625"/>
      <c r="AH49" s="625"/>
      <c r="AI49" s="625"/>
      <c r="AJ49" s="625"/>
      <c r="AK49" s="625"/>
      <c r="AL49" s="625"/>
      <c r="AM49" s="625"/>
    </row>
    <row r="50" spans="2:39" s="672" customFormat="1" x14ac:dyDescent="0.25">
      <c r="B50" s="677"/>
      <c r="C50" s="677"/>
      <c r="D50" s="676"/>
      <c r="E50" s="675"/>
      <c r="F50" s="675"/>
      <c r="G50" s="673"/>
      <c r="H50" s="674"/>
      <c r="I50" s="673"/>
      <c r="J50" s="679" t="str">
        <f>IF(D50&lt;&gt;"",IF(E50&lt;&gt;"",VLOOKUP(CONCATENATE(D50,"-",E50),'[2]Three Phase - UG'!$C$8:$T$18,9,FALSE),""),"")</f>
        <v/>
      </c>
      <c r="K50" s="679" t="str">
        <f>IF(D50&lt;&gt;"",IF(E50&lt;&gt;"",VLOOKUP(CONCATENATE(D50,"-",E50),'[2]Three Phase - UG'!$C$8:$T$18,10,FALSE),""),"")</f>
        <v/>
      </c>
      <c r="L50" s="679" t="str">
        <f>IF(D50&lt;&gt;"",IF(E50&lt;&gt;"",VLOOKUP(CONCATENATE(D50,"-",E50),'[2]Three Phase - UG'!$C$8:$T$18,12,FALSE),""),"")</f>
        <v/>
      </c>
      <c r="M50" s="679" t="str">
        <f>IF(D50&lt;&gt;"",IF(E50&lt;&gt;"",VLOOKUP(CONCATENATE(D50,"-",E50),'[2]Three Phase - UG'!$C$8:$T$18,13,FALSE),""),"")</f>
        <v/>
      </c>
      <c r="N50" s="678" t="str">
        <f>IF(D50&lt;&gt;"",IF(E50&lt;&gt;"",VLOOKUP(CONCATENATE(D50,"-",E50),'[2]Three Phase - UG'!$C$8:$T$18,15,FALSE)*1000000,""),"")</f>
        <v/>
      </c>
      <c r="O50" s="679"/>
      <c r="P50" s="678"/>
      <c r="W50" s="671"/>
      <c r="X50" s="606"/>
      <c r="Y50" s="606"/>
      <c r="Z50" s="606"/>
      <c r="AA50" s="606"/>
      <c r="AB50" s="606"/>
      <c r="AC50" s="606"/>
      <c r="AD50" s="606"/>
      <c r="AE50" s="606"/>
      <c r="AF50" s="625"/>
      <c r="AG50" s="625"/>
      <c r="AH50" s="625"/>
      <c r="AI50" s="625"/>
      <c r="AJ50" s="625"/>
      <c r="AK50" s="625"/>
      <c r="AL50" s="625"/>
      <c r="AM50" s="625"/>
    </row>
    <row r="51" spans="2:39" s="672" customFormat="1" x14ac:dyDescent="0.25">
      <c r="B51" s="677"/>
      <c r="C51" s="677"/>
      <c r="D51" s="676"/>
      <c r="E51" s="675"/>
      <c r="F51" s="675"/>
      <c r="G51" s="673"/>
      <c r="H51" s="674"/>
      <c r="I51" s="673"/>
      <c r="J51" s="679" t="str">
        <f>IF(D51&lt;&gt;"",IF(E51&lt;&gt;"",VLOOKUP(CONCATENATE(D51,"-",E51),'[2]Three Phase - UG'!$C$8:$T$18,9,FALSE),""),"")</f>
        <v/>
      </c>
      <c r="K51" s="679" t="str">
        <f>IF(D51&lt;&gt;"",IF(E51&lt;&gt;"",VLOOKUP(CONCATENATE(D51,"-",E51),'[2]Three Phase - UG'!$C$8:$T$18,10,FALSE),""),"")</f>
        <v/>
      </c>
      <c r="L51" s="679" t="str">
        <f>IF(D51&lt;&gt;"",IF(E51&lt;&gt;"",VLOOKUP(CONCATENATE(D51,"-",E51),'[2]Three Phase - UG'!$C$8:$T$18,12,FALSE),""),"")</f>
        <v/>
      </c>
      <c r="M51" s="679" t="str">
        <f>IF(D51&lt;&gt;"",IF(E51&lt;&gt;"",VLOOKUP(CONCATENATE(D51,"-",E51),'[2]Three Phase - UG'!$C$8:$T$18,13,FALSE),""),"")</f>
        <v/>
      </c>
      <c r="N51" s="678" t="str">
        <f>IF(D51&lt;&gt;"",IF(E51&lt;&gt;"",VLOOKUP(CONCATENATE(D51,"-",E51),'[2]Three Phase - UG'!$C$8:$T$18,15,FALSE)*1000000,""),"")</f>
        <v/>
      </c>
      <c r="O51" s="679"/>
      <c r="P51" s="678"/>
      <c r="W51" s="671"/>
      <c r="X51" s="606"/>
      <c r="Y51" s="606"/>
      <c r="Z51" s="606"/>
      <c r="AA51" s="606"/>
      <c r="AB51" s="606"/>
      <c r="AC51" s="606"/>
      <c r="AD51" s="606"/>
      <c r="AE51" s="606"/>
      <c r="AF51" s="625"/>
      <c r="AG51" s="625"/>
      <c r="AH51" s="625"/>
      <c r="AI51" s="625"/>
      <c r="AJ51" s="625"/>
      <c r="AK51" s="625"/>
      <c r="AL51" s="625"/>
      <c r="AM51" s="625"/>
    </row>
    <row r="52" spans="2:39" s="672" customFormat="1" x14ac:dyDescent="0.25">
      <c r="B52" s="677"/>
      <c r="C52" s="677"/>
      <c r="D52" s="676"/>
      <c r="E52" s="675"/>
      <c r="F52" s="675"/>
      <c r="G52" s="673"/>
      <c r="H52" s="674"/>
      <c r="I52" s="673"/>
      <c r="J52" s="679" t="str">
        <f>IF(D52&lt;&gt;"",IF(E52&lt;&gt;"",VLOOKUP(CONCATENATE(D52,"-",E52),'[2]Three Phase - UG'!$C$8:$T$18,9,FALSE),""),"")</f>
        <v/>
      </c>
      <c r="K52" s="679" t="str">
        <f>IF(D52&lt;&gt;"",IF(E52&lt;&gt;"",VLOOKUP(CONCATENATE(D52,"-",E52),'[2]Three Phase - UG'!$C$8:$T$18,10,FALSE),""),"")</f>
        <v/>
      </c>
      <c r="L52" s="679" t="str">
        <f>IF(D52&lt;&gt;"",IF(E52&lt;&gt;"",VLOOKUP(CONCATENATE(D52,"-",E52),'[2]Three Phase - UG'!$C$8:$T$18,12,FALSE),""),"")</f>
        <v/>
      </c>
      <c r="M52" s="679" t="str">
        <f>IF(D52&lt;&gt;"",IF(E52&lt;&gt;"",VLOOKUP(CONCATENATE(D52,"-",E52),'[2]Three Phase - UG'!$C$8:$T$18,13,FALSE),""),"")</f>
        <v/>
      </c>
      <c r="N52" s="678" t="str">
        <f>IF(D52&lt;&gt;"",IF(E52&lt;&gt;"",VLOOKUP(CONCATENATE(D52,"-",E52),'[2]Three Phase - UG'!$C$8:$T$18,15,FALSE)*1000000,""),"")</f>
        <v/>
      </c>
      <c r="O52" s="679"/>
      <c r="P52" s="678"/>
      <c r="W52" s="671"/>
      <c r="X52" s="606"/>
      <c r="Y52" s="606"/>
      <c r="Z52" s="606"/>
      <c r="AA52" s="606"/>
      <c r="AB52" s="606"/>
      <c r="AC52" s="606"/>
      <c r="AD52" s="606"/>
      <c r="AE52" s="606"/>
      <c r="AF52" s="625"/>
      <c r="AG52" s="625"/>
      <c r="AH52" s="625"/>
      <c r="AI52" s="625"/>
      <c r="AJ52" s="625"/>
      <c r="AK52" s="625"/>
      <c r="AL52" s="625"/>
      <c r="AM52" s="625"/>
    </row>
    <row r="53" spans="2:39" s="672" customFormat="1" x14ac:dyDescent="0.25">
      <c r="B53" s="677"/>
      <c r="C53" s="677"/>
      <c r="D53" s="676"/>
      <c r="E53" s="675"/>
      <c r="F53" s="675"/>
      <c r="G53" s="673"/>
      <c r="H53" s="674"/>
      <c r="I53" s="673"/>
      <c r="J53" s="679" t="str">
        <f>IF(D53&lt;&gt;"",IF(E53&lt;&gt;"",VLOOKUP(CONCATENATE(D53,"-",E53),'[2]Three Phase - UG'!$C$8:$T$18,9,FALSE),""),"")</f>
        <v/>
      </c>
      <c r="K53" s="679" t="str">
        <f>IF(D53&lt;&gt;"",IF(E53&lt;&gt;"",VLOOKUP(CONCATENATE(D53,"-",E53),'[2]Three Phase - UG'!$C$8:$T$18,10,FALSE),""),"")</f>
        <v/>
      </c>
      <c r="L53" s="679" t="str">
        <f>IF(D53&lt;&gt;"",IF(E53&lt;&gt;"",VLOOKUP(CONCATENATE(D53,"-",E53),'[2]Three Phase - UG'!$C$8:$T$18,12,FALSE),""),"")</f>
        <v/>
      </c>
      <c r="M53" s="679" t="str">
        <f>IF(D53&lt;&gt;"",IF(E53&lt;&gt;"",VLOOKUP(CONCATENATE(D53,"-",E53),'[2]Three Phase - UG'!$C$8:$T$18,13,FALSE),""),"")</f>
        <v/>
      </c>
      <c r="N53" s="678" t="str">
        <f>IF(D53&lt;&gt;"",IF(E53&lt;&gt;"",VLOOKUP(CONCATENATE(D53,"-",E53),'[2]Three Phase - UG'!$C$8:$T$18,15,FALSE)*1000000,""),"")</f>
        <v/>
      </c>
      <c r="O53" s="679"/>
      <c r="P53" s="678"/>
      <c r="W53" s="671"/>
      <c r="X53" s="606"/>
      <c r="Y53" s="606"/>
      <c r="Z53" s="606"/>
      <c r="AA53" s="606"/>
      <c r="AB53" s="606"/>
      <c r="AC53" s="606"/>
      <c r="AD53" s="606"/>
      <c r="AE53" s="606"/>
      <c r="AF53" s="625"/>
      <c r="AG53" s="625"/>
      <c r="AH53" s="625"/>
      <c r="AI53" s="625"/>
      <c r="AJ53" s="625"/>
      <c r="AK53" s="625"/>
      <c r="AL53" s="625"/>
      <c r="AM53" s="625"/>
    </row>
    <row r="54" spans="2:39" s="672" customFormat="1" x14ac:dyDescent="0.25">
      <c r="B54" s="677"/>
      <c r="C54" s="677"/>
      <c r="D54" s="676"/>
      <c r="E54" s="675"/>
      <c r="F54" s="675"/>
      <c r="G54" s="673"/>
      <c r="H54" s="674"/>
      <c r="I54" s="673"/>
      <c r="J54" s="679" t="str">
        <f>IF(D54&lt;&gt;"",IF(E54&lt;&gt;"",VLOOKUP(CONCATENATE(D54,"-",E54),'[2]Three Phase - UG'!$C$8:$T$18,9,FALSE),""),"")</f>
        <v/>
      </c>
      <c r="K54" s="679" t="str">
        <f>IF(D54&lt;&gt;"",IF(E54&lt;&gt;"",VLOOKUP(CONCATENATE(D54,"-",E54),'[2]Three Phase - UG'!$C$8:$T$18,10,FALSE),""),"")</f>
        <v/>
      </c>
      <c r="L54" s="679" t="str">
        <f>IF(D54&lt;&gt;"",IF(E54&lt;&gt;"",VLOOKUP(CONCATENATE(D54,"-",E54),'[2]Three Phase - UG'!$C$8:$T$18,12,FALSE),""),"")</f>
        <v/>
      </c>
      <c r="M54" s="679" t="str">
        <f>IF(D54&lt;&gt;"",IF(E54&lt;&gt;"",VLOOKUP(CONCATENATE(D54,"-",E54),'[2]Three Phase - UG'!$C$8:$T$18,13,FALSE),""),"")</f>
        <v/>
      </c>
      <c r="N54" s="678" t="str">
        <f>IF(D54&lt;&gt;"",IF(E54&lt;&gt;"",VLOOKUP(CONCATENATE(D54,"-",E54),'[2]Three Phase - UG'!$C$8:$T$18,15,FALSE)*1000000,""),"")</f>
        <v/>
      </c>
      <c r="O54" s="679"/>
      <c r="P54" s="678"/>
      <c r="W54" s="671"/>
      <c r="X54" s="606"/>
      <c r="Y54" s="606"/>
      <c r="Z54" s="606"/>
      <c r="AA54" s="606"/>
      <c r="AB54" s="606"/>
      <c r="AC54" s="606"/>
      <c r="AD54" s="606"/>
      <c r="AE54" s="606"/>
      <c r="AF54" s="625"/>
      <c r="AG54" s="625"/>
      <c r="AH54" s="625"/>
      <c r="AI54" s="625"/>
      <c r="AJ54" s="625"/>
      <c r="AK54" s="625"/>
      <c r="AL54" s="625"/>
      <c r="AM54" s="625"/>
    </row>
    <row r="55" spans="2:39" s="672" customFormat="1" x14ac:dyDescent="0.25">
      <c r="B55" s="677"/>
      <c r="C55" s="677"/>
      <c r="D55" s="676"/>
      <c r="E55" s="675"/>
      <c r="F55" s="675"/>
      <c r="G55" s="673"/>
      <c r="H55" s="674"/>
      <c r="I55" s="673"/>
      <c r="J55" s="679" t="str">
        <f>IF(D55&lt;&gt;"",IF(E55&lt;&gt;"",VLOOKUP(CONCATENATE(D55,"-",E55),'[2]Three Phase - UG'!$C$8:$T$18,9,FALSE),""),"")</f>
        <v/>
      </c>
      <c r="K55" s="679" t="str">
        <f>IF(D55&lt;&gt;"",IF(E55&lt;&gt;"",VLOOKUP(CONCATENATE(D55,"-",E55),'[2]Three Phase - UG'!$C$8:$T$18,10,FALSE),""),"")</f>
        <v/>
      </c>
      <c r="L55" s="679" t="str">
        <f>IF(D55&lt;&gt;"",IF(E55&lt;&gt;"",VLOOKUP(CONCATENATE(D55,"-",E55),'[2]Three Phase - UG'!$C$8:$T$18,12,FALSE),""),"")</f>
        <v/>
      </c>
      <c r="M55" s="679" t="str">
        <f>IF(D55&lt;&gt;"",IF(E55&lt;&gt;"",VLOOKUP(CONCATENATE(D55,"-",E55),'[2]Three Phase - UG'!$C$8:$T$18,13,FALSE),""),"")</f>
        <v/>
      </c>
      <c r="N55" s="678" t="str">
        <f>IF(D55&lt;&gt;"",IF(E55&lt;&gt;"",VLOOKUP(CONCATENATE(D55,"-",E55),'[2]Three Phase - UG'!$C$8:$T$18,15,FALSE)*1000000,""),"")</f>
        <v/>
      </c>
      <c r="O55" s="679"/>
      <c r="P55" s="678"/>
      <c r="W55" s="671"/>
      <c r="X55" s="606"/>
      <c r="Y55" s="606"/>
      <c r="Z55" s="606"/>
      <c r="AA55" s="606"/>
      <c r="AB55" s="606"/>
      <c r="AC55" s="606"/>
      <c r="AD55" s="606"/>
      <c r="AE55" s="606"/>
      <c r="AF55" s="625"/>
      <c r="AG55" s="625"/>
      <c r="AH55" s="625"/>
      <c r="AI55" s="625"/>
      <c r="AJ55" s="625"/>
      <c r="AK55" s="625"/>
      <c r="AL55" s="625"/>
      <c r="AM55" s="625"/>
    </row>
    <row r="56" spans="2:39" s="672" customFormat="1" x14ac:dyDescent="0.25">
      <c r="B56" s="677"/>
      <c r="C56" s="677"/>
      <c r="D56" s="676"/>
      <c r="E56" s="675"/>
      <c r="F56" s="675"/>
      <c r="G56" s="673"/>
      <c r="H56" s="674"/>
      <c r="I56" s="673"/>
      <c r="J56" s="679" t="str">
        <f>IF(D56&lt;&gt;"",IF(E56&lt;&gt;"",VLOOKUP(CONCATENATE(D56,"-",E56),'[2]Three Phase - UG'!$C$8:$T$18,9,FALSE),""),"")</f>
        <v/>
      </c>
      <c r="K56" s="679" t="str">
        <f>IF(D56&lt;&gt;"",IF(E56&lt;&gt;"",VLOOKUP(CONCATENATE(D56,"-",E56),'[2]Three Phase - UG'!$C$8:$T$18,10,FALSE),""),"")</f>
        <v/>
      </c>
      <c r="L56" s="679" t="str">
        <f>IF(D56&lt;&gt;"",IF(E56&lt;&gt;"",VLOOKUP(CONCATENATE(D56,"-",E56),'[2]Three Phase - UG'!$C$8:$T$18,12,FALSE),""),"")</f>
        <v/>
      </c>
      <c r="M56" s="679" t="str">
        <f>IF(D56&lt;&gt;"",IF(E56&lt;&gt;"",VLOOKUP(CONCATENATE(D56,"-",E56),'[2]Three Phase - UG'!$C$8:$T$18,13,FALSE),""),"")</f>
        <v/>
      </c>
      <c r="N56" s="678" t="str">
        <f>IF(D56&lt;&gt;"",IF(E56&lt;&gt;"",VLOOKUP(CONCATENATE(D56,"-",E56),'[2]Three Phase - UG'!$C$8:$T$18,15,FALSE)*1000000,""),"")</f>
        <v/>
      </c>
      <c r="O56" s="679"/>
      <c r="P56" s="678"/>
      <c r="W56" s="671"/>
      <c r="X56" s="606"/>
      <c r="Y56" s="606"/>
      <c r="Z56" s="606"/>
      <c r="AA56" s="606"/>
      <c r="AB56" s="606"/>
      <c r="AC56" s="606"/>
      <c r="AD56" s="606"/>
      <c r="AE56" s="606"/>
      <c r="AF56" s="625"/>
      <c r="AG56" s="625"/>
      <c r="AH56" s="625"/>
      <c r="AI56" s="625"/>
      <c r="AJ56" s="625"/>
      <c r="AK56" s="625"/>
      <c r="AL56" s="625"/>
      <c r="AM56" s="625"/>
    </row>
    <row r="57" spans="2:39" s="672" customFormat="1" x14ac:dyDescent="0.25">
      <c r="B57" s="677"/>
      <c r="C57" s="677"/>
      <c r="D57" s="676"/>
      <c r="E57" s="675"/>
      <c r="F57" s="675"/>
      <c r="G57" s="673"/>
      <c r="H57" s="674"/>
      <c r="I57" s="673"/>
      <c r="J57" s="679" t="str">
        <f>IF(D57&lt;&gt;"",IF(E57&lt;&gt;"",VLOOKUP(CONCATENATE(D57,"-",E57),'[2]Three Phase - UG'!$C$8:$T$18,9,FALSE),""),"")</f>
        <v/>
      </c>
      <c r="K57" s="679" t="str">
        <f>IF(D57&lt;&gt;"",IF(E57&lt;&gt;"",VLOOKUP(CONCATENATE(D57,"-",E57),'[2]Three Phase - UG'!$C$8:$T$18,10,FALSE),""),"")</f>
        <v/>
      </c>
      <c r="L57" s="679" t="str">
        <f>IF(D57&lt;&gt;"",IF(E57&lt;&gt;"",VLOOKUP(CONCATENATE(D57,"-",E57),'[2]Three Phase - UG'!$C$8:$T$18,12,FALSE),""),"")</f>
        <v/>
      </c>
      <c r="M57" s="679" t="str">
        <f>IF(D57&lt;&gt;"",IF(E57&lt;&gt;"",VLOOKUP(CONCATENATE(D57,"-",E57),'[2]Three Phase - UG'!$C$8:$T$18,13,FALSE),""),"")</f>
        <v/>
      </c>
      <c r="N57" s="678" t="str">
        <f>IF(D57&lt;&gt;"",IF(E57&lt;&gt;"",VLOOKUP(CONCATENATE(D57,"-",E57),'[2]Three Phase - UG'!$C$8:$T$18,15,FALSE)*1000000,""),"")</f>
        <v/>
      </c>
      <c r="O57" s="679"/>
      <c r="P57" s="678"/>
      <c r="W57" s="671"/>
      <c r="X57" s="606"/>
      <c r="Y57" s="606"/>
      <c r="Z57" s="606"/>
      <c r="AA57" s="606"/>
      <c r="AB57" s="606"/>
      <c r="AC57" s="606"/>
      <c r="AD57" s="606"/>
      <c r="AE57" s="606"/>
      <c r="AF57" s="625"/>
      <c r="AG57" s="625"/>
      <c r="AH57" s="625"/>
      <c r="AI57" s="625"/>
      <c r="AJ57" s="625"/>
      <c r="AK57" s="625"/>
      <c r="AL57" s="625"/>
      <c r="AM57" s="625"/>
    </row>
    <row r="58" spans="2:39" s="672" customFormat="1" x14ac:dyDescent="0.25">
      <c r="B58" s="677"/>
      <c r="C58" s="677"/>
      <c r="D58" s="676"/>
      <c r="E58" s="675"/>
      <c r="F58" s="675"/>
      <c r="G58" s="673"/>
      <c r="H58" s="674"/>
      <c r="I58" s="673"/>
      <c r="J58" s="679" t="str">
        <f>IF(D58&lt;&gt;"",IF(E58&lt;&gt;"",VLOOKUP(CONCATENATE(D58,"-",E58),'[2]Three Phase - UG'!$C$8:$T$18,9,FALSE),""),"")</f>
        <v/>
      </c>
      <c r="K58" s="679" t="str">
        <f>IF(D58&lt;&gt;"",IF(E58&lt;&gt;"",VLOOKUP(CONCATENATE(D58,"-",E58),'[2]Three Phase - UG'!$C$8:$T$18,10,FALSE),""),"")</f>
        <v/>
      </c>
      <c r="L58" s="679" t="str">
        <f>IF(D58&lt;&gt;"",IF(E58&lt;&gt;"",VLOOKUP(CONCATENATE(D58,"-",E58),'[2]Three Phase - UG'!$C$8:$T$18,12,FALSE),""),"")</f>
        <v/>
      </c>
      <c r="M58" s="679" t="str">
        <f>IF(D58&lt;&gt;"",IF(E58&lt;&gt;"",VLOOKUP(CONCATENATE(D58,"-",E58),'[2]Three Phase - UG'!$C$8:$T$18,13,FALSE),""),"")</f>
        <v/>
      </c>
      <c r="N58" s="678" t="str">
        <f>IF(D58&lt;&gt;"",IF(E58&lt;&gt;"",VLOOKUP(CONCATENATE(D58,"-",E58),'[2]Three Phase - UG'!$C$8:$T$18,15,FALSE)*1000000,""),"")</f>
        <v/>
      </c>
      <c r="O58" s="679"/>
      <c r="P58" s="678"/>
      <c r="W58" s="671"/>
      <c r="X58" s="606"/>
      <c r="Y58" s="606"/>
      <c r="Z58" s="606"/>
      <c r="AA58" s="606"/>
      <c r="AB58" s="606"/>
      <c r="AC58" s="606"/>
      <c r="AD58" s="606"/>
      <c r="AE58" s="606"/>
      <c r="AF58" s="625"/>
      <c r="AG58" s="625"/>
      <c r="AH58" s="625"/>
      <c r="AI58" s="625"/>
      <c r="AJ58" s="625"/>
      <c r="AK58" s="625"/>
      <c r="AL58" s="625"/>
      <c r="AM58" s="625"/>
    </row>
    <row r="59" spans="2:39" s="672" customFormat="1" x14ac:dyDescent="0.25">
      <c r="B59" s="677"/>
      <c r="C59" s="677"/>
      <c r="D59" s="676"/>
      <c r="E59" s="675"/>
      <c r="F59" s="675"/>
      <c r="G59" s="673"/>
      <c r="H59" s="674"/>
      <c r="I59" s="673"/>
      <c r="J59" s="679" t="str">
        <f>IF(D59&lt;&gt;"",IF(E59&lt;&gt;"",VLOOKUP(CONCATENATE(D59,"-",E59),'[2]Three Phase - UG'!$C$8:$T$18,9,FALSE),""),"")</f>
        <v/>
      </c>
      <c r="K59" s="679" t="str">
        <f>IF(D59&lt;&gt;"",IF(E59&lt;&gt;"",VLOOKUP(CONCATENATE(D59,"-",E59),'[2]Three Phase - UG'!$C$8:$T$18,10,FALSE),""),"")</f>
        <v/>
      </c>
      <c r="L59" s="679" t="str">
        <f>IF(D59&lt;&gt;"",IF(E59&lt;&gt;"",VLOOKUP(CONCATENATE(D59,"-",E59),'[2]Three Phase - UG'!$C$8:$T$18,12,FALSE),""),"")</f>
        <v/>
      </c>
      <c r="M59" s="679" t="str">
        <f>IF(D59&lt;&gt;"",IF(E59&lt;&gt;"",VLOOKUP(CONCATENATE(D59,"-",E59),'[2]Three Phase - UG'!$C$8:$T$18,13,FALSE),""),"")</f>
        <v/>
      </c>
      <c r="N59" s="678" t="str">
        <f>IF(D59&lt;&gt;"",IF(E59&lt;&gt;"",VLOOKUP(CONCATENATE(D59,"-",E59),'[2]Three Phase - UG'!$C$8:$T$18,15,FALSE)*1000000,""),"")</f>
        <v/>
      </c>
      <c r="O59" s="679"/>
      <c r="P59" s="678"/>
      <c r="W59" s="671"/>
      <c r="X59" s="606"/>
      <c r="Y59" s="606"/>
      <c r="Z59" s="606"/>
      <c r="AA59" s="606"/>
      <c r="AB59" s="606"/>
      <c r="AC59" s="606"/>
      <c r="AD59" s="606"/>
      <c r="AE59" s="606"/>
      <c r="AF59" s="625"/>
      <c r="AG59" s="625"/>
      <c r="AH59" s="625"/>
      <c r="AI59" s="625"/>
      <c r="AJ59" s="625"/>
      <c r="AK59" s="625"/>
      <c r="AL59" s="625"/>
      <c r="AM59" s="625"/>
    </row>
    <row r="60" spans="2:39" s="672" customFormat="1" x14ac:dyDescent="0.25">
      <c r="B60" s="677"/>
      <c r="C60" s="677"/>
      <c r="D60" s="676"/>
      <c r="E60" s="675"/>
      <c r="F60" s="675"/>
      <c r="G60" s="673"/>
      <c r="H60" s="674"/>
      <c r="I60" s="673"/>
      <c r="J60" s="679" t="str">
        <f>IF(D60&lt;&gt;"",IF(E60&lt;&gt;"",VLOOKUP(CONCATENATE(D60,"-",E60),'[2]Three Phase - UG'!$C$8:$T$18,9,FALSE),""),"")</f>
        <v/>
      </c>
      <c r="K60" s="679" t="str">
        <f>IF(D60&lt;&gt;"",IF(E60&lt;&gt;"",VLOOKUP(CONCATENATE(D60,"-",E60),'[2]Three Phase - UG'!$C$8:$T$18,10,FALSE),""),"")</f>
        <v/>
      </c>
      <c r="L60" s="679" t="str">
        <f>IF(D60&lt;&gt;"",IF(E60&lt;&gt;"",VLOOKUP(CONCATENATE(D60,"-",E60),'[2]Three Phase - UG'!$C$8:$T$18,12,FALSE),""),"")</f>
        <v/>
      </c>
      <c r="M60" s="679" t="str">
        <f>IF(D60&lt;&gt;"",IF(E60&lt;&gt;"",VLOOKUP(CONCATENATE(D60,"-",E60),'[2]Three Phase - UG'!$C$8:$T$18,13,FALSE),""),"")</f>
        <v/>
      </c>
      <c r="N60" s="678" t="str">
        <f>IF(D60&lt;&gt;"",IF(E60&lt;&gt;"",VLOOKUP(CONCATENATE(D60,"-",E60),'[2]Three Phase - UG'!$C$8:$T$18,15,FALSE)*1000000,""),"")</f>
        <v/>
      </c>
      <c r="O60" s="679"/>
      <c r="P60" s="678"/>
      <c r="W60" s="671"/>
      <c r="X60" s="606"/>
      <c r="Y60" s="606"/>
      <c r="Z60" s="606"/>
      <c r="AA60" s="606"/>
      <c r="AB60" s="606"/>
      <c r="AC60" s="606"/>
      <c r="AD60" s="606"/>
      <c r="AE60" s="606"/>
      <c r="AF60" s="625"/>
      <c r="AG60" s="625"/>
      <c r="AH60" s="625"/>
      <c r="AI60" s="625"/>
      <c r="AJ60" s="625"/>
      <c r="AK60" s="625"/>
      <c r="AL60" s="625"/>
      <c r="AM60" s="625"/>
    </row>
    <row r="61" spans="2:39" s="672" customFormat="1" x14ac:dyDescent="0.25">
      <c r="B61" s="677"/>
      <c r="C61" s="677"/>
      <c r="D61" s="676"/>
      <c r="E61" s="675"/>
      <c r="F61" s="675"/>
      <c r="G61" s="673"/>
      <c r="H61" s="674"/>
      <c r="I61" s="673"/>
      <c r="J61" s="679" t="str">
        <f>IF(D61&lt;&gt;"",IF(E61&lt;&gt;"",VLOOKUP(CONCATENATE(D61,"-",E61),'[2]Three Phase - UG'!$C$8:$T$18,9,FALSE),""),"")</f>
        <v/>
      </c>
      <c r="K61" s="679" t="str">
        <f>IF(D61&lt;&gt;"",IF(E61&lt;&gt;"",VLOOKUP(CONCATENATE(D61,"-",E61),'[2]Three Phase - UG'!$C$8:$T$18,10,FALSE),""),"")</f>
        <v/>
      </c>
      <c r="L61" s="679" t="str">
        <f>IF(D61&lt;&gt;"",IF(E61&lt;&gt;"",VLOOKUP(CONCATENATE(D61,"-",E61),'[2]Three Phase - UG'!$C$8:$T$18,12,FALSE),""),"")</f>
        <v/>
      </c>
      <c r="M61" s="679" t="str">
        <f>IF(D61&lt;&gt;"",IF(E61&lt;&gt;"",VLOOKUP(CONCATENATE(D61,"-",E61),'[2]Three Phase - UG'!$C$8:$T$18,13,FALSE),""),"")</f>
        <v/>
      </c>
      <c r="N61" s="678" t="str">
        <f>IF(D61&lt;&gt;"",IF(E61&lt;&gt;"",VLOOKUP(CONCATENATE(D61,"-",E61),'[2]Three Phase - UG'!$C$8:$T$18,15,FALSE)*1000000,""),"")</f>
        <v/>
      </c>
      <c r="O61" s="679"/>
      <c r="P61" s="678"/>
      <c r="W61" s="671"/>
      <c r="X61" s="606"/>
      <c r="Y61" s="606"/>
      <c r="Z61" s="606"/>
      <c r="AA61" s="606"/>
      <c r="AB61" s="606"/>
      <c r="AC61" s="606"/>
      <c r="AD61" s="606"/>
      <c r="AE61" s="606"/>
      <c r="AF61" s="625"/>
      <c r="AG61" s="625"/>
      <c r="AH61" s="625"/>
      <c r="AI61" s="625"/>
      <c r="AJ61" s="625"/>
      <c r="AK61" s="625"/>
      <c r="AL61" s="625"/>
      <c r="AM61" s="625"/>
    </row>
    <row r="62" spans="2:39" s="672" customFormat="1" x14ac:dyDescent="0.25">
      <c r="B62" s="677"/>
      <c r="C62" s="677"/>
      <c r="D62" s="676"/>
      <c r="E62" s="675"/>
      <c r="F62" s="675"/>
      <c r="G62" s="673"/>
      <c r="H62" s="674"/>
      <c r="I62" s="673"/>
      <c r="J62" s="679" t="str">
        <f>IF(D62&lt;&gt;"",IF(E62&lt;&gt;"",VLOOKUP(CONCATENATE(D62,"-",E62),'[2]Three Phase - UG'!$C$8:$T$18,9,FALSE),""),"")</f>
        <v/>
      </c>
      <c r="K62" s="679" t="str">
        <f>IF(D62&lt;&gt;"",IF(E62&lt;&gt;"",VLOOKUP(CONCATENATE(D62,"-",E62),'[2]Three Phase - UG'!$C$8:$T$18,10,FALSE),""),"")</f>
        <v/>
      </c>
      <c r="L62" s="679" t="str">
        <f>IF(D62&lt;&gt;"",IF(E62&lt;&gt;"",VLOOKUP(CONCATENATE(D62,"-",E62),'[2]Three Phase - UG'!$C$8:$T$18,12,FALSE),""),"")</f>
        <v/>
      </c>
      <c r="M62" s="679" t="str">
        <f>IF(D62&lt;&gt;"",IF(E62&lt;&gt;"",VLOOKUP(CONCATENATE(D62,"-",E62),'[2]Three Phase - UG'!$C$8:$T$18,13,FALSE),""),"")</f>
        <v/>
      </c>
      <c r="N62" s="678" t="str">
        <f>IF(D62&lt;&gt;"",IF(E62&lt;&gt;"",VLOOKUP(CONCATENATE(D62,"-",E62),'[2]Three Phase - UG'!$C$8:$T$18,15,FALSE)*1000000,""),"")</f>
        <v/>
      </c>
      <c r="O62" s="679"/>
      <c r="P62" s="678"/>
      <c r="W62" s="671"/>
      <c r="X62" s="606"/>
      <c r="Y62" s="606"/>
      <c r="Z62" s="606"/>
      <c r="AA62" s="606"/>
      <c r="AB62" s="606"/>
      <c r="AC62" s="606"/>
      <c r="AD62" s="606"/>
      <c r="AE62" s="606"/>
      <c r="AF62" s="625"/>
      <c r="AG62" s="625"/>
      <c r="AH62" s="625"/>
      <c r="AI62" s="625"/>
      <c r="AJ62" s="625"/>
      <c r="AK62" s="625"/>
      <c r="AL62" s="625"/>
      <c r="AM62" s="625"/>
    </row>
    <row r="63" spans="2:39" s="672" customFormat="1" x14ac:dyDescent="0.25">
      <c r="B63" s="677"/>
      <c r="C63" s="677"/>
      <c r="D63" s="676"/>
      <c r="E63" s="675"/>
      <c r="F63" s="675"/>
      <c r="G63" s="673"/>
      <c r="H63" s="674"/>
      <c r="I63" s="673"/>
      <c r="J63" s="679" t="str">
        <f>IF(D63&lt;&gt;"",IF(E63&lt;&gt;"",VLOOKUP(CONCATENATE(D63,"-",E63),'[2]Three Phase - UG'!$C$8:$T$18,9,FALSE),""),"")</f>
        <v/>
      </c>
      <c r="K63" s="679" t="str">
        <f>IF(D63&lt;&gt;"",IF(E63&lt;&gt;"",VLOOKUP(CONCATENATE(D63,"-",E63),'[2]Three Phase - UG'!$C$8:$T$18,10,FALSE),""),"")</f>
        <v/>
      </c>
      <c r="L63" s="679" t="str">
        <f>IF(D63&lt;&gt;"",IF(E63&lt;&gt;"",VLOOKUP(CONCATENATE(D63,"-",E63),'[2]Three Phase - UG'!$C$8:$T$18,12,FALSE),""),"")</f>
        <v/>
      </c>
      <c r="M63" s="679" t="str">
        <f>IF(D63&lt;&gt;"",IF(E63&lt;&gt;"",VLOOKUP(CONCATENATE(D63,"-",E63),'[2]Three Phase - UG'!$C$8:$T$18,13,FALSE),""),"")</f>
        <v/>
      </c>
      <c r="N63" s="678" t="str">
        <f>IF(D63&lt;&gt;"",IF(E63&lt;&gt;"",VLOOKUP(CONCATENATE(D63,"-",E63),'[2]Three Phase - UG'!$C$8:$T$18,15,FALSE)*1000000,""),"")</f>
        <v/>
      </c>
      <c r="O63" s="679"/>
      <c r="P63" s="678"/>
      <c r="W63" s="671"/>
      <c r="X63" s="606"/>
      <c r="Y63" s="606"/>
      <c r="Z63" s="606"/>
      <c r="AA63" s="606"/>
      <c r="AB63" s="606"/>
      <c r="AC63" s="606"/>
      <c r="AD63" s="606"/>
      <c r="AE63" s="606"/>
      <c r="AF63" s="625"/>
      <c r="AG63" s="625"/>
      <c r="AH63" s="625"/>
      <c r="AI63" s="625"/>
      <c r="AJ63" s="625"/>
      <c r="AK63" s="625"/>
      <c r="AL63" s="625"/>
      <c r="AM63" s="625"/>
    </row>
    <row r="64" spans="2:39" s="672" customFormat="1" x14ac:dyDescent="0.25">
      <c r="B64" s="677"/>
      <c r="C64" s="677"/>
      <c r="D64" s="676"/>
      <c r="E64" s="675"/>
      <c r="F64" s="675"/>
      <c r="G64" s="673"/>
      <c r="H64" s="674"/>
      <c r="I64" s="673"/>
      <c r="J64" s="679" t="str">
        <f>IF(D64&lt;&gt;"",IF(E64&lt;&gt;"",VLOOKUP(CONCATENATE(D64,"-",E64),'[2]Three Phase - UG'!$C$8:$T$18,9,FALSE),""),"")</f>
        <v/>
      </c>
      <c r="K64" s="679" t="str">
        <f>IF(D64&lt;&gt;"",IF(E64&lt;&gt;"",VLOOKUP(CONCATENATE(D64,"-",E64),'[2]Three Phase - UG'!$C$8:$T$18,10,FALSE),""),"")</f>
        <v/>
      </c>
      <c r="L64" s="679" t="str">
        <f>IF(D64&lt;&gt;"",IF(E64&lt;&gt;"",VLOOKUP(CONCATENATE(D64,"-",E64),'[2]Three Phase - UG'!$C$8:$T$18,12,FALSE),""),"")</f>
        <v/>
      </c>
      <c r="M64" s="679" t="str">
        <f>IF(D64&lt;&gt;"",IF(E64&lt;&gt;"",VLOOKUP(CONCATENATE(D64,"-",E64),'[2]Three Phase - UG'!$C$8:$T$18,13,FALSE),""),"")</f>
        <v/>
      </c>
      <c r="N64" s="678" t="str">
        <f>IF(D64&lt;&gt;"",IF(E64&lt;&gt;"",VLOOKUP(CONCATENATE(D64,"-",E64),'[2]Three Phase - UG'!$C$8:$T$18,15,FALSE)*1000000,""),"")</f>
        <v/>
      </c>
      <c r="O64" s="679"/>
      <c r="P64" s="678"/>
      <c r="W64" s="671"/>
      <c r="X64" s="606"/>
      <c r="Y64" s="606"/>
      <c r="Z64" s="606"/>
      <c r="AA64" s="606"/>
      <c r="AB64" s="606"/>
      <c r="AC64" s="606"/>
      <c r="AD64" s="606"/>
      <c r="AE64" s="606"/>
      <c r="AF64" s="625"/>
      <c r="AG64" s="625"/>
      <c r="AH64" s="625"/>
      <c r="AI64" s="625"/>
      <c r="AJ64" s="625"/>
      <c r="AK64" s="625"/>
      <c r="AL64" s="625"/>
      <c r="AM64" s="625"/>
    </row>
    <row r="65" spans="2:39" s="672" customFormat="1" x14ac:dyDescent="0.25">
      <c r="B65" s="677"/>
      <c r="C65" s="677"/>
      <c r="D65" s="676"/>
      <c r="E65" s="675"/>
      <c r="F65" s="675"/>
      <c r="G65" s="673"/>
      <c r="H65" s="674"/>
      <c r="I65" s="673"/>
      <c r="J65" s="679" t="str">
        <f>IF(D65&lt;&gt;"",IF(E65&lt;&gt;"",VLOOKUP(CONCATENATE(D65,"-",E65),'[2]Three Phase - UG'!$C$8:$T$18,9,FALSE),""),"")</f>
        <v/>
      </c>
      <c r="K65" s="679" t="str">
        <f>IF(D65&lt;&gt;"",IF(E65&lt;&gt;"",VLOOKUP(CONCATENATE(D65,"-",E65),'[2]Three Phase - UG'!$C$8:$T$18,10,FALSE),""),"")</f>
        <v/>
      </c>
      <c r="L65" s="679" t="str">
        <f>IF(D65&lt;&gt;"",IF(E65&lt;&gt;"",VLOOKUP(CONCATENATE(D65,"-",E65),'[2]Three Phase - UG'!$C$8:$T$18,12,FALSE),""),"")</f>
        <v/>
      </c>
      <c r="M65" s="679" t="str">
        <f>IF(D65&lt;&gt;"",IF(E65&lt;&gt;"",VLOOKUP(CONCATENATE(D65,"-",E65),'[2]Three Phase - UG'!$C$8:$T$18,13,FALSE),""),"")</f>
        <v/>
      </c>
      <c r="N65" s="678" t="str">
        <f>IF(D65&lt;&gt;"",IF(E65&lt;&gt;"",VLOOKUP(CONCATENATE(D65,"-",E65),'[2]Three Phase - UG'!$C$8:$T$18,15,FALSE)*1000000,""),"")</f>
        <v/>
      </c>
      <c r="O65" s="679"/>
      <c r="P65" s="678"/>
      <c r="W65" s="671"/>
      <c r="X65" s="606"/>
      <c r="Y65" s="606"/>
      <c r="Z65" s="606"/>
      <c r="AA65" s="606"/>
      <c r="AB65" s="606"/>
      <c r="AC65" s="606"/>
      <c r="AD65" s="606"/>
      <c r="AE65" s="606"/>
      <c r="AF65" s="625"/>
      <c r="AG65" s="625"/>
      <c r="AH65" s="625"/>
      <c r="AI65" s="625"/>
      <c r="AJ65" s="625"/>
      <c r="AK65" s="625"/>
      <c r="AL65" s="625"/>
      <c r="AM65" s="625"/>
    </row>
    <row r="66" spans="2:39" s="672" customFormat="1" x14ac:dyDescent="0.25">
      <c r="B66" s="677"/>
      <c r="C66" s="677"/>
      <c r="D66" s="676"/>
      <c r="E66" s="675"/>
      <c r="F66" s="675"/>
      <c r="G66" s="673"/>
      <c r="H66" s="674"/>
      <c r="I66" s="673"/>
      <c r="J66" s="679" t="str">
        <f>IF(D66&lt;&gt;"",IF(E66&lt;&gt;"",VLOOKUP(CONCATENATE(D66,"-",E66),'[2]Three Phase - UG'!$C$8:$T$18,9,FALSE),""),"")</f>
        <v/>
      </c>
      <c r="K66" s="679" t="str">
        <f>IF(D66&lt;&gt;"",IF(E66&lt;&gt;"",VLOOKUP(CONCATENATE(D66,"-",E66),'[2]Three Phase - UG'!$C$8:$T$18,10,FALSE),""),"")</f>
        <v/>
      </c>
      <c r="L66" s="679" t="str">
        <f>IF(D66&lt;&gt;"",IF(E66&lt;&gt;"",VLOOKUP(CONCATENATE(D66,"-",E66),'[2]Three Phase - UG'!$C$8:$T$18,12,FALSE),""),"")</f>
        <v/>
      </c>
      <c r="M66" s="679" t="str">
        <f>IF(D66&lt;&gt;"",IF(E66&lt;&gt;"",VLOOKUP(CONCATENATE(D66,"-",E66),'[2]Three Phase - UG'!$C$8:$T$18,13,FALSE),""),"")</f>
        <v/>
      </c>
      <c r="N66" s="678" t="str">
        <f>IF(D66&lt;&gt;"",IF(E66&lt;&gt;"",VLOOKUP(CONCATENATE(D66,"-",E66),'[2]Three Phase - UG'!$C$8:$T$18,15,FALSE)*1000000,""),"")</f>
        <v/>
      </c>
      <c r="O66" s="679"/>
      <c r="P66" s="678"/>
      <c r="W66" s="671"/>
      <c r="X66" s="606"/>
      <c r="Y66" s="606"/>
      <c r="Z66" s="606"/>
      <c r="AA66" s="606"/>
      <c r="AB66" s="606"/>
      <c r="AC66" s="606"/>
      <c r="AD66" s="606"/>
      <c r="AE66" s="606"/>
      <c r="AF66" s="625"/>
      <c r="AG66" s="625"/>
      <c r="AH66" s="625"/>
      <c r="AI66" s="625"/>
      <c r="AJ66" s="625"/>
      <c r="AK66" s="625"/>
      <c r="AL66" s="625"/>
      <c r="AM66" s="625"/>
    </row>
    <row r="67" spans="2:39" s="672" customFormat="1" x14ac:dyDescent="0.25">
      <c r="B67" s="677"/>
      <c r="C67" s="677"/>
      <c r="D67" s="676"/>
      <c r="E67" s="675"/>
      <c r="F67" s="675"/>
      <c r="G67" s="673"/>
      <c r="H67" s="674"/>
      <c r="I67" s="673"/>
      <c r="J67" s="679" t="str">
        <f>IF(D67&lt;&gt;"",IF(E67&lt;&gt;"",VLOOKUP(CONCATENATE(D67,"-",E67),'[2]Three Phase - UG'!$C$8:$T$18,9,FALSE),""),"")</f>
        <v/>
      </c>
      <c r="K67" s="679" t="str">
        <f>IF(D67&lt;&gt;"",IF(E67&lt;&gt;"",VLOOKUP(CONCATENATE(D67,"-",E67),'[2]Three Phase - UG'!$C$8:$T$18,10,FALSE),""),"")</f>
        <v/>
      </c>
      <c r="L67" s="679" t="str">
        <f>IF(D67&lt;&gt;"",IF(E67&lt;&gt;"",VLOOKUP(CONCATENATE(D67,"-",E67),'[2]Three Phase - UG'!$C$8:$T$18,12,FALSE),""),"")</f>
        <v/>
      </c>
      <c r="M67" s="679" t="str">
        <f>IF(D67&lt;&gt;"",IF(E67&lt;&gt;"",VLOOKUP(CONCATENATE(D67,"-",E67),'[2]Three Phase - UG'!$C$8:$T$18,13,FALSE),""),"")</f>
        <v/>
      </c>
      <c r="N67" s="678" t="str">
        <f>IF(D67&lt;&gt;"",IF(E67&lt;&gt;"",VLOOKUP(CONCATENATE(D67,"-",E67),'[2]Three Phase - UG'!$C$8:$T$18,15,FALSE)*1000000,""),"")</f>
        <v/>
      </c>
      <c r="O67" s="679"/>
      <c r="P67" s="678"/>
      <c r="W67" s="671"/>
      <c r="X67" s="606"/>
      <c r="Y67" s="606"/>
      <c r="Z67" s="606"/>
      <c r="AA67" s="606"/>
      <c r="AB67" s="606"/>
      <c r="AC67" s="606"/>
      <c r="AD67" s="606"/>
      <c r="AE67" s="606"/>
      <c r="AF67" s="625"/>
      <c r="AG67" s="625"/>
      <c r="AH67" s="625"/>
      <c r="AI67" s="625"/>
      <c r="AJ67" s="625"/>
      <c r="AK67" s="625"/>
      <c r="AL67" s="625"/>
      <c r="AM67" s="625"/>
    </row>
    <row r="68" spans="2:39" s="672" customFormat="1" x14ac:dyDescent="0.25">
      <c r="B68" s="677"/>
      <c r="C68" s="677"/>
      <c r="D68" s="676"/>
      <c r="E68" s="675"/>
      <c r="F68" s="675"/>
      <c r="G68" s="673"/>
      <c r="H68" s="674"/>
      <c r="I68" s="673"/>
      <c r="J68" s="679" t="str">
        <f>IF(D68&lt;&gt;"",IF(E68&lt;&gt;"",VLOOKUP(CONCATENATE(D68,"-",E68),'[2]Three Phase - UG'!$C$8:$T$18,9,FALSE),""),"")</f>
        <v/>
      </c>
      <c r="K68" s="679" t="str">
        <f>IF(D68&lt;&gt;"",IF(E68&lt;&gt;"",VLOOKUP(CONCATENATE(D68,"-",E68),'[2]Three Phase - UG'!$C$8:$T$18,10,FALSE),""),"")</f>
        <v/>
      </c>
      <c r="L68" s="679" t="str">
        <f>IF(D68&lt;&gt;"",IF(E68&lt;&gt;"",VLOOKUP(CONCATENATE(D68,"-",E68),'[2]Three Phase - UG'!$C$8:$T$18,12,FALSE),""),"")</f>
        <v/>
      </c>
      <c r="M68" s="679" t="str">
        <f>IF(D68&lt;&gt;"",IF(E68&lt;&gt;"",VLOOKUP(CONCATENATE(D68,"-",E68),'[2]Three Phase - UG'!$C$8:$T$18,13,FALSE),""),"")</f>
        <v/>
      </c>
      <c r="N68" s="678" t="str">
        <f>IF(D68&lt;&gt;"",IF(E68&lt;&gt;"",VLOOKUP(CONCATENATE(D68,"-",E68),'[2]Three Phase - UG'!$C$8:$T$18,15,FALSE)*1000000,""),"")</f>
        <v/>
      </c>
      <c r="O68" s="679"/>
      <c r="P68" s="678"/>
      <c r="W68" s="671"/>
      <c r="X68" s="606"/>
      <c r="Y68" s="606"/>
      <c r="Z68" s="606"/>
      <c r="AA68" s="606"/>
      <c r="AB68" s="606"/>
      <c r="AC68" s="606"/>
      <c r="AD68" s="606"/>
      <c r="AE68" s="606"/>
      <c r="AF68" s="625"/>
      <c r="AG68" s="625"/>
      <c r="AH68" s="625"/>
      <c r="AI68" s="625"/>
      <c r="AJ68" s="625"/>
      <c r="AK68" s="625"/>
      <c r="AL68" s="625"/>
      <c r="AM68" s="625"/>
    </row>
    <row r="69" spans="2:39" s="672" customFormat="1" x14ac:dyDescent="0.25">
      <c r="B69" s="677"/>
      <c r="C69" s="677"/>
      <c r="D69" s="676"/>
      <c r="E69" s="675"/>
      <c r="F69" s="675"/>
      <c r="G69" s="673"/>
      <c r="H69" s="674"/>
      <c r="I69" s="673"/>
      <c r="J69" s="679" t="str">
        <f>IF(D69&lt;&gt;"",IF(E69&lt;&gt;"",VLOOKUP(CONCATENATE(D69,"-",E69),'[2]Three Phase - UG'!$C$8:$T$18,9,FALSE),""),"")</f>
        <v/>
      </c>
      <c r="K69" s="679" t="str">
        <f>IF(D69&lt;&gt;"",IF(E69&lt;&gt;"",VLOOKUP(CONCATENATE(D69,"-",E69),'[2]Three Phase - UG'!$C$8:$T$18,10,FALSE),""),"")</f>
        <v/>
      </c>
      <c r="L69" s="679" t="str">
        <f>IF(D69&lt;&gt;"",IF(E69&lt;&gt;"",VLOOKUP(CONCATENATE(D69,"-",E69),'[2]Three Phase - UG'!$C$8:$T$18,12,FALSE),""),"")</f>
        <v/>
      </c>
      <c r="M69" s="679" t="str">
        <f>IF(D69&lt;&gt;"",IF(E69&lt;&gt;"",VLOOKUP(CONCATENATE(D69,"-",E69),'[2]Three Phase - UG'!$C$8:$T$18,13,FALSE),""),"")</f>
        <v/>
      </c>
      <c r="N69" s="678" t="str">
        <f>IF(D69&lt;&gt;"",IF(E69&lt;&gt;"",VLOOKUP(CONCATENATE(D69,"-",E69),'[2]Three Phase - UG'!$C$8:$T$18,15,FALSE)*1000000,""),"")</f>
        <v/>
      </c>
      <c r="O69" s="679"/>
      <c r="P69" s="678"/>
      <c r="W69" s="671"/>
      <c r="X69" s="606"/>
      <c r="Y69" s="606"/>
      <c r="Z69" s="606"/>
      <c r="AA69" s="606"/>
      <c r="AB69" s="606"/>
      <c r="AC69" s="606"/>
      <c r="AD69" s="606"/>
      <c r="AE69" s="606"/>
      <c r="AF69" s="625"/>
      <c r="AG69" s="625"/>
      <c r="AH69" s="625"/>
      <c r="AI69" s="625"/>
      <c r="AJ69" s="625"/>
      <c r="AK69" s="625"/>
      <c r="AL69" s="625"/>
      <c r="AM69" s="625"/>
    </row>
    <row r="70" spans="2:39" s="672" customFormat="1" x14ac:dyDescent="0.25">
      <c r="B70" s="677"/>
      <c r="C70" s="677"/>
      <c r="D70" s="676"/>
      <c r="E70" s="675"/>
      <c r="F70" s="675"/>
      <c r="G70" s="673"/>
      <c r="H70" s="674"/>
      <c r="I70" s="673"/>
      <c r="J70" s="679" t="str">
        <f>IF(D70&lt;&gt;"",IF(E70&lt;&gt;"",VLOOKUP(CONCATENATE(D70,"-",E70),'[2]Three Phase - UG'!$C$8:$T$18,9,FALSE),""),"")</f>
        <v/>
      </c>
      <c r="K70" s="679" t="str">
        <f>IF(D70&lt;&gt;"",IF(E70&lt;&gt;"",VLOOKUP(CONCATENATE(D70,"-",E70),'[2]Three Phase - UG'!$C$8:$T$18,10,FALSE),""),"")</f>
        <v/>
      </c>
      <c r="L70" s="679" t="str">
        <f>IF(D70&lt;&gt;"",IF(E70&lt;&gt;"",VLOOKUP(CONCATENATE(D70,"-",E70),'[2]Three Phase - UG'!$C$8:$T$18,12,FALSE),""),"")</f>
        <v/>
      </c>
      <c r="M70" s="679" t="str">
        <f>IF(D70&lt;&gt;"",IF(E70&lt;&gt;"",VLOOKUP(CONCATENATE(D70,"-",E70),'[2]Three Phase - UG'!$C$8:$T$18,13,FALSE),""),"")</f>
        <v/>
      </c>
      <c r="N70" s="678" t="str">
        <f>IF(D70&lt;&gt;"",IF(E70&lt;&gt;"",VLOOKUP(CONCATENATE(D70,"-",E70),'[2]Three Phase - UG'!$C$8:$T$18,15,FALSE)*1000000,""),"")</f>
        <v/>
      </c>
      <c r="O70" s="679"/>
      <c r="P70" s="678"/>
      <c r="W70" s="671"/>
      <c r="X70" s="606"/>
      <c r="Y70" s="606"/>
      <c r="Z70" s="606"/>
      <c r="AA70" s="606"/>
      <c r="AB70" s="606"/>
      <c r="AC70" s="606"/>
      <c r="AD70" s="606"/>
      <c r="AE70" s="606"/>
      <c r="AF70" s="625"/>
      <c r="AG70" s="625"/>
      <c r="AH70" s="625"/>
      <c r="AI70" s="625"/>
      <c r="AJ70" s="625"/>
      <c r="AK70" s="625"/>
      <c r="AL70" s="625"/>
      <c r="AM70" s="625"/>
    </row>
    <row r="71" spans="2:39" s="672" customFormat="1" x14ac:dyDescent="0.25">
      <c r="B71" s="677"/>
      <c r="C71" s="677"/>
      <c r="D71" s="676"/>
      <c r="E71" s="675"/>
      <c r="F71" s="675"/>
      <c r="G71" s="673"/>
      <c r="H71" s="674"/>
      <c r="I71" s="673"/>
      <c r="J71" s="679" t="str">
        <f>IF(D71&lt;&gt;"",IF(E71&lt;&gt;"",VLOOKUP(CONCATENATE(D71,"-",E71),'[2]Three Phase - UG'!$C$8:$T$18,9,FALSE),""),"")</f>
        <v/>
      </c>
      <c r="K71" s="679" t="str">
        <f>IF(D71&lt;&gt;"",IF(E71&lt;&gt;"",VLOOKUP(CONCATENATE(D71,"-",E71),'[2]Three Phase - UG'!$C$8:$T$18,10,FALSE),""),"")</f>
        <v/>
      </c>
      <c r="L71" s="679" t="str">
        <f>IF(D71&lt;&gt;"",IF(E71&lt;&gt;"",VLOOKUP(CONCATENATE(D71,"-",E71),'[2]Three Phase - UG'!$C$8:$T$18,12,FALSE),""),"")</f>
        <v/>
      </c>
      <c r="M71" s="679" t="str">
        <f>IF(D71&lt;&gt;"",IF(E71&lt;&gt;"",VLOOKUP(CONCATENATE(D71,"-",E71),'[2]Three Phase - UG'!$C$8:$T$18,13,FALSE),""),"")</f>
        <v/>
      </c>
      <c r="N71" s="678" t="str">
        <f>IF(D71&lt;&gt;"",IF(E71&lt;&gt;"",VLOOKUP(CONCATENATE(D71,"-",E71),'[2]Three Phase - UG'!$C$8:$T$18,15,FALSE)*1000000,""),"")</f>
        <v/>
      </c>
      <c r="O71" s="679"/>
      <c r="P71" s="678"/>
      <c r="W71" s="671"/>
      <c r="X71" s="606"/>
      <c r="Y71" s="606"/>
      <c r="Z71" s="606"/>
      <c r="AA71" s="606"/>
      <c r="AB71" s="606"/>
      <c r="AC71" s="606"/>
      <c r="AD71" s="606"/>
      <c r="AE71" s="606"/>
      <c r="AF71" s="625"/>
      <c r="AG71" s="625"/>
      <c r="AH71" s="625"/>
      <c r="AI71" s="625"/>
      <c r="AJ71" s="625"/>
      <c r="AK71" s="625"/>
      <c r="AL71" s="625"/>
      <c r="AM71" s="625"/>
    </row>
    <row r="72" spans="2:39" s="672" customFormat="1" x14ac:dyDescent="0.25">
      <c r="B72" s="677"/>
      <c r="C72" s="677"/>
      <c r="D72" s="676"/>
      <c r="E72" s="675"/>
      <c r="F72" s="675"/>
      <c r="G72" s="673"/>
      <c r="H72" s="674"/>
      <c r="I72" s="673"/>
      <c r="J72" s="679" t="str">
        <f>IF(D72&lt;&gt;"",IF(E72&lt;&gt;"",VLOOKUP(CONCATENATE(D72,"-",E72),'[2]Three Phase - UG'!$C$8:$T$18,9,FALSE),""),"")</f>
        <v/>
      </c>
      <c r="K72" s="679" t="str">
        <f>IF(D72&lt;&gt;"",IF(E72&lt;&gt;"",VLOOKUP(CONCATENATE(D72,"-",E72),'[2]Three Phase - UG'!$C$8:$T$18,10,FALSE),""),"")</f>
        <v/>
      </c>
      <c r="L72" s="679" t="str">
        <f>IF(D72&lt;&gt;"",IF(E72&lt;&gt;"",VLOOKUP(CONCATENATE(D72,"-",E72),'[2]Three Phase - UG'!$C$8:$T$18,12,FALSE),""),"")</f>
        <v/>
      </c>
      <c r="M72" s="679" t="str">
        <f>IF(D72&lt;&gt;"",IF(E72&lt;&gt;"",VLOOKUP(CONCATENATE(D72,"-",E72),'[2]Three Phase - UG'!$C$8:$T$18,13,FALSE),""),"")</f>
        <v/>
      </c>
      <c r="N72" s="678" t="str">
        <f>IF(D72&lt;&gt;"",IF(E72&lt;&gt;"",VLOOKUP(CONCATENATE(D72,"-",E72),'[2]Three Phase - UG'!$C$8:$T$18,15,FALSE)*1000000,""),"")</f>
        <v/>
      </c>
      <c r="O72" s="679"/>
      <c r="P72" s="678"/>
      <c r="W72" s="671"/>
      <c r="X72" s="606"/>
      <c r="Y72" s="606"/>
      <c r="Z72" s="606"/>
      <c r="AA72" s="606"/>
      <c r="AB72" s="606"/>
      <c r="AC72" s="606"/>
      <c r="AD72" s="606"/>
      <c r="AE72" s="606"/>
      <c r="AF72" s="625"/>
      <c r="AG72" s="625"/>
      <c r="AH72" s="625"/>
      <c r="AI72" s="625"/>
      <c r="AJ72" s="625"/>
      <c r="AK72" s="625"/>
      <c r="AL72" s="625"/>
      <c r="AM72" s="625"/>
    </row>
    <row r="73" spans="2:39" s="672" customFormat="1" x14ac:dyDescent="0.25">
      <c r="B73" s="677"/>
      <c r="C73" s="677"/>
      <c r="D73" s="676"/>
      <c r="E73" s="675"/>
      <c r="F73" s="675"/>
      <c r="G73" s="673"/>
      <c r="H73" s="674"/>
      <c r="I73" s="673"/>
      <c r="J73" s="679" t="str">
        <f>IF(D73&lt;&gt;"",IF(E73&lt;&gt;"",VLOOKUP(CONCATENATE(D73,"-",E73),'[2]Three Phase - UG'!$C$8:$T$18,9,FALSE),""),"")</f>
        <v/>
      </c>
      <c r="K73" s="679" t="str">
        <f>IF(D73&lt;&gt;"",IF(E73&lt;&gt;"",VLOOKUP(CONCATENATE(D73,"-",E73),'[2]Three Phase - UG'!$C$8:$T$18,10,FALSE),""),"")</f>
        <v/>
      </c>
      <c r="L73" s="679" t="str">
        <f>IF(D73&lt;&gt;"",IF(E73&lt;&gt;"",VLOOKUP(CONCATENATE(D73,"-",E73),'[2]Three Phase - UG'!$C$8:$T$18,12,FALSE),""),"")</f>
        <v/>
      </c>
      <c r="M73" s="679" t="str">
        <f>IF(D73&lt;&gt;"",IF(E73&lt;&gt;"",VLOOKUP(CONCATENATE(D73,"-",E73),'[2]Three Phase - UG'!$C$8:$T$18,13,FALSE),""),"")</f>
        <v/>
      </c>
      <c r="N73" s="678" t="str">
        <f>IF(D73&lt;&gt;"",IF(E73&lt;&gt;"",VLOOKUP(CONCATENATE(D73,"-",E73),'[2]Three Phase - UG'!$C$8:$T$18,15,FALSE)*1000000,""),"")</f>
        <v/>
      </c>
      <c r="O73" s="679"/>
      <c r="P73" s="678"/>
      <c r="W73" s="671"/>
      <c r="X73" s="606"/>
      <c r="Y73" s="606"/>
      <c r="Z73" s="606"/>
      <c r="AA73" s="606"/>
      <c r="AB73" s="606"/>
      <c r="AC73" s="606"/>
      <c r="AD73" s="606"/>
      <c r="AE73" s="606"/>
      <c r="AF73" s="625"/>
      <c r="AG73" s="625"/>
      <c r="AH73" s="625"/>
      <c r="AI73" s="625"/>
      <c r="AJ73" s="625"/>
      <c r="AK73" s="625"/>
      <c r="AL73" s="625"/>
      <c r="AM73" s="625"/>
    </row>
    <row r="74" spans="2:39" s="672" customFormat="1" x14ac:dyDescent="0.25">
      <c r="B74" s="677"/>
      <c r="C74" s="677"/>
      <c r="D74" s="676"/>
      <c r="E74" s="675"/>
      <c r="F74" s="675"/>
      <c r="G74" s="673"/>
      <c r="H74" s="674"/>
      <c r="I74" s="673"/>
      <c r="J74" s="679" t="str">
        <f>IF(D74&lt;&gt;"",IF(E74&lt;&gt;"",VLOOKUP(CONCATENATE(D74,"-",E74),'[2]Three Phase - UG'!$C$8:$T$18,9,FALSE),""),"")</f>
        <v/>
      </c>
      <c r="K74" s="679" t="str">
        <f>IF(D74&lt;&gt;"",IF(E74&lt;&gt;"",VLOOKUP(CONCATENATE(D74,"-",E74),'[2]Three Phase - UG'!$C$8:$T$18,10,FALSE),""),"")</f>
        <v/>
      </c>
      <c r="L74" s="679" t="str">
        <f>IF(D74&lt;&gt;"",IF(E74&lt;&gt;"",VLOOKUP(CONCATENATE(D74,"-",E74),'[2]Three Phase - UG'!$C$8:$T$18,12,FALSE),""),"")</f>
        <v/>
      </c>
      <c r="M74" s="679" t="str">
        <f>IF(D74&lt;&gt;"",IF(E74&lt;&gt;"",VLOOKUP(CONCATENATE(D74,"-",E74),'[2]Three Phase - UG'!$C$8:$T$18,13,FALSE),""),"")</f>
        <v/>
      </c>
      <c r="N74" s="678" t="str">
        <f>IF(D74&lt;&gt;"",IF(E74&lt;&gt;"",VLOOKUP(CONCATENATE(D74,"-",E74),'[2]Three Phase - UG'!$C$8:$T$18,15,FALSE)*1000000,""),"")</f>
        <v/>
      </c>
      <c r="O74" s="679"/>
      <c r="P74" s="678"/>
      <c r="W74" s="671"/>
      <c r="X74" s="606"/>
      <c r="Y74" s="606"/>
      <c r="Z74" s="606"/>
      <c r="AA74" s="606"/>
      <c r="AB74" s="606"/>
      <c r="AC74" s="606"/>
      <c r="AD74" s="606"/>
      <c r="AE74" s="606"/>
      <c r="AF74" s="625"/>
      <c r="AG74" s="625"/>
      <c r="AH74" s="625"/>
      <c r="AI74" s="625"/>
      <c r="AJ74" s="625"/>
      <c r="AK74" s="625"/>
      <c r="AL74" s="625"/>
      <c r="AM74" s="625"/>
    </row>
    <row r="75" spans="2:39" s="672" customFormat="1" x14ac:dyDescent="0.25">
      <c r="B75" s="677"/>
      <c r="C75" s="677"/>
      <c r="D75" s="676"/>
      <c r="E75" s="675"/>
      <c r="F75" s="675"/>
      <c r="G75" s="673"/>
      <c r="H75" s="674"/>
      <c r="I75" s="673"/>
      <c r="J75" s="679" t="str">
        <f>IF(D75&lt;&gt;"",IF(E75&lt;&gt;"",VLOOKUP(CONCATENATE(D75,"-",E75),'[2]Three Phase - UG'!$C$8:$T$18,9,FALSE),""),"")</f>
        <v/>
      </c>
      <c r="K75" s="679" t="str">
        <f>IF(D75&lt;&gt;"",IF(E75&lt;&gt;"",VLOOKUP(CONCATENATE(D75,"-",E75),'[2]Three Phase - UG'!$C$8:$T$18,10,FALSE),""),"")</f>
        <v/>
      </c>
      <c r="L75" s="679" t="str">
        <f>IF(D75&lt;&gt;"",IF(E75&lt;&gt;"",VLOOKUP(CONCATENATE(D75,"-",E75),'[2]Three Phase - UG'!$C$8:$T$18,12,FALSE),""),"")</f>
        <v/>
      </c>
      <c r="M75" s="679" t="str">
        <f>IF(D75&lt;&gt;"",IF(E75&lt;&gt;"",VLOOKUP(CONCATENATE(D75,"-",E75),'[2]Three Phase - UG'!$C$8:$T$18,13,FALSE),""),"")</f>
        <v/>
      </c>
      <c r="N75" s="678" t="str">
        <f>IF(D75&lt;&gt;"",IF(E75&lt;&gt;"",VLOOKUP(CONCATENATE(D75,"-",E75),'[2]Three Phase - UG'!$C$8:$T$18,15,FALSE)*1000000,""),"")</f>
        <v/>
      </c>
      <c r="O75" s="679"/>
      <c r="P75" s="678"/>
      <c r="W75" s="671"/>
      <c r="X75" s="606"/>
      <c r="Y75" s="606"/>
      <c r="Z75" s="606"/>
      <c r="AA75" s="606"/>
      <c r="AB75" s="606"/>
      <c r="AC75" s="606"/>
      <c r="AD75" s="606"/>
      <c r="AE75" s="606"/>
      <c r="AF75" s="625"/>
      <c r="AG75" s="625"/>
      <c r="AH75" s="625"/>
      <c r="AI75" s="625"/>
      <c r="AJ75" s="625"/>
      <c r="AK75" s="625"/>
      <c r="AL75" s="625"/>
      <c r="AM75" s="625"/>
    </row>
    <row r="76" spans="2:39" s="672" customFormat="1" x14ac:dyDescent="0.25">
      <c r="B76" s="677"/>
      <c r="C76" s="677"/>
      <c r="D76" s="676"/>
      <c r="E76" s="675"/>
      <c r="F76" s="675"/>
      <c r="G76" s="673"/>
      <c r="H76" s="674"/>
      <c r="I76" s="673"/>
      <c r="J76" s="679" t="str">
        <f>IF(D76&lt;&gt;"",IF(E76&lt;&gt;"",VLOOKUP(CONCATENATE(D76,"-",E76),'[2]Three Phase - UG'!$C$8:$T$18,9,FALSE),""),"")</f>
        <v/>
      </c>
      <c r="K76" s="679" t="str">
        <f>IF(D76&lt;&gt;"",IF(E76&lt;&gt;"",VLOOKUP(CONCATENATE(D76,"-",E76),'[2]Three Phase - UG'!$C$8:$T$18,10,FALSE),""),"")</f>
        <v/>
      </c>
      <c r="L76" s="679" t="str">
        <f>IF(D76&lt;&gt;"",IF(E76&lt;&gt;"",VLOOKUP(CONCATENATE(D76,"-",E76),'[2]Three Phase - UG'!$C$8:$T$18,12,FALSE),""),"")</f>
        <v/>
      </c>
      <c r="M76" s="679" t="str">
        <f>IF(D76&lt;&gt;"",IF(E76&lt;&gt;"",VLOOKUP(CONCATENATE(D76,"-",E76),'[2]Three Phase - UG'!$C$8:$T$18,13,FALSE),""),"")</f>
        <v/>
      </c>
      <c r="N76" s="678" t="str">
        <f>IF(D76&lt;&gt;"",IF(E76&lt;&gt;"",VLOOKUP(CONCATENATE(D76,"-",E76),'[2]Three Phase - UG'!$C$8:$T$18,15,FALSE)*1000000,""),"")</f>
        <v/>
      </c>
      <c r="O76" s="679"/>
      <c r="P76" s="678"/>
      <c r="W76" s="671"/>
      <c r="X76" s="606"/>
      <c r="Y76" s="606"/>
      <c r="Z76" s="606"/>
      <c r="AA76" s="606"/>
      <c r="AB76" s="606"/>
      <c r="AC76" s="606"/>
      <c r="AD76" s="606"/>
      <c r="AE76" s="606"/>
      <c r="AF76" s="625"/>
      <c r="AG76" s="625"/>
      <c r="AH76" s="625"/>
      <c r="AI76" s="625"/>
      <c r="AJ76" s="625"/>
      <c r="AK76" s="625"/>
      <c r="AL76" s="625"/>
      <c r="AM76" s="625"/>
    </row>
    <row r="77" spans="2:39" s="672" customFormat="1" x14ac:dyDescent="0.25">
      <c r="B77" s="677"/>
      <c r="C77" s="677"/>
      <c r="D77" s="676"/>
      <c r="E77" s="675"/>
      <c r="F77" s="675"/>
      <c r="G77" s="673"/>
      <c r="H77" s="674"/>
      <c r="I77" s="673"/>
      <c r="J77" s="679" t="str">
        <f>IF(D77&lt;&gt;"",IF(E77&lt;&gt;"",VLOOKUP(CONCATENATE(D77,"-",E77),'[2]Three Phase - UG'!$C$8:$T$18,9,FALSE),""),"")</f>
        <v/>
      </c>
      <c r="K77" s="679" t="str">
        <f>IF(D77&lt;&gt;"",IF(E77&lt;&gt;"",VLOOKUP(CONCATENATE(D77,"-",E77),'[2]Three Phase - UG'!$C$8:$T$18,10,FALSE),""),"")</f>
        <v/>
      </c>
      <c r="L77" s="679" t="str">
        <f>IF(D77&lt;&gt;"",IF(E77&lt;&gt;"",VLOOKUP(CONCATENATE(D77,"-",E77),'[2]Three Phase - UG'!$C$8:$T$18,12,FALSE),""),"")</f>
        <v/>
      </c>
      <c r="M77" s="679" t="str">
        <f>IF(D77&lt;&gt;"",IF(E77&lt;&gt;"",VLOOKUP(CONCATENATE(D77,"-",E77),'[2]Three Phase - UG'!$C$8:$T$18,13,FALSE),""),"")</f>
        <v/>
      </c>
      <c r="N77" s="678" t="str">
        <f>IF(D77&lt;&gt;"",IF(E77&lt;&gt;"",VLOOKUP(CONCATENATE(D77,"-",E77),'[2]Three Phase - UG'!$C$8:$T$18,15,FALSE)*1000000,""),"")</f>
        <v/>
      </c>
      <c r="O77" s="679"/>
      <c r="P77" s="678"/>
      <c r="W77" s="671"/>
      <c r="X77" s="606"/>
      <c r="Y77" s="606"/>
      <c r="Z77" s="606"/>
      <c r="AA77" s="606"/>
      <c r="AB77" s="606"/>
      <c r="AC77" s="606"/>
      <c r="AD77" s="606"/>
      <c r="AE77" s="606"/>
      <c r="AF77" s="625"/>
      <c r="AG77" s="625"/>
      <c r="AH77" s="625"/>
      <c r="AI77" s="625"/>
      <c r="AJ77" s="625"/>
      <c r="AK77" s="625"/>
      <c r="AL77" s="625"/>
      <c r="AM77" s="625"/>
    </row>
    <row r="78" spans="2:39" s="672" customFormat="1" x14ac:dyDescent="0.25">
      <c r="B78" s="677"/>
      <c r="C78" s="677"/>
      <c r="D78" s="676"/>
      <c r="E78" s="675"/>
      <c r="F78" s="675"/>
      <c r="G78" s="673"/>
      <c r="H78" s="674"/>
      <c r="I78" s="673"/>
      <c r="J78" s="679" t="str">
        <f>IF(D78&lt;&gt;"",IF(E78&lt;&gt;"",VLOOKUP(CONCATENATE(D78,"-",E78),'[2]Three Phase - UG'!$C$8:$T$18,9,FALSE),""),"")</f>
        <v/>
      </c>
      <c r="K78" s="679" t="str">
        <f>IF(D78&lt;&gt;"",IF(E78&lt;&gt;"",VLOOKUP(CONCATENATE(D78,"-",E78),'[2]Three Phase - UG'!$C$8:$T$18,10,FALSE),""),"")</f>
        <v/>
      </c>
      <c r="L78" s="679" t="str">
        <f>IF(D78&lt;&gt;"",IF(E78&lt;&gt;"",VLOOKUP(CONCATENATE(D78,"-",E78),'[2]Three Phase - UG'!$C$8:$T$18,12,FALSE),""),"")</f>
        <v/>
      </c>
      <c r="M78" s="679" t="str">
        <f>IF(D78&lt;&gt;"",IF(E78&lt;&gt;"",VLOOKUP(CONCATENATE(D78,"-",E78),'[2]Three Phase - UG'!$C$8:$T$18,13,FALSE),""),"")</f>
        <v/>
      </c>
      <c r="N78" s="678" t="str">
        <f>IF(D78&lt;&gt;"",IF(E78&lt;&gt;"",VLOOKUP(CONCATENATE(D78,"-",E78),'[2]Three Phase - UG'!$C$8:$T$18,15,FALSE)*1000000,""),"")</f>
        <v/>
      </c>
      <c r="O78" s="679"/>
      <c r="P78" s="678"/>
      <c r="W78" s="671"/>
      <c r="X78" s="606"/>
      <c r="Y78" s="606"/>
      <c r="Z78" s="606"/>
      <c r="AA78" s="606"/>
      <c r="AB78" s="606"/>
      <c r="AC78" s="606"/>
      <c r="AD78" s="606"/>
      <c r="AE78" s="606"/>
      <c r="AF78" s="625"/>
      <c r="AG78" s="625"/>
      <c r="AH78" s="625"/>
      <c r="AI78" s="625"/>
      <c r="AJ78" s="625"/>
      <c r="AK78" s="625"/>
      <c r="AL78" s="625"/>
      <c r="AM78" s="625"/>
    </row>
    <row r="79" spans="2:39" s="672" customFormat="1" x14ac:dyDescent="0.25">
      <c r="B79" s="677"/>
      <c r="C79" s="677"/>
      <c r="D79" s="676"/>
      <c r="E79" s="675"/>
      <c r="F79" s="675"/>
      <c r="G79" s="673"/>
      <c r="H79" s="674"/>
      <c r="I79" s="673"/>
      <c r="J79" s="679" t="str">
        <f>IF(D79&lt;&gt;"",IF(E79&lt;&gt;"",VLOOKUP(CONCATENATE(D79,"-",E79),'[2]Three Phase - UG'!$C$8:$T$18,9,FALSE),""),"")</f>
        <v/>
      </c>
      <c r="K79" s="679" t="str">
        <f>IF(D79&lt;&gt;"",IF(E79&lt;&gt;"",VLOOKUP(CONCATENATE(D79,"-",E79),'[2]Three Phase - UG'!$C$8:$T$18,10,FALSE),""),"")</f>
        <v/>
      </c>
      <c r="L79" s="679" t="str">
        <f>IF(D79&lt;&gt;"",IF(E79&lt;&gt;"",VLOOKUP(CONCATENATE(D79,"-",E79),'[2]Three Phase - UG'!$C$8:$T$18,12,FALSE),""),"")</f>
        <v/>
      </c>
      <c r="M79" s="679" t="str">
        <f>IF(D79&lt;&gt;"",IF(E79&lt;&gt;"",VLOOKUP(CONCATENATE(D79,"-",E79),'[2]Three Phase - UG'!$C$8:$T$18,13,FALSE),""),"")</f>
        <v/>
      </c>
      <c r="N79" s="678" t="str">
        <f>IF(D79&lt;&gt;"",IF(E79&lt;&gt;"",VLOOKUP(CONCATENATE(D79,"-",E79),'[2]Three Phase - UG'!$C$8:$T$18,15,FALSE)*1000000,""),"")</f>
        <v/>
      </c>
      <c r="O79" s="679"/>
      <c r="P79" s="678"/>
      <c r="W79" s="671"/>
      <c r="X79" s="606"/>
      <c r="Y79" s="606"/>
      <c r="Z79" s="606"/>
      <c r="AA79" s="606"/>
      <c r="AB79" s="606"/>
      <c r="AC79" s="606"/>
      <c r="AD79" s="606"/>
      <c r="AE79" s="606"/>
      <c r="AF79" s="625"/>
      <c r="AG79" s="625"/>
      <c r="AH79" s="625"/>
      <c r="AI79" s="625"/>
      <c r="AJ79" s="625"/>
      <c r="AK79" s="625"/>
      <c r="AL79" s="625"/>
      <c r="AM79" s="625"/>
    </row>
    <row r="80" spans="2:39" s="672" customFormat="1" x14ac:dyDescent="0.25">
      <c r="B80" s="677"/>
      <c r="C80" s="677"/>
      <c r="D80" s="676"/>
      <c r="E80" s="675"/>
      <c r="F80" s="675"/>
      <c r="G80" s="673"/>
      <c r="H80" s="674"/>
      <c r="I80" s="673"/>
      <c r="J80" s="679" t="str">
        <f>IF(D80&lt;&gt;"",IF(E80&lt;&gt;"",VLOOKUP(CONCATENATE(D80,"-",E80),'[2]Three Phase - UG'!$C$8:$T$18,9,FALSE),""),"")</f>
        <v/>
      </c>
      <c r="K80" s="679" t="str">
        <f>IF(D80&lt;&gt;"",IF(E80&lt;&gt;"",VLOOKUP(CONCATENATE(D80,"-",E80),'[2]Three Phase - UG'!$C$8:$T$18,10,FALSE),""),"")</f>
        <v/>
      </c>
      <c r="L80" s="679" t="str">
        <f>IF(D80&lt;&gt;"",IF(E80&lt;&gt;"",VLOOKUP(CONCATENATE(D80,"-",E80),'[2]Three Phase - UG'!$C$8:$T$18,12,FALSE),""),"")</f>
        <v/>
      </c>
      <c r="M80" s="679" t="str">
        <f>IF(D80&lt;&gt;"",IF(E80&lt;&gt;"",VLOOKUP(CONCATENATE(D80,"-",E80),'[2]Three Phase - UG'!$C$8:$T$18,13,FALSE),""),"")</f>
        <v/>
      </c>
      <c r="N80" s="678" t="str">
        <f>IF(D80&lt;&gt;"",IF(E80&lt;&gt;"",VLOOKUP(CONCATENATE(D80,"-",E80),'[2]Three Phase - UG'!$C$8:$T$18,15,FALSE)*1000000,""),"")</f>
        <v/>
      </c>
      <c r="O80" s="679"/>
      <c r="P80" s="678"/>
      <c r="W80" s="671"/>
      <c r="X80" s="606"/>
      <c r="Y80" s="606"/>
      <c r="Z80" s="606"/>
      <c r="AA80" s="606"/>
      <c r="AB80" s="606"/>
      <c r="AC80" s="606"/>
      <c r="AD80" s="606"/>
      <c r="AE80" s="606"/>
      <c r="AF80" s="625"/>
      <c r="AG80" s="625"/>
      <c r="AH80" s="625"/>
      <c r="AI80" s="625"/>
      <c r="AJ80" s="625"/>
      <c r="AK80" s="625"/>
      <c r="AL80" s="625"/>
      <c r="AM80" s="625"/>
    </row>
    <row r="81" spans="2:39" s="672" customFormat="1" x14ac:dyDescent="0.25">
      <c r="B81" s="677"/>
      <c r="C81" s="677"/>
      <c r="D81" s="676"/>
      <c r="E81" s="675"/>
      <c r="F81" s="675"/>
      <c r="G81" s="673"/>
      <c r="H81" s="674"/>
      <c r="I81" s="673"/>
      <c r="J81" s="679" t="str">
        <f>IF(D81&lt;&gt;"",IF(E81&lt;&gt;"",VLOOKUP(CONCATENATE(D81,"-",E81),'[2]Three Phase - UG'!$C$8:$T$18,9,FALSE),""),"")</f>
        <v/>
      </c>
      <c r="K81" s="679" t="str">
        <f>IF(D81&lt;&gt;"",IF(E81&lt;&gt;"",VLOOKUP(CONCATENATE(D81,"-",E81),'[2]Three Phase - UG'!$C$8:$T$18,10,FALSE),""),"")</f>
        <v/>
      </c>
      <c r="L81" s="679" t="str">
        <f>IF(D81&lt;&gt;"",IF(E81&lt;&gt;"",VLOOKUP(CONCATENATE(D81,"-",E81),'[2]Three Phase - UG'!$C$8:$T$18,12,FALSE),""),"")</f>
        <v/>
      </c>
      <c r="M81" s="679" t="str">
        <f>IF(D81&lt;&gt;"",IF(E81&lt;&gt;"",VLOOKUP(CONCATENATE(D81,"-",E81),'[2]Three Phase - UG'!$C$8:$T$18,13,FALSE),""),"")</f>
        <v/>
      </c>
      <c r="N81" s="678" t="str">
        <f>IF(D81&lt;&gt;"",IF(E81&lt;&gt;"",VLOOKUP(CONCATENATE(D81,"-",E81),'[2]Three Phase - UG'!$C$8:$T$18,15,FALSE)*1000000,""),"")</f>
        <v/>
      </c>
      <c r="O81" s="679"/>
      <c r="P81" s="678"/>
      <c r="W81" s="671"/>
      <c r="X81" s="606"/>
      <c r="Y81" s="606"/>
      <c r="Z81" s="606"/>
      <c r="AA81" s="606"/>
      <c r="AB81" s="606"/>
      <c r="AC81" s="606"/>
      <c r="AD81" s="606"/>
      <c r="AE81" s="606"/>
      <c r="AF81" s="625"/>
      <c r="AG81" s="625"/>
      <c r="AH81" s="625"/>
      <c r="AI81" s="625"/>
      <c r="AJ81" s="625"/>
      <c r="AK81" s="625"/>
      <c r="AL81" s="625"/>
      <c r="AM81" s="625"/>
    </row>
    <row r="82" spans="2:39" s="672" customFormat="1" x14ac:dyDescent="0.25">
      <c r="B82" s="677"/>
      <c r="C82" s="677"/>
      <c r="D82" s="676"/>
      <c r="E82" s="675"/>
      <c r="F82" s="675"/>
      <c r="G82" s="673"/>
      <c r="H82" s="674"/>
      <c r="I82" s="673"/>
      <c r="J82" s="679" t="str">
        <f>IF(D82&lt;&gt;"",IF(E82&lt;&gt;"",VLOOKUP(CONCATENATE(D82,"-",E82),'[2]Three Phase - UG'!$C$8:$T$18,9,FALSE),""),"")</f>
        <v/>
      </c>
      <c r="K82" s="679" t="str">
        <f>IF(D82&lt;&gt;"",IF(E82&lt;&gt;"",VLOOKUP(CONCATENATE(D82,"-",E82),'[2]Three Phase - UG'!$C$8:$T$18,10,FALSE),""),"")</f>
        <v/>
      </c>
      <c r="L82" s="679" t="str">
        <f>IF(D82&lt;&gt;"",IF(E82&lt;&gt;"",VLOOKUP(CONCATENATE(D82,"-",E82),'[2]Three Phase - UG'!$C$8:$T$18,12,FALSE),""),"")</f>
        <v/>
      </c>
      <c r="M82" s="679" t="str">
        <f>IF(D82&lt;&gt;"",IF(E82&lt;&gt;"",VLOOKUP(CONCATENATE(D82,"-",E82),'[2]Three Phase - UG'!$C$8:$T$18,13,FALSE),""),"")</f>
        <v/>
      </c>
      <c r="N82" s="678" t="str">
        <f>IF(D82&lt;&gt;"",IF(E82&lt;&gt;"",VLOOKUP(CONCATENATE(D82,"-",E82),'[2]Three Phase - UG'!$C$8:$T$18,15,FALSE)*1000000,""),"")</f>
        <v/>
      </c>
      <c r="O82" s="679"/>
      <c r="P82" s="678"/>
      <c r="W82" s="671"/>
      <c r="X82" s="606"/>
      <c r="Y82" s="606"/>
      <c r="Z82" s="606"/>
      <c r="AA82" s="606"/>
      <c r="AB82" s="606"/>
      <c r="AC82" s="606"/>
      <c r="AD82" s="606"/>
      <c r="AE82" s="606"/>
      <c r="AF82" s="625"/>
      <c r="AG82" s="625"/>
      <c r="AH82" s="625"/>
      <c r="AI82" s="625"/>
      <c r="AJ82" s="625"/>
      <c r="AK82" s="625"/>
      <c r="AL82" s="625"/>
      <c r="AM82" s="625"/>
    </row>
    <row r="83" spans="2:39" s="672" customFormat="1" x14ac:dyDescent="0.25">
      <c r="B83" s="677"/>
      <c r="C83" s="677"/>
      <c r="D83" s="676"/>
      <c r="E83" s="675"/>
      <c r="F83" s="675"/>
      <c r="G83" s="673"/>
      <c r="H83" s="674"/>
      <c r="I83" s="673"/>
      <c r="J83" s="679" t="str">
        <f>IF(D83&lt;&gt;"",IF(E83&lt;&gt;"",VLOOKUP(CONCATENATE(D83,"-",E83),'[2]Three Phase - UG'!$C$8:$T$18,9,FALSE),""),"")</f>
        <v/>
      </c>
      <c r="K83" s="679" t="str">
        <f>IF(D83&lt;&gt;"",IF(E83&lt;&gt;"",VLOOKUP(CONCATENATE(D83,"-",E83),'[2]Three Phase - UG'!$C$8:$T$18,10,FALSE),""),"")</f>
        <v/>
      </c>
      <c r="L83" s="679" t="str">
        <f>IF(D83&lt;&gt;"",IF(E83&lt;&gt;"",VLOOKUP(CONCATENATE(D83,"-",E83),'[2]Three Phase - UG'!$C$8:$T$18,12,FALSE),""),"")</f>
        <v/>
      </c>
      <c r="M83" s="679" t="str">
        <f>IF(D83&lt;&gt;"",IF(E83&lt;&gt;"",VLOOKUP(CONCATENATE(D83,"-",E83),'[2]Three Phase - UG'!$C$8:$T$18,13,FALSE),""),"")</f>
        <v/>
      </c>
      <c r="N83" s="678" t="str">
        <f>IF(D83&lt;&gt;"",IF(E83&lt;&gt;"",VLOOKUP(CONCATENATE(D83,"-",E83),'[2]Three Phase - UG'!$C$8:$T$18,15,FALSE)*1000000,""),"")</f>
        <v/>
      </c>
      <c r="O83" s="679"/>
      <c r="P83" s="678"/>
      <c r="W83" s="671"/>
      <c r="X83" s="606"/>
      <c r="Y83" s="606"/>
      <c r="Z83" s="606"/>
      <c r="AA83" s="606"/>
      <c r="AB83" s="606"/>
      <c r="AC83" s="606"/>
      <c r="AD83" s="606"/>
      <c r="AE83" s="606"/>
      <c r="AF83" s="625"/>
      <c r="AG83" s="625"/>
      <c r="AH83" s="625"/>
      <c r="AI83" s="625"/>
      <c r="AJ83" s="625"/>
      <c r="AK83" s="625"/>
      <c r="AL83" s="625"/>
      <c r="AM83" s="625"/>
    </row>
    <row r="84" spans="2:39" s="672" customFormat="1" x14ac:dyDescent="0.25">
      <c r="B84" s="677"/>
      <c r="C84" s="677"/>
      <c r="D84" s="676"/>
      <c r="E84" s="675"/>
      <c r="F84" s="675"/>
      <c r="G84" s="673"/>
      <c r="H84" s="674"/>
      <c r="I84" s="673"/>
      <c r="J84" s="679" t="str">
        <f>IF(D84&lt;&gt;"",IF(E84&lt;&gt;"",VLOOKUP(CONCATENATE(D84,"-",E84),'[2]Three Phase - UG'!$C$8:$T$18,9,FALSE),""),"")</f>
        <v/>
      </c>
      <c r="K84" s="679" t="str">
        <f>IF(D84&lt;&gt;"",IF(E84&lt;&gt;"",VLOOKUP(CONCATENATE(D84,"-",E84),'[2]Three Phase - UG'!$C$8:$T$18,10,FALSE),""),"")</f>
        <v/>
      </c>
      <c r="L84" s="679" t="str">
        <f>IF(D84&lt;&gt;"",IF(E84&lt;&gt;"",VLOOKUP(CONCATENATE(D84,"-",E84),'[2]Three Phase - UG'!$C$8:$T$18,12,FALSE),""),"")</f>
        <v/>
      </c>
      <c r="M84" s="679" t="str">
        <f>IF(D84&lt;&gt;"",IF(E84&lt;&gt;"",VLOOKUP(CONCATENATE(D84,"-",E84),'[2]Three Phase - UG'!$C$8:$T$18,13,FALSE),""),"")</f>
        <v/>
      </c>
      <c r="N84" s="678" t="str">
        <f>IF(D84&lt;&gt;"",IF(E84&lt;&gt;"",VLOOKUP(CONCATENATE(D84,"-",E84),'[2]Three Phase - UG'!$C$8:$T$18,15,FALSE)*1000000,""),"")</f>
        <v/>
      </c>
      <c r="O84" s="679"/>
      <c r="P84" s="678"/>
      <c r="W84" s="671"/>
      <c r="X84" s="606"/>
      <c r="Y84" s="606"/>
      <c r="Z84" s="606"/>
      <c r="AA84" s="606"/>
      <c r="AB84" s="606"/>
      <c r="AC84" s="606"/>
      <c r="AD84" s="606"/>
      <c r="AE84" s="606"/>
      <c r="AF84" s="625"/>
      <c r="AG84" s="625"/>
      <c r="AH84" s="625"/>
      <c r="AI84" s="625"/>
      <c r="AJ84" s="625"/>
      <c r="AK84" s="625"/>
      <c r="AL84" s="625"/>
      <c r="AM84" s="625"/>
    </row>
    <row r="85" spans="2:39" s="672" customFormat="1" x14ac:dyDescent="0.25">
      <c r="B85" s="677"/>
      <c r="C85" s="677"/>
      <c r="D85" s="676"/>
      <c r="E85" s="675"/>
      <c r="F85" s="675"/>
      <c r="G85" s="673"/>
      <c r="H85" s="674"/>
      <c r="I85" s="673"/>
      <c r="J85" s="679" t="str">
        <f>IF(D85&lt;&gt;"",IF(E85&lt;&gt;"",VLOOKUP(CONCATENATE(D85,"-",E85),'[2]Three Phase - UG'!$C$8:$T$18,9,FALSE),""),"")</f>
        <v/>
      </c>
      <c r="K85" s="679" t="str">
        <f>IF(D85&lt;&gt;"",IF(E85&lt;&gt;"",VLOOKUP(CONCATENATE(D85,"-",E85),'[2]Three Phase - UG'!$C$8:$T$18,10,FALSE),""),"")</f>
        <v/>
      </c>
      <c r="L85" s="679" t="str">
        <f>IF(D85&lt;&gt;"",IF(E85&lt;&gt;"",VLOOKUP(CONCATENATE(D85,"-",E85),'[2]Three Phase - UG'!$C$8:$T$18,12,FALSE),""),"")</f>
        <v/>
      </c>
      <c r="M85" s="679" t="str">
        <f>IF(D85&lt;&gt;"",IF(E85&lt;&gt;"",VLOOKUP(CONCATENATE(D85,"-",E85),'[2]Three Phase - UG'!$C$8:$T$18,13,FALSE),""),"")</f>
        <v/>
      </c>
      <c r="N85" s="678" t="str">
        <f>IF(D85&lt;&gt;"",IF(E85&lt;&gt;"",VLOOKUP(CONCATENATE(D85,"-",E85),'[2]Three Phase - UG'!$C$8:$T$18,15,FALSE)*1000000,""),"")</f>
        <v/>
      </c>
      <c r="O85" s="679"/>
      <c r="P85" s="678"/>
      <c r="W85" s="671"/>
      <c r="X85" s="606"/>
      <c r="Y85" s="606"/>
      <c r="Z85" s="606"/>
      <c r="AA85" s="606"/>
      <c r="AB85" s="606"/>
      <c r="AC85" s="606"/>
      <c r="AD85" s="606"/>
      <c r="AE85" s="606"/>
      <c r="AF85" s="625"/>
      <c r="AG85" s="625"/>
      <c r="AH85" s="625"/>
      <c r="AI85" s="625"/>
      <c r="AJ85" s="625"/>
      <c r="AK85" s="625"/>
      <c r="AL85" s="625"/>
      <c r="AM85" s="625"/>
    </row>
    <row r="86" spans="2:39" s="672" customFormat="1" x14ac:dyDescent="0.25">
      <c r="B86" s="677"/>
      <c r="C86" s="677"/>
      <c r="D86" s="676"/>
      <c r="E86" s="675"/>
      <c r="F86" s="675"/>
      <c r="G86" s="673"/>
      <c r="H86" s="674"/>
      <c r="I86" s="673"/>
      <c r="J86" s="679" t="str">
        <f>IF(D86&lt;&gt;"",IF(E86&lt;&gt;"",VLOOKUP(CONCATENATE(D86,"-",E86),'[2]Three Phase - UG'!$C$8:$T$18,9,FALSE),""),"")</f>
        <v/>
      </c>
      <c r="K86" s="679" t="str">
        <f>IF(D86&lt;&gt;"",IF(E86&lt;&gt;"",VLOOKUP(CONCATENATE(D86,"-",E86),'[2]Three Phase - UG'!$C$8:$T$18,10,FALSE),""),"")</f>
        <v/>
      </c>
      <c r="L86" s="679" t="str">
        <f>IF(D86&lt;&gt;"",IF(E86&lt;&gt;"",VLOOKUP(CONCATENATE(D86,"-",E86),'[2]Three Phase - UG'!$C$8:$T$18,12,FALSE),""),"")</f>
        <v/>
      </c>
      <c r="M86" s="679" t="str">
        <f>IF(D86&lt;&gt;"",IF(E86&lt;&gt;"",VLOOKUP(CONCATENATE(D86,"-",E86),'[2]Three Phase - UG'!$C$8:$T$18,13,FALSE),""),"")</f>
        <v/>
      </c>
      <c r="N86" s="678" t="str">
        <f>IF(D86&lt;&gt;"",IF(E86&lt;&gt;"",VLOOKUP(CONCATENATE(D86,"-",E86),'[2]Three Phase - UG'!$C$8:$T$18,15,FALSE)*1000000,""),"")</f>
        <v/>
      </c>
      <c r="O86" s="679"/>
      <c r="P86" s="678"/>
      <c r="W86" s="671"/>
      <c r="X86" s="606"/>
      <c r="Y86" s="606"/>
      <c r="Z86" s="606"/>
      <c r="AA86" s="606"/>
      <c r="AB86" s="606"/>
      <c r="AC86" s="606"/>
      <c r="AD86" s="606"/>
      <c r="AE86" s="606"/>
      <c r="AF86" s="625"/>
      <c r="AG86" s="625"/>
      <c r="AH86" s="625"/>
      <c r="AI86" s="625"/>
      <c r="AJ86" s="625"/>
      <c r="AK86" s="625"/>
      <c r="AL86" s="625"/>
      <c r="AM86" s="625"/>
    </row>
    <row r="87" spans="2:39" s="672" customFormat="1" x14ac:dyDescent="0.25">
      <c r="B87" s="677"/>
      <c r="C87" s="677"/>
      <c r="D87" s="676"/>
      <c r="E87" s="675"/>
      <c r="F87" s="675"/>
      <c r="G87" s="673"/>
      <c r="H87" s="674"/>
      <c r="I87" s="673"/>
      <c r="J87" s="679" t="str">
        <f>IF(D87&lt;&gt;"",IF(E87&lt;&gt;"",VLOOKUP(CONCATENATE(D87,"-",E87),'[2]Three Phase - UG'!$C$8:$T$18,9,FALSE),""),"")</f>
        <v/>
      </c>
      <c r="K87" s="679" t="str">
        <f>IF(D87&lt;&gt;"",IF(E87&lt;&gt;"",VLOOKUP(CONCATENATE(D87,"-",E87),'[2]Three Phase - UG'!$C$8:$T$18,10,FALSE),""),"")</f>
        <v/>
      </c>
      <c r="L87" s="679" t="str">
        <f>IF(D87&lt;&gt;"",IF(E87&lt;&gt;"",VLOOKUP(CONCATENATE(D87,"-",E87),'[2]Three Phase - UG'!$C$8:$T$18,12,FALSE),""),"")</f>
        <v/>
      </c>
      <c r="M87" s="679" t="str">
        <f>IF(D87&lt;&gt;"",IF(E87&lt;&gt;"",VLOOKUP(CONCATENATE(D87,"-",E87),'[2]Three Phase - UG'!$C$8:$T$18,13,FALSE),""),"")</f>
        <v/>
      </c>
      <c r="N87" s="678" t="str">
        <f>IF(D87&lt;&gt;"",IF(E87&lt;&gt;"",VLOOKUP(CONCATENATE(D87,"-",E87),'[2]Three Phase - UG'!$C$8:$T$18,15,FALSE)*1000000,""),"")</f>
        <v/>
      </c>
      <c r="O87" s="679"/>
      <c r="P87" s="678"/>
      <c r="W87" s="671"/>
      <c r="X87" s="606"/>
      <c r="Y87" s="606"/>
      <c r="Z87" s="606"/>
      <c r="AA87" s="606"/>
      <c r="AB87" s="606"/>
      <c r="AC87" s="606"/>
      <c r="AD87" s="606"/>
      <c r="AE87" s="606"/>
      <c r="AF87" s="625"/>
      <c r="AG87" s="625"/>
      <c r="AH87" s="625"/>
      <c r="AI87" s="625"/>
      <c r="AJ87" s="625"/>
      <c r="AK87" s="625"/>
      <c r="AL87" s="625"/>
      <c r="AM87" s="625"/>
    </row>
    <row r="88" spans="2:39" s="672" customFormat="1" x14ac:dyDescent="0.25">
      <c r="B88" s="677"/>
      <c r="C88" s="677"/>
      <c r="D88" s="676"/>
      <c r="E88" s="675"/>
      <c r="F88" s="675"/>
      <c r="G88" s="673"/>
      <c r="H88" s="674"/>
      <c r="I88" s="673"/>
      <c r="J88" s="679" t="str">
        <f>IF(D88&lt;&gt;"",IF(E88&lt;&gt;"",VLOOKUP(CONCATENATE(D88,"-",E88),'[2]Three Phase - UG'!$C$8:$T$18,9,FALSE),""),"")</f>
        <v/>
      </c>
      <c r="K88" s="679" t="str">
        <f>IF(D88&lt;&gt;"",IF(E88&lt;&gt;"",VLOOKUP(CONCATENATE(D88,"-",E88),'[2]Three Phase - UG'!$C$8:$T$18,10,FALSE),""),"")</f>
        <v/>
      </c>
      <c r="L88" s="679" t="str">
        <f>IF(D88&lt;&gt;"",IF(E88&lt;&gt;"",VLOOKUP(CONCATENATE(D88,"-",E88),'[2]Three Phase - UG'!$C$8:$T$18,12,FALSE),""),"")</f>
        <v/>
      </c>
      <c r="M88" s="679" t="str">
        <f>IF(D88&lt;&gt;"",IF(E88&lt;&gt;"",VLOOKUP(CONCATENATE(D88,"-",E88),'[2]Three Phase - UG'!$C$8:$T$18,13,FALSE),""),"")</f>
        <v/>
      </c>
      <c r="N88" s="678" t="str">
        <f>IF(D88&lt;&gt;"",IF(E88&lt;&gt;"",VLOOKUP(CONCATENATE(D88,"-",E88),'[2]Three Phase - UG'!$C$8:$T$18,15,FALSE)*1000000,""),"")</f>
        <v/>
      </c>
      <c r="O88" s="679"/>
      <c r="P88" s="678"/>
      <c r="W88" s="671"/>
      <c r="X88" s="606"/>
      <c r="Y88" s="606"/>
      <c r="Z88" s="606"/>
      <c r="AA88" s="606"/>
      <c r="AB88" s="606"/>
      <c r="AC88" s="606"/>
      <c r="AD88" s="606"/>
      <c r="AE88" s="606"/>
      <c r="AF88" s="625"/>
      <c r="AG88" s="625"/>
      <c r="AH88" s="625"/>
      <c r="AI88" s="625"/>
      <c r="AJ88" s="625"/>
      <c r="AK88" s="625"/>
      <c r="AL88" s="625"/>
      <c r="AM88" s="625"/>
    </row>
    <row r="89" spans="2:39" s="672" customFormat="1" x14ac:dyDescent="0.25">
      <c r="B89" s="677"/>
      <c r="C89" s="677"/>
      <c r="D89" s="676"/>
      <c r="E89" s="675"/>
      <c r="F89" s="675"/>
      <c r="G89" s="673"/>
      <c r="H89" s="674"/>
      <c r="I89" s="673"/>
      <c r="J89" s="679" t="str">
        <f>IF(D89&lt;&gt;"",IF(E89&lt;&gt;"",VLOOKUP(CONCATENATE(D89,"-",E89),'[2]Three Phase - UG'!$C$8:$T$18,9,FALSE),""),"")</f>
        <v/>
      </c>
      <c r="K89" s="679" t="str">
        <f>IF(D89&lt;&gt;"",IF(E89&lt;&gt;"",VLOOKUP(CONCATENATE(D89,"-",E89),'[2]Three Phase - UG'!$C$8:$T$18,10,FALSE),""),"")</f>
        <v/>
      </c>
      <c r="L89" s="679" t="str">
        <f>IF(D89&lt;&gt;"",IF(E89&lt;&gt;"",VLOOKUP(CONCATENATE(D89,"-",E89),'[2]Three Phase - UG'!$C$8:$T$18,12,FALSE),""),"")</f>
        <v/>
      </c>
      <c r="M89" s="679" t="str">
        <f>IF(D89&lt;&gt;"",IF(E89&lt;&gt;"",VLOOKUP(CONCATENATE(D89,"-",E89),'[2]Three Phase - UG'!$C$8:$T$18,13,FALSE),""),"")</f>
        <v/>
      </c>
      <c r="N89" s="678" t="str">
        <f>IF(D89&lt;&gt;"",IF(E89&lt;&gt;"",VLOOKUP(CONCATENATE(D89,"-",E89),'[2]Three Phase - UG'!$C$8:$T$18,15,FALSE)*1000000,""),"")</f>
        <v/>
      </c>
      <c r="O89" s="679"/>
      <c r="P89" s="678"/>
      <c r="W89" s="671"/>
      <c r="X89" s="606"/>
      <c r="Y89" s="606"/>
      <c r="Z89" s="606"/>
      <c r="AA89" s="606"/>
      <c r="AB89" s="606"/>
      <c r="AC89" s="606"/>
      <c r="AD89" s="606"/>
      <c r="AE89" s="606"/>
      <c r="AF89" s="625"/>
      <c r="AG89" s="625"/>
      <c r="AH89" s="625"/>
      <c r="AI89" s="625"/>
      <c r="AJ89" s="625"/>
      <c r="AK89" s="625"/>
      <c r="AL89" s="625"/>
      <c r="AM89" s="625"/>
    </row>
    <row r="90" spans="2:39" s="672" customFormat="1" x14ac:dyDescent="0.25">
      <c r="B90" s="677"/>
      <c r="C90" s="677"/>
      <c r="D90" s="676"/>
      <c r="E90" s="675"/>
      <c r="F90" s="675"/>
      <c r="G90" s="673"/>
      <c r="H90" s="674"/>
      <c r="I90" s="673"/>
      <c r="J90" s="679" t="str">
        <f>IF(D90&lt;&gt;"",IF(E90&lt;&gt;"",VLOOKUP(CONCATENATE(D90,"-",E90),'[2]Three Phase - UG'!$C$8:$T$18,9,FALSE),""),"")</f>
        <v/>
      </c>
      <c r="K90" s="679" t="str">
        <f>IF(D90&lt;&gt;"",IF(E90&lt;&gt;"",VLOOKUP(CONCATENATE(D90,"-",E90),'[2]Three Phase - UG'!$C$8:$T$18,10,FALSE),""),"")</f>
        <v/>
      </c>
      <c r="L90" s="679" t="str">
        <f>IF(D90&lt;&gt;"",IF(E90&lt;&gt;"",VLOOKUP(CONCATENATE(D90,"-",E90),'[2]Three Phase - UG'!$C$8:$T$18,12,FALSE),""),"")</f>
        <v/>
      </c>
      <c r="M90" s="679" t="str">
        <f>IF(D90&lt;&gt;"",IF(E90&lt;&gt;"",VLOOKUP(CONCATENATE(D90,"-",E90),'[2]Three Phase - UG'!$C$8:$T$18,13,FALSE),""),"")</f>
        <v/>
      </c>
      <c r="N90" s="678" t="str">
        <f>IF(D90&lt;&gt;"",IF(E90&lt;&gt;"",VLOOKUP(CONCATENATE(D90,"-",E90),'[2]Three Phase - UG'!$C$8:$T$18,15,FALSE)*1000000,""),"")</f>
        <v/>
      </c>
      <c r="O90" s="679"/>
      <c r="P90" s="678"/>
      <c r="W90" s="671"/>
      <c r="X90" s="606"/>
      <c r="Y90" s="606"/>
      <c r="Z90" s="606"/>
      <c r="AA90" s="606"/>
      <c r="AB90" s="606"/>
      <c r="AC90" s="606"/>
      <c r="AD90" s="606"/>
      <c r="AE90" s="606"/>
      <c r="AF90" s="625"/>
      <c r="AG90" s="625"/>
      <c r="AH90" s="625"/>
      <c r="AI90" s="625"/>
      <c r="AJ90" s="625"/>
      <c r="AK90" s="625"/>
      <c r="AL90" s="625"/>
      <c r="AM90" s="625"/>
    </row>
    <row r="91" spans="2:39" s="672" customFormat="1" x14ac:dyDescent="0.25">
      <c r="B91" s="677"/>
      <c r="C91" s="677"/>
      <c r="D91" s="676"/>
      <c r="E91" s="675"/>
      <c r="F91" s="675"/>
      <c r="G91" s="673"/>
      <c r="H91" s="674"/>
      <c r="I91" s="673"/>
      <c r="J91" s="679" t="str">
        <f>IF(D91&lt;&gt;"",IF(E91&lt;&gt;"",VLOOKUP(CONCATENATE(D91,"-",E91),'[2]Three Phase - UG'!$C$8:$T$18,9,FALSE),""),"")</f>
        <v/>
      </c>
      <c r="K91" s="679" t="str">
        <f>IF(D91&lt;&gt;"",IF(E91&lt;&gt;"",VLOOKUP(CONCATENATE(D91,"-",E91),'[2]Three Phase - UG'!$C$8:$T$18,10,FALSE),""),"")</f>
        <v/>
      </c>
      <c r="L91" s="679" t="str">
        <f>IF(D91&lt;&gt;"",IF(E91&lt;&gt;"",VLOOKUP(CONCATENATE(D91,"-",E91),'[2]Three Phase - UG'!$C$8:$T$18,12,FALSE),""),"")</f>
        <v/>
      </c>
      <c r="M91" s="679" t="str">
        <f>IF(D91&lt;&gt;"",IF(E91&lt;&gt;"",VLOOKUP(CONCATENATE(D91,"-",E91),'[2]Three Phase - UG'!$C$8:$T$18,13,FALSE),""),"")</f>
        <v/>
      </c>
      <c r="N91" s="678" t="str">
        <f>IF(D91&lt;&gt;"",IF(E91&lt;&gt;"",VLOOKUP(CONCATENATE(D91,"-",E91),'[2]Three Phase - UG'!$C$8:$T$18,15,FALSE)*1000000,""),"")</f>
        <v/>
      </c>
      <c r="O91" s="679"/>
      <c r="P91" s="678"/>
      <c r="W91" s="671"/>
      <c r="X91" s="606"/>
      <c r="Y91" s="606"/>
      <c r="Z91" s="606"/>
      <c r="AA91" s="606"/>
      <c r="AB91" s="606"/>
      <c r="AC91" s="606"/>
      <c r="AD91" s="606"/>
      <c r="AE91" s="606"/>
      <c r="AF91" s="625"/>
      <c r="AG91" s="625"/>
      <c r="AH91" s="625"/>
      <c r="AI91" s="625"/>
      <c r="AJ91" s="625"/>
      <c r="AK91" s="625"/>
      <c r="AL91" s="625"/>
      <c r="AM91" s="625"/>
    </row>
    <row r="92" spans="2:39" s="672" customFormat="1" x14ac:dyDescent="0.25">
      <c r="B92" s="677"/>
      <c r="C92" s="677"/>
      <c r="D92" s="676"/>
      <c r="E92" s="675"/>
      <c r="F92" s="675"/>
      <c r="G92" s="673"/>
      <c r="H92" s="674"/>
      <c r="I92" s="673"/>
      <c r="J92" s="679" t="str">
        <f>IF(D92&lt;&gt;"",IF(E92&lt;&gt;"",VLOOKUP(CONCATENATE(D92,"-",E92),'[2]Three Phase - UG'!$C$8:$T$18,9,FALSE),""),"")</f>
        <v/>
      </c>
      <c r="K92" s="679" t="str">
        <f>IF(D92&lt;&gt;"",IF(E92&lt;&gt;"",VLOOKUP(CONCATENATE(D92,"-",E92),'[2]Three Phase - UG'!$C$8:$T$18,10,FALSE),""),"")</f>
        <v/>
      </c>
      <c r="L92" s="679" t="str">
        <f>IF(D92&lt;&gt;"",IF(E92&lt;&gt;"",VLOOKUP(CONCATENATE(D92,"-",E92),'[2]Three Phase - UG'!$C$8:$T$18,12,FALSE),""),"")</f>
        <v/>
      </c>
      <c r="M92" s="679" t="str">
        <f>IF(D92&lt;&gt;"",IF(E92&lt;&gt;"",VLOOKUP(CONCATENATE(D92,"-",E92),'[2]Three Phase - UG'!$C$8:$T$18,13,FALSE),""),"")</f>
        <v/>
      </c>
      <c r="N92" s="678" t="str">
        <f>IF(D92&lt;&gt;"",IF(E92&lt;&gt;"",VLOOKUP(CONCATENATE(D92,"-",E92),'[2]Three Phase - UG'!$C$8:$T$18,15,FALSE)*1000000,""),"")</f>
        <v/>
      </c>
      <c r="O92" s="679"/>
      <c r="P92" s="678"/>
      <c r="W92" s="671"/>
      <c r="X92" s="606"/>
      <c r="Y92" s="606"/>
      <c r="Z92" s="606"/>
      <c r="AA92" s="606"/>
      <c r="AB92" s="606"/>
      <c r="AC92" s="606"/>
      <c r="AD92" s="606"/>
      <c r="AE92" s="606"/>
      <c r="AF92" s="625"/>
      <c r="AG92" s="625"/>
      <c r="AH92" s="625"/>
      <c r="AI92" s="625"/>
      <c r="AJ92" s="625"/>
      <c r="AK92" s="625"/>
      <c r="AL92" s="625"/>
      <c r="AM92" s="625"/>
    </row>
    <row r="93" spans="2:39" s="672" customFormat="1" x14ac:dyDescent="0.25">
      <c r="B93" s="677"/>
      <c r="C93" s="677"/>
      <c r="D93" s="676"/>
      <c r="E93" s="675"/>
      <c r="F93" s="675"/>
      <c r="G93" s="673"/>
      <c r="H93" s="674"/>
      <c r="I93" s="673"/>
      <c r="J93" s="679" t="str">
        <f>IF(D93&lt;&gt;"",IF(E93&lt;&gt;"",VLOOKUP(CONCATENATE(D93,"-",E93),'[2]Three Phase - UG'!$C$8:$T$18,9,FALSE),""),"")</f>
        <v/>
      </c>
      <c r="K93" s="679" t="str">
        <f>IF(D93&lt;&gt;"",IF(E93&lt;&gt;"",VLOOKUP(CONCATENATE(D93,"-",E93),'[2]Three Phase - UG'!$C$8:$T$18,10,FALSE),""),"")</f>
        <v/>
      </c>
      <c r="L93" s="679" t="str">
        <f>IF(D93&lt;&gt;"",IF(E93&lt;&gt;"",VLOOKUP(CONCATENATE(D93,"-",E93),'[2]Three Phase - UG'!$C$8:$T$18,12,FALSE),""),"")</f>
        <v/>
      </c>
      <c r="M93" s="679" t="str">
        <f>IF(D93&lt;&gt;"",IF(E93&lt;&gt;"",VLOOKUP(CONCATENATE(D93,"-",E93),'[2]Three Phase - UG'!$C$8:$T$18,13,FALSE),""),"")</f>
        <v/>
      </c>
      <c r="N93" s="678" t="str">
        <f>IF(D93&lt;&gt;"",IF(E93&lt;&gt;"",VLOOKUP(CONCATENATE(D93,"-",E93),'[2]Three Phase - UG'!$C$8:$T$18,15,FALSE)*1000000,""),"")</f>
        <v/>
      </c>
      <c r="O93" s="679"/>
      <c r="P93" s="678"/>
      <c r="W93" s="671"/>
      <c r="X93" s="606"/>
      <c r="Y93" s="606"/>
      <c r="Z93" s="606"/>
      <c r="AA93" s="606"/>
      <c r="AB93" s="606"/>
      <c r="AC93" s="606"/>
      <c r="AD93" s="606"/>
      <c r="AE93" s="606"/>
      <c r="AF93" s="625"/>
      <c r="AG93" s="625"/>
      <c r="AH93" s="625"/>
      <c r="AI93" s="625"/>
      <c r="AJ93" s="625"/>
      <c r="AK93" s="625"/>
      <c r="AL93" s="625"/>
      <c r="AM93" s="625"/>
    </row>
    <row r="94" spans="2:39" s="672" customFormat="1" x14ac:dyDescent="0.25">
      <c r="B94" s="677"/>
      <c r="C94" s="677"/>
      <c r="D94" s="676"/>
      <c r="E94" s="675"/>
      <c r="F94" s="675"/>
      <c r="G94" s="673"/>
      <c r="H94" s="674"/>
      <c r="I94" s="673"/>
      <c r="J94" s="679" t="str">
        <f>IF(D94&lt;&gt;"",IF(E94&lt;&gt;"",VLOOKUP(CONCATENATE(D94,"-",E94),'[2]Three Phase - UG'!$C$8:$T$18,9,FALSE),""),"")</f>
        <v/>
      </c>
      <c r="K94" s="679" t="str">
        <f>IF(D94&lt;&gt;"",IF(E94&lt;&gt;"",VLOOKUP(CONCATENATE(D94,"-",E94),'[2]Three Phase - UG'!$C$8:$T$18,10,FALSE),""),"")</f>
        <v/>
      </c>
      <c r="L94" s="679" t="str">
        <f>IF(D94&lt;&gt;"",IF(E94&lt;&gt;"",VLOOKUP(CONCATENATE(D94,"-",E94),'[2]Three Phase - UG'!$C$8:$T$18,12,FALSE),""),"")</f>
        <v/>
      </c>
      <c r="M94" s="679" t="str">
        <f>IF(D94&lt;&gt;"",IF(E94&lt;&gt;"",VLOOKUP(CONCATENATE(D94,"-",E94),'[2]Three Phase - UG'!$C$8:$T$18,13,FALSE),""),"")</f>
        <v/>
      </c>
      <c r="N94" s="678" t="str">
        <f>IF(D94&lt;&gt;"",IF(E94&lt;&gt;"",VLOOKUP(CONCATENATE(D94,"-",E94),'[2]Three Phase - UG'!$C$8:$T$18,15,FALSE)*1000000,""),"")</f>
        <v/>
      </c>
      <c r="O94" s="679"/>
      <c r="P94" s="678"/>
      <c r="W94" s="671"/>
      <c r="X94" s="606"/>
      <c r="Y94" s="606"/>
      <c r="Z94" s="606"/>
      <c r="AA94" s="606"/>
      <c r="AB94" s="606"/>
      <c r="AC94" s="606"/>
      <c r="AD94" s="606"/>
      <c r="AE94" s="606"/>
      <c r="AF94" s="625"/>
      <c r="AG94" s="625"/>
      <c r="AH94" s="625"/>
      <c r="AI94" s="625"/>
      <c r="AJ94" s="625"/>
      <c r="AK94" s="625"/>
      <c r="AL94" s="625"/>
      <c r="AM94" s="625"/>
    </row>
    <row r="95" spans="2:39" s="672" customFormat="1" x14ac:dyDescent="0.25">
      <c r="B95" s="677"/>
      <c r="C95" s="677"/>
      <c r="D95" s="676"/>
      <c r="E95" s="675"/>
      <c r="F95" s="675"/>
      <c r="G95" s="673"/>
      <c r="H95" s="674"/>
      <c r="I95" s="673"/>
      <c r="J95" s="679" t="str">
        <f>IF(D95&lt;&gt;"",IF(E95&lt;&gt;"",VLOOKUP(CONCATENATE(D95,"-",E95),'[2]Three Phase - UG'!$C$8:$T$18,9,FALSE),""),"")</f>
        <v/>
      </c>
      <c r="K95" s="679" t="str">
        <f>IF(D95&lt;&gt;"",IF(E95&lt;&gt;"",VLOOKUP(CONCATENATE(D95,"-",E95),'[2]Three Phase - UG'!$C$8:$T$18,10,FALSE),""),"")</f>
        <v/>
      </c>
      <c r="L95" s="679" t="str">
        <f>IF(D95&lt;&gt;"",IF(E95&lt;&gt;"",VLOOKUP(CONCATENATE(D95,"-",E95),'[2]Three Phase - UG'!$C$8:$T$18,12,FALSE),""),"")</f>
        <v/>
      </c>
      <c r="M95" s="679" t="str">
        <f>IF(D95&lt;&gt;"",IF(E95&lt;&gt;"",VLOOKUP(CONCATENATE(D95,"-",E95),'[2]Three Phase - UG'!$C$8:$T$18,13,FALSE),""),"")</f>
        <v/>
      </c>
      <c r="N95" s="678" t="str">
        <f>IF(D95&lt;&gt;"",IF(E95&lt;&gt;"",VLOOKUP(CONCATENATE(D95,"-",E95),'[2]Three Phase - UG'!$C$8:$T$18,15,FALSE)*1000000,""),"")</f>
        <v/>
      </c>
      <c r="O95" s="679"/>
      <c r="P95" s="678"/>
      <c r="W95" s="671"/>
      <c r="X95" s="606"/>
      <c r="Y95" s="606"/>
      <c r="Z95" s="606"/>
      <c r="AA95" s="606"/>
      <c r="AB95" s="606"/>
      <c r="AC95" s="606"/>
      <c r="AD95" s="606"/>
      <c r="AE95" s="606"/>
      <c r="AF95" s="625"/>
      <c r="AG95" s="625"/>
      <c r="AH95" s="625"/>
      <c r="AI95" s="625"/>
      <c r="AJ95" s="625"/>
      <c r="AK95" s="625"/>
      <c r="AL95" s="625"/>
      <c r="AM95" s="625"/>
    </row>
    <row r="96" spans="2:39" s="672" customFormat="1" x14ac:dyDescent="0.25">
      <c r="B96" s="677"/>
      <c r="C96" s="677"/>
      <c r="D96" s="676"/>
      <c r="E96" s="675"/>
      <c r="F96" s="675"/>
      <c r="G96" s="673"/>
      <c r="H96" s="674"/>
      <c r="I96" s="673"/>
      <c r="J96" s="679" t="str">
        <f>IF(D96&lt;&gt;"",IF(E96&lt;&gt;"",VLOOKUP(CONCATENATE(D96,"-",E96),'[2]Three Phase - UG'!$C$8:$T$18,9,FALSE),""),"")</f>
        <v/>
      </c>
      <c r="K96" s="679" t="str">
        <f>IF(D96&lt;&gt;"",IF(E96&lt;&gt;"",VLOOKUP(CONCATENATE(D96,"-",E96),'[2]Three Phase - UG'!$C$8:$T$18,10,FALSE),""),"")</f>
        <v/>
      </c>
      <c r="L96" s="679" t="str">
        <f>IF(D96&lt;&gt;"",IF(E96&lt;&gt;"",VLOOKUP(CONCATENATE(D96,"-",E96),'[2]Three Phase - UG'!$C$8:$T$18,12,FALSE),""),"")</f>
        <v/>
      </c>
      <c r="M96" s="679" t="str">
        <f>IF(D96&lt;&gt;"",IF(E96&lt;&gt;"",VLOOKUP(CONCATENATE(D96,"-",E96),'[2]Three Phase - UG'!$C$8:$T$18,13,FALSE),""),"")</f>
        <v/>
      </c>
      <c r="N96" s="678" t="str">
        <f>IF(D96&lt;&gt;"",IF(E96&lt;&gt;"",VLOOKUP(CONCATENATE(D96,"-",E96),'[2]Three Phase - UG'!$C$8:$T$18,15,FALSE)*1000000,""),"")</f>
        <v/>
      </c>
      <c r="O96" s="679"/>
      <c r="P96" s="678"/>
      <c r="W96" s="671"/>
      <c r="X96" s="606"/>
      <c r="Y96" s="606"/>
      <c r="Z96" s="606"/>
      <c r="AA96" s="606"/>
      <c r="AB96" s="606"/>
      <c r="AC96" s="606"/>
      <c r="AD96" s="606"/>
      <c r="AE96" s="606"/>
      <c r="AF96" s="625"/>
      <c r="AG96" s="625"/>
      <c r="AH96" s="625"/>
      <c r="AI96" s="625"/>
      <c r="AJ96" s="625"/>
      <c r="AK96" s="625"/>
      <c r="AL96" s="625"/>
      <c r="AM96" s="625"/>
    </row>
    <row r="97" spans="2:39" s="672" customFormat="1" x14ac:dyDescent="0.25">
      <c r="B97" s="677"/>
      <c r="C97" s="677"/>
      <c r="D97" s="676"/>
      <c r="E97" s="675"/>
      <c r="F97" s="675"/>
      <c r="G97" s="673"/>
      <c r="H97" s="674"/>
      <c r="I97" s="673"/>
      <c r="J97" s="679" t="str">
        <f>IF(D97&lt;&gt;"",IF(E97&lt;&gt;"",VLOOKUP(CONCATENATE(D97,"-",E97),'[2]Three Phase - UG'!$C$8:$T$18,9,FALSE),""),"")</f>
        <v/>
      </c>
      <c r="K97" s="679" t="str">
        <f>IF(D97&lt;&gt;"",IF(E97&lt;&gt;"",VLOOKUP(CONCATENATE(D97,"-",E97),'[2]Three Phase - UG'!$C$8:$T$18,10,FALSE),""),"")</f>
        <v/>
      </c>
      <c r="L97" s="679" t="str">
        <f>IF(D97&lt;&gt;"",IF(E97&lt;&gt;"",VLOOKUP(CONCATENATE(D97,"-",E97),'[2]Three Phase - UG'!$C$8:$T$18,12,FALSE),""),"")</f>
        <v/>
      </c>
      <c r="M97" s="679" t="str">
        <f>IF(D97&lt;&gt;"",IF(E97&lt;&gt;"",VLOOKUP(CONCATENATE(D97,"-",E97),'[2]Three Phase - UG'!$C$8:$T$18,13,FALSE),""),"")</f>
        <v/>
      </c>
      <c r="N97" s="678" t="str">
        <f>IF(D97&lt;&gt;"",IF(E97&lt;&gt;"",VLOOKUP(CONCATENATE(D97,"-",E97),'[2]Three Phase - UG'!$C$8:$T$18,15,FALSE)*1000000,""),"")</f>
        <v/>
      </c>
      <c r="O97" s="679"/>
      <c r="P97" s="678"/>
      <c r="W97" s="671"/>
      <c r="X97" s="606"/>
      <c r="Y97" s="606"/>
      <c r="Z97" s="606"/>
      <c r="AA97" s="606"/>
      <c r="AB97" s="606"/>
      <c r="AC97" s="606"/>
      <c r="AD97" s="606"/>
      <c r="AE97" s="606"/>
      <c r="AF97" s="625"/>
      <c r="AG97" s="625"/>
      <c r="AH97" s="625"/>
      <c r="AI97" s="625"/>
      <c r="AJ97" s="625"/>
      <c r="AK97" s="625"/>
      <c r="AL97" s="625"/>
      <c r="AM97" s="625"/>
    </row>
    <row r="98" spans="2:39" s="672" customFormat="1" x14ac:dyDescent="0.25">
      <c r="B98" s="677"/>
      <c r="C98" s="677"/>
      <c r="D98" s="676"/>
      <c r="E98" s="675"/>
      <c r="F98" s="675"/>
      <c r="G98" s="673"/>
      <c r="H98" s="674"/>
      <c r="I98" s="673"/>
      <c r="J98" s="679" t="str">
        <f>IF(D98&lt;&gt;"",IF(E98&lt;&gt;"",VLOOKUP(CONCATENATE(D98,"-",E98),'[2]Three Phase - UG'!$C$8:$T$18,9,FALSE),""),"")</f>
        <v/>
      </c>
      <c r="K98" s="679" t="str">
        <f>IF(D98&lt;&gt;"",IF(E98&lt;&gt;"",VLOOKUP(CONCATENATE(D98,"-",E98),'[2]Three Phase - UG'!$C$8:$T$18,10,FALSE),""),"")</f>
        <v/>
      </c>
      <c r="L98" s="679" t="str">
        <f>IF(D98&lt;&gt;"",IF(E98&lt;&gt;"",VLOOKUP(CONCATENATE(D98,"-",E98),'[2]Three Phase - UG'!$C$8:$T$18,12,FALSE),""),"")</f>
        <v/>
      </c>
      <c r="M98" s="679" t="str">
        <f>IF(D98&lt;&gt;"",IF(E98&lt;&gt;"",VLOOKUP(CONCATENATE(D98,"-",E98),'[2]Three Phase - UG'!$C$8:$T$18,13,FALSE),""),"")</f>
        <v/>
      </c>
      <c r="N98" s="678" t="str">
        <f>IF(D98&lt;&gt;"",IF(E98&lt;&gt;"",VLOOKUP(CONCATENATE(D98,"-",E98),'[2]Three Phase - UG'!$C$8:$T$18,15,FALSE)*1000000,""),"")</f>
        <v/>
      </c>
      <c r="O98" s="679"/>
      <c r="P98" s="678"/>
      <c r="W98" s="671"/>
      <c r="X98" s="606"/>
      <c r="Y98" s="606"/>
      <c r="Z98" s="606"/>
      <c r="AA98" s="606"/>
      <c r="AB98" s="606"/>
      <c r="AC98" s="606"/>
      <c r="AD98" s="606"/>
      <c r="AE98" s="606"/>
      <c r="AF98" s="625"/>
      <c r="AG98" s="625"/>
      <c r="AH98" s="625"/>
      <c r="AI98" s="625"/>
      <c r="AJ98" s="625"/>
      <c r="AK98" s="625"/>
      <c r="AL98" s="625"/>
      <c r="AM98" s="625"/>
    </row>
    <row r="99" spans="2:39" s="672" customFormat="1" x14ac:dyDescent="0.25">
      <c r="B99" s="677"/>
      <c r="C99" s="677"/>
      <c r="D99" s="676"/>
      <c r="E99" s="675"/>
      <c r="F99" s="675"/>
      <c r="G99" s="673"/>
      <c r="H99" s="674"/>
      <c r="I99" s="673"/>
      <c r="J99" s="679" t="str">
        <f>IF(D99&lt;&gt;"",IF(E99&lt;&gt;"",VLOOKUP(CONCATENATE(D99,"-",E99),'[2]Three Phase - UG'!$C$8:$T$18,9,FALSE),""),"")</f>
        <v/>
      </c>
      <c r="K99" s="679" t="str">
        <f>IF(D99&lt;&gt;"",IF(E99&lt;&gt;"",VLOOKUP(CONCATENATE(D99,"-",E99),'[2]Three Phase - UG'!$C$8:$T$18,10,FALSE),""),"")</f>
        <v/>
      </c>
      <c r="L99" s="679" t="str">
        <f>IF(D99&lt;&gt;"",IF(E99&lt;&gt;"",VLOOKUP(CONCATENATE(D99,"-",E99),'[2]Three Phase - UG'!$C$8:$T$18,12,FALSE),""),"")</f>
        <v/>
      </c>
      <c r="M99" s="679" t="str">
        <f>IF(D99&lt;&gt;"",IF(E99&lt;&gt;"",VLOOKUP(CONCATENATE(D99,"-",E99),'[2]Three Phase - UG'!$C$8:$T$18,13,FALSE),""),"")</f>
        <v/>
      </c>
      <c r="N99" s="678" t="str">
        <f>IF(D99&lt;&gt;"",IF(E99&lt;&gt;"",VLOOKUP(CONCATENATE(D99,"-",E99),'[2]Three Phase - UG'!$C$8:$T$18,15,FALSE)*1000000,""),"")</f>
        <v/>
      </c>
      <c r="O99" s="679"/>
      <c r="P99" s="678"/>
      <c r="W99" s="671"/>
      <c r="X99" s="606"/>
      <c r="Y99" s="606"/>
      <c r="Z99" s="606"/>
      <c r="AA99" s="606"/>
      <c r="AB99" s="606"/>
      <c r="AC99" s="606"/>
      <c r="AD99" s="606"/>
      <c r="AE99" s="606"/>
      <c r="AF99" s="625"/>
      <c r="AG99" s="625"/>
      <c r="AH99" s="625"/>
      <c r="AI99" s="625"/>
      <c r="AJ99" s="625"/>
      <c r="AK99" s="625"/>
      <c r="AL99" s="625"/>
      <c r="AM99" s="625"/>
    </row>
    <row r="100" spans="2:39" s="672" customFormat="1" x14ac:dyDescent="0.25">
      <c r="B100" s="677"/>
      <c r="C100" s="677"/>
      <c r="D100" s="676"/>
      <c r="E100" s="675"/>
      <c r="F100" s="675"/>
      <c r="G100" s="673"/>
      <c r="H100" s="674"/>
      <c r="I100" s="673"/>
      <c r="J100" s="679" t="str">
        <f>IF(D100&lt;&gt;"",IF(E100&lt;&gt;"",VLOOKUP(CONCATENATE(D100,"-",E100),'[2]Three Phase - UG'!$C$8:$T$18,9,FALSE),""),"")</f>
        <v/>
      </c>
      <c r="K100" s="679" t="str">
        <f>IF(D100&lt;&gt;"",IF(E100&lt;&gt;"",VLOOKUP(CONCATENATE(D100,"-",E100),'[2]Three Phase - UG'!$C$8:$T$18,10,FALSE),""),"")</f>
        <v/>
      </c>
      <c r="L100" s="679" t="str">
        <f>IF(D100&lt;&gt;"",IF(E100&lt;&gt;"",VLOOKUP(CONCATENATE(D100,"-",E100),'[2]Three Phase - UG'!$C$8:$T$18,12,FALSE),""),"")</f>
        <v/>
      </c>
      <c r="M100" s="679" t="str">
        <f>IF(D100&lt;&gt;"",IF(E100&lt;&gt;"",VLOOKUP(CONCATENATE(D100,"-",E100),'[2]Three Phase - UG'!$C$8:$T$18,13,FALSE),""),"")</f>
        <v/>
      </c>
      <c r="N100" s="678" t="str">
        <f>IF(D100&lt;&gt;"",IF(E100&lt;&gt;"",VLOOKUP(CONCATENATE(D100,"-",E100),'[2]Three Phase - UG'!$C$8:$T$18,15,FALSE)*1000000,""),"")</f>
        <v/>
      </c>
      <c r="O100" s="679"/>
      <c r="P100" s="678"/>
      <c r="W100" s="671"/>
      <c r="X100" s="606"/>
      <c r="Y100" s="606"/>
      <c r="Z100" s="606"/>
      <c r="AA100" s="606"/>
      <c r="AB100" s="606"/>
      <c r="AC100" s="606"/>
      <c r="AD100" s="606"/>
      <c r="AE100" s="606"/>
      <c r="AF100" s="625"/>
      <c r="AG100" s="625"/>
      <c r="AH100" s="625"/>
      <c r="AI100" s="625"/>
      <c r="AJ100" s="625"/>
      <c r="AK100" s="625"/>
      <c r="AL100" s="625"/>
      <c r="AM100" s="625"/>
    </row>
    <row r="101" spans="2:39" s="672" customFormat="1" x14ac:dyDescent="0.25">
      <c r="B101" s="677"/>
      <c r="C101" s="677"/>
      <c r="D101" s="676"/>
      <c r="E101" s="675"/>
      <c r="F101" s="675"/>
      <c r="G101" s="673"/>
      <c r="H101" s="674"/>
      <c r="I101" s="673"/>
      <c r="J101" s="679" t="str">
        <f>IF(D101&lt;&gt;"",IF(E101&lt;&gt;"",VLOOKUP(CONCATENATE(D101,"-",E101),'[2]Three Phase - UG'!$C$8:$T$18,9,FALSE),""),"")</f>
        <v/>
      </c>
      <c r="K101" s="679" t="str">
        <f>IF(D101&lt;&gt;"",IF(E101&lt;&gt;"",VLOOKUP(CONCATENATE(D101,"-",E101),'[2]Three Phase - UG'!$C$8:$T$18,10,FALSE),""),"")</f>
        <v/>
      </c>
      <c r="L101" s="679" t="str">
        <f>IF(D101&lt;&gt;"",IF(E101&lt;&gt;"",VLOOKUP(CONCATENATE(D101,"-",E101),'[2]Three Phase - UG'!$C$8:$T$18,12,FALSE),""),"")</f>
        <v/>
      </c>
      <c r="M101" s="679" t="str">
        <f>IF(D101&lt;&gt;"",IF(E101&lt;&gt;"",VLOOKUP(CONCATENATE(D101,"-",E101),'[2]Three Phase - UG'!$C$8:$T$18,13,FALSE),""),"")</f>
        <v/>
      </c>
      <c r="N101" s="678" t="str">
        <f>IF(D101&lt;&gt;"",IF(E101&lt;&gt;"",VLOOKUP(CONCATENATE(D101,"-",E101),'[2]Three Phase - UG'!$C$8:$T$18,15,FALSE)*1000000,""),"")</f>
        <v/>
      </c>
      <c r="O101" s="679"/>
      <c r="P101" s="678"/>
      <c r="W101" s="671"/>
      <c r="X101" s="606"/>
      <c r="Y101" s="606"/>
      <c r="Z101" s="606"/>
      <c r="AA101" s="606"/>
      <c r="AB101" s="606"/>
      <c r="AC101" s="606"/>
      <c r="AD101" s="606"/>
      <c r="AE101" s="606"/>
      <c r="AF101" s="625"/>
      <c r="AG101" s="625"/>
      <c r="AH101" s="625"/>
      <c r="AI101" s="625"/>
      <c r="AJ101" s="625"/>
      <c r="AK101" s="625"/>
      <c r="AL101" s="625"/>
      <c r="AM101" s="625"/>
    </row>
    <row r="102" spans="2:39" s="672" customFormat="1" x14ac:dyDescent="0.25">
      <c r="B102" s="677"/>
      <c r="C102" s="677"/>
      <c r="D102" s="676"/>
      <c r="E102" s="675"/>
      <c r="F102" s="675"/>
      <c r="G102" s="673"/>
      <c r="H102" s="674"/>
      <c r="I102" s="673"/>
      <c r="J102" s="679" t="str">
        <f>IF(D102&lt;&gt;"",IF(E102&lt;&gt;"",VLOOKUP(CONCATENATE(D102,"-",E102),'[2]Three Phase - UG'!$C$8:$T$18,9,FALSE),""),"")</f>
        <v/>
      </c>
      <c r="K102" s="679" t="str">
        <f>IF(D102&lt;&gt;"",IF(E102&lt;&gt;"",VLOOKUP(CONCATENATE(D102,"-",E102),'[2]Three Phase - UG'!$C$8:$T$18,10,FALSE),""),"")</f>
        <v/>
      </c>
      <c r="L102" s="679" t="str">
        <f>IF(D102&lt;&gt;"",IF(E102&lt;&gt;"",VLOOKUP(CONCATENATE(D102,"-",E102),'[2]Three Phase - UG'!$C$8:$T$18,12,FALSE),""),"")</f>
        <v/>
      </c>
      <c r="M102" s="679" t="str">
        <f>IF(D102&lt;&gt;"",IF(E102&lt;&gt;"",VLOOKUP(CONCATENATE(D102,"-",E102),'[2]Three Phase - UG'!$C$8:$T$18,13,FALSE),""),"")</f>
        <v/>
      </c>
      <c r="N102" s="678" t="str">
        <f>IF(D102&lt;&gt;"",IF(E102&lt;&gt;"",VLOOKUP(CONCATENATE(D102,"-",E102),'[2]Three Phase - UG'!$C$8:$T$18,15,FALSE)*1000000,""),"")</f>
        <v/>
      </c>
      <c r="O102" s="679"/>
      <c r="P102" s="678"/>
      <c r="W102" s="671"/>
      <c r="X102" s="606"/>
      <c r="Y102" s="606"/>
      <c r="Z102" s="606"/>
      <c r="AA102" s="606"/>
      <c r="AB102" s="606"/>
      <c r="AC102" s="606"/>
      <c r="AD102" s="606"/>
      <c r="AE102" s="606"/>
      <c r="AF102" s="625"/>
      <c r="AG102" s="625"/>
      <c r="AH102" s="625"/>
      <c r="AI102" s="625"/>
      <c r="AJ102" s="625"/>
      <c r="AK102" s="625"/>
      <c r="AL102" s="625"/>
      <c r="AM102" s="625"/>
    </row>
    <row r="103" spans="2:39" s="672" customFormat="1" x14ac:dyDescent="0.25">
      <c r="B103" s="677"/>
      <c r="C103" s="677"/>
      <c r="D103" s="676"/>
      <c r="E103" s="675"/>
      <c r="F103" s="675"/>
      <c r="G103" s="673"/>
      <c r="H103" s="674"/>
      <c r="I103" s="673"/>
      <c r="J103" s="679" t="str">
        <f>IF(D103&lt;&gt;"",IF(E103&lt;&gt;"",VLOOKUP(CONCATENATE(D103,"-",E103),'[2]Three Phase - UG'!$C$8:$T$18,9,FALSE),""),"")</f>
        <v/>
      </c>
      <c r="K103" s="679" t="str">
        <f>IF(D103&lt;&gt;"",IF(E103&lt;&gt;"",VLOOKUP(CONCATENATE(D103,"-",E103),'[2]Three Phase - UG'!$C$8:$T$18,10,FALSE),""),"")</f>
        <v/>
      </c>
      <c r="L103" s="679" t="str">
        <f>IF(D103&lt;&gt;"",IF(E103&lt;&gt;"",VLOOKUP(CONCATENATE(D103,"-",E103),'[2]Three Phase - UG'!$C$8:$T$18,12,FALSE),""),"")</f>
        <v/>
      </c>
      <c r="M103" s="679" t="str">
        <f>IF(D103&lt;&gt;"",IF(E103&lt;&gt;"",VLOOKUP(CONCATENATE(D103,"-",E103),'[2]Three Phase - UG'!$C$8:$T$18,13,FALSE),""),"")</f>
        <v/>
      </c>
      <c r="N103" s="678" t="str">
        <f>IF(D103&lt;&gt;"",IF(E103&lt;&gt;"",VLOOKUP(CONCATENATE(D103,"-",E103),'[2]Three Phase - UG'!$C$8:$T$18,15,FALSE)*1000000,""),"")</f>
        <v/>
      </c>
      <c r="O103" s="679"/>
      <c r="P103" s="678"/>
      <c r="W103" s="671"/>
      <c r="X103" s="606"/>
      <c r="Y103" s="606"/>
      <c r="Z103" s="606"/>
      <c r="AA103" s="606"/>
      <c r="AB103" s="606"/>
      <c r="AC103" s="606"/>
      <c r="AD103" s="606"/>
      <c r="AE103" s="606"/>
      <c r="AF103" s="625"/>
      <c r="AG103" s="625"/>
      <c r="AH103" s="625"/>
      <c r="AI103" s="625"/>
      <c r="AJ103" s="625"/>
      <c r="AK103" s="625"/>
      <c r="AL103" s="625"/>
      <c r="AM103" s="625"/>
    </row>
    <row r="104" spans="2:39" s="672" customFormat="1" x14ac:dyDescent="0.25">
      <c r="B104" s="677"/>
      <c r="C104" s="677"/>
      <c r="D104" s="676"/>
      <c r="E104" s="675"/>
      <c r="F104" s="675"/>
      <c r="G104" s="673"/>
      <c r="H104" s="674"/>
      <c r="I104" s="673"/>
      <c r="J104" s="679" t="str">
        <f>IF(D104&lt;&gt;"",IF(E104&lt;&gt;"",VLOOKUP(CONCATENATE(D104,"-",E104),'[2]Three Phase - UG'!$C$8:$T$18,9,FALSE),""),"")</f>
        <v/>
      </c>
      <c r="K104" s="679" t="str">
        <f>IF(D104&lt;&gt;"",IF(E104&lt;&gt;"",VLOOKUP(CONCATENATE(D104,"-",E104),'[2]Three Phase - UG'!$C$8:$T$18,10,FALSE),""),"")</f>
        <v/>
      </c>
      <c r="L104" s="679" t="str">
        <f>IF(D104&lt;&gt;"",IF(E104&lt;&gt;"",VLOOKUP(CONCATENATE(D104,"-",E104),'[2]Three Phase - UG'!$C$8:$T$18,12,FALSE),""),"")</f>
        <v/>
      </c>
      <c r="M104" s="679" t="str">
        <f>IF(D104&lt;&gt;"",IF(E104&lt;&gt;"",VLOOKUP(CONCATENATE(D104,"-",E104),'[2]Three Phase - UG'!$C$8:$T$18,13,FALSE),""),"")</f>
        <v/>
      </c>
      <c r="N104" s="678" t="str">
        <f>IF(D104&lt;&gt;"",IF(E104&lt;&gt;"",VLOOKUP(CONCATENATE(D104,"-",E104),'[2]Three Phase - UG'!$C$8:$T$18,15,FALSE)*1000000,""),"")</f>
        <v/>
      </c>
      <c r="O104" s="679"/>
      <c r="P104" s="678"/>
      <c r="W104" s="671"/>
      <c r="X104" s="606"/>
      <c r="Y104" s="606"/>
      <c r="Z104" s="606"/>
      <c r="AA104" s="606"/>
      <c r="AB104" s="606"/>
      <c r="AC104" s="606"/>
      <c r="AD104" s="606"/>
      <c r="AE104" s="606"/>
      <c r="AF104" s="625"/>
      <c r="AG104" s="625"/>
      <c r="AH104" s="625"/>
      <c r="AI104" s="625"/>
      <c r="AJ104" s="625"/>
      <c r="AK104" s="625"/>
      <c r="AL104" s="625"/>
      <c r="AM104" s="625"/>
    </row>
    <row r="105" spans="2:39" s="672" customFormat="1" x14ac:dyDescent="0.25">
      <c r="B105" s="677"/>
      <c r="C105" s="677"/>
      <c r="D105" s="676"/>
      <c r="E105" s="675"/>
      <c r="F105" s="675"/>
      <c r="G105" s="673"/>
      <c r="H105" s="674"/>
      <c r="I105" s="673"/>
      <c r="J105" s="679" t="str">
        <f>IF(D105&lt;&gt;"",IF(E105&lt;&gt;"",VLOOKUP(CONCATENATE(D105,"-",E105),'[2]Three Phase - UG'!$C$8:$T$18,9,FALSE),""),"")</f>
        <v/>
      </c>
      <c r="K105" s="679" t="str">
        <f>IF(D105&lt;&gt;"",IF(E105&lt;&gt;"",VLOOKUP(CONCATENATE(D105,"-",E105),'[2]Three Phase - UG'!$C$8:$T$18,10,FALSE),""),"")</f>
        <v/>
      </c>
      <c r="L105" s="679" t="str">
        <f>IF(D105&lt;&gt;"",IF(E105&lt;&gt;"",VLOOKUP(CONCATENATE(D105,"-",E105),'[2]Three Phase - UG'!$C$8:$T$18,12,FALSE),""),"")</f>
        <v/>
      </c>
      <c r="M105" s="679" t="str">
        <f>IF(D105&lt;&gt;"",IF(E105&lt;&gt;"",VLOOKUP(CONCATENATE(D105,"-",E105),'[2]Three Phase - UG'!$C$8:$T$18,13,FALSE),""),"")</f>
        <v/>
      </c>
      <c r="N105" s="678" t="str">
        <f>IF(D105&lt;&gt;"",IF(E105&lt;&gt;"",VLOOKUP(CONCATENATE(D105,"-",E105),'[2]Three Phase - UG'!$C$8:$T$18,15,FALSE)*1000000,""),"")</f>
        <v/>
      </c>
      <c r="O105" s="679"/>
      <c r="P105" s="678"/>
      <c r="W105" s="671"/>
      <c r="X105" s="606"/>
      <c r="Y105" s="606"/>
      <c r="Z105" s="606"/>
      <c r="AA105" s="606"/>
      <c r="AB105" s="606"/>
      <c r="AC105" s="606"/>
      <c r="AD105" s="606"/>
      <c r="AE105" s="606"/>
      <c r="AF105" s="625"/>
      <c r="AG105" s="625"/>
      <c r="AH105" s="625"/>
      <c r="AI105" s="625"/>
      <c r="AJ105" s="625"/>
      <c r="AK105" s="625"/>
      <c r="AL105" s="625"/>
      <c r="AM105" s="625"/>
    </row>
    <row r="106" spans="2:39" s="672" customFormat="1" x14ac:dyDescent="0.25">
      <c r="B106" s="677"/>
      <c r="C106" s="677"/>
      <c r="D106" s="676"/>
      <c r="E106" s="675"/>
      <c r="F106" s="675"/>
      <c r="G106" s="673"/>
      <c r="H106" s="674"/>
      <c r="I106" s="673"/>
      <c r="J106" s="679" t="str">
        <f>IF(D106&lt;&gt;"",IF(E106&lt;&gt;"",VLOOKUP(CONCATENATE(D106,"-",E106),'[2]Three Phase - UG'!$C$8:$T$18,9,FALSE),""),"")</f>
        <v/>
      </c>
      <c r="K106" s="679" t="str">
        <f>IF(D106&lt;&gt;"",IF(E106&lt;&gt;"",VLOOKUP(CONCATENATE(D106,"-",E106),'[2]Three Phase - UG'!$C$8:$T$18,10,FALSE),""),"")</f>
        <v/>
      </c>
      <c r="L106" s="679" t="str">
        <f>IF(D106&lt;&gt;"",IF(E106&lt;&gt;"",VLOOKUP(CONCATENATE(D106,"-",E106),'[2]Three Phase - UG'!$C$8:$T$18,12,FALSE),""),"")</f>
        <v/>
      </c>
      <c r="M106" s="679" t="str">
        <f>IF(D106&lt;&gt;"",IF(E106&lt;&gt;"",VLOOKUP(CONCATENATE(D106,"-",E106),'[2]Three Phase - UG'!$C$8:$T$18,13,FALSE),""),"")</f>
        <v/>
      </c>
      <c r="N106" s="678" t="str">
        <f>IF(D106&lt;&gt;"",IF(E106&lt;&gt;"",VLOOKUP(CONCATENATE(D106,"-",E106),'[2]Three Phase - UG'!$C$8:$T$18,15,FALSE)*1000000,""),"")</f>
        <v/>
      </c>
      <c r="O106" s="679"/>
      <c r="P106" s="678"/>
      <c r="W106" s="671"/>
      <c r="X106" s="606"/>
      <c r="Y106" s="606"/>
      <c r="Z106" s="606"/>
      <c r="AA106" s="606"/>
      <c r="AB106" s="606"/>
      <c r="AC106" s="606"/>
      <c r="AD106" s="606"/>
      <c r="AE106" s="606"/>
      <c r="AF106" s="625"/>
      <c r="AG106" s="625"/>
      <c r="AH106" s="625"/>
      <c r="AI106" s="625"/>
      <c r="AJ106" s="625"/>
      <c r="AK106" s="625"/>
      <c r="AL106" s="625"/>
      <c r="AM106" s="625"/>
    </row>
    <row r="107" spans="2:39" s="672" customFormat="1" x14ac:dyDescent="0.25">
      <c r="B107" s="677"/>
      <c r="C107" s="677"/>
      <c r="D107" s="676"/>
      <c r="E107" s="675"/>
      <c r="F107" s="675"/>
      <c r="G107" s="673"/>
      <c r="H107" s="674"/>
      <c r="I107" s="673"/>
      <c r="J107" s="679" t="str">
        <f>IF(D107&lt;&gt;"",IF(E107&lt;&gt;"",VLOOKUP(CONCATENATE(D107,"-",E107),'[2]Three Phase - UG'!$C$8:$T$18,9,FALSE),""),"")</f>
        <v/>
      </c>
      <c r="K107" s="679" t="str">
        <f>IF(D107&lt;&gt;"",IF(E107&lt;&gt;"",VLOOKUP(CONCATENATE(D107,"-",E107),'[2]Three Phase - UG'!$C$8:$T$18,10,FALSE),""),"")</f>
        <v/>
      </c>
      <c r="L107" s="679" t="str">
        <f>IF(D107&lt;&gt;"",IF(E107&lt;&gt;"",VLOOKUP(CONCATENATE(D107,"-",E107),'[2]Three Phase - UG'!$C$8:$T$18,12,FALSE),""),"")</f>
        <v/>
      </c>
      <c r="M107" s="679" t="str">
        <f>IF(D107&lt;&gt;"",IF(E107&lt;&gt;"",VLOOKUP(CONCATENATE(D107,"-",E107),'[2]Three Phase - UG'!$C$8:$T$18,13,FALSE),""),"")</f>
        <v/>
      </c>
      <c r="N107" s="678" t="str">
        <f>IF(D107&lt;&gt;"",IF(E107&lt;&gt;"",VLOOKUP(CONCATENATE(D107,"-",E107),'[2]Three Phase - UG'!$C$8:$T$18,15,FALSE)*1000000,""),"")</f>
        <v/>
      </c>
      <c r="O107" s="679"/>
      <c r="P107" s="678"/>
      <c r="W107" s="671"/>
      <c r="X107" s="606"/>
      <c r="Y107" s="606"/>
      <c r="Z107" s="606"/>
      <c r="AA107" s="606"/>
      <c r="AB107" s="606"/>
      <c r="AC107" s="606"/>
      <c r="AD107" s="606"/>
      <c r="AE107" s="606"/>
      <c r="AF107" s="625"/>
      <c r="AG107" s="625"/>
      <c r="AH107" s="625"/>
      <c r="AI107" s="625"/>
      <c r="AJ107" s="625"/>
      <c r="AK107" s="625"/>
      <c r="AL107" s="625"/>
      <c r="AM107" s="625"/>
    </row>
    <row r="108" spans="2:39" s="672" customFormat="1" x14ac:dyDescent="0.25">
      <c r="B108" s="677"/>
      <c r="C108" s="677"/>
      <c r="D108" s="676"/>
      <c r="E108" s="675"/>
      <c r="F108" s="675"/>
      <c r="G108" s="673"/>
      <c r="H108" s="674"/>
      <c r="I108" s="673"/>
      <c r="J108" s="679" t="str">
        <f>IF(D108&lt;&gt;"",IF(E108&lt;&gt;"",VLOOKUP(CONCATENATE(D108,"-",E108),'[2]Three Phase - UG'!$C$8:$T$18,9,FALSE),""),"")</f>
        <v/>
      </c>
      <c r="K108" s="679" t="str">
        <f>IF(D108&lt;&gt;"",IF(E108&lt;&gt;"",VLOOKUP(CONCATENATE(D108,"-",E108),'[2]Three Phase - UG'!$C$8:$T$18,10,FALSE),""),"")</f>
        <v/>
      </c>
      <c r="L108" s="679" t="str">
        <f>IF(D108&lt;&gt;"",IF(E108&lt;&gt;"",VLOOKUP(CONCATENATE(D108,"-",E108),'[2]Three Phase - UG'!$C$8:$T$18,12,FALSE),""),"")</f>
        <v/>
      </c>
      <c r="M108" s="679" t="str">
        <f>IF(D108&lt;&gt;"",IF(E108&lt;&gt;"",VLOOKUP(CONCATENATE(D108,"-",E108),'[2]Three Phase - UG'!$C$8:$T$18,13,FALSE),""),"")</f>
        <v/>
      </c>
      <c r="N108" s="678" t="str">
        <f>IF(D108&lt;&gt;"",IF(E108&lt;&gt;"",VLOOKUP(CONCATENATE(D108,"-",E108),'[2]Three Phase - UG'!$C$8:$T$18,15,FALSE)*1000000,""),"")</f>
        <v/>
      </c>
      <c r="O108" s="679"/>
      <c r="P108" s="678"/>
      <c r="W108" s="671"/>
      <c r="X108" s="606"/>
      <c r="Y108" s="606"/>
      <c r="Z108" s="606"/>
      <c r="AA108" s="606"/>
      <c r="AB108" s="606"/>
      <c r="AC108" s="606"/>
      <c r="AD108" s="606"/>
      <c r="AE108" s="606"/>
      <c r="AF108" s="625"/>
      <c r="AG108" s="625"/>
      <c r="AH108" s="625"/>
      <c r="AI108" s="625"/>
      <c r="AJ108" s="625"/>
      <c r="AK108" s="625"/>
      <c r="AL108" s="625"/>
      <c r="AM108" s="625"/>
    </row>
    <row r="109" spans="2:39" s="672" customFormat="1" x14ac:dyDescent="0.25">
      <c r="B109" s="677"/>
      <c r="C109" s="677"/>
      <c r="D109" s="676"/>
      <c r="E109" s="675"/>
      <c r="F109" s="675"/>
      <c r="G109" s="673"/>
      <c r="H109" s="674"/>
      <c r="I109" s="673"/>
      <c r="J109" s="679" t="str">
        <f>IF(D109&lt;&gt;"",IF(E109&lt;&gt;"",VLOOKUP(CONCATENATE(D109,"-",E109),'[2]Three Phase - UG'!$C$8:$T$18,9,FALSE),""),"")</f>
        <v/>
      </c>
      <c r="K109" s="679" t="str">
        <f>IF(D109&lt;&gt;"",IF(E109&lt;&gt;"",VLOOKUP(CONCATENATE(D109,"-",E109),'[2]Three Phase - UG'!$C$8:$T$18,10,FALSE),""),"")</f>
        <v/>
      </c>
      <c r="L109" s="679" t="str">
        <f>IF(D109&lt;&gt;"",IF(E109&lt;&gt;"",VLOOKUP(CONCATENATE(D109,"-",E109),'[2]Three Phase - UG'!$C$8:$T$18,12,FALSE),""),"")</f>
        <v/>
      </c>
      <c r="M109" s="679" t="str">
        <f>IF(D109&lt;&gt;"",IF(E109&lt;&gt;"",VLOOKUP(CONCATENATE(D109,"-",E109),'[2]Three Phase - UG'!$C$8:$T$18,13,FALSE),""),"")</f>
        <v/>
      </c>
      <c r="N109" s="678" t="str">
        <f>IF(D109&lt;&gt;"",IF(E109&lt;&gt;"",VLOOKUP(CONCATENATE(D109,"-",E109),'[2]Three Phase - UG'!$C$8:$T$18,15,FALSE)*1000000,""),"")</f>
        <v/>
      </c>
      <c r="O109" s="679"/>
      <c r="P109" s="678"/>
      <c r="W109" s="671"/>
      <c r="X109" s="606"/>
      <c r="Y109" s="606"/>
      <c r="Z109" s="606"/>
      <c r="AA109" s="606"/>
      <c r="AB109" s="606"/>
      <c r="AC109" s="606"/>
      <c r="AD109" s="606"/>
      <c r="AE109" s="606"/>
      <c r="AF109" s="625"/>
      <c r="AG109" s="625"/>
      <c r="AH109" s="625"/>
      <c r="AI109" s="625"/>
      <c r="AJ109" s="625"/>
      <c r="AK109" s="625"/>
      <c r="AL109" s="625"/>
      <c r="AM109" s="625"/>
    </row>
    <row r="110" spans="2:39" s="672" customFormat="1" x14ac:dyDescent="0.25">
      <c r="B110" s="677"/>
      <c r="C110" s="677"/>
      <c r="D110" s="676"/>
      <c r="E110" s="675"/>
      <c r="F110" s="675"/>
      <c r="G110" s="673"/>
      <c r="H110" s="674"/>
      <c r="I110" s="673"/>
      <c r="J110" s="679" t="str">
        <f>IF(D110&lt;&gt;"",IF(E110&lt;&gt;"",VLOOKUP(CONCATENATE(D110,"-",E110),'[2]Three Phase - UG'!$C$8:$T$18,9,FALSE),""),"")</f>
        <v/>
      </c>
      <c r="K110" s="679" t="str">
        <f>IF(D110&lt;&gt;"",IF(E110&lt;&gt;"",VLOOKUP(CONCATENATE(D110,"-",E110),'[2]Three Phase - UG'!$C$8:$T$18,10,FALSE),""),"")</f>
        <v/>
      </c>
      <c r="L110" s="679" t="str">
        <f>IF(D110&lt;&gt;"",IF(E110&lt;&gt;"",VLOOKUP(CONCATENATE(D110,"-",E110),'[2]Three Phase - UG'!$C$8:$T$18,12,FALSE),""),"")</f>
        <v/>
      </c>
      <c r="M110" s="679" t="str">
        <f>IF(D110&lt;&gt;"",IF(E110&lt;&gt;"",VLOOKUP(CONCATENATE(D110,"-",E110),'[2]Three Phase - UG'!$C$8:$T$18,13,FALSE),""),"")</f>
        <v/>
      </c>
      <c r="N110" s="678" t="str">
        <f>IF(D110&lt;&gt;"",IF(E110&lt;&gt;"",VLOOKUP(CONCATENATE(D110,"-",E110),'[2]Three Phase - UG'!$C$8:$T$18,15,FALSE)*1000000,""),"")</f>
        <v/>
      </c>
      <c r="O110" s="679"/>
      <c r="P110" s="678"/>
      <c r="W110" s="671"/>
      <c r="X110" s="606"/>
      <c r="Y110" s="606"/>
      <c r="Z110" s="606"/>
      <c r="AA110" s="606"/>
      <c r="AB110" s="606"/>
      <c r="AC110" s="606"/>
      <c r="AD110" s="606"/>
      <c r="AE110" s="606"/>
      <c r="AF110" s="625"/>
      <c r="AG110" s="625"/>
      <c r="AH110" s="625"/>
      <c r="AI110" s="625"/>
      <c r="AJ110" s="625"/>
      <c r="AK110" s="625"/>
      <c r="AL110" s="625"/>
      <c r="AM110" s="625"/>
    </row>
    <row r="111" spans="2:39" s="672" customFormat="1" x14ac:dyDescent="0.25">
      <c r="B111" s="677"/>
      <c r="C111" s="677"/>
      <c r="D111" s="676"/>
      <c r="E111" s="675"/>
      <c r="F111" s="675"/>
      <c r="G111" s="673"/>
      <c r="H111" s="674"/>
      <c r="I111" s="673"/>
      <c r="J111" s="679" t="str">
        <f>IF(D111&lt;&gt;"",IF(E111&lt;&gt;"",VLOOKUP(CONCATENATE(D111,"-",E111),'[2]Three Phase - UG'!$C$8:$T$18,9,FALSE),""),"")</f>
        <v/>
      </c>
      <c r="K111" s="679" t="str">
        <f>IF(D111&lt;&gt;"",IF(E111&lt;&gt;"",VLOOKUP(CONCATENATE(D111,"-",E111),'[2]Three Phase - UG'!$C$8:$T$18,10,FALSE),""),"")</f>
        <v/>
      </c>
      <c r="L111" s="679" t="str">
        <f>IF(D111&lt;&gt;"",IF(E111&lt;&gt;"",VLOOKUP(CONCATENATE(D111,"-",E111),'[2]Three Phase - UG'!$C$8:$T$18,12,FALSE),""),"")</f>
        <v/>
      </c>
      <c r="M111" s="679" t="str">
        <f>IF(D111&lt;&gt;"",IF(E111&lt;&gt;"",VLOOKUP(CONCATENATE(D111,"-",E111),'[2]Three Phase - UG'!$C$8:$T$18,13,FALSE),""),"")</f>
        <v/>
      </c>
      <c r="N111" s="678" t="str">
        <f>IF(D111&lt;&gt;"",IF(E111&lt;&gt;"",VLOOKUP(CONCATENATE(D111,"-",E111),'[2]Three Phase - UG'!$C$8:$T$18,15,FALSE)*1000000,""),"")</f>
        <v/>
      </c>
      <c r="O111" s="679"/>
      <c r="P111" s="678"/>
      <c r="W111" s="671"/>
      <c r="X111" s="606"/>
      <c r="Y111" s="606"/>
      <c r="Z111" s="606"/>
      <c r="AA111" s="606"/>
      <c r="AB111" s="606"/>
      <c r="AC111" s="606"/>
      <c r="AD111" s="606"/>
      <c r="AE111" s="606"/>
      <c r="AF111" s="625"/>
      <c r="AG111" s="625"/>
      <c r="AH111" s="625"/>
      <c r="AI111" s="625"/>
      <c r="AJ111" s="625"/>
      <c r="AK111" s="625"/>
      <c r="AL111" s="625"/>
      <c r="AM111" s="625"/>
    </row>
    <row r="112" spans="2:39" s="672" customFormat="1" x14ac:dyDescent="0.25">
      <c r="B112" s="677"/>
      <c r="C112" s="677"/>
      <c r="D112" s="676"/>
      <c r="E112" s="675"/>
      <c r="F112" s="675"/>
      <c r="G112" s="673"/>
      <c r="H112" s="674"/>
      <c r="I112" s="673"/>
      <c r="J112" s="679" t="str">
        <f>IF(D112&lt;&gt;"",IF(E112&lt;&gt;"",VLOOKUP(CONCATENATE(D112,"-",E112),'[2]Three Phase - UG'!$C$8:$T$18,9,FALSE),""),"")</f>
        <v/>
      </c>
      <c r="K112" s="679" t="str">
        <f>IF(D112&lt;&gt;"",IF(E112&lt;&gt;"",VLOOKUP(CONCATENATE(D112,"-",E112),'[2]Three Phase - UG'!$C$8:$T$18,10,FALSE),""),"")</f>
        <v/>
      </c>
      <c r="L112" s="679" t="str">
        <f>IF(D112&lt;&gt;"",IF(E112&lt;&gt;"",VLOOKUP(CONCATENATE(D112,"-",E112),'[2]Three Phase - UG'!$C$8:$T$18,12,FALSE),""),"")</f>
        <v/>
      </c>
      <c r="M112" s="679" t="str">
        <f>IF(D112&lt;&gt;"",IF(E112&lt;&gt;"",VLOOKUP(CONCATENATE(D112,"-",E112),'[2]Three Phase - UG'!$C$8:$T$18,13,FALSE),""),"")</f>
        <v/>
      </c>
      <c r="N112" s="678" t="str">
        <f>IF(D112&lt;&gt;"",IF(E112&lt;&gt;"",VLOOKUP(CONCATENATE(D112,"-",E112),'[2]Three Phase - UG'!$C$8:$T$18,15,FALSE)*1000000,""),"")</f>
        <v/>
      </c>
      <c r="O112" s="679"/>
      <c r="P112" s="678"/>
      <c r="W112" s="671"/>
      <c r="X112" s="606"/>
      <c r="Y112" s="606"/>
      <c r="Z112" s="606"/>
      <c r="AA112" s="606"/>
      <c r="AB112" s="606"/>
      <c r="AC112" s="606"/>
      <c r="AD112" s="606"/>
      <c r="AE112" s="606"/>
      <c r="AF112" s="625"/>
      <c r="AG112" s="625"/>
      <c r="AH112" s="625"/>
      <c r="AI112" s="625"/>
      <c r="AJ112" s="625"/>
      <c r="AK112" s="625"/>
      <c r="AL112" s="625"/>
      <c r="AM112" s="625"/>
    </row>
    <row r="113" spans="2:39" s="672" customFormat="1" x14ac:dyDescent="0.25">
      <c r="B113" s="677"/>
      <c r="C113" s="677"/>
      <c r="D113" s="676"/>
      <c r="E113" s="675"/>
      <c r="F113" s="675"/>
      <c r="G113" s="673"/>
      <c r="H113" s="674"/>
      <c r="I113" s="673"/>
      <c r="J113" s="679" t="str">
        <f>IF(D113&lt;&gt;"",IF(E113&lt;&gt;"",VLOOKUP(CONCATENATE(D113,"-",E113),'[2]Three Phase - UG'!$C$8:$T$18,9,FALSE),""),"")</f>
        <v/>
      </c>
      <c r="K113" s="679" t="str">
        <f>IF(D113&lt;&gt;"",IF(E113&lt;&gt;"",VLOOKUP(CONCATENATE(D113,"-",E113),'[2]Three Phase - UG'!$C$8:$T$18,10,FALSE),""),"")</f>
        <v/>
      </c>
      <c r="L113" s="679" t="str">
        <f>IF(D113&lt;&gt;"",IF(E113&lt;&gt;"",VLOOKUP(CONCATENATE(D113,"-",E113),'[2]Three Phase - UG'!$C$8:$T$18,12,FALSE),""),"")</f>
        <v/>
      </c>
      <c r="M113" s="679" t="str">
        <f>IF(D113&lt;&gt;"",IF(E113&lt;&gt;"",VLOOKUP(CONCATENATE(D113,"-",E113),'[2]Three Phase - UG'!$C$8:$T$18,13,FALSE),""),"")</f>
        <v/>
      </c>
      <c r="N113" s="678" t="str">
        <f>IF(D113&lt;&gt;"",IF(E113&lt;&gt;"",VLOOKUP(CONCATENATE(D113,"-",E113),'[2]Three Phase - UG'!$C$8:$T$18,15,FALSE)*1000000,""),"")</f>
        <v/>
      </c>
      <c r="O113" s="679"/>
      <c r="P113" s="678"/>
      <c r="W113" s="671"/>
      <c r="X113" s="606"/>
      <c r="Y113" s="606"/>
      <c r="Z113" s="606"/>
      <c r="AA113" s="606"/>
      <c r="AB113" s="606"/>
      <c r="AC113" s="606"/>
      <c r="AD113" s="606"/>
      <c r="AE113" s="606"/>
      <c r="AF113" s="625"/>
      <c r="AG113" s="625"/>
      <c r="AH113" s="625"/>
      <c r="AI113" s="625"/>
      <c r="AJ113" s="625"/>
      <c r="AK113" s="625"/>
      <c r="AL113" s="625"/>
      <c r="AM113" s="625"/>
    </row>
    <row r="114" spans="2:39" s="672" customFormat="1" x14ac:dyDescent="0.25">
      <c r="B114" s="677"/>
      <c r="C114" s="677"/>
      <c r="D114" s="676"/>
      <c r="E114" s="675"/>
      <c r="F114" s="675"/>
      <c r="G114" s="673"/>
      <c r="H114" s="674"/>
      <c r="I114" s="673"/>
      <c r="J114" s="679" t="str">
        <f>IF(D114&lt;&gt;"",IF(E114&lt;&gt;"",VLOOKUP(CONCATENATE(D114,"-",E114),'[2]Three Phase - UG'!$C$8:$T$18,9,FALSE),""),"")</f>
        <v/>
      </c>
      <c r="K114" s="679" t="str">
        <f>IF(D114&lt;&gt;"",IF(E114&lt;&gt;"",VLOOKUP(CONCATENATE(D114,"-",E114),'[2]Three Phase - UG'!$C$8:$T$18,10,FALSE),""),"")</f>
        <v/>
      </c>
      <c r="L114" s="679" t="str">
        <f>IF(D114&lt;&gt;"",IF(E114&lt;&gt;"",VLOOKUP(CONCATENATE(D114,"-",E114),'[2]Three Phase - UG'!$C$8:$T$18,12,FALSE),""),"")</f>
        <v/>
      </c>
      <c r="M114" s="679" t="str">
        <f>IF(D114&lt;&gt;"",IF(E114&lt;&gt;"",VLOOKUP(CONCATENATE(D114,"-",E114),'[2]Three Phase - UG'!$C$8:$T$18,13,FALSE),""),"")</f>
        <v/>
      </c>
      <c r="N114" s="678" t="str">
        <f>IF(D114&lt;&gt;"",IF(E114&lt;&gt;"",VLOOKUP(CONCATENATE(D114,"-",E114),'[2]Three Phase - UG'!$C$8:$T$18,15,FALSE)*1000000,""),"")</f>
        <v/>
      </c>
      <c r="O114" s="679"/>
      <c r="P114" s="678"/>
      <c r="W114" s="671"/>
      <c r="X114" s="606"/>
      <c r="Y114" s="606"/>
      <c r="Z114" s="606"/>
      <c r="AA114" s="606"/>
      <c r="AB114" s="606"/>
      <c r="AC114" s="606"/>
      <c r="AD114" s="606"/>
      <c r="AE114" s="606"/>
      <c r="AF114" s="625"/>
      <c r="AG114" s="625"/>
      <c r="AH114" s="625"/>
      <c r="AI114" s="625"/>
      <c r="AJ114" s="625"/>
      <c r="AK114" s="625"/>
      <c r="AL114" s="625"/>
      <c r="AM114" s="625"/>
    </row>
    <row r="115" spans="2:39" s="672" customFormat="1" x14ac:dyDescent="0.25">
      <c r="B115" s="677"/>
      <c r="C115" s="677"/>
      <c r="D115" s="676"/>
      <c r="E115" s="675"/>
      <c r="F115" s="675"/>
      <c r="G115" s="673"/>
      <c r="H115" s="674"/>
      <c r="I115" s="673"/>
      <c r="J115" s="679" t="str">
        <f>IF(D115&lt;&gt;"",IF(E115&lt;&gt;"",VLOOKUP(CONCATENATE(D115,"-",E115),'[2]Three Phase - UG'!$C$8:$T$18,9,FALSE),""),"")</f>
        <v/>
      </c>
      <c r="K115" s="679" t="str">
        <f>IF(D115&lt;&gt;"",IF(E115&lt;&gt;"",VLOOKUP(CONCATENATE(D115,"-",E115),'[2]Three Phase - UG'!$C$8:$T$18,10,FALSE),""),"")</f>
        <v/>
      </c>
      <c r="L115" s="679" t="str">
        <f>IF(D115&lt;&gt;"",IF(E115&lt;&gt;"",VLOOKUP(CONCATENATE(D115,"-",E115),'[2]Three Phase - UG'!$C$8:$T$18,12,FALSE),""),"")</f>
        <v/>
      </c>
      <c r="M115" s="679" t="str">
        <f>IF(D115&lt;&gt;"",IF(E115&lt;&gt;"",VLOOKUP(CONCATENATE(D115,"-",E115),'[2]Three Phase - UG'!$C$8:$T$18,13,FALSE),""),"")</f>
        <v/>
      </c>
      <c r="N115" s="678" t="str">
        <f>IF(D115&lt;&gt;"",IF(E115&lt;&gt;"",VLOOKUP(CONCATENATE(D115,"-",E115),'[2]Three Phase - UG'!$C$8:$T$18,15,FALSE)*1000000,""),"")</f>
        <v/>
      </c>
      <c r="O115" s="679"/>
      <c r="P115" s="678"/>
      <c r="W115" s="671"/>
      <c r="X115" s="606"/>
      <c r="Y115" s="606"/>
      <c r="Z115" s="606"/>
      <c r="AA115" s="606"/>
      <c r="AB115" s="606"/>
      <c r="AC115" s="606"/>
      <c r="AD115" s="606"/>
      <c r="AE115" s="606"/>
      <c r="AF115" s="625"/>
      <c r="AG115" s="625"/>
      <c r="AH115" s="625"/>
      <c r="AI115" s="625"/>
      <c r="AJ115" s="625"/>
      <c r="AK115" s="625"/>
      <c r="AL115" s="625"/>
      <c r="AM115" s="625"/>
    </row>
    <row r="116" spans="2:39" s="672" customFormat="1" x14ac:dyDescent="0.25">
      <c r="B116" s="677"/>
      <c r="C116" s="677"/>
      <c r="D116" s="676"/>
      <c r="E116" s="675"/>
      <c r="F116" s="675"/>
      <c r="G116" s="673"/>
      <c r="H116" s="674"/>
      <c r="I116" s="673"/>
      <c r="J116" s="679" t="str">
        <f>IF(D116&lt;&gt;"",IF(E116&lt;&gt;"",VLOOKUP(CONCATENATE(D116,"-",E116),'[2]Three Phase - UG'!$C$8:$T$18,9,FALSE),""),"")</f>
        <v/>
      </c>
      <c r="K116" s="679" t="str">
        <f>IF(D116&lt;&gt;"",IF(E116&lt;&gt;"",VLOOKUP(CONCATENATE(D116,"-",E116),'[2]Three Phase - UG'!$C$8:$T$18,10,FALSE),""),"")</f>
        <v/>
      </c>
      <c r="L116" s="679" t="str">
        <f>IF(D116&lt;&gt;"",IF(E116&lt;&gt;"",VLOOKUP(CONCATENATE(D116,"-",E116),'[2]Three Phase - UG'!$C$8:$T$18,12,FALSE),""),"")</f>
        <v/>
      </c>
      <c r="M116" s="679" t="str">
        <f>IF(D116&lt;&gt;"",IF(E116&lt;&gt;"",VLOOKUP(CONCATENATE(D116,"-",E116),'[2]Three Phase - UG'!$C$8:$T$18,13,FALSE),""),"")</f>
        <v/>
      </c>
      <c r="N116" s="678" t="str">
        <f>IF(D116&lt;&gt;"",IF(E116&lt;&gt;"",VLOOKUP(CONCATENATE(D116,"-",E116),'[2]Three Phase - UG'!$C$8:$T$18,15,FALSE)*1000000,""),"")</f>
        <v/>
      </c>
      <c r="O116" s="679"/>
      <c r="P116" s="678"/>
      <c r="W116" s="671"/>
      <c r="X116" s="606"/>
      <c r="Y116" s="606"/>
      <c r="Z116" s="606"/>
      <c r="AA116" s="606"/>
      <c r="AB116" s="606"/>
      <c r="AC116" s="606"/>
      <c r="AD116" s="606"/>
      <c r="AE116" s="606"/>
      <c r="AF116" s="625"/>
      <c r="AG116" s="625"/>
      <c r="AH116" s="625"/>
      <c r="AI116" s="625"/>
      <c r="AJ116" s="625"/>
      <c r="AK116" s="625"/>
      <c r="AL116" s="625"/>
      <c r="AM116" s="625"/>
    </row>
    <row r="117" spans="2:39" s="672" customFormat="1" x14ac:dyDescent="0.25">
      <c r="B117" s="677"/>
      <c r="C117" s="677"/>
      <c r="D117" s="676"/>
      <c r="E117" s="675"/>
      <c r="F117" s="675"/>
      <c r="G117" s="673"/>
      <c r="H117" s="674"/>
      <c r="I117" s="673"/>
      <c r="J117" s="679" t="str">
        <f>IF(D117&lt;&gt;"",IF(E117&lt;&gt;"",VLOOKUP(CONCATENATE(D117,"-",E117),'[2]Three Phase - UG'!$C$8:$T$18,9,FALSE),""),"")</f>
        <v/>
      </c>
      <c r="K117" s="679" t="str">
        <f>IF(D117&lt;&gt;"",IF(E117&lt;&gt;"",VLOOKUP(CONCATENATE(D117,"-",E117),'[2]Three Phase - UG'!$C$8:$T$18,10,FALSE),""),"")</f>
        <v/>
      </c>
      <c r="L117" s="679" t="str">
        <f>IF(D117&lt;&gt;"",IF(E117&lt;&gt;"",VLOOKUP(CONCATENATE(D117,"-",E117),'[2]Three Phase - UG'!$C$8:$T$18,12,FALSE),""),"")</f>
        <v/>
      </c>
      <c r="M117" s="679" t="str">
        <f>IF(D117&lt;&gt;"",IF(E117&lt;&gt;"",VLOOKUP(CONCATENATE(D117,"-",E117),'[2]Three Phase - UG'!$C$8:$T$18,13,FALSE),""),"")</f>
        <v/>
      </c>
      <c r="N117" s="678" t="str">
        <f>IF(D117&lt;&gt;"",IF(E117&lt;&gt;"",VLOOKUP(CONCATENATE(D117,"-",E117),'[2]Three Phase - UG'!$C$8:$T$18,15,FALSE)*1000000,""),"")</f>
        <v/>
      </c>
      <c r="O117" s="679"/>
      <c r="P117" s="678"/>
      <c r="W117" s="671"/>
      <c r="X117" s="606"/>
      <c r="Y117" s="606"/>
      <c r="Z117" s="606"/>
      <c r="AA117" s="606"/>
      <c r="AB117" s="606"/>
      <c r="AC117" s="606"/>
      <c r="AD117" s="606"/>
      <c r="AE117" s="606"/>
      <c r="AF117" s="625"/>
      <c r="AG117" s="625"/>
      <c r="AH117" s="625"/>
      <c r="AI117" s="625"/>
      <c r="AJ117" s="625"/>
      <c r="AK117" s="625"/>
      <c r="AL117" s="625"/>
      <c r="AM117" s="625"/>
    </row>
    <row r="118" spans="2:39" s="672" customFormat="1" x14ac:dyDescent="0.25">
      <c r="B118" s="677"/>
      <c r="C118" s="677"/>
      <c r="D118" s="676"/>
      <c r="E118" s="675"/>
      <c r="F118" s="675"/>
      <c r="G118" s="673"/>
      <c r="H118" s="674"/>
      <c r="I118" s="673"/>
      <c r="J118" s="679" t="str">
        <f>IF(D118&lt;&gt;"",IF(E118&lt;&gt;"",VLOOKUP(CONCATENATE(D118,"-",E118),'[2]Three Phase - UG'!$C$8:$T$18,9,FALSE),""),"")</f>
        <v/>
      </c>
      <c r="K118" s="679" t="str">
        <f>IF(D118&lt;&gt;"",IF(E118&lt;&gt;"",VLOOKUP(CONCATENATE(D118,"-",E118),'[2]Three Phase - UG'!$C$8:$T$18,10,FALSE),""),"")</f>
        <v/>
      </c>
      <c r="L118" s="679" t="str">
        <f>IF(D118&lt;&gt;"",IF(E118&lt;&gt;"",VLOOKUP(CONCATENATE(D118,"-",E118),'[2]Three Phase - UG'!$C$8:$T$18,12,FALSE),""),"")</f>
        <v/>
      </c>
      <c r="M118" s="679" t="str">
        <f>IF(D118&lt;&gt;"",IF(E118&lt;&gt;"",VLOOKUP(CONCATENATE(D118,"-",E118),'[2]Three Phase - UG'!$C$8:$T$18,13,FALSE),""),"")</f>
        <v/>
      </c>
      <c r="N118" s="678" t="str">
        <f>IF(D118&lt;&gt;"",IF(E118&lt;&gt;"",VLOOKUP(CONCATENATE(D118,"-",E118),'[2]Three Phase - UG'!$C$8:$T$18,15,FALSE)*1000000,""),"")</f>
        <v/>
      </c>
      <c r="O118" s="679"/>
      <c r="P118" s="678"/>
      <c r="W118" s="671"/>
      <c r="X118" s="606"/>
      <c r="Y118" s="606"/>
      <c r="Z118" s="606"/>
      <c r="AA118" s="606"/>
      <c r="AB118" s="606"/>
      <c r="AC118" s="606"/>
      <c r="AD118" s="606"/>
      <c r="AE118" s="606"/>
      <c r="AF118" s="625"/>
      <c r="AG118" s="625"/>
      <c r="AH118" s="625"/>
      <c r="AI118" s="625"/>
      <c r="AJ118" s="625"/>
      <c r="AK118" s="625"/>
      <c r="AL118" s="625"/>
      <c r="AM118" s="625"/>
    </row>
    <row r="119" spans="2:39" s="672" customFormat="1" x14ac:dyDescent="0.25">
      <c r="B119" s="677"/>
      <c r="C119" s="677"/>
      <c r="D119" s="676"/>
      <c r="E119" s="675"/>
      <c r="F119" s="675"/>
      <c r="G119" s="673"/>
      <c r="H119" s="674"/>
      <c r="I119" s="673"/>
      <c r="J119" s="679" t="str">
        <f>IF(D119&lt;&gt;"",IF(E119&lt;&gt;"",VLOOKUP(CONCATENATE(D119,"-",E119),'[2]Three Phase - UG'!$C$8:$T$18,9,FALSE),""),"")</f>
        <v/>
      </c>
      <c r="K119" s="679" t="str">
        <f>IF(D119&lt;&gt;"",IF(E119&lt;&gt;"",VLOOKUP(CONCATENATE(D119,"-",E119),'[2]Three Phase - UG'!$C$8:$T$18,10,FALSE),""),"")</f>
        <v/>
      </c>
      <c r="L119" s="679" t="str">
        <f>IF(D119&lt;&gt;"",IF(E119&lt;&gt;"",VLOOKUP(CONCATENATE(D119,"-",E119),'[2]Three Phase - UG'!$C$8:$T$18,12,FALSE),""),"")</f>
        <v/>
      </c>
      <c r="M119" s="679" t="str">
        <f>IF(D119&lt;&gt;"",IF(E119&lt;&gt;"",VLOOKUP(CONCATENATE(D119,"-",E119),'[2]Three Phase - UG'!$C$8:$T$18,13,FALSE),""),"")</f>
        <v/>
      </c>
      <c r="N119" s="678" t="str">
        <f>IF(D119&lt;&gt;"",IF(E119&lt;&gt;"",VLOOKUP(CONCATENATE(D119,"-",E119),'[2]Three Phase - UG'!$C$8:$T$18,15,FALSE)*1000000,""),"")</f>
        <v/>
      </c>
      <c r="O119" s="679"/>
      <c r="P119" s="678"/>
      <c r="W119" s="671"/>
      <c r="X119" s="606"/>
      <c r="Y119" s="606"/>
      <c r="Z119" s="606"/>
      <c r="AA119" s="606"/>
      <c r="AB119" s="606"/>
      <c r="AC119" s="606"/>
      <c r="AD119" s="606"/>
      <c r="AE119" s="606"/>
      <c r="AF119" s="625"/>
      <c r="AG119" s="625"/>
      <c r="AH119" s="625"/>
      <c r="AI119" s="625"/>
      <c r="AJ119" s="625"/>
      <c r="AK119" s="625"/>
      <c r="AL119" s="625"/>
      <c r="AM119" s="625"/>
    </row>
    <row r="120" spans="2:39" s="672" customFormat="1" x14ac:dyDescent="0.25">
      <c r="B120" s="677"/>
      <c r="C120" s="677"/>
      <c r="D120" s="676"/>
      <c r="E120" s="675"/>
      <c r="F120" s="675"/>
      <c r="G120" s="673"/>
      <c r="H120" s="674"/>
      <c r="I120" s="673"/>
      <c r="J120" s="679" t="str">
        <f>IF(D120&lt;&gt;"",IF(E120&lt;&gt;"",VLOOKUP(CONCATENATE(D120,"-",E120),'[2]Three Phase - UG'!$C$8:$T$18,9,FALSE),""),"")</f>
        <v/>
      </c>
      <c r="K120" s="679" t="str">
        <f>IF(D120&lt;&gt;"",IF(E120&lt;&gt;"",VLOOKUP(CONCATENATE(D120,"-",E120),'[2]Three Phase - UG'!$C$8:$T$18,10,FALSE),""),"")</f>
        <v/>
      </c>
      <c r="L120" s="679" t="str">
        <f>IF(D120&lt;&gt;"",IF(E120&lt;&gt;"",VLOOKUP(CONCATENATE(D120,"-",E120),'[2]Three Phase - UG'!$C$8:$T$18,12,FALSE),""),"")</f>
        <v/>
      </c>
      <c r="M120" s="679" t="str">
        <f>IF(D120&lt;&gt;"",IF(E120&lt;&gt;"",VLOOKUP(CONCATENATE(D120,"-",E120),'[2]Three Phase - UG'!$C$8:$T$18,13,FALSE),""),"")</f>
        <v/>
      </c>
      <c r="N120" s="678" t="str">
        <f>IF(D120&lt;&gt;"",IF(E120&lt;&gt;"",VLOOKUP(CONCATENATE(D120,"-",E120),'[2]Three Phase - UG'!$C$8:$T$18,15,FALSE)*1000000,""),"")</f>
        <v/>
      </c>
      <c r="O120" s="679"/>
      <c r="P120" s="678"/>
      <c r="W120" s="671"/>
      <c r="X120" s="606"/>
      <c r="Y120" s="606"/>
      <c r="Z120" s="606"/>
      <c r="AA120" s="606"/>
      <c r="AB120" s="606"/>
      <c r="AC120" s="606"/>
      <c r="AD120" s="606"/>
      <c r="AE120" s="606"/>
      <c r="AF120" s="625"/>
      <c r="AG120" s="625"/>
      <c r="AH120" s="625"/>
      <c r="AI120" s="625"/>
      <c r="AJ120" s="625"/>
      <c r="AK120" s="625"/>
      <c r="AL120" s="625"/>
      <c r="AM120" s="625"/>
    </row>
    <row r="121" spans="2:39" s="672" customFormat="1" x14ac:dyDescent="0.25">
      <c r="B121" s="677"/>
      <c r="C121" s="677"/>
      <c r="D121" s="676"/>
      <c r="E121" s="675"/>
      <c r="F121" s="675"/>
      <c r="G121" s="673"/>
      <c r="H121" s="674"/>
      <c r="I121" s="673"/>
      <c r="J121" s="679" t="str">
        <f>IF(D121&lt;&gt;"",IF(E121&lt;&gt;"",VLOOKUP(CONCATENATE(D121,"-",E121),'[2]Three Phase - UG'!$C$8:$T$18,9,FALSE),""),"")</f>
        <v/>
      </c>
      <c r="K121" s="679" t="str">
        <f>IF(D121&lt;&gt;"",IF(E121&lt;&gt;"",VLOOKUP(CONCATENATE(D121,"-",E121),'[2]Three Phase - UG'!$C$8:$T$18,10,FALSE),""),"")</f>
        <v/>
      </c>
      <c r="L121" s="679" t="str">
        <f>IF(D121&lt;&gt;"",IF(E121&lt;&gt;"",VLOOKUP(CONCATENATE(D121,"-",E121),'[2]Three Phase - UG'!$C$8:$T$18,12,FALSE),""),"")</f>
        <v/>
      </c>
      <c r="M121" s="679" t="str">
        <f>IF(D121&lt;&gt;"",IF(E121&lt;&gt;"",VLOOKUP(CONCATENATE(D121,"-",E121),'[2]Three Phase - UG'!$C$8:$T$18,13,FALSE),""),"")</f>
        <v/>
      </c>
      <c r="N121" s="678" t="str">
        <f>IF(D121&lt;&gt;"",IF(E121&lt;&gt;"",VLOOKUP(CONCATENATE(D121,"-",E121),'[2]Three Phase - UG'!$C$8:$T$18,15,FALSE)*1000000,""),"")</f>
        <v/>
      </c>
      <c r="O121" s="679"/>
      <c r="P121" s="678"/>
      <c r="W121" s="671"/>
      <c r="X121" s="606"/>
      <c r="Y121" s="606"/>
      <c r="Z121" s="606"/>
      <c r="AA121" s="606"/>
      <c r="AB121" s="606"/>
      <c r="AC121" s="606"/>
      <c r="AD121" s="606"/>
      <c r="AE121" s="606"/>
      <c r="AF121" s="625"/>
      <c r="AG121" s="625"/>
      <c r="AH121" s="625"/>
      <c r="AI121" s="625"/>
      <c r="AJ121" s="625"/>
      <c r="AK121" s="625"/>
      <c r="AL121" s="625"/>
      <c r="AM121" s="625"/>
    </row>
    <row r="122" spans="2:39" s="672" customFormat="1" x14ac:dyDescent="0.25">
      <c r="B122" s="677"/>
      <c r="C122" s="677"/>
      <c r="D122" s="676"/>
      <c r="E122" s="675"/>
      <c r="F122" s="675"/>
      <c r="G122" s="673"/>
      <c r="H122" s="674"/>
      <c r="I122" s="673"/>
      <c r="J122" s="679" t="str">
        <f>IF(D122&lt;&gt;"",IF(E122&lt;&gt;"",VLOOKUP(CONCATENATE(D122,"-",E122),'[2]Three Phase - UG'!$C$8:$T$18,9,FALSE),""),"")</f>
        <v/>
      </c>
      <c r="K122" s="679" t="str">
        <f>IF(D122&lt;&gt;"",IF(E122&lt;&gt;"",VLOOKUP(CONCATENATE(D122,"-",E122),'[2]Three Phase - UG'!$C$8:$T$18,10,FALSE),""),"")</f>
        <v/>
      </c>
      <c r="L122" s="679" t="str">
        <f>IF(D122&lt;&gt;"",IF(E122&lt;&gt;"",VLOOKUP(CONCATENATE(D122,"-",E122),'[2]Three Phase - UG'!$C$8:$T$18,12,FALSE),""),"")</f>
        <v/>
      </c>
      <c r="M122" s="679" t="str">
        <f>IF(D122&lt;&gt;"",IF(E122&lt;&gt;"",VLOOKUP(CONCATENATE(D122,"-",E122),'[2]Three Phase - UG'!$C$8:$T$18,13,FALSE),""),"")</f>
        <v/>
      </c>
      <c r="N122" s="678" t="str">
        <f>IF(D122&lt;&gt;"",IF(E122&lt;&gt;"",VLOOKUP(CONCATENATE(D122,"-",E122),'[2]Three Phase - UG'!$C$8:$T$18,15,FALSE)*1000000,""),"")</f>
        <v/>
      </c>
      <c r="O122" s="679"/>
      <c r="P122" s="678"/>
      <c r="W122" s="671"/>
      <c r="X122" s="606"/>
      <c r="Y122" s="606"/>
      <c r="Z122" s="606"/>
      <c r="AA122" s="606"/>
      <c r="AB122" s="606"/>
      <c r="AC122" s="606"/>
      <c r="AD122" s="606"/>
      <c r="AE122" s="606"/>
      <c r="AF122" s="625"/>
      <c r="AG122" s="625"/>
      <c r="AH122" s="625"/>
      <c r="AI122" s="625"/>
      <c r="AJ122" s="625"/>
      <c r="AK122" s="625"/>
      <c r="AL122" s="625"/>
      <c r="AM122" s="625"/>
    </row>
    <row r="123" spans="2:39" s="672" customFormat="1" x14ac:dyDescent="0.25">
      <c r="B123" s="677"/>
      <c r="C123" s="677"/>
      <c r="D123" s="676"/>
      <c r="E123" s="675"/>
      <c r="F123" s="675"/>
      <c r="G123" s="673"/>
      <c r="H123" s="674"/>
      <c r="I123" s="673"/>
      <c r="J123" s="679" t="str">
        <f>IF(D123&lt;&gt;"",IF(E123&lt;&gt;"",VLOOKUP(CONCATENATE(D123,"-",E123),'[2]Three Phase - UG'!$C$8:$T$18,9,FALSE),""),"")</f>
        <v/>
      </c>
      <c r="K123" s="679" t="str">
        <f>IF(D123&lt;&gt;"",IF(E123&lt;&gt;"",VLOOKUP(CONCATENATE(D123,"-",E123),'[2]Three Phase - UG'!$C$8:$T$18,10,FALSE),""),"")</f>
        <v/>
      </c>
      <c r="L123" s="679" t="str">
        <f>IF(D123&lt;&gt;"",IF(E123&lt;&gt;"",VLOOKUP(CONCATENATE(D123,"-",E123),'[2]Three Phase - UG'!$C$8:$T$18,12,FALSE),""),"")</f>
        <v/>
      </c>
      <c r="M123" s="679" t="str">
        <f>IF(D123&lt;&gt;"",IF(E123&lt;&gt;"",VLOOKUP(CONCATENATE(D123,"-",E123),'[2]Three Phase - UG'!$C$8:$T$18,13,FALSE),""),"")</f>
        <v/>
      </c>
      <c r="N123" s="678" t="str">
        <f>IF(D123&lt;&gt;"",IF(E123&lt;&gt;"",VLOOKUP(CONCATENATE(D123,"-",E123),'[2]Three Phase - UG'!$C$8:$T$18,15,FALSE)*1000000,""),"")</f>
        <v/>
      </c>
      <c r="O123" s="679"/>
      <c r="P123" s="678"/>
      <c r="W123" s="671"/>
      <c r="X123" s="606"/>
      <c r="Y123" s="606"/>
      <c r="Z123" s="606"/>
      <c r="AA123" s="606"/>
      <c r="AB123" s="606"/>
      <c r="AC123" s="606"/>
      <c r="AD123" s="606"/>
      <c r="AE123" s="606"/>
      <c r="AF123" s="625"/>
      <c r="AG123" s="625"/>
      <c r="AH123" s="625"/>
      <c r="AI123" s="625"/>
      <c r="AJ123" s="625"/>
      <c r="AK123" s="625"/>
      <c r="AL123" s="625"/>
      <c r="AM123" s="625"/>
    </row>
    <row r="124" spans="2:39" s="672" customFormat="1" x14ac:dyDescent="0.25">
      <c r="B124" s="677"/>
      <c r="C124" s="677"/>
      <c r="D124" s="676"/>
      <c r="E124" s="675"/>
      <c r="F124" s="675"/>
      <c r="G124" s="673"/>
      <c r="H124" s="674"/>
      <c r="I124" s="673"/>
      <c r="J124" s="679" t="str">
        <f>IF(D124&lt;&gt;"",IF(E124&lt;&gt;"",VLOOKUP(CONCATENATE(D124,"-",E124),'[2]Three Phase - UG'!$C$8:$T$18,9,FALSE),""),"")</f>
        <v/>
      </c>
      <c r="K124" s="679" t="str">
        <f>IF(D124&lt;&gt;"",IF(E124&lt;&gt;"",VLOOKUP(CONCATENATE(D124,"-",E124),'[2]Three Phase - UG'!$C$8:$T$18,10,FALSE),""),"")</f>
        <v/>
      </c>
      <c r="L124" s="679" t="str">
        <f>IF(D124&lt;&gt;"",IF(E124&lt;&gt;"",VLOOKUP(CONCATENATE(D124,"-",E124),'[2]Three Phase - UG'!$C$8:$T$18,12,FALSE),""),"")</f>
        <v/>
      </c>
      <c r="M124" s="679" t="str">
        <f>IF(D124&lt;&gt;"",IF(E124&lt;&gt;"",VLOOKUP(CONCATENATE(D124,"-",E124),'[2]Three Phase - UG'!$C$8:$T$18,13,FALSE),""),"")</f>
        <v/>
      </c>
      <c r="N124" s="678" t="str">
        <f>IF(D124&lt;&gt;"",IF(E124&lt;&gt;"",VLOOKUP(CONCATENATE(D124,"-",E124),'[2]Three Phase - UG'!$C$8:$T$18,15,FALSE)*1000000,""),"")</f>
        <v/>
      </c>
      <c r="O124" s="679"/>
      <c r="P124" s="678"/>
      <c r="W124" s="671"/>
      <c r="X124" s="606"/>
      <c r="Y124" s="606"/>
      <c r="Z124" s="606"/>
      <c r="AA124" s="606"/>
      <c r="AB124" s="606"/>
      <c r="AC124" s="606"/>
      <c r="AD124" s="606"/>
      <c r="AE124" s="606"/>
      <c r="AF124" s="625"/>
      <c r="AG124" s="625"/>
      <c r="AH124" s="625"/>
      <c r="AI124" s="625"/>
      <c r="AJ124" s="625"/>
      <c r="AK124" s="625"/>
      <c r="AL124" s="625"/>
      <c r="AM124" s="625"/>
    </row>
    <row r="125" spans="2:39" s="672" customFormat="1" x14ac:dyDescent="0.25">
      <c r="B125" s="677"/>
      <c r="C125" s="677"/>
      <c r="D125" s="676"/>
      <c r="E125" s="675"/>
      <c r="F125" s="675"/>
      <c r="G125" s="673"/>
      <c r="H125" s="674"/>
      <c r="I125" s="673"/>
      <c r="J125" s="679" t="str">
        <f>IF(D125&lt;&gt;"",IF(E125&lt;&gt;"",VLOOKUP(CONCATENATE(D125,"-",E125),'[2]Three Phase - UG'!$C$8:$T$18,9,FALSE),""),"")</f>
        <v/>
      </c>
      <c r="K125" s="679" t="str">
        <f>IF(D125&lt;&gt;"",IF(E125&lt;&gt;"",VLOOKUP(CONCATENATE(D125,"-",E125),'[2]Three Phase - UG'!$C$8:$T$18,10,FALSE),""),"")</f>
        <v/>
      </c>
      <c r="L125" s="679" t="str">
        <f>IF(D125&lt;&gt;"",IF(E125&lt;&gt;"",VLOOKUP(CONCATENATE(D125,"-",E125),'[2]Three Phase - UG'!$C$8:$T$18,12,FALSE),""),"")</f>
        <v/>
      </c>
      <c r="M125" s="679" t="str">
        <f>IF(D125&lt;&gt;"",IF(E125&lt;&gt;"",VLOOKUP(CONCATENATE(D125,"-",E125),'[2]Three Phase - UG'!$C$8:$T$18,13,FALSE),""),"")</f>
        <v/>
      </c>
      <c r="N125" s="678" t="str">
        <f>IF(D125&lt;&gt;"",IF(E125&lt;&gt;"",VLOOKUP(CONCATENATE(D125,"-",E125),'[2]Three Phase - UG'!$C$8:$T$18,15,FALSE)*1000000,""),"")</f>
        <v/>
      </c>
      <c r="O125" s="679"/>
      <c r="P125" s="678"/>
      <c r="W125" s="671"/>
      <c r="X125" s="606"/>
      <c r="Y125" s="606"/>
      <c r="Z125" s="606"/>
      <c r="AA125" s="606"/>
      <c r="AB125" s="606"/>
      <c r="AC125" s="606"/>
      <c r="AD125" s="606"/>
      <c r="AE125" s="606"/>
      <c r="AF125" s="625"/>
      <c r="AG125" s="625"/>
      <c r="AH125" s="625"/>
      <c r="AI125" s="625"/>
      <c r="AJ125" s="625"/>
      <c r="AK125" s="625"/>
      <c r="AL125" s="625"/>
      <c r="AM125" s="625"/>
    </row>
    <row r="126" spans="2:39" s="672" customFormat="1" x14ac:dyDescent="0.25">
      <c r="B126" s="677"/>
      <c r="C126" s="677"/>
      <c r="D126" s="676"/>
      <c r="E126" s="675"/>
      <c r="F126" s="675"/>
      <c r="G126" s="673"/>
      <c r="H126" s="674"/>
      <c r="I126" s="673"/>
      <c r="J126" s="679" t="str">
        <f>IF(D126&lt;&gt;"",IF(E126&lt;&gt;"",VLOOKUP(CONCATENATE(D126,"-",E126),'[2]Three Phase - UG'!$C$8:$T$18,9,FALSE),""),"")</f>
        <v/>
      </c>
      <c r="K126" s="679" t="str">
        <f>IF(D126&lt;&gt;"",IF(E126&lt;&gt;"",VLOOKUP(CONCATENATE(D126,"-",E126),'[2]Three Phase - UG'!$C$8:$T$18,10,FALSE),""),"")</f>
        <v/>
      </c>
      <c r="L126" s="679" t="str">
        <f>IF(D126&lt;&gt;"",IF(E126&lt;&gt;"",VLOOKUP(CONCATENATE(D126,"-",E126),'[2]Three Phase - UG'!$C$8:$T$18,12,FALSE),""),"")</f>
        <v/>
      </c>
      <c r="M126" s="679" t="str">
        <f>IF(D126&lt;&gt;"",IF(E126&lt;&gt;"",VLOOKUP(CONCATENATE(D126,"-",E126),'[2]Three Phase - UG'!$C$8:$T$18,13,FALSE),""),"")</f>
        <v/>
      </c>
      <c r="N126" s="678" t="str">
        <f>IF(D126&lt;&gt;"",IF(E126&lt;&gt;"",VLOOKUP(CONCATENATE(D126,"-",E126),'[2]Three Phase - UG'!$C$8:$T$18,15,FALSE)*1000000,""),"")</f>
        <v/>
      </c>
      <c r="O126" s="679"/>
      <c r="P126" s="678"/>
      <c r="W126" s="671"/>
      <c r="X126" s="606"/>
      <c r="Y126" s="606"/>
      <c r="Z126" s="606"/>
      <c r="AA126" s="606"/>
      <c r="AB126" s="606"/>
      <c r="AC126" s="606"/>
      <c r="AD126" s="606"/>
      <c r="AE126" s="606"/>
      <c r="AF126" s="625"/>
      <c r="AG126" s="625"/>
      <c r="AH126" s="625"/>
      <c r="AI126" s="625"/>
      <c r="AJ126" s="625"/>
      <c r="AK126" s="625"/>
      <c r="AL126" s="625"/>
      <c r="AM126" s="625"/>
    </row>
    <row r="127" spans="2:39" s="672" customFormat="1" x14ac:dyDescent="0.25">
      <c r="B127" s="677"/>
      <c r="C127" s="677"/>
      <c r="D127" s="676"/>
      <c r="E127" s="675"/>
      <c r="F127" s="675"/>
      <c r="G127" s="673"/>
      <c r="H127" s="674"/>
      <c r="I127" s="673"/>
      <c r="J127" s="679" t="str">
        <f>IF(D127&lt;&gt;"",IF(E127&lt;&gt;"",VLOOKUP(CONCATENATE(D127,"-",E127),'[2]Three Phase - UG'!$C$8:$T$18,9,FALSE),""),"")</f>
        <v/>
      </c>
      <c r="K127" s="679" t="str">
        <f>IF(D127&lt;&gt;"",IF(E127&lt;&gt;"",VLOOKUP(CONCATENATE(D127,"-",E127),'[2]Three Phase - UG'!$C$8:$T$18,10,FALSE),""),"")</f>
        <v/>
      </c>
      <c r="L127" s="679" t="str">
        <f>IF(D127&lt;&gt;"",IF(E127&lt;&gt;"",VLOOKUP(CONCATENATE(D127,"-",E127),'[2]Three Phase - UG'!$C$8:$T$18,12,FALSE),""),"")</f>
        <v/>
      </c>
      <c r="M127" s="679" t="str">
        <f>IF(D127&lt;&gt;"",IF(E127&lt;&gt;"",VLOOKUP(CONCATENATE(D127,"-",E127),'[2]Three Phase - UG'!$C$8:$T$18,13,FALSE),""),"")</f>
        <v/>
      </c>
      <c r="N127" s="678" t="str">
        <f>IF(D127&lt;&gt;"",IF(E127&lt;&gt;"",VLOOKUP(CONCATENATE(D127,"-",E127),'[2]Three Phase - UG'!$C$8:$T$18,15,FALSE)*1000000,""),"")</f>
        <v/>
      </c>
      <c r="O127" s="679"/>
      <c r="P127" s="678"/>
      <c r="W127" s="671"/>
      <c r="X127" s="606"/>
      <c r="Y127" s="606"/>
      <c r="Z127" s="606"/>
      <c r="AA127" s="606"/>
      <c r="AB127" s="606"/>
      <c r="AC127" s="606"/>
      <c r="AD127" s="606"/>
      <c r="AE127" s="606"/>
      <c r="AF127" s="625"/>
      <c r="AG127" s="625"/>
      <c r="AH127" s="625"/>
      <c r="AI127" s="625"/>
      <c r="AJ127" s="625"/>
      <c r="AK127" s="625"/>
      <c r="AL127" s="625"/>
      <c r="AM127" s="625"/>
    </row>
    <row r="128" spans="2:39" s="672" customFormat="1" x14ac:dyDescent="0.25">
      <c r="B128" s="677"/>
      <c r="C128" s="677"/>
      <c r="D128" s="676"/>
      <c r="E128" s="675"/>
      <c r="F128" s="675"/>
      <c r="G128" s="673"/>
      <c r="H128" s="674"/>
      <c r="I128" s="673"/>
      <c r="J128" s="679" t="str">
        <f>IF(D128&lt;&gt;"",IF(E128&lt;&gt;"",VLOOKUP(CONCATENATE(D128,"-",E128),'[2]Three Phase - UG'!$C$8:$T$18,9,FALSE),""),"")</f>
        <v/>
      </c>
      <c r="K128" s="679" t="str">
        <f>IF(D128&lt;&gt;"",IF(E128&lt;&gt;"",VLOOKUP(CONCATENATE(D128,"-",E128),'[2]Three Phase - UG'!$C$8:$T$18,10,FALSE),""),"")</f>
        <v/>
      </c>
      <c r="L128" s="679" t="str">
        <f>IF(D128&lt;&gt;"",IF(E128&lt;&gt;"",VLOOKUP(CONCATENATE(D128,"-",E128),'[2]Three Phase - UG'!$C$8:$T$18,12,FALSE),""),"")</f>
        <v/>
      </c>
      <c r="M128" s="679" t="str">
        <f>IF(D128&lt;&gt;"",IF(E128&lt;&gt;"",VLOOKUP(CONCATENATE(D128,"-",E128),'[2]Three Phase - UG'!$C$8:$T$18,13,FALSE),""),"")</f>
        <v/>
      </c>
      <c r="N128" s="678" t="str">
        <f>IF(D128&lt;&gt;"",IF(E128&lt;&gt;"",VLOOKUP(CONCATENATE(D128,"-",E128),'[2]Three Phase - UG'!$C$8:$T$18,15,FALSE)*1000000,""),"")</f>
        <v/>
      </c>
      <c r="O128" s="679"/>
      <c r="P128" s="678"/>
      <c r="W128" s="671"/>
      <c r="X128" s="606"/>
      <c r="Y128" s="606"/>
      <c r="Z128" s="606"/>
      <c r="AA128" s="606"/>
      <c r="AB128" s="606"/>
      <c r="AC128" s="606"/>
      <c r="AD128" s="606"/>
      <c r="AE128" s="606"/>
      <c r="AF128" s="625"/>
      <c r="AG128" s="625"/>
      <c r="AH128" s="625"/>
      <c r="AI128" s="625"/>
      <c r="AJ128" s="625"/>
      <c r="AK128" s="625"/>
      <c r="AL128" s="625"/>
      <c r="AM128" s="625"/>
    </row>
    <row r="129" spans="2:39" s="672" customFormat="1" x14ac:dyDescent="0.25">
      <c r="B129" s="677"/>
      <c r="C129" s="677"/>
      <c r="D129" s="676"/>
      <c r="E129" s="675"/>
      <c r="F129" s="675"/>
      <c r="G129" s="673"/>
      <c r="H129" s="674"/>
      <c r="I129" s="673"/>
      <c r="J129" s="679" t="str">
        <f>IF(D129&lt;&gt;"",IF(E129&lt;&gt;"",VLOOKUP(CONCATENATE(D129,"-",E129),'[2]Three Phase - UG'!$C$8:$T$18,9,FALSE),""),"")</f>
        <v/>
      </c>
      <c r="K129" s="679" t="str">
        <f>IF(D129&lt;&gt;"",IF(E129&lt;&gt;"",VLOOKUP(CONCATENATE(D129,"-",E129),'[2]Three Phase - UG'!$C$8:$T$18,10,FALSE),""),"")</f>
        <v/>
      </c>
      <c r="L129" s="679" t="str">
        <f>IF(D129&lt;&gt;"",IF(E129&lt;&gt;"",VLOOKUP(CONCATENATE(D129,"-",E129),'[2]Three Phase - UG'!$C$8:$T$18,12,FALSE),""),"")</f>
        <v/>
      </c>
      <c r="M129" s="679" t="str">
        <f>IF(D129&lt;&gt;"",IF(E129&lt;&gt;"",VLOOKUP(CONCATENATE(D129,"-",E129),'[2]Three Phase - UG'!$C$8:$T$18,13,FALSE),""),"")</f>
        <v/>
      </c>
      <c r="N129" s="678" t="str">
        <f>IF(D129&lt;&gt;"",IF(E129&lt;&gt;"",VLOOKUP(CONCATENATE(D129,"-",E129),'[2]Three Phase - UG'!$C$8:$T$18,15,FALSE)*1000000,""),"")</f>
        <v/>
      </c>
      <c r="O129" s="679"/>
      <c r="P129" s="678"/>
      <c r="W129" s="671"/>
      <c r="X129" s="606"/>
      <c r="Y129" s="606"/>
      <c r="Z129" s="606"/>
      <c r="AA129" s="606"/>
      <c r="AB129" s="606"/>
      <c r="AC129" s="606"/>
      <c r="AD129" s="606"/>
      <c r="AE129" s="606"/>
      <c r="AF129" s="625"/>
      <c r="AG129" s="625"/>
      <c r="AH129" s="625"/>
      <c r="AI129" s="625"/>
      <c r="AJ129" s="625"/>
      <c r="AK129" s="625"/>
      <c r="AL129" s="625"/>
      <c r="AM129" s="625"/>
    </row>
    <row r="130" spans="2:39" s="672" customFormat="1" x14ac:dyDescent="0.25">
      <c r="B130" s="677"/>
      <c r="C130" s="677"/>
      <c r="D130" s="676"/>
      <c r="E130" s="675"/>
      <c r="F130" s="675"/>
      <c r="G130" s="673"/>
      <c r="H130" s="674"/>
      <c r="I130" s="673"/>
      <c r="J130" s="679" t="str">
        <f>IF(D130&lt;&gt;"",IF(E130&lt;&gt;"",VLOOKUP(CONCATENATE(D130,"-",E130),'[2]Three Phase - UG'!$C$8:$T$18,9,FALSE),""),"")</f>
        <v/>
      </c>
      <c r="K130" s="679" t="str">
        <f>IF(D130&lt;&gt;"",IF(E130&lt;&gt;"",VLOOKUP(CONCATENATE(D130,"-",E130),'[2]Three Phase - UG'!$C$8:$T$18,10,FALSE),""),"")</f>
        <v/>
      </c>
      <c r="L130" s="679" t="str">
        <f>IF(D130&lt;&gt;"",IF(E130&lt;&gt;"",VLOOKUP(CONCATENATE(D130,"-",E130),'[2]Three Phase - UG'!$C$8:$T$18,12,FALSE),""),"")</f>
        <v/>
      </c>
      <c r="M130" s="679" t="str">
        <f>IF(D130&lt;&gt;"",IF(E130&lt;&gt;"",VLOOKUP(CONCATENATE(D130,"-",E130),'[2]Three Phase - UG'!$C$8:$T$18,13,FALSE),""),"")</f>
        <v/>
      </c>
      <c r="N130" s="678" t="str">
        <f>IF(D130&lt;&gt;"",IF(E130&lt;&gt;"",VLOOKUP(CONCATENATE(D130,"-",E130),'[2]Three Phase - UG'!$C$8:$T$18,15,FALSE)*1000000,""),"")</f>
        <v/>
      </c>
      <c r="O130" s="679"/>
      <c r="P130" s="678"/>
      <c r="W130" s="671"/>
      <c r="X130" s="606"/>
      <c r="Y130" s="606"/>
      <c r="Z130" s="606"/>
      <c r="AA130" s="606"/>
      <c r="AB130" s="606"/>
      <c r="AC130" s="606"/>
      <c r="AD130" s="606"/>
      <c r="AE130" s="606"/>
      <c r="AF130" s="625"/>
      <c r="AG130" s="625"/>
      <c r="AH130" s="625"/>
      <c r="AI130" s="625"/>
      <c r="AJ130" s="625"/>
      <c r="AK130" s="625"/>
      <c r="AL130" s="625"/>
      <c r="AM130" s="625"/>
    </row>
    <row r="131" spans="2:39" s="672" customFormat="1" x14ac:dyDescent="0.25">
      <c r="B131" s="677"/>
      <c r="C131" s="677"/>
      <c r="D131" s="676"/>
      <c r="E131" s="675"/>
      <c r="F131" s="675"/>
      <c r="G131" s="673"/>
      <c r="H131" s="674"/>
      <c r="I131" s="673"/>
      <c r="J131" s="679" t="str">
        <f>IF(D131&lt;&gt;"",IF(E131&lt;&gt;"",VLOOKUP(CONCATENATE(D131,"-",E131),'[2]Three Phase - UG'!$C$8:$T$18,9,FALSE),""),"")</f>
        <v/>
      </c>
      <c r="K131" s="679" t="str">
        <f>IF(D131&lt;&gt;"",IF(E131&lt;&gt;"",VLOOKUP(CONCATENATE(D131,"-",E131),'[2]Three Phase - UG'!$C$8:$T$18,10,FALSE),""),"")</f>
        <v/>
      </c>
      <c r="L131" s="679" t="str">
        <f>IF(D131&lt;&gt;"",IF(E131&lt;&gt;"",VLOOKUP(CONCATENATE(D131,"-",E131),'[2]Three Phase - UG'!$C$8:$T$18,12,FALSE),""),"")</f>
        <v/>
      </c>
      <c r="M131" s="679" t="str">
        <f>IF(D131&lt;&gt;"",IF(E131&lt;&gt;"",VLOOKUP(CONCATENATE(D131,"-",E131),'[2]Three Phase - UG'!$C$8:$T$18,13,FALSE),""),"")</f>
        <v/>
      </c>
      <c r="N131" s="678" t="str">
        <f>IF(D131&lt;&gt;"",IF(E131&lt;&gt;"",VLOOKUP(CONCATENATE(D131,"-",E131),'[2]Three Phase - UG'!$C$8:$T$18,15,FALSE)*1000000,""),"")</f>
        <v/>
      </c>
      <c r="O131" s="679"/>
      <c r="P131" s="678"/>
      <c r="W131" s="671"/>
      <c r="X131" s="606"/>
      <c r="Y131" s="606"/>
      <c r="Z131" s="606"/>
      <c r="AA131" s="606"/>
      <c r="AB131" s="606"/>
      <c r="AC131" s="606"/>
      <c r="AD131" s="606"/>
      <c r="AE131" s="606"/>
      <c r="AF131" s="625"/>
      <c r="AG131" s="625"/>
      <c r="AH131" s="625"/>
      <c r="AI131" s="625"/>
      <c r="AJ131" s="625"/>
      <c r="AK131" s="625"/>
      <c r="AL131" s="625"/>
      <c r="AM131" s="625"/>
    </row>
    <row r="132" spans="2:39" s="672" customFormat="1" x14ac:dyDescent="0.25">
      <c r="B132" s="677"/>
      <c r="C132" s="677"/>
      <c r="D132" s="676"/>
      <c r="E132" s="675"/>
      <c r="F132" s="675"/>
      <c r="G132" s="673"/>
      <c r="H132" s="674"/>
      <c r="I132" s="673"/>
      <c r="J132" s="679" t="str">
        <f>IF(D132&lt;&gt;"",IF(E132&lt;&gt;"",VLOOKUP(CONCATENATE(D132,"-",E132),'[2]Three Phase - UG'!$C$8:$T$18,9,FALSE),""),"")</f>
        <v/>
      </c>
      <c r="K132" s="679" t="str">
        <f>IF(D132&lt;&gt;"",IF(E132&lt;&gt;"",VLOOKUP(CONCATENATE(D132,"-",E132),'[2]Three Phase - UG'!$C$8:$T$18,10,FALSE),""),"")</f>
        <v/>
      </c>
      <c r="L132" s="679" t="str">
        <f>IF(D132&lt;&gt;"",IF(E132&lt;&gt;"",VLOOKUP(CONCATENATE(D132,"-",E132),'[2]Three Phase - UG'!$C$8:$T$18,12,FALSE),""),"")</f>
        <v/>
      </c>
      <c r="M132" s="679" t="str">
        <f>IF(D132&lt;&gt;"",IF(E132&lt;&gt;"",VLOOKUP(CONCATENATE(D132,"-",E132),'[2]Three Phase - UG'!$C$8:$T$18,13,FALSE),""),"")</f>
        <v/>
      </c>
      <c r="N132" s="678" t="str">
        <f>IF(D132&lt;&gt;"",IF(E132&lt;&gt;"",VLOOKUP(CONCATENATE(D132,"-",E132),'[2]Three Phase - UG'!$C$8:$T$18,15,FALSE)*1000000,""),"")</f>
        <v/>
      </c>
      <c r="O132" s="679"/>
      <c r="P132" s="678"/>
      <c r="W132" s="671"/>
      <c r="X132" s="606"/>
      <c r="Y132" s="606"/>
      <c r="Z132" s="606"/>
      <c r="AA132" s="606"/>
      <c r="AB132" s="606"/>
      <c r="AC132" s="606"/>
      <c r="AD132" s="606"/>
      <c r="AE132" s="606"/>
      <c r="AF132" s="625"/>
      <c r="AG132" s="625"/>
      <c r="AH132" s="625"/>
      <c r="AI132" s="625"/>
      <c r="AJ132" s="625"/>
      <c r="AK132" s="625"/>
      <c r="AL132" s="625"/>
      <c r="AM132" s="625"/>
    </row>
    <row r="133" spans="2:39" s="672" customFormat="1" x14ac:dyDescent="0.25">
      <c r="B133" s="677"/>
      <c r="C133" s="677"/>
      <c r="D133" s="676"/>
      <c r="E133" s="675"/>
      <c r="F133" s="675"/>
      <c r="G133" s="673"/>
      <c r="H133" s="674"/>
      <c r="I133" s="673"/>
      <c r="J133" s="679" t="str">
        <f>IF(D133&lt;&gt;"",IF(E133&lt;&gt;"",VLOOKUP(CONCATENATE(D133,"-",E133),'[2]Three Phase - UG'!$C$8:$T$18,9,FALSE),""),"")</f>
        <v/>
      </c>
      <c r="K133" s="679" t="str">
        <f>IF(D133&lt;&gt;"",IF(E133&lt;&gt;"",VLOOKUP(CONCATENATE(D133,"-",E133),'[2]Three Phase - UG'!$C$8:$T$18,10,FALSE),""),"")</f>
        <v/>
      </c>
      <c r="L133" s="679" t="str">
        <f>IF(D133&lt;&gt;"",IF(E133&lt;&gt;"",VLOOKUP(CONCATENATE(D133,"-",E133),'[2]Three Phase - UG'!$C$8:$T$18,12,FALSE),""),"")</f>
        <v/>
      </c>
      <c r="M133" s="679" t="str">
        <f>IF(D133&lt;&gt;"",IF(E133&lt;&gt;"",VLOOKUP(CONCATENATE(D133,"-",E133),'[2]Three Phase - UG'!$C$8:$T$18,13,FALSE),""),"")</f>
        <v/>
      </c>
      <c r="N133" s="678" t="str">
        <f>IF(D133&lt;&gt;"",IF(E133&lt;&gt;"",VLOOKUP(CONCATENATE(D133,"-",E133),'[2]Three Phase - UG'!$C$8:$T$18,15,FALSE)*1000000,""),"")</f>
        <v/>
      </c>
      <c r="O133" s="679"/>
      <c r="P133" s="678"/>
      <c r="W133" s="671"/>
      <c r="X133" s="606"/>
      <c r="Y133" s="606"/>
      <c r="Z133" s="606"/>
      <c r="AA133" s="606"/>
      <c r="AB133" s="606"/>
      <c r="AC133" s="606"/>
      <c r="AD133" s="606"/>
      <c r="AE133" s="606"/>
      <c r="AF133" s="625"/>
      <c r="AG133" s="625"/>
      <c r="AH133" s="625"/>
      <c r="AI133" s="625"/>
      <c r="AJ133" s="625"/>
      <c r="AK133" s="625"/>
      <c r="AL133" s="625"/>
      <c r="AM133" s="625"/>
    </row>
    <row r="134" spans="2:39" s="672" customFormat="1" x14ac:dyDescent="0.25">
      <c r="B134" s="677"/>
      <c r="C134" s="677"/>
      <c r="D134" s="676"/>
      <c r="E134" s="675"/>
      <c r="F134" s="675"/>
      <c r="G134" s="673"/>
      <c r="H134" s="674"/>
      <c r="I134" s="673"/>
      <c r="J134" s="679" t="str">
        <f>IF(D134&lt;&gt;"",IF(E134&lt;&gt;"",VLOOKUP(CONCATENATE(D134,"-",E134),'[2]Three Phase - UG'!$C$8:$T$18,9,FALSE),""),"")</f>
        <v/>
      </c>
      <c r="K134" s="679" t="str">
        <f>IF(D134&lt;&gt;"",IF(E134&lt;&gt;"",VLOOKUP(CONCATENATE(D134,"-",E134),'[2]Three Phase - UG'!$C$8:$T$18,10,FALSE),""),"")</f>
        <v/>
      </c>
      <c r="L134" s="679" t="str">
        <f>IF(D134&lt;&gt;"",IF(E134&lt;&gt;"",VLOOKUP(CONCATENATE(D134,"-",E134),'[2]Three Phase - UG'!$C$8:$T$18,12,FALSE),""),"")</f>
        <v/>
      </c>
      <c r="M134" s="679" t="str">
        <f>IF(D134&lt;&gt;"",IF(E134&lt;&gt;"",VLOOKUP(CONCATENATE(D134,"-",E134),'[2]Three Phase - UG'!$C$8:$T$18,13,FALSE),""),"")</f>
        <v/>
      </c>
      <c r="N134" s="678" t="str">
        <f>IF(D134&lt;&gt;"",IF(E134&lt;&gt;"",VLOOKUP(CONCATENATE(D134,"-",E134),'[2]Three Phase - UG'!$C$8:$T$18,15,FALSE)*1000000,""),"")</f>
        <v/>
      </c>
      <c r="O134" s="679"/>
      <c r="P134" s="678"/>
      <c r="W134" s="671"/>
      <c r="X134" s="606"/>
      <c r="Y134" s="606"/>
      <c r="Z134" s="606"/>
      <c r="AA134" s="606"/>
      <c r="AB134" s="606"/>
      <c r="AC134" s="606"/>
      <c r="AD134" s="606"/>
      <c r="AE134" s="606"/>
      <c r="AF134" s="625"/>
      <c r="AG134" s="625"/>
      <c r="AH134" s="625"/>
      <c r="AI134" s="625"/>
      <c r="AJ134" s="625"/>
      <c r="AK134" s="625"/>
      <c r="AL134" s="625"/>
      <c r="AM134" s="625"/>
    </row>
    <row r="135" spans="2:39" s="672" customFormat="1" x14ac:dyDescent="0.25">
      <c r="B135" s="677"/>
      <c r="C135" s="677"/>
      <c r="D135" s="676"/>
      <c r="E135" s="675"/>
      <c r="F135" s="675"/>
      <c r="G135" s="673"/>
      <c r="H135" s="674"/>
      <c r="I135" s="673"/>
      <c r="J135" s="679" t="str">
        <f>IF(D135&lt;&gt;"",IF(E135&lt;&gt;"",VLOOKUP(CONCATENATE(D135,"-",E135),'[2]Three Phase - UG'!$C$8:$T$18,9,FALSE),""),"")</f>
        <v/>
      </c>
      <c r="K135" s="679" t="str">
        <f>IF(D135&lt;&gt;"",IF(E135&lt;&gt;"",VLOOKUP(CONCATENATE(D135,"-",E135),'[2]Three Phase - UG'!$C$8:$T$18,10,FALSE),""),"")</f>
        <v/>
      </c>
      <c r="L135" s="679" t="str">
        <f>IF(D135&lt;&gt;"",IF(E135&lt;&gt;"",VLOOKUP(CONCATENATE(D135,"-",E135),'[2]Three Phase - UG'!$C$8:$T$18,12,FALSE),""),"")</f>
        <v/>
      </c>
      <c r="M135" s="679" t="str">
        <f>IF(D135&lt;&gt;"",IF(E135&lt;&gt;"",VLOOKUP(CONCATENATE(D135,"-",E135),'[2]Three Phase - UG'!$C$8:$T$18,13,FALSE),""),"")</f>
        <v/>
      </c>
      <c r="N135" s="678" t="str">
        <f>IF(D135&lt;&gt;"",IF(E135&lt;&gt;"",VLOOKUP(CONCATENATE(D135,"-",E135),'[2]Three Phase - UG'!$C$8:$T$18,15,FALSE)*1000000,""),"")</f>
        <v/>
      </c>
      <c r="O135" s="679"/>
      <c r="P135" s="678"/>
      <c r="W135" s="671"/>
      <c r="X135" s="606"/>
      <c r="Y135" s="606"/>
      <c r="Z135" s="606"/>
      <c r="AA135" s="606"/>
      <c r="AB135" s="606"/>
      <c r="AC135" s="606"/>
      <c r="AD135" s="606"/>
      <c r="AE135" s="606"/>
      <c r="AF135" s="625"/>
      <c r="AG135" s="625"/>
      <c r="AH135" s="625"/>
      <c r="AI135" s="625"/>
      <c r="AJ135" s="625"/>
      <c r="AK135" s="625"/>
      <c r="AL135" s="625"/>
      <c r="AM135" s="625"/>
    </row>
    <row r="136" spans="2:39" s="672" customFormat="1" x14ac:dyDescent="0.25">
      <c r="B136" s="677"/>
      <c r="C136" s="677"/>
      <c r="D136" s="676"/>
      <c r="E136" s="675"/>
      <c r="F136" s="675"/>
      <c r="G136" s="673"/>
      <c r="H136" s="674"/>
      <c r="I136" s="673"/>
      <c r="J136" s="679" t="str">
        <f>IF(D136&lt;&gt;"",IF(E136&lt;&gt;"",VLOOKUP(CONCATENATE(D136,"-",E136),'[2]Three Phase - UG'!$C$8:$T$18,9,FALSE),""),"")</f>
        <v/>
      </c>
      <c r="K136" s="679" t="str">
        <f>IF(D136&lt;&gt;"",IF(E136&lt;&gt;"",VLOOKUP(CONCATENATE(D136,"-",E136),'[2]Three Phase - UG'!$C$8:$T$18,10,FALSE),""),"")</f>
        <v/>
      </c>
      <c r="L136" s="679" t="str">
        <f>IF(D136&lt;&gt;"",IF(E136&lt;&gt;"",VLOOKUP(CONCATENATE(D136,"-",E136),'[2]Three Phase - UG'!$C$8:$T$18,12,FALSE),""),"")</f>
        <v/>
      </c>
      <c r="M136" s="679" t="str">
        <f>IF(D136&lt;&gt;"",IF(E136&lt;&gt;"",VLOOKUP(CONCATENATE(D136,"-",E136),'[2]Three Phase - UG'!$C$8:$T$18,13,FALSE),""),"")</f>
        <v/>
      </c>
      <c r="N136" s="678" t="str">
        <f>IF(D136&lt;&gt;"",IF(E136&lt;&gt;"",VLOOKUP(CONCATENATE(D136,"-",E136),'[2]Three Phase - UG'!$C$8:$T$18,15,FALSE)*1000000,""),"")</f>
        <v/>
      </c>
      <c r="O136" s="679"/>
      <c r="P136" s="678"/>
      <c r="W136" s="671"/>
      <c r="X136" s="606"/>
      <c r="Y136" s="606"/>
      <c r="Z136" s="606"/>
      <c r="AA136" s="606"/>
      <c r="AB136" s="606"/>
      <c r="AC136" s="606"/>
      <c r="AD136" s="606"/>
      <c r="AE136" s="606"/>
      <c r="AF136" s="625"/>
      <c r="AG136" s="625"/>
      <c r="AH136" s="625"/>
      <c r="AI136" s="625"/>
      <c r="AJ136" s="625"/>
      <c r="AK136" s="625"/>
      <c r="AL136" s="625"/>
      <c r="AM136" s="625"/>
    </row>
    <row r="137" spans="2:39" s="672" customFormat="1" x14ac:dyDescent="0.25">
      <c r="B137" s="677"/>
      <c r="C137" s="677"/>
      <c r="D137" s="676"/>
      <c r="E137" s="675"/>
      <c r="F137" s="675"/>
      <c r="G137" s="673"/>
      <c r="H137" s="674"/>
      <c r="I137" s="673"/>
      <c r="J137" s="679" t="str">
        <f>IF(D137&lt;&gt;"",IF(E137&lt;&gt;"",VLOOKUP(CONCATENATE(D137,"-",E137),'[2]Three Phase - UG'!$C$8:$T$18,9,FALSE),""),"")</f>
        <v/>
      </c>
      <c r="K137" s="679" t="str">
        <f>IF(D137&lt;&gt;"",IF(E137&lt;&gt;"",VLOOKUP(CONCATENATE(D137,"-",E137),'[2]Three Phase - UG'!$C$8:$T$18,10,FALSE),""),"")</f>
        <v/>
      </c>
      <c r="L137" s="679" t="str">
        <f>IF(D137&lt;&gt;"",IF(E137&lt;&gt;"",VLOOKUP(CONCATENATE(D137,"-",E137),'[2]Three Phase - UG'!$C$8:$T$18,12,FALSE),""),"")</f>
        <v/>
      </c>
      <c r="M137" s="679" t="str">
        <f>IF(D137&lt;&gt;"",IF(E137&lt;&gt;"",VLOOKUP(CONCATENATE(D137,"-",E137),'[2]Three Phase - UG'!$C$8:$T$18,13,FALSE),""),"")</f>
        <v/>
      </c>
      <c r="N137" s="678" t="str">
        <f>IF(D137&lt;&gt;"",IF(E137&lt;&gt;"",VLOOKUP(CONCATENATE(D137,"-",E137),'[2]Three Phase - UG'!$C$8:$T$18,15,FALSE)*1000000,""),"")</f>
        <v/>
      </c>
      <c r="O137" s="679"/>
      <c r="P137" s="678"/>
      <c r="W137" s="671"/>
      <c r="X137" s="606"/>
      <c r="Y137" s="606"/>
      <c r="Z137" s="606"/>
      <c r="AA137" s="606"/>
      <c r="AB137" s="606"/>
      <c r="AC137" s="606"/>
      <c r="AD137" s="606"/>
      <c r="AE137" s="606"/>
      <c r="AF137" s="625"/>
      <c r="AG137" s="625"/>
      <c r="AH137" s="625"/>
      <c r="AI137" s="625"/>
      <c r="AJ137" s="625"/>
      <c r="AK137" s="625"/>
      <c r="AL137" s="625"/>
      <c r="AM137" s="625"/>
    </row>
    <row r="138" spans="2:39" s="672" customFormat="1" x14ac:dyDescent="0.25">
      <c r="B138" s="677"/>
      <c r="C138" s="677"/>
      <c r="D138" s="676"/>
      <c r="E138" s="675"/>
      <c r="F138" s="675"/>
      <c r="G138" s="673"/>
      <c r="H138" s="674"/>
      <c r="I138" s="673"/>
      <c r="J138" s="679" t="str">
        <f>IF(D138&lt;&gt;"",IF(E138&lt;&gt;"",VLOOKUP(CONCATENATE(D138,"-",E138),'[2]Three Phase - UG'!$C$8:$T$18,9,FALSE),""),"")</f>
        <v/>
      </c>
      <c r="K138" s="679" t="str">
        <f>IF(D138&lt;&gt;"",IF(E138&lt;&gt;"",VLOOKUP(CONCATENATE(D138,"-",E138),'[2]Three Phase - UG'!$C$8:$T$18,10,FALSE),""),"")</f>
        <v/>
      </c>
      <c r="L138" s="679" t="str">
        <f>IF(D138&lt;&gt;"",IF(E138&lt;&gt;"",VLOOKUP(CONCATENATE(D138,"-",E138),'[2]Three Phase - UG'!$C$8:$T$18,12,FALSE),""),"")</f>
        <v/>
      </c>
      <c r="M138" s="679" t="str">
        <f>IF(D138&lt;&gt;"",IF(E138&lt;&gt;"",VLOOKUP(CONCATENATE(D138,"-",E138),'[2]Three Phase - UG'!$C$8:$T$18,13,FALSE),""),"")</f>
        <v/>
      </c>
      <c r="N138" s="678" t="str">
        <f>IF(D138&lt;&gt;"",IF(E138&lt;&gt;"",VLOOKUP(CONCATENATE(D138,"-",E138),'[2]Three Phase - UG'!$C$8:$T$18,15,FALSE)*1000000,""),"")</f>
        <v/>
      </c>
      <c r="O138" s="679"/>
      <c r="P138" s="678"/>
      <c r="W138" s="671"/>
      <c r="X138" s="606"/>
      <c r="Y138" s="606"/>
      <c r="Z138" s="606"/>
      <c r="AA138" s="606"/>
      <c r="AB138" s="606"/>
      <c r="AC138" s="606"/>
      <c r="AD138" s="606"/>
      <c r="AE138" s="606"/>
      <c r="AF138" s="625"/>
      <c r="AG138" s="625"/>
      <c r="AH138" s="625"/>
      <c r="AI138" s="625"/>
      <c r="AJ138" s="625"/>
      <c r="AK138" s="625"/>
      <c r="AL138" s="625"/>
      <c r="AM138" s="625"/>
    </row>
    <row r="139" spans="2:39" s="672" customFormat="1" x14ac:dyDescent="0.25">
      <c r="B139" s="677"/>
      <c r="C139" s="677"/>
      <c r="D139" s="676"/>
      <c r="E139" s="675"/>
      <c r="F139" s="675"/>
      <c r="G139" s="673"/>
      <c r="H139" s="674"/>
      <c r="I139" s="673"/>
      <c r="J139" s="679" t="str">
        <f>IF(D139&lt;&gt;"",IF(E139&lt;&gt;"",VLOOKUP(CONCATENATE(D139,"-",E139),'[2]Three Phase - UG'!$C$8:$T$18,9,FALSE),""),"")</f>
        <v/>
      </c>
      <c r="K139" s="679" t="str">
        <f>IF(D139&lt;&gt;"",IF(E139&lt;&gt;"",VLOOKUP(CONCATENATE(D139,"-",E139),'[2]Three Phase - UG'!$C$8:$T$18,10,FALSE),""),"")</f>
        <v/>
      </c>
      <c r="L139" s="679" t="str">
        <f>IF(D139&lt;&gt;"",IF(E139&lt;&gt;"",VLOOKUP(CONCATENATE(D139,"-",E139),'[2]Three Phase - UG'!$C$8:$T$18,12,FALSE),""),"")</f>
        <v/>
      </c>
      <c r="M139" s="679" t="str">
        <f>IF(D139&lt;&gt;"",IF(E139&lt;&gt;"",VLOOKUP(CONCATENATE(D139,"-",E139),'[2]Three Phase - UG'!$C$8:$T$18,13,FALSE),""),"")</f>
        <v/>
      </c>
      <c r="N139" s="678" t="str">
        <f>IF(D139&lt;&gt;"",IF(E139&lt;&gt;"",VLOOKUP(CONCATENATE(D139,"-",E139),'[2]Three Phase - UG'!$C$8:$T$18,15,FALSE)*1000000,""),"")</f>
        <v/>
      </c>
      <c r="O139" s="679"/>
      <c r="P139" s="678"/>
      <c r="W139" s="671"/>
      <c r="X139" s="606"/>
      <c r="Y139" s="606"/>
      <c r="Z139" s="606"/>
      <c r="AA139" s="606"/>
      <c r="AB139" s="606"/>
      <c r="AC139" s="606"/>
      <c r="AD139" s="606"/>
      <c r="AE139" s="606"/>
      <c r="AF139" s="625"/>
      <c r="AG139" s="625"/>
      <c r="AH139" s="625"/>
      <c r="AI139" s="625"/>
      <c r="AJ139" s="625"/>
      <c r="AK139" s="625"/>
      <c r="AL139" s="625"/>
      <c r="AM139" s="625"/>
    </row>
    <row r="140" spans="2:39" s="672" customFormat="1" x14ac:dyDescent="0.25">
      <c r="B140" s="677"/>
      <c r="C140" s="677"/>
      <c r="D140" s="676"/>
      <c r="E140" s="675"/>
      <c r="F140" s="675"/>
      <c r="G140" s="673"/>
      <c r="H140" s="674"/>
      <c r="I140" s="673"/>
      <c r="J140" s="679" t="str">
        <f>IF(D140&lt;&gt;"",IF(E140&lt;&gt;"",VLOOKUP(CONCATENATE(D140,"-",E140),'[2]Three Phase - UG'!$C$8:$T$18,9,FALSE),""),"")</f>
        <v/>
      </c>
      <c r="K140" s="679" t="str">
        <f>IF(D140&lt;&gt;"",IF(E140&lt;&gt;"",VLOOKUP(CONCATENATE(D140,"-",E140),'[2]Three Phase - UG'!$C$8:$T$18,10,FALSE),""),"")</f>
        <v/>
      </c>
      <c r="L140" s="679" t="str">
        <f>IF(D140&lt;&gt;"",IF(E140&lt;&gt;"",VLOOKUP(CONCATENATE(D140,"-",E140),'[2]Three Phase - UG'!$C$8:$T$18,12,FALSE),""),"")</f>
        <v/>
      </c>
      <c r="M140" s="679" t="str">
        <f>IF(D140&lt;&gt;"",IF(E140&lt;&gt;"",VLOOKUP(CONCATENATE(D140,"-",E140),'[2]Three Phase - UG'!$C$8:$T$18,13,FALSE),""),"")</f>
        <v/>
      </c>
      <c r="N140" s="678" t="str">
        <f>IF(D140&lt;&gt;"",IF(E140&lt;&gt;"",VLOOKUP(CONCATENATE(D140,"-",E140),'[2]Three Phase - UG'!$C$8:$T$18,15,FALSE)*1000000,""),"")</f>
        <v/>
      </c>
      <c r="O140" s="679"/>
      <c r="P140" s="678"/>
      <c r="W140" s="671"/>
      <c r="X140" s="606"/>
      <c r="Y140" s="606"/>
      <c r="Z140" s="606"/>
      <c r="AA140" s="606"/>
      <c r="AB140" s="606"/>
      <c r="AC140" s="606"/>
      <c r="AD140" s="606"/>
      <c r="AE140" s="606"/>
      <c r="AF140" s="625"/>
      <c r="AG140" s="625"/>
      <c r="AH140" s="625"/>
      <c r="AI140" s="625"/>
      <c r="AJ140" s="625"/>
      <c r="AK140" s="625"/>
      <c r="AL140" s="625"/>
      <c r="AM140" s="625"/>
    </row>
    <row r="141" spans="2:39" s="672" customFormat="1" x14ac:dyDescent="0.25">
      <c r="B141" s="677"/>
      <c r="C141" s="677"/>
      <c r="D141" s="676"/>
      <c r="E141" s="675"/>
      <c r="F141" s="675"/>
      <c r="G141" s="673"/>
      <c r="H141" s="674"/>
      <c r="I141" s="673"/>
      <c r="J141" s="679" t="str">
        <f>IF(D141&lt;&gt;"",IF(E141&lt;&gt;"",VLOOKUP(CONCATENATE(D141,"-",E141),'[2]Three Phase - UG'!$C$8:$T$18,9,FALSE),""),"")</f>
        <v/>
      </c>
      <c r="K141" s="679" t="str">
        <f>IF(D141&lt;&gt;"",IF(E141&lt;&gt;"",VLOOKUP(CONCATENATE(D141,"-",E141),'[2]Three Phase - UG'!$C$8:$T$18,10,FALSE),""),"")</f>
        <v/>
      </c>
      <c r="L141" s="679" t="str">
        <f>IF(D141&lt;&gt;"",IF(E141&lt;&gt;"",VLOOKUP(CONCATENATE(D141,"-",E141),'[2]Three Phase - UG'!$C$8:$T$18,12,FALSE),""),"")</f>
        <v/>
      </c>
      <c r="M141" s="679" t="str">
        <f>IF(D141&lt;&gt;"",IF(E141&lt;&gt;"",VLOOKUP(CONCATENATE(D141,"-",E141),'[2]Three Phase - UG'!$C$8:$T$18,13,FALSE),""),"")</f>
        <v/>
      </c>
      <c r="N141" s="678" t="str">
        <f>IF(D141&lt;&gt;"",IF(E141&lt;&gt;"",VLOOKUP(CONCATENATE(D141,"-",E141),'[2]Three Phase - UG'!$C$8:$T$18,15,FALSE)*1000000,""),"")</f>
        <v/>
      </c>
      <c r="O141" s="679"/>
      <c r="P141" s="678"/>
      <c r="W141" s="671"/>
      <c r="X141" s="606"/>
      <c r="Y141" s="606"/>
      <c r="Z141" s="606"/>
      <c r="AA141" s="606"/>
      <c r="AB141" s="606"/>
      <c r="AC141" s="606"/>
      <c r="AD141" s="606"/>
      <c r="AE141" s="606"/>
      <c r="AF141" s="625"/>
      <c r="AG141" s="625"/>
      <c r="AH141" s="625"/>
      <c r="AI141" s="625"/>
      <c r="AJ141" s="625"/>
      <c r="AK141" s="625"/>
      <c r="AL141" s="625"/>
      <c r="AM141" s="625"/>
    </row>
    <row r="142" spans="2:39" s="672" customFormat="1" x14ac:dyDescent="0.25">
      <c r="B142" s="677"/>
      <c r="C142" s="677"/>
      <c r="D142" s="676"/>
      <c r="E142" s="675"/>
      <c r="F142" s="675"/>
      <c r="G142" s="673"/>
      <c r="H142" s="674"/>
      <c r="I142" s="673"/>
      <c r="J142" s="679" t="str">
        <f>IF(D142&lt;&gt;"",IF(E142&lt;&gt;"",VLOOKUP(CONCATENATE(D142,"-",E142),'[2]Three Phase - UG'!$C$8:$T$18,9,FALSE),""),"")</f>
        <v/>
      </c>
      <c r="K142" s="679" t="str">
        <f>IF(D142&lt;&gt;"",IF(E142&lt;&gt;"",VLOOKUP(CONCATENATE(D142,"-",E142),'[2]Three Phase - UG'!$C$8:$T$18,10,FALSE),""),"")</f>
        <v/>
      </c>
      <c r="L142" s="679" t="str">
        <f>IF(D142&lt;&gt;"",IF(E142&lt;&gt;"",VLOOKUP(CONCATENATE(D142,"-",E142),'[2]Three Phase - UG'!$C$8:$T$18,12,FALSE),""),"")</f>
        <v/>
      </c>
      <c r="M142" s="679" t="str">
        <f>IF(D142&lt;&gt;"",IF(E142&lt;&gt;"",VLOOKUP(CONCATENATE(D142,"-",E142),'[2]Three Phase - UG'!$C$8:$T$18,13,FALSE),""),"")</f>
        <v/>
      </c>
      <c r="N142" s="678" t="str">
        <f>IF(D142&lt;&gt;"",IF(E142&lt;&gt;"",VLOOKUP(CONCATENATE(D142,"-",E142),'[2]Three Phase - UG'!$C$8:$T$18,15,FALSE)*1000000,""),"")</f>
        <v/>
      </c>
      <c r="O142" s="679"/>
      <c r="P142" s="678"/>
      <c r="W142" s="671"/>
      <c r="X142" s="606"/>
      <c r="Y142" s="606"/>
      <c r="Z142" s="606"/>
      <c r="AA142" s="606"/>
      <c r="AB142" s="606"/>
      <c r="AC142" s="606"/>
      <c r="AD142" s="606"/>
      <c r="AE142" s="606"/>
      <c r="AF142" s="625"/>
      <c r="AG142" s="625"/>
      <c r="AH142" s="625"/>
      <c r="AI142" s="625"/>
      <c r="AJ142" s="625"/>
      <c r="AK142" s="625"/>
      <c r="AL142" s="625"/>
      <c r="AM142" s="625"/>
    </row>
    <row r="143" spans="2:39" s="672" customFormat="1" x14ac:dyDescent="0.25">
      <c r="B143" s="677"/>
      <c r="C143" s="677"/>
      <c r="D143" s="676"/>
      <c r="E143" s="675"/>
      <c r="F143" s="675"/>
      <c r="G143" s="673"/>
      <c r="H143" s="674"/>
      <c r="I143" s="673"/>
      <c r="J143" s="679" t="str">
        <f>IF(D143&lt;&gt;"",IF(E143&lt;&gt;"",VLOOKUP(CONCATENATE(D143,"-",E143),'[2]Three Phase - UG'!$C$8:$T$18,9,FALSE),""),"")</f>
        <v/>
      </c>
      <c r="K143" s="679" t="str">
        <f>IF(D143&lt;&gt;"",IF(E143&lt;&gt;"",VLOOKUP(CONCATENATE(D143,"-",E143),'[2]Three Phase - UG'!$C$8:$T$18,10,FALSE),""),"")</f>
        <v/>
      </c>
      <c r="L143" s="679" t="str">
        <f>IF(D143&lt;&gt;"",IF(E143&lt;&gt;"",VLOOKUP(CONCATENATE(D143,"-",E143),'[2]Three Phase - UG'!$C$8:$T$18,12,FALSE),""),"")</f>
        <v/>
      </c>
      <c r="M143" s="679" t="str">
        <f>IF(D143&lt;&gt;"",IF(E143&lt;&gt;"",VLOOKUP(CONCATENATE(D143,"-",E143),'[2]Three Phase - UG'!$C$8:$T$18,13,FALSE),""),"")</f>
        <v/>
      </c>
      <c r="N143" s="678" t="str">
        <f>IF(D143&lt;&gt;"",IF(E143&lt;&gt;"",VLOOKUP(CONCATENATE(D143,"-",E143),'[2]Three Phase - UG'!$C$8:$T$18,15,FALSE)*1000000,""),"")</f>
        <v/>
      </c>
      <c r="O143" s="679"/>
      <c r="P143" s="678"/>
      <c r="W143" s="671"/>
      <c r="X143" s="606"/>
      <c r="Y143" s="606"/>
      <c r="Z143" s="606"/>
      <c r="AA143" s="606"/>
      <c r="AB143" s="606"/>
      <c r="AC143" s="606"/>
      <c r="AD143" s="606"/>
      <c r="AE143" s="606"/>
      <c r="AF143" s="625"/>
      <c r="AG143" s="625"/>
      <c r="AH143" s="625"/>
      <c r="AI143" s="625"/>
      <c r="AJ143" s="625"/>
      <c r="AK143" s="625"/>
      <c r="AL143" s="625"/>
      <c r="AM143" s="625"/>
    </row>
    <row r="144" spans="2:39" s="672" customFormat="1" x14ac:dyDescent="0.25">
      <c r="B144" s="677"/>
      <c r="C144" s="677"/>
      <c r="D144" s="676"/>
      <c r="E144" s="675"/>
      <c r="F144" s="675"/>
      <c r="G144" s="673"/>
      <c r="H144" s="674"/>
      <c r="I144" s="673"/>
      <c r="J144" s="679" t="str">
        <f>IF(D144&lt;&gt;"",IF(E144&lt;&gt;"",VLOOKUP(CONCATENATE(D144,"-",E144),'[2]Three Phase - UG'!$C$8:$T$18,9,FALSE),""),"")</f>
        <v/>
      </c>
      <c r="K144" s="679" t="str">
        <f>IF(D144&lt;&gt;"",IF(E144&lt;&gt;"",VLOOKUP(CONCATENATE(D144,"-",E144),'[2]Three Phase - UG'!$C$8:$T$18,10,FALSE),""),"")</f>
        <v/>
      </c>
      <c r="L144" s="679" t="str">
        <f>IF(D144&lt;&gt;"",IF(E144&lt;&gt;"",VLOOKUP(CONCATENATE(D144,"-",E144),'[2]Three Phase - UG'!$C$8:$T$18,12,FALSE),""),"")</f>
        <v/>
      </c>
      <c r="M144" s="679" t="str">
        <f>IF(D144&lt;&gt;"",IF(E144&lt;&gt;"",VLOOKUP(CONCATENATE(D144,"-",E144),'[2]Three Phase - UG'!$C$8:$T$18,13,FALSE),""),"")</f>
        <v/>
      </c>
      <c r="N144" s="678" t="str">
        <f>IF(D144&lt;&gt;"",IF(E144&lt;&gt;"",VLOOKUP(CONCATENATE(D144,"-",E144),'[2]Three Phase - UG'!$C$8:$T$18,15,FALSE)*1000000,""),"")</f>
        <v/>
      </c>
      <c r="O144" s="679"/>
      <c r="P144" s="678"/>
      <c r="W144" s="671"/>
      <c r="X144" s="606"/>
      <c r="Y144" s="606"/>
      <c r="Z144" s="606"/>
      <c r="AA144" s="606"/>
      <c r="AB144" s="606"/>
      <c r="AC144" s="606"/>
      <c r="AD144" s="606"/>
      <c r="AE144" s="606"/>
      <c r="AF144" s="625"/>
      <c r="AG144" s="625"/>
      <c r="AH144" s="625"/>
      <c r="AI144" s="625"/>
      <c r="AJ144" s="625"/>
      <c r="AK144" s="625"/>
      <c r="AL144" s="625"/>
      <c r="AM144" s="625"/>
    </row>
    <row r="145" spans="2:39" s="672" customFormat="1" x14ac:dyDescent="0.25">
      <c r="B145" s="677"/>
      <c r="C145" s="677"/>
      <c r="D145" s="676"/>
      <c r="E145" s="675"/>
      <c r="F145" s="675"/>
      <c r="G145" s="673"/>
      <c r="H145" s="674"/>
      <c r="I145" s="673"/>
      <c r="J145" s="679" t="str">
        <f>IF(D145&lt;&gt;"",IF(E145&lt;&gt;"",VLOOKUP(CONCATENATE(D145,"-",E145),'[2]Three Phase - UG'!$C$8:$T$18,9,FALSE),""),"")</f>
        <v/>
      </c>
      <c r="K145" s="679" t="str">
        <f>IF(D145&lt;&gt;"",IF(E145&lt;&gt;"",VLOOKUP(CONCATENATE(D145,"-",E145),'[2]Three Phase - UG'!$C$8:$T$18,10,FALSE),""),"")</f>
        <v/>
      </c>
      <c r="L145" s="679" t="str">
        <f>IF(D145&lt;&gt;"",IF(E145&lt;&gt;"",VLOOKUP(CONCATENATE(D145,"-",E145),'[2]Three Phase - UG'!$C$8:$T$18,12,FALSE),""),"")</f>
        <v/>
      </c>
      <c r="M145" s="679" t="str">
        <f>IF(D145&lt;&gt;"",IF(E145&lt;&gt;"",VLOOKUP(CONCATENATE(D145,"-",E145),'[2]Three Phase - UG'!$C$8:$T$18,13,FALSE),""),"")</f>
        <v/>
      </c>
      <c r="N145" s="678" t="str">
        <f>IF(D145&lt;&gt;"",IF(E145&lt;&gt;"",VLOOKUP(CONCATENATE(D145,"-",E145),'[2]Three Phase - UG'!$C$8:$T$18,15,FALSE)*1000000,""),"")</f>
        <v/>
      </c>
      <c r="O145" s="679"/>
      <c r="P145" s="678"/>
      <c r="W145" s="671"/>
      <c r="X145" s="606"/>
      <c r="Y145" s="606"/>
      <c r="Z145" s="606"/>
      <c r="AA145" s="606"/>
      <c r="AB145" s="606"/>
      <c r="AC145" s="606"/>
      <c r="AD145" s="606"/>
      <c r="AE145" s="606"/>
      <c r="AF145" s="625"/>
      <c r="AG145" s="625"/>
      <c r="AH145" s="625"/>
      <c r="AI145" s="625"/>
      <c r="AJ145" s="625"/>
      <c r="AK145" s="625"/>
      <c r="AL145" s="625"/>
      <c r="AM145" s="625"/>
    </row>
    <row r="146" spans="2:39" s="672" customFormat="1" x14ac:dyDescent="0.25">
      <c r="B146" s="677"/>
      <c r="C146" s="677"/>
      <c r="D146" s="676"/>
      <c r="E146" s="675"/>
      <c r="F146" s="675"/>
      <c r="G146" s="673"/>
      <c r="H146" s="674"/>
      <c r="I146" s="673"/>
      <c r="J146" s="679" t="str">
        <f>IF(D146&lt;&gt;"",IF(E146&lt;&gt;"",VLOOKUP(CONCATENATE(D146,"-",E146),'[2]Three Phase - UG'!$C$8:$T$18,9,FALSE),""),"")</f>
        <v/>
      </c>
      <c r="K146" s="679" t="str">
        <f>IF(D146&lt;&gt;"",IF(E146&lt;&gt;"",VLOOKUP(CONCATENATE(D146,"-",E146),'[2]Three Phase - UG'!$C$8:$T$18,10,FALSE),""),"")</f>
        <v/>
      </c>
      <c r="L146" s="679" t="str">
        <f>IF(D146&lt;&gt;"",IF(E146&lt;&gt;"",VLOOKUP(CONCATENATE(D146,"-",E146),'[2]Three Phase - UG'!$C$8:$T$18,12,FALSE),""),"")</f>
        <v/>
      </c>
      <c r="M146" s="679" t="str">
        <f>IF(D146&lt;&gt;"",IF(E146&lt;&gt;"",VLOOKUP(CONCATENATE(D146,"-",E146),'[2]Three Phase - UG'!$C$8:$T$18,13,FALSE),""),"")</f>
        <v/>
      </c>
      <c r="N146" s="678" t="str">
        <f>IF(D146&lt;&gt;"",IF(E146&lt;&gt;"",VLOOKUP(CONCATENATE(D146,"-",E146),'[2]Three Phase - UG'!$C$8:$T$18,15,FALSE)*1000000,""),"")</f>
        <v/>
      </c>
      <c r="O146" s="679"/>
      <c r="P146" s="678"/>
      <c r="W146" s="671"/>
      <c r="X146" s="606"/>
      <c r="Y146" s="606"/>
      <c r="Z146" s="606"/>
      <c r="AA146" s="606"/>
      <c r="AB146" s="606"/>
      <c r="AC146" s="606"/>
      <c r="AD146" s="606"/>
      <c r="AE146" s="606"/>
      <c r="AF146" s="625"/>
      <c r="AG146" s="625"/>
      <c r="AH146" s="625"/>
      <c r="AI146" s="625"/>
      <c r="AJ146" s="625"/>
      <c r="AK146" s="625"/>
      <c r="AL146" s="625"/>
      <c r="AM146" s="625"/>
    </row>
    <row r="147" spans="2:39" s="672" customFormat="1" x14ac:dyDescent="0.25">
      <c r="B147" s="677"/>
      <c r="C147" s="677"/>
      <c r="D147" s="676"/>
      <c r="E147" s="675"/>
      <c r="F147" s="675"/>
      <c r="G147" s="673"/>
      <c r="H147" s="674"/>
      <c r="I147" s="673"/>
      <c r="J147" s="679" t="str">
        <f>IF(D147&lt;&gt;"",IF(E147&lt;&gt;"",VLOOKUP(CONCATENATE(D147,"-",E147),'[2]Three Phase - UG'!$C$8:$T$18,9,FALSE),""),"")</f>
        <v/>
      </c>
      <c r="K147" s="679" t="str">
        <f>IF(D147&lt;&gt;"",IF(E147&lt;&gt;"",VLOOKUP(CONCATENATE(D147,"-",E147),'[2]Three Phase - UG'!$C$8:$T$18,10,FALSE),""),"")</f>
        <v/>
      </c>
      <c r="L147" s="679" t="str">
        <f>IF(D147&lt;&gt;"",IF(E147&lt;&gt;"",VLOOKUP(CONCATENATE(D147,"-",E147),'[2]Three Phase - UG'!$C$8:$T$18,12,FALSE),""),"")</f>
        <v/>
      </c>
      <c r="M147" s="679" t="str">
        <f>IF(D147&lt;&gt;"",IF(E147&lt;&gt;"",VLOOKUP(CONCATENATE(D147,"-",E147),'[2]Three Phase - UG'!$C$8:$T$18,13,FALSE),""),"")</f>
        <v/>
      </c>
      <c r="N147" s="678" t="str">
        <f>IF(D147&lt;&gt;"",IF(E147&lt;&gt;"",VLOOKUP(CONCATENATE(D147,"-",E147),'[2]Three Phase - UG'!$C$8:$T$18,15,FALSE)*1000000,""),"")</f>
        <v/>
      </c>
      <c r="O147" s="679"/>
      <c r="P147" s="678"/>
      <c r="W147" s="671"/>
      <c r="X147" s="606"/>
      <c r="Y147" s="606"/>
      <c r="Z147" s="606"/>
      <c r="AA147" s="606"/>
      <c r="AB147" s="606"/>
      <c r="AC147" s="606"/>
      <c r="AD147" s="606"/>
      <c r="AE147" s="606"/>
      <c r="AF147" s="625"/>
      <c r="AG147" s="625"/>
      <c r="AH147" s="625"/>
      <c r="AI147" s="625"/>
      <c r="AJ147" s="625"/>
      <c r="AK147" s="625"/>
      <c r="AL147" s="625"/>
      <c r="AM147" s="625"/>
    </row>
    <row r="148" spans="2:39" s="672" customFormat="1" x14ac:dyDescent="0.25">
      <c r="B148" s="677"/>
      <c r="C148" s="677"/>
      <c r="D148" s="676"/>
      <c r="E148" s="675"/>
      <c r="F148" s="675"/>
      <c r="G148" s="673"/>
      <c r="H148" s="674"/>
      <c r="I148" s="673"/>
      <c r="J148" s="679" t="str">
        <f>IF(D148&lt;&gt;"",IF(E148&lt;&gt;"",VLOOKUP(CONCATENATE(D148,"-",E148),'[2]Three Phase - UG'!$C$8:$T$18,9,FALSE),""),"")</f>
        <v/>
      </c>
      <c r="K148" s="679" t="str">
        <f>IF(D148&lt;&gt;"",IF(E148&lt;&gt;"",VLOOKUP(CONCATENATE(D148,"-",E148),'[2]Three Phase - UG'!$C$8:$T$18,10,FALSE),""),"")</f>
        <v/>
      </c>
      <c r="L148" s="679" t="str">
        <f>IF(D148&lt;&gt;"",IF(E148&lt;&gt;"",VLOOKUP(CONCATENATE(D148,"-",E148),'[2]Three Phase - UG'!$C$8:$T$18,12,FALSE),""),"")</f>
        <v/>
      </c>
      <c r="M148" s="679" t="str">
        <f>IF(D148&lt;&gt;"",IF(E148&lt;&gt;"",VLOOKUP(CONCATENATE(D148,"-",E148),'[2]Three Phase - UG'!$C$8:$T$18,13,FALSE),""),"")</f>
        <v/>
      </c>
      <c r="N148" s="678" t="str">
        <f>IF(D148&lt;&gt;"",IF(E148&lt;&gt;"",VLOOKUP(CONCATENATE(D148,"-",E148),'[2]Three Phase - UG'!$C$8:$T$18,15,FALSE)*1000000,""),"")</f>
        <v/>
      </c>
      <c r="O148" s="679"/>
      <c r="P148" s="678"/>
      <c r="W148" s="671"/>
      <c r="X148" s="606"/>
      <c r="Y148" s="606"/>
      <c r="Z148" s="606"/>
      <c r="AA148" s="606"/>
      <c r="AB148" s="606"/>
      <c r="AC148" s="606"/>
      <c r="AD148" s="606"/>
      <c r="AE148" s="606"/>
      <c r="AF148" s="625"/>
      <c r="AG148" s="625"/>
      <c r="AH148" s="625"/>
      <c r="AI148" s="625"/>
      <c r="AJ148" s="625"/>
      <c r="AK148" s="625"/>
      <c r="AL148" s="625"/>
      <c r="AM148" s="625"/>
    </row>
    <row r="149" spans="2:39" s="672" customFormat="1" x14ac:dyDescent="0.25">
      <c r="B149" s="677"/>
      <c r="C149" s="677"/>
      <c r="D149" s="676"/>
      <c r="E149" s="675"/>
      <c r="F149" s="675"/>
      <c r="G149" s="673"/>
      <c r="H149" s="674"/>
      <c r="I149" s="673"/>
      <c r="J149" s="679" t="str">
        <f>IF(D149&lt;&gt;"",IF(E149&lt;&gt;"",VLOOKUP(CONCATENATE(D149,"-",E149),'[2]Three Phase - UG'!$C$8:$T$18,9,FALSE),""),"")</f>
        <v/>
      </c>
      <c r="K149" s="679" t="str">
        <f>IF(D149&lt;&gt;"",IF(E149&lt;&gt;"",VLOOKUP(CONCATENATE(D149,"-",E149),'[2]Three Phase - UG'!$C$8:$T$18,10,FALSE),""),"")</f>
        <v/>
      </c>
      <c r="L149" s="679" t="str">
        <f>IF(D149&lt;&gt;"",IF(E149&lt;&gt;"",VLOOKUP(CONCATENATE(D149,"-",E149),'[2]Three Phase - UG'!$C$8:$T$18,12,FALSE),""),"")</f>
        <v/>
      </c>
      <c r="M149" s="679" t="str">
        <f>IF(D149&lt;&gt;"",IF(E149&lt;&gt;"",VLOOKUP(CONCATENATE(D149,"-",E149),'[2]Three Phase - UG'!$C$8:$T$18,13,FALSE),""),"")</f>
        <v/>
      </c>
      <c r="N149" s="678" t="str">
        <f>IF(D149&lt;&gt;"",IF(E149&lt;&gt;"",VLOOKUP(CONCATENATE(D149,"-",E149),'[2]Three Phase - UG'!$C$8:$T$18,15,FALSE)*1000000,""),"")</f>
        <v/>
      </c>
      <c r="O149" s="679"/>
      <c r="P149" s="678"/>
      <c r="W149" s="671"/>
      <c r="X149" s="606"/>
      <c r="Y149" s="606"/>
      <c r="Z149" s="606"/>
      <c r="AA149" s="606"/>
      <c r="AB149" s="606"/>
      <c r="AC149" s="606"/>
      <c r="AD149" s="606"/>
      <c r="AE149" s="606"/>
      <c r="AF149" s="625"/>
      <c r="AG149" s="625"/>
      <c r="AH149" s="625"/>
      <c r="AI149" s="625"/>
      <c r="AJ149" s="625"/>
      <c r="AK149" s="625"/>
      <c r="AL149" s="625"/>
      <c r="AM149" s="625"/>
    </row>
    <row r="150" spans="2:39" s="672" customFormat="1" x14ac:dyDescent="0.25">
      <c r="B150" s="677"/>
      <c r="C150" s="677"/>
      <c r="D150" s="676"/>
      <c r="E150" s="675"/>
      <c r="F150" s="675"/>
      <c r="G150" s="673"/>
      <c r="H150" s="674"/>
      <c r="I150" s="673"/>
      <c r="J150" s="679" t="str">
        <f>IF(D150&lt;&gt;"",IF(E150&lt;&gt;"",VLOOKUP(CONCATENATE(D150,"-",E150),'[2]Three Phase - UG'!$C$8:$T$18,9,FALSE),""),"")</f>
        <v/>
      </c>
      <c r="K150" s="679" t="str">
        <f>IF(D150&lt;&gt;"",IF(E150&lt;&gt;"",VLOOKUP(CONCATENATE(D150,"-",E150),'[2]Three Phase - UG'!$C$8:$T$18,10,FALSE),""),"")</f>
        <v/>
      </c>
      <c r="L150" s="679" t="str">
        <f>IF(D150&lt;&gt;"",IF(E150&lt;&gt;"",VLOOKUP(CONCATENATE(D150,"-",E150),'[2]Three Phase - UG'!$C$8:$T$18,12,FALSE),""),"")</f>
        <v/>
      </c>
      <c r="M150" s="679" t="str">
        <f>IF(D150&lt;&gt;"",IF(E150&lt;&gt;"",VLOOKUP(CONCATENATE(D150,"-",E150),'[2]Three Phase - UG'!$C$8:$T$18,13,FALSE),""),"")</f>
        <v/>
      </c>
      <c r="N150" s="678" t="str">
        <f>IF(D150&lt;&gt;"",IF(E150&lt;&gt;"",VLOOKUP(CONCATENATE(D150,"-",E150),'[2]Three Phase - UG'!$C$8:$T$18,15,FALSE)*1000000,""),"")</f>
        <v/>
      </c>
      <c r="O150" s="679"/>
      <c r="P150" s="678"/>
      <c r="W150" s="671"/>
      <c r="X150" s="606"/>
      <c r="Y150" s="606"/>
      <c r="Z150" s="606"/>
      <c r="AA150" s="606"/>
      <c r="AB150" s="606"/>
      <c r="AC150" s="606"/>
      <c r="AD150" s="606"/>
      <c r="AE150" s="606"/>
      <c r="AF150" s="625"/>
      <c r="AG150" s="625"/>
      <c r="AH150" s="625"/>
      <c r="AI150" s="625"/>
      <c r="AJ150" s="625"/>
      <c r="AK150" s="625"/>
      <c r="AL150" s="625"/>
      <c r="AM150" s="625"/>
    </row>
    <row r="151" spans="2:39" s="672" customFormat="1" x14ac:dyDescent="0.25">
      <c r="B151" s="677"/>
      <c r="C151" s="677"/>
      <c r="D151" s="676"/>
      <c r="E151" s="675"/>
      <c r="F151" s="675"/>
      <c r="G151" s="673"/>
      <c r="H151" s="674"/>
      <c r="I151" s="673"/>
      <c r="J151" s="679" t="str">
        <f>IF(D151&lt;&gt;"",IF(E151&lt;&gt;"",VLOOKUP(CONCATENATE(D151,"-",E151),'[2]Three Phase - UG'!$C$8:$T$18,9,FALSE),""),"")</f>
        <v/>
      </c>
      <c r="K151" s="679" t="str">
        <f>IF(D151&lt;&gt;"",IF(E151&lt;&gt;"",VLOOKUP(CONCATENATE(D151,"-",E151),'[2]Three Phase - UG'!$C$8:$T$18,10,FALSE),""),"")</f>
        <v/>
      </c>
      <c r="L151" s="679" t="str">
        <f>IF(D151&lt;&gt;"",IF(E151&lt;&gt;"",VLOOKUP(CONCATENATE(D151,"-",E151),'[2]Three Phase - UG'!$C$8:$T$18,12,FALSE),""),"")</f>
        <v/>
      </c>
      <c r="M151" s="679" t="str">
        <f>IF(D151&lt;&gt;"",IF(E151&lt;&gt;"",VLOOKUP(CONCATENATE(D151,"-",E151),'[2]Three Phase - UG'!$C$8:$T$18,13,FALSE),""),"")</f>
        <v/>
      </c>
      <c r="N151" s="678" t="str">
        <f>IF(D151&lt;&gt;"",IF(E151&lt;&gt;"",VLOOKUP(CONCATENATE(D151,"-",E151),'[2]Three Phase - UG'!$C$8:$T$18,15,FALSE)*1000000,""),"")</f>
        <v/>
      </c>
      <c r="O151" s="679"/>
      <c r="P151" s="678"/>
      <c r="W151" s="671"/>
      <c r="X151" s="606"/>
      <c r="Y151" s="606"/>
      <c r="Z151" s="606"/>
      <c r="AA151" s="606"/>
      <c r="AB151" s="606"/>
      <c r="AC151" s="606"/>
      <c r="AD151" s="606"/>
      <c r="AE151" s="606"/>
      <c r="AF151" s="625"/>
      <c r="AG151" s="625"/>
      <c r="AH151" s="625"/>
      <c r="AI151" s="625"/>
      <c r="AJ151" s="625"/>
      <c r="AK151" s="625"/>
      <c r="AL151" s="625"/>
      <c r="AM151" s="625"/>
    </row>
    <row r="152" spans="2:39" s="672" customFormat="1" x14ac:dyDescent="0.25">
      <c r="B152" s="677"/>
      <c r="C152" s="677"/>
      <c r="D152" s="676"/>
      <c r="E152" s="675"/>
      <c r="F152" s="675"/>
      <c r="G152" s="673"/>
      <c r="H152" s="674"/>
      <c r="I152" s="673"/>
      <c r="J152" s="679" t="str">
        <f>IF(D152&lt;&gt;"",IF(E152&lt;&gt;"",VLOOKUP(CONCATENATE(D152,"-",E152),'[2]Three Phase - UG'!$C$8:$T$18,9,FALSE),""),"")</f>
        <v/>
      </c>
      <c r="K152" s="679" t="str">
        <f>IF(D152&lt;&gt;"",IF(E152&lt;&gt;"",VLOOKUP(CONCATENATE(D152,"-",E152),'[2]Three Phase - UG'!$C$8:$T$18,10,FALSE),""),"")</f>
        <v/>
      </c>
      <c r="L152" s="679" t="str">
        <f>IF(D152&lt;&gt;"",IF(E152&lt;&gt;"",VLOOKUP(CONCATENATE(D152,"-",E152),'[2]Three Phase - UG'!$C$8:$T$18,12,FALSE),""),"")</f>
        <v/>
      </c>
      <c r="M152" s="679" t="str">
        <f>IF(D152&lt;&gt;"",IF(E152&lt;&gt;"",VLOOKUP(CONCATENATE(D152,"-",E152),'[2]Three Phase - UG'!$C$8:$T$18,13,FALSE),""),"")</f>
        <v/>
      </c>
      <c r="N152" s="678" t="str">
        <f>IF(D152&lt;&gt;"",IF(E152&lt;&gt;"",VLOOKUP(CONCATENATE(D152,"-",E152),'[2]Three Phase - UG'!$C$8:$T$18,15,FALSE)*1000000,""),"")</f>
        <v/>
      </c>
      <c r="O152" s="679"/>
      <c r="P152" s="678"/>
      <c r="W152" s="671"/>
      <c r="X152" s="606"/>
      <c r="Y152" s="606"/>
      <c r="Z152" s="606"/>
      <c r="AA152" s="606"/>
      <c r="AB152" s="606"/>
      <c r="AC152" s="606"/>
      <c r="AD152" s="606"/>
      <c r="AE152" s="606"/>
      <c r="AF152" s="625"/>
      <c r="AG152" s="625"/>
      <c r="AH152" s="625"/>
      <c r="AI152" s="625"/>
      <c r="AJ152" s="625"/>
      <c r="AK152" s="625"/>
      <c r="AL152" s="625"/>
      <c r="AM152" s="625"/>
    </row>
    <row r="153" spans="2:39" s="672" customFormat="1" x14ac:dyDescent="0.25">
      <c r="B153" s="677"/>
      <c r="C153" s="677"/>
      <c r="D153" s="676"/>
      <c r="E153" s="675"/>
      <c r="F153" s="675"/>
      <c r="G153" s="673"/>
      <c r="H153" s="674"/>
      <c r="I153" s="673"/>
      <c r="J153" s="679" t="str">
        <f>IF(D153&lt;&gt;"",IF(E153&lt;&gt;"",VLOOKUP(CONCATENATE(D153,"-",E153),'[2]Three Phase - UG'!$C$8:$T$18,9,FALSE),""),"")</f>
        <v/>
      </c>
      <c r="K153" s="679" t="str">
        <f>IF(D153&lt;&gt;"",IF(E153&lt;&gt;"",VLOOKUP(CONCATENATE(D153,"-",E153),'[2]Three Phase - UG'!$C$8:$T$18,10,FALSE),""),"")</f>
        <v/>
      </c>
      <c r="L153" s="679" t="str">
        <f>IF(D153&lt;&gt;"",IF(E153&lt;&gt;"",VLOOKUP(CONCATENATE(D153,"-",E153),'[2]Three Phase - UG'!$C$8:$T$18,12,FALSE),""),"")</f>
        <v/>
      </c>
      <c r="M153" s="679" t="str">
        <f>IF(D153&lt;&gt;"",IF(E153&lt;&gt;"",VLOOKUP(CONCATENATE(D153,"-",E153),'[2]Three Phase - UG'!$C$8:$T$18,13,FALSE),""),"")</f>
        <v/>
      </c>
      <c r="N153" s="678" t="str">
        <f>IF(D153&lt;&gt;"",IF(E153&lt;&gt;"",VLOOKUP(CONCATENATE(D153,"-",E153),'[2]Three Phase - UG'!$C$8:$T$18,15,FALSE)*1000000,""),"")</f>
        <v/>
      </c>
      <c r="O153" s="679"/>
      <c r="P153" s="678"/>
      <c r="W153" s="671"/>
      <c r="X153" s="606"/>
      <c r="Y153" s="606"/>
      <c r="Z153" s="606"/>
      <c r="AA153" s="606"/>
      <c r="AB153" s="606"/>
      <c r="AC153" s="606"/>
      <c r="AD153" s="606"/>
      <c r="AE153" s="606"/>
      <c r="AF153" s="625"/>
      <c r="AG153" s="625"/>
      <c r="AH153" s="625"/>
      <c r="AI153" s="625"/>
      <c r="AJ153" s="625"/>
      <c r="AK153" s="625"/>
      <c r="AL153" s="625"/>
      <c r="AM153" s="625"/>
    </row>
    <row r="154" spans="2:39" s="672" customFormat="1" x14ac:dyDescent="0.25">
      <c r="B154" s="677"/>
      <c r="C154" s="677"/>
      <c r="D154" s="676"/>
      <c r="E154" s="675"/>
      <c r="F154" s="675"/>
      <c r="G154" s="673"/>
      <c r="H154" s="674"/>
      <c r="I154" s="673"/>
      <c r="J154" s="679" t="str">
        <f>IF(D154&lt;&gt;"",IF(E154&lt;&gt;"",VLOOKUP(CONCATENATE(D154,"-",E154),'[2]Three Phase - UG'!$C$8:$T$18,9,FALSE),""),"")</f>
        <v/>
      </c>
      <c r="K154" s="679" t="str">
        <f>IF(D154&lt;&gt;"",IF(E154&lt;&gt;"",VLOOKUP(CONCATENATE(D154,"-",E154),'[2]Three Phase - UG'!$C$8:$T$18,10,FALSE),""),"")</f>
        <v/>
      </c>
      <c r="L154" s="679" t="str">
        <f>IF(D154&lt;&gt;"",IF(E154&lt;&gt;"",VLOOKUP(CONCATENATE(D154,"-",E154),'[2]Three Phase - UG'!$C$8:$T$18,12,FALSE),""),"")</f>
        <v/>
      </c>
      <c r="M154" s="679" t="str">
        <f>IF(D154&lt;&gt;"",IF(E154&lt;&gt;"",VLOOKUP(CONCATENATE(D154,"-",E154),'[2]Three Phase - UG'!$C$8:$T$18,13,FALSE),""),"")</f>
        <v/>
      </c>
      <c r="N154" s="678" t="str">
        <f>IF(D154&lt;&gt;"",IF(E154&lt;&gt;"",VLOOKUP(CONCATENATE(D154,"-",E154),'[2]Three Phase - UG'!$C$8:$T$18,15,FALSE)*1000000,""),"")</f>
        <v/>
      </c>
      <c r="O154" s="679"/>
      <c r="P154" s="678"/>
      <c r="W154" s="671"/>
      <c r="X154" s="606"/>
      <c r="Y154" s="606"/>
      <c r="Z154" s="606"/>
      <c r="AA154" s="606"/>
      <c r="AB154" s="606"/>
      <c r="AC154" s="606"/>
      <c r="AD154" s="606"/>
      <c r="AE154" s="606"/>
      <c r="AF154" s="625"/>
      <c r="AG154" s="625"/>
      <c r="AH154" s="625"/>
      <c r="AI154" s="625"/>
      <c r="AJ154" s="625"/>
      <c r="AK154" s="625"/>
      <c r="AL154" s="625"/>
      <c r="AM154" s="625"/>
    </row>
    <row r="155" spans="2:39" s="672" customFormat="1" x14ac:dyDescent="0.25">
      <c r="B155" s="677"/>
      <c r="C155" s="677"/>
      <c r="D155" s="676"/>
      <c r="E155" s="675"/>
      <c r="F155" s="675"/>
      <c r="G155" s="673"/>
      <c r="H155" s="674"/>
      <c r="I155" s="673"/>
      <c r="J155" s="679" t="str">
        <f>IF(D155&lt;&gt;"",IF(E155&lt;&gt;"",VLOOKUP(CONCATENATE(D155,"-",E155),'[2]Three Phase - UG'!$C$8:$T$18,9,FALSE),""),"")</f>
        <v/>
      </c>
      <c r="K155" s="679" t="str">
        <f>IF(D155&lt;&gt;"",IF(E155&lt;&gt;"",VLOOKUP(CONCATENATE(D155,"-",E155),'[2]Three Phase - UG'!$C$8:$T$18,10,FALSE),""),"")</f>
        <v/>
      </c>
      <c r="L155" s="679" t="str">
        <f>IF(D155&lt;&gt;"",IF(E155&lt;&gt;"",VLOOKUP(CONCATENATE(D155,"-",E155),'[2]Three Phase - UG'!$C$8:$T$18,12,FALSE),""),"")</f>
        <v/>
      </c>
      <c r="M155" s="679" t="str">
        <f>IF(D155&lt;&gt;"",IF(E155&lt;&gt;"",VLOOKUP(CONCATENATE(D155,"-",E155),'[2]Three Phase - UG'!$C$8:$T$18,13,FALSE),""),"")</f>
        <v/>
      </c>
      <c r="N155" s="678" t="str">
        <f>IF(D155&lt;&gt;"",IF(E155&lt;&gt;"",VLOOKUP(CONCATENATE(D155,"-",E155),'[2]Three Phase - UG'!$C$8:$T$18,15,FALSE)*1000000,""),"")</f>
        <v/>
      </c>
      <c r="O155" s="679"/>
      <c r="P155" s="678"/>
      <c r="W155" s="671"/>
      <c r="X155" s="606"/>
      <c r="Y155" s="606"/>
      <c r="Z155" s="606"/>
      <c r="AA155" s="606"/>
      <c r="AB155" s="606"/>
      <c r="AC155" s="606"/>
      <c r="AD155" s="606"/>
      <c r="AE155" s="606"/>
      <c r="AF155" s="625"/>
      <c r="AG155" s="625"/>
      <c r="AH155" s="625"/>
      <c r="AI155" s="625"/>
      <c r="AJ155" s="625"/>
      <c r="AK155" s="625"/>
      <c r="AL155" s="625"/>
      <c r="AM155" s="625"/>
    </row>
    <row r="156" spans="2:39" s="672" customFormat="1" x14ac:dyDescent="0.25">
      <c r="B156" s="677"/>
      <c r="C156" s="677"/>
      <c r="D156" s="676"/>
      <c r="E156" s="675"/>
      <c r="F156" s="675"/>
      <c r="G156" s="673"/>
      <c r="H156" s="674"/>
      <c r="I156" s="673"/>
      <c r="J156" s="679" t="str">
        <f>IF(D156&lt;&gt;"",IF(E156&lt;&gt;"",VLOOKUP(CONCATENATE(D156,"-",E156),'[2]Three Phase - UG'!$C$8:$T$18,9,FALSE),""),"")</f>
        <v/>
      </c>
      <c r="K156" s="679" t="str">
        <f>IF(D156&lt;&gt;"",IF(E156&lt;&gt;"",VLOOKUP(CONCATENATE(D156,"-",E156),'[2]Three Phase - UG'!$C$8:$T$18,10,FALSE),""),"")</f>
        <v/>
      </c>
      <c r="L156" s="679" t="str">
        <f>IF(D156&lt;&gt;"",IF(E156&lt;&gt;"",VLOOKUP(CONCATENATE(D156,"-",E156),'[2]Three Phase - UG'!$C$8:$T$18,12,FALSE),""),"")</f>
        <v/>
      </c>
      <c r="M156" s="679" t="str">
        <f>IF(D156&lt;&gt;"",IF(E156&lt;&gt;"",VLOOKUP(CONCATENATE(D156,"-",E156),'[2]Three Phase - UG'!$C$8:$T$18,13,FALSE),""),"")</f>
        <v/>
      </c>
      <c r="N156" s="678" t="str">
        <f>IF(D156&lt;&gt;"",IF(E156&lt;&gt;"",VLOOKUP(CONCATENATE(D156,"-",E156),'[2]Three Phase - UG'!$C$8:$T$18,15,FALSE)*1000000,""),"")</f>
        <v/>
      </c>
      <c r="O156" s="679"/>
      <c r="P156" s="678"/>
      <c r="W156" s="671"/>
      <c r="X156" s="606"/>
      <c r="Y156" s="606"/>
      <c r="Z156" s="606"/>
      <c r="AA156" s="606"/>
      <c r="AB156" s="606"/>
      <c r="AC156" s="606"/>
      <c r="AD156" s="606"/>
      <c r="AE156" s="606"/>
      <c r="AF156" s="625"/>
      <c r="AG156" s="625"/>
      <c r="AH156" s="625"/>
      <c r="AI156" s="625"/>
      <c r="AJ156" s="625"/>
      <c r="AK156" s="625"/>
      <c r="AL156" s="625"/>
      <c r="AM156" s="625"/>
    </row>
    <row r="157" spans="2:39" s="672" customFormat="1" x14ac:dyDescent="0.25">
      <c r="B157" s="677"/>
      <c r="C157" s="677"/>
      <c r="D157" s="676"/>
      <c r="E157" s="675"/>
      <c r="F157" s="675"/>
      <c r="G157" s="673"/>
      <c r="H157" s="674"/>
      <c r="I157" s="673"/>
      <c r="J157" s="679" t="str">
        <f>IF(D157&lt;&gt;"",IF(E157&lt;&gt;"",VLOOKUP(CONCATENATE(D157,"-",E157),'[2]Three Phase - UG'!$C$8:$T$18,9,FALSE),""),"")</f>
        <v/>
      </c>
      <c r="K157" s="679" t="str">
        <f>IF(D157&lt;&gt;"",IF(E157&lt;&gt;"",VLOOKUP(CONCATENATE(D157,"-",E157),'[2]Three Phase - UG'!$C$8:$T$18,10,FALSE),""),"")</f>
        <v/>
      </c>
      <c r="L157" s="679" t="str">
        <f>IF(D157&lt;&gt;"",IF(E157&lt;&gt;"",VLOOKUP(CONCATENATE(D157,"-",E157),'[2]Three Phase - UG'!$C$8:$T$18,12,FALSE),""),"")</f>
        <v/>
      </c>
      <c r="M157" s="679" t="str">
        <f>IF(D157&lt;&gt;"",IF(E157&lt;&gt;"",VLOOKUP(CONCATENATE(D157,"-",E157),'[2]Three Phase - UG'!$C$8:$T$18,13,FALSE),""),"")</f>
        <v/>
      </c>
      <c r="N157" s="678" t="str">
        <f>IF(D157&lt;&gt;"",IF(E157&lt;&gt;"",VLOOKUP(CONCATENATE(D157,"-",E157),'[2]Three Phase - UG'!$C$8:$T$18,15,FALSE)*1000000,""),"")</f>
        <v/>
      </c>
      <c r="O157" s="679"/>
      <c r="P157" s="678"/>
      <c r="W157" s="671"/>
      <c r="X157" s="606"/>
      <c r="Y157" s="606"/>
      <c r="Z157" s="606"/>
      <c r="AA157" s="606"/>
      <c r="AB157" s="606"/>
      <c r="AC157" s="606"/>
      <c r="AD157" s="606"/>
      <c r="AE157" s="606"/>
      <c r="AF157" s="625"/>
      <c r="AG157" s="625"/>
      <c r="AH157" s="625"/>
      <c r="AI157" s="625"/>
      <c r="AJ157" s="625"/>
      <c r="AK157" s="625"/>
      <c r="AL157" s="625"/>
      <c r="AM157" s="625"/>
    </row>
    <row r="158" spans="2:39" s="672" customFormat="1" x14ac:dyDescent="0.25">
      <c r="B158" s="677"/>
      <c r="C158" s="677"/>
      <c r="D158" s="676"/>
      <c r="E158" s="675"/>
      <c r="F158" s="675"/>
      <c r="G158" s="673"/>
      <c r="H158" s="674"/>
      <c r="I158" s="673"/>
      <c r="J158" s="679" t="str">
        <f>IF(D158&lt;&gt;"",IF(E158&lt;&gt;"",VLOOKUP(CONCATENATE(D158,"-",E158),'[2]Three Phase - UG'!$C$8:$T$18,9,FALSE),""),"")</f>
        <v/>
      </c>
      <c r="K158" s="679" t="str">
        <f>IF(D158&lt;&gt;"",IF(E158&lt;&gt;"",VLOOKUP(CONCATENATE(D158,"-",E158),'[2]Three Phase - UG'!$C$8:$T$18,10,FALSE),""),"")</f>
        <v/>
      </c>
      <c r="L158" s="679" t="str">
        <f>IF(D158&lt;&gt;"",IF(E158&lt;&gt;"",VLOOKUP(CONCATENATE(D158,"-",E158),'[2]Three Phase - UG'!$C$8:$T$18,12,FALSE),""),"")</f>
        <v/>
      </c>
      <c r="M158" s="679" t="str">
        <f>IF(D158&lt;&gt;"",IF(E158&lt;&gt;"",VLOOKUP(CONCATENATE(D158,"-",E158),'[2]Three Phase - UG'!$C$8:$T$18,13,FALSE),""),"")</f>
        <v/>
      </c>
      <c r="N158" s="678" t="str">
        <f>IF(D158&lt;&gt;"",IF(E158&lt;&gt;"",VLOOKUP(CONCATENATE(D158,"-",E158),'[2]Three Phase - UG'!$C$8:$T$18,15,FALSE)*1000000,""),"")</f>
        <v/>
      </c>
      <c r="O158" s="679"/>
      <c r="P158" s="678"/>
      <c r="W158" s="671"/>
      <c r="X158" s="606"/>
      <c r="Y158" s="606"/>
      <c r="Z158" s="606"/>
      <c r="AA158" s="606"/>
      <c r="AB158" s="606"/>
      <c r="AC158" s="606"/>
      <c r="AD158" s="606"/>
      <c r="AE158" s="606"/>
      <c r="AF158" s="625"/>
      <c r="AG158" s="625"/>
      <c r="AH158" s="625"/>
      <c r="AI158" s="625"/>
      <c r="AJ158" s="625"/>
      <c r="AK158" s="625"/>
      <c r="AL158" s="625"/>
      <c r="AM158" s="625"/>
    </row>
    <row r="159" spans="2:39" s="672" customFormat="1" x14ac:dyDescent="0.25">
      <c r="B159" s="677"/>
      <c r="C159" s="677"/>
      <c r="D159" s="676"/>
      <c r="E159" s="675"/>
      <c r="F159" s="675"/>
      <c r="G159" s="673"/>
      <c r="H159" s="674"/>
      <c r="I159" s="673"/>
      <c r="J159" s="679" t="str">
        <f>IF(D159&lt;&gt;"",IF(E159&lt;&gt;"",VLOOKUP(CONCATENATE(D159,"-",E159),'[2]Three Phase - UG'!$C$8:$T$18,9,FALSE),""),"")</f>
        <v/>
      </c>
      <c r="K159" s="679" t="str">
        <f>IF(D159&lt;&gt;"",IF(E159&lt;&gt;"",VLOOKUP(CONCATENATE(D159,"-",E159),'[2]Three Phase - UG'!$C$8:$T$18,10,FALSE),""),"")</f>
        <v/>
      </c>
      <c r="L159" s="679" t="str">
        <f>IF(D159&lt;&gt;"",IF(E159&lt;&gt;"",VLOOKUP(CONCATENATE(D159,"-",E159),'[2]Three Phase - UG'!$C$8:$T$18,12,FALSE),""),"")</f>
        <v/>
      </c>
      <c r="M159" s="679" t="str">
        <f>IF(D159&lt;&gt;"",IF(E159&lt;&gt;"",VLOOKUP(CONCATENATE(D159,"-",E159),'[2]Three Phase - UG'!$C$8:$T$18,13,FALSE),""),"")</f>
        <v/>
      </c>
      <c r="N159" s="678" t="str">
        <f>IF(D159&lt;&gt;"",IF(E159&lt;&gt;"",VLOOKUP(CONCATENATE(D159,"-",E159),'[2]Three Phase - UG'!$C$8:$T$18,15,FALSE)*1000000,""),"")</f>
        <v/>
      </c>
      <c r="O159" s="679"/>
      <c r="P159" s="678"/>
      <c r="W159" s="671"/>
      <c r="X159" s="606"/>
      <c r="Y159" s="606"/>
      <c r="Z159" s="606"/>
      <c r="AA159" s="606"/>
      <c r="AB159" s="606"/>
      <c r="AC159" s="606"/>
      <c r="AD159" s="606"/>
      <c r="AE159" s="606"/>
      <c r="AF159" s="625"/>
      <c r="AG159" s="625"/>
      <c r="AH159" s="625"/>
      <c r="AI159" s="625"/>
      <c r="AJ159" s="625"/>
      <c r="AK159" s="625"/>
      <c r="AL159" s="625"/>
      <c r="AM159" s="625"/>
    </row>
    <row r="160" spans="2:39" s="672" customFormat="1" x14ac:dyDescent="0.25">
      <c r="B160" s="677"/>
      <c r="C160" s="677"/>
      <c r="D160" s="676"/>
      <c r="E160" s="675"/>
      <c r="F160" s="675"/>
      <c r="G160" s="673"/>
      <c r="H160" s="674"/>
      <c r="I160" s="673"/>
      <c r="J160" s="679" t="str">
        <f>IF(D160&lt;&gt;"",IF(E160&lt;&gt;"",VLOOKUP(CONCATENATE(D160,"-",E160),'[2]Three Phase - UG'!$C$8:$T$18,9,FALSE),""),"")</f>
        <v/>
      </c>
      <c r="K160" s="679" t="str">
        <f>IF(D160&lt;&gt;"",IF(E160&lt;&gt;"",VLOOKUP(CONCATENATE(D160,"-",E160),'[2]Three Phase - UG'!$C$8:$T$18,10,FALSE),""),"")</f>
        <v/>
      </c>
      <c r="L160" s="679" t="str">
        <f>IF(D160&lt;&gt;"",IF(E160&lt;&gt;"",VLOOKUP(CONCATENATE(D160,"-",E160),'[2]Three Phase - UG'!$C$8:$T$18,12,FALSE),""),"")</f>
        <v/>
      </c>
      <c r="M160" s="679" t="str">
        <f>IF(D160&lt;&gt;"",IF(E160&lt;&gt;"",VLOOKUP(CONCATENATE(D160,"-",E160),'[2]Three Phase - UG'!$C$8:$T$18,13,FALSE),""),"")</f>
        <v/>
      </c>
      <c r="N160" s="678" t="str">
        <f>IF(D160&lt;&gt;"",IF(E160&lt;&gt;"",VLOOKUP(CONCATENATE(D160,"-",E160),'[2]Three Phase - UG'!$C$8:$T$18,15,FALSE)*1000000,""),"")</f>
        <v/>
      </c>
      <c r="O160" s="679"/>
      <c r="P160" s="678"/>
      <c r="W160" s="671"/>
      <c r="X160" s="606"/>
      <c r="Y160" s="606"/>
      <c r="Z160" s="606"/>
      <c r="AA160" s="606"/>
      <c r="AB160" s="606"/>
      <c r="AC160" s="606"/>
      <c r="AD160" s="606"/>
      <c r="AE160" s="606"/>
      <c r="AF160" s="625"/>
      <c r="AG160" s="625"/>
      <c r="AH160" s="625"/>
      <c r="AI160" s="625"/>
      <c r="AJ160" s="625"/>
      <c r="AK160" s="625"/>
      <c r="AL160" s="625"/>
      <c r="AM160" s="625"/>
    </row>
    <row r="161" spans="2:39" s="672" customFormat="1" x14ac:dyDescent="0.25">
      <c r="B161" s="677"/>
      <c r="C161" s="677"/>
      <c r="D161" s="676"/>
      <c r="E161" s="675"/>
      <c r="F161" s="675"/>
      <c r="G161" s="673"/>
      <c r="H161" s="674"/>
      <c r="I161" s="673"/>
      <c r="J161" s="679" t="str">
        <f>IF(D161&lt;&gt;"",IF(E161&lt;&gt;"",VLOOKUP(CONCATENATE(D161,"-",E161),'[2]Three Phase - UG'!$C$8:$T$18,9,FALSE),""),"")</f>
        <v/>
      </c>
      <c r="K161" s="679" t="str">
        <f>IF(D161&lt;&gt;"",IF(E161&lt;&gt;"",VLOOKUP(CONCATENATE(D161,"-",E161),'[2]Three Phase - UG'!$C$8:$T$18,10,FALSE),""),"")</f>
        <v/>
      </c>
      <c r="L161" s="679" t="str">
        <f>IF(D161&lt;&gt;"",IF(E161&lt;&gt;"",VLOOKUP(CONCATENATE(D161,"-",E161),'[2]Three Phase - UG'!$C$8:$T$18,12,FALSE),""),"")</f>
        <v/>
      </c>
      <c r="M161" s="679" t="str">
        <f>IF(D161&lt;&gt;"",IF(E161&lt;&gt;"",VLOOKUP(CONCATENATE(D161,"-",E161),'[2]Three Phase - UG'!$C$8:$T$18,13,FALSE),""),"")</f>
        <v/>
      </c>
      <c r="N161" s="678" t="str">
        <f>IF(D161&lt;&gt;"",IF(E161&lt;&gt;"",VLOOKUP(CONCATENATE(D161,"-",E161),'[2]Three Phase - UG'!$C$8:$T$18,15,FALSE)*1000000,""),"")</f>
        <v/>
      </c>
      <c r="O161" s="679"/>
      <c r="P161" s="678"/>
      <c r="W161" s="671"/>
      <c r="X161" s="606"/>
      <c r="Y161" s="606"/>
      <c r="Z161" s="606"/>
      <c r="AA161" s="606"/>
      <c r="AB161" s="606"/>
      <c r="AC161" s="606"/>
      <c r="AD161" s="606"/>
      <c r="AE161" s="606"/>
      <c r="AF161" s="625"/>
      <c r="AG161" s="625"/>
      <c r="AH161" s="625"/>
      <c r="AI161" s="625"/>
      <c r="AJ161" s="625"/>
      <c r="AK161" s="625"/>
      <c r="AL161" s="625"/>
      <c r="AM161" s="625"/>
    </row>
    <row r="162" spans="2:39" s="672" customFormat="1" x14ac:dyDescent="0.25">
      <c r="B162" s="677"/>
      <c r="C162" s="677"/>
      <c r="D162" s="676"/>
      <c r="E162" s="675"/>
      <c r="F162" s="675"/>
      <c r="G162" s="673"/>
      <c r="H162" s="674"/>
      <c r="I162" s="673"/>
      <c r="J162" s="679" t="str">
        <f>IF(D162&lt;&gt;"",IF(E162&lt;&gt;"",VLOOKUP(CONCATENATE(D162,"-",E162),'[2]Three Phase - UG'!$C$8:$T$18,9,FALSE),""),"")</f>
        <v/>
      </c>
      <c r="K162" s="679" t="str">
        <f>IF(D162&lt;&gt;"",IF(E162&lt;&gt;"",VLOOKUP(CONCATENATE(D162,"-",E162),'[2]Three Phase - UG'!$C$8:$T$18,10,FALSE),""),"")</f>
        <v/>
      </c>
      <c r="L162" s="679" t="str">
        <f>IF(D162&lt;&gt;"",IF(E162&lt;&gt;"",VLOOKUP(CONCATENATE(D162,"-",E162),'[2]Three Phase - UG'!$C$8:$T$18,12,FALSE),""),"")</f>
        <v/>
      </c>
      <c r="M162" s="679" t="str">
        <f>IF(D162&lt;&gt;"",IF(E162&lt;&gt;"",VLOOKUP(CONCATENATE(D162,"-",E162),'[2]Three Phase - UG'!$C$8:$T$18,13,FALSE),""),"")</f>
        <v/>
      </c>
      <c r="N162" s="678" t="str">
        <f>IF(D162&lt;&gt;"",IF(E162&lt;&gt;"",VLOOKUP(CONCATENATE(D162,"-",E162),'[2]Three Phase - UG'!$C$8:$T$18,15,FALSE)*1000000,""),"")</f>
        <v/>
      </c>
      <c r="O162" s="679"/>
      <c r="P162" s="678"/>
      <c r="W162" s="671"/>
      <c r="X162" s="606"/>
      <c r="Y162" s="606"/>
      <c r="Z162" s="606"/>
      <c r="AA162" s="606"/>
      <c r="AB162" s="606"/>
      <c r="AC162" s="606"/>
      <c r="AD162" s="606"/>
      <c r="AE162" s="606"/>
      <c r="AF162" s="625"/>
      <c r="AG162" s="625"/>
      <c r="AH162" s="625"/>
      <c r="AI162" s="625"/>
      <c r="AJ162" s="625"/>
      <c r="AK162" s="625"/>
      <c r="AL162" s="625"/>
      <c r="AM162" s="625"/>
    </row>
    <row r="163" spans="2:39" s="672" customFormat="1" x14ac:dyDescent="0.25">
      <c r="B163" s="677"/>
      <c r="C163" s="677"/>
      <c r="D163" s="676"/>
      <c r="E163" s="675"/>
      <c r="F163" s="675"/>
      <c r="G163" s="673"/>
      <c r="H163" s="674"/>
      <c r="I163" s="673"/>
      <c r="J163" s="679" t="str">
        <f>IF(D163&lt;&gt;"",IF(E163&lt;&gt;"",VLOOKUP(CONCATENATE(D163,"-",E163),'[2]Three Phase - UG'!$C$8:$T$18,9,FALSE),""),"")</f>
        <v/>
      </c>
      <c r="K163" s="679" t="str">
        <f>IF(D163&lt;&gt;"",IF(E163&lt;&gt;"",VLOOKUP(CONCATENATE(D163,"-",E163),'[2]Three Phase - UG'!$C$8:$T$18,10,FALSE),""),"")</f>
        <v/>
      </c>
      <c r="L163" s="679" t="str">
        <f>IF(D163&lt;&gt;"",IF(E163&lt;&gt;"",VLOOKUP(CONCATENATE(D163,"-",E163),'[2]Three Phase - UG'!$C$8:$T$18,12,FALSE),""),"")</f>
        <v/>
      </c>
      <c r="M163" s="679" t="str">
        <f>IF(D163&lt;&gt;"",IF(E163&lt;&gt;"",VLOOKUP(CONCATENATE(D163,"-",E163),'[2]Three Phase - UG'!$C$8:$T$18,13,FALSE),""),"")</f>
        <v/>
      </c>
      <c r="N163" s="678" t="str">
        <f>IF(D163&lt;&gt;"",IF(E163&lt;&gt;"",VLOOKUP(CONCATENATE(D163,"-",E163),'[2]Three Phase - UG'!$C$8:$T$18,15,FALSE)*1000000,""),"")</f>
        <v/>
      </c>
      <c r="O163" s="679"/>
      <c r="P163" s="678"/>
      <c r="W163" s="671"/>
      <c r="X163" s="606"/>
      <c r="Y163" s="606"/>
      <c r="Z163" s="606"/>
      <c r="AA163" s="606"/>
      <c r="AB163" s="606"/>
      <c r="AC163" s="606"/>
      <c r="AD163" s="606"/>
      <c r="AE163" s="606"/>
      <c r="AF163" s="625"/>
      <c r="AG163" s="625"/>
      <c r="AH163" s="625"/>
      <c r="AI163" s="625"/>
      <c r="AJ163" s="625"/>
      <c r="AK163" s="625"/>
      <c r="AL163" s="625"/>
      <c r="AM163" s="625"/>
    </row>
    <row r="164" spans="2:39" s="672" customFormat="1" x14ac:dyDescent="0.25">
      <c r="B164" s="677"/>
      <c r="C164" s="677"/>
      <c r="D164" s="676"/>
      <c r="E164" s="675"/>
      <c r="F164" s="675"/>
      <c r="G164" s="673"/>
      <c r="H164" s="674"/>
      <c r="I164" s="673"/>
      <c r="J164" s="679" t="str">
        <f>IF(D164&lt;&gt;"",IF(E164&lt;&gt;"",VLOOKUP(CONCATENATE(D164,"-",E164),'[2]Three Phase - UG'!$C$8:$T$18,9,FALSE),""),"")</f>
        <v/>
      </c>
      <c r="K164" s="679" t="str">
        <f>IF(D164&lt;&gt;"",IF(E164&lt;&gt;"",VLOOKUP(CONCATENATE(D164,"-",E164),'[2]Three Phase - UG'!$C$8:$T$18,10,FALSE),""),"")</f>
        <v/>
      </c>
      <c r="L164" s="679" t="str">
        <f>IF(D164&lt;&gt;"",IF(E164&lt;&gt;"",VLOOKUP(CONCATENATE(D164,"-",E164),'[2]Three Phase - UG'!$C$8:$T$18,12,FALSE),""),"")</f>
        <v/>
      </c>
      <c r="M164" s="679" t="str">
        <f>IF(D164&lt;&gt;"",IF(E164&lt;&gt;"",VLOOKUP(CONCATENATE(D164,"-",E164),'[2]Three Phase - UG'!$C$8:$T$18,13,FALSE),""),"")</f>
        <v/>
      </c>
      <c r="N164" s="678" t="str">
        <f>IF(D164&lt;&gt;"",IF(E164&lt;&gt;"",VLOOKUP(CONCATENATE(D164,"-",E164),'[2]Three Phase - UG'!$C$8:$T$18,15,FALSE)*1000000,""),"")</f>
        <v/>
      </c>
      <c r="O164" s="679"/>
      <c r="P164" s="678"/>
      <c r="W164" s="671"/>
      <c r="X164" s="606"/>
      <c r="Y164" s="606"/>
      <c r="Z164" s="606"/>
      <c r="AA164" s="606"/>
      <c r="AB164" s="606"/>
      <c r="AC164" s="606"/>
      <c r="AD164" s="606"/>
      <c r="AE164" s="606"/>
      <c r="AF164" s="625"/>
      <c r="AG164" s="625"/>
      <c r="AH164" s="625"/>
      <c r="AI164" s="625"/>
      <c r="AJ164" s="625"/>
      <c r="AK164" s="625"/>
      <c r="AL164" s="625"/>
      <c r="AM164" s="625"/>
    </row>
    <row r="165" spans="2:39" s="672" customFormat="1" x14ac:dyDescent="0.25">
      <c r="B165" s="677"/>
      <c r="C165" s="677"/>
      <c r="D165" s="676"/>
      <c r="E165" s="675"/>
      <c r="F165" s="675"/>
      <c r="G165" s="673"/>
      <c r="H165" s="674"/>
      <c r="I165" s="673"/>
      <c r="J165" s="679" t="str">
        <f>IF(D165&lt;&gt;"",IF(E165&lt;&gt;"",VLOOKUP(CONCATENATE(D165,"-",E165),'[2]Three Phase - UG'!$C$8:$T$18,9,FALSE),""),"")</f>
        <v/>
      </c>
      <c r="K165" s="679" t="str">
        <f>IF(D165&lt;&gt;"",IF(E165&lt;&gt;"",VLOOKUP(CONCATENATE(D165,"-",E165),'[2]Three Phase - UG'!$C$8:$T$18,10,FALSE),""),"")</f>
        <v/>
      </c>
      <c r="L165" s="679" t="str">
        <f>IF(D165&lt;&gt;"",IF(E165&lt;&gt;"",VLOOKUP(CONCATENATE(D165,"-",E165),'[2]Three Phase - UG'!$C$8:$T$18,12,FALSE),""),"")</f>
        <v/>
      </c>
      <c r="M165" s="679" t="str">
        <f>IF(D165&lt;&gt;"",IF(E165&lt;&gt;"",VLOOKUP(CONCATENATE(D165,"-",E165),'[2]Three Phase - UG'!$C$8:$T$18,13,FALSE),""),"")</f>
        <v/>
      </c>
      <c r="N165" s="678" t="str">
        <f>IF(D165&lt;&gt;"",IF(E165&lt;&gt;"",VLOOKUP(CONCATENATE(D165,"-",E165),'[2]Three Phase - UG'!$C$8:$T$18,15,FALSE)*1000000,""),"")</f>
        <v/>
      </c>
      <c r="O165" s="679"/>
      <c r="P165" s="678"/>
      <c r="W165" s="671"/>
      <c r="X165" s="606"/>
      <c r="Y165" s="606"/>
      <c r="Z165" s="606"/>
      <c r="AA165" s="606"/>
      <c r="AB165" s="606"/>
      <c r="AC165" s="606"/>
      <c r="AD165" s="606"/>
      <c r="AE165" s="606"/>
      <c r="AF165" s="625"/>
      <c r="AG165" s="625"/>
      <c r="AH165" s="625"/>
      <c r="AI165" s="625"/>
      <c r="AJ165" s="625"/>
      <c r="AK165" s="625"/>
      <c r="AL165" s="625"/>
      <c r="AM165" s="625"/>
    </row>
    <row r="166" spans="2:39" s="672" customFormat="1" x14ac:dyDescent="0.25">
      <c r="B166" s="677"/>
      <c r="C166" s="677"/>
      <c r="D166" s="676"/>
      <c r="E166" s="675"/>
      <c r="F166" s="675"/>
      <c r="G166" s="673"/>
      <c r="H166" s="674"/>
      <c r="I166" s="673"/>
      <c r="J166" s="679" t="str">
        <f>IF(D166&lt;&gt;"",IF(E166&lt;&gt;"",VLOOKUP(CONCATENATE(D166,"-",E166),'[2]Three Phase - UG'!$C$8:$T$18,9,FALSE),""),"")</f>
        <v/>
      </c>
      <c r="K166" s="679" t="str">
        <f>IF(D166&lt;&gt;"",IF(E166&lt;&gt;"",VLOOKUP(CONCATENATE(D166,"-",E166),'[2]Three Phase - UG'!$C$8:$T$18,10,FALSE),""),"")</f>
        <v/>
      </c>
      <c r="L166" s="679" t="str">
        <f>IF(D166&lt;&gt;"",IF(E166&lt;&gt;"",VLOOKUP(CONCATENATE(D166,"-",E166),'[2]Three Phase - UG'!$C$8:$T$18,12,FALSE),""),"")</f>
        <v/>
      </c>
      <c r="M166" s="679" t="str">
        <f>IF(D166&lt;&gt;"",IF(E166&lt;&gt;"",VLOOKUP(CONCATENATE(D166,"-",E166),'[2]Three Phase - UG'!$C$8:$T$18,13,FALSE),""),"")</f>
        <v/>
      </c>
      <c r="N166" s="678" t="str">
        <f>IF(D166&lt;&gt;"",IF(E166&lt;&gt;"",VLOOKUP(CONCATENATE(D166,"-",E166),'[2]Three Phase - UG'!$C$8:$T$18,15,FALSE)*1000000,""),"")</f>
        <v/>
      </c>
      <c r="O166" s="679"/>
      <c r="P166" s="678"/>
      <c r="W166" s="671"/>
      <c r="X166" s="606"/>
      <c r="Y166" s="606"/>
      <c r="Z166" s="606"/>
      <c r="AA166" s="606"/>
      <c r="AB166" s="606"/>
      <c r="AC166" s="606"/>
      <c r="AD166" s="606"/>
      <c r="AE166" s="606"/>
      <c r="AF166" s="625"/>
      <c r="AG166" s="625"/>
      <c r="AH166" s="625"/>
      <c r="AI166" s="625"/>
      <c r="AJ166" s="625"/>
      <c r="AK166" s="625"/>
      <c r="AL166" s="625"/>
      <c r="AM166" s="625"/>
    </row>
    <row r="167" spans="2:39" s="672" customFormat="1" x14ac:dyDescent="0.25">
      <c r="B167" s="677"/>
      <c r="C167" s="677"/>
      <c r="D167" s="676"/>
      <c r="E167" s="675"/>
      <c r="F167" s="675"/>
      <c r="G167" s="673"/>
      <c r="H167" s="674"/>
      <c r="I167" s="673"/>
      <c r="J167" s="679" t="str">
        <f>IF(D167&lt;&gt;"",IF(E167&lt;&gt;"",VLOOKUP(CONCATENATE(D167,"-",E167),'[2]Three Phase - UG'!$C$8:$T$18,9,FALSE),""),"")</f>
        <v/>
      </c>
      <c r="K167" s="679" t="str">
        <f>IF(D167&lt;&gt;"",IF(E167&lt;&gt;"",VLOOKUP(CONCATENATE(D167,"-",E167),'[2]Three Phase - UG'!$C$8:$T$18,10,FALSE),""),"")</f>
        <v/>
      </c>
      <c r="L167" s="679" t="str">
        <f>IF(D167&lt;&gt;"",IF(E167&lt;&gt;"",VLOOKUP(CONCATENATE(D167,"-",E167),'[2]Three Phase - UG'!$C$8:$T$18,12,FALSE),""),"")</f>
        <v/>
      </c>
      <c r="M167" s="679" t="str">
        <f>IF(D167&lt;&gt;"",IF(E167&lt;&gt;"",VLOOKUP(CONCATENATE(D167,"-",E167),'[2]Three Phase - UG'!$C$8:$T$18,13,FALSE),""),"")</f>
        <v/>
      </c>
      <c r="N167" s="678" t="str">
        <f>IF(D167&lt;&gt;"",IF(E167&lt;&gt;"",VLOOKUP(CONCATENATE(D167,"-",E167),'[2]Three Phase - UG'!$C$8:$T$18,15,FALSE)*1000000,""),"")</f>
        <v/>
      </c>
      <c r="O167" s="679"/>
      <c r="P167" s="678"/>
      <c r="W167" s="671"/>
      <c r="X167" s="606"/>
      <c r="Y167" s="606"/>
      <c r="Z167" s="606"/>
      <c r="AA167" s="606"/>
      <c r="AB167" s="606"/>
      <c r="AC167" s="606"/>
      <c r="AD167" s="606"/>
      <c r="AE167" s="606"/>
      <c r="AF167" s="625"/>
      <c r="AG167" s="625"/>
      <c r="AH167" s="625"/>
      <c r="AI167" s="625"/>
      <c r="AJ167" s="625"/>
      <c r="AK167" s="625"/>
      <c r="AL167" s="625"/>
      <c r="AM167" s="625"/>
    </row>
    <row r="168" spans="2:39" s="672" customFormat="1" x14ac:dyDescent="0.25">
      <c r="B168" s="677"/>
      <c r="C168" s="677"/>
      <c r="D168" s="676"/>
      <c r="E168" s="675"/>
      <c r="F168" s="675"/>
      <c r="G168" s="673"/>
      <c r="H168" s="674"/>
      <c r="I168" s="673"/>
      <c r="J168" s="679" t="str">
        <f>IF(D168&lt;&gt;"",IF(E168&lt;&gt;"",VLOOKUP(CONCATENATE(D168,"-",E168),'[2]Three Phase - UG'!$C$8:$T$18,9,FALSE),""),"")</f>
        <v/>
      </c>
      <c r="K168" s="679" t="str">
        <f>IF(D168&lt;&gt;"",IF(E168&lt;&gt;"",VLOOKUP(CONCATENATE(D168,"-",E168),'[2]Three Phase - UG'!$C$8:$T$18,10,FALSE),""),"")</f>
        <v/>
      </c>
      <c r="L168" s="679" t="str">
        <f>IF(D168&lt;&gt;"",IF(E168&lt;&gt;"",VLOOKUP(CONCATENATE(D168,"-",E168),'[2]Three Phase - UG'!$C$8:$T$18,12,FALSE),""),"")</f>
        <v/>
      </c>
      <c r="M168" s="679" t="str">
        <f>IF(D168&lt;&gt;"",IF(E168&lt;&gt;"",VLOOKUP(CONCATENATE(D168,"-",E168),'[2]Three Phase - UG'!$C$8:$T$18,13,FALSE),""),"")</f>
        <v/>
      </c>
      <c r="N168" s="678" t="str">
        <f>IF(D168&lt;&gt;"",IF(E168&lt;&gt;"",VLOOKUP(CONCATENATE(D168,"-",E168),'[2]Three Phase - UG'!$C$8:$T$18,15,FALSE)*1000000,""),"")</f>
        <v/>
      </c>
      <c r="O168" s="679"/>
      <c r="P168" s="678"/>
      <c r="W168" s="671"/>
      <c r="X168" s="606"/>
      <c r="Y168" s="606"/>
      <c r="Z168" s="606"/>
      <c r="AA168" s="606"/>
      <c r="AB168" s="606"/>
      <c r="AC168" s="606"/>
      <c r="AD168" s="606"/>
      <c r="AE168" s="606"/>
      <c r="AF168" s="625"/>
      <c r="AG168" s="625"/>
      <c r="AH168" s="625"/>
      <c r="AI168" s="625"/>
      <c r="AJ168" s="625"/>
      <c r="AK168" s="625"/>
      <c r="AL168" s="625"/>
      <c r="AM168" s="625"/>
    </row>
    <row r="169" spans="2:39" s="672" customFormat="1" x14ac:dyDescent="0.25">
      <c r="B169" s="677"/>
      <c r="C169" s="677"/>
      <c r="D169" s="676"/>
      <c r="E169" s="675"/>
      <c r="F169" s="675"/>
      <c r="G169" s="673"/>
      <c r="H169" s="674"/>
      <c r="I169" s="673"/>
      <c r="J169" s="679" t="str">
        <f>IF(D169&lt;&gt;"",IF(E169&lt;&gt;"",VLOOKUP(CONCATENATE(D169,"-",E169),'[2]Three Phase - UG'!$C$8:$T$18,9,FALSE),""),"")</f>
        <v/>
      </c>
      <c r="K169" s="679" t="str">
        <f>IF(D169&lt;&gt;"",IF(E169&lt;&gt;"",VLOOKUP(CONCATENATE(D169,"-",E169),'[2]Three Phase - UG'!$C$8:$T$18,10,FALSE),""),"")</f>
        <v/>
      </c>
      <c r="L169" s="679" t="str">
        <f>IF(D169&lt;&gt;"",IF(E169&lt;&gt;"",VLOOKUP(CONCATENATE(D169,"-",E169),'[2]Three Phase - UG'!$C$8:$T$18,12,FALSE),""),"")</f>
        <v/>
      </c>
      <c r="M169" s="679" t="str">
        <f>IF(D169&lt;&gt;"",IF(E169&lt;&gt;"",VLOOKUP(CONCATENATE(D169,"-",E169),'[2]Three Phase - UG'!$C$8:$T$18,13,FALSE),""),"")</f>
        <v/>
      </c>
      <c r="N169" s="678" t="str">
        <f>IF(D169&lt;&gt;"",IF(E169&lt;&gt;"",VLOOKUP(CONCATENATE(D169,"-",E169),'[2]Three Phase - UG'!$C$8:$T$18,15,FALSE)*1000000,""),"")</f>
        <v/>
      </c>
      <c r="O169" s="679"/>
      <c r="P169" s="678"/>
      <c r="W169" s="671"/>
      <c r="X169" s="606"/>
      <c r="Y169" s="606"/>
      <c r="Z169" s="606"/>
      <c r="AA169" s="606"/>
      <c r="AB169" s="606"/>
      <c r="AC169" s="606"/>
      <c r="AD169" s="606"/>
      <c r="AE169" s="606"/>
      <c r="AF169" s="625"/>
      <c r="AG169" s="625"/>
      <c r="AH169" s="625"/>
      <c r="AI169" s="625"/>
      <c r="AJ169" s="625"/>
      <c r="AK169" s="625"/>
      <c r="AL169" s="625"/>
      <c r="AM169" s="625"/>
    </row>
    <row r="170" spans="2:39" s="672" customFormat="1" x14ac:dyDescent="0.25">
      <c r="B170" s="677"/>
      <c r="C170" s="677"/>
      <c r="D170" s="676"/>
      <c r="E170" s="675"/>
      <c r="F170" s="675"/>
      <c r="G170" s="673"/>
      <c r="H170" s="674"/>
      <c r="I170" s="673"/>
      <c r="J170" s="679" t="str">
        <f>IF(D170&lt;&gt;"",IF(E170&lt;&gt;"",VLOOKUP(CONCATENATE(D170,"-",E170),'[2]Three Phase - UG'!$C$8:$T$18,9,FALSE),""),"")</f>
        <v/>
      </c>
      <c r="K170" s="679" t="str">
        <f>IF(D170&lt;&gt;"",IF(E170&lt;&gt;"",VLOOKUP(CONCATENATE(D170,"-",E170),'[2]Three Phase - UG'!$C$8:$T$18,10,FALSE),""),"")</f>
        <v/>
      </c>
      <c r="L170" s="679" t="str">
        <f>IF(D170&lt;&gt;"",IF(E170&lt;&gt;"",VLOOKUP(CONCATENATE(D170,"-",E170),'[2]Three Phase - UG'!$C$8:$T$18,12,FALSE),""),"")</f>
        <v/>
      </c>
      <c r="M170" s="679" t="str">
        <f>IF(D170&lt;&gt;"",IF(E170&lt;&gt;"",VLOOKUP(CONCATENATE(D170,"-",E170),'[2]Three Phase - UG'!$C$8:$T$18,13,FALSE),""),"")</f>
        <v/>
      </c>
      <c r="N170" s="678" t="str">
        <f>IF(D170&lt;&gt;"",IF(E170&lt;&gt;"",VLOOKUP(CONCATENATE(D170,"-",E170),'[2]Three Phase - UG'!$C$8:$T$18,15,FALSE)*1000000,""),"")</f>
        <v/>
      </c>
      <c r="O170" s="679"/>
      <c r="P170" s="678"/>
      <c r="W170" s="671"/>
      <c r="X170" s="606"/>
      <c r="Y170" s="606"/>
      <c r="Z170" s="606"/>
      <c r="AA170" s="606"/>
      <c r="AB170" s="606"/>
      <c r="AC170" s="606"/>
      <c r="AD170" s="606"/>
      <c r="AE170" s="606"/>
      <c r="AF170" s="625"/>
      <c r="AG170" s="625"/>
      <c r="AH170" s="625"/>
      <c r="AI170" s="625"/>
      <c r="AJ170" s="625"/>
      <c r="AK170" s="625"/>
      <c r="AL170" s="625"/>
      <c r="AM170" s="625"/>
    </row>
    <row r="171" spans="2:39" s="672" customFormat="1" x14ac:dyDescent="0.25">
      <c r="B171" s="677"/>
      <c r="C171" s="677"/>
      <c r="D171" s="676"/>
      <c r="E171" s="675"/>
      <c r="F171" s="675"/>
      <c r="G171" s="673"/>
      <c r="H171" s="674"/>
      <c r="I171" s="673"/>
      <c r="J171" s="679" t="str">
        <f>IF(D171&lt;&gt;"",IF(E171&lt;&gt;"",VLOOKUP(CONCATENATE(D171,"-",E171),'[2]Three Phase - UG'!$C$8:$T$18,9,FALSE),""),"")</f>
        <v/>
      </c>
      <c r="K171" s="679" t="str">
        <f>IF(D171&lt;&gt;"",IF(E171&lt;&gt;"",VLOOKUP(CONCATENATE(D171,"-",E171),'[2]Three Phase - UG'!$C$8:$T$18,10,FALSE),""),"")</f>
        <v/>
      </c>
      <c r="L171" s="679" t="str">
        <f>IF(D171&lt;&gt;"",IF(E171&lt;&gt;"",VLOOKUP(CONCATENATE(D171,"-",E171),'[2]Three Phase - UG'!$C$8:$T$18,12,FALSE),""),"")</f>
        <v/>
      </c>
      <c r="M171" s="679" t="str">
        <f>IF(D171&lt;&gt;"",IF(E171&lt;&gt;"",VLOOKUP(CONCATENATE(D171,"-",E171),'[2]Three Phase - UG'!$C$8:$T$18,13,FALSE),""),"")</f>
        <v/>
      </c>
      <c r="N171" s="678" t="str">
        <f>IF(D171&lt;&gt;"",IF(E171&lt;&gt;"",VLOOKUP(CONCATENATE(D171,"-",E171),'[2]Three Phase - UG'!$C$8:$T$18,15,FALSE)*1000000,""),"")</f>
        <v/>
      </c>
      <c r="O171" s="679"/>
      <c r="P171" s="678"/>
      <c r="W171" s="671"/>
      <c r="X171" s="606"/>
      <c r="Y171" s="606"/>
      <c r="Z171" s="606"/>
      <c r="AA171" s="606"/>
      <c r="AB171" s="606"/>
      <c r="AC171" s="606"/>
      <c r="AD171" s="606"/>
      <c r="AE171" s="606"/>
      <c r="AF171" s="625"/>
      <c r="AG171" s="625"/>
      <c r="AH171" s="625"/>
      <c r="AI171" s="625"/>
      <c r="AJ171" s="625"/>
      <c r="AK171" s="625"/>
      <c r="AL171" s="625"/>
      <c r="AM171" s="625"/>
    </row>
    <row r="172" spans="2:39" s="672" customFormat="1" x14ac:dyDescent="0.25">
      <c r="B172" s="677"/>
      <c r="C172" s="677"/>
      <c r="D172" s="676"/>
      <c r="E172" s="675"/>
      <c r="F172" s="675"/>
      <c r="G172" s="673"/>
      <c r="H172" s="674"/>
      <c r="I172" s="673"/>
      <c r="J172" s="679" t="str">
        <f>IF(D172&lt;&gt;"",IF(E172&lt;&gt;"",VLOOKUP(CONCATENATE(D172,"-",E172),'[2]Three Phase - UG'!$C$8:$T$18,9,FALSE),""),"")</f>
        <v/>
      </c>
      <c r="K172" s="679" t="str">
        <f>IF(D172&lt;&gt;"",IF(E172&lt;&gt;"",VLOOKUP(CONCATENATE(D172,"-",E172),'[2]Three Phase - UG'!$C$8:$T$18,10,FALSE),""),"")</f>
        <v/>
      </c>
      <c r="L172" s="679" t="str">
        <f>IF(D172&lt;&gt;"",IF(E172&lt;&gt;"",VLOOKUP(CONCATENATE(D172,"-",E172),'[2]Three Phase - UG'!$C$8:$T$18,12,FALSE),""),"")</f>
        <v/>
      </c>
      <c r="M172" s="679" t="str">
        <f>IF(D172&lt;&gt;"",IF(E172&lt;&gt;"",VLOOKUP(CONCATENATE(D172,"-",E172),'[2]Three Phase - UG'!$C$8:$T$18,13,FALSE),""),"")</f>
        <v/>
      </c>
      <c r="N172" s="678" t="str">
        <f>IF(D172&lt;&gt;"",IF(E172&lt;&gt;"",VLOOKUP(CONCATENATE(D172,"-",E172),'[2]Three Phase - UG'!$C$8:$T$18,15,FALSE)*1000000,""),"")</f>
        <v/>
      </c>
      <c r="O172" s="679"/>
      <c r="P172" s="678"/>
      <c r="W172" s="671"/>
      <c r="X172" s="606"/>
      <c r="Y172" s="606"/>
      <c r="Z172" s="606"/>
      <c r="AA172" s="606"/>
      <c r="AB172" s="606"/>
      <c r="AC172" s="606"/>
      <c r="AD172" s="606"/>
      <c r="AE172" s="606"/>
      <c r="AF172" s="625"/>
      <c r="AG172" s="625"/>
      <c r="AH172" s="625"/>
      <c r="AI172" s="625"/>
      <c r="AJ172" s="625"/>
      <c r="AK172" s="625"/>
      <c r="AL172" s="625"/>
      <c r="AM172" s="625"/>
    </row>
    <row r="173" spans="2:39" s="672" customFormat="1" x14ac:dyDescent="0.25">
      <c r="B173" s="677"/>
      <c r="C173" s="677"/>
      <c r="D173" s="676"/>
      <c r="E173" s="675"/>
      <c r="F173" s="675"/>
      <c r="G173" s="673"/>
      <c r="H173" s="674"/>
      <c r="I173" s="673"/>
      <c r="J173" s="679" t="str">
        <f>IF(D173&lt;&gt;"",IF(E173&lt;&gt;"",VLOOKUP(CONCATENATE(D173,"-",E173),'[2]Three Phase - UG'!$C$8:$T$18,9,FALSE),""),"")</f>
        <v/>
      </c>
      <c r="K173" s="679" t="str">
        <f>IF(D173&lt;&gt;"",IF(E173&lt;&gt;"",VLOOKUP(CONCATENATE(D173,"-",E173),'[2]Three Phase - UG'!$C$8:$T$18,10,FALSE),""),"")</f>
        <v/>
      </c>
      <c r="L173" s="679" t="str">
        <f>IF(D173&lt;&gt;"",IF(E173&lt;&gt;"",VLOOKUP(CONCATENATE(D173,"-",E173),'[2]Three Phase - UG'!$C$8:$T$18,12,FALSE),""),"")</f>
        <v/>
      </c>
      <c r="M173" s="679" t="str">
        <f>IF(D173&lt;&gt;"",IF(E173&lt;&gt;"",VLOOKUP(CONCATENATE(D173,"-",E173),'[2]Three Phase - UG'!$C$8:$T$18,13,FALSE),""),"")</f>
        <v/>
      </c>
      <c r="N173" s="678" t="str">
        <f>IF(D173&lt;&gt;"",IF(E173&lt;&gt;"",VLOOKUP(CONCATENATE(D173,"-",E173),'[2]Three Phase - UG'!$C$8:$T$18,15,FALSE)*1000000,""),"")</f>
        <v/>
      </c>
      <c r="O173" s="679"/>
      <c r="P173" s="678"/>
      <c r="W173" s="671"/>
      <c r="X173" s="606"/>
      <c r="Y173" s="606"/>
      <c r="Z173" s="606"/>
      <c r="AA173" s="606"/>
      <c r="AB173" s="606"/>
      <c r="AC173" s="606"/>
      <c r="AD173" s="606"/>
      <c r="AE173" s="606"/>
      <c r="AF173" s="625"/>
      <c r="AG173" s="625"/>
      <c r="AH173" s="625"/>
      <c r="AI173" s="625"/>
      <c r="AJ173" s="625"/>
      <c r="AK173" s="625"/>
      <c r="AL173" s="625"/>
      <c r="AM173" s="625"/>
    </row>
    <row r="174" spans="2:39" s="672" customFormat="1" x14ac:dyDescent="0.25">
      <c r="B174" s="677"/>
      <c r="C174" s="677"/>
      <c r="D174" s="676"/>
      <c r="E174" s="675"/>
      <c r="F174" s="675"/>
      <c r="G174" s="673"/>
      <c r="H174" s="674"/>
      <c r="I174" s="673"/>
      <c r="J174" s="679" t="str">
        <f>IF(D174&lt;&gt;"",IF(E174&lt;&gt;"",VLOOKUP(CONCATENATE(D174,"-",E174),'[2]Three Phase - UG'!$C$8:$T$18,9,FALSE),""),"")</f>
        <v/>
      </c>
      <c r="K174" s="679" t="str">
        <f>IF(D174&lt;&gt;"",IF(E174&lt;&gt;"",VLOOKUP(CONCATENATE(D174,"-",E174),'[2]Three Phase - UG'!$C$8:$T$18,10,FALSE),""),"")</f>
        <v/>
      </c>
      <c r="L174" s="679" t="str">
        <f>IF(D174&lt;&gt;"",IF(E174&lt;&gt;"",VLOOKUP(CONCATENATE(D174,"-",E174),'[2]Three Phase - UG'!$C$8:$T$18,12,FALSE),""),"")</f>
        <v/>
      </c>
      <c r="M174" s="679" t="str">
        <f>IF(D174&lt;&gt;"",IF(E174&lt;&gt;"",VLOOKUP(CONCATENATE(D174,"-",E174),'[2]Three Phase - UG'!$C$8:$T$18,13,FALSE),""),"")</f>
        <v/>
      </c>
      <c r="N174" s="678" t="str">
        <f>IF(D174&lt;&gt;"",IF(E174&lt;&gt;"",VLOOKUP(CONCATENATE(D174,"-",E174),'[2]Three Phase - UG'!$C$8:$T$18,15,FALSE)*1000000,""),"")</f>
        <v/>
      </c>
      <c r="O174" s="679"/>
      <c r="P174" s="678"/>
      <c r="W174" s="671"/>
      <c r="X174" s="606"/>
      <c r="Y174" s="606"/>
      <c r="Z174" s="606"/>
      <c r="AA174" s="606"/>
      <c r="AB174" s="606"/>
      <c r="AC174" s="606"/>
      <c r="AD174" s="606"/>
      <c r="AE174" s="606"/>
      <c r="AF174" s="625"/>
      <c r="AG174" s="625"/>
      <c r="AH174" s="625"/>
      <c r="AI174" s="625"/>
      <c r="AJ174" s="625"/>
      <c r="AK174" s="625"/>
      <c r="AL174" s="625"/>
      <c r="AM174" s="625"/>
    </row>
    <row r="175" spans="2:39" s="672" customFormat="1" x14ac:dyDescent="0.25">
      <c r="B175" s="677"/>
      <c r="C175" s="677"/>
      <c r="D175" s="676"/>
      <c r="E175" s="675"/>
      <c r="F175" s="675"/>
      <c r="G175" s="673"/>
      <c r="H175" s="674"/>
      <c r="I175" s="673"/>
      <c r="J175" s="679" t="str">
        <f>IF(D175&lt;&gt;"",IF(E175&lt;&gt;"",VLOOKUP(CONCATENATE(D175,"-",E175),'[2]Three Phase - UG'!$C$8:$T$18,9,FALSE),""),"")</f>
        <v/>
      </c>
      <c r="K175" s="679" t="str">
        <f>IF(D175&lt;&gt;"",IF(E175&lt;&gt;"",VLOOKUP(CONCATENATE(D175,"-",E175),'[2]Three Phase - UG'!$C$8:$T$18,10,FALSE),""),"")</f>
        <v/>
      </c>
      <c r="L175" s="679" t="str">
        <f>IF(D175&lt;&gt;"",IF(E175&lt;&gt;"",VLOOKUP(CONCATENATE(D175,"-",E175),'[2]Three Phase - UG'!$C$8:$T$18,12,FALSE),""),"")</f>
        <v/>
      </c>
      <c r="M175" s="679" t="str">
        <f>IF(D175&lt;&gt;"",IF(E175&lt;&gt;"",VLOOKUP(CONCATENATE(D175,"-",E175),'[2]Three Phase - UG'!$C$8:$T$18,13,FALSE),""),"")</f>
        <v/>
      </c>
      <c r="N175" s="678" t="str">
        <f>IF(D175&lt;&gt;"",IF(E175&lt;&gt;"",VLOOKUP(CONCATENATE(D175,"-",E175),'[2]Three Phase - UG'!$C$8:$T$18,15,FALSE)*1000000,""),"")</f>
        <v/>
      </c>
      <c r="O175" s="679"/>
      <c r="P175" s="678"/>
      <c r="W175" s="671"/>
      <c r="X175" s="606"/>
      <c r="Y175" s="606"/>
      <c r="Z175" s="606"/>
      <c r="AA175" s="606"/>
      <c r="AB175" s="606"/>
      <c r="AC175" s="606"/>
      <c r="AD175" s="606"/>
      <c r="AE175" s="606"/>
      <c r="AF175" s="625"/>
      <c r="AG175" s="625"/>
      <c r="AH175" s="625"/>
      <c r="AI175" s="625"/>
      <c r="AJ175" s="625"/>
      <c r="AK175" s="625"/>
      <c r="AL175" s="625"/>
      <c r="AM175" s="625"/>
    </row>
    <row r="176" spans="2:39" s="672" customFormat="1" x14ac:dyDescent="0.25">
      <c r="B176" s="677"/>
      <c r="C176" s="677"/>
      <c r="D176" s="676"/>
      <c r="E176" s="675"/>
      <c r="F176" s="675"/>
      <c r="G176" s="673"/>
      <c r="H176" s="674"/>
      <c r="I176" s="673"/>
      <c r="J176" s="679" t="str">
        <f>IF(D176&lt;&gt;"",IF(E176&lt;&gt;"",VLOOKUP(CONCATENATE(D176,"-",E176),'[2]Three Phase - UG'!$C$8:$T$18,9,FALSE),""),"")</f>
        <v/>
      </c>
      <c r="K176" s="679" t="str">
        <f>IF(D176&lt;&gt;"",IF(E176&lt;&gt;"",VLOOKUP(CONCATENATE(D176,"-",E176),'[2]Three Phase - UG'!$C$8:$T$18,10,FALSE),""),"")</f>
        <v/>
      </c>
      <c r="L176" s="679" t="str">
        <f>IF(D176&lt;&gt;"",IF(E176&lt;&gt;"",VLOOKUP(CONCATENATE(D176,"-",E176),'[2]Three Phase - UG'!$C$8:$T$18,12,FALSE),""),"")</f>
        <v/>
      </c>
      <c r="M176" s="679" t="str">
        <f>IF(D176&lt;&gt;"",IF(E176&lt;&gt;"",VLOOKUP(CONCATENATE(D176,"-",E176),'[2]Three Phase - UG'!$C$8:$T$18,13,FALSE),""),"")</f>
        <v/>
      </c>
      <c r="N176" s="678" t="str">
        <f>IF(D176&lt;&gt;"",IF(E176&lt;&gt;"",VLOOKUP(CONCATENATE(D176,"-",E176),'[2]Three Phase - UG'!$C$8:$T$18,15,FALSE)*1000000,""),"")</f>
        <v/>
      </c>
      <c r="O176" s="679"/>
      <c r="P176" s="678"/>
      <c r="W176" s="671"/>
      <c r="X176" s="606"/>
      <c r="Y176" s="606"/>
      <c r="Z176" s="606"/>
      <c r="AA176" s="606"/>
      <c r="AB176" s="606"/>
      <c r="AC176" s="606"/>
      <c r="AD176" s="606"/>
      <c r="AE176" s="606"/>
      <c r="AF176" s="625"/>
      <c r="AG176" s="625"/>
      <c r="AH176" s="625"/>
      <c r="AI176" s="625"/>
      <c r="AJ176" s="625"/>
      <c r="AK176" s="625"/>
      <c r="AL176" s="625"/>
      <c r="AM176" s="625"/>
    </row>
    <row r="177" spans="2:39" s="672" customFormat="1" x14ac:dyDescent="0.25">
      <c r="B177" s="677"/>
      <c r="C177" s="677"/>
      <c r="D177" s="676"/>
      <c r="E177" s="675"/>
      <c r="F177" s="675"/>
      <c r="G177" s="673"/>
      <c r="H177" s="674"/>
      <c r="I177" s="673"/>
      <c r="J177" s="679" t="str">
        <f>IF(D177&lt;&gt;"",IF(E177&lt;&gt;"",VLOOKUP(CONCATENATE(D177,"-",E177),'[2]Three Phase - UG'!$C$8:$T$18,9,FALSE),""),"")</f>
        <v/>
      </c>
      <c r="K177" s="679" t="str">
        <f>IF(D177&lt;&gt;"",IF(E177&lt;&gt;"",VLOOKUP(CONCATENATE(D177,"-",E177),'[2]Three Phase - UG'!$C$8:$T$18,10,FALSE),""),"")</f>
        <v/>
      </c>
      <c r="L177" s="679" t="str">
        <f>IF(D177&lt;&gt;"",IF(E177&lt;&gt;"",VLOOKUP(CONCATENATE(D177,"-",E177),'[2]Three Phase - UG'!$C$8:$T$18,12,FALSE),""),"")</f>
        <v/>
      </c>
      <c r="M177" s="679" t="str">
        <f>IF(D177&lt;&gt;"",IF(E177&lt;&gt;"",VLOOKUP(CONCATENATE(D177,"-",E177),'[2]Three Phase - UG'!$C$8:$T$18,13,FALSE),""),"")</f>
        <v/>
      </c>
      <c r="N177" s="678" t="str">
        <f>IF(D177&lt;&gt;"",IF(E177&lt;&gt;"",VLOOKUP(CONCATENATE(D177,"-",E177),'[2]Three Phase - UG'!$C$8:$T$18,15,FALSE)*1000000,""),"")</f>
        <v/>
      </c>
      <c r="O177" s="679"/>
      <c r="P177" s="678"/>
      <c r="W177" s="671"/>
      <c r="X177" s="606"/>
      <c r="Y177" s="606"/>
      <c r="Z177" s="606"/>
      <c r="AA177" s="606"/>
      <c r="AB177" s="606"/>
      <c r="AC177" s="606"/>
      <c r="AD177" s="606"/>
      <c r="AE177" s="606"/>
      <c r="AF177" s="625"/>
      <c r="AG177" s="625"/>
      <c r="AH177" s="625"/>
      <c r="AI177" s="625"/>
      <c r="AJ177" s="625"/>
      <c r="AK177" s="625"/>
      <c r="AL177" s="625"/>
      <c r="AM177" s="625"/>
    </row>
    <row r="178" spans="2:39" s="672" customFormat="1" x14ac:dyDescent="0.25">
      <c r="B178" s="677"/>
      <c r="C178" s="677"/>
      <c r="D178" s="676"/>
      <c r="E178" s="675"/>
      <c r="F178" s="675"/>
      <c r="G178" s="673"/>
      <c r="H178" s="674"/>
      <c r="I178" s="673"/>
      <c r="J178" s="679" t="str">
        <f>IF(D178&lt;&gt;"",IF(E178&lt;&gt;"",VLOOKUP(CONCATENATE(D178,"-",E178),'[2]Three Phase - UG'!$C$8:$T$18,9,FALSE),""),"")</f>
        <v/>
      </c>
      <c r="K178" s="679" t="str">
        <f>IF(D178&lt;&gt;"",IF(E178&lt;&gt;"",VLOOKUP(CONCATENATE(D178,"-",E178),'[2]Three Phase - UG'!$C$8:$T$18,10,FALSE),""),"")</f>
        <v/>
      </c>
      <c r="L178" s="679" t="str">
        <f>IF(D178&lt;&gt;"",IF(E178&lt;&gt;"",VLOOKUP(CONCATENATE(D178,"-",E178),'[2]Three Phase - UG'!$C$8:$T$18,12,FALSE),""),"")</f>
        <v/>
      </c>
      <c r="M178" s="679" t="str">
        <f>IF(D178&lt;&gt;"",IF(E178&lt;&gt;"",VLOOKUP(CONCATENATE(D178,"-",E178),'[2]Three Phase - UG'!$C$8:$T$18,13,FALSE),""),"")</f>
        <v/>
      </c>
      <c r="N178" s="678" t="str">
        <f>IF(D178&lt;&gt;"",IF(E178&lt;&gt;"",VLOOKUP(CONCATENATE(D178,"-",E178),'[2]Three Phase - UG'!$C$8:$T$18,15,FALSE)*1000000,""),"")</f>
        <v/>
      </c>
      <c r="O178" s="679"/>
      <c r="P178" s="678"/>
      <c r="W178" s="671"/>
      <c r="X178" s="606"/>
      <c r="Y178" s="606"/>
      <c r="Z178" s="606"/>
      <c r="AA178" s="606"/>
      <c r="AB178" s="606"/>
      <c r="AC178" s="606"/>
      <c r="AD178" s="606"/>
      <c r="AE178" s="606"/>
      <c r="AF178" s="625"/>
      <c r="AG178" s="625"/>
      <c r="AH178" s="625"/>
      <c r="AI178" s="625"/>
      <c r="AJ178" s="625"/>
      <c r="AK178" s="625"/>
      <c r="AL178" s="625"/>
      <c r="AM178" s="625"/>
    </row>
    <row r="179" spans="2:39" s="672" customFormat="1" x14ac:dyDescent="0.25">
      <c r="B179" s="677"/>
      <c r="C179" s="677"/>
      <c r="D179" s="676"/>
      <c r="E179" s="675"/>
      <c r="F179" s="675"/>
      <c r="G179" s="673"/>
      <c r="H179" s="674"/>
      <c r="I179" s="673"/>
      <c r="J179" s="679" t="str">
        <f>IF(D179&lt;&gt;"",IF(E179&lt;&gt;"",VLOOKUP(CONCATENATE(D179,"-",E179),'[2]Three Phase - UG'!$C$8:$T$18,9,FALSE),""),"")</f>
        <v/>
      </c>
      <c r="K179" s="679" t="str">
        <f>IF(D179&lt;&gt;"",IF(E179&lt;&gt;"",VLOOKUP(CONCATENATE(D179,"-",E179),'[2]Three Phase - UG'!$C$8:$T$18,10,FALSE),""),"")</f>
        <v/>
      </c>
      <c r="L179" s="679" t="str">
        <f>IF(D179&lt;&gt;"",IF(E179&lt;&gt;"",VLOOKUP(CONCATENATE(D179,"-",E179),'[2]Three Phase - UG'!$C$8:$T$18,12,FALSE),""),"")</f>
        <v/>
      </c>
      <c r="M179" s="679" t="str">
        <f>IF(D179&lt;&gt;"",IF(E179&lt;&gt;"",VLOOKUP(CONCATENATE(D179,"-",E179),'[2]Three Phase - UG'!$C$8:$T$18,13,FALSE),""),"")</f>
        <v/>
      </c>
      <c r="N179" s="678" t="str">
        <f>IF(D179&lt;&gt;"",IF(E179&lt;&gt;"",VLOOKUP(CONCATENATE(D179,"-",E179),'[2]Three Phase - UG'!$C$8:$T$18,15,FALSE)*1000000,""),"")</f>
        <v/>
      </c>
      <c r="O179" s="679"/>
      <c r="P179" s="678"/>
      <c r="W179" s="671"/>
      <c r="X179" s="606"/>
      <c r="Y179" s="606"/>
      <c r="Z179" s="606"/>
      <c r="AA179" s="606"/>
      <c r="AB179" s="606"/>
      <c r="AC179" s="606"/>
      <c r="AD179" s="606"/>
      <c r="AE179" s="606"/>
      <c r="AF179" s="625"/>
      <c r="AG179" s="625"/>
      <c r="AH179" s="625"/>
      <c r="AI179" s="625"/>
      <c r="AJ179" s="625"/>
      <c r="AK179" s="625"/>
      <c r="AL179" s="625"/>
      <c r="AM179" s="625"/>
    </row>
    <row r="180" spans="2:39" s="672" customFormat="1" x14ac:dyDescent="0.25">
      <c r="B180" s="677"/>
      <c r="C180" s="677"/>
      <c r="D180" s="676"/>
      <c r="E180" s="675"/>
      <c r="F180" s="675"/>
      <c r="G180" s="673"/>
      <c r="H180" s="674"/>
      <c r="I180" s="673"/>
      <c r="J180" s="679" t="str">
        <f>IF(D180&lt;&gt;"",IF(E180&lt;&gt;"",VLOOKUP(CONCATENATE(D180,"-",E180),'[2]Three Phase - UG'!$C$8:$T$18,9,FALSE),""),"")</f>
        <v/>
      </c>
      <c r="K180" s="679" t="str">
        <f>IF(D180&lt;&gt;"",IF(E180&lt;&gt;"",VLOOKUP(CONCATENATE(D180,"-",E180),'[2]Three Phase - UG'!$C$8:$T$18,10,FALSE),""),"")</f>
        <v/>
      </c>
      <c r="L180" s="679" t="str">
        <f>IF(D180&lt;&gt;"",IF(E180&lt;&gt;"",VLOOKUP(CONCATENATE(D180,"-",E180),'[2]Three Phase - UG'!$C$8:$T$18,12,FALSE),""),"")</f>
        <v/>
      </c>
      <c r="M180" s="679" t="str">
        <f>IF(D180&lt;&gt;"",IF(E180&lt;&gt;"",VLOOKUP(CONCATENATE(D180,"-",E180),'[2]Three Phase - UG'!$C$8:$T$18,13,FALSE),""),"")</f>
        <v/>
      </c>
      <c r="N180" s="678" t="str">
        <f>IF(D180&lt;&gt;"",IF(E180&lt;&gt;"",VLOOKUP(CONCATENATE(D180,"-",E180),'[2]Three Phase - UG'!$C$8:$T$18,15,FALSE)*1000000,""),"")</f>
        <v/>
      </c>
      <c r="O180" s="679"/>
      <c r="P180" s="678"/>
      <c r="W180" s="671"/>
      <c r="X180" s="606"/>
      <c r="Y180" s="606"/>
      <c r="Z180" s="606"/>
      <c r="AA180" s="606"/>
      <c r="AB180" s="606"/>
      <c r="AC180" s="606"/>
      <c r="AD180" s="606"/>
      <c r="AE180" s="606"/>
      <c r="AF180" s="625"/>
      <c r="AG180" s="625"/>
      <c r="AH180" s="625"/>
      <c r="AI180" s="625"/>
      <c r="AJ180" s="625"/>
      <c r="AK180" s="625"/>
      <c r="AL180" s="625"/>
      <c r="AM180" s="625"/>
    </row>
    <row r="181" spans="2:39" s="672" customFormat="1" x14ac:dyDescent="0.25">
      <c r="B181" s="677"/>
      <c r="C181" s="677"/>
      <c r="D181" s="676"/>
      <c r="E181" s="675"/>
      <c r="F181" s="675"/>
      <c r="G181" s="673"/>
      <c r="H181" s="674"/>
      <c r="I181" s="673"/>
      <c r="J181" s="679" t="str">
        <f>IF(D181&lt;&gt;"",IF(E181&lt;&gt;"",VLOOKUP(CONCATENATE(D181,"-",E181),'[2]Three Phase - UG'!$C$8:$T$18,9,FALSE),""),"")</f>
        <v/>
      </c>
      <c r="K181" s="679" t="str">
        <f>IF(D181&lt;&gt;"",IF(E181&lt;&gt;"",VLOOKUP(CONCATENATE(D181,"-",E181),'[2]Three Phase - UG'!$C$8:$T$18,10,FALSE),""),"")</f>
        <v/>
      </c>
      <c r="L181" s="679" t="str">
        <f>IF(D181&lt;&gt;"",IF(E181&lt;&gt;"",VLOOKUP(CONCATENATE(D181,"-",E181),'[2]Three Phase - UG'!$C$8:$T$18,12,FALSE),""),"")</f>
        <v/>
      </c>
      <c r="M181" s="679" t="str">
        <f>IF(D181&lt;&gt;"",IF(E181&lt;&gt;"",VLOOKUP(CONCATENATE(D181,"-",E181),'[2]Three Phase - UG'!$C$8:$T$18,13,FALSE),""),"")</f>
        <v/>
      </c>
      <c r="N181" s="678" t="str">
        <f>IF(D181&lt;&gt;"",IF(E181&lt;&gt;"",VLOOKUP(CONCATENATE(D181,"-",E181),'[2]Three Phase - UG'!$C$8:$T$18,15,FALSE)*1000000,""),"")</f>
        <v/>
      </c>
      <c r="O181" s="679"/>
      <c r="P181" s="678"/>
      <c r="W181" s="671"/>
      <c r="X181" s="606"/>
      <c r="Y181" s="606"/>
      <c r="Z181" s="606"/>
      <c r="AA181" s="606"/>
      <c r="AB181" s="606"/>
      <c r="AC181" s="606"/>
      <c r="AD181" s="606"/>
      <c r="AE181" s="606"/>
      <c r="AF181" s="625"/>
      <c r="AG181" s="625"/>
      <c r="AH181" s="625"/>
      <c r="AI181" s="625"/>
      <c r="AJ181" s="625"/>
      <c r="AK181" s="625"/>
      <c r="AL181" s="625"/>
      <c r="AM181" s="625"/>
    </row>
    <row r="182" spans="2:39" s="672" customFormat="1" x14ac:dyDescent="0.25">
      <c r="B182" s="677"/>
      <c r="C182" s="677"/>
      <c r="D182" s="676"/>
      <c r="E182" s="675"/>
      <c r="F182" s="675"/>
      <c r="G182" s="673"/>
      <c r="H182" s="674"/>
      <c r="I182" s="673"/>
      <c r="J182" s="679" t="str">
        <f>IF(D182&lt;&gt;"",IF(E182&lt;&gt;"",VLOOKUP(CONCATENATE(D182,"-",E182),'[2]Three Phase - UG'!$C$8:$T$18,9,FALSE),""),"")</f>
        <v/>
      </c>
      <c r="K182" s="679" t="str">
        <f>IF(D182&lt;&gt;"",IF(E182&lt;&gt;"",VLOOKUP(CONCATENATE(D182,"-",E182),'[2]Three Phase - UG'!$C$8:$T$18,10,FALSE),""),"")</f>
        <v/>
      </c>
      <c r="L182" s="679" t="str">
        <f>IF(D182&lt;&gt;"",IF(E182&lt;&gt;"",VLOOKUP(CONCATENATE(D182,"-",E182),'[2]Three Phase - UG'!$C$8:$T$18,12,FALSE),""),"")</f>
        <v/>
      </c>
      <c r="M182" s="679" t="str">
        <f>IF(D182&lt;&gt;"",IF(E182&lt;&gt;"",VLOOKUP(CONCATENATE(D182,"-",E182),'[2]Three Phase - UG'!$C$8:$T$18,13,FALSE),""),"")</f>
        <v/>
      </c>
      <c r="N182" s="678" t="str">
        <f>IF(D182&lt;&gt;"",IF(E182&lt;&gt;"",VLOOKUP(CONCATENATE(D182,"-",E182),'[2]Three Phase - UG'!$C$8:$T$18,15,FALSE)*1000000,""),"")</f>
        <v/>
      </c>
      <c r="O182" s="679"/>
      <c r="P182" s="678"/>
      <c r="W182" s="671"/>
      <c r="X182" s="606"/>
      <c r="Y182" s="606"/>
      <c r="Z182" s="606"/>
      <c r="AA182" s="606"/>
      <c r="AB182" s="606"/>
      <c r="AC182" s="606"/>
      <c r="AD182" s="606"/>
      <c r="AE182" s="606"/>
      <c r="AF182" s="625"/>
      <c r="AG182" s="625"/>
      <c r="AH182" s="625"/>
      <c r="AI182" s="625"/>
      <c r="AJ182" s="625"/>
      <c r="AK182" s="625"/>
      <c r="AL182" s="625"/>
      <c r="AM182" s="625"/>
    </row>
    <row r="183" spans="2:39" s="672" customFormat="1" x14ac:dyDescent="0.25">
      <c r="B183" s="677"/>
      <c r="C183" s="677"/>
      <c r="D183" s="676"/>
      <c r="E183" s="675"/>
      <c r="F183" s="675"/>
      <c r="G183" s="673"/>
      <c r="H183" s="674"/>
      <c r="I183" s="673"/>
      <c r="J183" s="679" t="str">
        <f>IF(D183&lt;&gt;"",IF(E183&lt;&gt;"",VLOOKUP(CONCATENATE(D183,"-",E183),'[2]Three Phase - UG'!$C$8:$T$18,9,FALSE),""),"")</f>
        <v/>
      </c>
      <c r="K183" s="679" t="str">
        <f>IF(D183&lt;&gt;"",IF(E183&lt;&gt;"",VLOOKUP(CONCATENATE(D183,"-",E183),'[2]Three Phase - UG'!$C$8:$T$18,10,FALSE),""),"")</f>
        <v/>
      </c>
      <c r="L183" s="679" t="str">
        <f>IF(D183&lt;&gt;"",IF(E183&lt;&gt;"",VLOOKUP(CONCATENATE(D183,"-",E183),'[2]Three Phase - UG'!$C$8:$T$18,12,FALSE),""),"")</f>
        <v/>
      </c>
      <c r="M183" s="679" t="str">
        <f>IF(D183&lt;&gt;"",IF(E183&lt;&gt;"",VLOOKUP(CONCATENATE(D183,"-",E183),'[2]Three Phase - UG'!$C$8:$T$18,13,FALSE),""),"")</f>
        <v/>
      </c>
      <c r="N183" s="678" t="str">
        <f>IF(D183&lt;&gt;"",IF(E183&lt;&gt;"",VLOOKUP(CONCATENATE(D183,"-",E183),'[2]Three Phase - UG'!$C$8:$T$18,15,FALSE)*1000000,""),"")</f>
        <v/>
      </c>
      <c r="O183" s="679"/>
      <c r="P183" s="678"/>
      <c r="W183" s="671"/>
      <c r="X183" s="606"/>
      <c r="Y183" s="606"/>
      <c r="Z183" s="606"/>
      <c r="AA183" s="606"/>
      <c r="AB183" s="606"/>
      <c r="AC183" s="606"/>
      <c r="AD183" s="606"/>
      <c r="AE183" s="606"/>
      <c r="AF183" s="625"/>
      <c r="AG183" s="625"/>
      <c r="AH183" s="625"/>
      <c r="AI183" s="625"/>
      <c r="AJ183" s="625"/>
      <c r="AK183" s="625"/>
      <c r="AL183" s="625"/>
      <c r="AM183" s="625"/>
    </row>
    <row r="184" spans="2:39" s="672" customFormat="1" x14ac:dyDescent="0.25">
      <c r="B184" s="677"/>
      <c r="C184" s="677"/>
      <c r="D184" s="676"/>
      <c r="E184" s="675"/>
      <c r="F184" s="675"/>
      <c r="G184" s="673"/>
      <c r="H184" s="674"/>
      <c r="I184" s="673"/>
      <c r="J184" s="679" t="str">
        <f>IF(D184&lt;&gt;"",IF(E184&lt;&gt;"",VLOOKUP(CONCATENATE(D184,"-",E184),'[2]Three Phase - UG'!$C$8:$T$18,9,FALSE),""),"")</f>
        <v/>
      </c>
      <c r="K184" s="679" t="str">
        <f>IF(D184&lt;&gt;"",IF(E184&lt;&gt;"",VLOOKUP(CONCATENATE(D184,"-",E184),'[2]Three Phase - UG'!$C$8:$T$18,10,FALSE),""),"")</f>
        <v/>
      </c>
      <c r="L184" s="679" t="str">
        <f>IF(D184&lt;&gt;"",IF(E184&lt;&gt;"",VLOOKUP(CONCATENATE(D184,"-",E184),'[2]Three Phase - UG'!$C$8:$T$18,12,FALSE),""),"")</f>
        <v/>
      </c>
      <c r="M184" s="679" t="str">
        <f>IF(D184&lt;&gt;"",IF(E184&lt;&gt;"",VLOOKUP(CONCATENATE(D184,"-",E184),'[2]Three Phase - UG'!$C$8:$T$18,13,FALSE),""),"")</f>
        <v/>
      </c>
      <c r="N184" s="678" t="str">
        <f>IF(D184&lt;&gt;"",IF(E184&lt;&gt;"",VLOOKUP(CONCATENATE(D184,"-",E184),'[2]Three Phase - UG'!$C$8:$T$18,15,FALSE)*1000000,""),"")</f>
        <v/>
      </c>
      <c r="O184" s="679"/>
      <c r="P184" s="678"/>
      <c r="W184" s="671"/>
      <c r="X184" s="606"/>
      <c r="Y184" s="606"/>
      <c r="Z184" s="606"/>
      <c r="AA184" s="606"/>
      <c r="AB184" s="606"/>
      <c r="AC184" s="606"/>
      <c r="AD184" s="606"/>
      <c r="AE184" s="606"/>
      <c r="AF184" s="625"/>
      <c r="AG184" s="625"/>
      <c r="AH184" s="625"/>
      <c r="AI184" s="625"/>
      <c r="AJ184" s="625"/>
      <c r="AK184" s="625"/>
      <c r="AL184" s="625"/>
      <c r="AM184" s="625"/>
    </row>
    <row r="185" spans="2:39" s="672" customFormat="1" x14ac:dyDescent="0.25">
      <c r="B185" s="677"/>
      <c r="C185" s="677"/>
      <c r="D185" s="676"/>
      <c r="E185" s="675"/>
      <c r="F185" s="675"/>
      <c r="G185" s="673"/>
      <c r="H185" s="674"/>
      <c r="I185" s="673"/>
      <c r="J185" s="679" t="str">
        <f>IF(D185&lt;&gt;"",IF(E185&lt;&gt;"",VLOOKUP(CONCATENATE(D185,"-",E185),'[2]Three Phase - UG'!$C$8:$T$18,9,FALSE),""),"")</f>
        <v/>
      </c>
      <c r="K185" s="679" t="str">
        <f>IF(D185&lt;&gt;"",IF(E185&lt;&gt;"",VLOOKUP(CONCATENATE(D185,"-",E185),'[2]Three Phase - UG'!$C$8:$T$18,10,FALSE),""),"")</f>
        <v/>
      </c>
      <c r="L185" s="679" t="str">
        <f>IF(D185&lt;&gt;"",IF(E185&lt;&gt;"",VLOOKUP(CONCATENATE(D185,"-",E185),'[2]Three Phase - UG'!$C$8:$T$18,12,FALSE),""),"")</f>
        <v/>
      </c>
      <c r="M185" s="679" t="str">
        <f>IF(D185&lt;&gt;"",IF(E185&lt;&gt;"",VLOOKUP(CONCATENATE(D185,"-",E185),'[2]Three Phase - UG'!$C$8:$T$18,13,FALSE),""),"")</f>
        <v/>
      </c>
      <c r="N185" s="678" t="str">
        <f>IF(D185&lt;&gt;"",IF(E185&lt;&gt;"",VLOOKUP(CONCATENATE(D185,"-",E185),'[2]Three Phase - UG'!$C$8:$T$18,15,FALSE)*1000000,""),"")</f>
        <v/>
      </c>
      <c r="O185" s="679"/>
      <c r="P185" s="678"/>
      <c r="W185" s="671"/>
      <c r="X185" s="606"/>
      <c r="Y185" s="606"/>
      <c r="Z185" s="606"/>
      <c r="AA185" s="606"/>
      <c r="AB185" s="606"/>
      <c r="AC185" s="606"/>
      <c r="AD185" s="606"/>
      <c r="AE185" s="606"/>
      <c r="AF185" s="625"/>
      <c r="AG185" s="625"/>
      <c r="AH185" s="625"/>
      <c r="AI185" s="625"/>
      <c r="AJ185" s="625"/>
      <c r="AK185" s="625"/>
      <c r="AL185" s="625"/>
      <c r="AM185" s="625"/>
    </row>
    <row r="186" spans="2:39" s="672" customFormat="1" x14ac:dyDescent="0.25">
      <c r="B186" s="677"/>
      <c r="C186" s="677"/>
      <c r="D186" s="676"/>
      <c r="E186" s="675"/>
      <c r="F186" s="675"/>
      <c r="G186" s="673"/>
      <c r="H186" s="674"/>
      <c r="I186" s="673"/>
      <c r="J186" s="679" t="str">
        <f>IF(D186&lt;&gt;"",IF(E186&lt;&gt;"",VLOOKUP(CONCATENATE(D186,"-",E186),'[2]Three Phase - UG'!$C$8:$T$18,9,FALSE),""),"")</f>
        <v/>
      </c>
      <c r="K186" s="679" t="str">
        <f>IF(D186&lt;&gt;"",IF(E186&lt;&gt;"",VLOOKUP(CONCATENATE(D186,"-",E186),'[2]Three Phase - UG'!$C$8:$T$18,10,FALSE),""),"")</f>
        <v/>
      </c>
      <c r="L186" s="679" t="str">
        <f>IF(D186&lt;&gt;"",IF(E186&lt;&gt;"",VLOOKUP(CONCATENATE(D186,"-",E186),'[2]Three Phase - UG'!$C$8:$T$18,12,FALSE),""),"")</f>
        <v/>
      </c>
      <c r="M186" s="679" t="str">
        <f>IF(D186&lt;&gt;"",IF(E186&lt;&gt;"",VLOOKUP(CONCATENATE(D186,"-",E186),'[2]Three Phase - UG'!$C$8:$T$18,13,FALSE),""),"")</f>
        <v/>
      </c>
      <c r="N186" s="678" t="str">
        <f>IF(D186&lt;&gt;"",IF(E186&lt;&gt;"",VLOOKUP(CONCATENATE(D186,"-",E186),'[2]Three Phase - UG'!$C$8:$T$18,15,FALSE)*1000000,""),"")</f>
        <v/>
      </c>
      <c r="O186" s="679"/>
      <c r="P186" s="678"/>
      <c r="W186" s="671"/>
      <c r="X186" s="606"/>
      <c r="Y186" s="606"/>
      <c r="Z186" s="606"/>
      <c r="AA186" s="606"/>
      <c r="AB186" s="606"/>
      <c r="AC186" s="606"/>
      <c r="AD186" s="606"/>
      <c r="AE186" s="606"/>
      <c r="AF186" s="625"/>
      <c r="AG186" s="625"/>
      <c r="AH186" s="625"/>
      <c r="AI186" s="625"/>
      <c r="AJ186" s="625"/>
      <c r="AK186" s="625"/>
      <c r="AL186" s="625"/>
      <c r="AM186" s="625"/>
    </row>
    <row r="187" spans="2:39" s="672" customFormat="1" x14ac:dyDescent="0.25">
      <c r="B187" s="677"/>
      <c r="C187" s="677"/>
      <c r="D187" s="676"/>
      <c r="E187" s="675"/>
      <c r="F187" s="675"/>
      <c r="G187" s="673"/>
      <c r="H187" s="674"/>
      <c r="I187" s="673"/>
      <c r="J187" s="679" t="str">
        <f>IF(D187&lt;&gt;"",IF(E187&lt;&gt;"",VLOOKUP(CONCATENATE(D187,"-",E187),'[2]Three Phase - UG'!$C$8:$T$18,9,FALSE),""),"")</f>
        <v/>
      </c>
      <c r="K187" s="679" t="str">
        <f>IF(D187&lt;&gt;"",IF(E187&lt;&gt;"",VLOOKUP(CONCATENATE(D187,"-",E187),'[2]Three Phase - UG'!$C$8:$T$18,10,FALSE),""),"")</f>
        <v/>
      </c>
      <c r="L187" s="679" t="str">
        <f>IF(D187&lt;&gt;"",IF(E187&lt;&gt;"",VLOOKUP(CONCATENATE(D187,"-",E187),'[2]Three Phase - UG'!$C$8:$T$18,12,FALSE),""),"")</f>
        <v/>
      </c>
      <c r="M187" s="679" t="str">
        <f>IF(D187&lt;&gt;"",IF(E187&lt;&gt;"",VLOOKUP(CONCATENATE(D187,"-",E187),'[2]Three Phase - UG'!$C$8:$T$18,13,FALSE),""),"")</f>
        <v/>
      </c>
      <c r="N187" s="678" t="str">
        <f>IF(D187&lt;&gt;"",IF(E187&lt;&gt;"",VLOOKUP(CONCATENATE(D187,"-",E187),'[2]Three Phase - UG'!$C$8:$T$18,15,FALSE)*1000000,""),"")</f>
        <v/>
      </c>
      <c r="O187" s="679"/>
      <c r="P187" s="678"/>
      <c r="W187" s="671"/>
      <c r="X187" s="606"/>
      <c r="Y187" s="606"/>
      <c r="Z187" s="606"/>
      <c r="AA187" s="606"/>
      <c r="AB187" s="606"/>
      <c r="AC187" s="606"/>
      <c r="AD187" s="606"/>
      <c r="AE187" s="606"/>
      <c r="AF187" s="625"/>
      <c r="AG187" s="625"/>
      <c r="AH187" s="625"/>
      <c r="AI187" s="625"/>
      <c r="AJ187" s="625"/>
      <c r="AK187" s="625"/>
      <c r="AL187" s="625"/>
      <c r="AM187" s="625"/>
    </row>
    <row r="188" spans="2:39" s="672" customFormat="1" x14ac:dyDescent="0.25">
      <c r="B188" s="677"/>
      <c r="C188" s="677"/>
      <c r="D188" s="676"/>
      <c r="E188" s="675"/>
      <c r="F188" s="675"/>
      <c r="G188" s="673"/>
      <c r="H188" s="674"/>
      <c r="I188" s="673"/>
      <c r="J188" s="679" t="str">
        <f>IF(D188&lt;&gt;"",IF(E188&lt;&gt;"",VLOOKUP(CONCATENATE(D188,"-",E188),'[2]Three Phase - UG'!$C$8:$T$18,9,FALSE),""),"")</f>
        <v/>
      </c>
      <c r="K188" s="679" t="str">
        <f>IF(D188&lt;&gt;"",IF(E188&lt;&gt;"",VLOOKUP(CONCATENATE(D188,"-",E188),'[2]Three Phase - UG'!$C$8:$T$18,10,FALSE),""),"")</f>
        <v/>
      </c>
      <c r="L188" s="679" t="str">
        <f>IF(D188&lt;&gt;"",IF(E188&lt;&gt;"",VLOOKUP(CONCATENATE(D188,"-",E188),'[2]Three Phase - UG'!$C$8:$T$18,12,FALSE),""),"")</f>
        <v/>
      </c>
      <c r="M188" s="679" t="str">
        <f>IF(D188&lt;&gt;"",IF(E188&lt;&gt;"",VLOOKUP(CONCATENATE(D188,"-",E188),'[2]Three Phase - UG'!$C$8:$T$18,13,FALSE),""),"")</f>
        <v/>
      </c>
      <c r="N188" s="678" t="str">
        <f>IF(D188&lt;&gt;"",IF(E188&lt;&gt;"",VLOOKUP(CONCATENATE(D188,"-",E188),'[2]Three Phase - UG'!$C$8:$T$18,15,FALSE)*1000000,""),"")</f>
        <v/>
      </c>
      <c r="O188" s="679"/>
      <c r="P188" s="678"/>
      <c r="W188" s="671"/>
      <c r="X188" s="606"/>
      <c r="Y188" s="606"/>
      <c r="Z188" s="606"/>
      <c r="AA188" s="606"/>
      <c r="AB188" s="606"/>
      <c r="AC188" s="606"/>
      <c r="AD188" s="606"/>
      <c r="AE188" s="606"/>
      <c r="AF188" s="625"/>
      <c r="AG188" s="625"/>
      <c r="AH188" s="625"/>
      <c r="AI188" s="625"/>
      <c r="AJ188" s="625"/>
      <c r="AK188" s="625"/>
      <c r="AL188" s="625"/>
      <c r="AM188" s="625"/>
    </row>
    <row r="189" spans="2:39" s="672" customFormat="1" x14ac:dyDescent="0.25">
      <c r="B189" s="677"/>
      <c r="C189" s="677"/>
      <c r="D189" s="676"/>
      <c r="E189" s="675"/>
      <c r="F189" s="675"/>
      <c r="G189" s="673"/>
      <c r="H189" s="674"/>
      <c r="I189" s="673"/>
      <c r="J189" s="679" t="str">
        <f>IF(D189&lt;&gt;"",IF(E189&lt;&gt;"",VLOOKUP(CONCATENATE(D189,"-",E189),'[2]Three Phase - UG'!$C$8:$T$18,9,FALSE),""),"")</f>
        <v/>
      </c>
      <c r="K189" s="679" t="str">
        <f>IF(D189&lt;&gt;"",IF(E189&lt;&gt;"",VLOOKUP(CONCATENATE(D189,"-",E189),'[2]Three Phase - UG'!$C$8:$T$18,10,FALSE),""),"")</f>
        <v/>
      </c>
      <c r="L189" s="679" t="str">
        <f>IF(D189&lt;&gt;"",IF(E189&lt;&gt;"",VLOOKUP(CONCATENATE(D189,"-",E189),'[2]Three Phase - UG'!$C$8:$T$18,12,FALSE),""),"")</f>
        <v/>
      </c>
      <c r="M189" s="679" t="str">
        <f>IF(D189&lt;&gt;"",IF(E189&lt;&gt;"",VLOOKUP(CONCATENATE(D189,"-",E189),'[2]Three Phase - UG'!$C$8:$T$18,13,FALSE),""),"")</f>
        <v/>
      </c>
      <c r="N189" s="678" t="str">
        <f>IF(D189&lt;&gt;"",IF(E189&lt;&gt;"",VLOOKUP(CONCATENATE(D189,"-",E189),'[2]Three Phase - UG'!$C$8:$T$18,15,FALSE)*1000000,""),"")</f>
        <v/>
      </c>
      <c r="O189" s="679"/>
      <c r="P189" s="678"/>
      <c r="W189" s="671"/>
      <c r="X189" s="606"/>
      <c r="Y189" s="606"/>
      <c r="Z189" s="606"/>
      <c r="AA189" s="606"/>
      <c r="AB189" s="606"/>
      <c r="AC189" s="606"/>
      <c r="AD189" s="606"/>
      <c r="AE189" s="606"/>
      <c r="AF189" s="625"/>
      <c r="AG189" s="625"/>
      <c r="AH189" s="625"/>
      <c r="AI189" s="625"/>
      <c r="AJ189" s="625"/>
      <c r="AK189" s="625"/>
      <c r="AL189" s="625"/>
      <c r="AM189" s="625"/>
    </row>
    <row r="190" spans="2:39" s="672" customFormat="1" x14ac:dyDescent="0.25">
      <c r="B190" s="677"/>
      <c r="C190" s="677"/>
      <c r="D190" s="676"/>
      <c r="E190" s="675"/>
      <c r="F190" s="675"/>
      <c r="G190" s="673"/>
      <c r="H190" s="674"/>
      <c r="I190" s="673"/>
      <c r="J190" s="679" t="str">
        <f>IF(D190&lt;&gt;"",IF(E190&lt;&gt;"",VLOOKUP(CONCATENATE(D190,"-",E190),'[2]Three Phase - UG'!$C$8:$T$18,9,FALSE),""),"")</f>
        <v/>
      </c>
      <c r="K190" s="679" t="str">
        <f>IF(D190&lt;&gt;"",IF(E190&lt;&gt;"",VLOOKUP(CONCATENATE(D190,"-",E190),'[2]Three Phase - UG'!$C$8:$T$18,10,FALSE),""),"")</f>
        <v/>
      </c>
      <c r="L190" s="679" t="str">
        <f>IF(D190&lt;&gt;"",IF(E190&lt;&gt;"",VLOOKUP(CONCATENATE(D190,"-",E190),'[2]Three Phase - UG'!$C$8:$T$18,12,FALSE),""),"")</f>
        <v/>
      </c>
      <c r="M190" s="679" t="str">
        <f>IF(D190&lt;&gt;"",IF(E190&lt;&gt;"",VLOOKUP(CONCATENATE(D190,"-",E190),'[2]Three Phase - UG'!$C$8:$T$18,13,FALSE),""),"")</f>
        <v/>
      </c>
      <c r="N190" s="678" t="str">
        <f>IF(D190&lt;&gt;"",IF(E190&lt;&gt;"",VLOOKUP(CONCATENATE(D190,"-",E190),'[2]Three Phase - UG'!$C$8:$T$18,15,FALSE)*1000000,""),"")</f>
        <v/>
      </c>
      <c r="O190" s="679"/>
      <c r="P190" s="678"/>
      <c r="W190" s="671"/>
      <c r="X190" s="606"/>
      <c r="Y190" s="606"/>
      <c r="Z190" s="606"/>
      <c r="AA190" s="606"/>
      <c r="AB190" s="606"/>
      <c r="AC190" s="606"/>
      <c r="AD190" s="606"/>
      <c r="AE190" s="606"/>
      <c r="AF190" s="625"/>
      <c r="AG190" s="625"/>
      <c r="AH190" s="625"/>
      <c r="AI190" s="625"/>
      <c r="AJ190" s="625"/>
      <c r="AK190" s="625"/>
      <c r="AL190" s="625"/>
      <c r="AM190" s="625"/>
    </row>
    <row r="191" spans="2:39" s="672" customFormat="1" x14ac:dyDescent="0.25">
      <c r="B191" s="677"/>
      <c r="C191" s="677"/>
      <c r="D191" s="676"/>
      <c r="E191" s="675"/>
      <c r="F191" s="675"/>
      <c r="G191" s="673"/>
      <c r="H191" s="674"/>
      <c r="I191" s="673"/>
      <c r="J191" s="679" t="str">
        <f>IF(D191&lt;&gt;"",IF(E191&lt;&gt;"",VLOOKUP(CONCATENATE(D191,"-",E191),'[2]Three Phase - UG'!$C$8:$T$18,9,FALSE),""),"")</f>
        <v/>
      </c>
      <c r="K191" s="679" t="str">
        <f>IF(D191&lt;&gt;"",IF(E191&lt;&gt;"",VLOOKUP(CONCATENATE(D191,"-",E191),'[2]Three Phase - UG'!$C$8:$T$18,10,FALSE),""),"")</f>
        <v/>
      </c>
      <c r="L191" s="679" t="str">
        <f>IF(D191&lt;&gt;"",IF(E191&lt;&gt;"",VLOOKUP(CONCATENATE(D191,"-",E191),'[2]Three Phase - UG'!$C$8:$T$18,12,FALSE),""),"")</f>
        <v/>
      </c>
      <c r="M191" s="679" t="str">
        <f>IF(D191&lt;&gt;"",IF(E191&lt;&gt;"",VLOOKUP(CONCATENATE(D191,"-",E191),'[2]Three Phase - UG'!$C$8:$T$18,13,FALSE),""),"")</f>
        <v/>
      </c>
      <c r="N191" s="678" t="str">
        <f>IF(D191&lt;&gt;"",IF(E191&lt;&gt;"",VLOOKUP(CONCATENATE(D191,"-",E191),'[2]Three Phase - UG'!$C$8:$T$18,15,FALSE)*1000000,""),"")</f>
        <v/>
      </c>
      <c r="O191" s="679"/>
      <c r="P191" s="678"/>
      <c r="W191" s="671"/>
      <c r="X191" s="606"/>
      <c r="Y191" s="606"/>
      <c r="Z191" s="606"/>
      <c r="AA191" s="606"/>
      <c r="AB191" s="606"/>
      <c r="AC191" s="606"/>
      <c r="AD191" s="606"/>
      <c r="AE191" s="606"/>
      <c r="AF191" s="625"/>
      <c r="AG191" s="625"/>
      <c r="AH191" s="625"/>
      <c r="AI191" s="625"/>
      <c r="AJ191" s="625"/>
      <c r="AK191" s="625"/>
      <c r="AL191" s="625"/>
      <c r="AM191" s="625"/>
    </row>
    <row r="192" spans="2:39" s="672" customFormat="1" x14ac:dyDescent="0.25">
      <c r="B192" s="677"/>
      <c r="C192" s="677"/>
      <c r="D192" s="676"/>
      <c r="E192" s="675"/>
      <c r="F192" s="675"/>
      <c r="G192" s="673"/>
      <c r="H192" s="674"/>
      <c r="I192" s="673"/>
      <c r="J192" s="679" t="str">
        <f>IF(D192&lt;&gt;"",IF(E192&lt;&gt;"",VLOOKUP(CONCATENATE(D192,"-",E192),'[2]Three Phase - UG'!$C$8:$T$18,9,FALSE),""),"")</f>
        <v/>
      </c>
      <c r="K192" s="679" t="str">
        <f>IF(D192&lt;&gt;"",IF(E192&lt;&gt;"",VLOOKUP(CONCATENATE(D192,"-",E192),'[2]Three Phase - UG'!$C$8:$T$18,10,FALSE),""),"")</f>
        <v/>
      </c>
      <c r="L192" s="679" t="str">
        <f>IF(D192&lt;&gt;"",IF(E192&lt;&gt;"",VLOOKUP(CONCATENATE(D192,"-",E192),'[2]Three Phase - UG'!$C$8:$T$18,12,FALSE),""),"")</f>
        <v/>
      </c>
      <c r="M192" s="679" t="str">
        <f>IF(D192&lt;&gt;"",IF(E192&lt;&gt;"",VLOOKUP(CONCATENATE(D192,"-",E192),'[2]Three Phase - UG'!$C$8:$T$18,13,FALSE),""),"")</f>
        <v/>
      </c>
      <c r="N192" s="678" t="str">
        <f>IF(D192&lt;&gt;"",IF(E192&lt;&gt;"",VLOOKUP(CONCATENATE(D192,"-",E192),'[2]Three Phase - UG'!$C$8:$T$18,15,FALSE)*1000000,""),"")</f>
        <v/>
      </c>
      <c r="O192" s="679"/>
      <c r="P192" s="678"/>
      <c r="W192" s="671"/>
      <c r="X192" s="606"/>
      <c r="Y192" s="606"/>
      <c r="Z192" s="606"/>
      <c r="AA192" s="606"/>
      <c r="AB192" s="606"/>
      <c r="AC192" s="606"/>
      <c r="AD192" s="606"/>
      <c r="AE192" s="606"/>
      <c r="AF192" s="625"/>
      <c r="AG192" s="625"/>
      <c r="AH192" s="625"/>
      <c r="AI192" s="625"/>
      <c r="AJ192" s="625"/>
      <c r="AK192" s="625"/>
      <c r="AL192" s="625"/>
      <c r="AM192" s="625"/>
    </row>
    <row r="193" spans="2:39" s="672" customFormat="1" x14ac:dyDescent="0.25">
      <c r="B193" s="677"/>
      <c r="C193" s="677"/>
      <c r="D193" s="676"/>
      <c r="E193" s="675"/>
      <c r="F193" s="675"/>
      <c r="G193" s="673"/>
      <c r="H193" s="674"/>
      <c r="I193" s="673"/>
      <c r="J193" s="679" t="str">
        <f>IF(D193&lt;&gt;"",IF(E193&lt;&gt;"",VLOOKUP(CONCATENATE(D193,"-",E193),'[2]Three Phase - UG'!$C$8:$T$18,9,FALSE),""),"")</f>
        <v/>
      </c>
      <c r="K193" s="679" t="str">
        <f>IF(D193&lt;&gt;"",IF(E193&lt;&gt;"",VLOOKUP(CONCATENATE(D193,"-",E193),'[2]Three Phase - UG'!$C$8:$T$18,10,FALSE),""),"")</f>
        <v/>
      </c>
      <c r="L193" s="679" t="str">
        <f>IF(D193&lt;&gt;"",IF(E193&lt;&gt;"",VLOOKUP(CONCATENATE(D193,"-",E193),'[2]Three Phase - UG'!$C$8:$T$18,12,FALSE),""),"")</f>
        <v/>
      </c>
      <c r="M193" s="679" t="str">
        <f>IF(D193&lt;&gt;"",IF(E193&lt;&gt;"",VLOOKUP(CONCATENATE(D193,"-",E193),'[2]Three Phase - UG'!$C$8:$T$18,13,FALSE),""),"")</f>
        <v/>
      </c>
      <c r="N193" s="678" t="str">
        <f>IF(D193&lt;&gt;"",IF(E193&lt;&gt;"",VLOOKUP(CONCATENATE(D193,"-",E193),'[2]Three Phase - UG'!$C$8:$T$18,15,FALSE)*1000000,""),"")</f>
        <v/>
      </c>
      <c r="O193" s="679"/>
      <c r="P193" s="678"/>
      <c r="W193" s="671"/>
      <c r="X193" s="606"/>
      <c r="Y193" s="606"/>
      <c r="Z193" s="606"/>
      <c r="AA193" s="606"/>
      <c r="AB193" s="606"/>
      <c r="AC193" s="606"/>
      <c r="AD193" s="606"/>
      <c r="AE193" s="606"/>
      <c r="AF193" s="625"/>
      <c r="AG193" s="625"/>
      <c r="AH193" s="625"/>
      <c r="AI193" s="625"/>
      <c r="AJ193" s="625"/>
      <c r="AK193" s="625"/>
      <c r="AL193" s="625"/>
      <c r="AM193" s="625"/>
    </row>
    <row r="194" spans="2:39" s="672" customFormat="1" x14ac:dyDescent="0.25">
      <c r="B194" s="677"/>
      <c r="C194" s="677"/>
      <c r="D194" s="676"/>
      <c r="E194" s="675"/>
      <c r="F194" s="675"/>
      <c r="G194" s="673"/>
      <c r="H194" s="674"/>
      <c r="I194" s="673"/>
      <c r="J194" s="679" t="str">
        <f>IF(D194&lt;&gt;"",IF(E194&lt;&gt;"",VLOOKUP(CONCATENATE(D194,"-",E194),'[2]Three Phase - UG'!$C$8:$T$18,9,FALSE),""),"")</f>
        <v/>
      </c>
      <c r="K194" s="679" t="str">
        <f>IF(D194&lt;&gt;"",IF(E194&lt;&gt;"",VLOOKUP(CONCATENATE(D194,"-",E194),'[2]Three Phase - UG'!$C$8:$T$18,10,FALSE),""),"")</f>
        <v/>
      </c>
      <c r="L194" s="679" t="str">
        <f>IF(D194&lt;&gt;"",IF(E194&lt;&gt;"",VLOOKUP(CONCATENATE(D194,"-",E194),'[2]Three Phase - UG'!$C$8:$T$18,12,FALSE),""),"")</f>
        <v/>
      </c>
      <c r="M194" s="679" t="str">
        <f>IF(D194&lt;&gt;"",IF(E194&lt;&gt;"",VLOOKUP(CONCATENATE(D194,"-",E194),'[2]Three Phase - UG'!$C$8:$T$18,13,FALSE),""),"")</f>
        <v/>
      </c>
      <c r="N194" s="678" t="str">
        <f>IF(D194&lt;&gt;"",IF(E194&lt;&gt;"",VLOOKUP(CONCATENATE(D194,"-",E194),'[2]Three Phase - UG'!$C$8:$T$18,15,FALSE)*1000000,""),"")</f>
        <v/>
      </c>
      <c r="O194" s="679"/>
      <c r="P194" s="678"/>
      <c r="W194" s="671"/>
      <c r="X194" s="606"/>
      <c r="Y194" s="606"/>
      <c r="Z194" s="606"/>
      <c r="AA194" s="606"/>
      <c r="AB194" s="606"/>
      <c r="AC194" s="606"/>
      <c r="AD194" s="606"/>
      <c r="AE194" s="606"/>
      <c r="AF194" s="625"/>
      <c r="AG194" s="625"/>
      <c r="AH194" s="625"/>
      <c r="AI194" s="625"/>
      <c r="AJ194" s="625"/>
      <c r="AK194" s="625"/>
      <c r="AL194" s="625"/>
      <c r="AM194" s="625"/>
    </row>
    <row r="195" spans="2:39" s="672" customFormat="1" x14ac:dyDescent="0.25">
      <c r="B195" s="677"/>
      <c r="C195" s="677"/>
      <c r="D195" s="676"/>
      <c r="E195" s="675"/>
      <c r="F195" s="675"/>
      <c r="G195" s="673"/>
      <c r="H195" s="674"/>
      <c r="I195" s="673"/>
      <c r="J195" s="679" t="str">
        <f>IF(D195&lt;&gt;"",IF(E195&lt;&gt;"",VLOOKUP(CONCATENATE(D195,"-",E195),'[2]Three Phase - UG'!$C$8:$T$18,9,FALSE),""),"")</f>
        <v/>
      </c>
      <c r="K195" s="679" t="str">
        <f>IF(D195&lt;&gt;"",IF(E195&lt;&gt;"",VLOOKUP(CONCATENATE(D195,"-",E195),'[2]Three Phase - UG'!$C$8:$T$18,10,FALSE),""),"")</f>
        <v/>
      </c>
      <c r="L195" s="679" t="str">
        <f>IF(D195&lt;&gt;"",IF(E195&lt;&gt;"",VLOOKUP(CONCATENATE(D195,"-",E195),'[2]Three Phase - UG'!$C$8:$T$18,12,FALSE),""),"")</f>
        <v/>
      </c>
      <c r="M195" s="679" t="str">
        <f>IF(D195&lt;&gt;"",IF(E195&lt;&gt;"",VLOOKUP(CONCATENATE(D195,"-",E195),'[2]Three Phase - UG'!$C$8:$T$18,13,FALSE),""),"")</f>
        <v/>
      </c>
      <c r="N195" s="678" t="str">
        <f>IF(D195&lt;&gt;"",IF(E195&lt;&gt;"",VLOOKUP(CONCATENATE(D195,"-",E195),'[2]Three Phase - UG'!$C$8:$T$18,15,FALSE)*1000000,""),"")</f>
        <v/>
      </c>
      <c r="O195" s="679"/>
      <c r="P195" s="678"/>
      <c r="W195" s="671"/>
      <c r="X195" s="606"/>
      <c r="Y195" s="606"/>
      <c r="Z195" s="606"/>
      <c r="AA195" s="606"/>
      <c r="AB195" s="606"/>
      <c r="AC195" s="606"/>
      <c r="AD195" s="606"/>
      <c r="AE195" s="606"/>
      <c r="AF195" s="625"/>
      <c r="AG195" s="625"/>
      <c r="AH195" s="625"/>
      <c r="AI195" s="625"/>
      <c r="AJ195" s="625"/>
      <c r="AK195" s="625"/>
      <c r="AL195" s="625"/>
      <c r="AM195" s="625"/>
    </row>
    <row r="196" spans="2:39" s="672" customFormat="1" x14ac:dyDescent="0.25">
      <c r="B196" s="677"/>
      <c r="C196" s="677"/>
      <c r="D196" s="676"/>
      <c r="E196" s="675"/>
      <c r="F196" s="675"/>
      <c r="G196" s="673"/>
      <c r="H196" s="674"/>
      <c r="I196" s="673"/>
      <c r="J196" s="679" t="str">
        <f>IF(D196&lt;&gt;"",IF(E196&lt;&gt;"",VLOOKUP(CONCATENATE(D196,"-",E196),'[2]Three Phase - UG'!$C$8:$T$18,9,FALSE),""),"")</f>
        <v/>
      </c>
      <c r="K196" s="679" t="str">
        <f>IF(D196&lt;&gt;"",IF(E196&lt;&gt;"",VLOOKUP(CONCATENATE(D196,"-",E196),'[2]Three Phase - UG'!$C$8:$T$18,10,FALSE),""),"")</f>
        <v/>
      </c>
      <c r="L196" s="679" t="str">
        <f>IF(D196&lt;&gt;"",IF(E196&lt;&gt;"",VLOOKUP(CONCATENATE(D196,"-",E196),'[2]Three Phase - UG'!$C$8:$T$18,12,FALSE),""),"")</f>
        <v/>
      </c>
      <c r="M196" s="679" t="str">
        <f>IF(D196&lt;&gt;"",IF(E196&lt;&gt;"",VLOOKUP(CONCATENATE(D196,"-",E196),'[2]Three Phase - UG'!$C$8:$T$18,13,FALSE),""),"")</f>
        <v/>
      </c>
      <c r="N196" s="678" t="str">
        <f>IF(D196&lt;&gt;"",IF(E196&lt;&gt;"",VLOOKUP(CONCATENATE(D196,"-",E196),'[2]Three Phase - UG'!$C$8:$T$18,15,FALSE)*1000000,""),"")</f>
        <v/>
      </c>
      <c r="O196" s="679"/>
      <c r="P196" s="678"/>
      <c r="W196" s="671"/>
      <c r="X196" s="606"/>
      <c r="Y196" s="606"/>
      <c r="Z196" s="606"/>
      <c r="AA196" s="606"/>
      <c r="AB196" s="606"/>
      <c r="AC196" s="606"/>
      <c r="AD196" s="606"/>
      <c r="AE196" s="606"/>
      <c r="AF196" s="625"/>
      <c r="AG196" s="625"/>
      <c r="AH196" s="625"/>
      <c r="AI196" s="625"/>
      <c r="AJ196" s="625"/>
      <c r="AK196" s="625"/>
      <c r="AL196" s="625"/>
      <c r="AM196" s="625"/>
    </row>
    <row r="197" spans="2:39" s="672" customFormat="1" x14ac:dyDescent="0.25">
      <c r="B197" s="677"/>
      <c r="C197" s="677"/>
      <c r="D197" s="676"/>
      <c r="E197" s="675"/>
      <c r="F197" s="675"/>
      <c r="G197" s="673"/>
      <c r="H197" s="674"/>
      <c r="I197" s="673"/>
      <c r="J197" s="679" t="str">
        <f>IF(D197&lt;&gt;"",IF(E197&lt;&gt;"",VLOOKUP(CONCATENATE(D197,"-",E197),'[2]Three Phase - UG'!$C$8:$T$18,9,FALSE),""),"")</f>
        <v/>
      </c>
      <c r="K197" s="679" t="str">
        <f>IF(D197&lt;&gt;"",IF(E197&lt;&gt;"",VLOOKUP(CONCATENATE(D197,"-",E197),'[2]Three Phase - UG'!$C$8:$T$18,10,FALSE),""),"")</f>
        <v/>
      </c>
      <c r="L197" s="679" t="str">
        <f>IF(D197&lt;&gt;"",IF(E197&lt;&gt;"",VLOOKUP(CONCATENATE(D197,"-",E197),'[2]Three Phase - UG'!$C$8:$T$18,12,FALSE),""),"")</f>
        <v/>
      </c>
      <c r="M197" s="679" t="str">
        <f>IF(D197&lt;&gt;"",IF(E197&lt;&gt;"",VLOOKUP(CONCATENATE(D197,"-",E197),'[2]Three Phase - UG'!$C$8:$T$18,13,FALSE),""),"")</f>
        <v/>
      </c>
      <c r="N197" s="678" t="str">
        <f>IF(D197&lt;&gt;"",IF(E197&lt;&gt;"",VLOOKUP(CONCATENATE(D197,"-",E197),'[2]Three Phase - UG'!$C$8:$T$18,15,FALSE)*1000000,""),"")</f>
        <v/>
      </c>
      <c r="O197" s="679"/>
      <c r="P197" s="678"/>
      <c r="W197" s="671"/>
      <c r="X197" s="606"/>
      <c r="Y197" s="606"/>
      <c r="Z197" s="606"/>
      <c r="AA197" s="606"/>
      <c r="AB197" s="606"/>
      <c r="AC197" s="606"/>
      <c r="AD197" s="606"/>
      <c r="AE197" s="606"/>
      <c r="AF197" s="625"/>
      <c r="AG197" s="625"/>
      <c r="AH197" s="625"/>
      <c r="AI197" s="625"/>
      <c r="AJ197" s="625"/>
      <c r="AK197" s="625"/>
      <c r="AL197" s="625"/>
      <c r="AM197" s="625"/>
    </row>
    <row r="198" spans="2:39" s="672" customFormat="1" x14ac:dyDescent="0.25">
      <c r="B198" s="677"/>
      <c r="C198" s="677"/>
      <c r="D198" s="676"/>
      <c r="E198" s="675"/>
      <c r="F198" s="675"/>
      <c r="G198" s="673"/>
      <c r="H198" s="674"/>
      <c r="I198" s="673"/>
      <c r="J198" s="679" t="str">
        <f>IF(D198&lt;&gt;"",IF(E198&lt;&gt;"",VLOOKUP(CONCATENATE(D198,"-",E198),'[2]Three Phase - UG'!$C$8:$T$18,9,FALSE),""),"")</f>
        <v/>
      </c>
      <c r="K198" s="679" t="str">
        <f>IF(D198&lt;&gt;"",IF(E198&lt;&gt;"",VLOOKUP(CONCATENATE(D198,"-",E198),'[2]Three Phase - UG'!$C$8:$T$18,10,FALSE),""),"")</f>
        <v/>
      </c>
      <c r="L198" s="679" t="str">
        <f>IF(D198&lt;&gt;"",IF(E198&lt;&gt;"",VLOOKUP(CONCATENATE(D198,"-",E198),'[2]Three Phase - UG'!$C$8:$T$18,12,FALSE),""),"")</f>
        <v/>
      </c>
      <c r="M198" s="679" t="str">
        <f>IF(D198&lt;&gt;"",IF(E198&lt;&gt;"",VLOOKUP(CONCATENATE(D198,"-",E198),'[2]Three Phase - UG'!$C$8:$T$18,13,FALSE),""),"")</f>
        <v/>
      </c>
      <c r="N198" s="678" t="str">
        <f>IF(D198&lt;&gt;"",IF(E198&lt;&gt;"",VLOOKUP(CONCATENATE(D198,"-",E198),'[2]Three Phase - UG'!$C$8:$T$18,15,FALSE)*1000000,""),"")</f>
        <v/>
      </c>
      <c r="O198" s="679"/>
      <c r="P198" s="678"/>
      <c r="W198" s="671"/>
      <c r="X198" s="606"/>
      <c r="Y198" s="606"/>
      <c r="Z198" s="606"/>
      <c r="AA198" s="606"/>
      <c r="AB198" s="606"/>
      <c r="AC198" s="606"/>
      <c r="AD198" s="606"/>
      <c r="AE198" s="606"/>
      <c r="AF198" s="625"/>
      <c r="AG198" s="625"/>
      <c r="AH198" s="625"/>
      <c r="AI198" s="625"/>
      <c r="AJ198" s="625"/>
      <c r="AK198" s="625"/>
      <c r="AL198" s="625"/>
      <c r="AM198" s="625"/>
    </row>
    <row r="199" spans="2:39" s="672" customFormat="1" x14ac:dyDescent="0.25">
      <c r="B199" s="677"/>
      <c r="C199" s="677"/>
      <c r="D199" s="676"/>
      <c r="E199" s="675"/>
      <c r="F199" s="675"/>
      <c r="G199" s="673"/>
      <c r="H199" s="674"/>
      <c r="I199" s="673"/>
      <c r="J199" s="679" t="str">
        <f>IF(D199&lt;&gt;"",IF(E199&lt;&gt;"",VLOOKUP(CONCATENATE(D199,"-",E199),'[2]Three Phase - UG'!$C$8:$T$18,9,FALSE),""),"")</f>
        <v/>
      </c>
      <c r="K199" s="679" t="str">
        <f>IF(D199&lt;&gt;"",IF(E199&lt;&gt;"",VLOOKUP(CONCATENATE(D199,"-",E199),'[2]Three Phase - UG'!$C$8:$T$18,10,FALSE),""),"")</f>
        <v/>
      </c>
      <c r="L199" s="679" t="str">
        <f>IF(D199&lt;&gt;"",IF(E199&lt;&gt;"",VLOOKUP(CONCATENATE(D199,"-",E199),'[2]Three Phase - UG'!$C$8:$T$18,12,FALSE),""),"")</f>
        <v/>
      </c>
      <c r="M199" s="679" t="str">
        <f>IF(D199&lt;&gt;"",IF(E199&lt;&gt;"",VLOOKUP(CONCATENATE(D199,"-",E199),'[2]Three Phase - UG'!$C$8:$T$18,13,FALSE),""),"")</f>
        <v/>
      </c>
      <c r="N199" s="678" t="str">
        <f>IF(D199&lt;&gt;"",IF(E199&lt;&gt;"",VLOOKUP(CONCATENATE(D199,"-",E199),'[2]Three Phase - UG'!$C$8:$T$18,15,FALSE)*1000000,""),"")</f>
        <v/>
      </c>
      <c r="O199" s="679"/>
      <c r="P199" s="678"/>
      <c r="W199" s="671"/>
      <c r="X199" s="606"/>
      <c r="Y199" s="606"/>
      <c r="Z199" s="606"/>
      <c r="AA199" s="606"/>
      <c r="AB199" s="606"/>
      <c r="AC199" s="606"/>
      <c r="AD199" s="606"/>
      <c r="AE199" s="606"/>
      <c r="AF199" s="625"/>
      <c r="AG199" s="625"/>
      <c r="AH199" s="625"/>
      <c r="AI199" s="625"/>
      <c r="AJ199" s="625"/>
      <c r="AK199" s="625"/>
      <c r="AL199" s="625"/>
      <c r="AM199" s="625"/>
    </row>
    <row r="200" spans="2:39" s="672" customFormat="1" x14ac:dyDescent="0.25">
      <c r="B200" s="677"/>
      <c r="C200" s="677"/>
      <c r="D200" s="676"/>
      <c r="E200" s="675"/>
      <c r="F200" s="675"/>
      <c r="G200" s="673"/>
      <c r="H200" s="674"/>
      <c r="I200" s="673"/>
      <c r="J200" s="679" t="str">
        <f>IF(D200&lt;&gt;"",IF(E200&lt;&gt;"",VLOOKUP(CONCATENATE(D200,"-",E200),'[2]Three Phase - UG'!$C$8:$T$18,9,FALSE),""),"")</f>
        <v/>
      </c>
      <c r="K200" s="679" t="str">
        <f>IF(D200&lt;&gt;"",IF(E200&lt;&gt;"",VLOOKUP(CONCATENATE(D200,"-",E200),'[2]Three Phase - UG'!$C$8:$T$18,10,FALSE),""),"")</f>
        <v/>
      </c>
      <c r="L200" s="679" t="str">
        <f>IF(D200&lt;&gt;"",IF(E200&lt;&gt;"",VLOOKUP(CONCATENATE(D200,"-",E200),'[2]Three Phase - UG'!$C$8:$T$18,12,FALSE),""),"")</f>
        <v/>
      </c>
      <c r="M200" s="679" t="str">
        <f>IF(D200&lt;&gt;"",IF(E200&lt;&gt;"",VLOOKUP(CONCATENATE(D200,"-",E200),'[2]Three Phase - UG'!$C$8:$T$18,13,FALSE),""),"")</f>
        <v/>
      </c>
      <c r="N200" s="678" t="str">
        <f>IF(D200&lt;&gt;"",IF(E200&lt;&gt;"",VLOOKUP(CONCATENATE(D200,"-",E200),'[2]Three Phase - UG'!$C$8:$T$18,15,FALSE)*1000000,""),"")</f>
        <v/>
      </c>
      <c r="O200" s="679"/>
      <c r="P200" s="678"/>
      <c r="W200" s="671"/>
      <c r="X200" s="606"/>
      <c r="Y200" s="606"/>
      <c r="Z200" s="606"/>
      <c r="AA200" s="606"/>
      <c r="AB200" s="606"/>
      <c r="AC200" s="606"/>
      <c r="AD200" s="606"/>
      <c r="AE200" s="606"/>
      <c r="AF200" s="625"/>
      <c r="AG200" s="625"/>
      <c r="AH200" s="625"/>
      <c r="AI200" s="625"/>
      <c r="AJ200" s="625"/>
      <c r="AK200" s="625"/>
      <c r="AL200" s="625"/>
      <c r="AM200" s="625"/>
    </row>
    <row r="201" spans="2:39" s="672" customFormat="1" x14ac:dyDescent="0.25">
      <c r="B201" s="677"/>
      <c r="C201" s="677"/>
      <c r="D201" s="676"/>
      <c r="E201" s="675"/>
      <c r="F201" s="675"/>
      <c r="G201" s="673"/>
      <c r="H201" s="674"/>
      <c r="I201" s="673"/>
      <c r="J201" s="679" t="str">
        <f>IF(D201&lt;&gt;"",IF(E201&lt;&gt;"",VLOOKUP(CONCATENATE(D201,"-",E201),'[2]Three Phase - UG'!$C$8:$T$18,9,FALSE),""),"")</f>
        <v/>
      </c>
      <c r="K201" s="679" t="str">
        <f>IF(D201&lt;&gt;"",IF(E201&lt;&gt;"",VLOOKUP(CONCATENATE(D201,"-",E201),'[2]Three Phase - UG'!$C$8:$T$18,10,FALSE),""),"")</f>
        <v/>
      </c>
      <c r="L201" s="679" t="str">
        <f>IF(D201&lt;&gt;"",IF(E201&lt;&gt;"",VLOOKUP(CONCATENATE(D201,"-",E201),'[2]Three Phase - UG'!$C$8:$T$18,12,FALSE),""),"")</f>
        <v/>
      </c>
      <c r="M201" s="679" t="str">
        <f>IF(D201&lt;&gt;"",IF(E201&lt;&gt;"",VLOOKUP(CONCATENATE(D201,"-",E201),'[2]Three Phase - UG'!$C$8:$T$18,13,FALSE),""),"")</f>
        <v/>
      </c>
      <c r="N201" s="678" t="str">
        <f>IF(D201&lt;&gt;"",IF(E201&lt;&gt;"",VLOOKUP(CONCATENATE(D201,"-",E201),'[2]Three Phase - UG'!$C$8:$T$18,15,FALSE)*1000000,""),"")</f>
        <v/>
      </c>
      <c r="O201" s="679"/>
      <c r="P201" s="678"/>
      <c r="W201" s="671"/>
      <c r="X201" s="606"/>
      <c r="Y201" s="606"/>
      <c r="Z201" s="606"/>
      <c r="AA201" s="606"/>
      <c r="AB201" s="606"/>
      <c r="AC201" s="606"/>
      <c r="AD201" s="606"/>
      <c r="AE201" s="606"/>
      <c r="AF201" s="625"/>
      <c r="AG201" s="625"/>
      <c r="AH201" s="625"/>
      <c r="AI201" s="625"/>
      <c r="AJ201" s="625"/>
      <c r="AK201" s="625"/>
      <c r="AL201" s="625"/>
      <c r="AM201" s="625"/>
    </row>
    <row r="202" spans="2:39" s="672" customFormat="1" x14ac:dyDescent="0.25">
      <c r="B202" s="677"/>
      <c r="C202" s="677"/>
      <c r="D202" s="676"/>
      <c r="E202" s="675"/>
      <c r="F202" s="675"/>
      <c r="G202" s="673"/>
      <c r="H202" s="674"/>
      <c r="I202" s="673"/>
      <c r="J202" s="679" t="str">
        <f>IF(D202&lt;&gt;"",IF(E202&lt;&gt;"",VLOOKUP(CONCATENATE(D202,"-",E202),'[2]Three Phase - UG'!$C$8:$T$18,9,FALSE),""),"")</f>
        <v/>
      </c>
      <c r="K202" s="679" t="str">
        <f>IF(D202&lt;&gt;"",IF(E202&lt;&gt;"",VLOOKUP(CONCATENATE(D202,"-",E202),'[2]Three Phase - UG'!$C$8:$T$18,10,FALSE),""),"")</f>
        <v/>
      </c>
      <c r="L202" s="679" t="str">
        <f>IF(D202&lt;&gt;"",IF(E202&lt;&gt;"",VLOOKUP(CONCATENATE(D202,"-",E202),'[2]Three Phase - UG'!$C$8:$T$18,12,FALSE),""),"")</f>
        <v/>
      </c>
      <c r="M202" s="679" t="str">
        <f>IF(D202&lt;&gt;"",IF(E202&lt;&gt;"",VLOOKUP(CONCATENATE(D202,"-",E202),'[2]Three Phase - UG'!$C$8:$T$18,13,FALSE),""),"")</f>
        <v/>
      </c>
      <c r="N202" s="678" t="str">
        <f>IF(D202&lt;&gt;"",IF(E202&lt;&gt;"",VLOOKUP(CONCATENATE(D202,"-",E202),'[2]Three Phase - UG'!$C$8:$T$18,15,FALSE)*1000000,""),"")</f>
        <v/>
      </c>
      <c r="O202" s="679"/>
      <c r="P202" s="678"/>
      <c r="W202" s="671"/>
      <c r="X202" s="606"/>
      <c r="Y202" s="606"/>
      <c r="Z202" s="606"/>
      <c r="AA202" s="606"/>
      <c r="AB202" s="606"/>
      <c r="AC202" s="606"/>
      <c r="AD202" s="606"/>
      <c r="AE202" s="606"/>
      <c r="AF202" s="625"/>
      <c r="AG202" s="625"/>
      <c r="AH202" s="625"/>
      <c r="AI202" s="625"/>
      <c r="AJ202" s="625"/>
      <c r="AK202" s="625"/>
      <c r="AL202" s="625"/>
      <c r="AM202" s="625"/>
    </row>
    <row r="203" spans="2:39" s="672" customFormat="1" x14ac:dyDescent="0.25">
      <c r="B203" s="677"/>
      <c r="C203" s="677"/>
      <c r="D203" s="676"/>
      <c r="E203" s="675"/>
      <c r="F203" s="675"/>
      <c r="G203" s="673"/>
      <c r="H203" s="674"/>
      <c r="I203" s="673"/>
      <c r="J203" s="679" t="str">
        <f>IF(D203&lt;&gt;"",IF(E203&lt;&gt;"",VLOOKUP(CONCATENATE(D203,"-",E203),'[2]Three Phase - UG'!$C$8:$T$18,9,FALSE),""),"")</f>
        <v/>
      </c>
      <c r="K203" s="679" t="str">
        <f>IF(D203&lt;&gt;"",IF(E203&lt;&gt;"",VLOOKUP(CONCATENATE(D203,"-",E203),'[2]Three Phase - UG'!$C$8:$T$18,10,FALSE),""),"")</f>
        <v/>
      </c>
      <c r="L203" s="679" t="str">
        <f>IF(D203&lt;&gt;"",IF(E203&lt;&gt;"",VLOOKUP(CONCATENATE(D203,"-",E203),'[2]Three Phase - UG'!$C$8:$T$18,12,FALSE),""),"")</f>
        <v/>
      </c>
      <c r="M203" s="679" t="str">
        <f>IF(D203&lt;&gt;"",IF(E203&lt;&gt;"",VLOOKUP(CONCATENATE(D203,"-",E203),'[2]Three Phase - UG'!$C$8:$T$18,13,FALSE),""),"")</f>
        <v/>
      </c>
      <c r="N203" s="678" t="str">
        <f>IF(D203&lt;&gt;"",IF(E203&lt;&gt;"",VLOOKUP(CONCATENATE(D203,"-",E203),'[2]Three Phase - UG'!$C$8:$T$18,15,FALSE)*1000000,""),"")</f>
        <v/>
      </c>
      <c r="O203" s="679"/>
      <c r="P203" s="678"/>
      <c r="W203" s="671"/>
      <c r="X203" s="606"/>
      <c r="Y203" s="606"/>
      <c r="Z203" s="606"/>
      <c r="AA203" s="606"/>
      <c r="AB203" s="606"/>
      <c r="AC203" s="606"/>
      <c r="AD203" s="606"/>
      <c r="AE203" s="606"/>
      <c r="AF203" s="625"/>
      <c r="AG203" s="625"/>
      <c r="AH203" s="625"/>
      <c r="AI203" s="625"/>
      <c r="AJ203" s="625"/>
      <c r="AK203" s="625"/>
      <c r="AL203" s="625"/>
      <c r="AM203" s="625"/>
    </row>
    <row r="204" spans="2:39" s="672" customFormat="1" x14ac:dyDescent="0.25">
      <c r="B204" s="677"/>
      <c r="C204" s="677"/>
      <c r="D204" s="676"/>
      <c r="E204" s="675"/>
      <c r="F204" s="675"/>
      <c r="G204" s="673"/>
      <c r="H204" s="674"/>
      <c r="I204" s="673"/>
      <c r="J204" s="679" t="str">
        <f>IF(D204&lt;&gt;"",IF(E204&lt;&gt;"",VLOOKUP(CONCATENATE(D204,"-",E204),'[2]Three Phase - UG'!$C$8:$T$18,9,FALSE),""),"")</f>
        <v/>
      </c>
      <c r="K204" s="679" t="str">
        <f>IF(D204&lt;&gt;"",IF(E204&lt;&gt;"",VLOOKUP(CONCATENATE(D204,"-",E204),'[2]Three Phase - UG'!$C$8:$T$18,10,FALSE),""),"")</f>
        <v/>
      </c>
      <c r="L204" s="679" t="str">
        <f>IF(D204&lt;&gt;"",IF(E204&lt;&gt;"",VLOOKUP(CONCATENATE(D204,"-",E204),'[2]Three Phase - UG'!$C$8:$T$18,12,FALSE),""),"")</f>
        <v/>
      </c>
      <c r="M204" s="679" t="str">
        <f>IF(D204&lt;&gt;"",IF(E204&lt;&gt;"",VLOOKUP(CONCATENATE(D204,"-",E204),'[2]Three Phase - UG'!$C$8:$T$18,13,FALSE),""),"")</f>
        <v/>
      </c>
      <c r="N204" s="678" t="str">
        <f>IF(D204&lt;&gt;"",IF(E204&lt;&gt;"",VLOOKUP(CONCATENATE(D204,"-",E204),'[2]Three Phase - UG'!$C$8:$T$18,15,FALSE)*1000000,""),"")</f>
        <v/>
      </c>
      <c r="O204" s="679"/>
      <c r="P204" s="678"/>
      <c r="W204" s="671"/>
      <c r="X204" s="606"/>
      <c r="Y204" s="606"/>
      <c r="Z204" s="606"/>
      <c r="AA204" s="606"/>
      <c r="AB204" s="606"/>
      <c r="AC204" s="606"/>
      <c r="AD204" s="606"/>
      <c r="AE204" s="606"/>
      <c r="AF204" s="625"/>
      <c r="AG204" s="625"/>
      <c r="AH204" s="625"/>
      <c r="AI204" s="625"/>
      <c r="AJ204" s="625"/>
      <c r="AK204" s="625"/>
      <c r="AL204" s="625"/>
      <c r="AM204" s="625"/>
    </row>
    <row r="205" spans="2:39" s="672" customFormat="1" x14ac:dyDescent="0.25">
      <c r="B205" s="677"/>
      <c r="C205" s="677"/>
      <c r="D205" s="676"/>
      <c r="E205" s="675"/>
      <c r="F205" s="675"/>
      <c r="G205" s="673"/>
      <c r="H205" s="674"/>
      <c r="I205" s="673"/>
      <c r="J205" s="679" t="str">
        <f>IF(D205&lt;&gt;"",IF(E205&lt;&gt;"",VLOOKUP(CONCATENATE(D205,"-",E205),'[2]Three Phase - UG'!$C$8:$T$18,9,FALSE),""),"")</f>
        <v/>
      </c>
      <c r="K205" s="679" t="str">
        <f>IF(D205&lt;&gt;"",IF(E205&lt;&gt;"",VLOOKUP(CONCATENATE(D205,"-",E205),'[2]Three Phase - UG'!$C$8:$T$18,10,FALSE),""),"")</f>
        <v/>
      </c>
      <c r="L205" s="679" t="str">
        <f>IF(D205&lt;&gt;"",IF(E205&lt;&gt;"",VLOOKUP(CONCATENATE(D205,"-",E205),'[2]Three Phase - UG'!$C$8:$T$18,12,FALSE),""),"")</f>
        <v/>
      </c>
      <c r="M205" s="679" t="str">
        <f>IF(D205&lt;&gt;"",IF(E205&lt;&gt;"",VLOOKUP(CONCATENATE(D205,"-",E205),'[2]Three Phase - UG'!$C$8:$T$18,13,FALSE),""),"")</f>
        <v/>
      </c>
      <c r="N205" s="678" t="str">
        <f>IF(D205&lt;&gt;"",IF(E205&lt;&gt;"",VLOOKUP(CONCATENATE(D205,"-",E205),'[2]Three Phase - UG'!$C$8:$T$18,15,FALSE)*1000000,""),"")</f>
        <v/>
      </c>
      <c r="O205" s="679"/>
      <c r="P205" s="678"/>
      <c r="W205" s="671"/>
      <c r="X205" s="606"/>
      <c r="Y205" s="606"/>
      <c r="Z205" s="606"/>
      <c r="AA205" s="606"/>
      <c r="AB205" s="606"/>
      <c r="AC205" s="606"/>
      <c r="AD205" s="606"/>
      <c r="AE205" s="606"/>
      <c r="AF205" s="625"/>
      <c r="AG205" s="625"/>
      <c r="AH205" s="625"/>
      <c r="AI205" s="625"/>
      <c r="AJ205" s="625"/>
      <c r="AK205" s="625"/>
      <c r="AL205" s="625"/>
      <c r="AM205" s="625"/>
    </row>
    <row r="206" spans="2:39" s="672" customFormat="1" x14ac:dyDescent="0.25">
      <c r="B206" s="677"/>
      <c r="C206" s="677"/>
      <c r="D206" s="676"/>
      <c r="E206" s="675"/>
      <c r="F206" s="675"/>
      <c r="G206" s="673"/>
      <c r="H206" s="674"/>
      <c r="I206" s="673"/>
      <c r="J206" s="679" t="str">
        <f>IF(D206&lt;&gt;"",IF(E206&lt;&gt;"",VLOOKUP(CONCATENATE(D206,"-",E206),'[2]Three Phase - UG'!$C$8:$T$18,9,FALSE),""),"")</f>
        <v/>
      </c>
      <c r="K206" s="679" t="str">
        <f>IF(D206&lt;&gt;"",IF(E206&lt;&gt;"",VLOOKUP(CONCATENATE(D206,"-",E206),'[2]Three Phase - UG'!$C$8:$T$18,10,FALSE),""),"")</f>
        <v/>
      </c>
      <c r="L206" s="679" t="str">
        <f>IF(D206&lt;&gt;"",IF(E206&lt;&gt;"",VLOOKUP(CONCATENATE(D206,"-",E206),'[2]Three Phase - UG'!$C$8:$T$18,12,FALSE),""),"")</f>
        <v/>
      </c>
      <c r="M206" s="679" t="str">
        <f>IF(D206&lt;&gt;"",IF(E206&lt;&gt;"",VLOOKUP(CONCATENATE(D206,"-",E206),'[2]Three Phase - UG'!$C$8:$T$18,13,FALSE),""),"")</f>
        <v/>
      </c>
      <c r="N206" s="678" t="str">
        <f>IF(D206&lt;&gt;"",IF(E206&lt;&gt;"",VLOOKUP(CONCATENATE(D206,"-",E206),'[2]Three Phase - UG'!$C$8:$T$18,15,FALSE)*1000000,""),"")</f>
        <v/>
      </c>
      <c r="O206" s="679"/>
      <c r="P206" s="678"/>
      <c r="W206" s="671"/>
      <c r="X206" s="606"/>
      <c r="Y206" s="606"/>
      <c r="Z206" s="606"/>
      <c r="AA206" s="606"/>
      <c r="AB206" s="606"/>
      <c r="AC206" s="606"/>
      <c r="AD206" s="606"/>
      <c r="AE206" s="606"/>
      <c r="AF206" s="625"/>
      <c r="AG206" s="625"/>
      <c r="AH206" s="625"/>
      <c r="AI206" s="625"/>
      <c r="AJ206" s="625"/>
      <c r="AK206" s="625"/>
      <c r="AL206" s="625"/>
      <c r="AM206" s="625"/>
    </row>
    <row r="207" spans="2:39" s="672" customFormat="1" x14ac:dyDescent="0.25">
      <c r="B207" s="677"/>
      <c r="C207" s="677"/>
      <c r="D207" s="676"/>
      <c r="E207" s="675"/>
      <c r="F207" s="675"/>
      <c r="G207" s="673"/>
      <c r="H207" s="674"/>
      <c r="I207" s="673"/>
      <c r="J207" s="679" t="str">
        <f>IF(D207&lt;&gt;"",IF(E207&lt;&gt;"",VLOOKUP(CONCATENATE(D207,"-",E207),'[2]Three Phase - UG'!$C$8:$T$18,9,FALSE),""),"")</f>
        <v/>
      </c>
      <c r="K207" s="679" t="str">
        <f>IF(D207&lt;&gt;"",IF(E207&lt;&gt;"",VLOOKUP(CONCATENATE(D207,"-",E207),'[2]Three Phase - UG'!$C$8:$T$18,10,FALSE),""),"")</f>
        <v/>
      </c>
      <c r="L207" s="679" t="str">
        <f>IF(D207&lt;&gt;"",IF(E207&lt;&gt;"",VLOOKUP(CONCATENATE(D207,"-",E207),'[2]Three Phase - UG'!$C$8:$T$18,12,FALSE),""),"")</f>
        <v/>
      </c>
      <c r="M207" s="679" t="str">
        <f>IF(D207&lt;&gt;"",IF(E207&lt;&gt;"",VLOOKUP(CONCATENATE(D207,"-",E207),'[2]Three Phase - UG'!$C$8:$T$18,13,FALSE),""),"")</f>
        <v/>
      </c>
      <c r="N207" s="678" t="str">
        <f>IF(D207&lt;&gt;"",IF(E207&lt;&gt;"",VLOOKUP(CONCATENATE(D207,"-",E207),'[2]Three Phase - UG'!$C$8:$T$18,15,FALSE)*1000000,""),"")</f>
        <v/>
      </c>
      <c r="O207" s="679"/>
      <c r="P207" s="678"/>
      <c r="W207" s="671"/>
      <c r="X207" s="606"/>
      <c r="Y207" s="606"/>
      <c r="Z207" s="606"/>
      <c r="AA207" s="606"/>
      <c r="AB207" s="606"/>
      <c r="AC207" s="606"/>
      <c r="AD207" s="606"/>
      <c r="AE207" s="606"/>
      <c r="AF207" s="625"/>
      <c r="AG207" s="625"/>
      <c r="AH207" s="625"/>
      <c r="AI207" s="625"/>
      <c r="AJ207" s="625"/>
      <c r="AK207" s="625"/>
      <c r="AL207" s="625"/>
      <c r="AM207" s="625"/>
    </row>
    <row r="208" spans="2:39" s="672" customFormat="1" x14ac:dyDescent="0.25">
      <c r="B208" s="677"/>
      <c r="C208" s="677"/>
      <c r="D208" s="676"/>
      <c r="E208" s="675"/>
      <c r="F208" s="675"/>
      <c r="G208" s="673"/>
      <c r="H208" s="674"/>
      <c r="I208" s="673"/>
      <c r="J208" s="679" t="str">
        <f>IF(D208&lt;&gt;"",IF(E208&lt;&gt;"",VLOOKUP(CONCATENATE(D208,"-",E208),'[2]Three Phase - UG'!$C$8:$T$18,9,FALSE),""),"")</f>
        <v/>
      </c>
      <c r="K208" s="679" t="str">
        <f>IF(D208&lt;&gt;"",IF(E208&lt;&gt;"",VLOOKUP(CONCATENATE(D208,"-",E208),'[2]Three Phase - UG'!$C$8:$T$18,10,FALSE),""),"")</f>
        <v/>
      </c>
      <c r="L208" s="679" t="str">
        <f>IF(D208&lt;&gt;"",IF(E208&lt;&gt;"",VLOOKUP(CONCATENATE(D208,"-",E208),'[2]Three Phase - UG'!$C$8:$T$18,12,FALSE),""),"")</f>
        <v/>
      </c>
      <c r="M208" s="679" t="str">
        <f>IF(D208&lt;&gt;"",IF(E208&lt;&gt;"",VLOOKUP(CONCATENATE(D208,"-",E208),'[2]Three Phase - UG'!$C$8:$T$18,13,FALSE),""),"")</f>
        <v/>
      </c>
      <c r="N208" s="678" t="str">
        <f>IF(D208&lt;&gt;"",IF(E208&lt;&gt;"",VLOOKUP(CONCATENATE(D208,"-",E208),'[2]Three Phase - UG'!$C$8:$T$18,15,FALSE)*1000000,""),"")</f>
        <v/>
      </c>
      <c r="O208" s="679"/>
      <c r="P208" s="678"/>
      <c r="W208" s="671"/>
      <c r="X208" s="606"/>
      <c r="Y208" s="606"/>
      <c r="Z208" s="606"/>
      <c r="AA208" s="606"/>
      <c r="AB208" s="606"/>
      <c r="AC208" s="606"/>
      <c r="AD208" s="606"/>
      <c r="AE208" s="606"/>
      <c r="AF208" s="625"/>
      <c r="AG208" s="625"/>
      <c r="AH208" s="625"/>
      <c r="AI208" s="625"/>
      <c r="AJ208" s="625"/>
      <c r="AK208" s="625"/>
      <c r="AL208" s="625"/>
      <c r="AM208" s="625"/>
    </row>
    <row r="209" spans="2:39" s="672" customFormat="1" x14ac:dyDescent="0.25">
      <c r="B209" s="677"/>
      <c r="C209" s="677"/>
      <c r="D209" s="676"/>
      <c r="E209" s="675"/>
      <c r="F209" s="675"/>
      <c r="G209" s="673"/>
      <c r="H209" s="674"/>
      <c r="I209" s="673"/>
      <c r="J209" s="679" t="str">
        <f>IF(D209&lt;&gt;"",IF(E209&lt;&gt;"",VLOOKUP(CONCATENATE(D209,"-",E209),'[2]Three Phase - UG'!$C$8:$T$18,9,FALSE),""),"")</f>
        <v/>
      </c>
      <c r="K209" s="679" t="str">
        <f>IF(D209&lt;&gt;"",IF(E209&lt;&gt;"",VLOOKUP(CONCATENATE(D209,"-",E209),'[2]Three Phase - UG'!$C$8:$T$18,10,FALSE),""),"")</f>
        <v/>
      </c>
      <c r="L209" s="679" t="str">
        <f>IF(D209&lt;&gt;"",IF(E209&lt;&gt;"",VLOOKUP(CONCATENATE(D209,"-",E209),'[2]Three Phase - UG'!$C$8:$T$18,12,FALSE),""),"")</f>
        <v/>
      </c>
      <c r="M209" s="679" t="str">
        <f>IF(D209&lt;&gt;"",IF(E209&lt;&gt;"",VLOOKUP(CONCATENATE(D209,"-",E209),'[2]Three Phase - UG'!$C$8:$T$18,13,FALSE),""),"")</f>
        <v/>
      </c>
      <c r="N209" s="678" t="str">
        <f>IF(D209&lt;&gt;"",IF(E209&lt;&gt;"",VLOOKUP(CONCATENATE(D209,"-",E209),'[2]Three Phase - UG'!$C$8:$T$18,15,FALSE)*1000000,""),"")</f>
        <v/>
      </c>
      <c r="O209" s="679"/>
      <c r="P209" s="678"/>
      <c r="W209" s="671"/>
      <c r="X209" s="606"/>
      <c r="Y209" s="606"/>
      <c r="Z209" s="606"/>
      <c r="AA209" s="606"/>
      <c r="AB209" s="606"/>
      <c r="AC209" s="606"/>
      <c r="AD209" s="606"/>
      <c r="AE209" s="606"/>
      <c r="AF209" s="625"/>
      <c r="AG209" s="625"/>
      <c r="AH209" s="625"/>
      <c r="AI209" s="625"/>
      <c r="AJ209" s="625"/>
      <c r="AK209" s="625"/>
      <c r="AL209" s="625"/>
      <c r="AM209" s="625"/>
    </row>
    <row r="210" spans="2:39" s="672" customFormat="1" x14ac:dyDescent="0.25">
      <c r="B210" s="677"/>
      <c r="C210" s="677"/>
      <c r="D210" s="676"/>
      <c r="E210" s="675"/>
      <c r="F210" s="675"/>
      <c r="G210" s="673"/>
      <c r="H210" s="674"/>
      <c r="I210" s="673"/>
      <c r="J210" s="679" t="str">
        <f>IF(D210&lt;&gt;"",IF(E210&lt;&gt;"",VLOOKUP(CONCATENATE(D210,"-",E210),'[2]Three Phase - UG'!$C$8:$T$18,9,FALSE),""),"")</f>
        <v/>
      </c>
      <c r="K210" s="679" t="str">
        <f>IF(D210&lt;&gt;"",IF(E210&lt;&gt;"",VLOOKUP(CONCATENATE(D210,"-",E210),'[2]Three Phase - UG'!$C$8:$T$18,10,FALSE),""),"")</f>
        <v/>
      </c>
      <c r="L210" s="679" t="str">
        <f>IF(D210&lt;&gt;"",IF(E210&lt;&gt;"",VLOOKUP(CONCATENATE(D210,"-",E210),'[2]Three Phase - UG'!$C$8:$T$18,12,FALSE),""),"")</f>
        <v/>
      </c>
      <c r="M210" s="679" t="str">
        <f>IF(D210&lt;&gt;"",IF(E210&lt;&gt;"",VLOOKUP(CONCATENATE(D210,"-",E210),'[2]Three Phase - UG'!$C$8:$T$18,13,FALSE),""),"")</f>
        <v/>
      </c>
      <c r="N210" s="678" t="str">
        <f>IF(D210&lt;&gt;"",IF(E210&lt;&gt;"",VLOOKUP(CONCATENATE(D210,"-",E210),'[2]Three Phase - UG'!$C$8:$T$18,15,FALSE)*1000000,""),"")</f>
        <v/>
      </c>
      <c r="O210" s="679"/>
      <c r="P210" s="678"/>
      <c r="W210" s="671"/>
      <c r="X210" s="606"/>
      <c r="Y210" s="606"/>
      <c r="Z210" s="606"/>
      <c r="AA210" s="606"/>
      <c r="AB210" s="606"/>
      <c r="AC210" s="606"/>
      <c r="AD210" s="606"/>
      <c r="AE210" s="606"/>
      <c r="AF210" s="625"/>
      <c r="AG210" s="625"/>
      <c r="AH210" s="625"/>
      <c r="AI210" s="625"/>
      <c r="AJ210" s="625"/>
      <c r="AK210" s="625"/>
      <c r="AL210" s="625"/>
      <c r="AM210" s="625"/>
    </row>
    <row r="211" spans="2:39" s="672" customFormat="1" x14ac:dyDescent="0.25">
      <c r="B211" s="677"/>
      <c r="C211" s="677"/>
      <c r="D211" s="676"/>
      <c r="E211" s="675"/>
      <c r="F211" s="675"/>
      <c r="G211" s="673"/>
      <c r="H211" s="674"/>
      <c r="I211" s="673"/>
      <c r="J211" s="679" t="str">
        <f>IF(D211&lt;&gt;"",IF(E211&lt;&gt;"",VLOOKUP(CONCATENATE(D211,"-",E211),'[2]Three Phase - UG'!$C$8:$T$18,9,FALSE),""),"")</f>
        <v/>
      </c>
      <c r="K211" s="679" t="str">
        <f>IF(D211&lt;&gt;"",IF(E211&lt;&gt;"",VLOOKUP(CONCATENATE(D211,"-",E211),'[2]Three Phase - UG'!$C$8:$T$18,10,FALSE),""),"")</f>
        <v/>
      </c>
      <c r="L211" s="679" t="str">
        <f>IF(D211&lt;&gt;"",IF(E211&lt;&gt;"",VLOOKUP(CONCATENATE(D211,"-",E211),'[2]Three Phase - UG'!$C$8:$T$18,12,FALSE),""),"")</f>
        <v/>
      </c>
      <c r="M211" s="679" t="str">
        <f>IF(D211&lt;&gt;"",IF(E211&lt;&gt;"",VLOOKUP(CONCATENATE(D211,"-",E211),'[2]Three Phase - UG'!$C$8:$T$18,13,FALSE),""),"")</f>
        <v/>
      </c>
      <c r="N211" s="678" t="str">
        <f>IF(D211&lt;&gt;"",IF(E211&lt;&gt;"",VLOOKUP(CONCATENATE(D211,"-",E211),'[2]Three Phase - UG'!$C$8:$T$18,15,FALSE)*1000000,""),"")</f>
        <v/>
      </c>
      <c r="O211" s="679"/>
      <c r="P211" s="678"/>
      <c r="W211" s="671"/>
      <c r="X211" s="606"/>
      <c r="Y211" s="606"/>
      <c r="Z211" s="606"/>
      <c r="AA211" s="606"/>
      <c r="AB211" s="606"/>
      <c r="AC211" s="606"/>
      <c r="AD211" s="606"/>
      <c r="AE211" s="606"/>
      <c r="AF211" s="625"/>
      <c r="AG211" s="625"/>
      <c r="AH211" s="625"/>
      <c r="AI211" s="625"/>
      <c r="AJ211" s="625"/>
      <c r="AK211" s="625"/>
      <c r="AL211" s="625"/>
      <c r="AM211" s="625"/>
    </row>
    <row r="212" spans="2:39" s="672" customFormat="1" x14ac:dyDescent="0.25">
      <c r="B212" s="677"/>
      <c r="C212" s="677"/>
      <c r="D212" s="676"/>
      <c r="E212" s="675"/>
      <c r="F212" s="675"/>
      <c r="G212" s="673"/>
      <c r="H212" s="674"/>
      <c r="I212" s="673"/>
      <c r="J212" s="679" t="str">
        <f>IF(D212&lt;&gt;"",IF(E212&lt;&gt;"",VLOOKUP(CONCATENATE(D212,"-",E212),'[2]Three Phase - UG'!$C$8:$T$18,9,FALSE),""),"")</f>
        <v/>
      </c>
      <c r="K212" s="679" t="str">
        <f>IF(D212&lt;&gt;"",IF(E212&lt;&gt;"",VLOOKUP(CONCATENATE(D212,"-",E212),'[2]Three Phase - UG'!$C$8:$T$18,10,FALSE),""),"")</f>
        <v/>
      </c>
      <c r="L212" s="679" t="str">
        <f>IF(D212&lt;&gt;"",IF(E212&lt;&gt;"",VLOOKUP(CONCATENATE(D212,"-",E212),'[2]Three Phase - UG'!$C$8:$T$18,12,FALSE),""),"")</f>
        <v/>
      </c>
      <c r="M212" s="679" t="str">
        <f>IF(D212&lt;&gt;"",IF(E212&lt;&gt;"",VLOOKUP(CONCATENATE(D212,"-",E212),'[2]Three Phase - UG'!$C$8:$T$18,13,FALSE),""),"")</f>
        <v/>
      </c>
      <c r="N212" s="678" t="str">
        <f>IF(D212&lt;&gt;"",IF(E212&lt;&gt;"",VLOOKUP(CONCATENATE(D212,"-",E212),'[2]Three Phase - UG'!$C$8:$T$18,15,FALSE)*1000000,""),"")</f>
        <v/>
      </c>
      <c r="O212" s="679"/>
      <c r="P212" s="678"/>
      <c r="W212" s="671"/>
      <c r="X212" s="606"/>
      <c r="Y212" s="606"/>
      <c r="Z212" s="606"/>
      <c r="AA212" s="606"/>
      <c r="AB212" s="606"/>
      <c r="AC212" s="606"/>
      <c r="AD212" s="606"/>
      <c r="AE212" s="606"/>
      <c r="AF212" s="625"/>
      <c r="AG212" s="625"/>
      <c r="AH212" s="625"/>
      <c r="AI212" s="625"/>
      <c r="AJ212" s="625"/>
      <c r="AK212" s="625"/>
      <c r="AL212" s="625"/>
      <c r="AM212" s="625"/>
    </row>
    <row r="213" spans="2:39" s="672" customFormat="1" x14ac:dyDescent="0.25">
      <c r="B213" s="677"/>
      <c r="C213" s="677"/>
      <c r="D213" s="676"/>
      <c r="E213" s="675"/>
      <c r="F213" s="675"/>
      <c r="G213" s="673"/>
      <c r="H213" s="674"/>
      <c r="I213" s="673"/>
      <c r="J213" s="679" t="str">
        <f>IF(D213&lt;&gt;"",IF(E213&lt;&gt;"",VLOOKUP(CONCATENATE(D213,"-",E213),'[2]Three Phase - UG'!$C$8:$T$18,9,FALSE),""),"")</f>
        <v/>
      </c>
      <c r="K213" s="679" t="str">
        <f>IF(D213&lt;&gt;"",IF(E213&lt;&gt;"",VLOOKUP(CONCATENATE(D213,"-",E213),'[2]Three Phase - UG'!$C$8:$T$18,10,FALSE),""),"")</f>
        <v/>
      </c>
      <c r="L213" s="679" t="str">
        <f>IF(D213&lt;&gt;"",IF(E213&lt;&gt;"",VLOOKUP(CONCATENATE(D213,"-",E213),'[2]Three Phase - UG'!$C$8:$T$18,12,FALSE),""),"")</f>
        <v/>
      </c>
      <c r="M213" s="679" t="str">
        <f>IF(D213&lt;&gt;"",IF(E213&lt;&gt;"",VLOOKUP(CONCATENATE(D213,"-",E213),'[2]Three Phase - UG'!$C$8:$T$18,13,FALSE),""),"")</f>
        <v/>
      </c>
      <c r="N213" s="678" t="str">
        <f>IF(D213&lt;&gt;"",IF(E213&lt;&gt;"",VLOOKUP(CONCATENATE(D213,"-",E213),'[2]Three Phase - UG'!$C$8:$T$18,15,FALSE)*1000000,""),"")</f>
        <v/>
      </c>
      <c r="O213" s="679"/>
      <c r="P213" s="678"/>
      <c r="W213" s="671"/>
      <c r="X213" s="606"/>
      <c r="Y213" s="606"/>
      <c r="Z213" s="606"/>
      <c r="AA213" s="606"/>
      <c r="AB213" s="606"/>
      <c r="AC213" s="606"/>
      <c r="AD213" s="606"/>
      <c r="AE213" s="606"/>
      <c r="AF213" s="625"/>
      <c r="AG213" s="625"/>
      <c r="AH213" s="625"/>
      <c r="AI213" s="625"/>
      <c r="AJ213" s="625"/>
      <c r="AK213" s="625"/>
      <c r="AL213" s="625"/>
      <c r="AM213" s="625"/>
    </row>
    <row r="214" spans="2:39" s="672" customFormat="1" x14ac:dyDescent="0.25">
      <c r="B214" s="677"/>
      <c r="C214" s="677"/>
      <c r="D214" s="676"/>
      <c r="E214" s="675"/>
      <c r="F214" s="675"/>
      <c r="G214" s="673"/>
      <c r="H214" s="674"/>
      <c r="I214" s="673"/>
      <c r="J214" s="679" t="str">
        <f>IF(D214&lt;&gt;"",IF(E214&lt;&gt;"",VLOOKUP(CONCATENATE(D214,"-",E214),'[2]Three Phase - UG'!$C$8:$T$18,9,FALSE),""),"")</f>
        <v/>
      </c>
      <c r="K214" s="679" t="str">
        <f>IF(D214&lt;&gt;"",IF(E214&lt;&gt;"",VLOOKUP(CONCATENATE(D214,"-",E214),'[2]Three Phase - UG'!$C$8:$T$18,10,FALSE),""),"")</f>
        <v/>
      </c>
      <c r="L214" s="679" t="str">
        <f>IF(D214&lt;&gt;"",IF(E214&lt;&gt;"",VLOOKUP(CONCATENATE(D214,"-",E214),'[2]Three Phase - UG'!$C$8:$T$18,12,FALSE),""),"")</f>
        <v/>
      </c>
      <c r="M214" s="679" t="str">
        <f>IF(D214&lt;&gt;"",IF(E214&lt;&gt;"",VLOOKUP(CONCATENATE(D214,"-",E214),'[2]Three Phase - UG'!$C$8:$T$18,13,FALSE),""),"")</f>
        <v/>
      </c>
      <c r="N214" s="678" t="str">
        <f>IF(D214&lt;&gt;"",IF(E214&lt;&gt;"",VLOOKUP(CONCATENATE(D214,"-",E214),'[2]Three Phase - UG'!$C$8:$T$18,15,FALSE)*1000000,""),"")</f>
        <v/>
      </c>
      <c r="O214" s="679"/>
      <c r="P214" s="678"/>
      <c r="W214" s="671"/>
      <c r="X214" s="606"/>
      <c r="Y214" s="606"/>
      <c r="Z214" s="606"/>
      <c r="AA214" s="606"/>
      <c r="AB214" s="606"/>
      <c r="AC214" s="606"/>
      <c r="AD214" s="606"/>
      <c r="AE214" s="606"/>
      <c r="AF214" s="625"/>
      <c r="AG214" s="625"/>
      <c r="AH214" s="625"/>
      <c r="AI214" s="625"/>
      <c r="AJ214" s="625"/>
      <c r="AK214" s="625"/>
      <c r="AL214" s="625"/>
      <c r="AM214" s="625"/>
    </row>
    <row r="215" spans="2:39" s="672" customFormat="1" x14ac:dyDescent="0.25">
      <c r="B215" s="677"/>
      <c r="C215" s="677"/>
      <c r="D215" s="676"/>
      <c r="E215" s="675"/>
      <c r="F215" s="675"/>
      <c r="G215" s="673"/>
      <c r="H215" s="674"/>
      <c r="I215" s="673"/>
      <c r="J215" s="679" t="str">
        <f>IF(D215&lt;&gt;"",IF(E215&lt;&gt;"",VLOOKUP(CONCATENATE(D215,"-",E215),'[2]Three Phase - UG'!$C$8:$T$18,9,FALSE),""),"")</f>
        <v/>
      </c>
      <c r="K215" s="679" t="str">
        <f>IF(D215&lt;&gt;"",IF(E215&lt;&gt;"",VLOOKUP(CONCATENATE(D215,"-",E215),'[2]Three Phase - UG'!$C$8:$T$18,10,FALSE),""),"")</f>
        <v/>
      </c>
      <c r="L215" s="679" t="str">
        <f>IF(D215&lt;&gt;"",IF(E215&lt;&gt;"",VLOOKUP(CONCATENATE(D215,"-",E215),'[2]Three Phase - UG'!$C$8:$T$18,12,FALSE),""),"")</f>
        <v/>
      </c>
      <c r="M215" s="679" t="str">
        <f>IF(D215&lt;&gt;"",IF(E215&lt;&gt;"",VLOOKUP(CONCATENATE(D215,"-",E215),'[2]Three Phase - UG'!$C$8:$T$18,13,FALSE),""),"")</f>
        <v/>
      </c>
      <c r="N215" s="678" t="str">
        <f>IF(D215&lt;&gt;"",IF(E215&lt;&gt;"",VLOOKUP(CONCATENATE(D215,"-",E215),'[2]Three Phase - UG'!$C$8:$T$18,15,FALSE)*1000000,""),"")</f>
        <v/>
      </c>
      <c r="O215" s="679"/>
      <c r="P215" s="678"/>
      <c r="W215" s="671"/>
      <c r="X215" s="606"/>
      <c r="Y215" s="606"/>
      <c r="Z215" s="606"/>
      <c r="AA215" s="606"/>
      <c r="AB215" s="606"/>
      <c r="AC215" s="606"/>
      <c r="AD215" s="606"/>
      <c r="AE215" s="606"/>
      <c r="AF215" s="625"/>
      <c r="AG215" s="625"/>
      <c r="AH215" s="625"/>
      <c r="AI215" s="625"/>
      <c r="AJ215" s="625"/>
      <c r="AK215" s="625"/>
      <c r="AL215" s="625"/>
      <c r="AM215" s="625"/>
    </row>
    <row r="216" spans="2:39" s="672" customFormat="1" x14ac:dyDescent="0.25">
      <c r="B216" s="677"/>
      <c r="C216" s="677"/>
      <c r="D216" s="676"/>
      <c r="E216" s="675"/>
      <c r="F216" s="675"/>
      <c r="G216" s="673"/>
      <c r="H216" s="674"/>
      <c r="I216" s="673"/>
      <c r="J216" s="679" t="str">
        <f>IF(D216&lt;&gt;"",IF(E216&lt;&gt;"",VLOOKUP(CONCATENATE(D216,"-",E216),'[2]Three Phase - UG'!$C$8:$T$18,9,FALSE),""),"")</f>
        <v/>
      </c>
      <c r="K216" s="679" t="str">
        <f>IF(D216&lt;&gt;"",IF(E216&lt;&gt;"",VLOOKUP(CONCATENATE(D216,"-",E216),'[2]Three Phase - UG'!$C$8:$T$18,10,FALSE),""),"")</f>
        <v/>
      </c>
      <c r="L216" s="679" t="str">
        <f>IF(D216&lt;&gt;"",IF(E216&lt;&gt;"",VLOOKUP(CONCATENATE(D216,"-",E216),'[2]Three Phase - UG'!$C$8:$T$18,12,FALSE),""),"")</f>
        <v/>
      </c>
      <c r="M216" s="679" t="str">
        <f>IF(D216&lt;&gt;"",IF(E216&lt;&gt;"",VLOOKUP(CONCATENATE(D216,"-",E216),'[2]Three Phase - UG'!$C$8:$T$18,13,FALSE),""),"")</f>
        <v/>
      </c>
      <c r="N216" s="678" t="str">
        <f>IF(D216&lt;&gt;"",IF(E216&lt;&gt;"",VLOOKUP(CONCATENATE(D216,"-",E216),'[2]Three Phase - UG'!$C$8:$T$18,15,FALSE)*1000000,""),"")</f>
        <v/>
      </c>
      <c r="O216" s="679"/>
      <c r="P216" s="678"/>
      <c r="W216" s="671"/>
      <c r="X216" s="606"/>
      <c r="Y216" s="606"/>
      <c r="Z216" s="606"/>
      <c r="AA216" s="606"/>
      <c r="AB216" s="606"/>
      <c r="AC216" s="606"/>
      <c r="AD216" s="606"/>
      <c r="AE216" s="606"/>
      <c r="AF216" s="625"/>
      <c r="AG216" s="625"/>
      <c r="AH216" s="625"/>
      <c r="AI216" s="625"/>
      <c r="AJ216" s="625"/>
      <c r="AK216" s="625"/>
      <c r="AL216" s="625"/>
      <c r="AM216" s="625"/>
    </row>
    <row r="217" spans="2:39" s="672" customFormat="1" x14ac:dyDescent="0.25">
      <c r="B217" s="677"/>
      <c r="C217" s="677"/>
      <c r="D217" s="676"/>
      <c r="E217" s="675"/>
      <c r="F217" s="675"/>
      <c r="G217" s="673"/>
      <c r="H217" s="674"/>
      <c r="I217" s="673"/>
      <c r="J217" s="679" t="str">
        <f>IF(D217&lt;&gt;"",IF(E217&lt;&gt;"",VLOOKUP(CONCATENATE(D217,"-",E217),'[2]Three Phase - UG'!$C$8:$T$18,9,FALSE),""),"")</f>
        <v/>
      </c>
      <c r="K217" s="679" t="str">
        <f>IF(D217&lt;&gt;"",IF(E217&lt;&gt;"",VLOOKUP(CONCATENATE(D217,"-",E217),'[2]Three Phase - UG'!$C$8:$T$18,10,FALSE),""),"")</f>
        <v/>
      </c>
      <c r="L217" s="679" t="str">
        <f>IF(D217&lt;&gt;"",IF(E217&lt;&gt;"",VLOOKUP(CONCATENATE(D217,"-",E217),'[2]Three Phase - UG'!$C$8:$T$18,12,FALSE),""),"")</f>
        <v/>
      </c>
      <c r="M217" s="679" t="str">
        <f>IF(D217&lt;&gt;"",IF(E217&lt;&gt;"",VLOOKUP(CONCATENATE(D217,"-",E217),'[2]Three Phase - UG'!$C$8:$T$18,13,FALSE),""),"")</f>
        <v/>
      </c>
      <c r="N217" s="678" t="str">
        <f>IF(D217&lt;&gt;"",IF(E217&lt;&gt;"",VLOOKUP(CONCATENATE(D217,"-",E217),'[2]Three Phase - UG'!$C$8:$T$18,15,FALSE)*1000000,""),"")</f>
        <v/>
      </c>
      <c r="O217" s="679"/>
      <c r="P217" s="678"/>
      <c r="W217" s="671"/>
      <c r="X217" s="606"/>
      <c r="Y217" s="606"/>
      <c r="Z217" s="606"/>
      <c r="AA217" s="606"/>
      <c r="AB217" s="606"/>
      <c r="AC217" s="606"/>
      <c r="AD217" s="606"/>
      <c r="AE217" s="606"/>
      <c r="AF217" s="625"/>
      <c r="AG217" s="625"/>
      <c r="AH217" s="625"/>
      <c r="AI217" s="625"/>
      <c r="AJ217" s="625"/>
      <c r="AK217" s="625"/>
      <c r="AL217" s="625"/>
      <c r="AM217" s="625"/>
    </row>
    <row r="218" spans="2:39" s="672" customFormat="1" x14ac:dyDescent="0.25">
      <c r="B218" s="677"/>
      <c r="C218" s="677"/>
      <c r="D218" s="676"/>
      <c r="E218" s="675"/>
      <c r="F218" s="675"/>
      <c r="G218" s="673"/>
      <c r="H218" s="674"/>
      <c r="I218" s="673"/>
      <c r="J218" s="679" t="str">
        <f>IF(D218&lt;&gt;"",IF(E218&lt;&gt;"",VLOOKUP(CONCATENATE(D218,"-",E218),'[2]Three Phase - UG'!$C$8:$T$18,9,FALSE),""),"")</f>
        <v/>
      </c>
      <c r="K218" s="679" t="str">
        <f>IF(D218&lt;&gt;"",IF(E218&lt;&gt;"",VLOOKUP(CONCATENATE(D218,"-",E218),'[2]Three Phase - UG'!$C$8:$T$18,10,FALSE),""),"")</f>
        <v/>
      </c>
      <c r="L218" s="679" t="str">
        <f>IF(D218&lt;&gt;"",IF(E218&lt;&gt;"",VLOOKUP(CONCATENATE(D218,"-",E218),'[2]Three Phase - UG'!$C$8:$T$18,12,FALSE),""),"")</f>
        <v/>
      </c>
      <c r="M218" s="679" t="str">
        <f>IF(D218&lt;&gt;"",IF(E218&lt;&gt;"",VLOOKUP(CONCATENATE(D218,"-",E218),'[2]Three Phase - UG'!$C$8:$T$18,13,FALSE),""),"")</f>
        <v/>
      </c>
      <c r="N218" s="678" t="str">
        <f>IF(D218&lt;&gt;"",IF(E218&lt;&gt;"",VLOOKUP(CONCATENATE(D218,"-",E218),'[2]Three Phase - UG'!$C$8:$T$18,15,FALSE)*1000000,""),"")</f>
        <v/>
      </c>
      <c r="O218" s="679"/>
      <c r="P218" s="678"/>
      <c r="W218" s="671"/>
      <c r="X218" s="606"/>
      <c r="Y218" s="606"/>
      <c r="Z218" s="606"/>
      <c r="AA218" s="606"/>
      <c r="AB218" s="606"/>
      <c r="AC218" s="606"/>
      <c r="AD218" s="606"/>
      <c r="AE218" s="606"/>
      <c r="AF218" s="625"/>
      <c r="AG218" s="625"/>
      <c r="AH218" s="625"/>
      <c r="AI218" s="625"/>
      <c r="AJ218" s="625"/>
      <c r="AK218" s="625"/>
      <c r="AL218" s="625"/>
      <c r="AM218" s="625"/>
    </row>
    <row r="219" spans="2:39" s="672" customFormat="1" x14ac:dyDescent="0.25">
      <c r="B219" s="677"/>
      <c r="C219" s="677"/>
      <c r="D219" s="676"/>
      <c r="E219" s="675"/>
      <c r="F219" s="675"/>
      <c r="G219" s="673"/>
      <c r="H219" s="674"/>
      <c r="I219" s="673"/>
      <c r="J219" s="679" t="str">
        <f>IF(D219&lt;&gt;"",IF(E219&lt;&gt;"",VLOOKUP(CONCATENATE(D219,"-",E219),'[2]Three Phase - UG'!$C$8:$T$18,9,FALSE),""),"")</f>
        <v/>
      </c>
      <c r="K219" s="679" t="str">
        <f>IF(D219&lt;&gt;"",IF(E219&lt;&gt;"",VLOOKUP(CONCATENATE(D219,"-",E219),'[2]Three Phase - UG'!$C$8:$T$18,10,FALSE),""),"")</f>
        <v/>
      </c>
      <c r="L219" s="679" t="str">
        <f>IF(D219&lt;&gt;"",IF(E219&lt;&gt;"",VLOOKUP(CONCATENATE(D219,"-",E219),'[2]Three Phase - UG'!$C$8:$T$18,12,FALSE),""),"")</f>
        <v/>
      </c>
      <c r="M219" s="679" t="str">
        <f>IF(D219&lt;&gt;"",IF(E219&lt;&gt;"",VLOOKUP(CONCATENATE(D219,"-",E219),'[2]Three Phase - UG'!$C$8:$T$18,13,FALSE),""),"")</f>
        <v/>
      </c>
      <c r="N219" s="678" t="str">
        <f>IF(D219&lt;&gt;"",IF(E219&lt;&gt;"",VLOOKUP(CONCATENATE(D219,"-",E219),'[2]Three Phase - UG'!$C$8:$T$18,15,FALSE)*1000000,""),"")</f>
        <v/>
      </c>
      <c r="O219" s="679"/>
      <c r="P219" s="678"/>
      <c r="W219" s="671"/>
      <c r="X219" s="606"/>
      <c r="Y219" s="606"/>
      <c r="Z219" s="606"/>
      <c r="AA219" s="606"/>
      <c r="AB219" s="606"/>
      <c r="AC219" s="606"/>
      <c r="AD219" s="606"/>
      <c r="AE219" s="606"/>
      <c r="AF219" s="625"/>
      <c r="AG219" s="625"/>
      <c r="AH219" s="625"/>
      <c r="AI219" s="625"/>
      <c r="AJ219" s="625"/>
      <c r="AK219" s="625"/>
      <c r="AL219" s="625"/>
      <c r="AM219" s="625"/>
    </row>
    <row r="220" spans="2:39" s="672" customFormat="1" x14ac:dyDescent="0.25">
      <c r="B220" s="677"/>
      <c r="C220" s="677"/>
      <c r="D220" s="676"/>
      <c r="E220" s="675"/>
      <c r="F220" s="675"/>
      <c r="G220" s="673"/>
      <c r="H220" s="674"/>
      <c r="I220" s="673"/>
      <c r="J220" s="679" t="str">
        <f>IF(D220&lt;&gt;"",IF(E220&lt;&gt;"",VLOOKUP(CONCATENATE(D220,"-",E220),'[2]Three Phase - UG'!$C$8:$T$18,9,FALSE),""),"")</f>
        <v/>
      </c>
      <c r="K220" s="679" t="str">
        <f>IF(D220&lt;&gt;"",IF(E220&lt;&gt;"",VLOOKUP(CONCATENATE(D220,"-",E220),'[2]Three Phase - UG'!$C$8:$T$18,10,FALSE),""),"")</f>
        <v/>
      </c>
      <c r="L220" s="679" t="str">
        <f>IF(D220&lt;&gt;"",IF(E220&lt;&gt;"",VLOOKUP(CONCATENATE(D220,"-",E220),'[2]Three Phase - UG'!$C$8:$T$18,12,FALSE),""),"")</f>
        <v/>
      </c>
      <c r="M220" s="679" t="str">
        <f>IF(D220&lt;&gt;"",IF(E220&lt;&gt;"",VLOOKUP(CONCATENATE(D220,"-",E220),'[2]Three Phase - UG'!$C$8:$T$18,13,FALSE),""),"")</f>
        <v/>
      </c>
      <c r="N220" s="678" t="str">
        <f>IF(D220&lt;&gt;"",IF(E220&lt;&gt;"",VLOOKUP(CONCATENATE(D220,"-",E220),'[2]Three Phase - UG'!$C$8:$T$18,15,FALSE)*1000000,""),"")</f>
        <v/>
      </c>
      <c r="O220" s="679"/>
      <c r="P220" s="678"/>
      <c r="W220" s="671"/>
      <c r="X220" s="606"/>
      <c r="Y220" s="606"/>
      <c r="Z220" s="606"/>
      <c r="AA220" s="606"/>
      <c r="AB220" s="606"/>
      <c r="AC220" s="606"/>
      <c r="AD220" s="606"/>
      <c r="AE220" s="606"/>
      <c r="AF220" s="625"/>
      <c r="AG220" s="625"/>
      <c r="AH220" s="625"/>
      <c r="AI220" s="625"/>
      <c r="AJ220" s="625"/>
      <c r="AK220" s="625"/>
      <c r="AL220" s="625"/>
      <c r="AM220" s="625"/>
    </row>
    <row r="221" spans="2:39" s="672" customFormat="1" x14ac:dyDescent="0.25">
      <c r="B221" s="677"/>
      <c r="C221" s="677"/>
      <c r="D221" s="676"/>
      <c r="E221" s="675"/>
      <c r="F221" s="675"/>
      <c r="G221" s="673"/>
      <c r="H221" s="674"/>
      <c r="I221" s="673"/>
      <c r="J221" s="679" t="str">
        <f>IF(D221&lt;&gt;"",IF(E221&lt;&gt;"",VLOOKUP(CONCATENATE(D221,"-",E221),'[2]Three Phase - UG'!$C$8:$T$18,9,FALSE),""),"")</f>
        <v/>
      </c>
      <c r="K221" s="679" t="str">
        <f>IF(D221&lt;&gt;"",IF(E221&lt;&gt;"",VLOOKUP(CONCATENATE(D221,"-",E221),'[2]Three Phase - UG'!$C$8:$T$18,10,FALSE),""),"")</f>
        <v/>
      </c>
      <c r="L221" s="679" t="str">
        <f>IF(D221&lt;&gt;"",IF(E221&lt;&gt;"",VLOOKUP(CONCATENATE(D221,"-",E221),'[2]Three Phase - UG'!$C$8:$T$18,12,FALSE),""),"")</f>
        <v/>
      </c>
      <c r="M221" s="679" t="str">
        <f>IF(D221&lt;&gt;"",IF(E221&lt;&gt;"",VLOOKUP(CONCATENATE(D221,"-",E221),'[2]Three Phase - UG'!$C$8:$T$18,13,FALSE),""),"")</f>
        <v/>
      </c>
      <c r="N221" s="678" t="str">
        <f>IF(D221&lt;&gt;"",IF(E221&lt;&gt;"",VLOOKUP(CONCATENATE(D221,"-",E221),'[2]Three Phase - UG'!$C$8:$T$18,15,FALSE)*1000000,""),"")</f>
        <v/>
      </c>
      <c r="O221" s="679"/>
      <c r="P221" s="678"/>
      <c r="W221" s="671"/>
      <c r="X221" s="606"/>
      <c r="Y221" s="606"/>
      <c r="Z221" s="606"/>
      <c r="AA221" s="606"/>
      <c r="AB221" s="606"/>
      <c r="AC221" s="606"/>
      <c r="AD221" s="606"/>
      <c r="AE221" s="606"/>
      <c r="AF221" s="625"/>
      <c r="AG221" s="625"/>
      <c r="AH221" s="625"/>
      <c r="AI221" s="625"/>
      <c r="AJ221" s="625"/>
      <c r="AK221" s="625"/>
      <c r="AL221" s="625"/>
      <c r="AM221" s="625"/>
    </row>
    <row r="222" spans="2:39" s="672" customFormat="1" x14ac:dyDescent="0.25">
      <c r="B222" s="677"/>
      <c r="C222" s="677"/>
      <c r="D222" s="676"/>
      <c r="E222" s="675"/>
      <c r="F222" s="675"/>
      <c r="G222" s="673"/>
      <c r="H222" s="674"/>
      <c r="I222" s="673"/>
      <c r="J222" s="679" t="str">
        <f>IF(D222&lt;&gt;"",IF(E222&lt;&gt;"",VLOOKUP(CONCATENATE(D222,"-",E222),'[2]Three Phase - UG'!$C$8:$T$18,9,FALSE),""),"")</f>
        <v/>
      </c>
      <c r="K222" s="679" t="str">
        <f>IF(D222&lt;&gt;"",IF(E222&lt;&gt;"",VLOOKUP(CONCATENATE(D222,"-",E222),'[2]Three Phase - UG'!$C$8:$T$18,10,FALSE),""),"")</f>
        <v/>
      </c>
      <c r="L222" s="679" t="str">
        <f>IF(D222&lt;&gt;"",IF(E222&lt;&gt;"",VLOOKUP(CONCATENATE(D222,"-",E222),'[2]Three Phase - UG'!$C$8:$T$18,12,FALSE),""),"")</f>
        <v/>
      </c>
      <c r="M222" s="679" t="str">
        <f>IF(D222&lt;&gt;"",IF(E222&lt;&gt;"",VLOOKUP(CONCATENATE(D222,"-",E222),'[2]Three Phase - UG'!$C$8:$T$18,13,FALSE),""),"")</f>
        <v/>
      </c>
      <c r="N222" s="678" t="str">
        <f>IF(D222&lt;&gt;"",IF(E222&lt;&gt;"",VLOOKUP(CONCATENATE(D222,"-",E222),'[2]Three Phase - UG'!$C$8:$T$18,15,FALSE)*1000000,""),"")</f>
        <v/>
      </c>
      <c r="O222" s="679"/>
      <c r="P222" s="678"/>
      <c r="W222" s="671"/>
      <c r="X222" s="606"/>
      <c r="Y222" s="606"/>
      <c r="Z222" s="606"/>
      <c r="AA222" s="606"/>
      <c r="AB222" s="606"/>
      <c r="AC222" s="606"/>
      <c r="AD222" s="606"/>
      <c r="AE222" s="606"/>
      <c r="AF222" s="625"/>
      <c r="AG222" s="625"/>
      <c r="AH222" s="625"/>
      <c r="AI222" s="625"/>
      <c r="AJ222" s="625"/>
      <c r="AK222" s="625"/>
      <c r="AL222" s="625"/>
      <c r="AM222" s="625"/>
    </row>
    <row r="223" spans="2:39" s="672" customFormat="1" x14ac:dyDescent="0.25">
      <c r="B223" s="677"/>
      <c r="C223" s="677"/>
      <c r="D223" s="676"/>
      <c r="E223" s="675"/>
      <c r="F223" s="675"/>
      <c r="G223" s="673"/>
      <c r="H223" s="674"/>
      <c r="I223" s="673"/>
      <c r="J223" s="679" t="str">
        <f>IF(D223&lt;&gt;"",IF(E223&lt;&gt;"",VLOOKUP(CONCATENATE(D223,"-",E223),'[2]Three Phase - UG'!$C$8:$T$18,9,FALSE),""),"")</f>
        <v/>
      </c>
      <c r="K223" s="679" t="str">
        <f>IF(D223&lt;&gt;"",IF(E223&lt;&gt;"",VLOOKUP(CONCATENATE(D223,"-",E223),'[2]Three Phase - UG'!$C$8:$T$18,10,FALSE),""),"")</f>
        <v/>
      </c>
      <c r="L223" s="679" t="str">
        <f>IF(D223&lt;&gt;"",IF(E223&lt;&gt;"",VLOOKUP(CONCATENATE(D223,"-",E223),'[2]Three Phase - UG'!$C$8:$T$18,12,FALSE),""),"")</f>
        <v/>
      </c>
      <c r="M223" s="679" t="str">
        <f>IF(D223&lt;&gt;"",IF(E223&lt;&gt;"",VLOOKUP(CONCATENATE(D223,"-",E223),'[2]Three Phase - UG'!$C$8:$T$18,13,FALSE),""),"")</f>
        <v/>
      </c>
      <c r="N223" s="678" t="str">
        <f>IF(D223&lt;&gt;"",IF(E223&lt;&gt;"",VLOOKUP(CONCATENATE(D223,"-",E223),'[2]Three Phase - UG'!$C$8:$T$18,15,FALSE)*1000000,""),"")</f>
        <v/>
      </c>
      <c r="O223" s="679"/>
      <c r="P223" s="678"/>
      <c r="W223" s="671"/>
      <c r="X223" s="606"/>
      <c r="Y223" s="606"/>
      <c r="Z223" s="606"/>
      <c r="AA223" s="606"/>
      <c r="AB223" s="606"/>
      <c r="AC223" s="606"/>
      <c r="AD223" s="606"/>
      <c r="AE223" s="606"/>
      <c r="AF223" s="625"/>
      <c r="AG223" s="625"/>
      <c r="AH223" s="625"/>
      <c r="AI223" s="625"/>
      <c r="AJ223" s="625"/>
      <c r="AK223" s="625"/>
      <c r="AL223" s="625"/>
      <c r="AM223" s="625"/>
    </row>
    <row r="224" spans="2:39" s="672" customFormat="1" x14ac:dyDescent="0.25">
      <c r="B224" s="677"/>
      <c r="C224" s="677"/>
      <c r="D224" s="676"/>
      <c r="E224" s="675"/>
      <c r="F224" s="675"/>
      <c r="G224" s="673"/>
      <c r="H224" s="674"/>
      <c r="I224" s="673"/>
      <c r="J224" s="679" t="str">
        <f>IF(D224&lt;&gt;"",IF(E224&lt;&gt;"",VLOOKUP(CONCATENATE(D224,"-",E224),'[2]Three Phase - UG'!$C$8:$T$18,9,FALSE),""),"")</f>
        <v/>
      </c>
      <c r="K224" s="679" t="str">
        <f>IF(D224&lt;&gt;"",IF(E224&lt;&gt;"",VLOOKUP(CONCATENATE(D224,"-",E224),'[2]Three Phase - UG'!$C$8:$T$18,10,FALSE),""),"")</f>
        <v/>
      </c>
      <c r="L224" s="679" t="str">
        <f>IF(D224&lt;&gt;"",IF(E224&lt;&gt;"",VLOOKUP(CONCATENATE(D224,"-",E224),'[2]Three Phase - UG'!$C$8:$T$18,12,FALSE),""),"")</f>
        <v/>
      </c>
      <c r="M224" s="679" t="str">
        <f>IF(D224&lt;&gt;"",IF(E224&lt;&gt;"",VLOOKUP(CONCATENATE(D224,"-",E224),'[2]Three Phase - UG'!$C$8:$T$18,13,FALSE),""),"")</f>
        <v/>
      </c>
      <c r="N224" s="678" t="str">
        <f>IF(D224&lt;&gt;"",IF(E224&lt;&gt;"",VLOOKUP(CONCATENATE(D224,"-",E224),'[2]Three Phase - UG'!$C$8:$T$18,15,FALSE)*1000000,""),"")</f>
        <v/>
      </c>
      <c r="O224" s="679"/>
      <c r="P224" s="678"/>
      <c r="W224" s="671"/>
      <c r="X224" s="606"/>
      <c r="Y224" s="606"/>
      <c r="Z224" s="606"/>
      <c r="AA224" s="606"/>
      <c r="AB224" s="606"/>
      <c r="AC224" s="606"/>
      <c r="AD224" s="606"/>
      <c r="AE224" s="606"/>
      <c r="AF224" s="625"/>
      <c r="AG224" s="625"/>
      <c r="AH224" s="625"/>
      <c r="AI224" s="625"/>
      <c r="AJ224" s="625"/>
      <c r="AK224" s="625"/>
      <c r="AL224" s="625"/>
      <c r="AM224" s="625"/>
    </row>
    <row r="225" spans="2:39" s="672" customFormat="1" x14ac:dyDescent="0.25">
      <c r="B225" s="677"/>
      <c r="C225" s="677"/>
      <c r="D225" s="676"/>
      <c r="E225" s="675"/>
      <c r="F225" s="675"/>
      <c r="G225" s="673"/>
      <c r="H225" s="674"/>
      <c r="I225" s="673"/>
      <c r="J225" s="679" t="str">
        <f>IF(D225&lt;&gt;"",IF(E225&lt;&gt;"",VLOOKUP(CONCATENATE(D225,"-",E225),'[2]Three Phase - UG'!$C$8:$T$18,9,FALSE),""),"")</f>
        <v/>
      </c>
      <c r="K225" s="679" t="str">
        <f>IF(D225&lt;&gt;"",IF(E225&lt;&gt;"",VLOOKUP(CONCATENATE(D225,"-",E225),'[2]Three Phase - UG'!$C$8:$T$18,10,FALSE),""),"")</f>
        <v/>
      </c>
      <c r="L225" s="679" t="str">
        <f>IF(D225&lt;&gt;"",IF(E225&lt;&gt;"",VLOOKUP(CONCATENATE(D225,"-",E225),'[2]Three Phase - UG'!$C$8:$T$18,12,FALSE),""),"")</f>
        <v/>
      </c>
      <c r="M225" s="679" t="str">
        <f>IF(D225&lt;&gt;"",IF(E225&lt;&gt;"",VLOOKUP(CONCATENATE(D225,"-",E225),'[2]Three Phase - UG'!$C$8:$T$18,13,FALSE),""),"")</f>
        <v/>
      </c>
      <c r="N225" s="678" t="str">
        <f>IF(D225&lt;&gt;"",IF(E225&lt;&gt;"",VLOOKUP(CONCATENATE(D225,"-",E225),'[2]Three Phase - UG'!$C$8:$T$18,15,FALSE)*1000000,""),"")</f>
        <v/>
      </c>
      <c r="O225" s="679"/>
      <c r="P225" s="678"/>
      <c r="W225" s="671"/>
      <c r="X225" s="606"/>
      <c r="Y225" s="606"/>
      <c r="Z225" s="606"/>
      <c r="AA225" s="606"/>
      <c r="AB225" s="606"/>
      <c r="AC225" s="606"/>
      <c r="AD225" s="606"/>
      <c r="AE225" s="606"/>
      <c r="AF225" s="625"/>
      <c r="AG225" s="625"/>
      <c r="AH225" s="625"/>
      <c r="AI225" s="625"/>
      <c r="AJ225" s="625"/>
      <c r="AK225" s="625"/>
      <c r="AL225" s="625"/>
      <c r="AM225" s="625"/>
    </row>
    <row r="226" spans="2:39" s="672" customFormat="1" x14ac:dyDescent="0.25">
      <c r="B226" s="677"/>
      <c r="C226" s="677"/>
      <c r="D226" s="676"/>
      <c r="E226" s="675"/>
      <c r="F226" s="675"/>
      <c r="G226" s="673"/>
      <c r="H226" s="674"/>
      <c r="I226" s="673"/>
      <c r="J226" s="679" t="str">
        <f>IF(D226&lt;&gt;"",IF(E226&lt;&gt;"",VLOOKUP(CONCATENATE(D226,"-",E226),'[2]Three Phase - UG'!$C$8:$T$18,9,FALSE),""),"")</f>
        <v/>
      </c>
      <c r="K226" s="679" t="str">
        <f>IF(D226&lt;&gt;"",IF(E226&lt;&gt;"",VLOOKUP(CONCATENATE(D226,"-",E226),'[2]Three Phase - UG'!$C$8:$T$18,10,FALSE),""),"")</f>
        <v/>
      </c>
      <c r="L226" s="679" t="str">
        <f>IF(D226&lt;&gt;"",IF(E226&lt;&gt;"",VLOOKUP(CONCATENATE(D226,"-",E226),'[2]Three Phase - UG'!$C$8:$T$18,12,FALSE),""),"")</f>
        <v/>
      </c>
      <c r="M226" s="679" t="str">
        <f>IF(D226&lt;&gt;"",IF(E226&lt;&gt;"",VLOOKUP(CONCATENATE(D226,"-",E226),'[2]Three Phase - UG'!$C$8:$T$18,13,FALSE),""),"")</f>
        <v/>
      </c>
      <c r="N226" s="678" t="str">
        <f>IF(D226&lt;&gt;"",IF(E226&lt;&gt;"",VLOOKUP(CONCATENATE(D226,"-",E226),'[2]Three Phase - UG'!$C$8:$T$18,15,FALSE)*1000000,""),"")</f>
        <v/>
      </c>
      <c r="O226" s="679"/>
      <c r="P226" s="678"/>
      <c r="W226" s="671"/>
      <c r="X226" s="606"/>
      <c r="Y226" s="606"/>
      <c r="Z226" s="606"/>
      <c r="AA226" s="606"/>
      <c r="AB226" s="606"/>
      <c r="AC226" s="606"/>
      <c r="AD226" s="606"/>
      <c r="AE226" s="606"/>
      <c r="AF226" s="625"/>
      <c r="AG226" s="625"/>
      <c r="AH226" s="625"/>
      <c r="AI226" s="625"/>
      <c r="AJ226" s="625"/>
      <c r="AK226" s="625"/>
      <c r="AL226" s="625"/>
      <c r="AM226" s="625"/>
    </row>
    <row r="227" spans="2:39" s="672" customFormat="1" x14ac:dyDescent="0.25">
      <c r="B227" s="677"/>
      <c r="C227" s="677"/>
      <c r="D227" s="676"/>
      <c r="E227" s="675"/>
      <c r="F227" s="675"/>
      <c r="G227" s="673"/>
      <c r="H227" s="674"/>
      <c r="I227" s="673"/>
      <c r="J227" s="679" t="str">
        <f>IF(D227&lt;&gt;"",IF(E227&lt;&gt;"",VLOOKUP(CONCATENATE(D227,"-",E227),'[2]Three Phase - UG'!$C$8:$T$18,9,FALSE),""),"")</f>
        <v/>
      </c>
      <c r="K227" s="679" t="str">
        <f>IF(D227&lt;&gt;"",IF(E227&lt;&gt;"",VLOOKUP(CONCATENATE(D227,"-",E227),'[2]Three Phase - UG'!$C$8:$T$18,10,FALSE),""),"")</f>
        <v/>
      </c>
      <c r="L227" s="679" t="str">
        <f>IF(D227&lt;&gt;"",IF(E227&lt;&gt;"",VLOOKUP(CONCATENATE(D227,"-",E227),'[2]Three Phase - UG'!$C$8:$T$18,12,FALSE),""),"")</f>
        <v/>
      </c>
      <c r="M227" s="679" t="str">
        <f>IF(D227&lt;&gt;"",IF(E227&lt;&gt;"",VLOOKUP(CONCATENATE(D227,"-",E227),'[2]Three Phase - UG'!$C$8:$T$18,13,FALSE),""),"")</f>
        <v/>
      </c>
      <c r="N227" s="678" t="str">
        <f>IF(D227&lt;&gt;"",IF(E227&lt;&gt;"",VLOOKUP(CONCATENATE(D227,"-",E227),'[2]Three Phase - UG'!$C$8:$T$18,15,FALSE)*1000000,""),"")</f>
        <v/>
      </c>
      <c r="O227" s="679"/>
      <c r="P227" s="678"/>
      <c r="W227" s="671"/>
      <c r="X227" s="606"/>
      <c r="Y227" s="606"/>
      <c r="Z227" s="606"/>
      <c r="AA227" s="606"/>
      <c r="AB227" s="606"/>
      <c r="AC227" s="606"/>
      <c r="AD227" s="606"/>
      <c r="AE227" s="606"/>
      <c r="AF227" s="625"/>
      <c r="AG227" s="625"/>
      <c r="AH227" s="625"/>
      <c r="AI227" s="625"/>
      <c r="AJ227" s="625"/>
      <c r="AK227" s="625"/>
      <c r="AL227" s="625"/>
      <c r="AM227" s="625"/>
    </row>
    <row r="228" spans="2:39" s="672" customFormat="1" x14ac:dyDescent="0.25">
      <c r="B228" s="677"/>
      <c r="C228" s="677"/>
      <c r="D228" s="676"/>
      <c r="E228" s="675"/>
      <c r="F228" s="675"/>
      <c r="G228" s="673"/>
      <c r="H228" s="674"/>
      <c r="I228" s="673"/>
      <c r="J228" s="679" t="str">
        <f>IF(D228&lt;&gt;"",IF(E228&lt;&gt;"",VLOOKUP(CONCATENATE(D228,"-",E228),'[2]Three Phase - UG'!$C$8:$T$18,9,FALSE),""),"")</f>
        <v/>
      </c>
      <c r="K228" s="679" t="str">
        <f>IF(D228&lt;&gt;"",IF(E228&lt;&gt;"",VLOOKUP(CONCATENATE(D228,"-",E228),'[2]Three Phase - UG'!$C$8:$T$18,10,FALSE),""),"")</f>
        <v/>
      </c>
      <c r="L228" s="679" t="str">
        <f>IF(D228&lt;&gt;"",IF(E228&lt;&gt;"",VLOOKUP(CONCATENATE(D228,"-",E228),'[2]Three Phase - UG'!$C$8:$T$18,12,FALSE),""),"")</f>
        <v/>
      </c>
      <c r="M228" s="679" t="str">
        <f>IF(D228&lt;&gt;"",IF(E228&lt;&gt;"",VLOOKUP(CONCATENATE(D228,"-",E228),'[2]Three Phase - UG'!$C$8:$T$18,13,FALSE),""),"")</f>
        <v/>
      </c>
      <c r="N228" s="678" t="str">
        <f>IF(D228&lt;&gt;"",IF(E228&lt;&gt;"",VLOOKUP(CONCATENATE(D228,"-",E228),'[2]Three Phase - UG'!$C$8:$T$18,15,FALSE)*1000000,""),"")</f>
        <v/>
      </c>
      <c r="O228" s="679"/>
      <c r="P228" s="678"/>
      <c r="W228" s="671"/>
      <c r="X228" s="606"/>
      <c r="Y228" s="606"/>
      <c r="Z228" s="606"/>
      <c r="AA228" s="606"/>
      <c r="AB228" s="606"/>
      <c r="AC228" s="606"/>
      <c r="AD228" s="606"/>
      <c r="AE228" s="606"/>
      <c r="AF228" s="625"/>
      <c r="AG228" s="625"/>
      <c r="AH228" s="625"/>
      <c r="AI228" s="625"/>
      <c r="AJ228" s="625"/>
      <c r="AK228" s="625"/>
      <c r="AL228" s="625"/>
      <c r="AM228" s="625"/>
    </row>
    <row r="229" spans="2:39" s="672" customFormat="1" x14ac:dyDescent="0.25">
      <c r="B229" s="677"/>
      <c r="C229" s="677"/>
      <c r="D229" s="676"/>
      <c r="E229" s="675"/>
      <c r="F229" s="675"/>
      <c r="G229" s="673"/>
      <c r="H229" s="674"/>
      <c r="I229" s="673"/>
      <c r="J229" s="679" t="str">
        <f>IF(D229&lt;&gt;"",IF(E229&lt;&gt;"",VLOOKUP(CONCATENATE(D229,"-",E229),'[2]Three Phase - UG'!$C$8:$T$18,9,FALSE),""),"")</f>
        <v/>
      </c>
      <c r="K229" s="679" t="str">
        <f>IF(D229&lt;&gt;"",IF(E229&lt;&gt;"",VLOOKUP(CONCATENATE(D229,"-",E229),'[2]Three Phase - UG'!$C$8:$T$18,10,FALSE),""),"")</f>
        <v/>
      </c>
      <c r="L229" s="679" t="str">
        <f>IF(D229&lt;&gt;"",IF(E229&lt;&gt;"",VLOOKUP(CONCATENATE(D229,"-",E229),'[2]Three Phase - UG'!$C$8:$T$18,12,FALSE),""),"")</f>
        <v/>
      </c>
      <c r="M229" s="679" t="str">
        <f>IF(D229&lt;&gt;"",IF(E229&lt;&gt;"",VLOOKUP(CONCATENATE(D229,"-",E229),'[2]Three Phase - UG'!$C$8:$T$18,13,FALSE),""),"")</f>
        <v/>
      </c>
      <c r="N229" s="678" t="str">
        <f>IF(D229&lt;&gt;"",IF(E229&lt;&gt;"",VLOOKUP(CONCATENATE(D229,"-",E229),'[2]Three Phase - UG'!$C$8:$T$18,15,FALSE)*1000000,""),"")</f>
        <v/>
      </c>
      <c r="O229" s="679"/>
      <c r="P229" s="678"/>
      <c r="W229" s="671"/>
      <c r="X229" s="606"/>
      <c r="Y229" s="606"/>
      <c r="Z229" s="606"/>
      <c r="AA229" s="606"/>
      <c r="AB229" s="606"/>
      <c r="AC229" s="606"/>
      <c r="AD229" s="606"/>
      <c r="AE229" s="606"/>
      <c r="AF229" s="625"/>
      <c r="AG229" s="625"/>
      <c r="AH229" s="625"/>
      <c r="AI229" s="625"/>
      <c r="AJ229" s="625"/>
      <c r="AK229" s="625"/>
      <c r="AL229" s="625"/>
      <c r="AM229" s="625"/>
    </row>
    <row r="230" spans="2:39" s="672" customFormat="1" x14ac:dyDescent="0.25">
      <c r="B230" s="677"/>
      <c r="C230" s="677"/>
      <c r="D230" s="676"/>
      <c r="E230" s="675"/>
      <c r="F230" s="675"/>
      <c r="G230" s="673"/>
      <c r="H230" s="674"/>
      <c r="I230" s="673"/>
      <c r="J230" s="679" t="str">
        <f>IF(D230&lt;&gt;"",IF(E230&lt;&gt;"",VLOOKUP(CONCATENATE(D230,"-",E230),'[2]Three Phase - UG'!$C$8:$T$18,9,FALSE),""),"")</f>
        <v/>
      </c>
      <c r="K230" s="679" t="str">
        <f>IF(D230&lt;&gt;"",IF(E230&lt;&gt;"",VLOOKUP(CONCATENATE(D230,"-",E230),'[2]Three Phase - UG'!$C$8:$T$18,10,FALSE),""),"")</f>
        <v/>
      </c>
      <c r="L230" s="679" t="str">
        <f>IF(D230&lt;&gt;"",IF(E230&lt;&gt;"",VLOOKUP(CONCATENATE(D230,"-",E230),'[2]Three Phase - UG'!$C$8:$T$18,12,FALSE),""),"")</f>
        <v/>
      </c>
      <c r="M230" s="679" t="str">
        <f>IF(D230&lt;&gt;"",IF(E230&lt;&gt;"",VLOOKUP(CONCATENATE(D230,"-",E230),'[2]Three Phase - UG'!$C$8:$T$18,13,FALSE),""),"")</f>
        <v/>
      </c>
      <c r="N230" s="678" t="str">
        <f>IF(D230&lt;&gt;"",IF(E230&lt;&gt;"",VLOOKUP(CONCATENATE(D230,"-",E230),'[2]Three Phase - UG'!$C$8:$T$18,15,FALSE)*1000000,""),"")</f>
        <v/>
      </c>
      <c r="O230" s="679"/>
      <c r="P230" s="678"/>
      <c r="W230" s="671"/>
      <c r="X230" s="606"/>
      <c r="Y230" s="606"/>
      <c r="Z230" s="606"/>
      <c r="AA230" s="606"/>
      <c r="AB230" s="606"/>
      <c r="AC230" s="606"/>
      <c r="AD230" s="606"/>
      <c r="AE230" s="606"/>
      <c r="AF230" s="625"/>
      <c r="AG230" s="625"/>
      <c r="AH230" s="625"/>
      <c r="AI230" s="625"/>
      <c r="AJ230" s="625"/>
      <c r="AK230" s="625"/>
      <c r="AL230" s="625"/>
      <c r="AM230" s="625"/>
    </row>
    <row r="231" spans="2:39" s="672" customFormat="1" x14ac:dyDescent="0.25">
      <c r="B231" s="677"/>
      <c r="C231" s="677"/>
      <c r="D231" s="676"/>
      <c r="E231" s="675"/>
      <c r="F231" s="675"/>
      <c r="G231" s="673"/>
      <c r="H231" s="674"/>
      <c r="I231" s="673"/>
      <c r="J231" s="679" t="str">
        <f>IF(D231&lt;&gt;"",IF(E231&lt;&gt;"",VLOOKUP(CONCATENATE(D231,"-",E231),'[2]Three Phase - UG'!$C$8:$T$18,9,FALSE),""),"")</f>
        <v/>
      </c>
      <c r="K231" s="679" t="str">
        <f>IF(D231&lt;&gt;"",IF(E231&lt;&gt;"",VLOOKUP(CONCATENATE(D231,"-",E231),'[2]Three Phase - UG'!$C$8:$T$18,10,FALSE),""),"")</f>
        <v/>
      </c>
      <c r="L231" s="679" t="str">
        <f>IF(D231&lt;&gt;"",IF(E231&lt;&gt;"",VLOOKUP(CONCATENATE(D231,"-",E231),'[2]Three Phase - UG'!$C$8:$T$18,12,FALSE),""),"")</f>
        <v/>
      </c>
      <c r="M231" s="679" t="str">
        <f>IF(D231&lt;&gt;"",IF(E231&lt;&gt;"",VLOOKUP(CONCATENATE(D231,"-",E231),'[2]Three Phase - UG'!$C$8:$T$18,13,FALSE),""),"")</f>
        <v/>
      </c>
      <c r="N231" s="678" t="str">
        <f>IF(D231&lt;&gt;"",IF(E231&lt;&gt;"",VLOOKUP(CONCATENATE(D231,"-",E231),'[2]Three Phase - UG'!$C$8:$T$18,15,FALSE)*1000000,""),"")</f>
        <v/>
      </c>
      <c r="O231" s="679"/>
      <c r="P231" s="678"/>
      <c r="W231" s="671"/>
      <c r="X231" s="606"/>
      <c r="Y231" s="606"/>
      <c r="Z231" s="606"/>
      <c r="AA231" s="606"/>
      <c r="AB231" s="606"/>
      <c r="AC231" s="606"/>
      <c r="AD231" s="606"/>
      <c r="AE231" s="606"/>
      <c r="AF231" s="625"/>
      <c r="AG231" s="625"/>
      <c r="AH231" s="625"/>
      <c r="AI231" s="625"/>
      <c r="AJ231" s="625"/>
      <c r="AK231" s="625"/>
      <c r="AL231" s="625"/>
      <c r="AM231" s="625"/>
    </row>
    <row r="232" spans="2:39" s="672" customFormat="1" x14ac:dyDescent="0.25">
      <c r="B232" s="677"/>
      <c r="C232" s="677"/>
      <c r="D232" s="676"/>
      <c r="E232" s="675"/>
      <c r="F232" s="675"/>
      <c r="G232" s="673"/>
      <c r="H232" s="674"/>
      <c r="I232" s="673"/>
      <c r="J232" s="679" t="str">
        <f>IF(D232&lt;&gt;"",IF(E232&lt;&gt;"",VLOOKUP(CONCATENATE(D232,"-",E232),'[2]Three Phase - UG'!$C$8:$T$18,9,FALSE),""),"")</f>
        <v/>
      </c>
      <c r="K232" s="679" t="str">
        <f>IF(D232&lt;&gt;"",IF(E232&lt;&gt;"",VLOOKUP(CONCATENATE(D232,"-",E232),'[2]Three Phase - UG'!$C$8:$T$18,10,FALSE),""),"")</f>
        <v/>
      </c>
      <c r="L232" s="679" t="str">
        <f>IF(D232&lt;&gt;"",IF(E232&lt;&gt;"",VLOOKUP(CONCATENATE(D232,"-",E232),'[2]Three Phase - UG'!$C$8:$T$18,12,FALSE),""),"")</f>
        <v/>
      </c>
      <c r="M232" s="679" t="str">
        <f>IF(D232&lt;&gt;"",IF(E232&lt;&gt;"",VLOOKUP(CONCATENATE(D232,"-",E232),'[2]Three Phase - UG'!$C$8:$T$18,13,FALSE),""),"")</f>
        <v/>
      </c>
      <c r="N232" s="678" t="str">
        <f>IF(D232&lt;&gt;"",IF(E232&lt;&gt;"",VLOOKUP(CONCATENATE(D232,"-",E232),'[2]Three Phase - UG'!$C$8:$T$18,15,FALSE)*1000000,""),"")</f>
        <v/>
      </c>
      <c r="O232" s="679"/>
      <c r="P232" s="678"/>
      <c r="W232" s="671"/>
      <c r="X232" s="606"/>
      <c r="Y232" s="606"/>
      <c r="Z232" s="606"/>
      <c r="AA232" s="606"/>
      <c r="AB232" s="606"/>
      <c r="AC232" s="606"/>
      <c r="AD232" s="606"/>
      <c r="AE232" s="606"/>
      <c r="AF232" s="625"/>
      <c r="AG232" s="625"/>
      <c r="AH232" s="625"/>
      <c r="AI232" s="625"/>
      <c r="AJ232" s="625"/>
      <c r="AK232" s="625"/>
      <c r="AL232" s="625"/>
      <c r="AM232" s="625"/>
    </row>
    <row r="233" spans="2:39" s="672" customFormat="1" x14ac:dyDescent="0.25">
      <c r="B233" s="677"/>
      <c r="C233" s="677"/>
      <c r="D233" s="676"/>
      <c r="E233" s="675"/>
      <c r="F233" s="675"/>
      <c r="G233" s="673"/>
      <c r="H233" s="674"/>
      <c r="I233" s="673"/>
      <c r="J233" s="679" t="str">
        <f>IF(D233&lt;&gt;"",IF(E233&lt;&gt;"",VLOOKUP(CONCATENATE(D233,"-",E233),'[2]Three Phase - UG'!$C$8:$T$18,9,FALSE),""),"")</f>
        <v/>
      </c>
      <c r="K233" s="679" t="str">
        <f>IF(D233&lt;&gt;"",IF(E233&lt;&gt;"",VLOOKUP(CONCATENATE(D233,"-",E233),'[2]Three Phase - UG'!$C$8:$T$18,10,FALSE),""),"")</f>
        <v/>
      </c>
      <c r="L233" s="679" t="str">
        <f>IF(D233&lt;&gt;"",IF(E233&lt;&gt;"",VLOOKUP(CONCATENATE(D233,"-",E233),'[2]Three Phase - UG'!$C$8:$T$18,12,FALSE),""),"")</f>
        <v/>
      </c>
      <c r="M233" s="679" t="str">
        <f>IF(D233&lt;&gt;"",IF(E233&lt;&gt;"",VLOOKUP(CONCATENATE(D233,"-",E233),'[2]Three Phase - UG'!$C$8:$T$18,13,FALSE),""),"")</f>
        <v/>
      </c>
      <c r="N233" s="678" t="str">
        <f>IF(D233&lt;&gt;"",IF(E233&lt;&gt;"",VLOOKUP(CONCATENATE(D233,"-",E233),'[2]Three Phase - UG'!$C$8:$T$18,15,FALSE)*1000000,""),"")</f>
        <v/>
      </c>
      <c r="O233" s="679"/>
      <c r="P233" s="678"/>
      <c r="W233" s="671"/>
      <c r="X233" s="606"/>
      <c r="Y233" s="606"/>
      <c r="Z233" s="606"/>
      <c r="AA233" s="606"/>
      <c r="AB233" s="606"/>
      <c r="AC233" s="606"/>
      <c r="AD233" s="606"/>
      <c r="AE233" s="606"/>
      <c r="AF233" s="625"/>
      <c r="AG233" s="625"/>
      <c r="AH233" s="625"/>
      <c r="AI233" s="625"/>
      <c r="AJ233" s="625"/>
      <c r="AK233" s="625"/>
      <c r="AL233" s="625"/>
      <c r="AM233" s="625"/>
    </row>
    <row r="234" spans="2:39" s="672" customFormat="1" x14ac:dyDescent="0.25">
      <c r="B234" s="677"/>
      <c r="C234" s="677"/>
      <c r="D234" s="676"/>
      <c r="E234" s="675"/>
      <c r="F234" s="675"/>
      <c r="G234" s="673"/>
      <c r="H234" s="674"/>
      <c r="I234" s="673"/>
      <c r="J234" s="679" t="str">
        <f>IF(D234&lt;&gt;"",IF(E234&lt;&gt;"",VLOOKUP(CONCATENATE(D234,"-",E234),'[2]Three Phase - UG'!$C$8:$T$18,9,FALSE),""),"")</f>
        <v/>
      </c>
      <c r="K234" s="679" t="str">
        <f>IF(D234&lt;&gt;"",IF(E234&lt;&gt;"",VLOOKUP(CONCATENATE(D234,"-",E234),'[2]Three Phase - UG'!$C$8:$T$18,10,FALSE),""),"")</f>
        <v/>
      </c>
      <c r="L234" s="679" t="str">
        <f>IF(D234&lt;&gt;"",IF(E234&lt;&gt;"",VLOOKUP(CONCATENATE(D234,"-",E234),'[2]Three Phase - UG'!$C$8:$T$18,12,FALSE),""),"")</f>
        <v/>
      </c>
      <c r="M234" s="679" t="str">
        <f>IF(D234&lt;&gt;"",IF(E234&lt;&gt;"",VLOOKUP(CONCATENATE(D234,"-",E234),'[2]Three Phase - UG'!$C$8:$T$18,13,FALSE),""),"")</f>
        <v/>
      </c>
      <c r="N234" s="678" t="str">
        <f>IF(D234&lt;&gt;"",IF(E234&lt;&gt;"",VLOOKUP(CONCATENATE(D234,"-",E234),'[2]Three Phase - UG'!$C$8:$T$18,15,FALSE)*1000000,""),"")</f>
        <v/>
      </c>
      <c r="O234" s="679"/>
      <c r="P234" s="678"/>
      <c r="W234" s="671"/>
      <c r="X234" s="606"/>
      <c r="Y234" s="606"/>
      <c r="Z234" s="606"/>
      <c r="AA234" s="606"/>
      <c r="AB234" s="606"/>
      <c r="AC234" s="606"/>
      <c r="AD234" s="606"/>
      <c r="AE234" s="606"/>
      <c r="AF234" s="625"/>
      <c r="AG234" s="625"/>
      <c r="AH234" s="625"/>
      <c r="AI234" s="625"/>
      <c r="AJ234" s="625"/>
      <c r="AK234" s="625"/>
      <c r="AL234" s="625"/>
      <c r="AM234" s="625"/>
    </row>
    <row r="235" spans="2:39" s="672" customFormat="1" x14ac:dyDescent="0.25">
      <c r="B235" s="677"/>
      <c r="C235" s="677"/>
      <c r="D235" s="676"/>
      <c r="E235" s="675"/>
      <c r="F235" s="675"/>
      <c r="G235" s="673"/>
      <c r="H235" s="674"/>
      <c r="I235" s="673"/>
      <c r="J235" s="679" t="str">
        <f>IF(D235&lt;&gt;"",IF(E235&lt;&gt;"",VLOOKUP(CONCATENATE(D235,"-",E235),'[2]Three Phase - UG'!$C$8:$T$18,9,FALSE),""),"")</f>
        <v/>
      </c>
      <c r="K235" s="679" t="str">
        <f>IF(D235&lt;&gt;"",IF(E235&lt;&gt;"",VLOOKUP(CONCATENATE(D235,"-",E235),'[2]Three Phase - UG'!$C$8:$T$18,10,FALSE),""),"")</f>
        <v/>
      </c>
      <c r="L235" s="679" t="str">
        <f>IF(D235&lt;&gt;"",IF(E235&lt;&gt;"",VLOOKUP(CONCATENATE(D235,"-",E235),'[2]Three Phase - UG'!$C$8:$T$18,12,FALSE),""),"")</f>
        <v/>
      </c>
      <c r="M235" s="679" t="str">
        <f>IF(D235&lt;&gt;"",IF(E235&lt;&gt;"",VLOOKUP(CONCATENATE(D235,"-",E235),'[2]Three Phase - UG'!$C$8:$T$18,13,FALSE),""),"")</f>
        <v/>
      </c>
      <c r="N235" s="678" t="str">
        <f>IF(D235&lt;&gt;"",IF(E235&lt;&gt;"",VLOOKUP(CONCATENATE(D235,"-",E235),'[2]Three Phase - UG'!$C$8:$T$18,15,FALSE)*1000000,""),"")</f>
        <v/>
      </c>
      <c r="O235" s="679"/>
      <c r="P235" s="678"/>
      <c r="W235" s="671"/>
      <c r="X235" s="606"/>
      <c r="Y235" s="606"/>
      <c r="Z235" s="606"/>
      <c r="AA235" s="606"/>
      <c r="AB235" s="606"/>
      <c r="AC235" s="606"/>
      <c r="AD235" s="606"/>
      <c r="AE235" s="606"/>
      <c r="AF235" s="625"/>
      <c r="AG235" s="625"/>
      <c r="AH235" s="625"/>
      <c r="AI235" s="625"/>
      <c r="AJ235" s="625"/>
      <c r="AK235" s="625"/>
      <c r="AL235" s="625"/>
      <c r="AM235" s="625"/>
    </row>
    <row r="236" spans="2:39" s="672" customFormat="1" x14ac:dyDescent="0.25">
      <c r="B236" s="677"/>
      <c r="C236" s="677"/>
      <c r="D236" s="676"/>
      <c r="E236" s="675"/>
      <c r="F236" s="675"/>
      <c r="G236" s="673"/>
      <c r="H236" s="674"/>
      <c r="I236" s="673"/>
      <c r="J236" s="679" t="str">
        <f>IF(D236&lt;&gt;"",IF(E236&lt;&gt;"",VLOOKUP(CONCATENATE(D236,"-",E236),'[2]Three Phase - UG'!$C$8:$T$18,9,FALSE),""),"")</f>
        <v/>
      </c>
      <c r="K236" s="679" t="str">
        <f>IF(D236&lt;&gt;"",IF(E236&lt;&gt;"",VLOOKUP(CONCATENATE(D236,"-",E236),'[2]Three Phase - UG'!$C$8:$T$18,10,FALSE),""),"")</f>
        <v/>
      </c>
      <c r="L236" s="679" t="str">
        <f>IF(D236&lt;&gt;"",IF(E236&lt;&gt;"",VLOOKUP(CONCATENATE(D236,"-",E236),'[2]Three Phase - UG'!$C$8:$T$18,12,FALSE),""),"")</f>
        <v/>
      </c>
      <c r="M236" s="679" t="str">
        <f>IF(D236&lt;&gt;"",IF(E236&lt;&gt;"",VLOOKUP(CONCATENATE(D236,"-",E236),'[2]Three Phase - UG'!$C$8:$T$18,13,FALSE),""),"")</f>
        <v/>
      </c>
      <c r="N236" s="678" t="str">
        <f>IF(D236&lt;&gt;"",IF(E236&lt;&gt;"",VLOOKUP(CONCATENATE(D236,"-",E236),'[2]Three Phase - UG'!$C$8:$T$18,15,FALSE)*1000000,""),"")</f>
        <v/>
      </c>
      <c r="O236" s="679"/>
      <c r="P236" s="678"/>
      <c r="W236" s="671"/>
      <c r="X236" s="606"/>
      <c r="Y236" s="606"/>
      <c r="Z236" s="606"/>
      <c r="AA236" s="606"/>
      <c r="AB236" s="606"/>
      <c r="AC236" s="606"/>
      <c r="AD236" s="606"/>
      <c r="AE236" s="606"/>
      <c r="AF236" s="625"/>
      <c r="AG236" s="625"/>
      <c r="AH236" s="625"/>
      <c r="AI236" s="625"/>
      <c r="AJ236" s="625"/>
      <c r="AK236" s="625"/>
      <c r="AL236" s="625"/>
      <c r="AM236" s="625"/>
    </row>
    <row r="237" spans="2:39" s="672" customFormat="1" x14ac:dyDescent="0.25">
      <c r="B237" s="677"/>
      <c r="C237" s="677"/>
      <c r="D237" s="676"/>
      <c r="E237" s="675"/>
      <c r="F237" s="675"/>
      <c r="G237" s="673"/>
      <c r="H237" s="674"/>
      <c r="I237" s="673"/>
      <c r="J237" s="679" t="str">
        <f>IF(D237&lt;&gt;"",IF(E237&lt;&gt;"",VLOOKUP(CONCATENATE(D237,"-",E237),'[2]Three Phase - UG'!$C$8:$T$18,9,FALSE),""),"")</f>
        <v/>
      </c>
      <c r="K237" s="679" t="str">
        <f>IF(D237&lt;&gt;"",IF(E237&lt;&gt;"",VLOOKUP(CONCATENATE(D237,"-",E237),'[2]Three Phase - UG'!$C$8:$T$18,10,FALSE),""),"")</f>
        <v/>
      </c>
      <c r="L237" s="679" t="str">
        <f>IF(D237&lt;&gt;"",IF(E237&lt;&gt;"",VLOOKUP(CONCATENATE(D237,"-",E237),'[2]Three Phase - UG'!$C$8:$T$18,12,FALSE),""),"")</f>
        <v/>
      </c>
      <c r="M237" s="679" t="str">
        <f>IF(D237&lt;&gt;"",IF(E237&lt;&gt;"",VLOOKUP(CONCATENATE(D237,"-",E237),'[2]Three Phase - UG'!$C$8:$T$18,13,FALSE),""),"")</f>
        <v/>
      </c>
      <c r="N237" s="678" t="str">
        <f>IF(D237&lt;&gt;"",IF(E237&lt;&gt;"",VLOOKUP(CONCATENATE(D237,"-",E237),'[2]Three Phase - UG'!$C$8:$T$18,15,FALSE)*1000000,""),"")</f>
        <v/>
      </c>
      <c r="O237" s="679"/>
      <c r="P237" s="678"/>
      <c r="W237" s="671"/>
      <c r="X237" s="606"/>
      <c r="Y237" s="606"/>
      <c r="Z237" s="606"/>
      <c r="AA237" s="606"/>
      <c r="AB237" s="606"/>
      <c r="AC237" s="606"/>
      <c r="AD237" s="606"/>
      <c r="AE237" s="606"/>
      <c r="AF237" s="625"/>
      <c r="AG237" s="625"/>
      <c r="AH237" s="625"/>
      <c r="AI237" s="625"/>
      <c r="AJ237" s="625"/>
      <c r="AK237" s="625"/>
      <c r="AL237" s="625"/>
      <c r="AM237" s="625"/>
    </row>
    <row r="238" spans="2:39" s="672" customFormat="1" x14ac:dyDescent="0.25">
      <c r="B238" s="677"/>
      <c r="C238" s="677"/>
      <c r="D238" s="676"/>
      <c r="E238" s="675"/>
      <c r="F238" s="675"/>
      <c r="G238" s="673"/>
      <c r="H238" s="674"/>
      <c r="I238" s="673"/>
      <c r="J238" s="679" t="str">
        <f>IF(D238&lt;&gt;"",IF(E238&lt;&gt;"",VLOOKUP(CONCATENATE(D238,"-",E238),'[2]Three Phase - UG'!$C$8:$T$18,9,FALSE),""),"")</f>
        <v/>
      </c>
      <c r="K238" s="679" t="str">
        <f>IF(D238&lt;&gt;"",IF(E238&lt;&gt;"",VLOOKUP(CONCATENATE(D238,"-",E238),'[2]Three Phase - UG'!$C$8:$T$18,10,FALSE),""),"")</f>
        <v/>
      </c>
      <c r="L238" s="679" t="str">
        <f>IF(D238&lt;&gt;"",IF(E238&lt;&gt;"",VLOOKUP(CONCATENATE(D238,"-",E238),'[2]Three Phase - UG'!$C$8:$T$18,12,FALSE),""),"")</f>
        <v/>
      </c>
      <c r="M238" s="679" t="str">
        <f>IF(D238&lt;&gt;"",IF(E238&lt;&gt;"",VLOOKUP(CONCATENATE(D238,"-",E238),'[2]Three Phase - UG'!$C$8:$T$18,13,FALSE),""),"")</f>
        <v/>
      </c>
      <c r="N238" s="678" t="str">
        <f>IF(D238&lt;&gt;"",IF(E238&lt;&gt;"",VLOOKUP(CONCATENATE(D238,"-",E238),'[2]Three Phase - UG'!$C$8:$T$18,15,FALSE)*1000000,""),"")</f>
        <v/>
      </c>
      <c r="O238" s="679"/>
      <c r="P238" s="678"/>
      <c r="W238" s="671"/>
      <c r="X238" s="606"/>
      <c r="Y238" s="606"/>
      <c r="Z238" s="606"/>
      <c r="AA238" s="606"/>
      <c r="AB238" s="606"/>
      <c r="AC238" s="606"/>
      <c r="AD238" s="606"/>
      <c r="AE238" s="606"/>
      <c r="AF238" s="625"/>
      <c r="AG238" s="625"/>
      <c r="AH238" s="625"/>
      <c r="AI238" s="625"/>
      <c r="AJ238" s="625"/>
      <c r="AK238" s="625"/>
      <c r="AL238" s="625"/>
      <c r="AM238" s="625"/>
    </row>
    <row r="239" spans="2:39" s="672" customFormat="1" x14ac:dyDescent="0.25">
      <c r="B239" s="677"/>
      <c r="C239" s="677"/>
      <c r="D239" s="676"/>
      <c r="E239" s="675"/>
      <c r="F239" s="675"/>
      <c r="G239" s="673"/>
      <c r="H239" s="674"/>
      <c r="I239" s="673"/>
      <c r="J239" s="679" t="str">
        <f>IF(D239&lt;&gt;"",IF(E239&lt;&gt;"",VLOOKUP(CONCATENATE(D239,"-",E239),'[2]Three Phase - UG'!$C$8:$T$18,9,FALSE),""),"")</f>
        <v/>
      </c>
      <c r="K239" s="679" t="str">
        <f>IF(D239&lt;&gt;"",IF(E239&lt;&gt;"",VLOOKUP(CONCATENATE(D239,"-",E239),'[2]Three Phase - UG'!$C$8:$T$18,10,FALSE),""),"")</f>
        <v/>
      </c>
      <c r="L239" s="679" t="str">
        <f>IF(D239&lt;&gt;"",IF(E239&lt;&gt;"",VLOOKUP(CONCATENATE(D239,"-",E239),'[2]Three Phase - UG'!$C$8:$T$18,12,FALSE),""),"")</f>
        <v/>
      </c>
      <c r="M239" s="679" t="str">
        <f>IF(D239&lt;&gt;"",IF(E239&lt;&gt;"",VLOOKUP(CONCATENATE(D239,"-",E239),'[2]Three Phase - UG'!$C$8:$T$18,13,FALSE),""),"")</f>
        <v/>
      </c>
      <c r="N239" s="678" t="str">
        <f>IF(D239&lt;&gt;"",IF(E239&lt;&gt;"",VLOOKUP(CONCATENATE(D239,"-",E239),'[2]Three Phase - UG'!$C$8:$T$18,15,FALSE)*1000000,""),"")</f>
        <v/>
      </c>
      <c r="O239" s="679"/>
      <c r="P239" s="678"/>
      <c r="W239" s="671"/>
      <c r="X239" s="606"/>
      <c r="Y239" s="606"/>
      <c r="Z239" s="606"/>
      <c r="AA239" s="606"/>
      <c r="AB239" s="606"/>
      <c r="AC239" s="606"/>
      <c r="AD239" s="606"/>
      <c r="AE239" s="606"/>
      <c r="AF239" s="625"/>
      <c r="AG239" s="625"/>
      <c r="AH239" s="625"/>
      <c r="AI239" s="625"/>
      <c r="AJ239" s="625"/>
      <c r="AK239" s="625"/>
      <c r="AL239" s="625"/>
      <c r="AM239" s="625"/>
    </row>
    <row r="240" spans="2:39" s="672" customFormat="1" x14ac:dyDescent="0.25">
      <c r="B240" s="677"/>
      <c r="C240" s="677"/>
      <c r="D240" s="676"/>
      <c r="E240" s="675"/>
      <c r="F240" s="675"/>
      <c r="G240" s="673"/>
      <c r="H240" s="674"/>
      <c r="I240" s="673"/>
      <c r="J240" s="679" t="str">
        <f>IF(D240&lt;&gt;"",IF(E240&lt;&gt;"",VLOOKUP(CONCATENATE(D240,"-",E240),'[2]Three Phase - UG'!$C$8:$T$18,9,FALSE),""),"")</f>
        <v/>
      </c>
      <c r="K240" s="679" t="str">
        <f>IF(D240&lt;&gt;"",IF(E240&lt;&gt;"",VLOOKUP(CONCATENATE(D240,"-",E240),'[2]Three Phase - UG'!$C$8:$T$18,10,FALSE),""),"")</f>
        <v/>
      </c>
      <c r="L240" s="679" t="str">
        <f>IF(D240&lt;&gt;"",IF(E240&lt;&gt;"",VLOOKUP(CONCATENATE(D240,"-",E240),'[2]Three Phase - UG'!$C$8:$T$18,12,FALSE),""),"")</f>
        <v/>
      </c>
      <c r="M240" s="679" t="str">
        <f>IF(D240&lt;&gt;"",IF(E240&lt;&gt;"",VLOOKUP(CONCATENATE(D240,"-",E240),'[2]Three Phase - UG'!$C$8:$T$18,13,FALSE),""),"")</f>
        <v/>
      </c>
      <c r="N240" s="678" t="str">
        <f>IF(D240&lt;&gt;"",IF(E240&lt;&gt;"",VLOOKUP(CONCATENATE(D240,"-",E240),'[2]Three Phase - UG'!$C$8:$T$18,15,FALSE)*1000000,""),"")</f>
        <v/>
      </c>
      <c r="O240" s="679"/>
      <c r="P240" s="678"/>
      <c r="W240" s="671"/>
      <c r="X240" s="606"/>
      <c r="Y240" s="606"/>
      <c r="Z240" s="606"/>
      <c r="AA240" s="606"/>
      <c r="AB240" s="606"/>
      <c r="AC240" s="606"/>
      <c r="AD240" s="606"/>
      <c r="AE240" s="606"/>
      <c r="AF240" s="625"/>
      <c r="AG240" s="625"/>
      <c r="AH240" s="625"/>
      <c r="AI240" s="625"/>
      <c r="AJ240" s="625"/>
      <c r="AK240" s="625"/>
      <c r="AL240" s="625"/>
      <c r="AM240" s="625"/>
    </row>
    <row r="241" spans="2:39" s="672" customFormat="1" x14ac:dyDescent="0.25">
      <c r="B241" s="677"/>
      <c r="C241" s="677"/>
      <c r="D241" s="676"/>
      <c r="E241" s="675"/>
      <c r="F241" s="675"/>
      <c r="G241" s="673"/>
      <c r="H241" s="674"/>
      <c r="I241" s="673"/>
      <c r="J241" s="679" t="str">
        <f>IF(D241&lt;&gt;"",IF(E241&lt;&gt;"",VLOOKUP(CONCATENATE(D241,"-",E241),'[2]Three Phase - UG'!$C$8:$T$18,9,FALSE),""),"")</f>
        <v/>
      </c>
      <c r="K241" s="679" t="str">
        <f>IF(D241&lt;&gt;"",IF(E241&lt;&gt;"",VLOOKUP(CONCATENATE(D241,"-",E241),'[2]Three Phase - UG'!$C$8:$T$18,10,FALSE),""),"")</f>
        <v/>
      </c>
      <c r="L241" s="679" t="str">
        <f>IF(D241&lt;&gt;"",IF(E241&lt;&gt;"",VLOOKUP(CONCATENATE(D241,"-",E241),'[2]Three Phase - UG'!$C$8:$T$18,12,FALSE),""),"")</f>
        <v/>
      </c>
      <c r="M241" s="679" t="str">
        <f>IF(D241&lt;&gt;"",IF(E241&lt;&gt;"",VLOOKUP(CONCATENATE(D241,"-",E241),'[2]Three Phase - UG'!$C$8:$T$18,13,FALSE),""),"")</f>
        <v/>
      </c>
      <c r="N241" s="678" t="str">
        <f>IF(D241&lt;&gt;"",IF(E241&lt;&gt;"",VLOOKUP(CONCATENATE(D241,"-",E241),'[2]Three Phase - UG'!$C$8:$T$18,15,FALSE)*1000000,""),"")</f>
        <v/>
      </c>
      <c r="O241" s="679"/>
      <c r="P241" s="678"/>
      <c r="W241" s="671"/>
      <c r="X241" s="606"/>
      <c r="Y241" s="606"/>
      <c r="Z241" s="606"/>
      <c r="AA241" s="606"/>
      <c r="AB241" s="606"/>
      <c r="AC241" s="606"/>
      <c r="AD241" s="606"/>
      <c r="AE241" s="606"/>
      <c r="AF241" s="625"/>
      <c r="AG241" s="625"/>
      <c r="AH241" s="625"/>
      <c r="AI241" s="625"/>
      <c r="AJ241" s="625"/>
      <c r="AK241" s="625"/>
      <c r="AL241" s="625"/>
      <c r="AM241" s="625"/>
    </row>
    <row r="242" spans="2:39" s="672" customFormat="1" x14ac:dyDescent="0.25">
      <c r="B242" s="677"/>
      <c r="C242" s="677"/>
      <c r="D242" s="676"/>
      <c r="E242" s="675"/>
      <c r="F242" s="675"/>
      <c r="G242" s="673"/>
      <c r="H242" s="674"/>
      <c r="I242" s="673"/>
      <c r="J242" s="679" t="str">
        <f>IF(D242&lt;&gt;"",IF(E242&lt;&gt;"",VLOOKUP(CONCATENATE(D242,"-",E242),'[2]Three Phase - UG'!$C$8:$T$18,9,FALSE),""),"")</f>
        <v/>
      </c>
      <c r="K242" s="679" t="str">
        <f>IF(D242&lt;&gt;"",IF(E242&lt;&gt;"",VLOOKUP(CONCATENATE(D242,"-",E242),'[2]Three Phase - UG'!$C$8:$T$18,10,FALSE),""),"")</f>
        <v/>
      </c>
      <c r="L242" s="679" t="str">
        <f>IF(D242&lt;&gt;"",IF(E242&lt;&gt;"",VLOOKUP(CONCATENATE(D242,"-",E242),'[2]Three Phase - UG'!$C$8:$T$18,12,FALSE),""),"")</f>
        <v/>
      </c>
      <c r="M242" s="679" t="str">
        <f>IF(D242&lt;&gt;"",IF(E242&lt;&gt;"",VLOOKUP(CONCATENATE(D242,"-",E242),'[2]Three Phase - UG'!$C$8:$T$18,13,FALSE),""),"")</f>
        <v/>
      </c>
      <c r="N242" s="678" t="str">
        <f>IF(D242&lt;&gt;"",IF(E242&lt;&gt;"",VLOOKUP(CONCATENATE(D242,"-",E242),'[2]Three Phase - UG'!$C$8:$T$18,15,FALSE)*1000000,""),"")</f>
        <v/>
      </c>
      <c r="O242" s="679"/>
      <c r="P242" s="678"/>
      <c r="W242" s="671"/>
      <c r="X242" s="606"/>
      <c r="Y242" s="606"/>
      <c r="Z242" s="606"/>
      <c r="AA242" s="606"/>
      <c r="AB242" s="606"/>
      <c r="AC242" s="606"/>
      <c r="AD242" s="606"/>
      <c r="AE242" s="606"/>
      <c r="AF242" s="625"/>
      <c r="AG242" s="625"/>
      <c r="AH242" s="625"/>
      <c r="AI242" s="625"/>
      <c r="AJ242" s="625"/>
      <c r="AK242" s="625"/>
      <c r="AL242" s="625"/>
      <c r="AM242" s="625"/>
    </row>
    <row r="243" spans="2:39" s="672" customFormat="1" x14ac:dyDescent="0.25">
      <c r="B243" s="677"/>
      <c r="C243" s="677"/>
      <c r="D243" s="676"/>
      <c r="E243" s="675"/>
      <c r="F243" s="675"/>
      <c r="G243" s="673"/>
      <c r="H243" s="674"/>
      <c r="I243" s="673"/>
      <c r="J243" s="679" t="str">
        <f>IF(D243&lt;&gt;"",IF(E243&lt;&gt;"",VLOOKUP(CONCATENATE(D243,"-",E243),'[2]Three Phase - UG'!$C$8:$T$18,9,FALSE),""),"")</f>
        <v/>
      </c>
      <c r="K243" s="679" t="str">
        <f>IF(D243&lt;&gt;"",IF(E243&lt;&gt;"",VLOOKUP(CONCATENATE(D243,"-",E243),'[2]Three Phase - UG'!$C$8:$T$18,10,FALSE),""),"")</f>
        <v/>
      </c>
      <c r="L243" s="679" t="str">
        <f>IF(D243&lt;&gt;"",IF(E243&lt;&gt;"",VLOOKUP(CONCATENATE(D243,"-",E243),'[2]Three Phase - UG'!$C$8:$T$18,12,FALSE),""),"")</f>
        <v/>
      </c>
      <c r="M243" s="679" t="str">
        <f>IF(D243&lt;&gt;"",IF(E243&lt;&gt;"",VLOOKUP(CONCATENATE(D243,"-",E243),'[2]Three Phase - UG'!$C$8:$T$18,13,FALSE),""),"")</f>
        <v/>
      </c>
      <c r="N243" s="678" t="str">
        <f>IF(D243&lt;&gt;"",IF(E243&lt;&gt;"",VLOOKUP(CONCATENATE(D243,"-",E243),'[2]Three Phase - UG'!$C$8:$T$18,15,FALSE)*1000000,""),"")</f>
        <v/>
      </c>
      <c r="O243" s="679"/>
      <c r="P243" s="678"/>
      <c r="W243" s="671"/>
      <c r="X243" s="606"/>
      <c r="Y243" s="606"/>
      <c r="Z243" s="606"/>
      <c r="AA243" s="606"/>
      <c r="AB243" s="606"/>
      <c r="AC243" s="606"/>
      <c r="AD243" s="606"/>
      <c r="AE243" s="606"/>
      <c r="AF243" s="625"/>
      <c r="AG243" s="625"/>
      <c r="AH243" s="625"/>
      <c r="AI243" s="625"/>
      <c r="AJ243" s="625"/>
      <c r="AK243" s="625"/>
      <c r="AL243" s="625"/>
      <c r="AM243" s="625"/>
    </row>
    <row r="244" spans="2:39" s="672" customFormat="1" x14ac:dyDescent="0.25">
      <c r="B244" s="677"/>
      <c r="C244" s="677"/>
      <c r="D244" s="676"/>
      <c r="E244" s="675"/>
      <c r="F244" s="675"/>
      <c r="G244" s="673"/>
      <c r="H244" s="674"/>
      <c r="I244" s="673"/>
      <c r="J244" s="679" t="str">
        <f>IF(D244&lt;&gt;"",IF(E244&lt;&gt;"",VLOOKUP(CONCATENATE(D244,"-",E244),'[2]Three Phase - UG'!$C$8:$T$18,9,FALSE),""),"")</f>
        <v/>
      </c>
      <c r="K244" s="679" t="str">
        <f>IF(D244&lt;&gt;"",IF(E244&lt;&gt;"",VLOOKUP(CONCATENATE(D244,"-",E244),'[2]Three Phase - UG'!$C$8:$T$18,10,FALSE),""),"")</f>
        <v/>
      </c>
      <c r="L244" s="679" t="str">
        <f>IF(D244&lt;&gt;"",IF(E244&lt;&gt;"",VLOOKUP(CONCATENATE(D244,"-",E244),'[2]Three Phase - UG'!$C$8:$T$18,12,FALSE),""),"")</f>
        <v/>
      </c>
      <c r="M244" s="679" t="str">
        <f>IF(D244&lt;&gt;"",IF(E244&lt;&gt;"",VLOOKUP(CONCATENATE(D244,"-",E244),'[2]Three Phase - UG'!$C$8:$T$18,13,FALSE),""),"")</f>
        <v/>
      </c>
      <c r="N244" s="678" t="str">
        <f>IF(D244&lt;&gt;"",IF(E244&lt;&gt;"",VLOOKUP(CONCATENATE(D244,"-",E244),'[2]Three Phase - UG'!$C$8:$T$18,15,FALSE)*1000000,""),"")</f>
        <v/>
      </c>
      <c r="O244" s="679"/>
      <c r="P244" s="678"/>
      <c r="W244" s="671"/>
      <c r="X244" s="606"/>
      <c r="Y244" s="606"/>
      <c r="Z244" s="606"/>
      <c r="AA244" s="606"/>
      <c r="AB244" s="606"/>
      <c r="AC244" s="606"/>
      <c r="AD244" s="606"/>
      <c r="AE244" s="606"/>
      <c r="AF244" s="625"/>
      <c r="AG244" s="625"/>
      <c r="AH244" s="625"/>
      <c r="AI244" s="625"/>
      <c r="AJ244" s="625"/>
      <c r="AK244" s="625"/>
      <c r="AL244" s="625"/>
      <c r="AM244" s="625"/>
    </row>
    <row r="245" spans="2:39" s="672" customFormat="1" x14ac:dyDescent="0.25">
      <c r="B245" s="677"/>
      <c r="C245" s="677"/>
      <c r="D245" s="676"/>
      <c r="E245" s="675"/>
      <c r="F245" s="675"/>
      <c r="G245" s="673"/>
      <c r="H245" s="674"/>
      <c r="I245" s="673"/>
      <c r="J245" s="679" t="str">
        <f>IF(D245&lt;&gt;"",IF(E245&lt;&gt;"",VLOOKUP(CONCATENATE(D245,"-",E245),'[2]Three Phase - UG'!$C$8:$T$18,9,FALSE),""),"")</f>
        <v/>
      </c>
      <c r="K245" s="679" t="str">
        <f>IF(D245&lt;&gt;"",IF(E245&lt;&gt;"",VLOOKUP(CONCATENATE(D245,"-",E245),'[2]Three Phase - UG'!$C$8:$T$18,10,FALSE),""),"")</f>
        <v/>
      </c>
      <c r="L245" s="679" t="str">
        <f>IF(D245&lt;&gt;"",IF(E245&lt;&gt;"",VLOOKUP(CONCATENATE(D245,"-",E245),'[2]Three Phase - UG'!$C$8:$T$18,12,FALSE),""),"")</f>
        <v/>
      </c>
      <c r="M245" s="679" t="str">
        <f>IF(D245&lt;&gt;"",IF(E245&lt;&gt;"",VLOOKUP(CONCATENATE(D245,"-",E245),'[2]Three Phase - UG'!$C$8:$T$18,13,FALSE),""),"")</f>
        <v/>
      </c>
      <c r="N245" s="678" t="str">
        <f>IF(D245&lt;&gt;"",IF(E245&lt;&gt;"",VLOOKUP(CONCATENATE(D245,"-",E245),'[2]Three Phase - UG'!$C$8:$T$18,15,FALSE)*1000000,""),"")</f>
        <v/>
      </c>
      <c r="O245" s="679"/>
      <c r="P245" s="678"/>
      <c r="W245" s="671"/>
      <c r="X245" s="606"/>
      <c r="Y245" s="606"/>
      <c r="Z245" s="606"/>
      <c r="AA245" s="606"/>
      <c r="AB245" s="606"/>
      <c r="AC245" s="606"/>
      <c r="AD245" s="606"/>
      <c r="AE245" s="606"/>
      <c r="AF245" s="625"/>
      <c r="AG245" s="625"/>
      <c r="AH245" s="625"/>
      <c r="AI245" s="625"/>
      <c r="AJ245" s="625"/>
      <c r="AK245" s="625"/>
      <c r="AL245" s="625"/>
      <c r="AM245" s="625"/>
    </row>
    <row r="246" spans="2:39" s="672" customFormat="1" x14ac:dyDescent="0.25">
      <c r="B246" s="677"/>
      <c r="C246" s="677"/>
      <c r="D246" s="676"/>
      <c r="E246" s="675"/>
      <c r="F246" s="675"/>
      <c r="G246" s="673"/>
      <c r="H246" s="674"/>
      <c r="I246" s="673"/>
      <c r="J246" s="679" t="str">
        <f>IF(D246&lt;&gt;"",IF(E246&lt;&gt;"",VLOOKUP(CONCATENATE(D246,"-",E246),'[2]Three Phase - UG'!$C$8:$T$18,9,FALSE),""),"")</f>
        <v/>
      </c>
      <c r="K246" s="679" t="str">
        <f>IF(D246&lt;&gt;"",IF(E246&lt;&gt;"",VLOOKUP(CONCATENATE(D246,"-",E246),'[2]Three Phase - UG'!$C$8:$T$18,10,FALSE),""),"")</f>
        <v/>
      </c>
      <c r="L246" s="679" t="str">
        <f>IF(D246&lt;&gt;"",IF(E246&lt;&gt;"",VLOOKUP(CONCATENATE(D246,"-",E246),'[2]Three Phase - UG'!$C$8:$T$18,12,FALSE),""),"")</f>
        <v/>
      </c>
      <c r="M246" s="679" t="str">
        <f>IF(D246&lt;&gt;"",IF(E246&lt;&gt;"",VLOOKUP(CONCATENATE(D246,"-",E246),'[2]Three Phase - UG'!$C$8:$T$18,13,FALSE),""),"")</f>
        <v/>
      </c>
      <c r="N246" s="678" t="str">
        <f>IF(D246&lt;&gt;"",IF(E246&lt;&gt;"",VLOOKUP(CONCATENATE(D246,"-",E246),'[2]Three Phase - UG'!$C$8:$T$18,15,FALSE)*1000000,""),"")</f>
        <v/>
      </c>
      <c r="O246" s="679"/>
      <c r="P246" s="678"/>
      <c r="W246" s="671"/>
      <c r="X246" s="606"/>
      <c r="Y246" s="606"/>
      <c r="Z246" s="606"/>
      <c r="AA246" s="606"/>
      <c r="AB246" s="606"/>
      <c r="AC246" s="606"/>
      <c r="AD246" s="606"/>
      <c r="AE246" s="606"/>
      <c r="AF246" s="625"/>
      <c r="AG246" s="625"/>
      <c r="AH246" s="625"/>
      <c r="AI246" s="625"/>
      <c r="AJ246" s="625"/>
      <c r="AK246" s="625"/>
      <c r="AL246" s="625"/>
      <c r="AM246" s="625"/>
    </row>
    <row r="247" spans="2:39" s="672" customFormat="1" x14ac:dyDescent="0.25">
      <c r="B247" s="677"/>
      <c r="C247" s="677"/>
      <c r="D247" s="676"/>
      <c r="E247" s="675"/>
      <c r="F247" s="675"/>
      <c r="G247" s="673"/>
      <c r="H247" s="674"/>
      <c r="I247" s="673"/>
      <c r="J247" s="679" t="str">
        <f>IF(D247&lt;&gt;"",IF(E247&lt;&gt;"",VLOOKUP(CONCATENATE(D247,"-",E247),'[2]Three Phase - UG'!$C$8:$T$18,9,FALSE),""),"")</f>
        <v/>
      </c>
      <c r="K247" s="679" t="str">
        <f>IF(D247&lt;&gt;"",IF(E247&lt;&gt;"",VLOOKUP(CONCATENATE(D247,"-",E247),'[2]Three Phase - UG'!$C$8:$T$18,10,FALSE),""),"")</f>
        <v/>
      </c>
      <c r="L247" s="679" t="str">
        <f>IF(D247&lt;&gt;"",IF(E247&lt;&gt;"",VLOOKUP(CONCATENATE(D247,"-",E247),'[2]Three Phase - UG'!$C$8:$T$18,12,FALSE),""),"")</f>
        <v/>
      </c>
      <c r="M247" s="679" t="str">
        <f>IF(D247&lt;&gt;"",IF(E247&lt;&gt;"",VLOOKUP(CONCATENATE(D247,"-",E247),'[2]Three Phase - UG'!$C$8:$T$18,13,FALSE),""),"")</f>
        <v/>
      </c>
      <c r="N247" s="678" t="str">
        <f>IF(D247&lt;&gt;"",IF(E247&lt;&gt;"",VLOOKUP(CONCATENATE(D247,"-",E247),'[2]Three Phase - UG'!$C$8:$T$18,15,FALSE)*1000000,""),"")</f>
        <v/>
      </c>
      <c r="O247" s="679"/>
      <c r="P247" s="678"/>
      <c r="W247" s="671"/>
      <c r="X247" s="606"/>
      <c r="Y247" s="606"/>
      <c r="Z247" s="606"/>
      <c r="AA247" s="606"/>
      <c r="AB247" s="606"/>
      <c r="AC247" s="606"/>
      <c r="AD247" s="606"/>
      <c r="AE247" s="606"/>
      <c r="AF247" s="625"/>
      <c r="AG247" s="625"/>
      <c r="AH247" s="625"/>
      <c r="AI247" s="625"/>
      <c r="AJ247" s="625"/>
      <c r="AK247" s="625"/>
      <c r="AL247" s="625"/>
      <c r="AM247" s="625"/>
    </row>
    <row r="248" spans="2:39" s="672" customFormat="1" x14ac:dyDescent="0.25">
      <c r="B248" s="677"/>
      <c r="C248" s="677"/>
      <c r="D248" s="676"/>
      <c r="E248" s="675"/>
      <c r="F248" s="675"/>
      <c r="G248" s="673"/>
      <c r="H248" s="674"/>
      <c r="I248" s="673"/>
      <c r="J248" s="679" t="str">
        <f>IF(D248&lt;&gt;"",IF(E248&lt;&gt;"",VLOOKUP(CONCATENATE(D248,"-",E248),'[2]Three Phase - UG'!$C$8:$T$18,9,FALSE),""),"")</f>
        <v/>
      </c>
      <c r="K248" s="679" t="str">
        <f>IF(D248&lt;&gt;"",IF(E248&lt;&gt;"",VLOOKUP(CONCATENATE(D248,"-",E248),'[2]Three Phase - UG'!$C$8:$T$18,10,FALSE),""),"")</f>
        <v/>
      </c>
      <c r="L248" s="679" t="str">
        <f>IF(D248&lt;&gt;"",IF(E248&lt;&gt;"",VLOOKUP(CONCATENATE(D248,"-",E248),'[2]Three Phase - UG'!$C$8:$T$18,12,FALSE),""),"")</f>
        <v/>
      </c>
      <c r="M248" s="679" t="str">
        <f>IF(D248&lt;&gt;"",IF(E248&lt;&gt;"",VLOOKUP(CONCATENATE(D248,"-",E248),'[2]Three Phase - UG'!$C$8:$T$18,13,FALSE),""),"")</f>
        <v/>
      </c>
      <c r="N248" s="678" t="str">
        <f>IF(D248&lt;&gt;"",IF(E248&lt;&gt;"",VLOOKUP(CONCATENATE(D248,"-",E248),'[2]Three Phase - UG'!$C$8:$T$18,15,FALSE)*1000000,""),"")</f>
        <v/>
      </c>
      <c r="O248" s="679"/>
      <c r="P248" s="678"/>
      <c r="W248" s="671"/>
      <c r="X248" s="606"/>
      <c r="Y248" s="606"/>
      <c r="Z248" s="606"/>
      <c r="AA248" s="606"/>
      <c r="AB248" s="606"/>
      <c r="AC248" s="606"/>
      <c r="AD248" s="606"/>
      <c r="AE248" s="606"/>
      <c r="AF248" s="625"/>
      <c r="AG248" s="625"/>
      <c r="AH248" s="625"/>
      <c r="AI248" s="625"/>
      <c r="AJ248" s="625"/>
      <c r="AK248" s="625"/>
      <c r="AL248" s="625"/>
      <c r="AM248" s="625"/>
    </row>
    <row r="249" spans="2:39" s="672" customFormat="1" x14ac:dyDescent="0.25">
      <c r="B249" s="677"/>
      <c r="C249" s="677"/>
      <c r="D249" s="676"/>
      <c r="E249" s="675"/>
      <c r="F249" s="675"/>
      <c r="G249" s="673"/>
      <c r="H249" s="674"/>
      <c r="I249" s="673"/>
      <c r="J249" s="679" t="str">
        <f>IF(D249&lt;&gt;"",IF(E249&lt;&gt;"",VLOOKUP(CONCATENATE(D249,"-",E249),'[2]Three Phase - UG'!$C$8:$T$18,9,FALSE),""),"")</f>
        <v/>
      </c>
      <c r="K249" s="679" t="str">
        <f>IF(D249&lt;&gt;"",IF(E249&lt;&gt;"",VLOOKUP(CONCATENATE(D249,"-",E249),'[2]Three Phase - UG'!$C$8:$T$18,10,FALSE),""),"")</f>
        <v/>
      </c>
      <c r="L249" s="679" t="str">
        <f>IF(D249&lt;&gt;"",IF(E249&lt;&gt;"",VLOOKUP(CONCATENATE(D249,"-",E249),'[2]Three Phase - UG'!$C$8:$T$18,12,FALSE),""),"")</f>
        <v/>
      </c>
      <c r="M249" s="679" t="str">
        <f>IF(D249&lt;&gt;"",IF(E249&lt;&gt;"",VLOOKUP(CONCATENATE(D249,"-",E249),'[2]Three Phase - UG'!$C$8:$T$18,13,FALSE),""),"")</f>
        <v/>
      </c>
      <c r="N249" s="678" t="str">
        <f>IF(D249&lt;&gt;"",IF(E249&lt;&gt;"",VLOOKUP(CONCATENATE(D249,"-",E249),'[2]Three Phase - UG'!$C$8:$T$18,15,FALSE)*1000000,""),"")</f>
        <v/>
      </c>
      <c r="O249" s="679"/>
      <c r="P249" s="678"/>
      <c r="W249" s="671"/>
      <c r="X249" s="606"/>
      <c r="Y249" s="606"/>
      <c r="Z249" s="606"/>
      <c r="AA249" s="606"/>
      <c r="AB249" s="606"/>
      <c r="AC249" s="606"/>
      <c r="AD249" s="606"/>
      <c r="AE249" s="606"/>
      <c r="AF249" s="625"/>
      <c r="AG249" s="625"/>
      <c r="AH249" s="625"/>
      <c r="AI249" s="625"/>
      <c r="AJ249" s="625"/>
      <c r="AK249" s="625"/>
      <c r="AL249" s="625"/>
      <c r="AM249" s="625"/>
    </row>
    <row r="250" spans="2:39" s="672" customFormat="1" x14ac:dyDescent="0.25">
      <c r="B250" s="677"/>
      <c r="C250" s="677"/>
      <c r="D250" s="676"/>
      <c r="E250" s="675"/>
      <c r="F250" s="675"/>
      <c r="G250" s="673"/>
      <c r="H250" s="674"/>
      <c r="I250" s="673"/>
      <c r="J250" s="679" t="str">
        <f>IF(D250&lt;&gt;"",IF(E250&lt;&gt;"",VLOOKUP(CONCATENATE(D250,"-",E250),'[2]Three Phase - UG'!$C$8:$T$18,9,FALSE),""),"")</f>
        <v/>
      </c>
      <c r="K250" s="679" t="str">
        <f>IF(D250&lt;&gt;"",IF(E250&lt;&gt;"",VLOOKUP(CONCATENATE(D250,"-",E250),'[2]Three Phase - UG'!$C$8:$T$18,10,FALSE),""),"")</f>
        <v/>
      </c>
      <c r="L250" s="679" t="str">
        <f>IF(D250&lt;&gt;"",IF(E250&lt;&gt;"",VLOOKUP(CONCATENATE(D250,"-",E250),'[2]Three Phase - UG'!$C$8:$T$18,12,FALSE),""),"")</f>
        <v/>
      </c>
      <c r="M250" s="679" t="str">
        <f>IF(D250&lt;&gt;"",IF(E250&lt;&gt;"",VLOOKUP(CONCATENATE(D250,"-",E250),'[2]Three Phase - UG'!$C$8:$T$18,13,FALSE),""),"")</f>
        <v/>
      </c>
      <c r="N250" s="678" t="str">
        <f>IF(D250&lt;&gt;"",IF(E250&lt;&gt;"",VLOOKUP(CONCATENATE(D250,"-",E250),'[2]Three Phase - UG'!$C$8:$T$18,15,FALSE)*1000000,""),"")</f>
        <v/>
      </c>
      <c r="O250" s="679"/>
      <c r="P250" s="678"/>
      <c r="W250" s="671"/>
      <c r="X250" s="606"/>
      <c r="Y250" s="606"/>
      <c r="Z250" s="606"/>
      <c r="AA250" s="606"/>
      <c r="AB250" s="606"/>
      <c r="AC250" s="606"/>
      <c r="AD250" s="606"/>
      <c r="AE250" s="606"/>
      <c r="AF250" s="625"/>
      <c r="AG250" s="625"/>
      <c r="AH250" s="625"/>
      <c r="AI250" s="625"/>
      <c r="AJ250" s="625"/>
      <c r="AK250" s="625"/>
      <c r="AL250" s="625"/>
      <c r="AM250" s="625"/>
    </row>
    <row r="251" spans="2:39" s="672" customFormat="1" x14ac:dyDescent="0.25">
      <c r="B251" s="677"/>
      <c r="C251" s="677"/>
      <c r="D251" s="676"/>
      <c r="E251" s="675"/>
      <c r="F251" s="675"/>
      <c r="G251" s="673"/>
      <c r="H251" s="674"/>
      <c r="I251" s="673"/>
      <c r="J251" s="679" t="str">
        <f>IF(D251&lt;&gt;"",IF(E251&lt;&gt;"",VLOOKUP(CONCATENATE(D251,"-",E251),'[2]Three Phase - UG'!$C$8:$T$18,9,FALSE),""),"")</f>
        <v/>
      </c>
      <c r="K251" s="679" t="str">
        <f>IF(D251&lt;&gt;"",IF(E251&lt;&gt;"",VLOOKUP(CONCATENATE(D251,"-",E251),'[2]Three Phase - UG'!$C$8:$T$18,10,FALSE),""),"")</f>
        <v/>
      </c>
      <c r="L251" s="679" t="str">
        <f>IF(D251&lt;&gt;"",IF(E251&lt;&gt;"",VLOOKUP(CONCATENATE(D251,"-",E251),'[2]Three Phase - UG'!$C$8:$T$18,12,FALSE),""),"")</f>
        <v/>
      </c>
      <c r="M251" s="679" t="str">
        <f>IF(D251&lt;&gt;"",IF(E251&lt;&gt;"",VLOOKUP(CONCATENATE(D251,"-",E251),'[2]Three Phase - UG'!$C$8:$T$18,13,FALSE),""),"")</f>
        <v/>
      </c>
      <c r="N251" s="678" t="str">
        <f>IF(D251&lt;&gt;"",IF(E251&lt;&gt;"",VLOOKUP(CONCATENATE(D251,"-",E251),'[2]Three Phase - UG'!$C$8:$T$18,15,FALSE)*1000000,""),"")</f>
        <v/>
      </c>
      <c r="O251" s="679"/>
      <c r="P251" s="678"/>
      <c r="W251" s="671"/>
      <c r="X251" s="606"/>
      <c r="Y251" s="606"/>
      <c r="Z251" s="606"/>
      <c r="AA251" s="606"/>
      <c r="AB251" s="606"/>
      <c r="AC251" s="606"/>
      <c r="AD251" s="606"/>
      <c r="AE251" s="606"/>
      <c r="AF251" s="625"/>
      <c r="AG251" s="625"/>
      <c r="AH251" s="625"/>
      <c r="AI251" s="625"/>
      <c r="AJ251" s="625"/>
      <c r="AK251" s="625"/>
      <c r="AL251" s="625"/>
      <c r="AM251" s="625"/>
    </row>
    <row r="252" spans="2:39" s="672" customFormat="1" x14ac:dyDescent="0.25">
      <c r="B252" s="677"/>
      <c r="C252" s="677"/>
      <c r="D252" s="676"/>
      <c r="E252" s="675"/>
      <c r="F252" s="675"/>
      <c r="G252" s="673"/>
      <c r="H252" s="674"/>
      <c r="I252" s="673"/>
      <c r="J252" s="679" t="str">
        <f>IF(D252&lt;&gt;"",IF(E252&lt;&gt;"",VLOOKUP(CONCATENATE(D252,"-",E252),'[2]Three Phase - UG'!$C$8:$T$18,9,FALSE),""),"")</f>
        <v/>
      </c>
      <c r="K252" s="679" t="str">
        <f>IF(D252&lt;&gt;"",IF(E252&lt;&gt;"",VLOOKUP(CONCATENATE(D252,"-",E252),'[2]Three Phase - UG'!$C$8:$T$18,10,FALSE),""),"")</f>
        <v/>
      </c>
      <c r="L252" s="679" t="str">
        <f>IF(D252&lt;&gt;"",IF(E252&lt;&gt;"",VLOOKUP(CONCATENATE(D252,"-",E252),'[2]Three Phase - UG'!$C$8:$T$18,12,FALSE),""),"")</f>
        <v/>
      </c>
      <c r="M252" s="679" t="str">
        <f>IF(D252&lt;&gt;"",IF(E252&lt;&gt;"",VLOOKUP(CONCATENATE(D252,"-",E252),'[2]Three Phase - UG'!$C$8:$T$18,13,FALSE),""),"")</f>
        <v/>
      </c>
      <c r="N252" s="678" t="str">
        <f>IF(D252&lt;&gt;"",IF(E252&lt;&gt;"",VLOOKUP(CONCATENATE(D252,"-",E252),'[2]Three Phase - UG'!$C$8:$T$18,15,FALSE)*1000000,""),"")</f>
        <v/>
      </c>
      <c r="O252" s="679"/>
      <c r="P252" s="678"/>
      <c r="W252" s="671"/>
      <c r="X252" s="606"/>
      <c r="Y252" s="606"/>
      <c r="Z252" s="606"/>
      <c r="AA252" s="606"/>
      <c r="AB252" s="606"/>
      <c r="AC252" s="606"/>
      <c r="AD252" s="606"/>
      <c r="AE252" s="606"/>
      <c r="AF252" s="625"/>
      <c r="AG252" s="625"/>
      <c r="AH252" s="625"/>
      <c r="AI252" s="625"/>
      <c r="AJ252" s="625"/>
      <c r="AK252" s="625"/>
      <c r="AL252" s="625"/>
      <c r="AM252" s="625"/>
    </row>
    <row r="253" spans="2:39" s="672" customFormat="1" x14ac:dyDescent="0.25">
      <c r="B253" s="677"/>
      <c r="C253" s="677"/>
      <c r="D253" s="676"/>
      <c r="E253" s="675"/>
      <c r="F253" s="675"/>
      <c r="G253" s="673"/>
      <c r="H253" s="674"/>
      <c r="I253" s="673"/>
      <c r="J253" s="679" t="str">
        <f>IF(D253&lt;&gt;"",IF(E253&lt;&gt;"",VLOOKUP(CONCATENATE(D253,"-",E253),'[2]Three Phase - UG'!$C$8:$T$18,9,FALSE),""),"")</f>
        <v/>
      </c>
      <c r="K253" s="679" t="str">
        <f>IF(D253&lt;&gt;"",IF(E253&lt;&gt;"",VLOOKUP(CONCATENATE(D253,"-",E253),'[2]Three Phase - UG'!$C$8:$T$18,10,FALSE),""),"")</f>
        <v/>
      </c>
      <c r="L253" s="679" t="str">
        <f>IF(D253&lt;&gt;"",IF(E253&lt;&gt;"",VLOOKUP(CONCATENATE(D253,"-",E253),'[2]Three Phase - UG'!$C$8:$T$18,12,FALSE),""),"")</f>
        <v/>
      </c>
      <c r="M253" s="679" t="str">
        <f>IF(D253&lt;&gt;"",IF(E253&lt;&gt;"",VLOOKUP(CONCATENATE(D253,"-",E253),'[2]Three Phase - UG'!$C$8:$T$18,13,FALSE),""),"")</f>
        <v/>
      </c>
      <c r="N253" s="678" t="str">
        <f>IF(D253&lt;&gt;"",IF(E253&lt;&gt;"",VLOOKUP(CONCATENATE(D253,"-",E253),'[2]Three Phase - UG'!$C$8:$T$18,15,FALSE)*1000000,""),"")</f>
        <v/>
      </c>
      <c r="O253" s="679"/>
      <c r="P253" s="678"/>
      <c r="W253" s="671"/>
      <c r="X253" s="606"/>
      <c r="Y253" s="606"/>
      <c r="Z253" s="606"/>
      <c r="AA253" s="606"/>
      <c r="AB253" s="606"/>
      <c r="AC253" s="606"/>
      <c r="AD253" s="606"/>
      <c r="AE253" s="606"/>
      <c r="AF253" s="625"/>
      <c r="AG253" s="625"/>
      <c r="AH253" s="625"/>
      <c r="AI253" s="625"/>
      <c r="AJ253" s="625"/>
      <c r="AK253" s="625"/>
      <c r="AL253" s="625"/>
      <c r="AM253" s="625"/>
    </row>
    <row r="254" spans="2:39" s="672" customFormat="1" x14ac:dyDescent="0.25">
      <c r="B254" s="677"/>
      <c r="C254" s="677"/>
      <c r="D254" s="676"/>
      <c r="E254" s="675"/>
      <c r="F254" s="675"/>
      <c r="G254" s="673"/>
      <c r="H254" s="674"/>
      <c r="I254" s="673"/>
      <c r="J254" s="679" t="str">
        <f>IF(D254&lt;&gt;"",IF(E254&lt;&gt;"",VLOOKUP(CONCATENATE(D254,"-",E254),'[2]Three Phase - UG'!$C$8:$T$18,9,FALSE),""),"")</f>
        <v/>
      </c>
      <c r="K254" s="679" t="str">
        <f>IF(D254&lt;&gt;"",IF(E254&lt;&gt;"",VLOOKUP(CONCATENATE(D254,"-",E254),'[2]Three Phase - UG'!$C$8:$T$18,10,FALSE),""),"")</f>
        <v/>
      </c>
      <c r="L254" s="679" t="str">
        <f>IF(D254&lt;&gt;"",IF(E254&lt;&gt;"",VLOOKUP(CONCATENATE(D254,"-",E254),'[2]Three Phase - UG'!$C$8:$T$18,12,FALSE),""),"")</f>
        <v/>
      </c>
      <c r="M254" s="679" t="str">
        <f>IF(D254&lt;&gt;"",IF(E254&lt;&gt;"",VLOOKUP(CONCATENATE(D254,"-",E254),'[2]Three Phase - UG'!$C$8:$T$18,13,FALSE),""),"")</f>
        <v/>
      </c>
      <c r="N254" s="678" t="str">
        <f>IF(D254&lt;&gt;"",IF(E254&lt;&gt;"",VLOOKUP(CONCATENATE(D254,"-",E254),'[2]Three Phase - UG'!$C$8:$T$18,15,FALSE)*1000000,""),"")</f>
        <v/>
      </c>
      <c r="O254" s="679"/>
      <c r="P254" s="678"/>
      <c r="W254" s="671"/>
      <c r="X254" s="606"/>
      <c r="Y254" s="606"/>
      <c r="Z254" s="606"/>
      <c r="AA254" s="606"/>
      <c r="AB254" s="606"/>
      <c r="AC254" s="606"/>
      <c r="AD254" s="606"/>
      <c r="AE254" s="606"/>
      <c r="AF254" s="625"/>
      <c r="AG254" s="625"/>
      <c r="AH254" s="625"/>
      <c r="AI254" s="625"/>
      <c r="AJ254" s="625"/>
      <c r="AK254" s="625"/>
      <c r="AL254" s="625"/>
      <c r="AM254" s="625"/>
    </row>
    <row r="255" spans="2:39" s="672" customFormat="1" x14ac:dyDescent="0.25">
      <c r="B255" s="677"/>
      <c r="C255" s="677"/>
      <c r="D255" s="676"/>
      <c r="E255" s="675"/>
      <c r="F255" s="675"/>
      <c r="G255" s="673"/>
      <c r="H255" s="674"/>
      <c r="I255" s="673"/>
      <c r="J255" s="679" t="str">
        <f>IF(D255&lt;&gt;"",IF(E255&lt;&gt;"",VLOOKUP(CONCATENATE(D255,"-",E255),'[2]Three Phase - UG'!$C$8:$T$18,9,FALSE),""),"")</f>
        <v/>
      </c>
      <c r="K255" s="679" t="str">
        <f>IF(D255&lt;&gt;"",IF(E255&lt;&gt;"",VLOOKUP(CONCATENATE(D255,"-",E255),'[2]Three Phase - UG'!$C$8:$T$18,10,FALSE),""),"")</f>
        <v/>
      </c>
      <c r="L255" s="679" t="str">
        <f>IF(D255&lt;&gt;"",IF(E255&lt;&gt;"",VLOOKUP(CONCATENATE(D255,"-",E255),'[2]Three Phase - UG'!$C$8:$T$18,12,FALSE),""),"")</f>
        <v/>
      </c>
      <c r="M255" s="679" t="str">
        <f>IF(D255&lt;&gt;"",IF(E255&lt;&gt;"",VLOOKUP(CONCATENATE(D255,"-",E255),'[2]Three Phase - UG'!$C$8:$T$18,13,FALSE),""),"")</f>
        <v/>
      </c>
      <c r="N255" s="678" t="str">
        <f>IF(D255&lt;&gt;"",IF(E255&lt;&gt;"",VLOOKUP(CONCATENATE(D255,"-",E255),'[2]Three Phase - UG'!$C$8:$T$18,15,FALSE)*1000000,""),"")</f>
        <v/>
      </c>
      <c r="O255" s="679"/>
      <c r="P255" s="678"/>
      <c r="W255" s="671"/>
      <c r="X255" s="606"/>
      <c r="Y255" s="606"/>
      <c r="Z255" s="606"/>
      <c r="AA255" s="606"/>
      <c r="AB255" s="606"/>
      <c r="AC255" s="606"/>
      <c r="AD255" s="606"/>
      <c r="AE255" s="606"/>
      <c r="AF255" s="625"/>
      <c r="AG255" s="625"/>
      <c r="AH255" s="625"/>
      <c r="AI255" s="625"/>
      <c r="AJ255" s="625"/>
      <c r="AK255" s="625"/>
      <c r="AL255" s="625"/>
      <c r="AM255" s="625"/>
    </row>
    <row r="256" spans="2:39" s="672" customFormat="1" x14ac:dyDescent="0.25">
      <c r="B256" s="677"/>
      <c r="C256" s="677"/>
      <c r="D256" s="676"/>
      <c r="E256" s="675"/>
      <c r="F256" s="675"/>
      <c r="G256" s="673"/>
      <c r="H256" s="674"/>
      <c r="I256" s="673"/>
      <c r="J256" s="679" t="str">
        <f>IF(D256&lt;&gt;"",IF(E256&lt;&gt;"",VLOOKUP(CONCATENATE(D256,"-",E256),'[2]Three Phase - UG'!$C$8:$T$18,9,FALSE),""),"")</f>
        <v/>
      </c>
      <c r="K256" s="679" t="str">
        <f>IF(D256&lt;&gt;"",IF(E256&lt;&gt;"",VLOOKUP(CONCATENATE(D256,"-",E256),'[2]Three Phase - UG'!$C$8:$T$18,10,FALSE),""),"")</f>
        <v/>
      </c>
      <c r="L256" s="679" t="str">
        <f>IF(D256&lt;&gt;"",IF(E256&lt;&gt;"",VLOOKUP(CONCATENATE(D256,"-",E256),'[2]Three Phase - UG'!$C$8:$T$18,12,FALSE),""),"")</f>
        <v/>
      </c>
      <c r="M256" s="679" t="str">
        <f>IF(D256&lt;&gt;"",IF(E256&lt;&gt;"",VLOOKUP(CONCATENATE(D256,"-",E256),'[2]Three Phase - UG'!$C$8:$T$18,13,FALSE),""),"")</f>
        <v/>
      </c>
      <c r="N256" s="678" t="str">
        <f>IF(D256&lt;&gt;"",IF(E256&lt;&gt;"",VLOOKUP(CONCATENATE(D256,"-",E256),'[2]Three Phase - UG'!$C$8:$T$18,15,FALSE)*1000000,""),"")</f>
        <v/>
      </c>
      <c r="O256" s="679"/>
      <c r="P256" s="678"/>
      <c r="W256" s="671"/>
      <c r="X256" s="606"/>
      <c r="Y256" s="606"/>
      <c r="Z256" s="606"/>
      <c r="AA256" s="606"/>
      <c r="AB256" s="606"/>
      <c r="AC256" s="606"/>
      <c r="AD256" s="606"/>
      <c r="AE256" s="606"/>
      <c r="AF256" s="625"/>
      <c r="AG256" s="625"/>
      <c r="AH256" s="625"/>
      <c r="AI256" s="625"/>
      <c r="AJ256" s="625"/>
      <c r="AK256" s="625"/>
      <c r="AL256" s="625"/>
      <c r="AM256" s="625"/>
    </row>
    <row r="257" spans="2:39" s="672" customFormat="1" x14ac:dyDescent="0.25">
      <c r="B257" s="677"/>
      <c r="C257" s="677"/>
      <c r="D257" s="676"/>
      <c r="E257" s="675"/>
      <c r="F257" s="675"/>
      <c r="G257" s="673"/>
      <c r="H257" s="674"/>
      <c r="I257" s="673"/>
      <c r="J257" s="679" t="str">
        <f>IF(D257&lt;&gt;"",IF(E257&lt;&gt;"",VLOOKUP(CONCATENATE(D257,"-",E257),'[2]Three Phase - UG'!$C$8:$T$18,9,FALSE),""),"")</f>
        <v/>
      </c>
      <c r="K257" s="679" t="str">
        <f>IF(D257&lt;&gt;"",IF(E257&lt;&gt;"",VLOOKUP(CONCATENATE(D257,"-",E257),'[2]Three Phase - UG'!$C$8:$T$18,10,FALSE),""),"")</f>
        <v/>
      </c>
      <c r="L257" s="679" t="str">
        <f>IF(D257&lt;&gt;"",IF(E257&lt;&gt;"",VLOOKUP(CONCATENATE(D257,"-",E257),'[2]Three Phase - UG'!$C$8:$T$18,12,FALSE),""),"")</f>
        <v/>
      </c>
      <c r="M257" s="679" t="str">
        <f>IF(D257&lt;&gt;"",IF(E257&lt;&gt;"",VLOOKUP(CONCATENATE(D257,"-",E257),'[2]Three Phase - UG'!$C$8:$T$18,13,FALSE),""),"")</f>
        <v/>
      </c>
      <c r="N257" s="678" t="str">
        <f>IF(D257&lt;&gt;"",IF(E257&lt;&gt;"",VLOOKUP(CONCATENATE(D257,"-",E257),'[2]Three Phase - UG'!$C$8:$T$18,15,FALSE)*1000000,""),"")</f>
        <v/>
      </c>
      <c r="O257" s="679"/>
      <c r="P257" s="678"/>
      <c r="W257" s="671"/>
      <c r="X257" s="606"/>
      <c r="Y257" s="606"/>
      <c r="Z257" s="606"/>
      <c r="AA257" s="606"/>
      <c r="AB257" s="606"/>
      <c r="AC257" s="606"/>
      <c r="AD257" s="606"/>
      <c r="AE257" s="606"/>
      <c r="AF257" s="625"/>
      <c r="AG257" s="625"/>
      <c r="AH257" s="625"/>
      <c r="AI257" s="625"/>
      <c r="AJ257" s="625"/>
      <c r="AK257" s="625"/>
      <c r="AL257" s="625"/>
      <c r="AM257" s="625"/>
    </row>
    <row r="258" spans="2:39" s="672" customFormat="1" x14ac:dyDescent="0.25">
      <c r="B258" s="677"/>
      <c r="C258" s="677"/>
      <c r="D258" s="676"/>
      <c r="E258" s="675"/>
      <c r="F258" s="675"/>
      <c r="G258" s="673"/>
      <c r="H258" s="674"/>
      <c r="I258" s="673"/>
      <c r="J258" s="679" t="str">
        <f>IF(D258&lt;&gt;"",IF(E258&lt;&gt;"",VLOOKUP(CONCATENATE(D258,"-",E258),'[2]Three Phase - UG'!$C$8:$T$18,9,FALSE),""),"")</f>
        <v/>
      </c>
      <c r="K258" s="679" t="str">
        <f>IF(D258&lt;&gt;"",IF(E258&lt;&gt;"",VLOOKUP(CONCATENATE(D258,"-",E258),'[2]Three Phase - UG'!$C$8:$T$18,10,FALSE),""),"")</f>
        <v/>
      </c>
      <c r="L258" s="679" t="str">
        <f>IF(D258&lt;&gt;"",IF(E258&lt;&gt;"",VLOOKUP(CONCATENATE(D258,"-",E258),'[2]Three Phase - UG'!$C$8:$T$18,12,FALSE),""),"")</f>
        <v/>
      </c>
      <c r="M258" s="679" t="str">
        <f>IF(D258&lt;&gt;"",IF(E258&lt;&gt;"",VLOOKUP(CONCATENATE(D258,"-",E258),'[2]Three Phase - UG'!$C$8:$T$18,13,FALSE),""),"")</f>
        <v/>
      </c>
      <c r="N258" s="678" t="str">
        <f>IF(D258&lt;&gt;"",IF(E258&lt;&gt;"",VLOOKUP(CONCATENATE(D258,"-",E258),'[2]Three Phase - UG'!$C$8:$T$18,15,FALSE)*1000000,""),"")</f>
        <v/>
      </c>
      <c r="O258" s="679"/>
      <c r="P258" s="678"/>
      <c r="W258" s="671"/>
      <c r="X258" s="606"/>
      <c r="Y258" s="606"/>
      <c r="Z258" s="606"/>
      <c r="AA258" s="606"/>
      <c r="AB258" s="606"/>
      <c r="AC258" s="606"/>
      <c r="AD258" s="606"/>
      <c r="AE258" s="606"/>
      <c r="AF258" s="625"/>
      <c r="AG258" s="625"/>
      <c r="AH258" s="625"/>
      <c r="AI258" s="625"/>
      <c r="AJ258" s="625"/>
      <c r="AK258" s="625"/>
      <c r="AL258" s="625"/>
      <c r="AM258" s="625"/>
    </row>
    <row r="259" spans="2:39" s="672" customFormat="1" x14ac:dyDescent="0.25">
      <c r="B259" s="677"/>
      <c r="C259" s="677"/>
      <c r="D259" s="676"/>
      <c r="E259" s="675"/>
      <c r="F259" s="675"/>
      <c r="G259" s="673"/>
      <c r="H259" s="674"/>
      <c r="I259" s="673"/>
      <c r="J259" s="679" t="str">
        <f>IF(D259&lt;&gt;"",IF(E259&lt;&gt;"",VLOOKUP(CONCATENATE(D259,"-",E259),'[2]Three Phase - UG'!$C$8:$T$18,9,FALSE),""),"")</f>
        <v/>
      </c>
      <c r="K259" s="679" t="str">
        <f>IF(D259&lt;&gt;"",IF(E259&lt;&gt;"",VLOOKUP(CONCATENATE(D259,"-",E259),'[2]Three Phase - UG'!$C$8:$T$18,10,FALSE),""),"")</f>
        <v/>
      </c>
      <c r="L259" s="679" t="str">
        <f>IF(D259&lt;&gt;"",IF(E259&lt;&gt;"",VLOOKUP(CONCATENATE(D259,"-",E259),'[2]Three Phase - UG'!$C$8:$T$18,12,FALSE),""),"")</f>
        <v/>
      </c>
      <c r="M259" s="679" t="str">
        <f>IF(D259&lt;&gt;"",IF(E259&lt;&gt;"",VLOOKUP(CONCATENATE(D259,"-",E259),'[2]Three Phase - UG'!$C$8:$T$18,13,FALSE),""),"")</f>
        <v/>
      </c>
      <c r="N259" s="678" t="str">
        <f>IF(D259&lt;&gt;"",IF(E259&lt;&gt;"",VLOOKUP(CONCATENATE(D259,"-",E259),'[2]Three Phase - UG'!$C$8:$T$18,15,FALSE)*1000000,""),"")</f>
        <v/>
      </c>
      <c r="O259" s="679"/>
      <c r="P259" s="678"/>
      <c r="W259" s="671"/>
      <c r="X259" s="606"/>
      <c r="Y259" s="606"/>
      <c r="Z259" s="606"/>
      <c r="AA259" s="606"/>
      <c r="AB259" s="606"/>
      <c r="AC259" s="606"/>
      <c r="AD259" s="606"/>
      <c r="AE259" s="606"/>
      <c r="AF259" s="625"/>
      <c r="AG259" s="625"/>
      <c r="AH259" s="625"/>
      <c r="AI259" s="625"/>
      <c r="AJ259" s="625"/>
      <c r="AK259" s="625"/>
      <c r="AL259" s="625"/>
      <c r="AM259" s="625"/>
    </row>
    <row r="260" spans="2:39" s="672" customFormat="1" x14ac:dyDescent="0.25">
      <c r="B260" s="677"/>
      <c r="C260" s="677"/>
      <c r="D260" s="676"/>
      <c r="E260" s="675"/>
      <c r="F260" s="675"/>
      <c r="G260" s="673"/>
      <c r="H260" s="674"/>
      <c r="I260" s="673"/>
      <c r="J260" s="679" t="str">
        <f>IF(D260&lt;&gt;"",IF(E260&lt;&gt;"",VLOOKUP(CONCATENATE(D260,"-",E260),'[2]Three Phase - UG'!$C$8:$T$18,9,FALSE),""),"")</f>
        <v/>
      </c>
      <c r="K260" s="679" t="str">
        <f>IF(D260&lt;&gt;"",IF(E260&lt;&gt;"",VLOOKUP(CONCATENATE(D260,"-",E260),'[2]Three Phase - UG'!$C$8:$T$18,10,FALSE),""),"")</f>
        <v/>
      </c>
      <c r="L260" s="679" t="str">
        <f>IF(D260&lt;&gt;"",IF(E260&lt;&gt;"",VLOOKUP(CONCATENATE(D260,"-",E260),'[2]Three Phase - UG'!$C$8:$T$18,12,FALSE),""),"")</f>
        <v/>
      </c>
      <c r="M260" s="679" t="str">
        <f>IF(D260&lt;&gt;"",IF(E260&lt;&gt;"",VLOOKUP(CONCATENATE(D260,"-",E260),'[2]Three Phase - UG'!$C$8:$T$18,13,FALSE),""),"")</f>
        <v/>
      </c>
      <c r="N260" s="678" t="str">
        <f>IF(D260&lt;&gt;"",IF(E260&lt;&gt;"",VLOOKUP(CONCATENATE(D260,"-",E260),'[2]Three Phase - UG'!$C$8:$T$18,15,FALSE)*1000000,""),"")</f>
        <v/>
      </c>
      <c r="O260" s="679"/>
      <c r="P260" s="678"/>
      <c r="W260" s="671"/>
      <c r="X260" s="606"/>
      <c r="Y260" s="606"/>
      <c r="Z260" s="606"/>
      <c r="AA260" s="606"/>
      <c r="AB260" s="606"/>
      <c r="AC260" s="606"/>
      <c r="AD260" s="606"/>
      <c r="AE260" s="606"/>
      <c r="AF260" s="625"/>
      <c r="AG260" s="625"/>
      <c r="AH260" s="625"/>
      <c r="AI260" s="625"/>
      <c r="AJ260" s="625"/>
      <c r="AK260" s="625"/>
      <c r="AL260" s="625"/>
      <c r="AM260" s="625"/>
    </row>
    <row r="261" spans="2:39" s="672" customFormat="1" x14ac:dyDescent="0.25">
      <c r="B261" s="677"/>
      <c r="C261" s="677"/>
      <c r="D261" s="676"/>
      <c r="E261" s="675"/>
      <c r="F261" s="675"/>
      <c r="G261" s="673"/>
      <c r="H261" s="674"/>
      <c r="I261" s="673"/>
      <c r="J261" s="679" t="str">
        <f>IF(D261&lt;&gt;"",IF(E261&lt;&gt;"",VLOOKUP(CONCATENATE(D261,"-",E261),'[2]Three Phase - UG'!$C$8:$T$18,9,FALSE),""),"")</f>
        <v/>
      </c>
      <c r="K261" s="679" t="str">
        <f>IF(D261&lt;&gt;"",IF(E261&lt;&gt;"",VLOOKUP(CONCATENATE(D261,"-",E261),'[2]Three Phase - UG'!$C$8:$T$18,10,FALSE),""),"")</f>
        <v/>
      </c>
      <c r="L261" s="679" t="str">
        <f>IF(D261&lt;&gt;"",IF(E261&lt;&gt;"",VLOOKUP(CONCATENATE(D261,"-",E261),'[2]Three Phase - UG'!$C$8:$T$18,12,FALSE),""),"")</f>
        <v/>
      </c>
      <c r="M261" s="679" t="str">
        <f>IF(D261&lt;&gt;"",IF(E261&lt;&gt;"",VLOOKUP(CONCATENATE(D261,"-",E261),'[2]Three Phase - UG'!$C$8:$T$18,13,FALSE),""),"")</f>
        <v/>
      </c>
      <c r="N261" s="678" t="str">
        <f>IF(D261&lt;&gt;"",IF(E261&lt;&gt;"",VLOOKUP(CONCATENATE(D261,"-",E261),'[2]Three Phase - UG'!$C$8:$T$18,15,FALSE)*1000000,""),"")</f>
        <v/>
      </c>
      <c r="O261" s="679"/>
      <c r="P261" s="678"/>
      <c r="W261" s="671"/>
      <c r="X261" s="606"/>
      <c r="Y261" s="606"/>
      <c r="Z261" s="606"/>
      <c r="AA261" s="606"/>
      <c r="AB261" s="606"/>
      <c r="AC261" s="606"/>
      <c r="AD261" s="606"/>
      <c r="AE261" s="606"/>
      <c r="AF261" s="625"/>
      <c r="AG261" s="625"/>
      <c r="AH261" s="625"/>
      <c r="AI261" s="625"/>
      <c r="AJ261" s="625"/>
      <c r="AK261" s="625"/>
      <c r="AL261" s="625"/>
      <c r="AM261" s="625"/>
    </row>
    <row r="262" spans="2:39" s="672" customFormat="1" x14ac:dyDescent="0.25">
      <c r="B262" s="677"/>
      <c r="C262" s="677"/>
      <c r="D262" s="676"/>
      <c r="E262" s="675"/>
      <c r="F262" s="675"/>
      <c r="G262" s="673"/>
      <c r="H262" s="674"/>
      <c r="I262" s="673"/>
      <c r="J262" s="679" t="str">
        <f>IF(D262&lt;&gt;"",IF(E262&lt;&gt;"",VLOOKUP(CONCATENATE(D262,"-",E262),'[2]Three Phase - UG'!$C$8:$T$18,9,FALSE),""),"")</f>
        <v/>
      </c>
      <c r="K262" s="679" t="str">
        <f>IF(D262&lt;&gt;"",IF(E262&lt;&gt;"",VLOOKUP(CONCATENATE(D262,"-",E262),'[2]Three Phase - UG'!$C$8:$T$18,10,FALSE),""),"")</f>
        <v/>
      </c>
      <c r="L262" s="679" t="str">
        <f>IF(D262&lt;&gt;"",IF(E262&lt;&gt;"",VLOOKUP(CONCATENATE(D262,"-",E262),'[2]Three Phase - UG'!$C$8:$T$18,12,FALSE),""),"")</f>
        <v/>
      </c>
      <c r="M262" s="679" t="str">
        <f>IF(D262&lt;&gt;"",IF(E262&lt;&gt;"",VLOOKUP(CONCATENATE(D262,"-",E262),'[2]Three Phase - UG'!$C$8:$T$18,13,FALSE),""),"")</f>
        <v/>
      </c>
      <c r="N262" s="678" t="str">
        <f>IF(D262&lt;&gt;"",IF(E262&lt;&gt;"",VLOOKUP(CONCATENATE(D262,"-",E262),'[2]Three Phase - UG'!$C$8:$T$18,15,FALSE)*1000000,""),"")</f>
        <v/>
      </c>
      <c r="O262" s="679"/>
      <c r="P262" s="678"/>
      <c r="W262" s="671"/>
      <c r="X262" s="606"/>
      <c r="Y262" s="606"/>
      <c r="Z262" s="606"/>
      <c r="AA262" s="606"/>
      <c r="AB262" s="606"/>
      <c r="AC262" s="606"/>
      <c r="AD262" s="606"/>
      <c r="AE262" s="606"/>
      <c r="AF262" s="625"/>
      <c r="AG262" s="625"/>
      <c r="AH262" s="625"/>
      <c r="AI262" s="625"/>
      <c r="AJ262" s="625"/>
      <c r="AK262" s="625"/>
      <c r="AL262" s="625"/>
      <c r="AM262" s="625"/>
    </row>
    <row r="263" spans="2:39" s="672" customFormat="1" x14ac:dyDescent="0.25">
      <c r="B263" s="677"/>
      <c r="C263" s="677"/>
      <c r="D263" s="676"/>
      <c r="E263" s="675"/>
      <c r="F263" s="675"/>
      <c r="G263" s="673"/>
      <c r="H263" s="674"/>
      <c r="I263" s="673"/>
      <c r="J263" s="679" t="str">
        <f>IF(D263&lt;&gt;"",IF(E263&lt;&gt;"",VLOOKUP(CONCATENATE(D263,"-",E263),'[2]Three Phase - UG'!$C$8:$T$18,9,FALSE),""),"")</f>
        <v/>
      </c>
      <c r="K263" s="679" t="str">
        <f>IF(D263&lt;&gt;"",IF(E263&lt;&gt;"",VLOOKUP(CONCATENATE(D263,"-",E263),'[2]Three Phase - UG'!$C$8:$T$18,10,FALSE),""),"")</f>
        <v/>
      </c>
      <c r="L263" s="679" t="str">
        <f>IF(D263&lt;&gt;"",IF(E263&lt;&gt;"",VLOOKUP(CONCATENATE(D263,"-",E263),'[2]Three Phase - UG'!$C$8:$T$18,12,FALSE),""),"")</f>
        <v/>
      </c>
      <c r="M263" s="679" t="str">
        <f>IF(D263&lt;&gt;"",IF(E263&lt;&gt;"",VLOOKUP(CONCATENATE(D263,"-",E263),'[2]Three Phase - UG'!$C$8:$T$18,13,FALSE),""),"")</f>
        <v/>
      </c>
      <c r="N263" s="678" t="str">
        <f>IF(D263&lt;&gt;"",IF(E263&lt;&gt;"",VLOOKUP(CONCATENATE(D263,"-",E263),'[2]Three Phase - UG'!$C$8:$T$18,15,FALSE)*1000000,""),"")</f>
        <v/>
      </c>
      <c r="O263" s="679"/>
      <c r="P263" s="678"/>
      <c r="W263" s="671"/>
      <c r="X263" s="606"/>
      <c r="Y263" s="606"/>
      <c r="Z263" s="606"/>
      <c r="AA263" s="606"/>
      <c r="AB263" s="606"/>
      <c r="AC263" s="606"/>
      <c r="AD263" s="606"/>
      <c r="AE263" s="606"/>
      <c r="AF263" s="625"/>
      <c r="AG263" s="625"/>
      <c r="AH263" s="625"/>
      <c r="AI263" s="625"/>
      <c r="AJ263" s="625"/>
      <c r="AK263" s="625"/>
      <c r="AL263" s="625"/>
      <c r="AM263" s="625"/>
    </row>
    <row r="264" spans="2:39" s="672" customFormat="1" x14ac:dyDescent="0.25">
      <c r="B264" s="677"/>
      <c r="C264" s="677"/>
      <c r="D264" s="676"/>
      <c r="E264" s="675"/>
      <c r="F264" s="675"/>
      <c r="G264" s="673"/>
      <c r="H264" s="674"/>
      <c r="I264" s="673"/>
      <c r="J264" s="679" t="str">
        <f>IF(D264&lt;&gt;"",IF(E264&lt;&gt;"",VLOOKUP(CONCATENATE(D264,"-",E264),'[2]Three Phase - UG'!$C$8:$T$18,9,FALSE),""),"")</f>
        <v/>
      </c>
      <c r="K264" s="679" t="str">
        <f>IF(D264&lt;&gt;"",IF(E264&lt;&gt;"",VLOOKUP(CONCATENATE(D264,"-",E264),'[2]Three Phase - UG'!$C$8:$T$18,10,FALSE),""),"")</f>
        <v/>
      </c>
      <c r="L264" s="679" t="str">
        <f>IF(D264&lt;&gt;"",IF(E264&lt;&gt;"",VLOOKUP(CONCATENATE(D264,"-",E264),'[2]Three Phase - UG'!$C$8:$T$18,12,FALSE),""),"")</f>
        <v/>
      </c>
      <c r="M264" s="679" t="str">
        <f>IF(D264&lt;&gt;"",IF(E264&lt;&gt;"",VLOOKUP(CONCATENATE(D264,"-",E264),'[2]Three Phase - UG'!$C$8:$T$18,13,FALSE),""),"")</f>
        <v/>
      </c>
      <c r="N264" s="678" t="str">
        <f>IF(D264&lt;&gt;"",IF(E264&lt;&gt;"",VLOOKUP(CONCATENATE(D264,"-",E264),'[2]Three Phase - UG'!$C$8:$T$18,15,FALSE)*1000000,""),"")</f>
        <v/>
      </c>
      <c r="O264" s="679"/>
      <c r="P264" s="678"/>
      <c r="W264" s="671"/>
      <c r="X264" s="606"/>
      <c r="Y264" s="606"/>
      <c r="Z264" s="606"/>
      <c r="AA264" s="606"/>
      <c r="AB264" s="606"/>
      <c r="AC264" s="606"/>
      <c r="AD264" s="606"/>
      <c r="AE264" s="606"/>
      <c r="AF264" s="625"/>
      <c r="AG264" s="625"/>
      <c r="AH264" s="625"/>
      <c r="AI264" s="625"/>
      <c r="AJ264" s="625"/>
      <c r="AK264" s="625"/>
      <c r="AL264" s="625"/>
      <c r="AM264" s="625"/>
    </row>
    <row r="265" spans="2:39" s="672" customFormat="1" x14ac:dyDescent="0.25">
      <c r="B265" s="677"/>
      <c r="C265" s="677"/>
      <c r="D265" s="676"/>
      <c r="E265" s="675"/>
      <c r="F265" s="675"/>
      <c r="G265" s="673"/>
      <c r="H265" s="674"/>
      <c r="I265" s="673"/>
      <c r="J265" s="679" t="str">
        <f>IF(D265&lt;&gt;"",IF(E265&lt;&gt;"",VLOOKUP(CONCATENATE(D265,"-",E265),'[2]Three Phase - UG'!$C$8:$T$18,9,FALSE),""),"")</f>
        <v/>
      </c>
      <c r="K265" s="679" t="str">
        <f>IF(D265&lt;&gt;"",IF(E265&lt;&gt;"",VLOOKUP(CONCATENATE(D265,"-",E265),'[2]Three Phase - UG'!$C$8:$T$18,10,FALSE),""),"")</f>
        <v/>
      </c>
      <c r="L265" s="679" t="str">
        <f>IF(D265&lt;&gt;"",IF(E265&lt;&gt;"",VLOOKUP(CONCATENATE(D265,"-",E265),'[2]Three Phase - UG'!$C$8:$T$18,12,FALSE),""),"")</f>
        <v/>
      </c>
      <c r="M265" s="679" t="str">
        <f>IF(D265&lt;&gt;"",IF(E265&lt;&gt;"",VLOOKUP(CONCATENATE(D265,"-",E265),'[2]Three Phase - UG'!$C$8:$T$18,13,FALSE),""),"")</f>
        <v/>
      </c>
      <c r="N265" s="678" t="str">
        <f>IF(D265&lt;&gt;"",IF(E265&lt;&gt;"",VLOOKUP(CONCATENATE(D265,"-",E265),'[2]Three Phase - UG'!$C$8:$T$18,15,FALSE)*1000000,""),"")</f>
        <v/>
      </c>
      <c r="O265" s="679"/>
      <c r="P265" s="678"/>
      <c r="W265" s="671"/>
      <c r="X265" s="606"/>
      <c r="Y265" s="606"/>
      <c r="Z265" s="606"/>
      <c r="AA265" s="606"/>
      <c r="AB265" s="606"/>
      <c r="AC265" s="606"/>
      <c r="AD265" s="606"/>
      <c r="AE265" s="606"/>
      <c r="AF265" s="625"/>
      <c r="AG265" s="625"/>
      <c r="AH265" s="625"/>
      <c r="AI265" s="625"/>
      <c r="AJ265" s="625"/>
      <c r="AK265" s="625"/>
      <c r="AL265" s="625"/>
      <c r="AM265" s="625"/>
    </row>
    <row r="266" spans="2:39" s="672" customFormat="1" x14ac:dyDescent="0.25">
      <c r="B266" s="677"/>
      <c r="C266" s="677"/>
      <c r="D266" s="676"/>
      <c r="E266" s="675"/>
      <c r="F266" s="675"/>
      <c r="G266" s="673"/>
      <c r="H266" s="674"/>
      <c r="I266" s="673"/>
      <c r="J266" s="679" t="str">
        <f>IF(D266&lt;&gt;"",IF(E266&lt;&gt;"",VLOOKUP(CONCATENATE(D266,"-",E266),'[2]Three Phase - UG'!$C$8:$T$18,9,FALSE),""),"")</f>
        <v/>
      </c>
      <c r="K266" s="679" t="str">
        <f>IF(D266&lt;&gt;"",IF(E266&lt;&gt;"",VLOOKUP(CONCATENATE(D266,"-",E266),'[2]Three Phase - UG'!$C$8:$T$18,10,FALSE),""),"")</f>
        <v/>
      </c>
      <c r="L266" s="679" t="str">
        <f>IF(D266&lt;&gt;"",IF(E266&lt;&gt;"",VLOOKUP(CONCATENATE(D266,"-",E266),'[2]Three Phase - UG'!$C$8:$T$18,12,FALSE),""),"")</f>
        <v/>
      </c>
      <c r="M266" s="679" t="str">
        <f>IF(D266&lt;&gt;"",IF(E266&lt;&gt;"",VLOOKUP(CONCATENATE(D266,"-",E266),'[2]Three Phase - UG'!$C$8:$T$18,13,FALSE),""),"")</f>
        <v/>
      </c>
      <c r="N266" s="678" t="str">
        <f>IF(D266&lt;&gt;"",IF(E266&lt;&gt;"",VLOOKUP(CONCATENATE(D266,"-",E266),'[2]Three Phase - UG'!$C$8:$T$18,15,FALSE)*1000000,""),"")</f>
        <v/>
      </c>
      <c r="O266" s="679"/>
      <c r="P266" s="678"/>
      <c r="W266" s="671"/>
      <c r="X266" s="606"/>
      <c r="Y266" s="606"/>
      <c r="Z266" s="606"/>
      <c r="AA266" s="606"/>
      <c r="AB266" s="606"/>
      <c r="AC266" s="606"/>
      <c r="AD266" s="606"/>
      <c r="AE266" s="606"/>
      <c r="AF266" s="625"/>
      <c r="AG266" s="625"/>
      <c r="AH266" s="625"/>
      <c r="AI266" s="625"/>
      <c r="AJ266" s="625"/>
      <c r="AK266" s="625"/>
      <c r="AL266" s="625"/>
      <c r="AM266" s="625"/>
    </row>
    <row r="267" spans="2:39" s="672" customFormat="1" x14ac:dyDescent="0.25">
      <c r="B267" s="677"/>
      <c r="C267" s="677"/>
      <c r="D267" s="676"/>
      <c r="E267" s="675"/>
      <c r="F267" s="675"/>
      <c r="G267" s="673"/>
      <c r="H267" s="674"/>
      <c r="I267" s="673"/>
      <c r="J267" s="679" t="str">
        <f>IF(D267&lt;&gt;"",IF(E267&lt;&gt;"",VLOOKUP(CONCATENATE(D267,"-",E267),'[2]Three Phase - UG'!$C$8:$T$18,9,FALSE),""),"")</f>
        <v/>
      </c>
      <c r="K267" s="679" t="str">
        <f>IF(D267&lt;&gt;"",IF(E267&lt;&gt;"",VLOOKUP(CONCATENATE(D267,"-",E267),'[2]Three Phase - UG'!$C$8:$T$18,10,FALSE),""),"")</f>
        <v/>
      </c>
      <c r="L267" s="679" t="str">
        <f>IF(D267&lt;&gt;"",IF(E267&lt;&gt;"",VLOOKUP(CONCATENATE(D267,"-",E267),'[2]Three Phase - UG'!$C$8:$T$18,12,FALSE),""),"")</f>
        <v/>
      </c>
      <c r="M267" s="679" t="str">
        <f>IF(D267&lt;&gt;"",IF(E267&lt;&gt;"",VLOOKUP(CONCATENATE(D267,"-",E267),'[2]Three Phase - UG'!$C$8:$T$18,13,FALSE),""),"")</f>
        <v/>
      </c>
      <c r="N267" s="678" t="str">
        <f>IF(D267&lt;&gt;"",IF(E267&lt;&gt;"",VLOOKUP(CONCATENATE(D267,"-",E267),'[2]Three Phase - UG'!$C$8:$T$18,15,FALSE)*1000000,""),"")</f>
        <v/>
      </c>
      <c r="O267" s="679"/>
      <c r="P267" s="678"/>
      <c r="W267" s="671"/>
      <c r="X267" s="606"/>
      <c r="Y267" s="606"/>
      <c r="Z267" s="606"/>
      <c r="AA267" s="606"/>
      <c r="AB267" s="606"/>
      <c r="AC267" s="606"/>
      <c r="AD267" s="606"/>
      <c r="AE267" s="606"/>
      <c r="AF267" s="625"/>
      <c r="AG267" s="625"/>
      <c r="AH267" s="625"/>
      <c r="AI267" s="625"/>
      <c r="AJ267" s="625"/>
      <c r="AK267" s="625"/>
      <c r="AL267" s="625"/>
      <c r="AM267" s="625"/>
    </row>
    <row r="268" spans="2:39" s="672" customFormat="1" x14ac:dyDescent="0.25">
      <c r="B268" s="677"/>
      <c r="C268" s="677"/>
      <c r="D268" s="676"/>
      <c r="E268" s="675"/>
      <c r="F268" s="675"/>
      <c r="G268" s="673"/>
      <c r="H268" s="674"/>
      <c r="I268" s="673"/>
      <c r="J268" s="679" t="str">
        <f>IF(D268&lt;&gt;"",IF(E268&lt;&gt;"",VLOOKUP(CONCATENATE(D268,"-",E268),'[2]Three Phase - UG'!$C$8:$T$18,9,FALSE),""),"")</f>
        <v/>
      </c>
      <c r="K268" s="679" t="str">
        <f>IF(D268&lt;&gt;"",IF(E268&lt;&gt;"",VLOOKUP(CONCATENATE(D268,"-",E268),'[2]Three Phase - UG'!$C$8:$T$18,10,FALSE),""),"")</f>
        <v/>
      </c>
      <c r="L268" s="679" t="str">
        <f>IF(D268&lt;&gt;"",IF(E268&lt;&gt;"",VLOOKUP(CONCATENATE(D268,"-",E268),'[2]Three Phase - UG'!$C$8:$T$18,12,FALSE),""),"")</f>
        <v/>
      </c>
      <c r="M268" s="679" t="str">
        <f>IF(D268&lt;&gt;"",IF(E268&lt;&gt;"",VLOOKUP(CONCATENATE(D268,"-",E268),'[2]Three Phase - UG'!$C$8:$T$18,13,FALSE),""),"")</f>
        <v/>
      </c>
      <c r="N268" s="678" t="str">
        <f>IF(D268&lt;&gt;"",IF(E268&lt;&gt;"",VLOOKUP(CONCATENATE(D268,"-",E268),'[2]Three Phase - UG'!$C$8:$T$18,15,FALSE)*1000000,""),"")</f>
        <v/>
      </c>
      <c r="O268" s="679"/>
      <c r="P268" s="678"/>
      <c r="W268" s="671"/>
      <c r="X268" s="606"/>
      <c r="Y268" s="606"/>
      <c r="Z268" s="606"/>
      <c r="AA268" s="606"/>
      <c r="AB268" s="606"/>
      <c r="AC268" s="606"/>
      <c r="AD268" s="606"/>
      <c r="AE268" s="606"/>
      <c r="AF268" s="625"/>
      <c r="AG268" s="625"/>
      <c r="AH268" s="625"/>
      <c r="AI268" s="625"/>
      <c r="AJ268" s="625"/>
      <c r="AK268" s="625"/>
      <c r="AL268" s="625"/>
      <c r="AM268" s="625"/>
    </row>
    <row r="269" spans="2:39" s="672" customFormat="1" x14ac:dyDescent="0.25">
      <c r="B269" s="677"/>
      <c r="C269" s="677"/>
      <c r="D269" s="676"/>
      <c r="E269" s="675"/>
      <c r="F269" s="675"/>
      <c r="G269" s="673"/>
      <c r="H269" s="674"/>
      <c r="I269" s="673"/>
      <c r="J269" s="679" t="str">
        <f>IF(D269&lt;&gt;"",IF(E269&lt;&gt;"",VLOOKUP(CONCATENATE(D269,"-",E269),'[2]Three Phase - UG'!$C$8:$T$18,9,FALSE),""),"")</f>
        <v/>
      </c>
      <c r="K269" s="679" t="str">
        <f>IF(D269&lt;&gt;"",IF(E269&lt;&gt;"",VLOOKUP(CONCATENATE(D269,"-",E269),'[2]Three Phase - UG'!$C$8:$T$18,10,FALSE),""),"")</f>
        <v/>
      </c>
      <c r="L269" s="679" t="str">
        <f>IF(D269&lt;&gt;"",IF(E269&lt;&gt;"",VLOOKUP(CONCATENATE(D269,"-",E269),'[2]Three Phase - UG'!$C$8:$T$18,12,FALSE),""),"")</f>
        <v/>
      </c>
      <c r="M269" s="679" t="str">
        <f>IF(D269&lt;&gt;"",IF(E269&lt;&gt;"",VLOOKUP(CONCATENATE(D269,"-",E269),'[2]Three Phase - UG'!$C$8:$T$18,13,FALSE),""),"")</f>
        <v/>
      </c>
      <c r="N269" s="678" t="str">
        <f>IF(D269&lt;&gt;"",IF(E269&lt;&gt;"",VLOOKUP(CONCATENATE(D269,"-",E269),'[2]Three Phase - UG'!$C$8:$T$18,15,FALSE)*1000000,""),"")</f>
        <v/>
      </c>
      <c r="O269" s="679"/>
      <c r="P269" s="678"/>
      <c r="W269" s="671"/>
      <c r="X269" s="606"/>
      <c r="Y269" s="606"/>
      <c r="Z269" s="606"/>
      <c r="AA269" s="606"/>
      <c r="AB269" s="606"/>
      <c r="AC269" s="606"/>
      <c r="AD269" s="606"/>
      <c r="AE269" s="606"/>
      <c r="AF269" s="625"/>
      <c r="AG269" s="625"/>
      <c r="AH269" s="625"/>
      <c r="AI269" s="625"/>
      <c r="AJ269" s="625"/>
      <c r="AK269" s="625"/>
      <c r="AL269" s="625"/>
      <c r="AM269" s="625"/>
    </row>
    <row r="270" spans="2:39" s="672" customFormat="1" x14ac:dyDescent="0.25">
      <c r="B270" s="677"/>
      <c r="C270" s="677"/>
      <c r="D270" s="676"/>
      <c r="E270" s="675"/>
      <c r="F270" s="675"/>
      <c r="G270" s="673"/>
      <c r="H270" s="674"/>
      <c r="I270" s="673"/>
      <c r="J270" s="679" t="str">
        <f>IF(D270&lt;&gt;"",IF(E270&lt;&gt;"",VLOOKUP(CONCATENATE(D270,"-",E270),'[2]Three Phase - UG'!$C$8:$T$18,9,FALSE),""),"")</f>
        <v/>
      </c>
      <c r="K270" s="679" t="str">
        <f>IF(D270&lt;&gt;"",IF(E270&lt;&gt;"",VLOOKUP(CONCATENATE(D270,"-",E270),'[2]Three Phase - UG'!$C$8:$T$18,10,FALSE),""),"")</f>
        <v/>
      </c>
      <c r="L270" s="679" t="str">
        <f>IF(D270&lt;&gt;"",IF(E270&lt;&gt;"",VLOOKUP(CONCATENATE(D270,"-",E270),'[2]Three Phase - UG'!$C$8:$T$18,12,FALSE),""),"")</f>
        <v/>
      </c>
      <c r="M270" s="679" t="str">
        <f>IF(D270&lt;&gt;"",IF(E270&lt;&gt;"",VLOOKUP(CONCATENATE(D270,"-",E270),'[2]Three Phase - UG'!$C$8:$T$18,13,FALSE),""),"")</f>
        <v/>
      </c>
      <c r="N270" s="678" t="str">
        <f>IF(D270&lt;&gt;"",IF(E270&lt;&gt;"",VLOOKUP(CONCATENATE(D270,"-",E270),'[2]Three Phase - UG'!$C$8:$T$18,15,FALSE)*1000000,""),"")</f>
        <v/>
      </c>
      <c r="O270" s="679"/>
      <c r="P270" s="678"/>
      <c r="W270" s="671"/>
      <c r="X270" s="606"/>
      <c r="Y270" s="606"/>
      <c r="Z270" s="606"/>
      <c r="AA270" s="606"/>
      <c r="AB270" s="606"/>
      <c r="AC270" s="606"/>
      <c r="AD270" s="606"/>
      <c r="AE270" s="606"/>
      <c r="AF270" s="625"/>
      <c r="AG270" s="625"/>
      <c r="AH270" s="625"/>
      <c r="AI270" s="625"/>
      <c r="AJ270" s="625"/>
      <c r="AK270" s="625"/>
      <c r="AL270" s="625"/>
      <c r="AM270" s="625"/>
    </row>
    <row r="271" spans="2:39" s="672" customFormat="1" x14ac:dyDescent="0.25">
      <c r="B271" s="677"/>
      <c r="C271" s="677"/>
      <c r="D271" s="676"/>
      <c r="E271" s="675"/>
      <c r="F271" s="675"/>
      <c r="G271" s="673"/>
      <c r="H271" s="674"/>
      <c r="I271" s="673"/>
      <c r="J271" s="679" t="str">
        <f>IF(D271&lt;&gt;"",IF(E271&lt;&gt;"",VLOOKUP(CONCATENATE(D271,"-",E271),'[2]Three Phase - UG'!$C$8:$T$18,9,FALSE),""),"")</f>
        <v/>
      </c>
      <c r="K271" s="679" t="str">
        <f>IF(D271&lt;&gt;"",IF(E271&lt;&gt;"",VLOOKUP(CONCATENATE(D271,"-",E271),'[2]Three Phase - UG'!$C$8:$T$18,10,FALSE),""),"")</f>
        <v/>
      </c>
      <c r="L271" s="679" t="str">
        <f>IF(D271&lt;&gt;"",IF(E271&lt;&gt;"",VLOOKUP(CONCATENATE(D271,"-",E271),'[2]Three Phase - UG'!$C$8:$T$18,12,FALSE),""),"")</f>
        <v/>
      </c>
      <c r="M271" s="679" t="str">
        <f>IF(D271&lt;&gt;"",IF(E271&lt;&gt;"",VLOOKUP(CONCATENATE(D271,"-",E271),'[2]Three Phase - UG'!$C$8:$T$18,13,FALSE),""),"")</f>
        <v/>
      </c>
      <c r="N271" s="678" t="str">
        <f>IF(D271&lt;&gt;"",IF(E271&lt;&gt;"",VLOOKUP(CONCATENATE(D271,"-",E271),'[2]Three Phase - UG'!$C$8:$T$18,15,FALSE)*1000000,""),"")</f>
        <v/>
      </c>
      <c r="O271" s="679"/>
      <c r="P271" s="678"/>
      <c r="W271" s="671"/>
      <c r="X271" s="606"/>
      <c r="Y271" s="606"/>
      <c r="Z271" s="606"/>
      <c r="AA271" s="606"/>
      <c r="AB271" s="606"/>
      <c r="AC271" s="606"/>
      <c r="AD271" s="606"/>
      <c r="AE271" s="606"/>
      <c r="AF271" s="625"/>
      <c r="AG271" s="625"/>
      <c r="AH271" s="625"/>
      <c r="AI271" s="625"/>
      <c r="AJ271" s="625"/>
      <c r="AK271" s="625"/>
      <c r="AL271" s="625"/>
      <c r="AM271" s="625"/>
    </row>
    <row r="272" spans="2:39" s="672" customFormat="1" x14ac:dyDescent="0.25">
      <c r="B272" s="677"/>
      <c r="C272" s="677"/>
      <c r="D272" s="676"/>
      <c r="E272" s="675"/>
      <c r="F272" s="675"/>
      <c r="G272" s="673"/>
      <c r="H272" s="674"/>
      <c r="I272" s="673"/>
      <c r="J272" s="679" t="str">
        <f>IF(D272&lt;&gt;"",IF(E272&lt;&gt;"",VLOOKUP(CONCATENATE(D272,"-",E272),'[2]Three Phase - UG'!$C$8:$T$18,9,FALSE),""),"")</f>
        <v/>
      </c>
      <c r="K272" s="679" t="str">
        <f>IF(D272&lt;&gt;"",IF(E272&lt;&gt;"",VLOOKUP(CONCATENATE(D272,"-",E272),'[2]Three Phase - UG'!$C$8:$T$18,10,FALSE),""),"")</f>
        <v/>
      </c>
      <c r="L272" s="679" t="str">
        <f>IF(D272&lt;&gt;"",IF(E272&lt;&gt;"",VLOOKUP(CONCATENATE(D272,"-",E272),'[2]Three Phase - UG'!$C$8:$T$18,12,FALSE),""),"")</f>
        <v/>
      </c>
      <c r="M272" s="679" t="str">
        <f>IF(D272&lt;&gt;"",IF(E272&lt;&gt;"",VLOOKUP(CONCATENATE(D272,"-",E272),'[2]Three Phase - UG'!$C$8:$T$18,13,FALSE),""),"")</f>
        <v/>
      </c>
      <c r="N272" s="678" t="str">
        <f>IF(D272&lt;&gt;"",IF(E272&lt;&gt;"",VLOOKUP(CONCATENATE(D272,"-",E272),'[2]Three Phase - UG'!$C$8:$T$18,15,FALSE)*1000000,""),"")</f>
        <v/>
      </c>
      <c r="O272" s="679"/>
      <c r="P272" s="678"/>
      <c r="W272" s="671"/>
      <c r="X272" s="606"/>
      <c r="Y272" s="606"/>
      <c r="Z272" s="606"/>
      <c r="AA272" s="606"/>
      <c r="AB272" s="606"/>
      <c r="AC272" s="606"/>
      <c r="AD272" s="606"/>
      <c r="AE272" s="606"/>
      <c r="AF272" s="625"/>
      <c r="AG272" s="625"/>
      <c r="AH272" s="625"/>
      <c r="AI272" s="625"/>
      <c r="AJ272" s="625"/>
      <c r="AK272" s="625"/>
      <c r="AL272" s="625"/>
      <c r="AM272" s="625"/>
    </row>
    <row r="273" spans="2:39" s="672" customFormat="1" x14ac:dyDescent="0.25">
      <c r="B273" s="677"/>
      <c r="C273" s="677"/>
      <c r="D273" s="676"/>
      <c r="E273" s="675"/>
      <c r="F273" s="675"/>
      <c r="G273" s="673"/>
      <c r="H273" s="674"/>
      <c r="I273" s="673"/>
      <c r="J273" s="679" t="str">
        <f>IF(D273&lt;&gt;"",IF(E273&lt;&gt;"",VLOOKUP(CONCATENATE(D273,"-",E273),'[2]Three Phase - UG'!$C$8:$T$18,9,FALSE),""),"")</f>
        <v/>
      </c>
      <c r="K273" s="679" t="str">
        <f>IF(D273&lt;&gt;"",IF(E273&lt;&gt;"",VLOOKUP(CONCATENATE(D273,"-",E273),'[2]Three Phase - UG'!$C$8:$T$18,10,FALSE),""),"")</f>
        <v/>
      </c>
      <c r="L273" s="679" t="str">
        <f>IF(D273&lt;&gt;"",IF(E273&lt;&gt;"",VLOOKUP(CONCATENATE(D273,"-",E273),'[2]Three Phase - UG'!$C$8:$T$18,12,FALSE),""),"")</f>
        <v/>
      </c>
      <c r="M273" s="679" t="str">
        <f>IF(D273&lt;&gt;"",IF(E273&lt;&gt;"",VLOOKUP(CONCATENATE(D273,"-",E273),'[2]Three Phase - UG'!$C$8:$T$18,13,FALSE),""),"")</f>
        <v/>
      </c>
      <c r="N273" s="678" t="str">
        <f>IF(D273&lt;&gt;"",IF(E273&lt;&gt;"",VLOOKUP(CONCATENATE(D273,"-",E273),'[2]Three Phase - UG'!$C$8:$T$18,15,FALSE)*1000000,""),"")</f>
        <v/>
      </c>
      <c r="O273" s="679"/>
      <c r="P273" s="678"/>
      <c r="W273" s="671"/>
      <c r="X273" s="606"/>
      <c r="Y273" s="606"/>
      <c r="Z273" s="606"/>
      <c r="AA273" s="606"/>
      <c r="AB273" s="606"/>
      <c r="AC273" s="606"/>
      <c r="AD273" s="606"/>
      <c r="AE273" s="606"/>
      <c r="AF273" s="625"/>
      <c r="AG273" s="625"/>
      <c r="AH273" s="625"/>
      <c r="AI273" s="625"/>
      <c r="AJ273" s="625"/>
      <c r="AK273" s="625"/>
      <c r="AL273" s="625"/>
      <c r="AM273" s="625"/>
    </row>
    <row r="274" spans="2:39" s="672" customFormat="1" x14ac:dyDescent="0.25">
      <c r="B274" s="677"/>
      <c r="C274" s="677"/>
      <c r="D274" s="676"/>
      <c r="E274" s="675"/>
      <c r="F274" s="675"/>
      <c r="G274" s="673"/>
      <c r="H274" s="674"/>
      <c r="I274" s="673"/>
      <c r="J274" s="679" t="str">
        <f>IF(D274&lt;&gt;"",IF(E274&lt;&gt;"",VLOOKUP(CONCATENATE(D274,"-",E274),'[2]Three Phase - UG'!$C$8:$T$18,9,FALSE),""),"")</f>
        <v/>
      </c>
      <c r="K274" s="679" t="str">
        <f>IF(D274&lt;&gt;"",IF(E274&lt;&gt;"",VLOOKUP(CONCATENATE(D274,"-",E274),'[2]Three Phase - UG'!$C$8:$T$18,10,FALSE),""),"")</f>
        <v/>
      </c>
      <c r="L274" s="679" t="str">
        <f>IF(D274&lt;&gt;"",IF(E274&lt;&gt;"",VLOOKUP(CONCATENATE(D274,"-",E274),'[2]Three Phase - UG'!$C$8:$T$18,12,FALSE),""),"")</f>
        <v/>
      </c>
      <c r="M274" s="679" t="str">
        <f>IF(D274&lt;&gt;"",IF(E274&lt;&gt;"",VLOOKUP(CONCATENATE(D274,"-",E274),'[2]Three Phase - UG'!$C$8:$T$18,13,FALSE),""),"")</f>
        <v/>
      </c>
      <c r="N274" s="678" t="str">
        <f>IF(D274&lt;&gt;"",IF(E274&lt;&gt;"",VLOOKUP(CONCATENATE(D274,"-",E274),'[2]Three Phase - UG'!$C$8:$T$18,15,FALSE)*1000000,""),"")</f>
        <v/>
      </c>
      <c r="O274" s="679"/>
      <c r="P274" s="678"/>
      <c r="W274" s="671"/>
      <c r="X274" s="606"/>
      <c r="Y274" s="606"/>
      <c r="Z274" s="606"/>
      <c r="AA274" s="606"/>
      <c r="AB274" s="606"/>
      <c r="AC274" s="606"/>
      <c r="AD274" s="606"/>
      <c r="AE274" s="606"/>
      <c r="AF274" s="625"/>
      <c r="AG274" s="625"/>
      <c r="AH274" s="625"/>
      <c r="AI274" s="625"/>
      <c r="AJ274" s="625"/>
      <c r="AK274" s="625"/>
      <c r="AL274" s="625"/>
      <c r="AM274" s="625"/>
    </row>
    <row r="275" spans="2:39" s="672" customFormat="1" x14ac:dyDescent="0.25">
      <c r="B275" s="677"/>
      <c r="C275" s="677"/>
      <c r="D275" s="676"/>
      <c r="E275" s="675"/>
      <c r="F275" s="675"/>
      <c r="G275" s="673"/>
      <c r="H275" s="674"/>
      <c r="I275" s="673"/>
      <c r="J275" s="679" t="str">
        <f>IF(D275&lt;&gt;"",IF(E275&lt;&gt;"",VLOOKUP(CONCATENATE(D275,"-",E275),'[2]Three Phase - UG'!$C$8:$T$18,9,FALSE),""),"")</f>
        <v/>
      </c>
      <c r="K275" s="679" t="str">
        <f>IF(D275&lt;&gt;"",IF(E275&lt;&gt;"",VLOOKUP(CONCATENATE(D275,"-",E275),'[2]Three Phase - UG'!$C$8:$T$18,10,FALSE),""),"")</f>
        <v/>
      </c>
      <c r="L275" s="679" t="str">
        <f>IF(D275&lt;&gt;"",IF(E275&lt;&gt;"",VLOOKUP(CONCATENATE(D275,"-",E275),'[2]Three Phase - UG'!$C$8:$T$18,12,FALSE),""),"")</f>
        <v/>
      </c>
      <c r="M275" s="679" t="str">
        <f>IF(D275&lt;&gt;"",IF(E275&lt;&gt;"",VLOOKUP(CONCATENATE(D275,"-",E275),'[2]Three Phase - UG'!$C$8:$T$18,13,FALSE),""),"")</f>
        <v/>
      </c>
      <c r="N275" s="678" t="str">
        <f>IF(D275&lt;&gt;"",IF(E275&lt;&gt;"",VLOOKUP(CONCATENATE(D275,"-",E275),'[2]Three Phase - UG'!$C$8:$T$18,15,FALSE)*1000000,""),"")</f>
        <v/>
      </c>
      <c r="O275" s="679"/>
      <c r="P275" s="678"/>
      <c r="W275" s="671"/>
      <c r="X275" s="606"/>
      <c r="Y275" s="606"/>
      <c r="Z275" s="606"/>
      <c r="AA275" s="606"/>
      <c r="AB275" s="606"/>
      <c r="AC275" s="606"/>
      <c r="AD275" s="606"/>
      <c r="AE275" s="606"/>
      <c r="AF275" s="625"/>
      <c r="AG275" s="625"/>
      <c r="AH275" s="625"/>
      <c r="AI275" s="625"/>
      <c r="AJ275" s="625"/>
      <c r="AK275" s="625"/>
      <c r="AL275" s="625"/>
      <c r="AM275" s="625"/>
    </row>
    <row r="276" spans="2:39" s="672" customFormat="1" x14ac:dyDescent="0.25">
      <c r="B276" s="677"/>
      <c r="C276" s="677"/>
      <c r="D276" s="676"/>
      <c r="E276" s="675"/>
      <c r="F276" s="675"/>
      <c r="G276" s="673"/>
      <c r="H276" s="674"/>
      <c r="I276" s="673"/>
      <c r="J276" s="679" t="str">
        <f>IF(D276&lt;&gt;"",IF(E276&lt;&gt;"",VLOOKUP(CONCATENATE(D276,"-",E276),'[2]Three Phase - UG'!$C$8:$T$18,9,FALSE),""),"")</f>
        <v/>
      </c>
      <c r="K276" s="679" t="str">
        <f>IF(D276&lt;&gt;"",IF(E276&lt;&gt;"",VLOOKUP(CONCATENATE(D276,"-",E276),'[2]Three Phase - UG'!$C$8:$T$18,10,FALSE),""),"")</f>
        <v/>
      </c>
      <c r="L276" s="679" t="str">
        <f>IF(D276&lt;&gt;"",IF(E276&lt;&gt;"",VLOOKUP(CONCATENATE(D276,"-",E276),'[2]Three Phase - UG'!$C$8:$T$18,12,FALSE),""),"")</f>
        <v/>
      </c>
      <c r="M276" s="679" t="str">
        <f>IF(D276&lt;&gt;"",IF(E276&lt;&gt;"",VLOOKUP(CONCATENATE(D276,"-",E276),'[2]Three Phase - UG'!$C$8:$T$18,13,FALSE),""),"")</f>
        <v/>
      </c>
      <c r="N276" s="678" t="str">
        <f>IF(D276&lt;&gt;"",IF(E276&lt;&gt;"",VLOOKUP(CONCATENATE(D276,"-",E276),'[2]Three Phase - UG'!$C$8:$T$18,15,FALSE)*1000000,""),"")</f>
        <v/>
      </c>
      <c r="O276" s="679"/>
      <c r="P276" s="678"/>
      <c r="W276" s="671"/>
      <c r="X276" s="606"/>
      <c r="Y276" s="606"/>
      <c r="Z276" s="606"/>
      <c r="AA276" s="606"/>
      <c r="AB276" s="606"/>
      <c r="AC276" s="606"/>
      <c r="AD276" s="606"/>
      <c r="AE276" s="606"/>
      <c r="AF276" s="625"/>
      <c r="AG276" s="625"/>
      <c r="AH276" s="625"/>
      <c r="AI276" s="625"/>
      <c r="AJ276" s="625"/>
      <c r="AK276" s="625"/>
      <c r="AL276" s="625"/>
      <c r="AM276" s="625"/>
    </row>
    <row r="277" spans="2:39" s="672" customFormat="1" x14ac:dyDescent="0.25">
      <c r="B277" s="677"/>
      <c r="C277" s="677"/>
      <c r="D277" s="676"/>
      <c r="E277" s="675"/>
      <c r="F277" s="675"/>
      <c r="G277" s="673"/>
      <c r="H277" s="674"/>
      <c r="I277" s="673"/>
      <c r="J277" s="679" t="str">
        <f>IF(D277&lt;&gt;"",IF(E277&lt;&gt;"",VLOOKUP(CONCATENATE(D277,"-",E277),'[2]Three Phase - UG'!$C$8:$T$18,9,FALSE),""),"")</f>
        <v/>
      </c>
      <c r="K277" s="679" t="str">
        <f>IF(D277&lt;&gt;"",IF(E277&lt;&gt;"",VLOOKUP(CONCATENATE(D277,"-",E277),'[2]Three Phase - UG'!$C$8:$T$18,10,FALSE),""),"")</f>
        <v/>
      </c>
      <c r="L277" s="679" t="str">
        <f>IF(D277&lt;&gt;"",IF(E277&lt;&gt;"",VLOOKUP(CONCATENATE(D277,"-",E277),'[2]Three Phase - UG'!$C$8:$T$18,12,FALSE),""),"")</f>
        <v/>
      </c>
      <c r="M277" s="679" t="str">
        <f>IF(D277&lt;&gt;"",IF(E277&lt;&gt;"",VLOOKUP(CONCATENATE(D277,"-",E277),'[2]Three Phase - UG'!$C$8:$T$18,13,FALSE),""),"")</f>
        <v/>
      </c>
      <c r="N277" s="678" t="str">
        <f>IF(D277&lt;&gt;"",IF(E277&lt;&gt;"",VLOOKUP(CONCATENATE(D277,"-",E277),'[2]Three Phase - UG'!$C$8:$T$18,15,FALSE)*1000000,""),"")</f>
        <v/>
      </c>
      <c r="O277" s="679"/>
      <c r="P277" s="678"/>
      <c r="W277" s="671"/>
      <c r="X277" s="606"/>
      <c r="Y277" s="606"/>
      <c r="Z277" s="606"/>
      <c r="AA277" s="606"/>
      <c r="AB277" s="606"/>
      <c r="AC277" s="606"/>
      <c r="AD277" s="606"/>
      <c r="AE277" s="606"/>
      <c r="AF277" s="625"/>
      <c r="AG277" s="625"/>
      <c r="AH277" s="625"/>
      <c r="AI277" s="625"/>
      <c r="AJ277" s="625"/>
      <c r="AK277" s="625"/>
      <c r="AL277" s="625"/>
      <c r="AM277" s="625"/>
    </row>
    <row r="278" spans="2:39" s="672" customFormat="1" x14ac:dyDescent="0.25">
      <c r="B278" s="677"/>
      <c r="C278" s="677"/>
      <c r="D278" s="676"/>
      <c r="E278" s="675"/>
      <c r="F278" s="675"/>
      <c r="G278" s="673"/>
      <c r="H278" s="674"/>
      <c r="I278" s="673"/>
      <c r="J278" s="679" t="str">
        <f>IF(D278&lt;&gt;"",IF(E278&lt;&gt;"",VLOOKUP(CONCATENATE(D278,"-",E278),'[2]Three Phase - UG'!$C$8:$T$18,9,FALSE),""),"")</f>
        <v/>
      </c>
      <c r="K278" s="679" t="str">
        <f>IF(D278&lt;&gt;"",IF(E278&lt;&gt;"",VLOOKUP(CONCATENATE(D278,"-",E278),'[2]Three Phase - UG'!$C$8:$T$18,10,FALSE),""),"")</f>
        <v/>
      </c>
      <c r="L278" s="679" t="str">
        <f>IF(D278&lt;&gt;"",IF(E278&lt;&gt;"",VLOOKUP(CONCATENATE(D278,"-",E278),'[2]Three Phase - UG'!$C$8:$T$18,12,FALSE),""),"")</f>
        <v/>
      </c>
      <c r="M278" s="679" t="str">
        <f>IF(D278&lt;&gt;"",IF(E278&lt;&gt;"",VLOOKUP(CONCATENATE(D278,"-",E278),'[2]Three Phase - UG'!$C$8:$T$18,13,FALSE),""),"")</f>
        <v/>
      </c>
      <c r="N278" s="678" t="str">
        <f>IF(D278&lt;&gt;"",IF(E278&lt;&gt;"",VLOOKUP(CONCATENATE(D278,"-",E278),'[2]Three Phase - UG'!$C$8:$T$18,15,FALSE)*1000000,""),"")</f>
        <v/>
      </c>
      <c r="O278" s="679"/>
      <c r="P278" s="678"/>
      <c r="W278" s="671"/>
      <c r="X278" s="606"/>
      <c r="Y278" s="606"/>
      <c r="Z278" s="606"/>
      <c r="AA278" s="606"/>
      <c r="AB278" s="606"/>
      <c r="AC278" s="606"/>
      <c r="AD278" s="606"/>
      <c r="AE278" s="606"/>
      <c r="AF278" s="625"/>
      <c r="AG278" s="625"/>
      <c r="AH278" s="625"/>
      <c r="AI278" s="625"/>
      <c r="AJ278" s="625"/>
      <c r="AK278" s="625"/>
      <c r="AL278" s="625"/>
      <c r="AM278" s="625"/>
    </row>
    <row r="279" spans="2:39" s="672" customFormat="1" x14ac:dyDescent="0.25">
      <c r="B279" s="677"/>
      <c r="C279" s="677"/>
      <c r="D279" s="676"/>
      <c r="E279" s="675"/>
      <c r="F279" s="675"/>
      <c r="G279" s="673"/>
      <c r="H279" s="674"/>
      <c r="I279" s="673"/>
      <c r="J279" s="679" t="str">
        <f>IF(D279&lt;&gt;"",IF(E279&lt;&gt;"",VLOOKUP(CONCATENATE(D279,"-",E279),'[2]Three Phase - UG'!$C$8:$T$18,9,FALSE),""),"")</f>
        <v/>
      </c>
      <c r="K279" s="679" t="str">
        <f>IF(D279&lt;&gt;"",IF(E279&lt;&gt;"",VLOOKUP(CONCATENATE(D279,"-",E279),'[2]Three Phase - UG'!$C$8:$T$18,10,FALSE),""),"")</f>
        <v/>
      </c>
      <c r="L279" s="679" t="str">
        <f>IF(D279&lt;&gt;"",IF(E279&lt;&gt;"",VLOOKUP(CONCATENATE(D279,"-",E279),'[2]Three Phase - UG'!$C$8:$T$18,12,FALSE),""),"")</f>
        <v/>
      </c>
      <c r="M279" s="679" t="str">
        <f>IF(D279&lt;&gt;"",IF(E279&lt;&gt;"",VLOOKUP(CONCATENATE(D279,"-",E279),'[2]Three Phase - UG'!$C$8:$T$18,13,FALSE),""),"")</f>
        <v/>
      </c>
      <c r="N279" s="678" t="str">
        <f>IF(D279&lt;&gt;"",IF(E279&lt;&gt;"",VLOOKUP(CONCATENATE(D279,"-",E279),'[2]Three Phase - UG'!$C$8:$T$18,15,FALSE)*1000000,""),"")</f>
        <v/>
      </c>
      <c r="O279" s="679"/>
      <c r="P279" s="678"/>
      <c r="W279" s="671"/>
      <c r="X279" s="606"/>
      <c r="Y279" s="606"/>
      <c r="Z279" s="606"/>
      <c r="AA279" s="606"/>
      <c r="AB279" s="606"/>
      <c r="AC279" s="606"/>
      <c r="AD279" s="606"/>
      <c r="AE279" s="606"/>
      <c r="AF279" s="625"/>
      <c r="AG279" s="625"/>
      <c r="AH279" s="625"/>
      <c r="AI279" s="625"/>
      <c r="AJ279" s="625"/>
      <c r="AK279" s="625"/>
      <c r="AL279" s="625"/>
      <c r="AM279" s="625"/>
    </row>
    <row r="280" spans="2:39" s="672" customFormat="1" x14ac:dyDescent="0.25">
      <c r="B280" s="677"/>
      <c r="C280" s="677"/>
      <c r="D280" s="676"/>
      <c r="E280" s="675"/>
      <c r="F280" s="675"/>
      <c r="G280" s="673"/>
      <c r="H280" s="674"/>
      <c r="I280" s="673"/>
      <c r="J280" s="679" t="str">
        <f>IF(D280&lt;&gt;"",IF(E280&lt;&gt;"",VLOOKUP(CONCATENATE(D280,"-",E280),'[2]Three Phase - UG'!$C$8:$T$18,9,FALSE),""),"")</f>
        <v/>
      </c>
      <c r="K280" s="679" t="str">
        <f>IF(D280&lt;&gt;"",IF(E280&lt;&gt;"",VLOOKUP(CONCATENATE(D280,"-",E280),'[2]Three Phase - UG'!$C$8:$T$18,10,FALSE),""),"")</f>
        <v/>
      </c>
      <c r="L280" s="679" t="str">
        <f>IF(D280&lt;&gt;"",IF(E280&lt;&gt;"",VLOOKUP(CONCATENATE(D280,"-",E280),'[2]Three Phase - UG'!$C$8:$T$18,12,FALSE),""),"")</f>
        <v/>
      </c>
      <c r="M280" s="679" t="str">
        <f>IF(D280&lt;&gt;"",IF(E280&lt;&gt;"",VLOOKUP(CONCATENATE(D280,"-",E280),'[2]Three Phase - UG'!$C$8:$T$18,13,FALSE),""),"")</f>
        <v/>
      </c>
      <c r="N280" s="678" t="str">
        <f>IF(D280&lt;&gt;"",IF(E280&lt;&gt;"",VLOOKUP(CONCATENATE(D280,"-",E280),'[2]Three Phase - UG'!$C$8:$T$18,15,FALSE)*1000000,""),"")</f>
        <v/>
      </c>
      <c r="O280" s="679"/>
      <c r="P280" s="678"/>
      <c r="W280" s="671"/>
      <c r="X280" s="606"/>
      <c r="Y280" s="606"/>
      <c r="Z280" s="606"/>
      <c r="AA280" s="606"/>
      <c r="AB280" s="606"/>
      <c r="AC280" s="606"/>
      <c r="AD280" s="606"/>
      <c r="AE280" s="606"/>
      <c r="AF280" s="625"/>
      <c r="AG280" s="625"/>
      <c r="AH280" s="625"/>
      <c r="AI280" s="625"/>
      <c r="AJ280" s="625"/>
      <c r="AK280" s="625"/>
      <c r="AL280" s="625"/>
      <c r="AM280" s="625"/>
    </row>
    <row r="281" spans="2:39" s="672" customFormat="1" x14ac:dyDescent="0.25">
      <c r="B281" s="677"/>
      <c r="C281" s="677"/>
      <c r="D281" s="676"/>
      <c r="E281" s="675"/>
      <c r="F281" s="675"/>
      <c r="G281" s="673"/>
      <c r="H281" s="674"/>
      <c r="I281" s="673"/>
      <c r="J281" s="679" t="str">
        <f>IF(D281&lt;&gt;"",IF(E281&lt;&gt;"",VLOOKUP(CONCATENATE(D281,"-",E281),'[2]Three Phase - UG'!$C$8:$T$18,9,FALSE),""),"")</f>
        <v/>
      </c>
      <c r="K281" s="679" t="str">
        <f>IF(D281&lt;&gt;"",IF(E281&lt;&gt;"",VLOOKUP(CONCATENATE(D281,"-",E281),'[2]Three Phase - UG'!$C$8:$T$18,10,FALSE),""),"")</f>
        <v/>
      </c>
      <c r="L281" s="679" t="str">
        <f>IF(D281&lt;&gt;"",IF(E281&lt;&gt;"",VLOOKUP(CONCATENATE(D281,"-",E281),'[2]Three Phase - UG'!$C$8:$T$18,12,FALSE),""),"")</f>
        <v/>
      </c>
      <c r="M281" s="679" t="str">
        <f>IF(D281&lt;&gt;"",IF(E281&lt;&gt;"",VLOOKUP(CONCATENATE(D281,"-",E281),'[2]Three Phase - UG'!$C$8:$T$18,13,FALSE),""),"")</f>
        <v/>
      </c>
      <c r="N281" s="678" t="str">
        <f>IF(D281&lt;&gt;"",IF(E281&lt;&gt;"",VLOOKUP(CONCATENATE(D281,"-",E281),'[2]Three Phase - UG'!$C$8:$T$18,15,FALSE)*1000000,""),"")</f>
        <v/>
      </c>
      <c r="O281" s="679"/>
      <c r="P281" s="678"/>
      <c r="W281" s="671"/>
      <c r="X281" s="606"/>
      <c r="Y281" s="606"/>
      <c r="Z281" s="606"/>
      <c r="AA281" s="606"/>
      <c r="AB281" s="606"/>
      <c r="AC281" s="606"/>
      <c r="AD281" s="606"/>
      <c r="AE281" s="606"/>
      <c r="AF281" s="625"/>
      <c r="AG281" s="625"/>
      <c r="AH281" s="625"/>
      <c r="AI281" s="625"/>
      <c r="AJ281" s="625"/>
      <c r="AK281" s="625"/>
      <c r="AL281" s="625"/>
      <c r="AM281" s="625"/>
    </row>
    <row r="282" spans="2:39" s="672" customFormat="1" x14ac:dyDescent="0.25">
      <c r="B282" s="677"/>
      <c r="C282" s="677"/>
      <c r="D282" s="676"/>
      <c r="E282" s="675"/>
      <c r="F282" s="675"/>
      <c r="G282" s="673"/>
      <c r="H282" s="674"/>
      <c r="I282" s="673"/>
      <c r="J282" s="679" t="str">
        <f>IF(D282&lt;&gt;"",IF(E282&lt;&gt;"",VLOOKUP(CONCATENATE(D282,"-",E282),'[2]Three Phase - UG'!$C$8:$T$18,9,FALSE),""),"")</f>
        <v/>
      </c>
      <c r="K282" s="679" t="str">
        <f>IF(D282&lt;&gt;"",IF(E282&lt;&gt;"",VLOOKUP(CONCATENATE(D282,"-",E282),'[2]Three Phase - UG'!$C$8:$T$18,10,FALSE),""),"")</f>
        <v/>
      </c>
      <c r="L282" s="679" t="str">
        <f>IF(D282&lt;&gt;"",IF(E282&lt;&gt;"",VLOOKUP(CONCATENATE(D282,"-",E282),'[2]Three Phase - UG'!$C$8:$T$18,12,FALSE),""),"")</f>
        <v/>
      </c>
      <c r="M282" s="679" t="str">
        <f>IF(D282&lt;&gt;"",IF(E282&lt;&gt;"",VLOOKUP(CONCATENATE(D282,"-",E282),'[2]Three Phase - UG'!$C$8:$T$18,13,FALSE),""),"")</f>
        <v/>
      </c>
      <c r="N282" s="678" t="str">
        <f>IF(D282&lt;&gt;"",IF(E282&lt;&gt;"",VLOOKUP(CONCATENATE(D282,"-",E282),'[2]Three Phase - UG'!$C$8:$T$18,15,FALSE)*1000000,""),"")</f>
        <v/>
      </c>
      <c r="O282" s="679"/>
      <c r="P282" s="678"/>
      <c r="W282" s="671"/>
      <c r="X282" s="606"/>
      <c r="Y282" s="606"/>
      <c r="Z282" s="606"/>
      <c r="AA282" s="606"/>
      <c r="AB282" s="606"/>
      <c r="AC282" s="606"/>
      <c r="AD282" s="606"/>
      <c r="AE282" s="606"/>
      <c r="AF282" s="625"/>
      <c r="AG282" s="625"/>
      <c r="AH282" s="625"/>
      <c r="AI282" s="625"/>
      <c r="AJ282" s="625"/>
      <c r="AK282" s="625"/>
      <c r="AL282" s="625"/>
      <c r="AM282" s="625"/>
    </row>
    <row r="283" spans="2:39" s="672" customFormat="1" x14ac:dyDescent="0.25">
      <c r="B283" s="677"/>
      <c r="C283" s="677"/>
      <c r="D283" s="676"/>
      <c r="E283" s="675"/>
      <c r="F283" s="675"/>
      <c r="G283" s="673"/>
      <c r="H283" s="674"/>
      <c r="I283" s="673"/>
      <c r="J283" s="679" t="str">
        <f>IF(D283&lt;&gt;"",IF(E283&lt;&gt;"",VLOOKUP(CONCATENATE(D283,"-",E283),'[2]Three Phase - UG'!$C$8:$T$18,9,FALSE),""),"")</f>
        <v/>
      </c>
      <c r="K283" s="679" t="str">
        <f>IF(D283&lt;&gt;"",IF(E283&lt;&gt;"",VLOOKUP(CONCATENATE(D283,"-",E283),'[2]Three Phase - UG'!$C$8:$T$18,10,FALSE),""),"")</f>
        <v/>
      </c>
      <c r="L283" s="679" t="str">
        <f>IF(D283&lt;&gt;"",IF(E283&lt;&gt;"",VLOOKUP(CONCATENATE(D283,"-",E283),'[2]Three Phase - UG'!$C$8:$T$18,12,FALSE),""),"")</f>
        <v/>
      </c>
      <c r="M283" s="679" t="str">
        <f>IF(D283&lt;&gt;"",IF(E283&lt;&gt;"",VLOOKUP(CONCATENATE(D283,"-",E283),'[2]Three Phase - UG'!$C$8:$T$18,13,FALSE),""),"")</f>
        <v/>
      </c>
      <c r="N283" s="678" t="str">
        <f>IF(D283&lt;&gt;"",IF(E283&lt;&gt;"",VLOOKUP(CONCATENATE(D283,"-",E283),'[2]Three Phase - UG'!$C$8:$T$18,15,FALSE)*1000000,""),"")</f>
        <v/>
      </c>
      <c r="O283" s="679"/>
      <c r="P283" s="678"/>
      <c r="W283" s="671"/>
      <c r="X283" s="606"/>
      <c r="Y283" s="606"/>
      <c r="Z283" s="606"/>
      <c r="AA283" s="606"/>
      <c r="AB283" s="606"/>
      <c r="AC283" s="606"/>
      <c r="AD283" s="606"/>
      <c r="AE283" s="606"/>
      <c r="AF283" s="625"/>
      <c r="AG283" s="625"/>
      <c r="AH283" s="625"/>
      <c r="AI283" s="625"/>
      <c r="AJ283" s="625"/>
      <c r="AK283" s="625"/>
      <c r="AL283" s="625"/>
      <c r="AM283" s="625"/>
    </row>
    <row r="284" spans="2:39" s="672" customFormat="1" x14ac:dyDescent="0.25">
      <c r="B284" s="677"/>
      <c r="C284" s="677"/>
      <c r="D284" s="676"/>
      <c r="E284" s="675"/>
      <c r="F284" s="675"/>
      <c r="G284" s="673"/>
      <c r="H284" s="674"/>
      <c r="I284" s="673"/>
      <c r="J284" s="679" t="str">
        <f>IF(D284&lt;&gt;"",IF(E284&lt;&gt;"",VLOOKUP(CONCATENATE(D284,"-",E284),'[2]Three Phase - UG'!$C$8:$T$18,9,FALSE),""),"")</f>
        <v/>
      </c>
      <c r="K284" s="679" t="str">
        <f>IF(D284&lt;&gt;"",IF(E284&lt;&gt;"",VLOOKUP(CONCATENATE(D284,"-",E284),'[2]Three Phase - UG'!$C$8:$T$18,10,FALSE),""),"")</f>
        <v/>
      </c>
      <c r="L284" s="679" t="str">
        <f>IF(D284&lt;&gt;"",IF(E284&lt;&gt;"",VLOOKUP(CONCATENATE(D284,"-",E284),'[2]Three Phase - UG'!$C$8:$T$18,12,FALSE),""),"")</f>
        <v/>
      </c>
      <c r="M284" s="679" t="str">
        <f>IF(D284&lt;&gt;"",IF(E284&lt;&gt;"",VLOOKUP(CONCATENATE(D284,"-",E284),'[2]Three Phase - UG'!$C$8:$T$18,13,FALSE),""),"")</f>
        <v/>
      </c>
      <c r="N284" s="678" t="str">
        <f>IF(D284&lt;&gt;"",IF(E284&lt;&gt;"",VLOOKUP(CONCATENATE(D284,"-",E284),'[2]Three Phase - UG'!$C$8:$T$18,15,FALSE)*1000000,""),"")</f>
        <v/>
      </c>
      <c r="O284" s="679"/>
      <c r="P284" s="678"/>
      <c r="W284" s="671"/>
      <c r="X284" s="606"/>
      <c r="Y284" s="606"/>
      <c r="Z284" s="606"/>
      <c r="AA284" s="606"/>
      <c r="AB284" s="606"/>
      <c r="AC284" s="606"/>
      <c r="AD284" s="606"/>
      <c r="AE284" s="606"/>
      <c r="AF284" s="625"/>
      <c r="AG284" s="625"/>
      <c r="AH284" s="625"/>
      <c r="AI284" s="625"/>
      <c r="AJ284" s="625"/>
      <c r="AK284" s="625"/>
      <c r="AL284" s="625"/>
      <c r="AM284" s="625"/>
    </row>
    <row r="285" spans="2:39" s="672" customFormat="1" x14ac:dyDescent="0.25">
      <c r="B285" s="677"/>
      <c r="C285" s="677"/>
      <c r="D285" s="676"/>
      <c r="E285" s="675"/>
      <c r="F285" s="675"/>
      <c r="G285" s="673"/>
      <c r="H285" s="674"/>
      <c r="I285" s="673"/>
      <c r="J285" s="679" t="str">
        <f>IF(D285&lt;&gt;"",IF(E285&lt;&gt;"",VLOOKUP(CONCATENATE(D285,"-",E285),'[2]Three Phase - UG'!$C$8:$T$18,9,FALSE),""),"")</f>
        <v/>
      </c>
      <c r="K285" s="679" t="str">
        <f>IF(D285&lt;&gt;"",IF(E285&lt;&gt;"",VLOOKUP(CONCATENATE(D285,"-",E285),'[2]Three Phase - UG'!$C$8:$T$18,10,FALSE),""),"")</f>
        <v/>
      </c>
      <c r="L285" s="679" t="str">
        <f>IF(D285&lt;&gt;"",IF(E285&lt;&gt;"",VLOOKUP(CONCATENATE(D285,"-",E285),'[2]Three Phase - UG'!$C$8:$T$18,12,FALSE),""),"")</f>
        <v/>
      </c>
      <c r="M285" s="679" t="str">
        <f>IF(D285&lt;&gt;"",IF(E285&lt;&gt;"",VLOOKUP(CONCATENATE(D285,"-",E285),'[2]Three Phase - UG'!$C$8:$T$18,13,FALSE),""),"")</f>
        <v/>
      </c>
      <c r="N285" s="678" t="str">
        <f>IF(D285&lt;&gt;"",IF(E285&lt;&gt;"",VLOOKUP(CONCATENATE(D285,"-",E285),'[2]Three Phase - UG'!$C$8:$T$18,15,FALSE)*1000000,""),"")</f>
        <v/>
      </c>
      <c r="O285" s="679"/>
      <c r="P285" s="678"/>
      <c r="W285" s="671"/>
      <c r="X285" s="606"/>
      <c r="Y285" s="606"/>
      <c r="Z285" s="606"/>
      <c r="AA285" s="606"/>
      <c r="AB285" s="606"/>
      <c r="AC285" s="606"/>
      <c r="AD285" s="606"/>
      <c r="AE285" s="606"/>
      <c r="AF285" s="625"/>
      <c r="AG285" s="625"/>
      <c r="AH285" s="625"/>
      <c r="AI285" s="625"/>
      <c r="AJ285" s="625"/>
      <c r="AK285" s="625"/>
      <c r="AL285" s="625"/>
      <c r="AM285" s="625"/>
    </row>
    <row r="286" spans="2:39" s="672" customFormat="1" x14ac:dyDescent="0.25">
      <c r="B286" s="677"/>
      <c r="C286" s="677"/>
      <c r="D286" s="676"/>
      <c r="E286" s="675"/>
      <c r="F286" s="675"/>
      <c r="G286" s="673"/>
      <c r="H286" s="674"/>
      <c r="I286" s="673"/>
      <c r="J286" s="679" t="str">
        <f>IF(D286&lt;&gt;"",IF(E286&lt;&gt;"",VLOOKUP(CONCATENATE(D286,"-",E286),'[2]Three Phase - UG'!$C$8:$T$18,9,FALSE),""),"")</f>
        <v/>
      </c>
      <c r="K286" s="679" t="str">
        <f>IF(D286&lt;&gt;"",IF(E286&lt;&gt;"",VLOOKUP(CONCATENATE(D286,"-",E286),'[2]Three Phase - UG'!$C$8:$T$18,10,FALSE),""),"")</f>
        <v/>
      </c>
      <c r="L286" s="679" t="str">
        <f>IF(D286&lt;&gt;"",IF(E286&lt;&gt;"",VLOOKUP(CONCATENATE(D286,"-",E286),'[2]Three Phase - UG'!$C$8:$T$18,12,FALSE),""),"")</f>
        <v/>
      </c>
      <c r="M286" s="679" t="str">
        <f>IF(D286&lt;&gt;"",IF(E286&lt;&gt;"",VLOOKUP(CONCATENATE(D286,"-",E286),'[2]Three Phase - UG'!$C$8:$T$18,13,FALSE),""),"")</f>
        <v/>
      </c>
      <c r="N286" s="678" t="str">
        <f>IF(D286&lt;&gt;"",IF(E286&lt;&gt;"",VLOOKUP(CONCATENATE(D286,"-",E286),'[2]Three Phase - UG'!$C$8:$T$18,15,FALSE)*1000000,""),"")</f>
        <v/>
      </c>
      <c r="O286" s="679"/>
      <c r="P286" s="678"/>
      <c r="W286" s="671"/>
      <c r="X286" s="606"/>
      <c r="Y286" s="606"/>
      <c r="Z286" s="606"/>
      <c r="AA286" s="606"/>
      <c r="AB286" s="606"/>
      <c r="AC286" s="606"/>
      <c r="AD286" s="606"/>
      <c r="AE286" s="606"/>
      <c r="AF286" s="625"/>
      <c r="AG286" s="625"/>
      <c r="AH286" s="625"/>
      <c r="AI286" s="625"/>
      <c r="AJ286" s="625"/>
      <c r="AK286" s="625"/>
      <c r="AL286" s="625"/>
      <c r="AM286" s="625"/>
    </row>
    <row r="287" spans="2:39" s="672" customFormat="1" x14ac:dyDescent="0.25">
      <c r="B287" s="677"/>
      <c r="C287" s="677"/>
      <c r="D287" s="676"/>
      <c r="E287" s="675"/>
      <c r="F287" s="675"/>
      <c r="G287" s="673"/>
      <c r="H287" s="674"/>
      <c r="I287" s="673"/>
      <c r="J287" s="679" t="str">
        <f>IF(D287&lt;&gt;"",IF(E287&lt;&gt;"",VLOOKUP(CONCATENATE(D287,"-",E287),'[2]Three Phase - UG'!$C$8:$T$18,9,FALSE),""),"")</f>
        <v/>
      </c>
      <c r="K287" s="679" t="str">
        <f>IF(D287&lt;&gt;"",IF(E287&lt;&gt;"",VLOOKUP(CONCATENATE(D287,"-",E287),'[2]Three Phase - UG'!$C$8:$T$18,10,FALSE),""),"")</f>
        <v/>
      </c>
      <c r="L287" s="679" t="str">
        <f>IF(D287&lt;&gt;"",IF(E287&lt;&gt;"",VLOOKUP(CONCATENATE(D287,"-",E287),'[2]Three Phase - UG'!$C$8:$T$18,12,FALSE),""),"")</f>
        <v/>
      </c>
      <c r="M287" s="679" t="str">
        <f>IF(D287&lt;&gt;"",IF(E287&lt;&gt;"",VLOOKUP(CONCATENATE(D287,"-",E287),'[2]Three Phase - UG'!$C$8:$T$18,13,FALSE),""),"")</f>
        <v/>
      </c>
      <c r="N287" s="678" t="str">
        <f>IF(D287&lt;&gt;"",IF(E287&lt;&gt;"",VLOOKUP(CONCATENATE(D287,"-",E287),'[2]Three Phase - UG'!$C$8:$T$18,15,FALSE)*1000000,""),"")</f>
        <v/>
      </c>
      <c r="O287" s="679"/>
      <c r="P287" s="678"/>
      <c r="W287" s="671"/>
      <c r="X287" s="606"/>
      <c r="Y287" s="606"/>
      <c r="Z287" s="606"/>
      <c r="AA287" s="606"/>
      <c r="AB287" s="606"/>
      <c r="AC287" s="606"/>
      <c r="AD287" s="606"/>
      <c r="AE287" s="606"/>
      <c r="AF287" s="625"/>
      <c r="AG287" s="625"/>
      <c r="AH287" s="625"/>
      <c r="AI287" s="625"/>
      <c r="AJ287" s="625"/>
      <c r="AK287" s="625"/>
      <c r="AL287" s="625"/>
      <c r="AM287" s="625"/>
    </row>
    <row r="288" spans="2:39" s="672" customFormat="1" x14ac:dyDescent="0.25">
      <c r="B288" s="677"/>
      <c r="C288" s="677"/>
      <c r="D288" s="676"/>
      <c r="E288" s="675"/>
      <c r="F288" s="675"/>
      <c r="G288" s="673"/>
      <c r="H288" s="674"/>
      <c r="I288" s="673"/>
      <c r="J288" s="679" t="str">
        <f>IF(D288&lt;&gt;"",IF(E288&lt;&gt;"",VLOOKUP(CONCATENATE(D288,"-",E288),'[2]Three Phase - UG'!$C$8:$T$18,9,FALSE),""),"")</f>
        <v/>
      </c>
      <c r="K288" s="679" t="str">
        <f>IF(D288&lt;&gt;"",IF(E288&lt;&gt;"",VLOOKUP(CONCATENATE(D288,"-",E288),'[2]Three Phase - UG'!$C$8:$T$18,10,FALSE),""),"")</f>
        <v/>
      </c>
      <c r="L288" s="679" t="str">
        <f>IF(D288&lt;&gt;"",IF(E288&lt;&gt;"",VLOOKUP(CONCATENATE(D288,"-",E288),'[2]Three Phase - UG'!$C$8:$T$18,12,FALSE),""),"")</f>
        <v/>
      </c>
      <c r="M288" s="679" t="str">
        <f>IF(D288&lt;&gt;"",IF(E288&lt;&gt;"",VLOOKUP(CONCATENATE(D288,"-",E288),'[2]Three Phase - UG'!$C$8:$T$18,13,FALSE),""),"")</f>
        <v/>
      </c>
      <c r="N288" s="678" t="str">
        <f>IF(D288&lt;&gt;"",IF(E288&lt;&gt;"",VLOOKUP(CONCATENATE(D288,"-",E288),'[2]Three Phase - UG'!$C$8:$T$18,15,FALSE)*1000000,""),"")</f>
        <v/>
      </c>
      <c r="O288" s="679"/>
      <c r="P288" s="678"/>
      <c r="W288" s="671"/>
      <c r="X288" s="606"/>
      <c r="Y288" s="606"/>
      <c r="Z288" s="606"/>
      <c r="AA288" s="606"/>
      <c r="AB288" s="606"/>
      <c r="AC288" s="606"/>
      <c r="AD288" s="606"/>
      <c r="AE288" s="606"/>
      <c r="AF288" s="625"/>
      <c r="AG288" s="625"/>
      <c r="AH288" s="625"/>
      <c r="AI288" s="625"/>
      <c r="AJ288" s="625"/>
      <c r="AK288" s="625"/>
      <c r="AL288" s="625"/>
      <c r="AM288" s="625"/>
    </row>
    <row r="289" spans="2:39" s="672" customFormat="1" x14ac:dyDescent="0.25">
      <c r="B289" s="677"/>
      <c r="C289" s="677"/>
      <c r="D289" s="676"/>
      <c r="E289" s="675"/>
      <c r="F289" s="675"/>
      <c r="G289" s="673"/>
      <c r="H289" s="674"/>
      <c r="I289" s="673"/>
      <c r="J289" s="679" t="str">
        <f>IF(D289&lt;&gt;"",IF(E289&lt;&gt;"",VLOOKUP(CONCATENATE(D289,"-",E289),'[2]Three Phase - UG'!$C$8:$T$18,9,FALSE),""),"")</f>
        <v/>
      </c>
      <c r="K289" s="679" t="str">
        <f>IF(D289&lt;&gt;"",IF(E289&lt;&gt;"",VLOOKUP(CONCATENATE(D289,"-",E289),'[2]Three Phase - UG'!$C$8:$T$18,10,FALSE),""),"")</f>
        <v/>
      </c>
      <c r="L289" s="679" t="str">
        <f>IF(D289&lt;&gt;"",IF(E289&lt;&gt;"",VLOOKUP(CONCATENATE(D289,"-",E289),'[2]Three Phase - UG'!$C$8:$T$18,12,FALSE),""),"")</f>
        <v/>
      </c>
      <c r="M289" s="679" t="str">
        <f>IF(D289&lt;&gt;"",IF(E289&lt;&gt;"",VLOOKUP(CONCATENATE(D289,"-",E289),'[2]Three Phase - UG'!$C$8:$T$18,13,FALSE),""),"")</f>
        <v/>
      </c>
      <c r="N289" s="678" t="str">
        <f>IF(D289&lt;&gt;"",IF(E289&lt;&gt;"",VLOOKUP(CONCATENATE(D289,"-",E289),'[2]Three Phase - UG'!$C$8:$T$18,15,FALSE)*1000000,""),"")</f>
        <v/>
      </c>
      <c r="O289" s="679"/>
      <c r="P289" s="678"/>
      <c r="W289" s="671"/>
      <c r="X289" s="606"/>
      <c r="Y289" s="606"/>
      <c r="Z289" s="606"/>
      <c r="AA289" s="606"/>
      <c r="AB289" s="606"/>
      <c r="AC289" s="606"/>
      <c r="AD289" s="606"/>
      <c r="AE289" s="606"/>
      <c r="AF289" s="625"/>
      <c r="AG289" s="625"/>
      <c r="AH289" s="625"/>
      <c r="AI289" s="625"/>
      <c r="AJ289" s="625"/>
      <c r="AK289" s="625"/>
      <c r="AL289" s="625"/>
      <c r="AM289" s="625"/>
    </row>
    <row r="290" spans="2:39" s="672" customFormat="1" x14ac:dyDescent="0.25">
      <c r="B290" s="677"/>
      <c r="C290" s="677"/>
      <c r="D290" s="676"/>
      <c r="E290" s="675"/>
      <c r="F290" s="675"/>
      <c r="G290" s="673"/>
      <c r="H290" s="674"/>
      <c r="I290" s="673"/>
      <c r="J290" s="679" t="str">
        <f>IF(D290&lt;&gt;"",IF(E290&lt;&gt;"",VLOOKUP(CONCATENATE(D290,"-",E290),'[2]Three Phase - UG'!$C$8:$T$18,9,FALSE),""),"")</f>
        <v/>
      </c>
      <c r="K290" s="679" t="str">
        <f>IF(D290&lt;&gt;"",IF(E290&lt;&gt;"",VLOOKUP(CONCATENATE(D290,"-",E290),'[2]Three Phase - UG'!$C$8:$T$18,10,FALSE),""),"")</f>
        <v/>
      </c>
      <c r="L290" s="679" t="str">
        <f>IF(D290&lt;&gt;"",IF(E290&lt;&gt;"",VLOOKUP(CONCATENATE(D290,"-",E290),'[2]Three Phase - UG'!$C$8:$T$18,12,FALSE),""),"")</f>
        <v/>
      </c>
      <c r="M290" s="679" t="str">
        <f>IF(D290&lt;&gt;"",IF(E290&lt;&gt;"",VLOOKUP(CONCATENATE(D290,"-",E290),'[2]Three Phase - UG'!$C$8:$T$18,13,FALSE),""),"")</f>
        <v/>
      </c>
      <c r="N290" s="678" t="str">
        <f>IF(D290&lt;&gt;"",IF(E290&lt;&gt;"",VLOOKUP(CONCATENATE(D290,"-",E290),'[2]Three Phase - UG'!$C$8:$T$18,15,FALSE)*1000000,""),"")</f>
        <v/>
      </c>
      <c r="O290" s="679"/>
      <c r="P290" s="678"/>
      <c r="W290" s="671"/>
      <c r="X290" s="606"/>
      <c r="Y290" s="606"/>
      <c r="Z290" s="606"/>
      <c r="AA290" s="606"/>
      <c r="AB290" s="606"/>
      <c r="AC290" s="606"/>
      <c r="AD290" s="606"/>
      <c r="AE290" s="606"/>
      <c r="AF290" s="625"/>
      <c r="AG290" s="625"/>
      <c r="AH290" s="625"/>
      <c r="AI290" s="625"/>
      <c r="AJ290" s="625"/>
      <c r="AK290" s="625"/>
      <c r="AL290" s="625"/>
      <c r="AM290" s="625"/>
    </row>
    <row r="291" spans="2:39" s="672" customFormat="1" x14ac:dyDescent="0.25">
      <c r="B291" s="677"/>
      <c r="C291" s="677"/>
      <c r="D291" s="676"/>
      <c r="E291" s="675"/>
      <c r="F291" s="675"/>
      <c r="G291" s="673"/>
      <c r="H291" s="674"/>
      <c r="I291" s="673"/>
      <c r="J291" s="679" t="str">
        <f>IF(D291&lt;&gt;"",IF(E291&lt;&gt;"",VLOOKUP(CONCATENATE(D291,"-",E291),'[2]Three Phase - UG'!$C$8:$T$18,9,FALSE),""),"")</f>
        <v/>
      </c>
      <c r="K291" s="679" t="str">
        <f>IF(D291&lt;&gt;"",IF(E291&lt;&gt;"",VLOOKUP(CONCATENATE(D291,"-",E291),'[2]Three Phase - UG'!$C$8:$T$18,10,FALSE),""),"")</f>
        <v/>
      </c>
      <c r="L291" s="679" t="str">
        <f>IF(D291&lt;&gt;"",IF(E291&lt;&gt;"",VLOOKUP(CONCATENATE(D291,"-",E291),'[2]Three Phase - UG'!$C$8:$T$18,12,FALSE),""),"")</f>
        <v/>
      </c>
      <c r="M291" s="679" t="str">
        <f>IF(D291&lt;&gt;"",IF(E291&lt;&gt;"",VLOOKUP(CONCATENATE(D291,"-",E291),'[2]Three Phase - UG'!$C$8:$T$18,13,FALSE),""),"")</f>
        <v/>
      </c>
      <c r="N291" s="678" t="str">
        <f>IF(D291&lt;&gt;"",IF(E291&lt;&gt;"",VLOOKUP(CONCATENATE(D291,"-",E291),'[2]Three Phase - UG'!$C$8:$T$18,15,FALSE)*1000000,""),"")</f>
        <v/>
      </c>
      <c r="O291" s="679"/>
      <c r="P291" s="678"/>
      <c r="W291" s="671"/>
      <c r="X291" s="606"/>
      <c r="Y291" s="606"/>
      <c r="Z291" s="606"/>
      <c r="AA291" s="606"/>
      <c r="AB291" s="606"/>
      <c r="AC291" s="606"/>
      <c r="AD291" s="606"/>
      <c r="AE291" s="606"/>
      <c r="AF291" s="625"/>
      <c r="AG291" s="625"/>
      <c r="AH291" s="625"/>
      <c r="AI291" s="625"/>
      <c r="AJ291" s="625"/>
      <c r="AK291" s="625"/>
      <c r="AL291" s="625"/>
      <c r="AM291" s="625"/>
    </row>
    <row r="292" spans="2:39" s="672" customFormat="1" x14ac:dyDescent="0.25">
      <c r="B292" s="677"/>
      <c r="C292" s="677"/>
      <c r="D292" s="676"/>
      <c r="E292" s="675"/>
      <c r="F292" s="675"/>
      <c r="G292" s="673"/>
      <c r="H292" s="674"/>
      <c r="I292" s="673"/>
      <c r="J292" s="679" t="str">
        <f>IF(D292&lt;&gt;"",IF(E292&lt;&gt;"",VLOOKUP(CONCATENATE(D292,"-",E292),'[2]Three Phase - UG'!$C$8:$T$18,9,FALSE),""),"")</f>
        <v/>
      </c>
      <c r="K292" s="679" t="str">
        <f>IF(D292&lt;&gt;"",IF(E292&lt;&gt;"",VLOOKUP(CONCATENATE(D292,"-",E292),'[2]Three Phase - UG'!$C$8:$T$18,10,FALSE),""),"")</f>
        <v/>
      </c>
      <c r="L292" s="679" t="str">
        <f>IF(D292&lt;&gt;"",IF(E292&lt;&gt;"",VLOOKUP(CONCATENATE(D292,"-",E292),'[2]Three Phase - UG'!$C$8:$T$18,12,FALSE),""),"")</f>
        <v/>
      </c>
      <c r="M292" s="679" t="str">
        <f>IF(D292&lt;&gt;"",IF(E292&lt;&gt;"",VLOOKUP(CONCATENATE(D292,"-",E292),'[2]Three Phase - UG'!$C$8:$T$18,13,FALSE),""),"")</f>
        <v/>
      </c>
      <c r="N292" s="678" t="str">
        <f>IF(D292&lt;&gt;"",IF(E292&lt;&gt;"",VLOOKUP(CONCATENATE(D292,"-",E292),'[2]Three Phase - UG'!$C$8:$T$18,15,FALSE)*1000000,""),"")</f>
        <v/>
      </c>
      <c r="O292" s="679"/>
      <c r="P292" s="678"/>
      <c r="W292" s="671"/>
      <c r="X292" s="606"/>
      <c r="Y292" s="606"/>
      <c r="Z292" s="606"/>
      <c r="AA292" s="606"/>
      <c r="AB292" s="606"/>
      <c r="AC292" s="606"/>
      <c r="AD292" s="606"/>
      <c r="AE292" s="606"/>
      <c r="AF292" s="625"/>
      <c r="AG292" s="625"/>
      <c r="AH292" s="625"/>
      <c r="AI292" s="625"/>
      <c r="AJ292" s="625"/>
      <c r="AK292" s="625"/>
      <c r="AL292" s="625"/>
      <c r="AM292" s="625"/>
    </row>
    <row r="293" spans="2:39" s="672" customFormat="1" x14ac:dyDescent="0.25">
      <c r="B293" s="677"/>
      <c r="C293" s="677"/>
      <c r="D293" s="676"/>
      <c r="E293" s="675"/>
      <c r="F293" s="675"/>
      <c r="G293" s="673"/>
      <c r="H293" s="674"/>
      <c r="I293" s="673"/>
      <c r="J293" s="679" t="str">
        <f>IF(D293&lt;&gt;"",IF(E293&lt;&gt;"",VLOOKUP(CONCATENATE(D293,"-",E293),'[2]Three Phase - UG'!$C$8:$T$18,9,FALSE),""),"")</f>
        <v/>
      </c>
      <c r="K293" s="679" t="str">
        <f>IF(D293&lt;&gt;"",IF(E293&lt;&gt;"",VLOOKUP(CONCATENATE(D293,"-",E293),'[2]Three Phase - UG'!$C$8:$T$18,10,FALSE),""),"")</f>
        <v/>
      </c>
      <c r="L293" s="679" t="str">
        <f>IF(D293&lt;&gt;"",IF(E293&lt;&gt;"",VLOOKUP(CONCATENATE(D293,"-",E293),'[2]Three Phase - UG'!$C$8:$T$18,12,FALSE),""),"")</f>
        <v/>
      </c>
      <c r="M293" s="679" t="str">
        <f>IF(D293&lt;&gt;"",IF(E293&lt;&gt;"",VLOOKUP(CONCATENATE(D293,"-",E293),'[2]Three Phase - UG'!$C$8:$T$18,13,FALSE),""),"")</f>
        <v/>
      </c>
      <c r="N293" s="678" t="str">
        <f>IF(D293&lt;&gt;"",IF(E293&lt;&gt;"",VLOOKUP(CONCATENATE(D293,"-",E293),'[2]Three Phase - UG'!$C$8:$T$18,15,FALSE)*1000000,""),"")</f>
        <v/>
      </c>
      <c r="O293" s="679"/>
      <c r="P293" s="678"/>
      <c r="W293" s="671"/>
      <c r="X293" s="606"/>
      <c r="Y293" s="606"/>
      <c r="Z293" s="606"/>
      <c r="AA293" s="606"/>
      <c r="AB293" s="606"/>
      <c r="AC293" s="606"/>
      <c r="AD293" s="606"/>
      <c r="AE293" s="606"/>
      <c r="AF293" s="625"/>
      <c r="AG293" s="625"/>
      <c r="AH293" s="625"/>
      <c r="AI293" s="625"/>
      <c r="AJ293" s="625"/>
      <c r="AK293" s="625"/>
      <c r="AL293" s="625"/>
      <c r="AM293" s="625"/>
    </row>
    <row r="294" spans="2:39" s="672" customFormat="1" x14ac:dyDescent="0.25">
      <c r="B294" s="677"/>
      <c r="C294" s="677"/>
      <c r="D294" s="676"/>
      <c r="E294" s="675"/>
      <c r="F294" s="675"/>
      <c r="G294" s="673"/>
      <c r="H294" s="674"/>
      <c r="I294" s="673"/>
      <c r="J294" s="679" t="str">
        <f>IF(D294&lt;&gt;"",IF(E294&lt;&gt;"",VLOOKUP(CONCATENATE(D294,"-",E294),'[2]Three Phase - UG'!$C$8:$T$18,9,FALSE),""),"")</f>
        <v/>
      </c>
      <c r="K294" s="679" t="str">
        <f>IF(D294&lt;&gt;"",IF(E294&lt;&gt;"",VLOOKUP(CONCATENATE(D294,"-",E294),'[2]Three Phase - UG'!$C$8:$T$18,10,FALSE),""),"")</f>
        <v/>
      </c>
      <c r="L294" s="679" t="str">
        <f>IF(D294&lt;&gt;"",IF(E294&lt;&gt;"",VLOOKUP(CONCATENATE(D294,"-",E294),'[2]Three Phase - UG'!$C$8:$T$18,12,FALSE),""),"")</f>
        <v/>
      </c>
      <c r="M294" s="679" t="str">
        <f>IF(D294&lt;&gt;"",IF(E294&lt;&gt;"",VLOOKUP(CONCATENATE(D294,"-",E294),'[2]Three Phase - UG'!$C$8:$T$18,13,FALSE),""),"")</f>
        <v/>
      </c>
      <c r="N294" s="678" t="str">
        <f>IF(D294&lt;&gt;"",IF(E294&lt;&gt;"",VLOOKUP(CONCATENATE(D294,"-",E294),'[2]Three Phase - UG'!$C$8:$T$18,15,FALSE)*1000000,""),"")</f>
        <v/>
      </c>
      <c r="O294" s="679"/>
      <c r="P294" s="678"/>
      <c r="W294" s="671"/>
      <c r="X294" s="606"/>
      <c r="Y294" s="606"/>
      <c r="Z294" s="606"/>
      <c r="AA294" s="606"/>
      <c r="AB294" s="606"/>
      <c r="AC294" s="606"/>
      <c r="AD294" s="606"/>
      <c r="AE294" s="606"/>
      <c r="AF294" s="625"/>
      <c r="AG294" s="625"/>
      <c r="AH294" s="625"/>
      <c r="AI294" s="625"/>
      <c r="AJ294" s="625"/>
      <c r="AK294" s="625"/>
      <c r="AL294" s="625"/>
      <c r="AM294" s="625"/>
    </row>
    <row r="295" spans="2:39" s="672" customFormat="1" x14ac:dyDescent="0.25">
      <c r="B295" s="677"/>
      <c r="C295" s="677"/>
      <c r="D295" s="676"/>
      <c r="E295" s="675"/>
      <c r="F295" s="675"/>
      <c r="G295" s="673"/>
      <c r="H295" s="674"/>
      <c r="I295" s="673"/>
      <c r="J295" s="679" t="str">
        <f>IF(D295&lt;&gt;"",IF(E295&lt;&gt;"",VLOOKUP(CONCATENATE(D295,"-",E295),'[2]Three Phase - UG'!$C$8:$T$18,9,FALSE),""),"")</f>
        <v/>
      </c>
      <c r="K295" s="679" t="str">
        <f>IF(D295&lt;&gt;"",IF(E295&lt;&gt;"",VLOOKUP(CONCATENATE(D295,"-",E295),'[2]Three Phase - UG'!$C$8:$T$18,10,FALSE),""),"")</f>
        <v/>
      </c>
      <c r="L295" s="679" t="str">
        <f>IF(D295&lt;&gt;"",IF(E295&lt;&gt;"",VLOOKUP(CONCATENATE(D295,"-",E295),'[2]Three Phase - UG'!$C$8:$T$18,12,FALSE),""),"")</f>
        <v/>
      </c>
      <c r="M295" s="679" t="str">
        <f>IF(D295&lt;&gt;"",IF(E295&lt;&gt;"",VLOOKUP(CONCATENATE(D295,"-",E295),'[2]Three Phase - UG'!$C$8:$T$18,13,FALSE),""),"")</f>
        <v/>
      </c>
      <c r="N295" s="678" t="str">
        <f>IF(D295&lt;&gt;"",IF(E295&lt;&gt;"",VLOOKUP(CONCATENATE(D295,"-",E295),'[2]Three Phase - UG'!$C$8:$T$18,15,FALSE)*1000000,""),"")</f>
        <v/>
      </c>
      <c r="O295" s="679"/>
      <c r="P295" s="678"/>
      <c r="W295" s="671"/>
      <c r="X295" s="606"/>
      <c r="Y295" s="606"/>
      <c r="Z295" s="606"/>
      <c r="AA295" s="606"/>
      <c r="AB295" s="606"/>
      <c r="AC295" s="606"/>
      <c r="AD295" s="606"/>
      <c r="AE295" s="606"/>
      <c r="AF295" s="625"/>
      <c r="AG295" s="625"/>
      <c r="AH295" s="625"/>
      <c r="AI295" s="625"/>
      <c r="AJ295" s="625"/>
      <c r="AK295" s="625"/>
      <c r="AL295" s="625"/>
      <c r="AM295" s="625"/>
    </row>
    <row r="296" spans="2:39" s="672" customFormat="1" x14ac:dyDescent="0.25">
      <c r="B296" s="677"/>
      <c r="C296" s="677"/>
      <c r="D296" s="676"/>
      <c r="E296" s="675"/>
      <c r="F296" s="675"/>
      <c r="G296" s="673"/>
      <c r="H296" s="674"/>
      <c r="I296" s="673"/>
      <c r="J296" s="679" t="str">
        <f>IF(D296&lt;&gt;"",IF(E296&lt;&gt;"",VLOOKUP(CONCATENATE(D296,"-",E296),'[2]Three Phase - UG'!$C$8:$T$18,9,FALSE),""),"")</f>
        <v/>
      </c>
      <c r="K296" s="679" t="str">
        <f>IF(D296&lt;&gt;"",IF(E296&lt;&gt;"",VLOOKUP(CONCATENATE(D296,"-",E296),'[2]Three Phase - UG'!$C$8:$T$18,10,FALSE),""),"")</f>
        <v/>
      </c>
      <c r="L296" s="679" t="str">
        <f>IF(D296&lt;&gt;"",IF(E296&lt;&gt;"",VLOOKUP(CONCATENATE(D296,"-",E296),'[2]Three Phase - UG'!$C$8:$T$18,12,FALSE),""),"")</f>
        <v/>
      </c>
      <c r="M296" s="679" t="str">
        <f>IF(D296&lt;&gt;"",IF(E296&lt;&gt;"",VLOOKUP(CONCATENATE(D296,"-",E296),'[2]Three Phase - UG'!$C$8:$T$18,13,FALSE),""),"")</f>
        <v/>
      </c>
      <c r="N296" s="678" t="str">
        <f>IF(D296&lt;&gt;"",IF(E296&lt;&gt;"",VLOOKUP(CONCATENATE(D296,"-",E296),'[2]Three Phase - UG'!$C$8:$T$18,15,FALSE)*1000000,""),"")</f>
        <v/>
      </c>
      <c r="O296" s="679"/>
      <c r="P296" s="678"/>
      <c r="W296" s="671"/>
      <c r="X296" s="606"/>
      <c r="Y296" s="606"/>
      <c r="Z296" s="606"/>
      <c r="AA296" s="606"/>
      <c r="AB296" s="606"/>
      <c r="AC296" s="606"/>
      <c r="AD296" s="606"/>
      <c r="AE296" s="606"/>
      <c r="AF296" s="625"/>
      <c r="AG296" s="625"/>
      <c r="AH296" s="625"/>
      <c r="AI296" s="625"/>
      <c r="AJ296" s="625"/>
      <c r="AK296" s="625"/>
      <c r="AL296" s="625"/>
      <c r="AM296" s="625"/>
    </row>
    <row r="297" spans="2:39" s="672" customFormat="1" x14ac:dyDescent="0.25">
      <c r="B297" s="677"/>
      <c r="C297" s="677"/>
      <c r="D297" s="676"/>
      <c r="E297" s="675"/>
      <c r="F297" s="675"/>
      <c r="G297" s="673"/>
      <c r="H297" s="674"/>
      <c r="I297" s="673"/>
      <c r="J297" s="679" t="str">
        <f>IF(D297&lt;&gt;"",IF(E297&lt;&gt;"",VLOOKUP(CONCATENATE(D297,"-",E297),'[2]Three Phase - UG'!$C$8:$T$18,9,FALSE),""),"")</f>
        <v/>
      </c>
      <c r="K297" s="679" t="str">
        <f>IF(D297&lt;&gt;"",IF(E297&lt;&gt;"",VLOOKUP(CONCATENATE(D297,"-",E297),'[2]Three Phase - UG'!$C$8:$T$18,10,FALSE),""),"")</f>
        <v/>
      </c>
      <c r="L297" s="679" t="str">
        <f>IF(D297&lt;&gt;"",IF(E297&lt;&gt;"",VLOOKUP(CONCATENATE(D297,"-",E297),'[2]Three Phase - UG'!$C$8:$T$18,12,FALSE),""),"")</f>
        <v/>
      </c>
      <c r="M297" s="679" t="str">
        <f>IF(D297&lt;&gt;"",IF(E297&lt;&gt;"",VLOOKUP(CONCATENATE(D297,"-",E297),'[2]Three Phase - UG'!$C$8:$T$18,13,FALSE),""),"")</f>
        <v/>
      </c>
      <c r="N297" s="678" t="str">
        <f>IF(D297&lt;&gt;"",IF(E297&lt;&gt;"",VLOOKUP(CONCATENATE(D297,"-",E297),'[2]Three Phase - UG'!$C$8:$T$18,15,FALSE)*1000000,""),"")</f>
        <v/>
      </c>
      <c r="O297" s="679"/>
      <c r="P297" s="678"/>
      <c r="W297" s="671"/>
      <c r="X297" s="606"/>
      <c r="Y297" s="606"/>
      <c r="Z297" s="606"/>
      <c r="AA297" s="606"/>
      <c r="AB297" s="606"/>
      <c r="AC297" s="606"/>
      <c r="AD297" s="606"/>
      <c r="AE297" s="606"/>
      <c r="AF297" s="625"/>
      <c r="AG297" s="625"/>
      <c r="AH297" s="625"/>
      <c r="AI297" s="625"/>
      <c r="AJ297" s="625"/>
      <c r="AK297" s="625"/>
      <c r="AL297" s="625"/>
      <c r="AM297" s="625"/>
    </row>
    <row r="298" spans="2:39" s="672" customFormat="1" x14ac:dyDescent="0.25">
      <c r="B298" s="677"/>
      <c r="C298" s="677"/>
      <c r="D298" s="676"/>
      <c r="E298" s="675"/>
      <c r="F298" s="675"/>
      <c r="G298" s="673"/>
      <c r="H298" s="674"/>
      <c r="I298" s="673"/>
      <c r="J298" s="679" t="str">
        <f>IF(D298&lt;&gt;"",IF(E298&lt;&gt;"",VLOOKUP(CONCATENATE(D298,"-",E298),'[2]Three Phase - UG'!$C$8:$T$18,9,FALSE),""),"")</f>
        <v/>
      </c>
      <c r="K298" s="679" t="str">
        <f>IF(D298&lt;&gt;"",IF(E298&lt;&gt;"",VLOOKUP(CONCATENATE(D298,"-",E298),'[2]Three Phase - UG'!$C$8:$T$18,10,FALSE),""),"")</f>
        <v/>
      </c>
      <c r="L298" s="679" t="str">
        <f>IF(D298&lt;&gt;"",IF(E298&lt;&gt;"",VLOOKUP(CONCATENATE(D298,"-",E298),'[2]Three Phase - UG'!$C$8:$T$18,12,FALSE),""),"")</f>
        <v/>
      </c>
      <c r="M298" s="679" t="str">
        <f>IF(D298&lt;&gt;"",IF(E298&lt;&gt;"",VLOOKUP(CONCATENATE(D298,"-",E298),'[2]Three Phase - UG'!$C$8:$T$18,13,FALSE),""),"")</f>
        <v/>
      </c>
      <c r="N298" s="678" t="str">
        <f>IF(D298&lt;&gt;"",IF(E298&lt;&gt;"",VLOOKUP(CONCATENATE(D298,"-",E298),'[2]Three Phase - UG'!$C$8:$T$18,15,FALSE)*1000000,""),"")</f>
        <v/>
      </c>
      <c r="O298" s="679"/>
      <c r="P298" s="678"/>
      <c r="W298" s="671"/>
      <c r="X298" s="606"/>
      <c r="Y298" s="606"/>
      <c r="Z298" s="606"/>
      <c r="AA298" s="606"/>
      <c r="AB298" s="606"/>
      <c r="AC298" s="606"/>
      <c r="AD298" s="606"/>
      <c r="AE298" s="606"/>
      <c r="AF298" s="625"/>
      <c r="AG298" s="625"/>
      <c r="AH298" s="625"/>
      <c r="AI298" s="625"/>
      <c r="AJ298" s="625"/>
      <c r="AK298" s="625"/>
      <c r="AL298" s="625"/>
      <c r="AM298" s="625"/>
    </row>
    <row r="299" spans="2:39" s="672" customFormat="1" x14ac:dyDescent="0.25">
      <c r="B299" s="677"/>
      <c r="C299" s="677"/>
      <c r="D299" s="676"/>
      <c r="E299" s="675"/>
      <c r="F299" s="675"/>
      <c r="G299" s="673"/>
      <c r="H299" s="674"/>
      <c r="I299" s="673"/>
      <c r="J299" s="679" t="str">
        <f>IF(D299&lt;&gt;"",IF(E299&lt;&gt;"",VLOOKUP(CONCATENATE(D299,"-",E299),'[2]Three Phase - UG'!$C$8:$T$18,9,FALSE),""),"")</f>
        <v/>
      </c>
      <c r="K299" s="679" t="str">
        <f>IF(D299&lt;&gt;"",IF(E299&lt;&gt;"",VLOOKUP(CONCATENATE(D299,"-",E299),'[2]Three Phase - UG'!$C$8:$T$18,10,FALSE),""),"")</f>
        <v/>
      </c>
      <c r="L299" s="679" t="str">
        <f>IF(D299&lt;&gt;"",IF(E299&lt;&gt;"",VLOOKUP(CONCATENATE(D299,"-",E299),'[2]Three Phase - UG'!$C$8:$T$18,12,FALSE),""),"")</f>
        <v/>
      </c>
      <c r="M299" s="679" t="str">
        <f>IF(D299&lt;&gt;"",IF(E299&lt;&gt;"",VLOOKUP(CONCATENATE(D299,"-",E299),'[2]Three Phase - UG'!$C$8:$T$18,13,FALSE),""),"")</f>
        <v/>
      </c>
      <c r="N299" s="678" t="str">
        <f>IF(D299&lt;&gt;"",IF(E299&lt;&gt;"",VLOOKUP(CONCATENATE(D299,"-",E299),'[2]Three Phase - UG'!$C$8:$T$18,15,FALSE)*1000000,""),"")</f>
        <v/>
      </c>
      <c r="O299" s="679"/>
      <c r="P299" s="678"/>
      <c r="W299" s="671"/>
      <c r="X299" s="606"/>
      <c r="Y299" s="606"/>
      <c r="Z299" s="606"/>
      <c r="AA299" s="606"/>
      <c r="AB299" s="606"/>
      <c r="AC299" s="606"/>
      <c r="AD299" s="606"/>
      <c r="AE299" s="606"/>
      <c r="AF299" s="625"/>
      <c r="AG299" s="625"/>
      <c r="AH299" s="625"/>
      <c r="AI299" s="625"/>
      <c r="AJ299" s="625"/>
      <c r="AK299" s="625"/>
      <c r="AL299" s="625"/>
      <c r="AM299" s="625"/>
    </row>
    <row r="300" spans="2:39" s="672" customFormat="1" x14ac:dyDescent="0.25">
      <c r="B300" s="677"/>
      <c r="C300" s="677"/>
      <c r="D300" s="676"/>
      <c r="E300" s="675"/>
      <c r="F300" s="675"/>
      <c r="G300" s="673"/>
      <c r="H300" s="674"/>
      <c r="I300" s="673"/>
      <c r="J300" s="679" t="str">
        <f>IF(D300&lt;&gt;"",IF(E300&lt;&gt;"",VLOOKUP(CONCATENATE(D300,"-",E300),'[2]Three Phase - UG'!$C$8:$T$18,9,FALSE),""),"")</f>
        <v/>
      </c>
      <c r="K300" s="679" t="str">
        <f>IF(D300&lt;&gt;"",IF(E300&lt;&gt;"",VLOOKUP(CONCATENATE(D300,"-",E300),'[2]Three Phase - UG'!$C$8:$T$18,10,FALSE),""),"")</f>
        <v/>
      </c>
      <c r="L300" s="679" t="str">
        <f>IF(D300&lt;&gt;"",IF(E300&lt;&gt;"",VLOOKUP(CONCATENATE(D300,"-",E300),'[2]Three Phase - UG'!$C$8:$T$18,12,FALSE),""),"")</f>
        <v/>
      </c>
      <c r="M300" s="679" t="str">
        <f>IF(D300&lt;&gt;"",IF(E300&lt;&gt;"",VLOOKUP(CONCATENATE(D300,"-",E300),'[2]Three Phase - UG'!$C$8:$T$18,13,FALSE),""),"")</f>
        <v/>
      </c>
      <c r="N300" s="678" t="str">
        <f>IF(D300&lt;&gt;"",IF(E300&lt;&gt;"",VLOOKUP(CONCATENATE(D300,"-",E300),'[2]Three Phase - UG'!$C$8:$T$18,15,FALSE)*1000000,""),"")</f>
        <v/>
      </c>
      <c r="O300" s="679"/>
      <c r="P300" s="678"/>
      <c r="W300" s="671"/>
      <c r="X300" s="606"/>
      <c r="Y300" s="606"/>
      <c r="Z300" s="606"/>
      <c r="AA300" s="606"/>
      <c r="AB300" s="606"/>
      <c r="AC300" s="606"/>
      <c r="AD300" s="606"/>
      <c r="AE300" s="606"/>
      <c r="AF300" s="625"/>
      <c r="AG300" s="625"/>
      <c r="AH300" s="625"/>
      <c r="AI300" s="625"/>
      <c r="AJ300" s="625"/>
      <c r="AK300" s="625"/>
      <c r="AL300" s="625"/>
      <c r="AM300" s="625"/>
    </row>
    <row r="301" spans="2:39" s="672" customFormat="1" x14ac:dyDescent="0.25">
      <c r="B301" s="677"/>
      <c r="C301" s="677"/>
      <c r="D301" s="676"/>
      <c r="E301" s="675"/>
      <c r="F301" s="675"/>
      <c r="G301" s="673"/>
      <c r="H301" s="674"/>
      <c r="I301" s="673"/>
      <c r="J301" s="679" t="str">
        <f>IF(D301&lt;&gt;"",IF(E301&lt;&gt;"",VLOOKUP(CONCATENATE(D301,"-",E301),'[2]Three Phase - UG'!$C$8:$T$18,9,FALSE),""),"")</f>
        <v/>
      </c>
      <c r="K301" s="679" t="str">
        <f>IF(D301&lt;&gt;"",IF(E301&lt;&gt;"",VLOOKUP(CONCATENATE(D301,"-",E301),'[2]Three Phase - UG'!$C$8:$T$18,10,FALSE),""),"")</f>
        <v/>
      </c>
      <c r="L301" s="679" t="str">
        <f>IF(D301&lt;&gt;"",IF(E301&lt;&gt;"",VLOOKUP(CONCATENATE(D301,"-",E301),'[2]Three Phase - UG'!$C$8:$T$18,12,FALSE),""),"")</f>
        <v/>
      </c>
      <c r="M301" s="679" t="str">
        <f>IF(D301&lt;&gt;"",IF(E301&lt;&gt;"",VLOOKUP(CONCATENATE(D301,"-",E301),'[2]Three Phase - UG'!$C$8:$T$18,13,FALSE),""),"")</f>
        <v/>
      </c>
      <c r="N301" s="678" t="str">
        <f>IF(D301&lt;&gt;"",IF(E301&lt;&gt;"",VLOOKUP(CONCATENATE(D301,"-",E301),'[2]Three Phase - UG'!$C$8:$T$18,15,FALSE)*1000000,""),"")</f>
        <v/>
      </c>
      <c r="O301" s="679"/>
      <c r="P301" s="678"/>
      <c r="W301" s="671"/>
      <c r="X301" s="606"/>
      <c r="Y301" s="606"/>
      <c r="Z301" s="606"/>
      <c r="AA301" s="606"/>
      <c r="AB301" s="606"/>
      <c r="AC301" s="606"/>
      <c r="AD301" s="606"/>
      <c r="AE301" s="606"/>
      <c r="AF301" s="625"/>
      <c r="AG301" s="625"/>
      <c r="AH301" s="625"/>
      <c r="AI301" s="625"/>
      <c r="AJ301" s="625"/>
      <c r="AK301" s="625"/>
      <c r="AL301" s="625"/>
      <c r="AM301" s="625"/>
    </row>
    <row r="302" spans="2:39" s="672" customFormat="1" x14ac:dyDescent="0.25">
      <c r="B302" s="677"/>
      <c r="C302" s="677"/>
      <c r="D302" s="676"/>
      <c r="E302" s="675"/>
      <c r="F302" s="675"/>
      <c r="G302" s="673"/>
      <c r="H302" s="674"/>
      <c r="I302" s="673"/>
      <c r="J302" s="679" t="str">
        <f>IF(D302&lt;&gt;"",IF(E302&lt;&gt;"",VLOOKUP(CONCATENATE(D302,"-",E302),'[2]Three Phase - UG'!$C$8:$T$18,9,FALSE),""),"")</f>
        <v/>
      </c>
      <c r="K302" s="679" t="str">
        <f>IF(D302&lt;&gt;"",IF(E302&lt;&gt;"",VLOOKUP(CONCATENATE(D302,"-",E302),'[2]Three Phase - UG'!$C$8:$T$18,10,FALSE),""),"")</f>
        <v/>
      </c>
      <c r="L302" s="679" t="str">
        <f>IF(D302&lt;&gt;"",IF(E302&lt;&gt;"",VLOOKUP(CONCATENATE(D302,"-",E302),'[2]Three Phase - UG'!$C$8:$T$18,12,FALSE),""),"")</f>
        <v/>
      </c>
      <c r="M302" s="679" t="str">
        <f>IF(D302&lt;&gt;"",IF(E302&lt;&gt;"",VLOOKUP(CONCATENATE(D302,"-",E302),'[2]Three Phase - UG'!$C$8:$T$18,13,FALSE),""),"")</f>
        <v/>
      </c>
      <c r="N302" s="678" t="str">
        <f>IF(D302&lt;&gt;"",IF(E302&lt;&gt;"",VLOOKUP(CONCATENATE(D302,"-",E302),'[2]Three Phase - UG'!$C$8:$T$18,15,FALSE)*1000000,""),"")</f>
        <v/>
      </c>
      <c r="O302" s="679"/>
      <c r="P302" s="678"/>
      <c r="W302" s="671"/>
      <c r="X302" s="606"/>
      <c r="Y302" s="606"/>
      <c r="Z302" s="606"/>
      <c r="AA302" s="606"/>
      <c r="AB302" s="606"/>
      <c r="AC302" s="606"/>
      <c r="AD302" s="606"/>
      <c r="AE302" s="606"/>
      <c r="AF302" s="625"/>
      <c r="AG302" s="625"/>
      <c r="AH302" s="625"/>
      <c r="AI302" s="625"/>
      <c r="AJ302" s="625"/>
      <c r="AK302" s="625"/>
      <c r="AL302" s="625"/>
      <c r="AM302" s="625"/>
    </row>
    <row r="303" spans="2:39" s="672" customFormat="1" x14ac:dyDescent="0.25">
      <c r="B303" s="677"/>
      <c r="C303" s="677"/>
      <c r="D303" s="676"/>
      <c r="E303" s="675"/>
      <c r="F303" s="675"/>
      <c r="G303" s="673"/>
      <c r="H303" s="674"/>
      <c r="I303" s="673"/>
      <c r="J303" s="679" t="str">
        <f>IF(D303&lt;&gt;"",IF(E303&lt;&gt;"",VLOOKUP(CONCATENATE(D303,"-",E303),'[2]Three Phase - UG'!$C$8:$T$18,9,FALSE),""),"")</f>
        <v/>
      </c>
      <c r="K303" s="679" t="str">
        <f>IF(D303&lt;&gt;"",IF(E303&lt;&gt;"",VLOOKUP(CONCATENATE(D303,"-",E303),'[2]Three Phase - UG'!$C$8:$T$18,10,FALSE),""),"")</f>
        <v/>
      </c>
      <c r="L303" s="679" t="str">
        <f>IF(D303&lt;&gt;"",IF(E303&lt;&gt;"",VLOOKUP(CONCATENATE(D303,"-",E303),'[2]Three Phase - UG'!$C$8:$T$18,12,FALSE),""),"")</f>
        <v/>
      </c>
      <c r="M303" s="679" t="str">
        <f>IF(D303&lt;&gt;"",IF(E303&lt;&gt;"",VLOOKUP(CONCATENATE(D303,"-",E303),'[2]Three Phase - UG'!$C$8:$T$18,13,FALSE),""),"")</f>
        <v/>
      </c>
      <c r="N303" s="678" t="str">
        <f>IF(D303&lt;&gt;"",IF(E303&lt;&gt;"",VLOOKUP(CONCATENATE(D303,"-",E303),'[2]Three Phase - UG'!$C$8:$T$18,15,FALSE)*1000000,""),"")</f>
        <v/>
      </c>
      <c r="O303" s="679"/>
      <c r="P303" s="678"/>
      <c r="W303" s="671"/>
      <c r="X303" s="606"/>
      <c r="Y303" s="606"/>
      <c r="Z303" s="606"/>
      <c r="AA303" s="606"/>
      <c r="AB303" s="606"/>
      <c r="AC303" s="606"/>
      <c r="AD303" s="606"/>
      <c r="AE303" s="606"/>
      <c r="AF303" s="625"/>
      <c r="AG303" s="625"/>
      <c r="AH303" s="625"/>
      <c r="AI303" s="625"/>
      <c r="AJ303" s="625"/>
      <c r="AK303" s="625"/>
      <c r="AL303" s="625"/>
      <c r="AM303" s="625"/>
    </row>
    <row r="304" spans="2:39" s="672" customFormat="1" x14ac:dyDescent="0.25">
      <c r="B304" s="677"/>
      <c r="C304" s="677"/>
      <c r="D304" s="676"/>
      <c r="E304" s="675"/>
      <c r="F304" s="675"/>
      <c r="G304" s="673"/>
      <c r="H304" s="674"/>
      <c r="I304" s="673"/>
      <c r="J304" s="679" t="str">
        <f>IF(D304&lt;&gt;"",IF(E304&lt;&gt;"",VLOOKUP(CONCATENATE(D304,"-",E304),'[2]Three Phase - UG'!$C$8:$T$18,9,FALSE),""),"")</f>
        <v/>
      </c>
      <c r="K304" s="679" t="str">
        <f>IF(D304&lt;&gt;"",IF(E304&lt;&gt;"",VLOOKUP(CONCATENATE(D304,"-",E304),'[2]Three Phase - UG'!$C$8:$T$18,10,FALSE),""),"")</f>
        <v/>
      </c>
      <c r="L304" s="679" t="str">
        <f>IF(D304&lt;&gt;"",IF(E304&lt;&gt;"",VLOOKUP(CONCATENATE(D304,"-",E304),'[2]Three Phase - UG'!$C$8:$T$18,12,FALSE),""),"")</f>
        <v/>
      </c>
      <c r="M304" s="679" t="str">
        <f>IF(D304&lt;&gt;"",IF(E304&lt;&gt;"",VLOOKUP(CONCATENATE(D304,"-",E304),'[2]Three Phase - UG'!$C$8:$T$18,13,FALSE),""),"")</f>
        <v/>
      </c>
      <c r="N304" s="678" t="str">
        <f>IF(D304&lt;&gt;"",IF(E304&lt;&gt;"",VLOOKUP(CONCATENATE(D304,"-",E304),'[2]Three Phase - UG'!$C$8:$T$18,15,FALSE)*1000000,""),"")</f>
        <v/>
      </c>
      <c r="O304" s="679"/>
      <c r="P304" s="678"/>
      <c r="W304" s="671"/>
      <c r="X304" s="606"/>
      <c r="Y304" s="606"/>
      <c r="Z304" s="606"/>
      <c r="AA304" s="606"/>
      <c r="AB304" s="606"/>
      <c r="AC304" s="606"/>
      <c r="AD304" s="606"/>
      <c r="AE304" s="606"/>
      <c r="AF304" s="625"/>
      <c r="AG304" s="625"/>
      <c r="AH304" s="625"/>
      <c r="AI304" s="625"/>
      <c r="AJ304" s="625"/>
      <c r="AK304" s="625"/>
      <c r="AL304" s="625"/>
      <c r="AM304" s="625"/>
    </row>
    <row r="305" spans="2:39" s="672" customFormat="1" x14ac:dyDescent="0.25">
      <c r="B305" s="677"/>
      <c r="C305" s="677"/>
      <c r="D305" s="676"/>
      <c r="E305" s="675"/>
      <c r="F305" s="675"/>
      <c r="G305" s="673"/>
      <c r="H305" s="674"/>
      <c r="I305" s="673"/>
      <c r="J305" s="679" t="str">
        <f>IF(D305&lt;&gt;"",IF(E305&lt;&gt;"",VLOOKUP(CONCATENATE(D305,"-",E305),'[2]Three Phase - UG'!$C$8:$T$18,9,FALSE),""),"")</f>
        <v/>
      </c>
      <c r="K305" s="679" t="str">
        <f>IF(D305&lt;&gt;"",IF(E305&lt;&gt;"",VLOOKUP(CONCATENATE(D305,"-",E305),'[2]Three Phase - UG'!$C$8:$T$18,10,FALSE),""),"")</f>
        <v/>
      </c>
      <c r="L305" s="679" t="str">
        <f>IF(D305&lt;&gt;"",IF(E305&lt;&gt;"",VLOOKUP(CONCATENATE(D305,"-",E305),'[2]Three Phase - UG'!$C$8:$T$18,12,FALSE),""),"")</f>
        <v/>
      </c>
      <c r="M305" s="679" t="str">
        <f>IF(D305&lt;&gt;"",IF(E305&lt;&gt;"",VLOOKUP(CONCATENATE(D305,"-",E305),'[2]Three Phase - UG'!$C$8:$T$18,13,FALSE),""),"")</f>
        <v/>
      </c>
      <c r="N305" s="678" t="str">
        <f>IF(D305&lt;&gt;"",IF(E305&lt;&gt;"",VLOOKUP(CONCATENATE(D305,"-",E305),'[2]Three Phase - UG'!$C$8:$T$18,15,FALSE)*1000000,""),"")</f>
        <v/>
      </c>
      <c r="O305" s="679"/>
      <c r="P305" s="678"/>
      <c r="W305" s="671"/>
      <c r="X305" s="606"/>
      <c r="Y305" s="606"/>
      <c r="Z305" s="606"/>
      <c r="AA305" s="606"/>
      <c r="AB305" s="606"/>
      <c r="AC305" s="606"/>
      <c r="AD305" s="606"/>
      <c r="AE305" s="606"/>
      <c r="AF305" s="625"/>
      <c r="AG305" s="625"/>
      <c r="AH305" s="625"/>
      <c r="AI305" s="625"/>
      <c r="AJ305" s="625"/>
      <c r="AK305" s="625"/>
      <c r="AL305" s="625"/>
      <c r="AM305" s="625"/>
    </row>
    <row r="306" spans="2:39" s="672" customFormat="1" x14ac:dyDescent="0.25">
      <c r="B306" s="677"/>
      <c r="C306" s="677"/>
      <c r="D306" s="676"/>
      <c r="E306" s="675"/>
      <c r="F306" s="675"/>
      <c r="G306" s="673"/>
      <c r="H306" s="674"/>
      <c r="I306" s="673"/>
      <c r="J306" s="679" t="str">
        <f>IF(D306&lt;&gt;"",IF(E306&lt;&gt;"",VLOOKUP(CONCATENATE(D306,"-",E306),'[2]Three Phase - UG'!$C$8:$T$18,9,FALSE),""),"")</f>
        <v/>
      </c>
      <c r="K306" s="679" t="str">
        <f>IF(D306&lt;&gt;"",IF(E306&lt;&gt;"",VLOOKUP(CONCATENATE(D306,"-",E306),'[2]Three Phase - UG'!$C$8:$T$18,10,FALSE),""),"")</f>
        <v/>
      </c>
      <c r="L306" s="679" t="str">
        <f>IF(D306&lt;&gt;"",IF(E306&lt;&gt;"",VLOOKUP(CONCATENATE(D306,"-",E306),'[2]Three Phase - UG'!$C$8:$T$18,12,FALSE),""),"")</f>
        <v/>
      </c>
      <c r="M306" s="679" t="str">
        <f>IF(D306&lt;&gt;"",IF(E306&lt;&gt;"",VLOOKUP(CONCATENATE(D306,"-",E306),'[2]Three Phase - UG'!$C$8:$T$18,13,FALSE),""),"")</f>
        <v/>
      </c>
      <c r="N306" s="678" t="str">
        <f>IF(D306&lt;&gt;"",IF(E306&lt;&gt;"",VLOOKUP(CONCATENATE(D306,"-",E306),'[2]Three Phase - UG'!$C$8:$T$18,15,FALSE)*1000000,""),"")</f>
        <v/>
      </c>
      <c r="O306" s="679"/>
      <c r="P306" s="678"/>
      <c r="W306" s="671"/>
      <c r="X306" s="606"/>
      <c r="Y306" s="606"/>
      <c r="Z306" s="606"/>
      <c r="AA306" s="606"/>
      <c r="AB306" s="606"/>
      <c r="AC306" s="606"/>
      <c r="AD306" s="606"/>
      <c r="AE306" s="606"/>
      <c r="AF306" s="625"/>
      <c r="AG306" s="625"/>
      <c r="AH306" s="625"/>
      <c r="AI306" s="625"/>
      <c r="AJ306" s="625"/>
      <c r="AK306" s="625"/>
      <c r="AL306" s="625"/>
      <c r="AM306" s="625"/>
    </row>
    <row r="307" spans="2:39" s="672" customFormat="1" x14ac:dyDescent="0.25">
      <c r="B307" s="677"/>
      <c r="C307" s="677"/>
      <c r="D307" s="676"/>
      <c r="E307" s="675"/>
      <c r="F307" s="675"/>
      <c r="G307" s="673"/>
      <c r="H307" s="674"/>
      <c r="I307" s="673"/>
      <c r="J307" s="679" t="str">
        <f>IF(D307&lt;&gt;"",IF(E307&lt;&gt;"",VLOOKUP(CONCATENATE(D307,"-",E307),'[2]Three Phase - UG'!$C$8:$T$18,9,FALSE),""),"")</f>
        <v/>
      </c>
      <c r="K307" s="679" t="str">
        <f>IF(D307&lt;&gt;"",IF(E307&lt;&gt;"",VLOOKUP(CONCATENATE(D307,"-",E307),'[2]Three Phase - UG'!$C$8:$T$18,10,FALSE),""),"")</f>
        <v/>
      </c>
      <c r="L307" s="679" t="str">
        <f>IF(D307&lt;&gt;"",IF(E307&lt;&gt;"",VLOOKUP(CONCATENATE(D307,"-",E307),'[2]Three Phase - UG'!$C$8:$T$18,12,FALSE),""),"")</f>
        <v/>
      </c>
      <c r="M307" s="679" t="str">
        <f>IF(D307&lt;&gt;"",IF(E307&lt;&gt;"",VLOOKUP(CONCATENATE(D307,"-",E307),'[2]Three Phase - UG'!$C$8:$T$18,13,FALSE),""),"")</f>
        <v/>
      </c>
      <c r="N307" s="678" t="str">
        <f>IF(D307&lt;&gt;"",IF(E307&lt;&gt;"",VLOOKUP(CONCATENATE(D307,"-",E307),'[2]Three Phase - UG'!$C$8:$T$18,15,FALSE)*1000000,""),"")</f>
        <v/>
      </c>
      <c r="O307" s="679"/>
      <c r="P307" s="678"/>
      <c r="W307" s="671"/>
      <c r="X307" s="606"/>
      <c r="Y307" s="606"/>
      <c r="Z307" s="606"/>
      <c r="AA307" s="606"/>
      <c r="AB307" s="606"/>
      <c r="AC307" s="606"/>
      <c r="AD307" s="606"/>
      <c r="AE307" s="606"/>
      <c r="AF307" s="625"/>
      <c r="AG307" s="625"/>
      <c r="AH307" s="625"/>
      <c r="AI307" s="625"/>
      <c r="AJ307" s="625"/>
      <c r="AK307" s="625"/>
      <c r="AL307" s="625"/>
      <c r="AM307" s="625"/>
    </row>
    <row r="308" spans="2:39" s="672" customFormat="1" x14ac:dyDescent="0.25">
      <c r="B308" s="677"/>
      <c r="C308" s="677"/>
      <c r="D308" s="676"/>
      <c r="E308" s="675"/>
      <c r="F308" s="675"/>
      <c r="G308" s="673"/>
      <c r="H308" s="674"/>
      <c r="I308" s="673"/>
      <c r="J308" s="679" t="str">
        <f>IF(D308&lt;&gt;"",IF(E308&lt;&gt;"",VLOOKUP(CONCATENATE(D308,"-",E308),'[2]Three Phase - UG'!$C$8:$T$18,9,FALSE),""),"")</f>
        <v/>
      </c>
      <c r="K308" s="679" t="str">
        <f>IF(D308&lt;&gt;"",IF(E308&lt;&gt;"",VLOOKUP(CONCATENATE(D308,"-",E308),'[2]Three Phase - UG'!$C$8:$T$18,10,FALSE),""),"")</f>
        <v/>
      </c>
      <c r="L308" s="679" t="str">
        <f>IF(D308&lt;&gt;"",IF(E308&lt;&gt;"",VLOOKUP(CONCATENATE(D308,"-",E308),'[2]Three Phase - UG'!$C$8:$T$18,12,FALSE),""),"")</f>
        <v/>
      </c>
      <c r="M308" s="679" t="str">
        <f>IF(D308&lt;&gt;"",IF(E308&lt;&gt;"",VLOOKUP(CONCATENATE(D308,"-",E308),'[2]Three Phase - UG'!$C$8:$T$18,13,FALSE),""),"")</f>
        <v/>
      </c>
      <c r="N308" s="678" t="str">
        <f>IF(D308&lt;&gt;"",IF(E308&lt;&gt;"",VLOOKUP(CONCATENATE(D308,"-",E308),'[2]Three Phase - UG'!$C$8:$T$18,15,FALSE)*1000000,""),"")</f>
        <v/>
      </c>
      <c r="O308" s="679"/>
      <c r="P308" s="678"/>
      <c r="W308" s="671"/>
      <c r="X308" s="606"/>
      <c r="Y308" s="606"/>
      <c r="Z308" s="606"/>
      <c r="AA308" s="606"/>
      <c r="AB308" s="606"/>
      <c r="AC308" s="606"/>
      <c r="AD308" s="606"/>
      <c r="AE308" s="606"/>
      <c r="AF308" s="625"/>
      <c r="AG308" s="625"/>
      <c r="AH308" s="625"/>
      <c r="AI308" s="625"/>
      <c r="AJ308" s="625"/>
      <c r="AK308" s="625"/>
      <c r="AL308" s="625"/>
      <c r="AM308" s="625"/>
    </row>
    <row r="309" spans="2:39" s="672" customFormat="1" x14ac:dyDescent="0.25">
      <c r="B309" s="677"/>
      <c r="C309" s="677"/>
      <c r="D309" s="676"/>
      <c r="E309" s="675"/>
      <c r="F309" s="675"/>
      <c r="G309" s="673"/>
      <c r="H309" s="674"/>
      <c r="I309" s="673"/>
      <c r="J309" s="679" t="str">
        <f>IF(D309&lt;&gt;"",IF(E309&lt;&gt;"",VLOOKUP(CONCATENATE(D309,"-",E309),'[2]Three Phase - UG'!$C$8:$T$18,9,FALSE),""),"")</f>
        <v/>
      </c>
      <c r="K309" s="679" t="str">
        <f>IF(D309&lt;&gt;"",IF(E309&lt;&gt;"",VLOOKUP(CONCATENATE(D309,"-",E309),'[2]Three Phase - UG'!$C$8:$T$18,10,FALSE),""),"")</f>
        <v/>
      </c>
      <c r="L309" s="679" t="str">
        <f>IF(D309&lt;&gt;"",IF(E309&lt;&gt;"",VLOOKUP(CONCATENATE(D309,"-",E309),'[2]Three Phase - UG'!$C$8:$T$18,12,FALSE),""),"")</f>
        <v/>
      </c>
      <c r="M309" s="679" t="str">
        <f>IF(D309&lt;&gt;"",IF(E309&lt;&gt;"",VLOOKUP(CONCATENATE(D309,"-",E309),'[2]Three Phase - UG'!$C$8:$T$18,13,FALSE),""),"")</f>
        <v/>
      </c>
      <c r="N309" s="678" t="str">
        <f>IF(D309&lt;&gt;"",IF(E309&lt;&gt;"",VLOOKUP(CONCATENATE(D309,"-",E309),'[2]Three Phase - UG'!$C$8:$T$18,15,FALSE)*1000000,""),"")</f>
        <v/>
      </c>
      <c r="O309" s="679"/>
      <c r="P309" s="678"/>
      <c r="W309" s="671"/>
      <c r="X309" s="606"/>
      <c r="Y309" s="606"/>
      <c r="Z309" s="606"/>
      <c r="AA309" s="606"/>
      <c r="AB309" s="606"/>
      <c r="AC309" s="606"/>
      <c r="AD309" s="606"/>
      <c r="AE309" s="606"/>
      <c r="AF309" s="625"/>
      <c r="AG309" s="625"/>
      <c r="AH309" s="625"/>
      <c r="AI309" s="625"/>
      <c r="AJ309" s="625"/>
      <c r="AK309" s="625"/>
      <c r="AL309" s="625"/>
      <c r="AM309" s="625"/>
    </row>
    <row r="310" spans="2:39" s="672" customFormat="1" x14ac:dyDescent="0.25">
      <c r="B310" s="677"/>
      <c r="C310" s="677"/>
      <c r="D310" s="676"/>
      <c r="E310" s="675"/>
      <c r="F310" s="675"/>
      <c r="G310" s="673"/>
      <c r="H310" s="674"/>
      <c r="I310" s="673"/>
      <c r="J310" s="679" t="str">
        <f>IF(D310&lt;&gt;"",IF(E310&lt;&gt;"",VLOOKUP(CONCATENATE(D310,"-",E310),'[2]Three Phase - UG'!$C$8:$T$18,9,FALSE),""),"")</f>
        <v/>
      </c>
      <c r="K310" s="679" t="str">
        <f>IF(D310&lt;&gt;"",IF(E310&lt;&gt;"",VLOOKUP(CONCATENATE(D310,"-",E310),'[2]Three Phase - UG'!$C$8:$T$18,10,FALSE),""),"")</f>
        <v/>
      </c>
      <c r="L310" s="679" t="str">
        <f>IF(D310&lt;&gt;"",IF(E310&lt;&gt;"",VLOOKUP(CONCATENATE(D310,"-",E310),'[2]Three Phase - UG'!$C$8:$T$18,12,FALSE),""),"")</f>
        <v/>
      </c>
      <c r="M310" s="679" t="str">
        <f>IF(D310&lt;&gt;"",IF(E310&lt;&gt;"",VLOOKUP(CONCATENATE(D310,"-",E310),'[2]Three Phase - UG'!$C$8:$T$18,13,FALSE),""),"")</f>
        <v/>
      </c>
      <c r="N310" s="678" t="str">
        <f>IF(D310&lt;&gt;"",IF(E310&lt;&gt;"",VLOOKUP(CONCATENATE(D310,"-",E310),'[2]Three Phase - UG'!$C$8:$T$18,15,FALSE)*1000000,""),"")</f>
        <v/>
      </c>
      <c r="O310" s="679"/>
      <c r="P310" s="678"/>
      <c r="W310" s="671"/>
      <c r="X310" s="606"/>
      <c r="Y310" s="606"/>
      <c r="Z310" s="606"/>
      <c r="AA310" s="606"/>
      <c r="AB310" s="606"/>
      <c r="AC310" s="606"/>
      <c r="AD310" s="606"/>
      <c r="AE310" s="606"/>
      <c r="AF310" s="625"/>
      <c r="AG310" s="625"/>
      <c r="AH310" s="625"/>
      <c r="AI310" s="625"/>
      <c r="AJ310" s="625"/>
      <c r="AK310" s="625"/>
      <c r="AL310" s="625"/>
      <c r="AM310" s="625"/>
    </row>
    <row r="311" spans="2:39" s="672" customFormat="1" x14ac:dyDescent="0.25">
      <c r="B311" s="677"/>
      <c r="C311" s="677"/>
      <c r="D311" s="676"/>
      <c r="E311" s="675"/>
      <c r="F311" s="675"/>
      <c r="G311" s="673"/>
      <c r="H311" s="674"/>
      <c r="I311" s="673"/>
      <c r="J311" s="679" t="str">
        <f>IF(D311&lt;&gt;"",IF(E311&lt;&gt;"",VLOOKUP(CONCATENATE(D311,"-",E311),'[2]Three Phase - UG'!$C$8:$T$18,9,FALSE),""),"")</f>
        <v/>
      </c>
      <c r="K311" s="679" t="str">
        <f>IF(D311&lt;&gt;"",IF(E311&lt;&gt;"",VLOOKUP(CONCATENATE(D311,"-",E311),'[2]Three Phase - UG'!$C$8:$T$18,10,FALSE),""),"")</f>
        <v/>
      </c>
      <c r="L311" s="679" t="str">
        <f>IF(D311&lt;&gt;"",IF(E311&lt;&gt;"",VLOOKUP(CONCATENATE(D311,"-",E311),'[2]Three Phase - UG'!$C$8:$T$18,12,FALSE),""),"")</f>
        <v/>
      </c>
      <c r="M311" s="679" t="str">
        <f>IF(D311&lt;&gt;"",IF(E311&lt;&gt;"",VLOOKUP(CONCATENATE(D311,"-",E311),'[2]Three Phase - UG'!$C$8:$T$18,13,FALSE),""),"")</f>
        <v/>
      </c>
      <c r="N311" s="678" t="str">
        <f>IF(D311&lt;&gt;"",IF(E311&lt;&gt;"",VLOOKUP(CONCATENATE(D311,"-",E311),'[2]Three Phase - UG'!$C$8:$T$18,15,FALSE)*1000000,""),"")</f>
        <v/>
      </c>
      <c r="O311" s="679"/>
      <c r="P311" s="678"/>
      <c r="W311" s="671"/>
      <c r="X311" s="606"/>
      <c r="Y311" s="606"/>
      <c r="Z311" s="606"/>
      <c r="AA311" s="606"/>
      <c r="AB311" s="606"/>
      <c r="AC311" s="606"/>
      <c r="AD311" s="606"/>
      <c r="AE311" s="606"/>
      <c r="AF311" s="625"/>
      <c r="AG311" s="625"/>
      <c r="AH311" s="625"/>
      <c r="AI311" s="625"/>
      <c r="AJ311" s="625"/>
      <c r="AK311" s="625"/>
      <c r="AL311" s="625"/>
      <c r="AM311" s="625"/>
    </row>
    <row r="312" spans="2:39" s="672" customFormat="1" x14ac:dyDescent="0.25">
      <c r="B312" s="677"/>
      <c r="C312" s="677"/>
      <c r="D312" s="676"/>
      <c r="E312" s="675"/>
      <c r="F312" s="675"/>
      <c r="G312" s="673"/>
      <c r="H312" s="674"/>
      <c r="I312" s="673"/>
      <c r="J312" s="679" t="str">
        <f>IF(D312&lt;&gt;"",IF(E312&lt;&gt;"",VLOOKUP(CONCATENATE(D312,"-",E312),'[2]Three Phase - UG'!$C$8:$T$18,9,FALSE),""),"")</f>
        <v/>
      </c>
      <c r="K312" s="679" t="str">
        <f>IF(D312&lt;&gt;"",IF(E312&lt;&gt;"",VLOOKUP(CONCATENATE(D312,"-",E312),'[2]Three Phase - UG'!$C$8:$T$18,10,FALSE),""),"")</f>
        <v/>
      </c>
      <c r="L312" s="679" t="str">
        <f>IF(D312&lt;&gt;"",IF(E312&lt;&gt;"",VLOOKUP(CONCATENATE(D312,"-",E312),'[2]Three Phase - UG'!$C$8:$T$18,12,FALSE),""),"")</f>
        <v/>
      </c>
      <c r="M312" s="679" t="str">
        <f>IF(D312&lt;&gt;"",IF(E312&lt;&gt;"",VLOOKUP(CONCATENATE(D312,"-",E312),'[2]Three Phase - UG'!$C$8:$T$18,13,FALSE),""),"")</f>
        <v/>
      </c>
      <c r="N312" s="678" t="str">
        <f>IF(D312&lt;&gt;"",IF(E312&lt;&gt;"",VLOOKUP(CONCATENATE(D312,"-",E312),'[2]Three Phase - UG'!$C$8:$T$18,15,FALSE)*1000000,""),"")</f>
        <v/>
      </c>
      <c r="O312" s="679"/>
      <c r="P312" s="678"/>
      <c r="W312" s="671"/>
      <c r="X312" s="606"/>
      <c r="Y312" s="606"/>
      <c r="Z312" s="606"/>
      <c r="AA312" s="606"/>
      <c r="AB312" s="606"/>
      <c r="AC312" s="606"/>
      <c r="AD312" s="606"/>
      <c r="AE312" s="606"/>
      <c r="AF312" s="625"/>
      <c r="AG312" s="625"/>
      <c r="AH312" s="625"/>
      <c r="AI312" s="625"/>
      <c r="AJ312" s="625"/>
      <c r="AK312" s="625"/>
      <c r="AL312" s="625"/>
      <c r="AM312" s="625"/>
    </row>
    <row r="313" spans="2:39" s="672" customFormat="1" x14ac:dyDescent="0.25">
      <c r="B313" s="677"/>
      <c r="C313" s="677"/>
      <c r="D313" s="676"/>
      <c r="E313" s="675"/>
      <c r="F313" s="675"/>
      <c r="G313" s="673"/>
      <c r="H313" s="674"/>
      <c r="I313" s="673"/>
      <c r="J313" s="679" t="str">
        <f>IF(D313&lt;&gt;"",IF(E313&lt;&gt;"",VLOOKUP(CONCATENATE(D313,"-",E313),'[2]Three Phase - UG'!$C$8:$T$18,9,FALSE),""),"")</f>
        <v/>
      </c>
      <c r="K313" s="679" t="str">
        <f>IF(D313&lt;&gt;"",IF(E313&lt;&gt;"",VLOOKUP(CONCATENATE(D313,"-",E313),'[2]Three Phase - UG'!$C$8:$T$18,10,FALSE),""),"")</f>
        <v/>
      </c>
      <c r="L313" s="679" t="str">
        <f>IF(D313&lt;&gt;"",IF(E313&lt;&gt;"",VLOOKUP(CONCATENATE(D313,"-",E313),'[2]Three Phase - UG'!$C$8:$T$18,12,FALSE),""),"")</f>
        <v/>
      </c>
      <c r="M313" s="679" t="str">
        <f>IF(D313&lt;&gt;"",IF(E313&lt;&gt;"",VLOOKUP(CONCATENATE(D313,"-",E313),'[2]Three Phase - UG'!$C$8:$T$18,13,FALSE),""),"")</f>
        <v/>
      </c>
      <c r="N313" s="678" t="str">
        <f>IF(D313&lt;&gt;"",IF(E313&lt;&gt;"",VLOOKUP(CONCATENATE(D313,"-",E313),'[2]Three Phase - UG'!$C$8:$T$18,15,FALSE)*1000000,""),"")</f>
        <v/>
      </c>
      <c r="O313" s="679"/>
      <c r="P313" s="678"/>
      <c r="W313" s="671"/>
      <c r="X313" s="606"/>
      <c r="Y313" s="606"/>
      <c r="Z313" s="606"/>
      <c r="AA313" s="606"/>
      <c r="AB313" s="606"/>
      <c r="AC313" s="606"/>
      <c r="AD313" s="606"/>
      <c r="AE313" s="606"/>
      <c r="AF313" s="625"/>
      <c r="AG313" s="625"/>
      <c r="AH313" s="625"/>
      <c r="AI313" s="625"/>
      <c r="AJ313" s="625"/>
      <c r="AK313" s="625"/>
      <c r="AL313" s="625"/>
      <c r="AM313" s="625"/>
    </row>
    <row r="314" spans="2:39" s="672" customFormat="1" x14ac:dyDescent="0.25">
      <c r="B314" s="677"/>
      <c r="C314" s="677"/>
      <c r="D314" s="676"/>
      <c r="E314" s="675"/>
      <c r="F314" s="675"/>
      <c r="G314" s="673"/>
      <c r="H314" s="674"/>
      <c r="I314" s="673"/>
      <c r="J314" s="679" t="str">
        <f>IF(D314&lt;&gt;"",IF(E314&lt;&gt;"",VLOOKUP(CONCATENATE(D314,"-",E314),'[2]Three Phase - UG'!$C$8:$T$18,9,FALSE),""),"")</f>
        <v/>
      </c>
      <c r="K314" s="679" t="str">
        <f>IF(D314&lt;&gt;"",IF(E314&lt;&gt;"",VLOOKUP(CONCATENATE(D314,"-",E314),'[2]Three Phase - UG'!$C$8:$T$18,10,FALSE),""),"")</f>
        <v/>
      </c>
      <c r="L314" s="679" t="str">
        <f>IF(D314&lt;&gt;"",IF(E314&lt;&gt;"",VLOOKUP(CONCATENATE(D314,"-",E314),'[2]Three Phase - UG'!$C$8:$T$18,12,FALSE),""),"")</f>
        <v/>
      </c>
      <c r="M314" s="679" t="str">
        <f>IF(D314&lt;&gt;"",IF(E314&lt;&gt;"",VLOOKUP(CONCATENATE(D314,"-",E314),'[2]Three Phase - UG'!$C$8:$T$18,13,FALSE),""),"")</f>
        <v/>
      </c>
      <c r="N314" s="678" t="str">
        <f>IF(D314&lt;&gt;"",IF(E314&lt;&gt;"",VLOOKUP(CONCATENATE(D314,"-",E314),'[2]Three Phase - UG'!$C$8:$T$18,15,FALSE)*1000000,""),"")</f>
        <v/>
      </c>
      <c r="O314" s="679"/>
      <c r="P314" s="678"/>
      <c r="W314" s="671"/>
      <c r="X314" s="606"/>
      <c r="Y314" s="606"/>
      <c r="Z314" s="606"/>
      <c r="AA314" s="606"/>
      <c r="AB314" s="606"/>
      <c r="AC314" s="606"/>
      <c r="AD314" s="606"/>
      <c r="AE314" s="606"/>
      <c r="AF314" s="625"/>
      <c r="AG314" s="625"/>
      <c r="AH314" s="625"/>
      <c r="AI314" s="625"/>
      <c r="AJ314" s="625"/>
      <c r="AK314" s="625"/>
      <c r="AL314" s="625"/>
      <c r="AM314" s="625"/>
    </row>
    <row r="315" spans="2:39" s="672" customFormat="1" x14ac:dyDescent="0.25">
      <c r="B315" s="677"/>
      <c r="C315" s="677"/>
      <c r="D315" s="676"/>
      <c r="E315" s="675"/>
      <c r="F315" s="675"/>
      <c r="G315" s="673"/>
      <c r="H315" s="674"/>
      <c r="I315" s="673"/>
      <c r="J315" s="679" t="str">
        <f>IF(D315&lt;&gt;"",IF(E315&lt;&gt;"",VLOOKUP(CONCATENATE(D315,"-",E315),'[2]Three Phase - UG'!$C$8:$T$18,9,FALSE),""),"")</f>
        <v/>
      </c>
      <c r="K315" s="679" t="str">
        <f>IF(D315&lt;&gt;"",IF(E315&lt;&gt;"",VLOOKUP(CONCATENATE(D315,"-",E315),'[2]Three Phase - UG'!$C$8:$T$18,10,FALSE),""),"")</f>
        <v/>
      </c>
      <c r="L315" s="679" t="str">
        <f>IF(D315&lt;&gt;"",IF(E315&lt;&gt;"",VLOOKUP(CONCATENATE(D315,"-",E315),'[2]Three Phase - UG'!$C$8:$T$18,12,FALSE),""),"")</f>
        <v/>
      </c>
      <c r="M315" s="679" t="str">
        <f>IF(D315&lt;&gt;"",IF(E315&lt;&gt;"",VLOOKUP(CONCATENATE(D315,"-",E315),'[2]Three Phase - UG'!$C$8:$T$18,13,FALSE),""),"")</f>
        <v/>
      </c>
      <c r="N315" s="678" t="str">
        <f>IF(D315&lt;&gt;"",IF(E315&lt;&gt;"",VLOOKUP(CONCATENATE(D315,"-",E315),'[2]Three Phase - UG'!$C$8:$T$18,15,FALSE)*1000000,""),"")</f>
        <v/>
      </c>
      <c r="O315" s="679"/>
      <c r="P315" s="678"/>
      <c r="W315" s="671"/>
      <c r="X315" s="606"/>
      <c r="Y315" s="606"/>
      <c r="Z315" s="606"/>
      <c r="AA315" s="606"/>
      <c r="AB315" s="606"/>
      <c r="AC315" s="606"/>
      <c r="AD315" s="606"/>
      <c r="AE315" s="606"/>
      <c r="AF315" s="625"/>
      <c r="AG315" s="625"/>
      <c r="AH315" s="625"/>
      <c r="AI315" s="625"/>
      <c r="AJ315" s="625"/>
      <c r="AK315" s="625"/>
      <c r="AL315" s="625"/>
      <c r="AM315" s="625"/>
    </row>
    <row r="316" spans="2:39" s="672" customFormat="1" x14ac:dyDescent="0.25">
      <c r="B316" s="677"/>
      <c r="C316" s="677"/>
      <c r="D316" s="676"/>
      <c r="E316" s="675"/>
      <c r="F316" s="675"/>
      <c r="G316" s="673"/>
      <c r="H316" s="674"/>
      <c r="I316" s="673"/>
      <c r="J316" s="679" t="str">
        <f>IF(D316&lt;&gt;"",IF(E316&lt;&gt;"",VLOOKUP(CONCATENATE(D316,"-",E316),'[2]Three Phase - UG'!$C$8:$T$18,9,FALSE),""),"")</f>
        <v/>
      </c>
      <c r="K316" s="679" t="str">
        <f>IF(D316&lt;&gt;"",IF(E316&lt;&gt;"",VLOOKUP(CONCATENATE(D316,"-",E316),'[2]Three Phase - UG'!$C$8:$T$18,10,FALSE),""),"")</f>
        <v/>
      </c>
      <c r="L316" s="679" t="str">
        <f>IF(D316&lt;&gt;"",IF(E316&lt;&gt;"",VLOOKUP(CONCATENATE(D316,"-",E316),'[2]Three Phase - UG'!$C$8:$T$18,12,FALSE),""),"")</f>
        <v/>
      </c>
      <c r="M316" s="679" t="str">
        <f>IF(D316&lt;&gt;"",IF(E316&lt;&gt;"",VLOOKUP(CONCATENATE(D316,"-",E316),'[2]Three Phase - UG'!$C$8:$T$18,13,FALSE),""),"")</f>
        <v/>
      </c>
      <c r="N316" s="678" t="str">
        <f>IF(D316&lt;&gt;"",IF(E316&lt;&gt;"",VLOOKUP(CONCATENATE(D316,"-",E316),'[2]Three Phase - UG'!$C$8:$T$18,15,FALSE)*1000000,""),"")</f>
        <v/>
      </c>
      <c r="O316" s="679"/>
      <c r="P316" s="678"/>
      <c r="W316" s="671"/>
      <c r="X316" s="606"/>
      <c r="Y316" s="606"/>
      <c r="Z316" s="606"/>
      <c r="AA316" s="606"/>
      <c r="AB316" s="606"/>
      <c r="AC316" s="606"/>
      <c r="AD316" s="606"/>
      <c r="AE316" s="606"/>
      <c r="AF316" s="625"/>
      <c r="AG316" s="625"/>
      <c r="AH316" s="625"/>
      <c r="AI316" s="625"/>
      <c r="AJ316" s="625"/>
      <c r="AK316" s="625"/>
      <c r="AL316" s="625"/>
      <c r="AM316" s="625"/>
    </row>
    <row r="317" spans="2:39" s="672" customFormat="1" x14ac:dyDescent="0.25">
      <c r="B317" s="677"/>
      <c r="C317" s="677"/>
      <c r="D317" s="676"/>
      <c r="E317" s="675"/>
      <c r="F317" s="675"/>
      <c r="G317" s="673"/>
      <c r="H317" s="674"/>
      <c r="I317" s="673"/>
      <c r="J317" s="679" t="str">
        <f>IF(D317&lt;&gt;"",IF(E317&lt;&gt;"",VLOOKUP(CONCATENATE(D317,"-",E317),'[2]Three Phase - UG'!$C$8:$T$18,9,FALSE),""),"")</f>
        <v/>
      </c>
      <c r="K317" s="679" t="str">
        <f>IF(D317&lt;&gt;"",IF(E317&lt;&gt;"",VLOOKUP(CONCATENATE(D317,"-",E317),'[2]Three Phase - UG'!$C$8:$T$18,10,FALSE),""),"")</f>
        <v/>
      </c>
      <c r="L317" s="679" t="str">
        <f>IF(D317&lt;&gt;"",IF(E317&lt;&gt;"",VLOOKUP(CONCATENATE(D317,"-",E317),'[2]Three Phase - UG'!$C$8:$T$18,12,FALSE),""),"")</f>
        <v/>
      </c>
      <c r="M317" s="679" t="str">
        <f>IF(D317&lt;&gt;"",IF(E317&lt;&gt;"",VLOOKUP(CONCATENATE(D317,"-",E317),'[2]Three Phase - UG'!$C$8:$T$18,13,FALSE),""),"")</f>
        <v/>
      </c>
      <c r="N317" s="678" t="str">
        <f>IF(D317&lt;&gt;"",IF(E317&lt;&gt;"",VLOOKUP(CONCATENATE(D317,"-",E317),'[2]Three Phase - UG'!$C$8:$T$18,15,FALSE)*1000000,""),"")</f>
        <v/>
      </c>
      <c r="O317" s="679"/>
      <c r="P317" s="678"/>
      <c r="W317" s="671"/>
      <c r="X317" s="606"/>
      <c r="Y317" s="606"/>
      <c r="Z317" s="606"/>
      <c r="AA317" s="606"/>
      <c r="AB317" s="606"/>
      <c r="AC317" s="606"/>
      <c r="AD317" s="606"/>
      <c r="AE317" s="606"/>
      <c r="AF317" s="625"/>
      <c r="AG317" s="625"/>
      <c r="AH317" s="625"/>
      <c r="AI317" s="625"/>
      <c r="AJ317" s="625"/>
      <c r="AK317" s="625"/>
      <c r="AL317" s="625"/>
      <c r="AM317" s="625"/>
    </row>
    <row r="318" spans="2:39" s="672" customFormat="1" x14ac:dyDescent="0.25">
      <c r="B318" s="677"/>
      <c r="C318" s="677"/>
      <c r="D318" s="676"/>
      <c r="E318" s="675"/>
      <c r="F318" s="675"/>
      <c r="G318" s="673"/>
      <c r="H318" s="674"/>
      <c r="I318" s="673"/>
      <c r="J318" s="679" t="str">
        <f>IF(D318&lt;&gt;"",IF(E318&lt;&gt;"",VLOOKUP(CONCATENATE(D318,"-",E318),'[2]Three Phase - UG'!$C$8:$T$18,9,FALSE),""),"")</f>
        <v/>
      </c>
      <c r="K318" s="679" t="str">
        <f>IF(D318&lt;&gt;"",IF(E318&lt;&gt;"",VLOOKUP(CONCATENATE(D318,"-",E318),'[2]Three Phase - UG'!$C$8:$T$18,10,FALSE),""),"")</f>
        <v/>
      </c>
      <c r="L318" s="679" t="str">
        <f>IF(D318&lt;&gt;"",IF(E318&lt;&gt;"",VLOOKUP(CONCATENATE(D318,"-",E318),'[2]Three Phase - UG'!$C$8:$T$18,12,FALSE),""),"")</f>
        <v/>
      </c>
      <c r="M318" s="679" t="str">
        <f>IF(D318&lt;&gt;"",IF(E318&lt;&gt;"",VLOOKUP(CONCATENATE(D318,"-",E318),'[2]Three Phase - UG'!$C$8:$T$18,13,FALSE),""),"")</f>
        <v/>
      </c>
      <c r="N318" s="678" t="str">
        <f>IF(D318&lt;&gt;"",IF(E318&lt;&gt;"",VLOOKUP(CONCATENATE(D318,"-",E318),'[2]Three Phase - UG'!$C$8:$T$18,15,FALSE)*1000000,""),"")</f>
        <v/>
      </c>
      <c r="O318" s="679"/>
      <c r="P318" s="678"/>
      <c r="W318" s="671"/>
      <c r="X318" s="606"/>
      <c r="Y318" s="606"/>
      <c r="Z318" s="606"/>
      <c r="AA318" s="606"/>
      <c r="AB318" s="606"/>
      <c r="AC318" s="606"/>
      <c r="AD318" s="606"/>
      <c r="AE318" s="606"/>
      <c r="AF318" s="625"/>
      <c r="AG318" s="625"/>
      <c r="AH318" s="625"/>
      <c r="AI318" s="625"/>
      <c r="AJ318" s="625"/>
      <c r="AK318" s="625"/>
      <c r="AL318" s="625"/>
      <c r="AM318" s="625"/>
    </row>
    <row r="319" spans="2:39" s="672" customFormat="1" x14ac:dyDescent="0.25">
      <c r="B319" s="677"/>
      <c r="C319" s="677"/>
      <c r="D319" s="676"/>
      <c r="E319" s="675"/>
      <c r="F319" s="675"/>
      <c r="G319" s="673"/>
      <c r="H319" s="674"/>
      <c r="I319" s="673"/>
      <c r="J319" s="679" t="str">
        <f>IF(D319&lt;&gt;"",IF(E319&lt;&gt;"",VLOOKUP(CONCATENATE(D319,"-",E319),'[2]Three Phase - UG'!$C$8:$T$18,9,FALSE),""),"")</f>
        <v/>
      </c>
      <c r="K319" s="679" t="str">
        <f>IF(D319&lt;&gt;"",IF(E319&lt;&gt;"",VLOOKUP(CONCATENATE(D319,"-",E319),'[2]Three Phase - UG'!$C$8:$T$18,10,FALSE),""),"")</f>
        <v/>
      </c>
      <c r="L319" s="679" t="str">
        <f>IF(D319&lt;&gt;"",IF(E319&lt;&gt;"",VLOOKUP(CONCATENATE(D319,"-",E319),'[2]Three Phase - UG'!$C$8:$T$18,12,FALSE),""),"")</f>
        <v/>
      </c>
      <c r="M319" s="679" t="str">
        <f>IF(D319&lt;&gt;"",IF(E319&lt;&gt;"",VLOOKUP(CONCATENATE(D319,"-",E319),'[2]Three Phase - UG'!$C$8:$T$18,13,FALSE),""),"")</f>
        <v/>
      </c>
      <c r="N319" s="678" t="str">
        <f>IF(D319&lt;&gt;"",IF(E319&lt;&gt;"",VLOOKUP(CONCATENATE(D319,"-",E319),'[2]Three Phase - UG'!$C$8:$T$18,15,FALSE)*1000000,""),"")</f>
        <v/>
      </c>
      <c r="O319" s="679"/>
      <c r="P319" s="678"/>
      <c r="W319" s="671"/>
      <c r="X319" s="606"/>
      <c r="Y319" s="606"/>
      <c r="Z319" s="606"/>
      <c r="AA319" s="606"/>
      <c r="AB319" s="606"/>
      <c r="AC319" s="606"/>
      <c r="AD319" s="606"/>
      <c r="AE319" s="606"/>
      <c r="AF319" s="625"/>
      <c r="AG319" s="625"/>
      <c r="AH319" s="625"/>
      <c r="AI319" s="625"/>
      <c r="AJ319" s="625"/>
      <c r="AK319" s="625"/>
      <c r="AL319" s="625"/>
      <c r="AM319" s="625"/>
    </row>
    <row r="320" spans="2:39" s="672" customFormat="1" x14ac:dyDescent="0.25">
      <c r="B320" s="677"/>
      <c r="C320" s="677"/>
      <c r="D320" s="676"/>
      <c r="E320" s="675"/>
      <c r="F320" s="675"/>
      <c r="G320" s="673"/>
      <c r="H320" s="674"/>
      <c r="I320" s="673"/>
      <c r="J320" s="679" t="str">
        <f>IF(D320&lt;&gt;"",IF(E320&lt;&gt;"",VLOOKUP(CONCATENATE(D320,"-",E320),'[2]Three Phase - UG'!$C$8:$T$18,9,FALSE),""),"")</f>
        <v/>
      </c>
      <c r="K320" s="679" t="str">
        <f>IF(D320&lt;&gt;"",IF(E320&lt;&gt;"",VLOOKUP(CONCATENATE(D320,"-",E320),'[2]Three Phase - UG'!$C$8:$T$18,10,FALSE),""),"")</f>
        <v/>
      </c>
      <c r="L320" s="679" t="str">
        <f>IF(D320&lt;&gt;"",IF(E320&lt;&gt;"",VLOOKUP(CONCATENATE(D320,"-",E320),'[2]Three Phase - UG'!$C$8:$T$18,12,FALSE),""),"")</f>
        <v/>
      </c>
      <c r="M320" s="679" t="str">
        <f>IF(D320&lt;&gt;"",IF(E320&lt;&gt;"",VLOOKUP(CONCATENATE(D320,"-",E320),'[2]Three Phase - UG'!$C$8:$T$18,13,FALSE),""),"")</f>
        <v/>
      </c>
      <c r="N320" s="678" t="str">
        <f>IF(D320&lt;&gt;"",IF(E320&lt;&gt;"",VLOOKUP(CONCATENATE(D320,"-",E320),'[2]Three Phase - UG'!$C$8:$T$18,15,FALSE)*1000000,""),"")</f>
        <v/>
      </c>
      <c r="O320" s="679"/>
      <c r="P320" s="678"/>
      <c r="W320" s="671"/>
      <c r="X320" s="606"/>
      <c r="Y320" s="606"/>
      <c r="Z320" s="606"/>
      <c r="AA320" s="606"/>
      <c r="AB320" s="606"/>
      <c r="AC320" s="606"/>
      <c r="AD320" s="606"/>
      <c r="AE320" s="606"/>
      <c r="AF320" s="625"/>
      <c r="AG320" s="625"/>
      <c r="AH320" s="625"/>
      <c r="AI320" s="625"/>
      <c r="AJ320" s="625"/>
      <c r="AK320" s="625"/>
      <c r="AL320" s="625"/>
      <c r="AM320" s="625"/>
    </row>
    <row r="321" spans="2:39" s="672" customFormat="1" x14ac:dyDescent="0.25">
      <c r="B321" s="677"/>
      <c r="C321" s="677"/>
      <c r="D321" s="676"/>
      <c r="E321" s="675"/>
      <c r="F321" s="675"/>
      <c r="G321" s="673"/>
      <c r="H321" s="674"/>
      <c r="I321" s="673"/>
      <c r="J321" s="679" t="str">
        <f>IF(D321&lt;&gt;"",IF(E321&lt;&gt;"",VLOOKUP(CONCATENATE(D321,"-",E321),'[2]Three Phase - UG'!$C$8:$T$18,9,FALSE),""),"")</f>
        <v/>
      </c>
      <c r="K321" s="679" t="str">
        <f>IF(D321&lt;&gt;"",IF(E321&lt;&gt;"",VLOOKUP(CONCATENATE(D321,"-",E321),'[2]Three Phase - UG'!$C$8:$T$18,10,FALSE),""),"")</f>
        <v/>
      </c>
      <c r="L321" s="679" t="str">
        <f>IF(D321&lt;&gt;"",IF(E321&lt;&gt;"",VLOOKUP(CONCATENATE(D321,"-",E321),'[2]Three Phase - UG'!$C$8:$T$18,12,FALSE),""),"")</f>
        <v/>
      </c>
      <c r="M321" s="679" t="str">
        <f>IF(D321&lt;&gt;"",IF(E321&lt;&gt;"",VLOOKUP(CONCATENATE(D321,"-",E321),'[2]Three Phase - UG'!$C$8:$T$18,13,FALSE),""),"")</f>
        <v/>
      </c>
      <c r="N321" s="678" t="str">
        <f>IF(D321&lt;&gt;"",IF(E321&lt;&gt;"",VLOOKUP(CONCATENATE(D321,"-",E321),'[2]Three Phase - UG'!$C$8:$T$18,15,FALSE)*1000000,""),"")</f>
        <v/>
      </c>
      <c r="O321" s="679"/>
      <c r="P321" s="678"/>
      <c r="W321" s="671"/>
      <c r="X321" s="606"/>
      <c r="Y321" s="606"/>
      <c r="Z321" s="606"/>
      <c r="AA321" s="606"/>
      <c r="AB321" s="606"/>
      <c r="AC321" s="606"/>
      <c r="AD321" s="606"/>
      <c r="AE321" s="606"/>
      <c r="AF321" s="625"/>
      <c r="AG321" s="625"/>
      <c r="AH321" s="625"/>
      <c r="AI321" s="625"/>
      <c r="AJ321" s="625"/>
      <c r="AK321" s="625"/>
      <c r="AL321" s="625"/>
      <c r="AM321" s="625"/>
    </row>
    <row r="322" spans="2:39" s="672" customFormat="1" x14ac:dyDescent="0.25">
      <c r="B322" s="677"/>
      <c r="C322" s="677"/>
      <c r="D322" s="676"/>
      <c r="E322" s="675"/>
      <c r="F322" s="675"/>
      <c r="G322" s="673"/>
      <c r="H322" s="674"/>
      <c r="I322" s="673"/>
      <c r="J322" s="679" t="str">
        <f>IF(D322&lt;&gt;"",IF(E322&lt;&gt;"",VLOOKUP(CONCATENATE(D322,"-",E322),'[2]Three Phase - UG'!$C$8:$T$18,9,FALSE),""),"")</f>
        <v/>
      </c>
      <c r="K322" s="679" t="str">
        <f>IF(D322&lt;&gt;"",IF(E322&lt;&gt;"",VLOOKUP(CONCATENATE(D322,"-",E322),'[2]Three Phase - UG'!$C$8:$T$18,10,FALSE),""),"")</f>
        <v/>
      </c>
      <c r="L322" s="679" t="str">
        <f>IF(D322&lt;&gt;"",IF(E322&lt;&gt;"",VLOOKUP(CONCATENATE(D322,"-",E322),'[2]Three Phase - UG'!$C$8:$T$18,12,FALSE),""),"")</f>
        <v/>
      </c>
      <c r="M322" s="679" t="str">
        <f>IF(D322&lt;&gt;"",IF(E322&lt;&gt;"",VLOOKUP(CONCATENATE(D322,"-",E322),'[2]Three Phase - UG'!$C$8:$T$18,13,FALSE),""),"")</f>
        <v/>
      </c>
      <c r="N322" s="678" t="str">
        <f>IF(D322&lt;&gt;"",IF(E322&lt;&gt;"",VLOOKUP(CONCATENATE(D322,"-",E322),'[2]Three Phase - UG'!$C$8:$T$18,15,FALSE)*1000000,""),"")</f>
        <v/>
      </c>
      <c r="O322" s="679"/>
      <c r="P322" s="678"/>
      <c r="W322" s="671"/>
      <c r="X322" s="606"/>
      <c r="Y322" s="606"/>
      <c r="Z322" s="606"/>
      <c r="AA322" s="606"/>
      <c r="AB322" s="606"/>
      <c r="AC322" s="606"/>
      <c r="AD322" s="606"/>
      <c r="AE322" s="606"/>
      <c r="AF322" s="625"/>
      <c r="AG322" s="625"/>
      <c r="AH322" s="625"/>
      <c r="AI322" s="625"/>
      <c r="AJ322" s="625"/>
      <c r="AK322" s="625"/>
      <c r="AL322" s="625"/>
      <c r="AM322" s="625"/>
    </row>
    <row r="323" spans="2:39" s="672" customFormat="1" x14ac:dyDescent="0.25">
      <c r="B323" s="677"/>
      <c r="C323" s="677"/>
      <c r="D323" s="676"/>
      <c r="E323" s="675"/>
      <c r="F323" s="675"/>
      <c r="G323" s="673"/>
      <c r="H323" s="674"/>
      <c r="I323" s="673"/>
      <c r="J323" s="679" t="str">
        <f>IF(D323&lt;&gt;"",IF(E323&lt;&gt;"",VLOOKUP(CONCATENATE(D323,"-",E323),'[2]Three Phase - UG'!$C$8:$T$18,9,FALSE),""),"")</f>
        <v/>
      </c>
      <c r="K323" s="679" t="str">
        <f>IF(D323&lt;&gt;"",IF(E323&lt;&gt;"",VLOOKUP(CONCATENATE(D323,"-",E323),'[2]Three Phase - UG'!$C$8:$T$18,10,FALSE),""),"")</f>
        <v/>
      </c>
      <c r="L323" s="679" t="str">
        <f>IF(D323&lt;&gt;"",IF(E323&lt;&gt;"",VLOOKUP(CONCATENATE(D323,"-",E323),'[2]Three Phase - UG'!$C$8:$T$18,12,FALSE),""),"")</f>
        <v/>
      </c>
      <c r="M323" s="679" t="str">
        <f>IF(D323&lt;&gt;"",IF(E323&lt;&gt;"",VLOOKUP(CONCATENATE(D323,"-",E323),'[2]Three Phase - UG'!$C$8:$T$18,13,FALSE),""),"")</f>
        <v/>
      </c>
      <c r="N323" s="678" t="str">
        <f>IF(D323&lt;&gt;"",IF(E323&lt;&gt;"",VLOOKUP(CONCATENATE(D323,"-",E323),'[2]Three Phase - UG'!$C$8:$T$18,15,FALSE)*1000000,""),"")</f>
        <v/>
      </c>
      <c r="O323" s="679"/>
      <c r="P323" s="678"/>
      <c r="W323" s="671"/>
      <c r="X323" s="606"/>
      <c r="Y323" s="606"/>
      <c r="Z323" s="606"/>
      <c r="AA323" s="606"/>
      <c r="AB323" s="606"/>
      <c r="AC323" s="606"/>
      <c r="AD323" s="606"/>
      <c r="AE323" s="606"/>
      <c r="AF323" s="625"/>
      <c r="AG323" s="625"/>
      <c r="AH323" s="625"/>
      <c r="AI323" s="625"/>
      <c r="AJ323" s="625"/>
      <c r="AK323" s="625"/>
      <c r="AL323" s="625"/>
      <c r="AM323" s="625"/>
    </row>
    <row r="324" spans="2:39" s="672" customFormat="1" x14ac:dyDescent="0.25">
      <c r="B324" s="677"/>
      <c r="C324" s="677"/>
      <c r="D324" s="676"/>
      <c r="E324" s="675"/>
      <c r="F324" s="675"/>
      <c r="G324" s="673"/>
      <c r="H324" s="674"/>
      <c r="I324" s="673"/>
      <c r="J324" s="679" t="str">
        <f>IF(D324&lt;&gt;"",IF(E324&lt;&gt;"",VLOOKUP(CONCATENATE(D324,"-",E324),'[2]Three Phase - UG'!$C$8:$T$18,9,FALSE),""),"")</f>
        <v/>
      </c>
      <c r="K324" s="679" t="str">
        <f>IF(D324&lt;&gt;"",IF(E324&lt;&gt;"",VLOOKUP(CONCATENATE(D324,"-",E324),'[2]Three Phase - UG'!$C$8:$T$18,10,FALSE),""),"")</f>
        <v/>
      </c>
      <c r="L324" s="679" t="str">
        <f>IF(D324&lt;&gt;"",IF(E324&lt;&gt;"",VLOOKUP(CONCATENATE(D324,"-",E324),'[2]Three Phase - UG'!$C$8:$T$18,12,FALSE),""),"")</f>
        <v/>
      </c>
      <c r="M324" s="679" t="str">
        <f>IF(D324&lt;&gt;"",IF(E324&lt;&gt;"",VLOOKUP(CONCATENATE(D324,"-",E324),'[2]Three Phase - UG'!$C$8:$T$18,13,FALSE),""),"")</f>
        <v/>
      </c>
      <c r="N324" s="678" t="str">
        <f>IF(D324&lt;&gt;"",IF(E324&lt;&gt;"",VLOOKUP(CONCATENATE(D324,"-",E324),'[2]Three Phase - UG'!$C$8:$T$18,15,FALSE)*1000000,""),"")</f>
        <v/>
      </c>
      <c r="O324" s="679"/>
      <c r="P324" s="678"/>
      <c r="W324" s="671"/>
      <c r="X324" s="606"/>
      <c r="Y324" s="606"/>
      <c r="Z324" s="606"/>
      <c r="AA324" s="606"/>
      <c r="AB324" s="606"/>
      <c r="AC324" s="606"/>
      <c r="AD324" s="606"/>
      <c r="AE324" s="606"/>
      <c r="AF324" s="625"/>
      <c r="AG324" s="625"/>
      <c r="AH324" s="625"/>
      <c r="AI324" s="625"/>
      <c r="AJ324" s="625"/>
      <c r="AK324" s="625"/>
      <c r="AL324" s="625"/>
      <c r="AM324" s="625"/>
    </row>
    <row r="325" spans="2:39" s="672" customFormat="1" x14ac:dyDescent="0.25">
      <c r="B325" s="677"/>
      <c r="C325" s="677"/>
      <c r="D325" s="676"/>
      <c r="E325" s="675"/>
      <c r="F325" s="675"/>
      <c r="G325" s="673"/>
      <c r="H325" s="674"/>
      <c r="I325" s="673"/>
      <c r="J325" s="679" t="str">
        <f>IF(D325&lt;&gt;"",IF(E325&lt;&gt;"",VLOOKUP(CONCATENATE(D325,"-",E325),'[2]Three Phase - UG'!$C$8:$T$18,9,FALSE),""),"")</f>
        <v/>
      </c>
      <c r="K325" s="679" t="str">
        <f>IF(D325&lt;&gt;"",IF(E325&lt;&gt;"",VLOOKUP(CONCATENATE(D325,"-",E325),'[2]Three Phase - UG'!$C$8:$T$18,10,FALSE),""),"")</f>
        <v/>
      </c>
      <c r="L325" s="679" t="str">
        <f>IF(D325&lt;&gt;"",IF(E325&lt;&gt;"",VLOOKUP(CONCATENATE(D325,"-",E325),'[2]Three Phase - UG'!$C$8:$T$18,12,FALSE),""),"")</f>
        <v/>
      </c>
      <c r="M325" s="679" t="str">
        <f>IF(D325&lt;&gt;"",IF(E325&lt;&gt;"",VLOOKUP(CONCATENATE(D325,"-",E325),'[2]Three Phase - UG'!$C$8:$T$18,13,FALSE),""),"")</f>
        <v/>
      </c>
      <c r="N325" s="678" t="str">
        <f>IF(D325&lt;&gt;"",IF(E325&lt;&gt;"",VLOOKUP(CONCATENATE(D325,"-",E325),'[2]Three Phase - UG'!$C$8:$T$18,15,FALSE)*1000000,""),"")</f>
        <v/>
      </c>
      <c r="O325" s="679"/>
      <c r="P325" s="678"/>
      <c r="W325" s="671"/>
      <c r="X325" s="606"/>
      <c r="Y325" s="606"/>
      <c r="Z325" s="606"/>
      <c r="AA325" s="606"/>
      <c r="AB325" s="606"/>
      <c r="AC325" s="606"/>
      <c r="AD325" s="606"/>
      <c r="AE325" s="606"/>
      <c r="AF325" s="625"/>
      <c r="AG325" s="625"/>
      <c r="AH325" s="625"/>
      <c r="AI325" s="625"/>
      <c r="AJ325" s="625"/>
      <c r="AK325" s="625"/>
      <c r="AL325" s="625"/>
      <c r="AM325" s="625"/>
    </row>
    <row r="326" spans="2:39" s="672" customFormat="1" x14ac:dyDescent="0.25">
      <c r="B326" s="677"/>
      <c r="C326" s="677"/>
      <c r="D326" s="676"/>
      <c r="E326" s="675"/>
      <c r="F326" s="675"/>
      <c r="G326" s="673"/>
      <c r="H326" s="674"/>
      <c r="I326" s="673"/>
      <c r="J326" s="679" t="str">
        <f>IF(D326&lt;&gt;"",IF(E326&lt;&gt;"",VLOOKUP(CONCATENATE(D326,"-",E326),'[2]Three Phase - UG'!$C$8:$T$18,9,FALSE),""),"")</f>
        <v/>
      </c>
      <c r="K326" s="679" t="str">
        <f>IF(D326&lt;&gt;"",IF(E326&lt;&gt;"",VLOOKUP(CONCATENATE(D326,"-",E326),'[2]Three Phase - UG'!$C$8:$T$18,10,FALSE),""),"")</f>
        <v/>
      </c>
      <c r="L326" s="679" t="str">
        <f>IF(D326&lt;&gt;"",IF(E326&lt;&gt;"",VLOOKUP(CONCATENATE(D326,"-",E326),'[2]Three Phase - UG'!$C$8:$T$18,12,FALSE),""),"")</f>
        <v/>
      </c>
      <c r="M326" s="679" t="str">
        <f>IF(D326&lt;&gt;"",IF(E326&lt;&gt;"",VLOOKUP(CONCATENATE(D326,"-",E326),'[2]Three Phase - UG'!$C$8:$T$18,13,FALSE),""),"")</f>
        <v/>
      </c>
      <c r="N326" s="678" t="str">
        <f>IF(D326&lt;&gt;"",IF(E326&lt;&gt;"",VLOOKUP(CONCATENATE(D326,"-",E326),'[2]Three Phase - UG'!$C$8:$T$18,15,FALSE)*1000000,""),"")</f>
        <v/>
      </c>
      <c r="O326" s="679"/>
      <c r="P326" s="678"/>
      <c r="W326" s="671"/>
      <c r="X326" s="606"/>
      <c r="Y326" s="606"/>
      <c r="Z326" s="606"/>
      <c r="AA326" s="606"/>
      <c r="AB326" s="606"/>
      <c r="AC326" s="606"/>
      <c r="AD326" s="606"/>
      <c r="AE326" s="606"/>
      <c r="AF326" s="625"/>
      <c r="AG326" s="625"/>
      <c r="AH326" s="625"/>
      <c r="AI326" s="625"/>
      <c r="AJ326" s="625"/>
      <c r="AK326" s="625"/>
      <c r="AL326" s="625"/>
      <c r="AM326" s="625"/>
    </row>
    <row r="327" spans="2:39" s="672" customFormat="1" x14ac:dyDescent="0.25">
      <c r="B327" s="677"/>
      <c r="C327" s="677"/>
      <c r="D327" s="676"/>
      <c r="E327" s="675"/>
      <c r="F327" s="675"/>
      <c r="G327" s="673"/>
      <c r="H327" s="674"/>
      <c r="I327" s="673"/>
      <c r="J327" s="679" t="str">
        <f>IF(D327&lt;&gt;"",IF(E327&lt;&gt;"",VLOOKUP(CONCATENATE(D327,"-",E327),'[2]Three Phase - UG'!$C$8:$T$18,9,FALSE),""),"")</f>
        <v/>
      </c>
      <c r="K327" s="679" t="str">
        <f>IF(D327&lt;&gt;"",IF(E327&lt;&gt;"",VLOOKUP(CONCATENATE(D327,"-",E327),'[2]Three Phase - UG'!$C$8:$T$18,10,FALSE),""),"")</f>
        <v/>
      </c>
      <c r="L327" s="679" t="str">
        <f>IF(D327&lt;&gt;"",IF(E327&lt;&gt;"",VLOOKUP(CONCATENATE(D327,"-",E327),'[2]Three Phase - UG'!$C$8:$T$18,12,FALSE),""),"")</f>
        <v/>
      </c>
      <c r="M327" s="679" t="str">
        <f>IF(D327&lt;&gt;"",IF(E327&lt;&gt;"",VLOOKUP(CONCATENATE(D327,"-",E327),'[2]Three Phase - UG'!$C$8:$T$18,13,FALSE),""),"")</f>
        <v/>
      </c>
      <c r="N327" s="678" t="str">
        <f>IF(D327&lt;&gt;"",IF(E327&lt;&gt;"",VLOOKUP(CONCATENATE(D327,"-",E327),'[2]Three Phase - UG'!$C$8:$T$18,15,FALSE)*1000000,""),"")</f>
        <v/>
      </c>
      <c r="O327" s="679"/>
      <c r="P327" s="678"/>
      <c r="W327" s="671"/>
      <c r="X327" s="606"/>
      <c r="Y327" s="606"/>
      <c r="Z327" s="606"/>
      <c r="AA327" s="606"/>
      <c r="AB327" s="606"/>
      <c r="AC327" s="606"/>
      <c r="AD327" s="606"/>
      <c r="AE327" s="606"/>
      <c r="AF327" s="625"/>
      <c r="AG327" s="625"/>
      <c r="AH327" s="625"/>
      <c r="AI327" s="625"/>
      <c r="AJ327" s="625"/>
      <c r="AK327" s="625"/>
      <c r="AL327" s="625"/>
      <c r="AM327" s="625"/>
    </row>
    <row r="328" spans="2:39" s="672" customFormat="1" x14ac:dyDescent="0.25">
      <c r="B328" s="677"/>
      <c r="C328" s="677"/>
      <c r="D328" s="676"/>
      <c r="E328" s="675"/>
      <c r="F328" s="675"/>
      <c r="G328" s="673"/>
      <c r="H328" s="674"/>
      <c r="I328" s="673"/>
      <c r="J328" s="679" t="str">
        <f>IF(D328&lt;&gt;"",IF(E328&lt;&gt;"",VLOOKUP(CONCATENATE(D328,"-",E328),'[2]Three Phase - UG'!$C$8:$T$18,9,FALSE),""),"")</f>
        <v/>
      </c>
      <c r="K328" s="679" t="str">
        <f>IF(D328&lt;&gt;"",IF(E328&lt;&gt;"",VLOOKUP(CONCATENATE(D328,"-",E328),'[2]Three Phase - UG'!$C$8:$T$18,10,FALSE),""),"")</f>
        <v/>
      </c>
      <c r="L328" s="679" t="str">
        <f>IF(D328&lt;&gt;"",IF(E328&lt;&gt;"",VLOOKUP(CONCATENATE(D328,"-",E328),'[2]Three Phase - UG'!$C$8:$T$18,12,FALSE),""),"")</f>
        <v/>
      </c>
      <c r="M328" s="679" t="str">
        <f>IF(D328&lt;&gt;"",IF(E328&lt;&gt;"",VLOOKUP(CONCATENATE(D328,"-",E328),'[2]Three Phase - UG'!$C$8:$T$18,13,FALSE),""),"")</f>
        <v/>
      </c>
      <c r="N328" s="678" t="str">
        <f>IF(D328&lt;&gt;"",IF(E328&lt;&gt;"",VLOOKUP(CONCATENATE(D328,"-",E328),'[2]Three Phase - UG'!$C$8:$T$18,15,FALSE)*1000000,""),"")</f>
        <v/>
      </c>
      <c r="O328" s="679"/>
      <c r="P328" s="678"/>
      <c r="W328" s="671"/>
      <c r="X328" s="606"/>
      <c r="Y328" s="606"/>
      <c r="Z328" s="606"/>
      <c r="AA328" s="606"/>
      <c r="AB328" s="606"/>
      <c r="AC328" s="606"/>
      <c r="AD328" s="606"/>
      <c r="AE328" s="606"/>
      <c r="AF328" s="625"/>
      <c r="AG328" s="625"/>
      <c r="AH328" s="625"/>
      <c r="AI328" s="625"/>
      <c r="AJ328" s="625"/>
      <c r="AK328" s="625"/>
      <c r="AL328" s="625"/>
      <c r="AM328" s="625"/>
    </row>
    <row r="329" spans="2:39" s="672" customFormat="1" x14ac:dyDescent="0.25">
      <c r="B329" s="677"/>
      <c r="C329" s="677"/>
      <c r="D329" s="676"/>
      <c r="E329" s="675"/>
      <c r="F329" s="675"/>
      <c r="G329" s="673"/>
      <c r="H329" s="674"/>
      <c r="I329" s="673"/>
      <c r="J329" s="679" t="str">
        <f>IF(D329&lt;&gt;"",IF(E329&lt;&gt;"",VLOOKUP(CONCATENATE(D329,"-",E329),'[2]Three Phase - UG'!$C$8:$T$18,9,FALSE),""),"")</f>
        <v/>
      </c>
      <c r="K329" s="679" t="str">
        <f>IF(D329&lt;&gt;"",IF(E329&lt;&gt;"",VLOOKUP(CONCATENATE(D329,"-",E329),'[2]Three Phase - UG'!$C$8:$T$18,10,FALSE),""),"")</f>
        <v/>
      </c>
      <c r="L329" s="679" t="str">
        <f>IF(D329&lt;&gt;"",IF(E329&lt;&gt;"",VLOOKUP(CONCATENATE(D329,"-",E329),'[2]Three Phase - UG'!$C$8:$T$18,12,FALSE),""),"")</f>
        <v/>
      </c>
      <c r="M329" s="679" t="str">
        <f>IF(D329&lt;&gt;"",IF(E329&lt;&gt;"",VLOOKUP(CONCATENATE(D329,"-",E329),'[2]Three Phase - UG'!$C$8:$T$18,13,FALSE),""),"")</f>
        <v/>
      </c>
      <c r="N329" s="678" t="str">
        <f>IF(D329&lt;&gt;"",IF(E329&lt;&gt;"",VLOOKUP(CONCATENATE(D329,"-",E329),'[2]Three Phase - UG'!$C$8:$T$18,15,FALSE)*1000000,""),"")</f>
        <v/>
      </c>
      <c r="O329" s="679"/>
      <c r="P329" s="678"/>
      <c r="W329" s="671"/>
      <c r="X329" s="606"/>
      <c r="Y329" s="606"/>
      <c r="Z329" s="606"/>
      <c r="AA329" s="606"/>
      <c r="AB329" s="606"/>
      <c r="AC329" s="606"/>
      <c r="AD329" s="606"/>
      <c r="AE329" s="606"/>
      <c r="AF329" s="625"/>
      <c r="AG329" s="625"/>
      <c r="AH329" s="625"/>
      <c r="AI329" s="625"/>
      <c r="AJ329" s="625"/>
      <c r="AK329" s="625"/>
      <c r="AL329" s="625"/>
      <c r="AM329" s="625"/>
    </row>
    <row r="330" spans="2:39" s="672" customFormat="1" x14ac:dyDescent="0.25">
      <c r="B330" s="677"/>
      <c r="C330" s="677"/>
      <c r="D330" s="676"/>
      <c r="E330" s="675"/>
      <c r="F330" s="675"/>
      <c r="G330" s="673"/>
      <c r="H330" s="674"/>
      <c r="I330" s="673"/>
      <c r="J330" s="679" t="str">
        <f>IF(D330&lt;&gt;"",IF(E330&lt;&gt;"",VLOOKUP(CONCATENATE(D330,"-",E330),'[2]Three Phase - UG'!$C$8:$T$18,9,FALSE),""),"")</f>
        <v/>
      </c>
      <c r="K330" s="679" t="str">
        <f>IF(D330&lt;&gt;"",IF(E330&lt;&gt;"",VLOOKUP(CONCATENATE(D330,"-",E330),'[2]Three Phase - UG'!$C$8:$T$18,10,FALSE),""),"")</f>
        <v/>
      </c>
      <c r="L330" s="679" t="str">
        <f>IF(D330&lt;&gt;"",IF(E330&lt;&gt;"",VLOOKUP(CONCATENATE(D330,"-",E330),'[2]Three Phase - UG'!$C$8:$T$18,12,FALSE),""),"")</f>
        <v/>
      </c>
      <c r="M330" s="679" t="str">
        <f>IF(D330&lt;&gt;"",IF(E330&lt;&gt;"",VLOOKUP(CONCATENATE(D330,"-",E330),'[2]Three Phase - UG'!$C$8:$T$18,13,FALSE),""),"")</f>
        <v/>
      </c>
      <c r="N330" s="678" t="str">
        <f>IF(D330&lt;&gt;"",IF(E330&lt;&gt;"",VLOOKUP(CONCATENATE(D330,"-",E330),'[2]Three Phase - UG'!$C$8:$T$18,15,FALSE)*1000000,""),"")</f>
        <v/>
      </c>
      <c r="O330" s="679"/>
      <c r="P330" s="678"/>
      <c r="W330" s="671"/>
      <c r="X330" s="606"/>
      <c r="Y330" s="606"/>
      <c r="Z330" s="606"/>
      <c r="AA330" s="606"/>
      <c r="AB330" s="606"/>
      <c r="AC330" s="606"/>
      <c r="AD330" s="606"/>
      <c r="AE330" s="606"/>
      <c r="AF330" s="625"/>
      <c r="AG330" s="625"/>
      <c r="AH330" s="625"/>
      <c r="AI330" s="625"/>
      <c r="AJ330" s="625"/>
      <c r="AK330" s="625"/>
      <c r="AL330" s="625"/>
      <c r="AM330" s="625"/>
    </row>
    <row r="331" spans="2:39" s="672" customFormat="1" x14ac:dyDescent="0.25">
      <c r="B331" s="677"/>
      <c r="C331" s="677"/>
      <c r="D331" s="676"/>
      <c r="E331" s="675"/>
      <c r="F331" s="675"/>
      <c r="G331" s="673"/>
      <c r="H331" s="674"/>
      <c r="I331" s="673"/>
      <c r="J331" s="679" t="str">
        <f>IF(D331&lt;&gt;"",IF(E331&lt;&gt;"",VLOOKUP(CONCATENATE(D331,"-",E331),'[2]Three Phase - UG'!$C$8:$T$18,9,FALSE),""),"")</f>
        <v/>
      </c>
      <c r="K331" s="679" t="str">
        <f>IF(D331&lt;&gt;"",IF(E331&lt;&gt;"",VLOOKUP(CONCATENATE(D331,"-",E331),'[2]Three Phase - UG'!$C$8:$T$18,10,FALSE),""),"")</f>
        <v/>
      </c>
      <c r="L331" s="679" t="str">
        <f>IF(D331&lt;&gt;"",IF(E331&lt;&gt;"",VLOOKUP(CONCATENATE(D331,"-",E331),'[2]Three Phase - UG'!$C$8:$T$18,12,FALSE),""),"")</f>
        <v/>
      </c>
      <c r="M331" s="679" t="str">
        <f>IF(D331&lt;&gt;"",IF(E331&lt;&gt;"",VLOOKUP(CONCATENATE(D331,"-",E331),'[2]Three Phase - UG'!$C$8:$T$18,13,FALSE),""),"")</f>
        <v/>
      </c>
      <c r="N331" s="678" t="str">
        <f>IF(D331&lt;&gt;"",IF(E331&lt;&gt;"",VLOOKUP(CONCATENATE(D331,"-",E331),'[2]Three Phase - UG'!$C$8:$T$18,15,FALSE)*1000000,""),"")</f>
        <v/>
      </c>
      <c r="O331" s="679"/>
      <c r="P331" s="678"/>
      <c r="W331" s="671"/>
      <c r="X331" s="606"/>
      <c r="Y331" s="606"/>
      <c r="Z331" s="606"/>
      <c r="AA331" s="606"/>
      <c r="AB331" s="606"/>
      <c r="AC331" s="606"/>
      <c r="AD331" s="606"/>
      <c r="AE331" s="606"/>
      <c r="AF331" s="625"/>
      <c r="AG331" s="625"/>
      <c r="AH331" s="625"/>
      <c r="AI331" s="625"/>
      <c r="AJ331" s="625"/>
      <c r="AK331" s="625"/>
      <c r="AL331" s="625"/>
      <c r="AM331" s="625"/>
    </row>
    <row r="332" spans="2:39" s="672" customFormat="1" x14ac:dyDescent="0.25">
      <c r="B332" s="677"/>
      <c r="C332" s="677"/>
      <c r="D332" s="676"/>
      <c r="E332" s="675"/>
      <c r="F332" s="675"/>
      <c r="G332" s="673"/>
      <c r="H332" s="674"/>
      <c r="I332" s="673"/>
      <c r="J332" s="679" t="str">
        <f>IF(D332&lt;&gt;"",IF(E332&lt;&gt;"",VLOOKUP(CONCATENATE(D332,"-",E332),'[2]Three Phase - UG'!$C$8:$T$18,9,FALSE),""),"")</f>
        <v/>
      </c>
      <c r="K332" s="679" t="str">
        <f>IF(D332&lt;&gt;"",IF(E332&lt;&gt;"",VLOOKUP(CONCATENATE(D332,"-",E332),'[2]Three Phase - UG'!$C$8:$T$18,10,FALSE),""),"")</f>
        <v/>
      </c>
      <c r="L332" s="679" t="str">
        <f>IF(D332&lt;&gt;"",IF(E332&lt;&gt;"",VLOOKUP(CONCATENATE(D332,"-",E332),'[2]Three Phase - UG'!$C$8:$T$18,12,FALSE),""),"")</f>
        <v/>
      </c>
      <c r="M332" s="679" t="str">
        <f>IF(D332&lt;&gt;"",IF(E332&lt;&gt;"",VLOOKUP(CONCATENATE(D332,"-",E332),'[2]Three Phase - UG'!$C$8:$T$18,13,FALSE),""),"")</f>
        <v/>
      </c>
      <c r="N332" s="678" t="str">
        <f>IF(D332&lt;&gt;"",IF(E332&lt;&gt;"",VLOOKUP(CONCATENATE(D332,"-",E332),'[2]Three Phase - UG'!$C$8:$T$18,15,FALSE)*1000000,""),"")</f>
        <v/>
      </c>
      <c r="O332" s="679"/>
      <c r="P332" s="678"/>
      <c r="W332" s="671"/>
      <c r="X332" s="606"/>
      <c r="Y332" s="606"/>
      <c r="Z332" s="606"/>
      <c r="AA332" s="606"/>
      <c r="AB332" s="606"/>
      <c r="AC332" s="606"/>
      <c r="AD332" s="606"/>
      <c r="AE332" s="606"/>
      <c r="AF332" s="625"/>
      <c r="AG332" s="625"/>
      <c r="AH332" s="625"/>
      <c r="AI332" s="625"/>
      <c r="AJ332" s="625"/>
      <c r="AK332" s="625"/>
      <c r="AL332" s="625"/>
      <c r="AM332" s="625"/>
    </row>
    <row r="333" spans="2:39" s="672" customFormat="1" x14ac:dyDescent="0.25">
      <c r="B333" s="677"/>
      <c r="C333" s="677"/>
      <c r="D333" s="676"/>
      <c r="E333" s="675"/>
      <c r="F333" s="675"/>
      <c r="G333" s="673"/>
      <c r="H333" s="674"/>
      <c r="I333" s="673"/>
      <c r="J333" s="679" t="str">
        <f>IF(D333&lt;&gt;"",IF(E333&lt;&gt;"",VLOOKUP(CONCATENATE(D333,"-",E333),'[2]Three Phase - UG'!$C$8:$T$18,9,FALSE),""),"")</f>
        <v/>
      </c>
      <c r="K333" s="679" t="str">
        <f>IF(D333&lt;&gt;"",IF(E333&lt;&gt;"",VLOOKUP(CONCATENATE(D333,"-",E333),'[2]Three Phase - UG'!$C$8:$T$18,10,FALSE),""),"")</f>
        <v/>
      </c>
      <c r="L333" s="679" t="str">
        <f>IF(D333&lt;&gt;"",IF(E333&lt;&gt;"",VLOOKUP(CONCATENATE(D333,"-",E333),'[2]Three Phase - UG'!$C$8:$T$18,12,FALSE),""),"")</f>
        <v/>
      </c>
      <c r="M333" s="679" t="str">
        <f>IF(D333&lt;&gt;"",IF(E333&lt;&gt;"",VLOOKUP(CONCATENATE(D333,"-",E333),'[2]Three Phase - UG'!$C$8:$T$18,13,FALSE),""),"")</f>
        <v/>
      </c>
      <c r="N333" s="678" t="str">
        <f>IF(D333&lt;&gt;"",IF(E333&lt;&gt;"",VLOOKUP(CONCATENATE(D333,"-",E333),'[2]Three Phase - UG'!$C$8:$T$18,15,FALSE)*1000000,""),"")</f>
        <v/>
      </c>
      <c r="O333" s="679"/>
      <c r="P333" s="678"/>
      <c r="W333" s="671"/>
      <c r="X333" s="606"/>
      <c r="Y333" s="606"/>
      <c r="Z333" s="606"/>
      <c r="AA333" s="606"/>
      <c r="AB333" s="606"/>
      <c r="AC333" s="606"/>
      <c r="AD333" s="606"/>
      <c r="AE333" s="606"/>
      <c r="AF333" s="625"/>
      <c r="AG333" s="625"/>
      <c r="AH333" s="625"/>
      <c r="AI333" s="625"/>
      <c r="AJ333" s="625"/>
      <c r="AK333" s="625"/>
      <c r="AL333" s="625"/>
      <c r="AM333" s="625"/>
    </row>
    <row r="334" spans="2:39" s="672" customFormat="1" x14ac:dyDescent="0.25">
      <c r="B334" s="677"/>
      <c r="C334" s="677"/>
      <c r="D334" s="676"/>
      <c r="E334" s="675"/>
      <c r="F334" s="675"/>
      <c r="G334" s="673"/>
      <c r="H334" s="674"/>
      <c r="I334" s="673"/>
      <c r="J334" s="679" t="str">
        <f>IF(D334&lt;&gt;"",IF(E334&lt;&gt;"",VLOOKUP(CONCATENATE(D334,"-",E334),'[2]Three Phase - UG'!$C$8:$T$18,9,FALSE),""),"")</f>
        <v/>
      </c>
      <c r="K334" s="679" t="str">
        <f>IF(D334&lt;&gt;"",IF(E334&lt;&gt;"",VLOOKUP(CONCATENATE(D334,"-",E334),'[2]Three Phase - UG'!$C$8:$T$18,10,FALSE),""),"")</f>
        <v/>
      </c>
      <c r="L334" s="679" t="str">
        <f>IF(D334&lt;&gt;"",IF(E334&lt;&gt;"",VLOOKUP(CONCATENATE(D334,"-",E334),'[2]Three Phase - UG'!$C$8:$T$18,12,FALSE),""),"")</f>
        <v/>
      </c>
      <c r="M334" s="679" t="str">
        <f>IF(D334&lt;&gt;"",IF(E334&lt;&gt;"",VLOOKUP(CONCATENATE(D334,"-",E334),'[2]Three Phase - UG'!$C$8:$T$18,13,FALSE),""),"")</f>
        <v/>
      </c>
      <c r="N334" s="678" t="str">
        <f>IF(D334&lt;&gt;"",IF(E334&lt;&gt;"",VLOOKUP(CONCATENATE(D334,"-",E334),'[2]Three Phase - UG'!$C$8:$T$18,15,FALSE)*1000000,""),"")</f>
        <v/>
      </c>
      <c r="O334" s="679"/>
      <c r="P334" s="678"/>
      <c r="W334" s="671"/>
      <c r="X334" s="606"/>
      <c r="Y334" s="606"/>
      <c r="Z334" s="606"/>
      <c r="AA334" s="606"/>
      <c r="AB334" s="606"/>
      <c r="AC334" s="606"/>
      <c r="AD334" s="606"/>
      <c r="AE334" s="606"/>
      <c r="AF334" s="625"/>
      <c r="AG334" s="625"/>
      <c r="AH334" s="625"/>
      <c r="AI334" s="625"/>
      <c r="AJ334" s="625"/>
      <c r="AK334" s="625"/>
      <c r="AL334" s="625"/>
      <c r="AM334" s="625"/>
    </row>
    <row r="335" spans="2:39" s="672" customFormat="1" x14ac:dyDescent="0.25">
      <c r="B335" s="677"/>
      <c r="C335" s="677"/>
      <c r="D335" s="676"/>
      <c r="E335" s="675"/>
      <c r="F335" s="675"/>
      <c r="G335" s="673"/>
      <c r="H335" s="674"/>
      <c r="I335" s="673"/>
      <c r="J335" s="679" t="str">
        <f>IF(D335&lt;&gt;"",IF(E335&lt;&gt;"",VLOOKUP(CONCATENATE(D335,"-",E335),'[2]Three Phase - UG'!$C$8:$T$18,9,FALSE),""),"")</f>
        <v/>
      </c>
      <c r="K335" s="679" t="str">
        <f>IF(D335&lt;&gt;"",IF(E335&lt;&gt;"",VLOOKUP(CONCATENATE(D335,"-",E335),'[2]Three Phase - UG'!$C$8:$T$18,10,FALSE),""),"")</f>
        <v/>
      </c>
      <c r="L335" s="679" t="str">
        <f>IF(D335&lt;&gt;"",IF(E335&lt;&gt;"",VLOOKUP(CONCATENATE(D335,"-",E335),'[2]Three Phase - UG'!$C$8:$T$18,12,FALSE),""),"")</f>
        <v/>
      </c>
      <c r="M335" s="679" t="str">
        <f>IF(D335&lt;&gt;"",IF(E335&lt;&gt;"",VLOOKUP(CONCATENATE(D335,"-",E335),'[2]Three Phase - UG'!$C$8:$T$18,13,FALSE),""),"")</f>
        <v/>
      </c>
      <c r="N335" s="678" t="str">
        <f>IF(D335&lt;&gt;"",IF(E335&lt;&gt;"",VLOOKUP(CONCATENATE(D335,"-",E335),'[2]Three Phase - UG'!$C$8:$T$18,15,FALSE)*1000000,""),"")</f>
        <v/>
      </c>
      <c r="O335" s="679"/>
      <c r="P335" s="678"/>
      <c r="W335" s="671"/>
      <c r="X335" s="606"/>
      <c r="Y335" s="606"/>
      <c r="Z335" s="606"/>
      <c r="AA335" s="606"/>
      <c r="AB335" s="606"/>
      <c r="AC335" s="606"/>
      <c r="AD335" s="606"/>
      <c r="AE335" s="606"/>
      <c r="AF335" s="625"/>
      <c r="AG335" s="625"/>
      <c r="AH335" s="625"/>
      <c r="AI335" s="625"/>
      <c r="AJ335" s="625"/>
      <c r="AK335" s="625"/>
      <c r="AL335" s="625"/>
      <c r="AM335" s="625"/>
    </row>
    <row r="336" spans="2:39" s="672" customFormat="1" x14ac:dyDescent="0.25">
      <c r="B336" s="677"/>
      <c r="C336" s="677"/>
      <c r="D336" s="676"/>
      <c r="E336" s="675"/>
      <c r="F336" s="675"/>
      <c r="G336" s="673"/>
      <c r="H336" s="674"/>
      <c r="I336" s="673"/>
      <c r="J336" s="679" t="str">
        <f>IF(D336&lt;&gt;"",IF(E336&lt;&gt;"",VLOOKUP(CONCATENATE(D336,"-",E336),'[2]Three Phase - UG'!$C$8:$T$18,9,FALSE),""),"")</f>
        <v/>
      </c>
      <c r="K336" s="679" t="str">
        <f>IF(D336&lt;&gt;"",IF(E336&lt;&gt;"",VLOOKUP(CONCATENATE(D336,"-",E336),'[2]Three Phase - UG'!$C$8:$T$18,10,FALSE),""),"")</f>
        <v/>
      </c>
      <c r="L336" s="679" t="str">
        <f>IF(D336&lt;&gt;"",IF(E336&lt;&gt;"",VLOOKUP(CONCATENATE(D336,"-",E336),'[2]Three Phase - UG'!$C$8:$T$18,12,FALSE),""),"")</f>
        <v/>
      </c>
      <c r="M336" s="679" t="str">
        <f>IF(D336&lt;&gt;"",IF(E336&lt;&gt;"",VLOOKUP(CONCATENATE(D336,"-",E336),'[2]Three Phase - UG'!$C$8:$T$18,13,FALSE),""),"")</f>
        <v/>
      </c>
      <c r="N336" s="678" t="str">
        <f>IF(D336&lt;&gt;"",IF(E336&lt;&gt;"",VLOOKUP(CONCATENATE(D336,"-",E336),'[2]Three Phase - UG'!$C$8:$T$18,15,FALSE)*1000000,""),"")</f>
        <v/>
      </c>
      <c r="O336" s="679"/>
      <c r="P336" s="678"/>
      <c r="W336" s="671"/>
      <c r="X336" s="606"/>
      <c r="Y336" s="606"/>
      <c r="Z336" s="606"/>
      <c r="AA336" s="606"/>
      <c r="AB336" s="606"/>
      <c r="AC336" s="606"/>
      <c r="AD336" s="606"/>
      <c r="AE336" s="606"/>
      <c r="AF336" s="625"/>
      <c r="AG336" s="625"/>
      <c r="AH336" s="625"/>
      <c r="AI336" s="625"/>
      <c r="AJ336" s="625"/>
      <c r="AK336" s="625"/>
      <c r="AL336" s="625"/>
      <c r="AM336" s="625"/>
    </row>
    <row r="337" spans="2:39" s="672" customFormat="1" x14ac:dyDescent="0.25">
      <c r="B337" s="677"/>
      <c r="C337" s="677"/>
      <c r="D337" s="676"/>
      <c r="E337" s="675"/>
      <c r="F337" s="675"/>
      <c r="G337" s="673"/>
      <c r="H337" s="674"/>
      <c r="I337" s="673"/>
      <c r="J337" s="679" t="str">
        <f>IF(D337&lt;&gt;"",IF(E337&lt;&gt;"",VLOOKUP(CONCATENATE(D337,"-",E337),'[2]Three Phase - UG'!$C$8:$T$18,9,FALSE),""),"")</f>
        <v/>
      </c>
      <c r="K337" s="679" t="str">
        <f>IF(D337&lt;&gt;"",IF(E337&lt;&gt;"",VLOOKUP(CONCATENATE(D337,"-",E337),'[2]Three Phase - UG'!$C$8:$T$18,10,FALSE),""),"")</f>
        <v/>
      </c>
      <c r="L337" s="679" t="str">
        <f>IF(D337&lt;&gt;"",IF(E337&lt;&gt;"",VLOOKUP(CONCATENATE(D337,"-",E337),'[2]Three Phase - UG'!$C$8:$T$18,12,FALSE),""),"")</f>
        <v/>
      </c>
      <c r="M337" s="679" t="str">
        <f>IF(D337&lt;&gt;"",IF(E337&lt;&gt;"",VLOOKUP(CONCATENATE(D337,"-",E337),'[2]Three Phase - UG'!$C$8:$T$18,13,FALSE),""),"")</f>
        <v/>
      </c>
      <c r="N337" s="678" t="str">
        <f>IF(D337&lt;&gt;"",IF(E337&lt;&gt;"",VLOOKUP(CONCATENATE(D337,"-",E337),'[2]Three Phase - UG'!$C$8:$T$18,15,FALSE)*1000000,""),"")</f>
        <v/>
      </c>
      <c r="O337" s="679"/>
      <c r="P337" s="678"/>
      <c r="W337" s="671"/>
      <c r="X337" s="606"/>
      <c r="Y337" s="606"/>
      <c r="Z337" s="606"/>
      <c r="AA337" s="606"/>
      <c r="AB337" s="606"/>
      <c r="AC337" s="606"/>
      <c r="AD337" s="606"/>
      <c r="AE337" s="606"/>
      <c r="AF337" s="625"/>
      <c r="AG337" s="625"/>
      <c r="AH337" s="625"/>
      <c r="AI337" s="625"/>
      <c r="AJ337" s="625"/>
      <c r="AK337" s="625"/>
      <c r="AL337" s="625"/>
      <c r="AM337" s="625"/>
    </row>
    <row r="338" spans="2:39" s="672" customFormat="1" x14ac:dyDescent="0.25">
      <c r="B338" s="677"/>
      <c r="C338" s="677"/>
      <c r="D338" s="676"/>
      <c r="E338" s="675"/>
      <c r="F338" s="675"/>
      <c r="G338" s="673"/>
      <c r="H338" s="674"/>
      <c r="I338" s="673"/>
      <c r="J338" s="679" t="str">
        <f>IF(D338&lt;&gt;"",IF(E338&lt;&gt;"",VLOOKUP(CONCATENATE(D338,"-",E338),'[2]Three Phase - UG'!$C$8:$T$18,9,FALSE),""),"")</f>
        <v/>
      </c>
      <c r="K338" s="679" t="str">
        <f>IF(D338&lt;&gt;"",IF(E338&lt;&gt;"",VLOOKUP(CONCATENATE(D338,"-",E338),'[2]Three Phase - UG'!$C$8:$T$18,10,FALSE),""),"")</f>
        <v/>
      </c>
      <c r="L338" s="679" t="str">
        <f>IF(D338&lt;&gt;"",IF(E338&lt;&gt;"",VLOOKUP(CONCATENATE(D338,"-",E338),'[2]Three Phase - UG'!$C$8:$T$18,12,FALSE),""),"")</f>
        <v/>
      </c>
      <c r="M338" s="679" t="str">
        <f>IF(D338&lt;&gt;"",IF(E338&lt;&gt;"",VLOOKUP(CONCATENATE(D338,"-",E338),'[2]Three Phase - UG'!$C$8:$T$18,13,FALSE),""),"")</f>
        <v/>
      </c>
      <c r="N338" s="678" t="str">
        <f>IF(D338&lt;&gt;"",IF(E338&lt;&gt;"",VLOOKUP(CONCATENATE(D338,"-",E338),'[2]Three Phase - UG'!$C$8:$T$18,15,FALSE)*1000000,""),"")</f>
        <v/>
      </c>
      <c r="O338" s="679"/>
      <c r="P338" s="678"/>
      <c r="W338" s="671"/>
      <c r="X338" s="606"/>
      <c r="Y338" s="606"/>
      <c r="Z338" s="606"/>
      <c r="AA338" s="606"/>
      <c r="AB338" s="606"/>
      <c r="AC338" s="606"/>
      <c r="AD338" s="606"/>
      <c r="AE338" s="606"/>
      <c r="AF338" s="625"/>
      <c r="AG338" s="625"/>
      <c r="AH338" s="625"/>
      <c r="AI338" s="625"/>
      <c r="AJ338" s="625"/>
      <c r="AK338" s="625"/>
      <c r="AL338" s="625"/>
      <c r="AM338" s="625"/>
    </row>
    <row r="339" spans="2:39" s="672" customFormat="1" x14ac:dyDescent="0.25">
      <c r="B339" s="677"/>
      <c r="C339" s="677"/>
      <c r="D339" s="676"/>
      <c r="E339" s="675"/>
      <c r="F339" s="675"/>
      <c r="G339" s="673"/>
      <c r="H339" s="674"/>
      <c r="I339" s="673"/>
      <c r="J339" s="679" t="str">
        <f>IF(D339&lt;&gt;"",IF(E339&lt;&gt;"",VLOOKUP(CONCATENATE(D339,"-",E339),'[2]Three Phase - UG'!$C$8:$T$18,9,FALSE),""),"")</f>
        <v/>
      </c>
      <c r="K339" s="679" t="str">
        <f>IF(D339&lt;&gt;"",IF(E339&lt;&gt;"",VLOOKUP(CONCATENATE(D339,"-",E339),'[2]Three Phase - UG'!$C$8:$T$18,10,FALSE),""),"")</f>
        <v/>
      </c>
      <c r="L339" s="679" t="str">
        <f>IF(D339&lt;&gt;"",IF(E339&lt;&gt;"",VLOOKUP(CONCATENATE(D339,"-",E339),'[2]Three Phase - UG'!$C$8:$T$18,12,FALSE),""),"")</f>
        <v/>
      </c>
      <c r="M339" s="679" t="str">
        <f>IF(D339&lt;&gt;"",IF(E339&lt;&gt;"",VLOOKUP(CONCATENATE(D339,"-",E339),'[2]Three Phase - UG'!$C$8:$T$18,13,FALSE),""),"")</f>
        <v/>
      </c>
      <c r="N339" s="678" t="str">
        <f>IF(D339&lt;&gt;"",IF(E339&lt;&gt;"",VLOOKUP(CONCATENATE(D339,"-",E339),'[2]Three Phase - UG'!$C$8:$T$18,15,FALSE)*1000000,""),"")</f>
        <v/>
      </c>
      <c r="O339" s="679"/>
      <c r="P339" s="678"/>
      <c r="W339" s="671"/>
      <c r="X339" s="606"/>
      <c r="Y339" s="606"/>
      <c r="Z339" s="606"/>
      <c r="AA339" s="606"/>
      <c r="AB339" s="606"/>
      <c r="AC339" s="606"/>
      <c r="AD339" s="606"/>
      <c r="AE339" s="606"/>
      <c r="AF339" s="625"/>
      <c r="AG339" s="625"/>
      <c r="AH339" s="625"/>
      <c r="AI339" s="625"/>
      <c r="AJ339" s="625"/>
      <c r="AK339" s="625"/>
      <c r="AL339" s="625"/>
      <c r="AM339" s="625"/>
    </row>
    <row r="340" spans="2:39" s="672" customFormat="1" x14ac:dyDescent="0.25">
      <c r="B340" s="677"/>
      <c r="C340" s="677"/>
      <c r="D340" s="676"/>
      <c r="E340" s="675"/>
      <c r="F340" s="675"/>
      <c r="G340" s="673"/>
      <c r="H340" s="674"/>
      <c r="I340" s="673"/>
      <c r="J340" s="679" t="str">
        <f>IF(D340&lt;&gt;"",IF(E340&lt;&gt;"",VLOOKUP(CONCATENATE(D340,"-",E340),'[2]Three Phase - UG'!$C$8:$T$18,9,FALSE),""),"")</f>
        <v/>
      </c>
      <c r="K340" s="679" t="str">
        <f>IF(D340&lt;&gt;"",IF(E340&lt;&gt;"",VLOOKUP(CONCATENATE(D340,"-",E340),'[2]Three Phase - UG'!$C$8:$T$18,10,FALSE),""),"")</f>
        <v/>
      </c>
      <c r="L340" s="679" t="str">
        <f>IF(D340&lt;&gt;"",IF(E340&lt;&gt;"",VLOOKUP(CONCATENATE(D340,"-",E340),'[2]Three Phase - UG'!$C$8:$T$18,12,FALSE),""),"")</f>
        <v/>
      </c>
      <c r="M340" s="679" t="str">
        <f>IF(D340&lt;&gt;"",IF(E340&lt;&gt;"",VLOOKUP(CONCATENATE(D340,"-",E340),'[2]Three Phase - UG'!$C$8:$T$18,13,FALSE),""),"")</f>
        <v/>
      </c>
      <c r="N340" s="678" t="str">
        <f>IF(D340&lt;&gt;"",IF(E340&lt;&gt;"",VLOOKUP(CONCATENATE(D340,"-",E340),'[2]Three Phase - UG'!$C$8:$T$18,15,FALSE)*1000000,""),"")</f>
        <v/>
      </c>
      <c r="O340" s="679"/>
      <c r="P340" s="678"/>
      <c r="W340" s="671"/>
      <c r="X340" s="606"/>
      <c r="Y340" s="606"/>
      <c r="Z340" s="606"/>
      <c r="AA340" s="606"/>
      <c r="AB340" s="606"/>
      <c r="AC340" s="606"/>
      <c r="AD340" s="606"/>
      <c r="AE340" s="606"/>
      <c r="AF340" s="625"/>
      <c r="AG340" s="625"/>
      <c r="AH340" s="625"/>
      <c r="AI340" s="625"/>
      <c r="AJ340" s="625"/>
      <c r="AK340" s="625"/>
      <c r="AL340" s="625"/>
      <c r="AM340" s="625"/>
    </row>
    <row r="341" spans="2:39" s="672" customFormat="1" x14ac:dyDescent="0.25">
      <c r="B341" s="677"/>
      <c r="C341" s="677"/>
      <c r="D341" s="676"/>
      <c r="E341" s="675"/>
      <c r="F341" s="675"/>
      <c r="G341" s="673"/>
      <c r="H341" s="674"/>
      <c r="I341" s="673"/>
      <c r="J341" s="679" t="str">
        <f>IF(D341&lt;&gt;"",IF(E341&lt;&gt;"",VLOOKUP(CONCATENATE(D341,"-",E341),'[2]Three Phase - UG'!$C$8:$T$18,9,FALSE),""),"")</f>
        <v/>
      </c>
      <c r="K341" s="679" t="str">
        <f>IF(D341&lt;&gt;"",IF(E341&lt;&gt;"",VLOOKUP(CONCATENATE(D341,"-",E341),'[2]Three Phase - UG'!$C$8:$T$18,10,FALSE),""),"")</f>
        <v/>
      </c>
      <c r="L341" s="679" t="str">
        <f>IF(D341&lt;&gt;"",IF(E341&lt;&gt;"",VLOOKUP(CONCATENATE(D341,"-",E341),'[2]Three Phase - UG'!$C$8:$T$18,12,FALSE),""),"")</f>
        <v/>
      </c>
      <c r="M341" s="679" t="str">
        <f>IF(D341&lt;&gt;"",IF(E341&lt;&gt;"",VLOOKUP(CONCATENATE(D341,"-",E341),'[2]Three Phase - UG'!$C$8:$T$18,13,FALSE),""),"")</f>
        <v/>
      </c>
      <c r="N341" s="678" t="str">
        <f>IF(D341&lt;&gt;"",IF(E341&lt;&gt;"",VLOOKUP(CONCATENATE(D341,"-",E341),'[2]Three Phase - UG'!$C$8:$T$18,15,FALSE)*1000000,""),"")</f>
        <v/>
      </c>
      <c r="O341" s="679"/>
      <c r="P341" s="678"/>
      <c r="W341" s="671"/>
      <c r="X341" s="606"/>
      <c r="Y341" s="606"/>
      <c r="Z341" s="606"/>
      <c r="AA341" s="606"/>
      <c r="AB341" s="606"/>
      <c r="AC341" s="606"/>
      <c r="AD341" s="606"/>
      <c r="AE341" s="606"/>
      <c r="AF341" s="625"/>
      <c r="AG341" s="625"/>
      <c r="AH341" s="625"/>
      <c r="AI341" s="625"/>
      <c r="AJ341" s="625"/>
      <c r="AK341" s="625"/>
      <c r="AL341" s="625"/>
      <c r="AM341" s="625"/>
    </row>
    <row r="342" spans="2:39" s="672" customFormat="1" x14ac:dyDescent="0.25">
      <c r="B342" s="677"/>
      <c r="C342" s="677"/>
      <c r="D342" s="676"/>
      <c r="E342" s="675"/>
      <c r="F342" s="675"/>
      <c r="G342" s="673"/>
      <c r="H342" s="674"/>
      <c r="I342" s="673"/>
      <c r="J342" s="679" t="str">
        <f>IF(D342&lt;&gt;"",IF(E342&lt;&gt;"",VLOOKUP(CONCATENATE(D342,"-",E342),'[2]Three Phase - UG'!$C$8:$T$18,9,FALSE),""),"")</f>
        <v/>
      </c>
      <c r="K342" s="679" t="str">
        <f>IF(D342&lt;&gt;"",IF(E342&lt;&gt;"",VLOOKUP(CONCATENATE(D342,"-",E342),'[2]Three Phase - UG'!$C$8:$T$18,10,FALSE),""),"")</f>
        <v/>
      </c>
      <c r="L342" s="679" t="str">
        <f>IF(D342&lt;&gt;"",IF(E342&lt;&gt;"",VLOOKUP(CONCATENATE(D342,"-",E342),'[2]Three Phase - UG'!$C$8:$T$18,12,FALSE),""),"")</f>
        <v/>
      </c>
      <c r="M342" s="679" t="str">
        <f>IF(D342&lt;&gt;"",IF(E342&lt;&gt;"",VLOOKUP(CONCATENATE(D342,"-",E342),'[2]Three Phase - UG'!$C$8:$T$18,13,FALSE),""),"")</f>
        <v/>
      </c>
      <c r="N342" s="678" t="str">
        <f>IF(D342&lt;&gt;"",IF(E342&lt;&gt;"",VLOOKUP(CONCATENATE(D342,"-",E342),'[2]Three Phase - UG'!$C$8:$T$18,15,FALSE)*1000000,""),"")</f>
        <v/>
      </c>
      <c r="O342" s="679"/>
      <c r="P342" s="678"/>
      <c r="W342" s="671"/>
      <c r="X342" s="606"/>
      <c r="Y342" s="606"/>
      <c r="Z342" s="606"/>
      <c r="AA342" s="606"/>
      <c r="AB342" s="606"/>
      <c r="AC342" s="606"/>
      <c r="AD342" s="606"/>
      <c r="AE342" s="606"/>
      <c r="AF342" s="625"/>
      <c r="AG342" s="625"/>
      <c r="AH342" s="625"/>
      <c r="AI342" s="625"/>
      <c r="AJ342" s="625"/>
      <c r="AK342" s="625"/>
      <c r="AL342" s="625"/>
      <c r="AM342" s="625"/>
    </row>
    <row r="343" spans="2:39" s="672" customFormat="1" x14ac:dyDescent="0.25">
      <c r="B343" s="677"/>
      <c r="C343" s="677"/>
      <c r="D343" s="676"/>
      <c r="E343" s="675"/>
      <c r="F343" s="675"/>
      <c r="G343" s="673"/>
      <c r="H343" s="674"/>
      <c r="I343" s="673"/>
      <c r="J343" s="679" t="str">
        <f>IF(D343&lt;&gt;"",IF(E343&lt;&gt;"",VLOOKUP(CONCATENATE(D343,"-",E343),'[2]Three Phase - UG'!$C$8:$T$18,9,FALSE),""),"")</f>
        <v/>
      </c>
      <c r="K343" s="679" t="str">
        <f>IF(D343&lt;&gt;"",IF(E343&lt;&gt;"",VLOOKUP(CONCATENATE(D343,"-",E343),'[2]Three Phase - UG'!$C$8:$T$18,10,FALSE),""),"")</f>
        <v/>
      </c>
      <c r="L343" s="679" t="str">
        <f>IF(D343&lt;&gt;"",IF(E343&lt;&gt;"",VLOOKUP(CONCATENATE(D343,"-",E343),'[2]Three Phase - UG'!$C$8:$T$18,12,FALSE),""),"")</f>
        <v/>
      </c>
      <c r="M343" s="679" t="str">
        <f>IF(D343&lt;&gt;"",IF(E343&lt;&gt;"",VLOOKUP(CONCATENATE(D343,"-",E343),'[2]Three Phase - UG'!$C$8:$T$18,13,FALSE),""),"")</f>
        <v/>
      </c>
      <c r="N343" s="678" t="str">
        <f>IF(D343&lt;&gt;"",IF(E343&lt;&gt;"",VLOOKUP(CONCATENATE(D343,"-",E343),'[2]Three Phase - UG'!$C$8:$T$18,15,FALSE)*1000000,""),"")</f>
        <v/>
      </c>
      <c r="O343" s="679"/>
      <c r="P343" s="678"/>
      <c r="W343" s="671"/>
      <c r="X343" s="606"/>
      <c r="Y343" s="606"/>
      <c r="Z343" s="606"/>
      <c r="AA343" s="606"/>
      <c r="AB343" s="606"/>
      <c r="AC343" s="606"/>
      <c r="AD343" s="606"/>
      <c r="AE343" s="606"/>
      <c r="AF343" s="625"/>
      <c r="AG343" s="625"/>
      <c r="AH343" s="625"/>
      <c r="AI343" s="625"/>
      <c r="AJ343" s="625"/>
      <c r="AK343" s="625"/>
      <c r="AL343" s="625"/>
      <c r="AM343" s="625"/>
    </row>
    <row r="344" spans="2:39" s="672" customFormat="1" x14ac:dyDescent="0.25">
      <c r="B344" s="677"/>
      <c r="C344" s="677"/>
      <c r="D344" s="676"/>
      <c r="E344" s="675"/>
      <c r="F344" s="675"/>
      <c r="G344" s="673"/>
      <c r="H344" s="674"/>
      <c r="I344" s="673"/>
      <c r="J344" s="679" t="str">
        <f>IF(D344&lt;&gt;"",IF(E344&lt;&gt;"",VLOOKUP(CONCATENATE(D344,"-",E344),'[2]Three Phase - UG'!$C$8:$T$18,9,FALSE),""),"")</f>
        <v/>
      </c>
      <c r="K344" s="679" t="str">
        <f>IF(D344&lt;&gt;"",IF(E344&lt;&gt;"",VLOOKUP(CONCATENATE(D344,"-",E344),'[2]Three Phase - UG'!$C$8:$T$18,10,FALSE),""),"")</f>
        <v/>
      </c>
      <c r="L344" s="679" t="str">
        <f>IF(D344&lt;&gt;"",IF(E344&lt;&gt;"",VLOOKUP(CONCATENATE(D344,"-",E344),'[2]Three Phase - UG'!$C$8:$T$18,12,FALSE),""),"")</f>
        <v/>
      </c>
      <c r="M344" s="679" t="str">
        <f>IF(D344&lt;&gt;"",IF(E344&lt;&gt;"",VLOOKUP(CONCATENATE(D344,"-",E344),'[2]Three Phase - UG'!$C$8:$T$18,13,FALSE),""),"")</f>
        <v/>
      </c>
      <c r="N344" s="678" t="str">
        <f>IF(D344&lt;&gt;"",IF(E344&lt;&gt;"",VLOOKUP(CONCATENATE(D344,"-",E344),'[2]Three Phase - UG'!$C$8:$T$18,15,FALSE)*1000000,""),"")</f>
        <v/>
      </c>
      <c r="O344" s="679"/>
      <c r="P344" s="678"/>
      <c r="W344" s="671"/>
      <c r="X344" s="606"/>
      <c r="Y344" s="606"/>
      <c r="Z344" s="606"/>
      <c r="AA344" s="606"/>
      <c r="AB344" s="606"/>
      <c r="AC344" s="606"/>
      <c r="AD344" s="606"/>
      <c r="AE344" s="606"/>
      <c r="AF344" s="625"/>
      <c r="AG344" s="625"/>
      <c r="AH344" s="625"/>
      <c r="AI344" s="625"/>
      <c r="AJ344" s="625"/>
      <c r="AK344" s="625"/>
      <c r="AL344" s="625"/>
      <c r="AM344" s="625"/>
    </row>
    <row r="345" spans="2:39" s="672" customFormat="1" x14ac:dyDescent="0.25">
      <c r="B345" s="677"/>
      <c r="C345" s="677"/>
      <c r="D345" s="676"/>
      <c r="E345" s="675"/>
      <c r="F345" s="675"/>
      <c r="G345" s="673"/>
      <c r="H345" s="674"/>
      <c r="I345" s="673"/>
      <c r="J345" s="679" t="str">
        <f>IF(D345&lt;&gt;"",IF(E345&lt;&gt;"",VLOOKUP(CONCATENATE(D345,"-",E345),'[2]Three Phase - UG'!$C$8:$T$18,9,FALSE),""),"")</f>
        <v/>
      </c>
      <c r="K345" s="679" t="str">
        <f>IF(D345&lt;&gt;"",IF(E345&lt;&gt;"",VLOOKUP(CONCATENATE(D345,"-",E345),'[2]Three Phase - UG'!$C$8:$T$18,10,FALSE),""),"")</f>
        <v/>
      </c>
      <c r="L345" s="679" t="str">
        <f>IF(D345&lt;&gt;"",IF(E345&lt;&gt;"",VLOOKUP(CONCATENATE(D345,"-",E345),'[2]Three Phase - UG'!$C$8:$T$18,12,FALSE),""),"")</f>
        <v/>
      </c>
      <c r="M345" s="679" t="str">
        <f>IF(D345&lt;&gt;"",IF(E345&lt;&gt;"",VLOOKUP(CONCATENATE(D345,"-",E345),'[2]Three Phase - UG'!$C$8:$T$18,13,FALSE),""),"")</f>
        <v/>
      </c>
      <c r="N345" s="678" t="str">
        <f>IF(D345&lt;&gt;"",IF(E345&lt;&gt;"",VLOOKUP(CONCATENATE(D345,"-",E345),'[2]Three Phase - UG'!$C$8:$T$18,15,FALSE)*1000000,""),"")</f>
        <v/>
      </c>
      <c r="O345" s="679"/>
      <c r="P345" s="678"/>
      <c r="W345" s="671"/>
      <c r="X345" s="606"/>
      <c r="Y345" s="606"/>
      <c r="Z345" s="606"/>
      <c r="AA345" s="606"/>
      <c r="AB345" s="606"/>
      <c r="AC345" s="606"/>
      <c r="AD345" s="606"/>
      <c r="AE345" s="606"/>
      <c r="AF345" s="625"/>
      <c r="AG345" s="625"/>
      <c r="AH345" s="625"/>
      <c r="AI345" s="625"/>
      <c r="AJ345" s="625"/>
      <c r="AK345" s="625"/>
      <c r="AL345" s="625"/>
      <c r="AM345" s="625"/>
    </row>
    <row r="346" spans="2:39" s="672" customFormat="1" x14ac:dyDescent="0.25">
      <c r="B346" s="677"/>
      <c r="C346" s="677"/>
      <c r="D346" s="676"/>
      <c r="E346" s="675"/>
      <c r="F346" s="675"/>
      <c r="G346" s="673"/>
      <c r="H346" s="674"/>
      <c r="I346" s="673"/>
      <c r="J346" s="679" t="str">
        <f>IF(D346&lt;&gt;"",IF(E346&lt;&gt;"",VLOOKUP(CONCATENATE(D346,"-",E346),'[2]Three Phase - UG'!$C$8:$T$18,9,FALSE),""),"")</f>
        <v/>
      </c>
      <c r="K346" s="679" t="str">
        <f>IF(D346&lt;&gt;"",IF(E346&lt;&gt;"",VLOOKUP(CONCATENATE(D346,"-",E346),'[2]Three Phase - UG'!$C$8:$T$18,10,FALSE),""),"")</f>
        <v/>
      </c>
      <c r="L346" s="679" t="str">
        <f>IF(D346&lt;&gt;"",IF(E346&lt;&gt;"",VLOOKUP(CONCATENATE(D346,"-",E346),'[2]Three Phase - UG'!$C$8:$T$18,12,FALSE),""),"")</f>
        <v/>
      </c>
      <c r="M346" s="679" t="str">
        <f>IF(D346&lt;&gt;"",IF(E346&lt;&gt;"",VLOOKUP(CONCATENATE(D346,"-",E346),'[2]Three Phase - UG'!$C$8:$T$18,13,FALSE),""),"")</f>
        <v/>
      </c>
      <c r="N346" s="678" t="str">
        <f>IF(D346&lt;&gt;"",IF(E346&lt;&gt;"",VLOOKUP(CONCATENATE(D346,"-",E346),'[2]Three Phase - UG'!$C$8:$T$18,15,FALSE)*1000000,""),"")</f>
        <v/>
      </c>
      <c r="O346" s="679"/>
      <c r="P346" s="678"/>
      <c r="W346" s="671"/>
      <c r="X346" s="606"/>
      <c r="Y346" s="606"/>
      <c r="Z346" s="606"/>
      <c r="AA346" s="606"/>
      <c r="AB346" s="606"/>
      <c r="AC346" s="606"/>
      <c r="AD346" s="606"/>
      <c r="AE346" s="606"/>
      <c r="AF346" s="625"/>
      <c r="AG346" s="625"/>
      <c r="AH346" s="625"/>
      <c r="AI346" s="625"/>
      <c r="AJ346" s="625"/>
      <c r="AK346" s="625"/>
      <c r="AL346" s="625"/>
      <c r="AM346" s="625"/>
    </row>
    <row r="347" spans="2:39" s="672" customFormat="1" x14ac:dyDescent="0.25">
      <c r="B347" s="677"/>
      <c r="C347" s="677"/>
      <c r="D347" s="676"/>
      <c r="E347" s="675"/>
      <c r="F347" s="675"/>
      <c r="G347" s="673"/>
      <c r="H347" s="674"/>
      <c r="I347" s="673"/>
      <c r="J347" s="679" t="str">
        <f>IF(D347&lt;&gt;"",IF(E347&lt;&gt;"",VLOOKUP(CONCATENATE(D347,"-",E347),'[2]Three Phase - UG'!$C$8:$T$18,9,FALSE),""),"")</f>
        <v/>
      </c>
      <c r="K347" s="679" t="str">
        <f>IF(D347&lt;&gt;"",IF(E347&lt;&gt;"",VLOOKUP(CONCATENATE(D347,"-",E347),'[2]Three Phase - UG'!$C$8:$T$18,10,FALSE),""),"")</f>
        <v/>
      </c>
      <c r="L347" s="679" t="str">
        <f>IF(D347&lt;&gt;"",IF(E347&lt;&gt;"",VLOOKUP(CONCATENATE(D347,"-",E347),'[2]Three Phase - UG'!$C$8:$T$18,12,FALSE),""),"")</f>
        <v/>
      </c>
      <c r="M347" s="679" t="str">
        <f>IF(D347&lt;&gt;"",IF(E347&lt;&gt;"",VLOOKUP(CONCATENATE(D347,"-",E347),'[2]Three Phase - UG'!$C$8:$T$18,13,FALSE),""),"")</f>
        <v/>
      </c>
      <c r="N347" s="678" t="str">
        <f>IF(D347&lt;&gt;"",IF(E347&lt;&gt;"",VLOOKUP(CONCATENATE(D347,"-",E347),'[2]Three Phase - UG'!$C$8:$T$18,15,FALSE)*1000000,""),"")</f>
        <v/>
      </c>
      <c r="O347" s="679"/>
      <c r="P347" s="678"/>
      <c r="W347" s="671"/>
      <c r="X347" s="606"/>
      <c r="Y347" s="606"/>
      <c r="Z347" s="606"/>
      <c r="AA347" s="606"/>
      <c r="AB347" s="606"/>
      <c r="AC347" s="606"/>
      <c r="AD347" s="606"/>
      <c r="AE347" s="606"/>
      <c r="AF347" s="625"/>
      <c r="AG347" s="625"/>
      <c r="AH347" s="625"/>
      <c r="AI347" s="625"/>
      <c r="AJ347" s="625"/>
      <c r="AK347" s="625"/>
      <c r="AL347" s="625"/>
      <c r="AM347" s="625"/>
    </row>
    <row r="348" spans="2:39" s="672" customFormat="1" x14ac:dyDescent="0.25">
      <c r="B348" s="677"/>
      <c r="C348" s="677"/>
      <c r="D348" s="676"/>
      <c r="E348" s="675"/>
      <c r="F348" s="675"/>
      <c r="G348" s="673"/>
      <c r="H348" s="674"/>
      <c r="I348" s="673"/>
      <c r="J348" s="679" t="str">
        <f>IF(D348&lt;&gt;"",IF(E348&lt;&gt;"",VLOOKUP(CONCATENATE(D348,"-",E348),'[2]Three Phase - UG'!$C$8:$T$18,9,FALSE),""),"")</f>
        <v/>
      </c>
      <c r="K348" s="679" t="str">
        <f>IF(D348&lt;&gt;"",IF(E348&lt;&gt;"",VLOOKUP(CONCATENATE(D348,"-",E348),'[2]Three Phase - UG'!$C$8:$T$18,10,FALSE),""),"")</f>
        <v/>
      </c>
      <c r="L348" s="679" t="str">
        <f>IF(D348&lt;&gt;"",IF(E348&lt;&gt;"",VLOOKUP(CONCATENATE(D348,"-",E348),'[2]Three Phase - UG'!$C$8:$T$18,12,FALSE),""),"")</f>
        <v/>
      </c>
      <c r="M348" s="679" t="str">
        <f>IF(D348&lt;&gt;"",IF(E348&lt;&gt;"",VLOOKUP(CONCATENATE(D348,"-",E348),'[2]Three Phase - UG'!$C$8:$T$18,13,FALSE),""),"")</f>
        <v/>
      </c>
      <c r="N348" s="678" t="str">
        <f>IF(D348&lt;&gt;"",IF(E348&lt;&gt;"",VLOOKUP(CONCATENATE(D348,"-",E348),'[2]Three Phase - UG'!$C$8:$T$18,15,FALSE)*1000000,""),"")</f>
        <v/>
      </c>
      <c r="O348" s="679"/>
      <c r="P348" s="678"/>
      <c r="W348" s="671"/>
      <c r="X348" s="606"/>
      <c r="Y348" s="606"/>
      <c r="Z348" s="606"/>
      <c r="AA348" s="606"/>
      <c r="AB348" s="606"/>
      <c r="AC348" s="606"/>
      <c r="AD348" s="606"/>
      <c r="AE348" s="606"/>
      <c r="AF348" s="625"/>
      <c r="AG348" s="625"/>
      <c r="AH348" s="625"/>
      <c r="AI348" s="625"/>
      <c r="AJ348" s="625"/>
      <c r="AK348" s="625"/>
      <c r="AL348" s="625"/>
      <c r="AM348" s="625"/>
    </row>
    <row r="349" spans="2:39" s="672" customFormat="1" x14ac:dyDescent="0.25">
      <c r="B349" s="677"/>
      <c r="C349" s="677"/>
      <c r="D349" s="676"/>
      <c r="E349" s="675"/>
      <c r="F349" s="675"/>
      <c r="G349" s="673"/>
      <c r="H349" s="674"/>
      <c r="I349" s="673"/>
      <c r="J349" s="679" t="str">
        <f>IF(D349&lt;&gt;"",IF(E349&lt;&gt;"",VLOOKUP(CONCATENATE(D349,"-",E349),'[2]Three Phase - UG'!$C$8:$T$18,9,FALSE),""),"")</f>
        <v/>
      </c>
      <c r="K349" s="679" t="str">
        <f>IF(D349&lt;&gt;"",IF(E349&lt;&gt;"",VLOOKUP(CONCATENATE(D349,"-",E349),'[2]Three Phase - UG'!$C$8:$T$18,10,FALSE),""),"")</f>
        <v/>
      </c>
      <c r="L349" s="679" t="str">
        <f>IF(D349&lt;&gt;"",IF(E349&lt;&gt;"",VLOOKUP(CONCATENATE(D349,"-",E349),'[2]Three Phase - UG'!$C$8:$T$18,12,FALSE),""),"")</f>
        <v/>
      </c>
      <c r="M349" s="679" t="str">
        <f>IF(D349&lt;&gt;"",IF(E349&lt;&gt;"",VLOOKUP(CONCATENATE(D349,"-",E349),'[2]Three Phase - UG'!$C$8:$T$18,13,FALSE),""),"")</f>
        <v/>
      </c>
      <c r="N349" s="678" t="str">
        <f>IF(D349&lt;&gt;"",IF(E349&lt;&gt;"",VLOOKUP(CONCATENATE(D349,"-",E349),'[2]Three Phase - UG'!$C$8:$T$18,15,FALSE)*1000000,""),"")</f>
        <v/>
      </c>
      <c r="O349" s="679"/>
      <c r="P349" s="678"/>
      <c r="W349" s="671"/>
      <c r="X349" s="606"/>
      <c r="Y349" s="606"/>
      <c r="Z349" s="606"/>
      <c r="AA349" s="606"/>
      <c r="AB349" s="606"/>
      <c r="AC349" s="606"/>
      <c r="AD349" s="606"/>
      <c r="AE349" s="606"/>
      <c r="AF349" s="625"/>
      <c r="AG349" s="625"/>
      <c r="AH349" s="625"/>
      <c r="AI349" s="625"/>
      <c r="AJ349" s="625"/>
      <c r="AK349" s="625"/>
      <c r="AL349" s="625"/>
      <c r="AM349" s="625"/>
    </row>
    <row r="350" spans="2:39" s="672" customFormat="1" x14ac:dyDescent="0.25">
      <c r="B350" s="677"/>
      <c r="C350" s="677"/>
      <c r="D350" s="676"/>
      <c r="E350" s="675"/>
      <c r="F350" s="675"/>
      <c r="G350" s="673"/>
      <c r="H350" s="674"/>
      <c r="I350" s="673"/>
      <c r="J350" s="679" t="str">
        <f>IF(D350&lt;&gt;"",IF(E350&lt;&gt;"",VLOOKUP(CONCATENATE(D350,"-",E350),'[2]Three Phase - UG'!$C$8:$T$18,9,FALSE),""),"")</f>
        <v/>
      </c>
      <c r="K350" s="679" t="str">
        <f>IF(D350&lt;&gt;"",IF(E350&lt;&gt;"",VLOOKUP(CONCATENATE(D350,"-",E350),'[2]Three Phase - UG'!$C$8:$T$18,10,FALSE),""),"")</f>
        <v/>
      </c>
      <c r="L350" s="679" t="str">
        <f>IF(D350&lt;&gt;"",IF(E350&lt;&gt;"",VLOOKUP(CONCATENATE(D350,"-",E350),'[2]Three Phase - UG'!$C$8:$T$18,12,FALSE),""),"")</f>
        <v/>
      </c>
      <c r="M350" s="679" t="str">
        <f>IF(D350&lt;&gt;"",IF(E350&lt;&gt;"",VLOOKUP(CONCATENATE(D350,"-",E350),'[2]Three Phase - UG'!$C$8:$T$18,13,FALSE),""),"")</f>
        <v/>
      </c>
      <c r="N350" s="678" t="str">
        <f>IF(D350&lt;&gt;"",IF(E350&lt;&gt;"",VLOOKUP(CONCATENATE(D350,"-",E350),'[2]Three Phase - UG'!$C$8:$T$18,15,FALSE)*1000000,""),"")</f>
        <v/>
      </c>
      <c r="O350" s="679"/>
      <c r="P350" s="678"/>
      <c r="W350" s="671"/>
      <c r="X350" s="606"/>
      <c r="Y350" s="606"/>
      <c r="Z350" s="606"/>
      <c r="AA350" s="606"/>
      <c r="AB350" s="606"/>
      <c r="AC350" s="606"/>
      <c r="AD350" s="606"/>
      <c r="AE350" s="606"/>
      <c r="AF350" s="625"/>
      <c r="AG350" s="625"/>
      <c r="AH350" s="625"/>
      <c r="AI350" s="625"/>
      <c r="AJ350" s="625"/>
      <c r="AK350" s="625"/>
      <c r="AL350" s="625"/>
      <c r="AM350" s="625"/>
    </row>
    <row r="351" spans="2:39" s="672" customFormat="1" x14ac:dyDescent="0.25">
      <c r="B351" s="677"/>
      <c r="C351" s="677"/>
      <c r="D351" s="676"/>
      <c r="E351" s="675"/>
      <c r="F351" s="675"/>
      <c r="G351" s="673"/>
      <c r="H351" s="674"/>
      <c r="I351" s="673"/>
      <c r="J351" s="679" t="str">
        <f>IF(D351&lt;&gt;"",IF(E351&lt;&gt;"",VLOOKUP(CONCATENATE(D351,"-",E351),'[2]Three Phase - UG'!$C$8:$T$18,9,FALSE),""),"")</f>
        <v/>
      </c>
      <c r="K351" s="679" t="str">
        <f>IF(D351&lt;&gt;"",IF(E351&lt;&gt;"",VLOOKUP(CONCATENATE(D351,"-",E351),'[2]Three Phase - UG'!$C$8:$T$18,10,FALSE),""),"")</f>
        <v/>
      </c>
      <c r="L351" s="679" t="str">
        <f>IF(D351&lt;&gt;"",IF(E351&lt;&gt;"",VLOOKUP(CONCATENATE(D351,"-",E351),'[2]Three Phase - UG'!$C$8:$T$18,12,FALSE),""),"")</f>
        <v/>
      </c>
      <c r="M351" s="679" t="str">
        <f>IF(D351&lt;&gt;"",IF(E351&lt;&gt;"",VLOOKUP(CONCATENATE(D351,"-",E351),'[2]Three Phase - UG'!$C$8:$T$18,13,FALSE),""),"")</f>
        <v/>
      </c>
      <c r="N351" s="678" t="str">
        <f>IF(D351&lt;&gt;"",IF(E351&lt;&gt;"",VLOOKUP(CONCATENATE(D351,"-",E351),'[2]Three Phase - UG'!$C$8:$T$18,15,FALSE)*1000000,""),"")</f>
        <v/>
      </c>
      <c r="O351" s="679"/>
      <c r="P351" s="678"/>
      <c r="W351" s="671"/>
      <c r="X351" s="606"/>
      <c r="Y351" s="606"/>
      <c r="Z351" s="606"/>
      <c r="AA351" s="606"/>
      <c r="AB351" s="606"/>
      <c r="AC351" s="606"/>
      <c r="AD351" s="606"/>
      <c r="AE351" s="606"/>
      <c r="AF351" s="625"/>
      <c r="AG351" s="625"/>
      <c r="AH351" s="625"/>
      <c r="AI351" s="625"/>
      <c r="AJ351" s="625"/>
      <c r="AK351" s="625"/>
      <c r="AL351" s="625"/>
      <c r="AM351" s="625"/>
    </row>
    <row r="352" spans="2:39" s="672" customFormat="1" x14ac:dyDescent="0.25">
      <c r="B352" s="677"/>
      <c r="C352" s="677"/>
      <c r="D352" s="676"/>
      <c r="E352" s="675"/>
      <c r="F352" s="675"/>
      <c r="G352" s="673"/>
      <c r="H352" s="674"/>
      <c r="I352" s="673"/>
      <c r="J352" s="679" t="str">
        <f>IF(D352&lt;&gt;"",IF(E352&lt;&gt;"",VLOOKUP(CONCATENATE(D352,"-",E352),'[2]Three Phase - UG'!$C$8:$T$18,9,FALSE),""),"")</f>
        <v/>
      </c>
      <c r="K352" s="679" t="str">
        <f>IF(D352&lt;&gt;"",IF(E352&lt;&gt;"",VLOOKUP(CONCATENATE(D352,"-",E352),'[2]Three Phase - UG'!$C$8:$T$18,10,FALSE),""),"")</f>
        <v/>
      </c>
      <c r="L352" s="679" t="str">
        <f>IF(D352&lt;&gt;"",IF(E352&lt;&gt;"",VLOOKUP(CONCATENATE(D352,"-",E352),'[2]Three Phase - UG'!$C$8:$T$18,12,FALSE),""),"")</f>
        <v/>
      </c>
      <c r="M352" s="679" t="str">
        <f>IF(D352&lt;&gt;"",IF(E352&lt;&gt;"",VLOOKUP(CONCATENATE(D352,"-",E352),'[2]Three Phase - UG'!$C$8:$T$18,13,FALSE),""),"")</f>
        <v/>
      </c>
      <c r="N352" s="678" t="str">
        <f>IF(D352&lt;&gt;"",IF(E352&lt;&gt;"",VLOOKUP(CONCATENATE(D352,"-",E352),'[2]Three Phase - UG'!$C$8:$T$18,15,FALSE)*1000000,""),"")</f>
        <v/>
      </c>
      <c r="O352" s="679"/>
      <c r="P352" s="678"/>
      <c r="W352" s="671"/>
      <c r="X352" s="606"/>
      <c r="Y352" s="606"/>
      <c r="Z352" s="606"/>
      <c r="AA352" s="606"/>
      <c r="AB352" s="606"/>
      <c r="AC352" s="606"/>
      <c r="AD352" s="606"/>
      <c r="AE352" s="606"/>
      <c r="AF352" s="625"/>
      <c r="AG352" s="625"/>
      <c r="AH352" s="625"/>
      <c r="AI352" s="625"/>
      <c r="AJ352" s="625"/>
      <c r="AK352" s="625"/>
      <c r="AL352" s="625"/>
      <c r="AM352" s="625"/>
    </row>
    <row r="353" spans="2:39" s="672" customFormat="1" x14ac:dyDescent="0.25">
      <c r="B353" s="677"/>
      <c r="C353" s="677"/>
      <c r="D353" s="676"/>
      <c r="E353" s="675"/>
      <c r="F353" s="675"/>
      <c r="G353" s="673"/>
      <c r="H353" s="674"/>
      <c r="I353" s="673"/>
      <c r="J353" s="679" t="str">
        <f>IF(D353&lt;&gt;"",IF(E353&lt;&gt;"",VLOOKUP(CONCATENATE(D353,"-",E353),'[2]Three Phase - UG'!$C$8:$T$18,9,FALSE),""),"")</f>
        <v/>
      </c>
      <c r="K353" s="679" t="str">
        <f>IF(D353&lt;&gt;"",IF(E353&lt;&gt;"",VLOOKUP(CONCATENATE(D353,"-",E353),'[2]Three Phase - UG'!$C$8:$T$18,10,FALSE),""),"")</f>
        <v/>
      </c>
      <c r="L353" s="679" t="str">
        <f>IF(D353&lt;&gt;"",IF(E353&lt;&gt;"",VLOOKUP(CONCATENATE(D353,"-",E353),'[2]Three Phase - UG'!$C$8:$T$18,12,FALSE),""),"")</f>
        <v/>
      </c>
      <c r="M353" s="679" t="str">
        <f>IF(D353&lt;&gt;"",IF(E353&lt;&gt;"",VLOOKUP(CONCATENATE(D353,"-",E353),'[2]Three Phase - UG'!$C$8:$T$18,13,FALSE),""),"")</f>
        <v/>
      </c>
      <c r="N353" s="678" t="str">
        <f>IF(D353&lt;&gt;"",IF(E353&lt;&gt;"",VLOOKUP(CONCATENATE(D353,"-",E353),'[2]Three Phase - UG'!$C$8:$T$18,15,FALSE)*1000000,""),"")</f>
        <v/>
      </c>
      <c r="O353" s="679"/>
      <c r="P353" s="678"/>
      <c r="W353" s="671"/>
      <c r="X353" s="606"/>
      <c r="Y353" s="606"/>
      <c r="Z353" s="606"/>
      <c r="AA353" s="606"/>
      <c r="AB353" s="606"/>
      <c r="AC353" s="606"/>
      <c r="AD353" s="606"/>
      <c r="AE353" s="606"/>
      <c r="AF353" s="625"/>
      <c r="AG353" s="625"/>
      <c r="AH353" s="625"/>
      <c r="AI353" s="625"/>
      <c r="AJ353" s="625"/>
      <c r="AK353" s="625"/>
      <c r="AL353" s="625"/>
      <c r="AM353" s="625"/>
    </row>
    <row r="354" spans="2:39" s="672" customFormat="1" x14ac:dyDescent="0.25">
      <c r="B354" s="677"/>
      <c r="C354" s="677"/>
      <c r="D354" s="676"/>
      <c r="E354" s="675"/>
      <c r="F354" s="675"/>
      <c r="G354" s="673"/>
      <c r="H354" s="674"/>
      <c r="I354" s="673"/>
      <c r="J354" s="679" t="str">
        <f>IF(D354&lt;&gt;"",IF(E354&lt;&gt;"",VLOOKUP(CONCATENATE(D354,"-",E354),'[2]Three Phase - UG'!$C$8:$T$18,9,FALSE),""),"")</f>
        <v/>
      </c>
      <c r="K354" s="679" t="str">
        <f>IF(D354&lt;&gt;"",IF(E354&lt;&gt;"",VLOOKUP(CONCATENATE(D354,"-",E354),'[2]Three Phase - UG'!$C$8:$T$18,10,FALSE),""),"")</f>
        <v/>
      </c>
      <c r="L354" s="679" t="str">
        <f>IF(D354&lt;&gt;"",IF(E354&lt;&gt;"",VLOOKUP(CONCATENATE(D354,"-",E354),'[2]Three Phase - UG'!$C$8:$T$18,12,FALSE),""),"")</f>
        <v/>
      </c>
      <c r="M354" s="679" t="str">
        <f>IF(D354&lt;&gt;"",IF(E354&lt;&gt;"",VLOOKUP(CONCATENATE(D354,"-",E354),'[2]Three Phase - UG'!$C$8:$T$18,13,FALSE),""),"")</f>
        <v/>
      </c>
      <c r="N354" s="678" t="str">
        <f>IF(D354&lt;&gt;"",IF(E354&lt;&gt;"",VLOOKUP(CONCATENATE(D354,"-",E354),'[2]Three Phase - UG'!$C$8:$T$18,15,FALSE)*1000000,""),"")</f>
        <v/>
      </c>
      <c r="O354" s="679"/>
      <c r="P354" s="678"/>
      <c r="W354" s="671"/>
      <c r="X354" s="606"/>
      <c r="Y354" s="606"/>
      <c r="Z354" s="606"/>
      <c r="AA354" s="606"/>
      <c r="AB354" s="606"/>
      <c r="AC354" s="606"/>
      <c r="AD354" s="606"/>
      <c r="AE354" s="606"/>
      <c r="AF354" s="625"/>
      <c r="AG354" s="625"/>
      <c r="AH354" s="625"/>
      <c r="AI354" s="625"/>
      <c r="AJ354" s="625"/>
      <c r="AK354" s="625"/>
      <c r="AL354" s="625"/>
      <c r="AM354" s="625"/>
    </row>
    <row r="355" spans="2:39" s="672" customFormat="1" x14ac:dyDescent="0.25">
      <c r="B355" s="677"/>
      <c r="C355" s="677"/>
      <c r="D355" s="676"/>
      <c r="E355" s="675"/>
      <c r="F355" s="675"/>
      <c r="G355" s="673"/>
      <c r="H355" s="674"/>
      <c r="I355" s="673"/>
      <c r="J355" s="679" t="str">
        <f>IF(D355&lt;&gt;"",IF(E355&lt;&gt;"",VLOOKUP(CONCATENATE(D355,"-",E355),'[2]Three Phase - UG'!$C$8:$T$18,9,FALSE),""),"")</f>
        <v/>
      </c>
      <c r="K355" s="679" t="str">
        <f>IF(D355&lt;&gt;"",IF(E355&lt;&gt;"",VLOOKUP(CONCATENATE(D355,"-",E355),'[2]Three Phase - UG'!$C$8:$T$18,10,FALSE),""),"")</f>
        <v/>
      </c>
      <c r="L355" s="679" t="str">
        <f>IF(D355&lt;&gt;"",IF(E355&lt;&gt;"",VLOOKUP(CONCATENATE(D355,"-",E355),'[2]Three Phase - UG'!$C$8:$T$18,12,FALSE),""),"")</f>
        <v/>
      </c>
      <c r="M355" s="679" t="str">
        <f>IF(D355&lt;&gt;"",IF(E355&lt;&gt;"",VLOOKUP(CONCATENATE(D355,"-",E355),'[2]Three Phase - UG'!$C$8:$T$18,13,FALSE),""),"")</f>
        <v/>
      </c>
      <c r="N355" s="678" t="str">
        <f>IF(D355&lt;&gt;"",IF(E355&lt;&gt;"",VLOOKUP(CONCATENATE(D355,"-",E355),'[2]Three Phase - UG'!$C$8:$T$18,15,FALSE)*1000000,""),"")</f>
        <v/>
      </c>
      <c r="O355" s="679"/>
      <c r="P355" s="678"/>
      <c r="W355" s="671"/>
      <c r="X355" s="606"/>
      <c r="Y355" s="606"/>
      <c r="Z355" s="606"/>
      <c r="AA355" s="606"/>
      <c r="AB355" s="606"/>
      <c r="AC355" s="606"/>
      <c r="AD355" s="606"/>
      <c r="AE355" s="606"/>
      <c r="AF355" s="625"/>
      <c r="AG355" s="625"/>
      <c r="AH355" s="625"/>
      <c r="AI355" s="625"/>
      <c r="AJ355" s="625"/>
      <c r="AK355" s="625"/>
      <c r="AL355" s="625"/>
      <c r="AM355" s="625"/>
    </row>
    <row r="356" spans="2:39" s="672" customFormat="1" x14ac:dyDescent="0.25">
      <c r="B356" s="677"/>
      <c r="C356" s="677"/>
      <c r="D356" s="676"/>
      <c r="E356" s="675"/>
      <c r="F356" s="675"/>
      <c r="G356" s="673"/>
      <c r="H356" s="674"/>
      <c r="I356" s="673"/>
      <c r="J356" s="679" t="str">
        <f>IF(D356&lt;&gt;"",IF(E356&lt;&gt;"",VLOOKUP(CONCATENATE(D356,"-",E356),'[2]Three Phase - UG'!$C$8:$T$18,9,FALSE),""),"")</f>
        <v/>
      </c>
      <c r="K356" s="679" t="str">
        <f>IF(D356&lt;&gt;"",IF(E356&lt;&gt;"",VLOOKUP(CONCATENATE(D356,"-",E356),'[2]Three Phase - UG'!$C$8:$T$18,10,FALSE),""),"")</f>
        <v/>
      </c>
      <c r="L356" s="679" t="str">
        <f>IF(D356&lt;&gt;"",IF(E356&lt;&gt;"",VLOOKUP(CONCATENATE(D356,"-",E356),'[2]Three Phase - UG'!$C$8:$T$18,12,FALSE),""),"")</f>
        <v/>
      </c>
      <c r="M356" s="679" t="str">
        <f>IF(D356&lt;&gt;"",IF(E356&lt;&gt;"",VLOOKUP(CONCATENATE(D356,"-",E356),'[2]Three Phase - UG'!$C$8:$T$18,13,FALSE),""),"")</f>
        <v/>
      </c>
      <c r="N356" s="678" t="str">
        <f>IF(D356&lt;&gt;"",IF(E356&lt;&gt;"",VLOOKUP(CONCATENATE(D356,"-",E356),'[2]Three Phase - UG'!$C$8:$T$18,15,FALSE)*1000000,""),"")</f>
        <v/>
      </c>
      <c r="O356" s="679"/>
      <c r="P356" s="678"/>
      <c r="W356" s="671"/>
      <c r="X356" s="606"/>
      <c r="Y356" s="606"/>
      <c r="Z356" s="606"/>
      <c r="AA356" s="606"/>
      <c r="AB356" s="606"/>
      <c r="AC356" s="606"/>
      <c r="AD356" s="606"/>
      <c r="AE356" s="606"/>
      <c r="AF356" s="625"/>
      <c r="AG356" s="625"/>
      <c r="AH356" s="625"/>
      <c r="AI356" s="625"/>
      <c r="AJ356" s="625"/>
      <c r="AK356" s="625"/>
      <c r="AL356" s="625"/>
      <c r="AM356" s="625"/>
    </row>
    <row r="357" spans="2:39" s="672" customFormat="1" x14ac:dyDescent="0.25">
      <c r="B357" s="677"/>
      <c r="C357" s="677"/>
      <c r="D357" s="676"/>
      <c r="E357" s="675"/>
      <c r="F357" s="675"/>
      <c r="G357" s="673"/>
      <c r="H357" s="674"/>
      <c r="I357" s="673"/>
      <c r="J357" s="679" t="str">
        <f>IF(D357&lt;&gt;"",IF(E357&lt;&gt;"",VLOOKUP(CONCATENATE(D357,"-",E357),'[2]Three Phase - UG'!$C$8:$T$18,9,FALSE),""),"")</f>
        <v/>
      </c>
      <c r="K357" s="679" t="str">
        <f>IF(D357&lt;&gt;"",IF(E357&lt;&gt;"",VLOOKUP(CONCATENATE(D357,"-",E357),'[2]Three Phase - UG'!$C$8:$T$18,10,FALSE),""),"")</f>
        <v/>
      </c>
      <c r="L357" s="679" t="str">
        <f>IF(D357&lt;&gt;"",IF(E357&lt;&gt;"",VLOOKUP(CONCATENATE(D357,"-",E357),'[2]Three Phase - UG'!$C$8:$T$18,12,FALSE),""),"")</f>
        <v/>
      </c>
      <c r="M357" s="679" t="str">
        <f>IF(D357&lt;&gt;"",IF(E357&lt;&gt;"",VLOOKUP(CONCATENATE(D357,"-",E357),'[2]Three Phase - UG'!$C$8:$T$18,13,FALSE),""),"")</f>
        <v/>
      </c>
      <c r="N357" s="678" t="str">
        <f>IF(D357&lt;&gt;"",IF(E357&lt;&gt;"",VLOOKUP(CONCATENATE(D357,"-",E357),'[2]Three Phase - UG'!$C$8:$T$18,15,FALSE)*1000000,""),"")</f>
        <v/>
      </c>
      <c r="O357" s="679"/>
      <c r="P357" s="678"/>
      <c r="W357" s="671"/>
      <c r="X357" s="606"/>
      <c r="Y357" s="606"/>
      <c r="Z357" s="606"/>
      <c r="AA357" s="606"/>
      <c r="AB357" s="606"/>
      <c r="AC357" s="606"/>
      <c r="AD357" s="606"/>
      <c r="AE357" s="606"/>
      <c r="AF357" s="625"/>
      <c r="AG357" s="625"/>
      <c r="AH357" s="625"/>
      <c r="AI357" s="625"/>
      <c r="AJ357" s="625"/>
      <c r="AK357" s="625"/>
      <c r="AL357" s="625"/>
      <c r="AM357" s="625"/>
    </row>
    <row r="358" spans="2:39" s="672" customFormat="1" x14ac:dyDescent="0.25">
      <c r="B358" s="677"/>
      <c r="C358" s="677"/>
      <c r="D358" s="676"/>
      <c r="E358" s="675"/>
      <c r="F358" s="675"/>
      <c r="G358" s="673"/>
      <c r="H358" s="674"/>
      <c r="I358" s="673"/>
      <c r="J358" s="679" t="str">
        <f>IF(D358&lt;&gt;"",IF(E358&lt;&gt;"",VLOOKUP(CONCATENATE(D358,"-",E358),'[2]Three Phase - UG'!$C$8:$T$18,9,FALSE),""),"")</f>
        <v/>
      </c>
      <c r="K358" s="679" t="str">
        <f>IF(D358&lt;&gt;"",IF(E358&lt;&gt;"",VLOOKUP(CONCATENATE(D358,"-",E358),'[2]Three Phase - UG'!$C$8:$T$18,10,FALSE),""),"")</f>
        <v/>
      </c>
      <c r="L358" s="679" t="str">
        <f>IF(D358&lt;&gt;"",IF(E358&lt;&gt;"",VLOOKUP(CONCATENATE(D358,"-",E358),'[2]Three Phase - UG'!$C$8:$T$18,12,FALSE),""),"")</f>
        <v/>
      </c>
      <c r="M358" s="679" t="str">
        <f>IF(D358&lt;&gt;"",IF(E358&lt;&gt;"",VLOOKUP(CONCATENATE(D358,"-",E358),'[2]Three Phase - UG'!$C$8:$T$18,13,FALSE),""),"")</f>
        <v/>
      </c>
      <c r="N358" s="678" t="str">
        <f>IF(D358&lt;&gt;"",IF(E358&lt;&gt;"",VLOOKUP(CONCATENATE(D358,"-",E358),'[2]Three Phase - UG'!$C$8:$T$18,15,FALSE)*1000000,""),"")</f>
        <v/>
      </c>
      <c r="O358" s="679"/>
      <c r="P358" s="678"/>
      <c r="W358" s="671"/>
      <c r="X358" s="606"/>
      <c r="Y358" s="606"/>
      <c r="Z358" s="606"/>
      <c r="AA358" s="606"/>
      <c r="AB358" s="606"/>
      <c r="AC358" s="606"/>
      <c r="AD358" s="606"/>
      <c r="AE358" s="606"/>
      <c r="AF358" s="625"/>
      <c r="AG358" s="625"/>
      <c r="AH358" s="625"/>
      <c r="AI358" s="625"/>
      <c r="AJ358" s="625"/>
      <c r="AK358" s="625"/>
      <c r="AL358" s="625"/>
      <c r="AM358" s="625"/>
    </row>
    <row r="359" spans="2:39" s="672" customFormat="1" x14ac:dyDescent="0.25">
      <c r="B359" s="677"/>
      <c r="C359" s="677"/>
      <c r="D359" s="676"/>
      <c r="E359" s="675"/>
      <c r="F359" s="675"/>
      <c r="G359" s="673"/>
      <c r="H359" s="674"/>
      <c r="I359" s="673"/>
      <c r="J359" s="679" t="str">
        <f>IF(D359&lt;&gt;"",IF(E359&lt;&gt;"",VLOOKUP(CONCATENATE(D359,"-",E359),'[2]Three Phase - UG'!$C$8:$T$18,9,FALSE),""),"")</f>
        <v/>
      </c>
      <c r="K359" s="679" t="str">
        <f>IF(D359&lt;&gt;"",IF(E359&lt;&gt;"",VLOOKUP(CONCATENATE(D359,"-",E359),'[2]Three Phase - UG'!$C$8:$T$18,10,FALSE),""),"")</f>
        <v/>
      </c>
      <c r="L359" s="679" t="str">
        <f>IF(D359&lt;&gt;"",IF(E359&lt;&gt;"",VLOOKUP(CONCATENATE(D359,"-",E359),'[2]Three Phase - UG'!$C$8:$T$18,12,FALSE),""),"")</f>
        <v/>
      </c>
      <c r="M359" s="679" t="str">
        <f>IF(D359&lt;&gt;"",IF(E359&lt;&gt;"",VLOOKUP(CONCATENATE(D359,"-",E359),'[2]Three Phase - UG'!$C$8:$T$18,13,FALSE),""),"")</f>
        <v/>
      </c>
      <c r="N359" s="678" t="str">
        <f>IF(D359&lt;&gt;"",IF(E359&lt;&gt;"",VLOOKUP(CONCATENATE(D359,"-",E359),'[2]Three Phase - UG'!$C$8:$T$18,15,FALSE)*1000000,""),"")</f>
        <v/>
      </c>
      <c r="O359" s="679"/>
      <c r="P359" s="678"/>
      <c r="W359" s="671"/>
      <c r="X359" s="606"/>
      <c r="Y359" s="606"/>
      <c r="Z359" s="606"/>
      <c r="AA359" s="606"/>
      <c r="AB359" s="606"/>
      <c r="AC359" s="606"/>
      <c r="AD359" s="606"/>
      <c r="AE359" s="606"/>
      <c r="AF359" s="625"/>
      <c r="AG359" s="625"/>
      <c r="AH359" s="625"/>
      <c r="AI359" s="625"/>
      <c r="AJ359" s="625"/>
      <c r="AK359" s="625"/>
      <c r="AL359" s="625"/>
      <c r="AM359" s="625"/>
    </row>
    <row r="360" spans="2:39" s="672" customFormat="1" x14ac:dyDescent="0.25">
      <c r="B360" s="677"/>
      <c r="C360" s="677"/>
      <c r="D360" s="676"/>
      <c r="E360" s="675"/>
      <c r="F360" s="675"/>
      <c r="G360" s="673"/>
      <c r="H360" s="674"/>
      <c r="I360" s="673"/>
      <c r="J360" s="679" t="str">
        <f>IF(D360&lt;&gt;"",IF(E360&lt;&gt;"",VLOOKUP(CONCATENATE(D360,"-",E360),'[2]Three Phase - UG'!$C$8:$T$18,9,FALSE),""),"")</f>
        <v/>
      </c>
      <c r="K360" s="679" t="str">
        <f>IF(D360&lt;&gt;"",IF(E360&lt;&gt;"",VLOOKUP(CONCATENATE(D360,"-",E360),'[2]Three Phase - UG'!$C$8:$T$18,10,FALSE),""),"")</f>
        <v/>
      </c>
      <c r="L360" s="679" t="str">
        <f>IF(D360&lt;&gt;"",IF(E360&lt;&gt;"",VLOOKUP(CONCATENATE(D360,"-",E360),'[2]Three Phase - UG'!$C$8:$T$18,12,FALSE),""),"")</f>
        <v/>
      </c>
      <c r="M360" s="679" t="str">
        <f>IF(D360&lt;&gt;"",IF(E360&lt;&gt;"",VLOOKUP(CONCATENATE(D360,"-",E360),'[2]Three Phase - UG'!$C$8:$T$18,13,FALSE),""),"")</f>
        <v/>
      </c>
      <c r="N360" s="678" t="str">
        <f>IF(D360&lt;&gt;"",IF(E360&lt;&gt;"",VLOOKUP(CONCATENATE(D360,"-",E360),'[2]Three Phase - UG'!$C$8:$T$18,15,FALSE)*1000000,""),"")</f>
        <v/>
      </c>
      <c r="O360" s="679"/>
      <c r="P360" s="678"/>
      <c r="W360" s="671"/>
      <c r="X360" s="606"/>
      <c r="Y360" s="606"/>
      <c r="Z360" s="606"/>
      <c r="AA360" s="606"/>
      <c r="AB360" s="606"/>
      <c r="AC360" s="606"/>
      <c r="AD360" s="606"/>
      <c r="AE360" s="606"/>
      <c r="AF360" s="625"/>
      <c r="AG360" s="625"/>
      <c r="AH360" s="625"/>
      <c r="AI360" s="625"/>
      <c r="AJ360" s="625"/>
      <c r="AK360" s="625"/>
      <c r="AL360" s="625"/>
      <c r="AM360" s="625"/>
    </row>
    <row r="361" spans="2:39" s="672" customFormat="1" x14ac:dyDescent="0.25">
      <c r="B361" s="677"/>
      <c r="C361" s="677"/>
      <c r="D361" s="676"/>
      <c r="E361" s="675"/>
      <c r="F361" s="675"/>
      <c r="G361" s="673"/>
      <c r="H361" s="674"/>
      <c r="I361" s="673"/>
      <c r="J361" s="679" t="str">
        <f>IF(D361&lt;&gt;"",IF(E361&lt;&gt;"",VLOOKUP(CONCATENATE(D361,"-",E361),'[2]Three Phase - UG'!$C$8:$T$18,9,FALSE),""),"")</f>
        <v/>
      </c>
      <c r="K361" s="679" t="str">
        <f>IF(D361&lt;&gt;"",IF(E361&lt;&gt;"",VLOOKUP(CONCATENATE(D361,"-",E361),'[2]Three Phase - UG'!$C$8:$T$18,10,FALSE),""),"")</f>
        <v/>
      </c>
      <c r="L361" s="679" t="str">
        <f>IF(D361&lt;&gt;"",IF(E361&lt;&gt;"",VLOOKUP(CONCATENATE(D361,"-",E361),'[2]Three Phase - UG'!$C$8:$T$18,12,FALSE),""),"")</f>
        <v/>
      </c>
      <c r="M361" s="679" t="str">
        <f>IF(D361&lt;&gt;"",IF(E361&lt;&gt;"",VLOOKUP(CONCATENATE(D361,"-",E361),'[2]Three Phase - UG'!$C$8:$T$18,13,FALSE),""),"")</f>
        <v/>
      </c>
      <c r="N361" s="678" t="str">
        <f>IF(D361&lt;&gt;"",IF(E361&lt;&gt;"",VLOOKUP(CONCATENATE(D361,"-",E361),'[2]Three Phase - UG'!$C$8:$T$18,15,FALSE)*1000000,""),"")</f>
        <v/>
      </c>
      <c r="O361" s="679"/>
      <c r="P361" s="678"/>
      <c r="W361" s="671"/>
      <c r="X361" s="606"/>
      <c r="Y361" s="606"/>
      <c r="Z361" s="606"/>
      <c r="AA361" s="606"/>
      <c r="AB361" s="606"/>
      <c r="AC361" s="606"/>
      <c r="AD361" s="606"/>
      <c r="AE361" s="606"/>
      <c r="AF361" s="625"/>
      <c r="AG361" s="625"/>
      <c r="AH361" s="625"/>
      <c r="AI361" s="625"/>
      <c r="AJ361" s="625"/>
      <c r="AK361" s="625"/>
      <c r="AL361" s="625"/>
      <c r="AM361" s="625"/>
    </row>
    <row r="362" spans="2:39" s="672" customFormat="1" x14ac:dyDescent="0.25">
      <c r="B362" s="677"/>
      <c r="C362" s="677"/>
      <c r="D362" s="676"/>
      <c r="E362" s="675"/>
      <c r="F362" s="675"/>
      <c r="G362" s="673"/>
      <c r="H362" s="674"/>
      <c r="I362" s="673"/>
      <c r="J362" s="679" t="str">
        <f>IF(D362&lt;&gt;"",IF(E362&lt;&gt;"",VLOOKUP(CONCATENATE(D362,"-",E362),'[2]Three Phase - UG'!$C$8:$T$18,9,FALSE),""),"")</f>
        <v/>
      </c>
      <c r="K362" s="679" t="str">
        <f>IF(D362&lt;&gt;"",IF(E362&lt;&gt;"",VLOOKUP(CONCATENATE(D362,"-",E362),'[2]Three Phase - UG'!$C$8:$T$18,10,FALSE),""),"")</f>
        <v/>
      </c>
      <c r="L362" s="679" t="str">
        <f>IF(D362&lt;&gt;"",IF(E362&lt;&gt;"",VLOOKUP(CONCATENATE(D362,"-",E362),'[2]Three Phase - UG'!$C$8:$T$18,12,FALSE),""),"")</f>
        <v/>
      </c>
      <c r="M362" s="679" t="str">
        <f>IF(D362&lt;&gt;"",IF(E362&lt;&gt;"",VLOOKUP(CONCATENATE(D362,"-",E362),'[2]Three Phase - UG'!$C$8:$T$18,13,FALSE),""),"")</f>
        <v/>
      </c>
      <c r="N362" s="678" t="str">
        <f>IF(D362&lt;&gt;"",IF(E362&lt;&gt;"",VLOOKUP(CONCATENATE(D362,"-",E362),'[2]Three Phase - UG'!$C$8:$T$18,15,FALSE)*1000000,""),"")</f>
        <v/>
      </c>
      <c r="O362" s="679"/>
      <c r="P362" s="678"/>
      <c r="W362" s="671"/>
      <c r="X362" s="606"/>
      <c r="Y362" s="606"/>
      <c r="Z362" s="606"/>
      <c r="AA362" s="606"/>
      <c r="AB362" s="606"/>
      <c r="AC362" s="606"/>
      <c r="AD362" s="606"/>
      <c r="AE362" s="606"/>
      <c r="AF362" s="625"/>
      <c r="AG362" s="625"/>
      <c r="AH362" s="625"/>
      <c r="AI362" s="625"/>
      <c r="AJ362" s="625"/>
      <c r="AK362" s="625"/>
      <c r="AL362" s="625"/>
      <c r="AM362" s="625"/>
    </row>
    <row r="363" spans="2:39" s="672" customFormat="1" x14ac:dyDescent="0.25">
      <c r="B363" s="677"/>
      <c r="C363" s="677"/>
      <c r="D363" s="676"/>
      <c r="E363" s="675"/>
      <c r="F363" s="675"/>
      <c r="G363" s="673"/>
      <c r="H363" s="674"/>
      <c r="I363" s="673"/>
      <c r="J363" s="679" t="str">
        <f>IF(D363&lt;&gt;"",IF(E363&lt;&gt;"",VLOOKUP(CONCATENATE(D363,"-",E363),'[2]Three Phase - UG'!$C$8:$T$18,9,FALSE),""),"")</f>
        <v/>
      </c>
      <c r="K363" s="679" t="str">
        <f>IF(D363&lt;&gt;"",IF(E363&lt;&gt;"",VLOOKUP(CONCATENATE(D363,"-",E363),'[2]Three Phase - UG'!$C$8:$T$18,10,FALSE),""),"")</f>
        <v/>
      </c>
      <c r="L363" s="679" t="str">
        <f>IF(D363&lt;&gt;"",IF(E363&lt;&gt;"",VLOOKUP(CONCATENATE(D363,"-",E363),'[2]Three Phase - UG'!$C$8:$T$18,12,FALSE),""),"")</f>
        <v/>
      </c>
      <c r="M363" s="679" t="str">
        <f>IF(D363&lt;&gt;"",IF(E363&lt;&gt;"",VLOOKUP(CONCATENATE(D363,"-",E363),'[2]Three Phase - UG'!$C$8:$T$18,13,FALSE),""),"")</f>
        <v/>
      </c>
      <c r="N363" s="678" t="str">
        <f>IF(D363&lt;&gt;"",IF(E363&lt;&gt;"",VLOOKUP(CONCATENATE(D363,"-",E363),'[2]Three Phase - UG'!$C$8:$T$18,15,FALSE)*1000000,""),"")</f>
        <v/>
      </c>
      <c r="O363" s="679"/>
      <c r="P363" s="678"/>
      <c r="W363" s="671"/>
      <c r="X363" s="606"/>
      <c r="Y363" s="606"/>
      <c r="Z363" s="606"/>
      <c r="AA363" s="606"/>
      <c r="AB363" s="606"/>
      <c r="AC363" s="606"/>
      <c r="AD363" s="606"/>
      <c r="AE363" s="606"/>
      <c r="AF363" s="625"/>
      <c r="AG363" s="625"/>
      <c r="AH363" s="625"/>
      <c r="AI363" s="625"/>
      <c r="AJ363" s="625"/>
      <c r="AK363" s="625"/>
      <c r="AL363" s="625"/>
      <c r="AM363" s="625"/>
    </row>
    <row r="364" spans="2:39" s="672" customFormat="1" x14ac:dyDescent="0.25">
      <c r="B364" s="677"/>
      <c r="C364" s="677"/>
      <c r="D364" s="676"/>
      <c r="E364" s="675"/>
      <c r="F364" s="675"/>
      <c r="G364" s="673"/>
      <c r="H364" s="674"/>
      <c r="I364" s="673"/>
      <c r="J364" s="679" t="str">
        <f>IF(D364&lt;&gt;"",IF(E364&lt;&gt;"",VLOOKUP(CONCATENATE(D364,"-",E364),'[2]Three Phase - UG'!$C$8:$T$18,9,FALSE),""),"")</f>
        <v/>
      </c>
      <c r="K364" s="679" t="str">
        <f>IF(D364&lt;&gt;"",IF(E364&lt;&gt;"",VLOOKUP(CONCATENATE(D364,"-",E364),'[2]Three Phase - UG'!$C$8:$T$18,10,FALSE),""),"")</f>
        <v/>
      </c>
      <c r="L364" s="679" t="str">
        <f>IF(D364&lt;&gt;"",IF(E364&lt;&gt;"",VLOOKUP(CONCATENATE(D364,"-",E364),'[2]Three Phase - UG'!$C$8:$T$18,12,FALSE),""),"")</f>
        <v/>
      </c>
      <c r="M364" s="679" t="str">
        <f>IF(D364&lt;&gt;"",IF(E364&lt;&gt;"",VLOOKUP(CONCATENATE(D364,"-",E364),'[2]Three Phase - UG'!$C$8:$T$18,13,FALSE),""),"")</f>
        <v/>
      </c>
      <c r="N364" s="678" t="str">
        <f>IF(D364&lt;&gt;"",IF(E364&lt;&gt;"",VLOOKUP(CONCATENATE(D364,"-",E364),'[2]Three Phase - UG'!$C$8:$T$18,15,FALSE)*1000000,""),"")</f>
        <v/>
      </c>
      <c r="O364" s="679"/>
      <c r="P364" s="678"/>
      <c r="W364" s="671"/>
      <c r="X364" s="606"/>
      <c r="Y364" s="606"/>
      <c r="Z364" s="606"/>
      <c r="AA364" s="606"/>
      <c r="AB364" s="606"/>
      <c r="AC364" s="606"/>
      <c r="AD364" s="606"/>
      <c r="AE364" s="606"/>
      <c r="AF364" s="625"/>
      <c r="AG364" s="625"/>
      <c r="AH364" s="625"/>
      <c r="AI364" s="625"/>
      <c r="AJ364" s="625"/>
      <c r="AK364" s="625"/>
      <c r="AL364" s="625"/>
      <c r="AM364" s="625"/>
    </row>
    <row r="365" spans="2:39" s="672" customFormat="1" x14ac:dyDescent="0.25">
      <c r="B365" s="677"/>
      <c r="C365" s="677"/>
      <c r="D365" s="676"/>
      <c r="E365" s="675"/>
      <c r="F365" s="675"/>
      <c r="G365" s="673"/>
      <c r="H365" s="674"/>
      <c r="I365" s="673"/>
      <c r="J365" s="679" t="str">
        <f>IF(D365&lt;&gt;"",IF(E365&lt;&gt;"",VLOOKUP(CONCATENATE(D365,"-",E365),'[2]Three Phase - UG'!$C$8:$T$18,9,FALSE),""),"")</f>
        <v/>
      </c>
      <c r="K365" s="679" t="str">
        <f>IF(D365&lt;&gt;"",IF(E365&lt;&gt;"",VLOOKUP(CONCATENATE(D365,"-",E365),'[2]Three Phase - UG'!$C$8:$T$18,10,FALSE),""),"")</f>
        <v/>
      </c>
      <c r="L365" s="679" t="str">
        <f>IF(D365&lt;&gt;"",IF(E365&lt;&gt;"",VLOOKUP(CONCATENATE(D365,"-",E365),'[2]Three Phase - UG'!$C$8:$T$18,12,FALSE),""),"")</f>
        <v/>
      </c>
      <c r="M365" s="679" t="str">
        <f>IF(D365&lt;&gt;"",IF(E365&lt;&gt;"",VLOOKUP(CONCATENATE(D365,"-",E365),'[2]Three Phase - UG'!$C$8:$T$18,13,FALSE),""),"")</f>
        <v/>
      </c>
      <c r="N365" s="678" t="str">
        <f>IF(D365&lt;&gt;"",IF(E365&lt;&gt;"",VLOOKUP(CONCATENATE(D365,"-",E365),'[2]Three Phase - UG'!$C$8:$T$18,15,FALSE)*1000000,""),"")</f>
        <v/>
      </c>
      <c r="O365" s="679"/>
      <c r="P365" s="678"/>
      <c r="W365" s="671"/>
      <c r="X365" s="606"/>
      <c r="Y365" s="606"/>
      <c r="Z365" s="606"/>
      <c r="AA365" s="606"/>
      <c r="AB365" s="606"/>
      <c r="AC365" s="606"/>
      <c r="AD365" s="606"/>
      <c r="AE365" s="606"/>
      <c r="AF365" s="625"/>
      <c r="AG365" s="625"/>
      <c r="AH365" s="625"/>
      <c r="AI365" s="625"/>
      <c r="AJ365" s="625"/>
      <c r="AK365" s="625"/>
      <c r="AL365" s="625"/>
      <c r="AM365" s="625"/>
    </row>
    <row r="366" spans="2:39" s="672" customFormat="1" x14ac:dyDescent="0.25">
      <c r="B366" s="677"/>
      <c r="C366" s="677"/>
      <c r="D366" s="676"/>
      <c r="E366" s="675"/>
      <c r="F366" s="675"/>
      <c r="G366" s="673"/>
      <c r="H366" s="674"/>
      <c r="I366" s="673"/>
      <c r="J366" s="679" t="str">
        <f>IF(D366&lt;&gt;"",IF(E366&lt;&gt;"",VLOOKUP(CONCATENATE(D366,"-",E366),'[2]Three Phase - UG'!$C$8:$T$18,9,FALSE),""),"")</f>
        <v/>
      </c>
      <c r="K366" s="679" t="str">
        <f>IF(D366&lt;&gt;"",IF(E366&lt;&gt;"",VLOOKUP(CONCATENATE(D366,"-",E366),'[2]Three Phase - UG'!$C$8:$T$18,10,FALSE),""),"")</f>
        <v/>
      </c>
      <c r="L366" s="679" t="str">
        <f>IF(D366&lt;&gt;"",IF(E366&lt;&gt;"",VLOOKUP(CONCATENATE(D366,"-",E366),'[2]Three Phase - UG'!$C$8:$T$18,12,FALSE),""),"")</f>
        <v/>
      </c>
      <c r="M366" s="679" t="str">
        <f>IF(D366&lt;&gt;"",IF(E366&lt;&gt;"",VLOOKUP(CONCATENATE(D366,"-",E366),'[2]Three Phase - UG'!$C$8:$T$18,13,FALSE),""),"")</f>
        <v/>
      </c>
      <c r="N366" s="678" t="str">
        <f>IF(D366&lt;&gt;"",IF(E366&lt;&gt;"",VLOOKUP(CONCATENATE(D366,"-",E366),'[2]Three Phase - UG'!$C$8:$T$18,15,FALSE)*1000000,""),"")</f>
        <v/>
      </c>
      <c r="O366" s="679"/>
      <c r="P366" s="678"/>
      <c r="W366" s="671"/>
      <c r="X366" s="606"/>
      <c r="Y366" s="606"/>
      <c r="Z366" s="606"/>
      <c r="AA366" s="606"/>
      <c r="AB366" s="606"/>
      <c r="AC366" s="606"/>
      <c r="AD366" s="606"/>
      <c r="AE366" s="606"/>
      <c r="AF366" s="625"/>
      <c r="AG366" s="625"/>
      <c r="AH366" s="625"/>
      <c r="AI366" s="625"/>
      <c r="AJ366" s="625"/>
      <c r="AK366" s="625"/>
      <c r="AL366" s="625"/>
      <c r="AM366" s="625"/>
    </row>
    <row r="367" spans="2:39" s="672" customFormat="1" x14ac:dyDescent="0.25">
      <c r="B367" s="677"/>
      <c r="C367" s="677"/>
      <c r="D367" s="676"/>
      <c r="E367" s="675"/>
      <c r="F367" s="675"/>
      <c r="G367" s="673"/>
      <c r="H367" s="674"/>
      <c r="I367" s="673"/>
      <c r="J367" s="679" t="str">
        <f>IF(D367&lt;&gt;"",IF(E367&lt;&gt;"",VLOOKUP(CONCATENATE(D367,"-",E367),'[2]Three Phase - UG'!$C$8:$T$18,9,FALSE),""),"")</f>
        <v/>
      </c>
      <c r="K367" s="679" t="str">
        <f>IF(D367&lt;&gt;"",IF(E367&lt;&gt;"",VLOOKUP(CONCATENATE(D367,"-",E367),'[2]Three Phase - UG'!$C$8:$T$18,10,FALSE),""),"")</f>
        <v/>
      </c>
      <c r="L367" s="679" t="str">
        <f>IF(D367&lt;&gt;"",IF(E367&lt;&gt;"",VLOOKUP(CONCATENATE(D367,"-",E367),'[2]Three Phase - UG'!$C$8:$T$18,12,FALSE),""),"")</f>
        <v/>
      </c>
      <c r="M367" s="679" t="str">
        <f>IF(D367&lt;&gt;"",IF(E367&lt;&gt;"",VLOOKUP(CONCATENATE(D367,"-",E367),'[2]Three Phase - UG'!$C$8:$T$18,13,FALSE),""),"")</f>
        <v/>
      </c>
      <c r="N367" s="678" t="str">
        <f>IF(D367&lt;&gt;"",IF(E367&lt;&gt;"",VLOOKUP(CONCATENATE(D367,"-",E367),'[2]Three Phase - UG'!$C$8:$T$18,15,FALSE)*1000000,""),"")</f>
        <v/>
      </c>
      <c r="O367" s="679"/>
      <c r="P367" s="678"/>
      <c r="W367" s="671"/>
      <c r="X367" s="606"/>
      <c r="Y367" s="606"/>
      <c r="Z367" s="606"/>
      <c r="AA367" s="606"/>
      <c r="AB367" s="606"/>
      <c r="AC367" s="606"/>
      <c r="AD367" s="606"/>
      <c r="AE367" s="606"/>
      <c r="AF367" s="625"/>
      <c r="AG367" s="625"/>
      <c r="AH367" s="625"/>
      <c r="AI367" s="625"/>
      <c r="AJ367" s="625"/>
      <c r="AK367" s="625"/>
      <c r="AL367" s="625"/>
      <c r="AM367" s="625"/>
    </row>
    <row r="368" spans="2:39" s="672" customFormat="1" x14ac:dyDescent="0.25">
      <c r="B368" s="677"/>
      <c r="C368" s="677"/>
      <c r="D368" s="676"/>
      <c r="E368" s="675"/>
      <c r="F368" s="675"/>
      <c r="G368" s="673"/>
      <c r="H368" s="674"/>
      <c r="I368" s="673"/>
      <c r="J368" s="679" t="str">
        <f>IF(D368&lt;&gt;"",IF(E368&lt;&gt;"",VLOOKUP(CONCATENATE(D368,"-",E368),'[2]Three Phase - UG'!$C$8:$T$18,9,FALSE),""),"")</f>
        <v/>
      </c>
      <c r="K368" s="679" t="str">
        <f>IF(D368&lt;&gt;"",IF(E368&lt;&gt;"",VLOOKUP(CONCATENATE(D368,"-",E368),'[2]Three Phase - UG'!$C$8:$T$18,10,FALSE),""),"")</f>
        <v/>
      </c>
      <c r="L368" s="679" t="str">
        <f>IF(D368&lt;&gt;"",IF(E368&lt;&gt;"",VLOOKUP(CONCATENATE(D368,"-",E368),'[2]Three Phase - UG'!$C$8:$T$18,12,FALSE),""),"")</f>
        <v/>
      </c>
      <c r="M368" s="679" t="str">
        <f>IF(D368&lt;&gt;"",IF(E368&lt;&gt;"",VLOOKUP(CONCATENATE(D368,"-",E368),'[2]Three Phase - UG'!$C$8:$T$18,13,FALSE),""),"")</f>
        <v/>
      </c>
      <c r="N368" s="678" t="str">
        <f>IF(D368&lt;&gt;"",IF(E368&lt;&gt;"",VLOOKUP(CONCATENATE(D368,"-",E368),'[2]Three Phase - UG'!$C$8:$T$18,15,FALSE)*1000000,""),"")</f>
        <v/>
      </c>
      <c r="O368" s="679"/>
      <c r="P368" s="678"/>
      <c r="W368" s="671"/>
      <c r="X368" s="606"/>
      <c r="Y368" s="606"/>
      <c r="Z368" s="606"/>
      <c r="AA368" s="606"/>
      <c r="AB368" s="606"/>
      <c r="AC368" s="606"/>
      <c r="AD368" s="606"/>
      <c r="AE368" s="606"/>
      <c r="AF368" s="625"/>
      <c r="AG368" s="625"/>
      <c r="AH368" s="625"/>
      <c r="AI368" s="625"/>
      <c r="AJ368" s="625"/>
      <c r="AK368" s="625"/>
      <c r="AL368" s="625"/>
      <c r="AM368" s="625"/>
    </row>
    <row r="369" spans="2:39" s="672" customFormat="1" x14ac:dyDescent="0.25">
      <c r="B369" s="677"/>
      <c r="C369" s="677"/>
      <c r="D369" s="676"/>
      <c r="E369" s="675"/>
      <c r="F369" s="675"/>
      <c r="G369" s="673"/>
      <c r="H369" s="674"/>
      <c r="I369" s="673"/>
      <c r="J369" s="679" t="str">
        <f>IF(D369&lt;&gt;"",IF(E369&lt;&gt;"",VLOOKUP(CONCATENATE(D369,"-",E369),'[2]Three Phase - UG'!$C$8:$T$18,9,FALSE),""),"")</f>
        <v/>
      </c>
      <c r="K369" s="679" t="str">
        <f>IF(D369&lt;&gt;"",IF(E369&lt;&gt;"",VLOOKUP(CONCATENATE(D369,"-",E369),'[2]Three Phase - UG'!$C$8:$T$18,10,FALSE),""),"")</f>
        <v/>
      </c>
      <c r="L369" s="679" t="str">
        <f>IF(D369&lt;&gt;"",IF(E369&lt;&gt;"",VLOOKUP(CONCATENATE(D369,"-",E369),'[2]Three Phase - UG'!$C$8:$T$18,12,FALSE),""),"")</f>
        <v/>
      </c>
      <c r="M369" s="679" t="str">
        <f>IF(D369&lt;&gt;"",IF(E369&lt;&gt;"",VLOOKUP(CONCATENATE(D369,"-",E369),'[2]Three Phase - UG'!$C$8:$T$18,13,FALSE),""),"")</f>
        <v/>
      </c>
      <c r="N369" s="678" t="str">
        <f>IF(D369&lt;&gt;"",IF(E369&lt;&gt;"",VLOOKUP(CONCATENATE(D369,"-",E369),'[2]Three Phase - UG'!$C$8:$T$18,15,FALSE)*1000000,""),"")</f>
        <v/>
      </c>
      <c r="O369" s="679"/>
      <c r="P369" s="678"/>
      <c r="W369" s="671"/>
      <c r="X369" s="606"/>
      <c r="Y369" s="606"/>
      <c r="Z369" s="606"/>
      <c r="AA369" s="606"/>
      <c r="AB369" s="606"/>
      <c r="AC369" s="606"/>
      <c r="AD369" s="606"/>
      <c r="AE369" s="606"/>
      <c r="AF369" s="625"/>
      <c r="AG369" s="625"/>
      <c r="AH369" s="625"/>
      <c r="AI369" s="625"/>
      <c r="AJ369" s="625"/>
      <c r="AK369" s="625"/>
      <c r="AL369" s="625"/>
      <c r="AM369" s="625"/>
    </row>
    <row r="370" spans="2:39" s="672" customFormat="1" x14ac:dyDescent="0.25">
      <c r="B370" s="677"/>
      <c r="C370" s="677"/>
      <c r="D370" s="676"/>
      <c r="E370" s="675"/>
      <c r="F370" s="675"/>
      <c r="G370" s="673"/>
      <c r="H370" s="674"/>
      <c r="I370" s="673"/>
      <c r="J370" s="679" t="str">
        <f>IF(D370&lt;&gt;"",IF(E370&lt;&gt;"",VLOOKUP(CONCATENATE(D370,"-",E370),'[2]Three Phase - UG'!$C$8:$T$18,9,FALSE),""),"")</f>
        <v/>
      </c>
      <c r="K370" s="679" t="str">
        <f>IF(D370&lt;&gt;"",IF(E370&lt;&gt;"",VLOOKUP(CONCATENATE(D370,"-",E370),'[2]Three Phase - UG'!$C$8:$T$18,10,FALSE),""),"")</f>
        <v/>
      </c>
      <c r="L370" s="679" t="str">
        <f>IF(D370&lt;&gt;"",IF(E370&lt;&gt;"",VLOOKUP(CONCATENATE(D370,"-",E370),'[2]Three Phase - UG'!$C$8:$T$18,12,FALSE),""),"")</f>
        <v/>
      </c>
      <c r="M370" s="679" t="str">
        <f>IF(D370&lt;&gt;"",IF(E370&lt;&gt;"",VLOOKUP(CONCATENATE(D370,"-",E370),'[2]Three Phase - UG'!$C$8:$T$18,13,FALSE),""),"")</f>
        <v/>
      </c>
      <c r="N370" s="678" t="str">
        <f>IF(D370&lt;&gt;"",IF(E370&lt;&gt;"",VLOOKUP(CONCATENATE(D370,"-",E370),'[2]Three Phase - UG'!$C$8:$T$18,15,FALSE)*1000000,""),"")</f>
        <v/>
      </c>
      <c r="O370" s="679"/>
      <c r="P370" s="678"/>
      <c r="W370" s="671"/>
      <c r="X370" s="606"/>
      <c r="Y370" s="606"/>
      <c r="Z370" s="606"/>
      <c r="AA370" s="606"/>
      <c r="AB370" s="606"/>
      <c r="AC370" s="606"/>
      <c r="AD370" s="606"/>
      <c r="AE370" s="606"/>
      <c r="AF370" s="625"/>
      <c r="AG370" s="625"/>
      <c r="AH370" s="625"/>
      <c r="AI370" s="625"/>
      <c r="AJ370" s="625"/>
      <c r="AK370" s="625"/>
      <c r="AL370" s="625"/>
      <c r="AM370" s="625"/>
    </row>
    <row r="371" spans="2:39" s="672" customFormat="1" x14ac:dyDescent="0.25">
      <c r="B371" s="677"/>
      <c r="C371" s="677"/>
      <c r="D371" s="676"/>
      <c r="E371" s="675"/>
      <c r="F371" s="675"/>
      <c r="G371" s="673"/>
      <c r="H371" s="674"/>
      <c r="I371" s="673"/>
      <c r="J371" s="679" t="str">
        <f>IF(D371&lt;&gt;"",IF(E371&lt;&gt;"",VLOOKUP(CONCATENATE(D371,"-",E371),'[2]Three Phase - UG'!$C$8:$T$18,9,FALSE),""),"")</f>
        <v/>
      </c>
      <c r="K371" s="679" t="str">
        <f>IF(D371&lt;&gt;"",IF(E371&lt;&gt;"",VLOOKUP(CONCATENATE(D371,"-",E371),'[2]Three Phase - UG'!$C$8:$T$18,10,FALSE),""),"")</f>
        <v/>
      </c>
      <c r="L371" s="679" t="str">
        <f>IF(D371&lt;&gt;"",IF(E371&lt;&gt;"",VLOOKUP(CONCATENATE(D371,"-",E371),'[2]Three Phase - UG'!$C$8:$T$18,12,FALSE),""),"")</f>
        <v/>
      </c>
      <c r="M371" s="679" t="str">
        <f>IF(D371&lt;&gt;"",IF(E371&lt;&gt;"",VLOOKUP(CONCATENATE(D371,"-",E371),'[2]Three Phase - UG'!$C$8:$T$18,13,FALSE),""),"")</f>
        <v/>
      </c>
      <c r="N371" s="678" t="str">
        <f>IF(D371&lt;&gt;"",IF(E371&lt;&gt;"",VLOOKUP(CONCATENATE(D371,"-",E371),'[2]Three Phase - UG'!$C$8:$T$18,15,FALSE)*1000000,""),"")</f>
        <v/>
      </c>
      <c r="O371" s="679"/>
      <c r="P371" s="678"/>
      <c r="W371" s="671"/>
      <c r="X371" s="606"/>
      <c r="Y371" s="606"/>
      <c r="Z371" s="606"/>
      <c r="AA371" s="606"/>
      <c r="AB371" s="606"/>
      <c r="AC371" s="606"/>
      <c r="AD371" s="606"/>
      <c r="AE371" s="606"/>
      <c r="AF371" s="625"/>
      <c r="AG371" s="625"/>
      <c r="AH371" s="625"/>
      <c r="AI371" s="625"/>
      <c r="AJ371" s="625"/>
      <c r="AK371" s="625"/>
      <c r="AL371" s="625"/>
      <c r="AM371" s="625"/>
    </row>
    <row r="372" spans="2:39" s="672" customFormat="1" x14ac:dyDescent="0.25">
      <c r="B372" s="677"/>
      <c r="C372" s="677"/>
      <c r="D372" s="676"/>
      <c r="E372" s="675"/>
      <c r="F372" s="675"/>
      <c r="G372" s="673"/>
      <c r="H372" s="674"/>
      <c r="I372" s="673"/>
      <c r="J372" s="679" t="str">
        <f>IF(D372&lt;&gt;"",IF(E372&lt;&gt;"",VLOOKUP(CONCATENATE(D372,"-",E372),'[2]Three Phase - UG'!$C$8:$T$18,9,FALSE),""),"")</f>
        <v/>
      </c>
      <c r="K372" s="679" t="str">
        <f>IF(D372&lt;&gt;"",IF(E372&lt;&gt;"",VLOOKUP(CONCATENATE(D372,"-",E372),'[2]Three Phase - UG'!$C$8:$T$18,10,FALSE),""),"")</f>
        <v/>
      </c>
      <c r="L372" s="679" t="str">
        <f>IF(D372&lt;&gt;"",IF(E372&lt;&gt;"",VLOOKUP(CONCATENATE(D372,"-",E372),'[2]Three Phase - UG'!$C$8:$T$18,12,FALSE),""),"")</f>
        <v/>
      </c>
      <c r="M372" s="679" t="str">
        <f>IF(D372&lt;&gt;"",IF(E372&lt;&gt;"",VLOOKUP(CONCATENATE(D372,"-",E372),'[2]Three Phase - UG'!$C$8:$T$18,13,FALSE),""),"")</f>
        <v/>
      </c>
      <c r="N372" s="678" t="str">
        <f>IF(D372&lt;&gt;"",IF(E372&lt;&gt;"",VLOOKUP(CONCATENATE(D372,"-",E372),'[2]Three Phase - UG'!$C$8:$T$18,15,FALSE)*1000000,""),"")</f>
        <v/>
      </c>
      <c r="O372" s="679"/>
      <c r="P372" s="678"/>
      <c r="W372" s="671"/>
      <c r="X372" s="606"/>
      <c r="Y372" s="606"/>
      <c r="Z372" s="606"/>
      <c r="AA372" s="606"/>
      <c r="AB372" s="606"/>
      <c r="AC372" s="606"/>
      <c r="AD372" s="606"/>
      <c r="AE372" s="606"/>
      <c r="AF372" s="625"/>
      <c r="AG372" s="625"/>
      <c r="AH372" s="625"/>
      <c r="AI372" s="625"/>
      <c r="AJ372" s="625"/>
      <c r="AK372" s="625"/>
      <c r="AL372" s="625"/>
      <c r="AM372" s="625"/>
    </row>
    <row r="373" spans="2:39" s="672" customFormat="1" x14ac:dyDescent="0.25">
      <c r="B373" s="677"/>
      <c r="C373" s="677"/>
      <c r="D373" s="676"/>
      <c r="E373" s="675"/>
      <c r="F373" s="675"/>
      <c r="G373" s="673"/>
      <c r="H373" s="674"/>
      <c r="I373" s="673"/>
      <c r="J373" s="679" t="str">
        <f>IF(D373&lt;&gt;"",IF(E373&lt;&gt;"",VLOOKUP(CONCATENATE(D373,"-",E373),'[2]Three Phase - UG'!$C$8:$T$18,9,FALSE),""),"")</f>
        <v/>
      </c>
      <c r="K373" s="679" t="str">
        <f>IF(D373&lt;&gt;"",IF(E373&lt;&gt;"",VLOOKUP(CONCATENATE(D373,"-",E373),'[2]Three Phase - UG'!$C$8:$T$18,10,FALSE),""),"")</f>
        <v/>
      </c>
      <c r="L373" s="679" t="str">
        <f>IF(D373&lt;&gt;"",IF(E373&lt;&gt;"",VLOOKUP(CONCATENATE(D373,"-",E373),'[2]Three Phase - UG'!$C$8:$T$18,12,FALSE),""),"")</f>
        <v/>
      </c>
      <c r="M373" s="679" t="str">
        <f>IF(D373&lt;&gt;"",IF(E373&lt;&gt;"",VLOOKUP(CONCATENATE(D373,"-",E373),'[2]Three Phase - UG'!$C$8:$T$18,13,FALSE),""),"")</f>
        <v/>
      </c>
      <c r="N373" s="678" t="str">
        <f>IF(D373&lt;&gt;"",IF(E373&lt;&gt;"",VLOOKUP(CONCATENATE(D373,"-",E373),'[2]Three Phase - UG'!$C$8:$T$18,15,FALSE)*1000000,""),"")</f>
        <v/>
      </c>
      <c r="O373" s="679"/>
      <c r="P373" s="678"/>
      <c r="W373" s="671"/>
      <c r="X373" s="606"/>
      <c r="Y373" s="606"/>
      <c r="Z373" s="606"/>
      <c r="AA373" s="606"/>
      <c r="AB373" s="606"/>
      <c r="AC373" s="606"/>
      <c r="AD373" s="606"/>
      <c r="AE373" s="606"/>
      <c r="AF373" s="625"/>
      <c r="AG373" s="625"/>
      <c r="AH373" s="625"/>
      <c r="AI373" s="625"/>
      <c r="AJ373" s="625"/>
      <c r="AK373" s="625"/>
      <c r="AL373" s="625"/>
      <c r="AM373" s="625"/>
    </row>
    <row r="374" spans="2:39" s="672" customFormat="1" x14ac:dyDescent="0.25">
      <c r="B374" s="677"/>
      <c r="C374" s="677"/>
      <c r="D374" s="676"/>
      <c r="E374" s="675"/>
      <c r="F374" s="675"/>
      <c r="G374" s="673"/>
      <c r="H374" s="674"/>
      <c r="I374" s="673"/>
      <c r="J374" s="679" t="str">
        <f>IF(D374&lt;&gt;"",IF(E374&lt;&gt;"",VLOOKUP(CONCATENATE(D374,"-",E374),'[2]Three Phase - UG'!$C$8:$T$18,9,FALSE),""),"")</f>
        <v/>
      </c>
      <c r="K374" s="679" t="str">
        <f>IF(D374&lt;&gt;"",IF(E374&lt;&gt;"",VLOOKUP(CONCATENATE(D374,"-",E374),'[2]Three Phase - UG'!$C$8:$T$18,10,FALSE),""),"")</f>
        <v/>
      </c>
      <c r="L374" s="679" t="str">
        <f>IF(D374&lt;&gt;"",IF(E374&lt;&gt;"",VLOOKUP(CONCATENATE(D374,"-",E374),'[2]Three Phase - UG'!$C$8:$T$18,12,FALSE),""),"")</f>
        <v/>
      </c>
      <c r="M374" s="679" t="str">
        <f>IF(D374&lt;&gt;"",IF(E374&lt;&gt;"",VLOOKUP(CONCATENATE(D374,"-",E374),'[2]Three Phase - UG'!$C$8:$T$18,13,FALSE),""),"")</f>
        <v/>
      </c>
      <c r="N374" s="678" t="str">
        <f>IF(D374&lt;&gt;"",IF(E374&lt;&gt;"",VLOOKUP(CONCATENATE(D374,"-",E374),'[2]Three Phase - UG'!$C$8:$T$18,15,FALSE)*1000000,""),"")</f>
        <v/>
      </c>
      <c r="O374" s="679"/>
      <c r="P374" s="678"/>
      <c r="W374" s="671"/>
      <c r="X374" s="606"/>
      <c r="Y374" s="606"/>
      <c r="Z374" s="606"/>
      <c r="AA374" s="606"/>
      <c r="AB374" s="606"/>
      <c r="AC374" s="606"/>
      <c r="AD374" s="606"/>
      <c r="AE374" s="606"/>
      <c r="AF374" s="625"/>
      <c r="AG374" s="625"/>
      <c r="AH374" s="625"/>
      <c r="AI374" s="625"/>
      <c r="AJ374" s="625"/>
      <c r="AK374" s="625"/>
      <c r="AL374" s="625"/>
      <c r="AM374" s="625"/>
    </row>
    <row r="375" spans="2:39" s="672" customFormat="1" x14ac:dyDescent="0.25">
      <c r="B375" s="677"/>
      <c r="C375" s="677"/>
      <c r="D375" s="676"/>
      <c r="E375" s="675"/>
      <c r="F375" s="675"/>
      <c r="G375" s="673"/>
      <c r="H375" s="674"/>
      <c r="I375" s="673"/>
      <c r="J375" s="679" t="str">
        <f>IF(D375&lt;&gt;"",IF(E375&lt;&gt;"",VLOOKUP(CONCATENATE(D375,"-",E375),'[2]Three Phase - UG'!$C$8:$T$18,9,FALSE),""),"")</f>
        <v/>
      </c>
      <c r="K375" s="679" t="str">
        <f>IF(D375&lt;&gt;"",IF(E375&lt;&gt;"",VLOOKUP(CONCATENATE(D375,"-",E375),'[2]Three Phase - UG'!$C$8:$T$18,10,FALSE),""),"")</f>
        <v/>
      </c>
      <c r="L375" s="679" t="str">
        <f>IF(D375&lt;&gt;"",IF(E375&lt;&gt;"",VLOOKUP(CONCATENATE(D375,"-",E375),'[2]Three Phase - UG'!$C$8:$T$18,12,FALSE),""),"")</f>
        <v/>
      </c>
      <c r="M375" s="679" t="str">
        <f>IF(D375&lt;&gt;"",IF(E375&lt;&gt;"",VLOOKUP(CONCATENATE(D375,"-",E375),'[2]Three Phase - UG'!$C$8:$T$18,13,FALSE),""),"")</f>
        <v/>
      </c>
      <c r="N375" s="678" t="str">
        <f>IF(D375&lt;&gt;"",IF(E375&lt;&gt;"",VLOOKUP(CONCATENATE(D375,"-",E375),'[2]Three Phase - UG'!$C$8:$T$18,15,FALSE)*1000000,""),"")</f>
        <v/>
      </c>
      <c r="O375" s="679"/>
      <c r="P375" s="678"/>
      <c r="W375" s="671"/>
      <c r="X375" s="606"/>
      <c r="Y375" s="606"/>
      <c r="Z375" s="606"/>
      <c r="AA375" s="606"/>
      <c r="AB375" s="606"/>
      <c r="AC375" s="606"/>
      <c r="AD375" s="606"/>
      <c r="AE375" s="606"/>
      <c r="AF375" s="625"/>
      <c r="AG375" s="625"/>
      <c r="AH375" s="625"/>
      <c r="AI375" s="625"/>
      <c r="AJ375" s="625"/>
      <c r="AK375" s="625"/>
      <c r="AL375" s="625"/>
      <c r="AM375" s="625"/>
    </row>
    <row r="376" spans="2:39" s="672" customFormat="1" x14ac:dyDescent="0.25">
      <c r="B376" s="677"/>
      <c r="C376" s="677"/>
      <c r="D376" s="676"/>
      <c r="E376" s="675"/>
      <c r="F376" s="675"/>
      <c r="G376" s="673"/>
      <c r="H376" s="674"/>
      <c r="I376" s="673"/>
      <c r="J376" s="679" t="str">
        <f>IF(D376&lt;&gt;"",IF(E376&lt;&gt;"",VLOOKUP(CONCATENATE(D376,"-",E376),'[2]Three Phase - UG'!$C$8:$T$18,9,FALSE),""),"")</f>
        <v/>
      </c>
      <c r="K376" s="679" t="str">
        <f>IF(D376&lt;&gt;"",IF(E376&lt;&gt;"",VLOOKUP(CONCATENATE(D376,"-",E376),'[2]Three Phase - UG'!$C$8:$T$18,10,FALSE),""),"")</f>
        <v/>
      </c>
      <c r="L376" s="679" t="str">
        <f>IF(D376&lt;&gt;"",IF(E376&lt;&gt;"",VLOOKUP(CONCATENATE(D376,"-",E376),'[2]Three Phase - UG'!$C$8:$T$18,12,FALSE),""),"")</f>
        <v/>
      </c>
      <c r="M376" s="679" t="str">
        <f>IF(D376&lt;&gt;"",IF(E376&lt;&gt;"",VLOOKUP(CONCATENATE(D376,"-",E376),'[2]Three Phase - UG'!$C$8:$T$18,13,FALSE),""),"")</f>
        <v/>
      </c>
      <c r="N376" s="678" t="str">
        <f>IF(D376&lt;&gt;"",IF(E376&lt;&gt;"",VLOOKUP(CONCATENATE(D376,"-",E376),'[2]Three Phase - UG'!$C$8:$T$18,15,FALSE)*1000000,""),"")</f>
        <v/>
      </c>
      <c r="O376" s="679"/>
      <c r="P376" s="678"/>
      <c r="W376" s="671"/>
      <c r="X376" s="606"/>
      <c r="Y376" s="606"/>
      <c r="Z376" s="606"/>
      <c r="AA376" s="606"/>
      <c r="AB376" s="606"/>
      <c r="AC376" s="606"/>
      <c r="AD376" s="606"/>
      <c r="AE376" s="606"/>
      <c r="AF376" s="625"/>
      <c r="AG376" s="625"/>
      <c r="AH376" s="625"/>
      <c r="AI376" s="625"/>
      <c r="AJ376" s="625"/>
      <c r="AK376" s="625"/>
      <c r="AL376" s="625"/>
      <c r="AM376" s="625"/>
    </row>
    <row r="377" spans="2:39" s="672" customFormat="1" x14ac:dyDescent="0.25">
      <c r="B377" s="677"/>
      <c r="C377" s="677"/>
      <c r="D377" s="676"/>
      <c r="E377" s="675"/>
      <c r="F377" s="675"/>
      <c r="G377" s="673"/>
      <c r="H377" s="674"/>
      <c r="I377" s="673"/>
      <c r="J377" s="679" t="str">
        <f>IF(D377&lt;&gt;"",IF(E377&lt;&gt;"",VLOOKUP(CONCATENATE(D377,"-",E377),'[2]Three Phase - UG'!$C$8:$T$18,9,FALSE),""),"")</f>
        <v/>
      </c>
      <c r="K377" s="679" t="str">
        <f>IF(D377&lt;&gt;"",IF(E377&lt;&gt;"",VLOOKUP(CONCATENATE(D377,"-",E377),'[2]Three Phase - UG'!$C$8:$T$18,10,FALSE),""),"")</f>
        <v/>
      </c>
      <c r="L377" s="679" t="str">
        <f>IF(D377&lt;&gt;"",IF(E377&lt;&gt;"",VLOOKUP(CONCATENATE(D377,"-",E377),'[2]Three Phase - UG'!$C$8:$T$18,12,FALSE),""),"")</f>
        <v/>
      </c>
      <c r="M377" s="679" t="str">
        <f>IF(D377&lt;&gt;"",IF(E377&lt;&gt;"",VLOOKUP(CONCATENATE(D377,"-",E377),'[2]Three Phase - UG'!$C$8:$T$18,13,FALSE),""),"")</f>
        <v/>
      </c>
      <c r="N377" s="678" t="str">
        <f>IF(D377&lt;&gt;"",IF(E377&lt;&gt;"",VLOOKUP(CONCATENATE(D377,"-",E377),'[2]Three Phase - UG'!$C$8:$T$18,15,FALSE)*1000000,""),"")</f>
        <v/>
      </c>
      <c r="O377" s="679"/>
      <c r="P377" s="678"/>
      <c r="W377" s="671"/>
      <c r="X377" s="606"/>
      <c r="Y377" s="606"/>
      <c r="Z377" s="606"/>
      <c r="AA377" s="606"/>
      <c r="AB377" s="606"/>
      <c r="AC377" s="606"/>
      <c r="AD377" s="606"/>
      <c r="AE377" s="606"/>
      <c r="AF377" s="625"/>
      <c r="AG377" s="625"/>
      <c r="AH377" s="625"/>
      <c r="AI377" s="625"/>
      <c r="AJ377" s="625"/>
      <c r="AK377" s="625"/>
      <c r="AL377" s="625"/>
      <c r="AM377" s="625"/>
    </row>
    <row r="378" spans="2:39" s="672" customFormat="1" x14ac:dyDescent="0.25">
      <c r="B378" s="677"/>
      <c r="C378" s="677"/>
      <c r="D378" s="676"/>
      <c r="E378" s="675"/>
      <c r="F378" s="675"/>
      <c r="G378" s="673"/>
      <c r="H378" s="674"/>
      <c r="I378" s="673"/>
      <c r="J378" s="679" t="str">
        <f>IF(D378&lt;&gt;"",IF(E378&lt;&gt;"",VLOOKUP(CONCATENATE(D378,"-",E378),'[2]Three Phase - UG'!$C$8:$T$18,9,FALSE),""),"")</f>
        <v/>
      </c>
      <c r="K378" s="679" t="str">
        <f>IF(D378&lt;&gt;"",IF(E378&lt;&gt;"",VLOOKUP(CONCATENATE(D378,"-",E378),'[2]Three Phase - UG'!$C$8:$T$18,10,FALSE),""),"")</f>
        <v/>
      </c>
      <c r="L378" s="679" t="str">
        <f>IF(D378&lt;&gt;"",IF(E378&lt;&gt;"",VLOOKUP(CONCATENATE(D378,"-",E378),'[2]Three Phase - UG'!$C$8:$T$18,12,FALSE),""),"")</f>
        <v/>
      </c>
      <c r="M378" s="679" t="str">
        <f>IF(D378&lt;&gt;"",IF(E378&lt;&gt;"",VLOOKUP(CONCATENATE(D378,"-",E378),'[2]Three Phase - UG'!$C$8:$T$18,13,FALSE),""),"")</f>
        <v/>
      </c>
      <c r="N378" s="678" t="str">
        <f>IF(D378&lt;&gt;"",IF(E378&lt;&gt;"",VLOOKUP(CONCATENATE(D378,"-",E378),'[2]Three Phase - UG'!$C$8:$T$18,15,FALSE)*1000000,""),"")</f>
        <v/>
      </c>
      <c r="O378" s="679"/>
      <c r="P378" s="678"/>
      <c r="W378" s="671"/>
      <c r="X378" s="606"/>
      <c r="Y378" s="606"/>
      <c r="Z378" s="606"/>
      <c r="AA378" s="606"/>
      <c r="AB378" s="606"/>
      <c r="AC378" s="606"/>
      <c r="AD378" s="606"/>
      <c r="AE378" s="606"/>
      <c r="AF378" s="625"/>
      <c r="AG378" s="625"/>
      <c r="AH378" s="625"/>
      <c r="AI378" s="625"/>
      <c r="AJ378" s="625"/>
      <c r="AK378" s="625"/>
      <c r="AL378" s="625"/>
      <c r="AM378" s="625"/>
    </row>
    <row r="379" spans="2:39" s="672" customFormat="1" x14ac:dyDescent="0.25">
      <c r="B379" s="677"/>
      <c r="C379" s="677"/>
      <c r="D379" s="676"/>
      <c r="E379" s="675"/>
      <c r="F379" s="675"/>
      <c r="G379" s="673"/>
      <c r="H379" s="674"/>
      <c r="I379" s="673"/>
      <c r="J379" s="679" t="str">
        <f>IF(D379&lt;&gt;"",IF(E379&lt;&gt;"",VLOOKUP(CONCATENATE(D379,"-",E379),'[2]Three Phase - UG'!$C$8:$T$18,9,FALSE),""),"")</f>
        <v/>
      </c>
      <c r="K379" s="679" t="str">
        <f>IF(D379&lt;&gt;"",IF(E379&lt;&gt;"",VLOOKUP(CONCATENATE(D379,"-",E379),'[2]Three Phase - UG'!$C$8:$T$18,10,FALSE),""),"")</f>
        <v/>
      </c>
      <c r="L379" s="679" t="str">
        <f>IF(D379&lt;&gt;"",IF(E379&lt;&gt;"",VLOOKUP(CONCATENATE(D379,"-",E379),'[2]Three Phase - UG'!$C$8:$T$18,12,FALSE),""),"")</f>
        <v/>
      </c>
      <c r="M379" s="679" t="str">
        <f>IF(D379&lt;&gt;"",IF(E379&lt;&gt;"",VLOOKUP(CONCATENATE(D379,"-",E379),'[2]Three Phase - UG'!$C$8:$T$18,13,FALSE),""),"")</f>
        <v/>
      </c>
      <c r="N379" s="678" t="str">
        <f>IF(D379&lt;&gt;"",IF(E379&lt;&gt;"",VLOOKUP(CONCATENATE(D379,"-",E379),'[2]Three Phase - UG'!$C$8:$T$18,15,FALSE)*1000000,""),"")</f>
        <v/>
      </c>
      <c r="O379" s="679"/>
      <c r="P379" s="678"/>
      <c r="W379" s="671"/>
      <c r="X379" s="606"/>
      <c r="Y379" s="606"/>
      <c r="Z379" s="606"/>
      <c r="AA379" s="606"/>
      <c r="AB379" s="606"/>
      <c r="AC379" s="606"/>
      <c r="AD379" s="606"/>
      <c r="AE379" s="606"/>
      <c r="AF379" s="625"/>
      <c r="AG379" s="625"/>
      <c r="AH379" s="625"/>
      <c r="AI379" s="625"/>
      <c r="AJ379" s="625"/>
      <c r="AK379" s="625"/>
      <c r="AL379" s="625"/>
      <c r="AM379" s="625"/>
    </row>
    <row r="380" spans="2:39" s="672" customFormat="1" x14ac:dyDescent="0.25">
      <c r="B380" s="677"/>
      <c r="C380" s="677"/>
      <c r="D380" s="676"/>
      <c r="E380" s="675"/>
      <c r="F380" s="675"/>
      <c r="G380" s="673"/>
      <c r="H380" s="674"/>
      <c r="I380" s="673"/>
      <c r="J380" s="679" t="str">
        <f>IF(D380&lt;&gt;"",IF(E380&lt;&gt;"",VLOOKUP(CONCATENATE(D380,"-",E380),'[2]Three Phase - UG'!$C$8:$T$18,9,FALSE),""),"")</f>
        <v/>
      </c>
      <c r="K380" s="679" t="str">
        <f>IF(D380&lt;&gt;"",IF(E380&lt;&gt;"",VLOOKUP(CONCATENATE(D380,"-",E380),'[2]Three Phase - UG'!$C$8:$T$18,10,FALSE),""),"")</f>
        <v/>
      </c>
      <c r="L380" s="679" t="str">
        <f>IF(D380&lt;&gt;"",IF(E380&lt;&gt;"",VLOOKUP(CONCATENATE(D380,"-",E380),'[2]Three Phase - UG'!$C$8:$T$18,12,FALSE),""),"")</f>
        <v/>
      </c>
      <c r="M380" s="679" t="str">
        <f>IF(D380&lt;&gt;"",IF(E380&lt;&gt;"",VLOOKUP(CONCATENATE(D380,"-",E380),'[2]Three Phase - UG'!$C$8:$T$18,13,FALSE),""),"")</f>
        <v/>
      </c>
      <c r="N380" s="678" t="str">
        <f>IF(D380&lt;&gt;"",IF(E380&lt;&gt;"",VLOOKUP(CONCATENATE(D380,"-",E380),'[2]Three Phase - UG'!$C$8:$T$18,15,FALSE)*1000000,""),"")</f>
        <v/>
      </c>
      <c r="O380" s="679"/>
      <c r="P380" s="678"/>
      <c r="W380" s="671"/>
      <c r="X380" s="606"/>
      <c r="Y380" s="606"/>
      <c r="Z380" s="606"/>
      <c r="AA380" s="606"/>
      <c r="AB380" s="606"/>
      <c r="AC380" s="606"/>
      <c r="AD380" s="606"/>
      <c r="AE380" s="606"/>
      <c r="AF380" s="625"/>
      <c r="AG380" s="625"/>
      <c r="AH380" s="625"/>
      <c r="AI380" s="625"/>
      <c r="AJ380" s="625"/>
      <c r="AK380" s="625"/>
      <c r="AL380" s="625"/>
      <c r="AM380" s="625"/>
    </row>
    <row r="381" spans="2:39" s="672" customFormat="1" x14ac:dyDescent="0.25">
      <c r="B381" s="677"/>
      <c r="C381" s="677"/>
      <c r="D381" s="676"/>
      <c r="E381" s="675"/>
      <c r="F381" s="675"/>
      <c r="G381" s="673"/>
      <c r="H381" s="674"/>
      <c r="I381" s="673"/>
      <c r="J381" s="679" t="str">
        <f>IF(D381&lt;&gt;"",IF(E381&lt;&gt;"",VLOOKUP(CONCATENATE(D381,"-",E381),'[2]Three Phase - UG'!$C$8:$T$18,9,FALSE),""),"")</f>
        <v/>
      </c>
      <c r="K381" s="679" t="str">
        <f>IF(D381&lt;&gt;"",IF(E381&lt;&gt;"",VLOOKUP(CONCATENATE(D381,"-",E381),'[2]Three Phase - UG'!$C$8:$T$18,10,FALSE),""),"")</f>
        <v/>
      </c>
      <c r="L381" s="679" t="str">
        <f>IF(D381&lt;&gt;"",IF(E381&lt;&gt;"",VLOOKUP(CONCATENATE(D381,"-",E381),'[2]Three Phase - UG'!$C$8:$T$18,12,FALSE),""),"")</f>
        <v/>
      </c>
      <c r="M381" s="679" t="str">
        <f>IF(D381&lt;&gt;"",IF(E381&lt;&gt;"",VLOOKUP(CONCATENATE(D381,"-",E381),'[2]Three Phase - UG'!$C$8:$T$18,13,FALSE),""),"")</f>
        <v/>
      </c>
      <c r="N381" s="678" t="str">
        <f>IF(D381&lt;&gt;"",IF(E381&lt;&gt;"",VLOOKUP(CONCATENATE(D381,"-",E381),'[2]Three Phase - UG'!$C$8:$T$18,15,FALSE)*1000000,""),"")</f>
        <v/>
      </c>
      <c r="O381" s="679"/>
      <c r="P381" s="678"/>
      <c r="W381" s="671"/>
      <c r="X381" s="606"/>
      <c r="Y381" s="606"/>
      <c r="Z381" s="606"/>
      <c r="AA381" s="606"/>
      <c r="AB381" s="606"/>
      <c r="AC381" s="606"/>
      <c r="AD381" s="606"/>
      <c r="AE381" s="606"/>
      <c r="AF381" s="625"/>
      <c r="AG381" s="625"/>
      <c r="AH381" s="625"/>
      <c r="AI381" s="625"/>
      <c r="AJ381" s="625"/>
      <c r="AK381" s="625"/>
      <c r="AL381" s="625"/>
      <c r="AM381" s="625"/>
    </row>
    <row r="382" spans="2:39" s="672" customFormat="1" x14ac:dyDescent="0.25">
      <c r="B382" s="677"/>
      <c r="C382" s="677"/>
      <c r="D382" s="676"/>
      <c r="E382" s="675"/>
      <c r="F382" s="675"/>
      <c r="G382" s="673"/>
      <c r="H382" s="674"/>
      <c r="I382" s="673"/>
      <c r="J382" s="679" t="str">
        <f>IF(D382&lt;&gt;"",IF(E382&lt;&gt;"",VLOOKUP(CONCATENATE(D382,"-",E382),'[2]Three Phase - UG'!$C$8:$T$18,9,FALSE),""),"")</f>
        <v/>
      </c>
      <c r="K382" s="679" t="str">
        <f>IF(D382&lt;&gt;"",IF(E382&lt;&gt;"",VLOOKUP(CONCATENATE(D382,"-",E382),'[2]Three Phase - UG'!$C$8:$T$18,10,FALSE),""),"")</f>
        <v/>
      </c>
      <c r="L382" s="679" t="str">
        <f>IF(D382&lt;&gt;"",IF(E382&lt;&gt;"",VLOOKUP(CONCATENATE(D382,"-",E382),'[2]Three Phase - UG'!$C$8:$T$18,12,FALSE),""),"")</f>
        <v/>
      </c>
      <c r="M382" s="679" t="str">
        <f>IF(D382&lt;&gt;"",IF(E382&lt;&gt;"",VLOOKUP(CONCATENATE(D382,"-",E382),'[2]Three Phase - UG'!$C$8:$T$18,13,FALSE),""),"")</f>
        <v/>
      </c>
      <c r="N382" s="678" t="str">
        <f>IF(D382&lt;&gt;"",IF(E382&lt;&gt;"",VLOOKUP(CONCATENATE(D382,"-",E382),'[2]Three Phase - UG'!$C$8:$T$18,15,FALSE)*1000000,""),"")</f>
        <v/>
      </c>
      <c r="O382" s="679"/>
      <c r="P382" s="678"/>
      <c r="W382" s="671"/>
      <c r="X382" s="606"/>
      <c r="Y382" s="606"/>
      <c r="Z382" s="606"/>
      <c r="AA382" s="606"/>
      <c r="AB382" s="606"/>
      <c r="AC382" s="606"/>
      <c r="AD382" s="606"/>
      <c r="AE382" s="606"/>
      <c r="AF382" s="625"/>
      <c r="AG382" s="625"/>
      <c r="AH382" s="625"/>
      <c r="AI382" s="625"/>
      <c r="AJ382" s="625"/>
      <c r="AK382" s="625"/>
      <c r="AL382" s="625"/>
      <c r="AM382" s="625"/>
    </row>
    <row r="383" spans="2:39" s="672" customFormat="1" x14ac:dyDescent="0.25">
      <c r="B383" s="677"/>
      <c r="C383" s="677"/>
      <c r="D383" s="676"/>
      <c r="E383" s="675"/>
      <c r="F383" s="675"/>
      <c r="G383" s="673"/>
      <c r="H383" s="674"/>
      <c r="I383" s="673"/>
      <c r="J383" s="679" t="str">
        <f>IF(D383&lt;&gt;"",IF(E383&lt;&gt;"",VLOOKUP(CONCATENATE(D383,"-",E383),'[2]Three Phase - UG'!$C$8:$T$18,9,FALSE),""),"")</f>
        <v/>
      </c>
      <c r="K383" s="679" t="str">
        <f>IF(D383&lt;&gt;"",IF(E383&lt;&gt;"",VLOOKUP(CONCATENATE(D383,"-",E383),'[2]Three Phase - UG'!$C$8:$T$18,10,FALSE),""),"")</f>
        <v/>
      </c>
      <c r="L383" s="679" t="str">
        <f>IF(D383&lt;&gt;"",IF(E383&lt;&gt;"",VLOOKUP(CONCATENATE(D383,"-",E383),'[2]Three Phase - UG'!$C$8:$T$18,12,FALSE),""),"")</f>
        <v/>
      </c>
      <c r="M383" s="679" t="str">
        <f>IF(D383&lt;&gt;"",IF(E383&lt;&gt;"",VLOOKUP(CONCATENATE(D383,"-",E383),'[2]Three Phase - UG'!$C$8:$T$18,13,FALSE),""),"")</f>
        <v/>
      </c>
      <c r="N383" s="678" t="str">
        <f>IF(D383&lt;&gt;"",IF(E383&lt;&gt;"",VLOOKUP(CONCATENATE(D383,"-",E383),'[2]Three Phase - UG'!$C$8:$T$18,15,FALSE)*1000000,""),"")</f>
        <v/>
      </c>
      <c r="O383" s="679"/>
      <c r="P383" s="678"/>
      <c r="W383" s="671"/>
      <c r="X383" s="606"/>
      <c r="Y383" s="606"/>
      <c r="Z383" s="606"/>
      <c r="AA383" s="606"/>
      <c r="AB383" s="606"/>
      <c r="AC383" s="606"/>
      <c r="AD383" s="606"/>
      <c r="AE383" s="606"/>
      <c r="AF383" s="625"/>
      <c r="AG383" s="625"/>
      <c r="AH383" s="625"/>
      <c r="AI383" s="625"/>
      <c r="AJ383" s="625"/>
      <c r="AK383" s="625"/>
      <c r="AL383" s="625"/>
      <c r="AM383" s="625"/>
    </row>
    <row r="384" spans="2:39" s="672" customFormat="1" x14ac:dyDescent="0.25">
      <c r="B384" s="677"/>
      <c r="C384" s="677"/>
      <c r="D384" s="676"/>
      <c r="E384" s="675"/>
      <c r="F384" s="675"/>
      <c r="G384" s="673"/>
      <c r="H384" s="674"/>
      <c r="I384" s="673"/>
      <c r="J384" s="679" t="str">
        <f>IF(D384&lt;&gt;"",IF(E384&lt;&gt;"",VLOOKUP(CONCATENATE(D384,"-",E384),'[2]Three Phase - UG'!$C$8:$T$18,9,FALSE),""),"")</f>
        <v/>
      </c>
      <c r="K384" s="679" t="str">
        <f>IF(D384&lt;&gt;"",IF(E384&lt;&gt;"",VLOOKUP(CONCATENATE(D384,"-",E384),'[2]Three Phase - UG'!$C$8:$T$18,10,FALSE),""),"")</f>
        <v/>
      </c>
      <c r="L384" s="679" t="str">
        <f>IF(D384&lt;&gt;"",IF(E384&lt;&gt;"",VLOOKUP(CONCATENATE(D384,"-",E384),'[2]Three Phase - UG'!$C$8:$T$18,12,FALSE),""),"")</f>
        <v/>
      </c>
      <c r="M384" s="679" t="str">
        <f>IF(D384&lt;&gt;"",IF(E384&lt;&gt;"",VLOOKUP(CONCATENATE(D384,"-",E384),'[2]Three Phase - UG'!$C$8:$T$18,13,FALSE),""),"")</f>
        <v/>
      </c>
      <c r="N384" s="678" t="str">
        <f>IF(D384&lt;&gt;"",IF(E384&lt;&gt;"",VLOOKUP(CONCATENATE(D384,"-",E384),'[2]Three Phase - UG'!$C$8:$T$18,15,FALSE)*1000000,""),"")</f>
        <v/>
      </c>
      <c r="O384" s="679"/>
      <c r="P384" s="678"/>
      <c r="W384" s="671"/>
      <c r="X384" s="606"/>
      <c r="Y384" s="606"/>
      <c r="Z384" s="606"/>
      <c r="AA384" s="606"/>
      <c r="AB384" s="606"/>
      <c r="AC384" s="606"/>
      <c r="AD384" s="606"/>
      <c r="AE384" s="606"/>
      <c r="AF384" s="625"/>
      <c r="AG384" s="625"/>
      <c r="AH384" s="625"/>
      <c r="AI384" s="625"/>
      <c r="AJ384" s="625"/>
      <c r="AK384" s="625"/>
      <c r="AL384" s="625"/>
      <c r="AM384" s="625"/>
    </row>
    <row r="385" spans="2:39" s="672" customFormat="1" x14ac:dyDescent="0.25">
      <c r="B385" s="677"/>
      <c r="C385" s="677"/>
      <c r="D385" s="676"/>
      <c r="E385" s="675"/>
      <c r="F385" s="675"/>
      <c r="G385" s="673"/>
      <c r="H385" s="674"/>
      <c r="I385" s="673"/>
      <c r="J385" s="679" t="str">
        <f>IF(D385&lt;&gt;"",IF(E385&lt;&gt;"",VLOOKUP(CONCATENATE(D385,"-",E385),'[2]Three Phase - UG'!$C$8:$T$18,9,FALSE),""),"")</f>
        <v/>
      </c>
      <c r="K385" s="679" t="str">
        <f>IF(D385&lt;&gt;"",IF(E385&lt;&gt;"",VLOOKUP(CONCATENATE(D385,"-",E385),'[2]Three Phase - UG'!$C$8:$T$18,10,FALSE),""),"")</f>
        <v/>
      </c>
      <c r="L385" s="679" t="str">
        <f>IF(D385&lt;&gt;"",IF(E385&lt;&gt;"",VLOOKUP(CONCATENATE(D385,"-",E385),'[2]Three Phase - UG'!$C$8:$T$18,12,FALSE),""),"")</f>
        <v/>
      </c>
      <c r="M385" s="679" t="str">
        <f>IF(D385&lt;&gt;"",IF(E385&lt;&gt;"",VLOOKUP(CONCATENATE(D385,"-",E385),'[2]Three Phase - UG'!$C$8:$T$18,13,FALSE),""),"")</f>
        <v/>
      </c>
      <c r="N385" s="678" t="str">
        <f>IF(D385&lt;&gt;"",IF(E385&lt;&gt;"",VLOOKUP(CONCATENATE(D385,"-",E385),'[2]Three Phase - UG'!$C$8:$T$18,15,FALSE)*1000000,""),"")</f>
        <v/>
      </c>
      <c r="O385" s="679"/>
      <c r="P385" s="678"/>
      <c r="W385" s="671"/>
      <c r="X385" s="606"/>
      <c r="Y385" s="606"/>
      <c r="Z385" s="606"/>
      <c r="AA385" s="606"/>
      <c r="AB385" s="606"/>
      <c r="AC385" s="606"/>
      <c r="AD385" s="606"/>
      <c r="AE385" s="606"/>
      <c r="AF385" s="625"/>
      <c r="AG385" s="625"/>
      <c r="AH385" s="625"/>
      <c r="AI385" s="625"/>
      <c r="AJ385" s="625"/>
      <c r="AK385" s="625"/>
      <c r="AL385" s="625"/>
      <c r="AM385" s="625"/>
    </row>
    <row r="386" spans="2:39" s="672" customFormat="1" x14ac:dyDescent="0.25">
      <c r="B386" s="677"/>
      <c r="C386" s="677"/>
      <c r="D386" s="676"/>
      <c r="E386" s="675"/>
      <c r="F386" s="675"/>
      <c r="G386" s="673"/>
      <c r="H386" s="674"/>
      <c r="I386" s="673"/>
      <c r="J386" s="679" t="str">
        <f>IF(D386&lt;&gt;"",IF(E386&lt;&gt;"",VLOOKUP(CONCATENATE(D386,"-",E386),'[2]Three Phase - UG'!$C$8:$T$18,9,FALSE),""),"")</f>
        <v/>
      </c>
      <c r="K386" s="679" t="str">
        <f>IF(D386&lt;&gt;"",IF(E386&lt;&gt;"",VLOOKUP(CONCATENATE(D386,"-",E386),'[2]Three Phase - UG'!$C$8:$T$18,10,FALSE),""),"")</f>
        <v/>
      </c>
      <c r="L386" s="679" t="str">
        <f>IF(D386&lt;&gt;"",IF(E386&lt;&gt;"",VLOOKUP(CONCATENATE(D386,"-",E386),'[2]Three Phase - UG'!$C$8:$T$18,12,FALSE),""),"")</f>
        <v/>
      </c>
      <c r="M386" s="679" t="str">
        <f>IF(D386&lt;&gt;"",IF(E386&lt;&gt;"",VLOOKUP(CONCATENATE(D386,"-",E386),'[2]Three Phase - UG'!$C$8:$T$18,13,FALSE),""),"")</f>
        <v/>
      </c>
      <c r="N386" s="678" t="str">
        <f>IF(D386&lt;&gt;"",IF(E386&lt;&gt;"",VLOOKUP(CONCATENATE(D386,"-",E386),'[2]Three Phase - UG'!$C$8:$T$18,15,FALSE)*1000000,""),"")</f>
        <v/>
      </c>
      <c r="O386" s="679"/>
      <c r="P386" s="678"/>
      <c r="W386" s="671"/>
      <c r="X386" s="606"/>
      <c r="Y386" s="606"/>
      <c r="Z386" s="606"/>
      <c r="AA386" s="606"/>
      <c r="AB386" s="606"/>
      <c r="AC386" s="606"/>
      <c r="AD386" s="606"/>
      <c r="AE386" s="606"/>
      <c r="AF386" s="625"/>
      <c r="AG386" s="625"/>
      <c r="AH386" s="625"/>
      <c r="AI386" s="625"/>
      <c r="AJ386" s="625"/>
      <c r="AK386" s="625"/>
      <c r="AL386" s="625"/>
      <c r="AM386" s="625"/>
    </row>
    <row r="387" spans="2:39" s="672" customFormat="1" x14ac:dyDescent="0.25">
      <c r="B387" s="677"/>
      <c r="C387" s="677"/>
      <c r="D387" s="676"/>
      <c r="E387" s="675"/>
      <c r="F387" s="675"/>
      <c r="G387" s="673"/>
      <c r="H387" s="674"/>
      <c r="I387" s="673"/>
      <c r="J387" s="679" t="str">
        <f>IF(D387&lt;&gt;"",IF(E387&lt;&gt;"",VLOOKUP(CONCATENATE(D387,"-",E387),'[2]Three Phase - UG'!$C$8:$T$18,9,FALSE),""),"")</f>
        <v/>
      </c>
      <c r="K387" s="679" t="str">
        <f>IF(D387&lt;&gt;"",IF(E387&lt;&gt;"",VLOOKUP(CONCATENATE(D387,"-",E387),'[2]Three Phase - UG'!$C$8:$T$18,10,FALSE),""),"")</f>
        <v/>
      </c>
      <c r="L387" s="679" t="str">
        <f>IF(D387&lt;&gt;"",IF(E387&lt;&gt;"",VLOOKUP(CONCATENATE(D387,"-",E387),'[2]Three Phase - UG'!$C$8:$T$18,12,FALSE),""),"")</f>
        <v/>
      </c>
      <c r="M387" s="679" t="str">
        <f>IF(D387&lt;&gt;"",IF(E387&lt;&gt;"",VLOOKUP(CONCATENATE(D387,"-",E387),'[2]Three Phase - UG'!$C$8:$T$18,13,FALSE),""),"")</f>
        <v/>
      </c>
      <c r="N387" s="678" t="str">
        <f>IF(D387&lt;&gt;"",IF(E387&lt;&gt;"",VLOOKUP(CONCATENATE(D387,"-",E387),'[2]Three Phase - UG'!$C$8:$T$18,15,FALSE)*1000000,""),"")</f>
        <v/>
      </c>
      <c r="O387" s="679"/>
      <c r="P387" s="678"/>
      <c r="W387" s="671"/>
      <c r="X387" s="606"/>
      <c r="Y387" s="606"/>
      <c r="Z387" s="606"/>
      <c r="AA387" s="606"/>
      <c r="AB387" s="606"/>
      <c r="AC387" s="606"/>
      <c r="AD387" s="606"/>
      <c r="AE387" s="606"/>
      <c r="AF387" s="625"/>
      <c r="AG387" s="625"/>
      <c r="AH387" s="625"/>
      <c r="AI387" s="625"/>
      <c r="AJ387" s="625"/>
      <c r="AK387" s="625"/>
      <c r="AL387" s="625"/>
      <c r="AM387" s="625"/>
    </row>
    <row r="388" spans="2:39" s="672" customFormat="1" x14ac:dyDescent="0.25">
      <c r="B388" s="677"/>
      <c r="C388" s="677"/>
      <c r="D388" s="676"/>
      <c r="E388" s="675"/>
      <c r="F388" s="675"/>
      <c r="G388" s="673"/>
      <c r="H388" s="674"/>
      <c r="I388" s="673"/>
      <c r="J388" s="679" t="str">
        <f>IF(D388&lt;&gt;"",IF(E388&lt;&gt;"",VLOOKUP(CONCATENATE(D388,"-",E388),'[2]Three Phase - UG'!$C$8:$T$18,9,FALSE),""),"")</f>
        <v/>
      </c>
      <c r="K388" s="679" t="str">
        <f>IF(D388&lt;&gt;"",IF(E388&lt;&gt;"",VLOOKUP(CONCATENATE(D388,"-",E388),'[2]Three Phase - UG'!$C$8:$T$18,10,FALSE),""),"")</f>
        <v/>
      </c>
      <c r="L388" s="679" t="str">
        <f>IF(D388&lt;&gt;"",IF(E388&lt;&gt;"",VLOOKUP(CONCATENATE(D388,"-",E388),'[2]Three Phase - UG'!$C$8:$T$18,12,FALSE),""),"")</f>
        <v/>
      </c>
      <c r="M388" s="679" t="str">
        <f>IF(D388&lt;&gt;"",IF(E388&lt;&gt;"",VLOOKUP(CONCATENATE(D388,"-",E388),'[2]Three Phase - UG'!$C$8:$T$18,13,FALSE),""),"")</f>
        <v/>
      </c>
      <c r="N388" s="678" t="str">
        <f>IF(D388&lt;&gt;"",IF(E388&lt;&gt;"",VLOOKUP(CONCATENATE(D388,"-",E388),'[2]Three Phase - UG'!$C$8:$T$18,15,FALSE)*1000000,""),"")</f>
        <v/>
      </c>
      <c r="O388" s="679"/>
      <c r="P388" s="678"/>
      <c r="W388" s="671"/>
      <c r="X388" s="606"/>
      <c r="Y388" s="606"/>
      <c r="Z388" s="606"/>
      <c r="AA388" s="606"/>
      <c r="AB388" s="606"/>
      <c r="AC388" s="606"/>
      <c r="AD388" s="606"/>
      <c r="AE388" s="606"/>
      <c r="AF388" s="625"/>
      <c r="AG388" s="625"/>
      <c r="AH388" s="625"/>
      <c r="AI388" s="625"/>
      <c r="AJ388" s="625"/>
      <c r="AK388" s="625"/>
      <c r="AL388" s="625"/>
      <c r="AM388" s="625"/>
    </row>
    <row r="389" spans="2:39" s="672" customFormat="1" x14ac:dyDescent="0.25">
      <c r="B389" s="677"/>
      <c r="C389" s="677"/>
      <c r="D389" s="676"/>
      <c r="E389" s="675"/>
      <c r="F389" s="675"/>
      <c r="G389" s="673"/>
      <c r="H389" s="674"/>
      <c r="I389" s="673"/>
      <c r="J389" s="679" t="str">
        <f>IF(D389&lt;&gt;"",IF(E389&lt;&gt;"",VLOOKUP(CONCATENATE(D389,"-",E389),'[2]Three Phase - UG'!$C$8:$T$18,9,FALSE),""),"")</f>
        <v/>
      </c>
      <c r="K389" s="679" t="str">
        <f>IF(D389&lt;&gt;"",IF(E389&lt;&gt;"",VLOOKUP(CONCATENATE(D389,"-",E389),'[2]Three Phase - UG'!$C$8:$T$18,10,FALSE),""),"")</f>
        <v/>
      </c>
      <c r="L389" s="679" t="str">
        <f>IF(D389&lt;&gt;"",IF(E389&lt;&gt;"",VLOOKUP(CONCATENATE(D389,"-",E389),'[2]Three Phase - UG'!$C$8:$T$18,12,FALSE),""),"")</f>
        <v/>
      </c>
      <c r="M389" s="679" t="str">
        <f>IF(D389&lt;&gt;"",IF(E389&lt;&gt;"",VLOOKUP(CONCATENATE(D389,"-",E389),'[2]Three Phase - UG'!$C$8:$T$18,13,FALSE),""),"")</f>
        <v/>
      </c>
      <c r="N389" s="678" t="str">
        <f>IF(D389&lt;&gt;"",IF(E389&lt;&gt;"",VLOOKUP(CONCATENATE(D389,"-",E389),'[2]Three Phase - UG'!$C$8:$T$18,15,FALSE)*1000000,""),"")</f>
        <v/>
      </c>
      <c r="O389" s="679"/>
      <c r="P389" s="678"/>
      <c r="W389" s="671"/>
      <c r="X389" s="606"/>
      <c r="Y389" s="606"/>
      <c r="Z389" s="606"/>
      <c r="AA389" s="606"/>
      <c r="AB389" s="606"/>
      <c r="AC389" s="606"/>
      <c r="AD389" s="606"/>
      <c r="AE389" s="606"/>
      <c r="AF389" s="625"/>
      <c r="AG389" s="625"/>
      <c r="AH389" s="625"/>
      <c r="AI389" s="625"/>
      <c r="AJ389" s="625"/>
      <c r="AK389" s="625"/>
      <c r="AL389" s="625"/>
      <c r="AM389" s="625"/>
    </row>
    <row r="390" spans="2:39" s="672" customFormat="1" x14ac:dyDescent="0.25">
      <c r="B390" s="677"/>
      <c r="C390" s="677"/>
      <c r="D390" s="676"/>
      <c r="E390" s="675"/>
      <c r="F390" s="675"/>
      <c r="G390" s="673"/>
      <c r="H390" s="674"/>
      <c r="I390" s="673"/>
      <c r="J390" s="679" t="str">
        <f>IF(D390&lt;&gt;"",IF(E390&lt;&gt;"",VLOOKUP(CONCATENATE(D390,"-",E390),'[2]Three Phase - UG'!$C$8:$T$18,9,FALSE),""),"")</f>
        <v/>
      </c>
      <c r="K390" s="679" t="str">
        <f>IF(D390&lt;&gt;"",IF(E390&lt;&gt;"",VLOOKUP(CONCATENATE(D390,"-",E390),'[2]Three Phase - UG'!$C$8:$T$18,10,FALSE),""),"")</f>
        <v/>
      </c>
      <c r="L390" s="679" t="str">
        <f>IF(D390&lt;&gt;"",IF(E390&lt;&gt;"",VLOOKUP(CONCATENATE(D390,"-",E390),'[2]Three Phase - UG'!$C$8:$T$18,12,FALSE),""),"")</f>
        <v/>
      </c>
      <c r="M390" s="679" t="str">
        <f>IF(D390&lt;&gt;"",IF(E390&lt;&gt;"",VLOOKUP(CONCATENATE(D390,"-",E390),'[2]Three Phase - UG'!$C$8:$T$18,13,FALSE),""),"")</f>
        <v/>
      </c>
      <c r="N390" s="678" t="str">
        <f>IF(D390&lt;&gt;"",IF(E390&lt;&gt;"",VLOOKUP(CONCATENATE(D390,"-",E390),'[2]Three Phase - UG'!$C$8:$T$18,15,FALSE)*1000000,""),"")</f>
        <v/>
      </c>
      <c r="O390" s="679"/>
      <c r="P390" s="678"/>
      <c r="W390" s="671"/>
      <c r="X390" s="606"/>
      <c r="Y390" s="606"/>
      <c r="Z390" s="606"/>
      <c r="AA390" s="606"/>
      <c r="AB390" s="606"/>
      <c r="AC390" s="606"/>
      <c r="AD390" s="606"/>
      <c r="AE390" s="606"/>
      <c r="AF390" s="625"/>
      <c r="AG390" s="625"/>
      <c r="AH390" s="625"/>
      <c r="AI390" s="625"/>
      <c r="AJ390" s="625"/>
      <c r="AK390" s="625"/>
      <c r="AL390" s="625"/>
      <c r="AM390" s="625"/>
    </row>
    <row r="391" spans="2:39" s="672" customFormat="1" x14ac:dyDescent="0.25">
      <c r="B391" s="677"/>
      <c r="C391" s="677"/>
      <c r="D391" s="676"/>
      <c r="E391" s="675"/>
      <c r="F391" s="675"/>
      <c r="G391" s="673"/>
      <c r="H391" s="674"/>
      <c r="I391" s="673"/>
      <c r="J391" s="679" t="str">
        <f>IF(D391&lt;&gt;"",IF(E391&lt;&gt;"",VLOOKUP(CONCATENATE(D391,"-",E391),'[2]Three Phase - UG'!$C$8:$T$18,9,FALSE),""),"")</f>
        <v/>
      </c>
      <c r="K391" s="679" t="str">
        <f>IF(D391&lt;&gt;"",IF(E391&lt;&gt;"",VLOOKUP(CONCATENATE(D391,"-",E391),'[2]Three Phase - UG'!$C$8:$T$18,10,FALSE),""),"")</f>
        <v/>
      </c>
      <c r="L391" s="679" t="str">
        <f>IF(D391&lt;&gt;"",IF(E391&lt;&gt;"",VLOOKUP(CONCATENATE(D391,"-",E391),'[2]Three Phase - UG'!$C$8:$T$18,12,FALSE),""),"")</f>
        <v/>
      </c>
      <c r="M391" s="679" t="str">
        <f>IF(D391&lt;&gt;"",IF(E391&lt;&gt;"",VLOOKUP(CONCATENATE(D391,"-",E391),'[2]Three Phase - UG'!$C$8:$T$18,13,FALSE),""),"")</f>
        <v/>
      </c>
      <c r="N391" s="678" t="str">
        <f>IF(D391&lt;&gt;"",IF(E391&lt;&gt;"",VLOOKUP(CONCATENATE(D391,"-",E391),'[2]Three Phase - UG'!$C$8:$T$18,15,FALSE)*1000000,""),"")</f>
        <v/>
      </c>
      <c r="O391" s="679"/>
      <c r="P391" s="678"/>
      <c r="W391" s="671"/>
      <c r="X391" s="606"/>
      <c r="Y391" s="606"/>
      <c r="Z391" s="606"/>
      <c r="AA391" s="606"/>
      <c r="AB391" s="606"/>
      <c r="AC391" s="606"/>
      <c r="AD391" s="606"/>
      <c r="AE391" s="606"/>
      <c r="AF391" s="625"/>
      <c r="AG391" s="625"/>
      <c r="AH391" s="625"/>
      <c r="AI391" s="625"/>
      <c r="AJ391" s="625"/>
      <c r="AK391" s="625"/>
      <c r="AL391" s="625"/>
      <c r="AM391" s="625"/>
    </row>
    <row r="392" spans="2:39" s="672" customFormat="1" x14ac:dyDescent="0.25">
      <c r="B392" s="677"/>
      <c r="C392" s="677"/>
      <c r="D392" s="676"/>
      <c r="E392" s="675"/>
      <c r="F392" s="675"/>
      <c r="G392" s="673"/>
      <c r="H392" s="674"/>
      <c r="I392" s="673"/>
      <c r="J392" s="679" t="str">
        <f>IF(D392&lt;&gt;"",IF(E392&lt;&gt;"",VLOOKUP(CONCATENATE(D392,"-",E392),'[2]Three Phase - UG'!$C$8:$T$18,9,FALSE),""),"")</f>
        <v/>
      </c>
      <c r="K392" s="679" t="str">
        <f>IF(D392&lt;&gt;"",IF(E392&lt;&gt;"",VLOOKUP(CONCATENATE(D392,"-",E392),'[2]Three Phase - UG'!$C$8:$T$18,10,FALSE),""),"")</f>
        <v/>
      </c>
      <c r="L392" s="679" t="str">
        <f>IF(D392&lt;&gt;"",IF(E392&lt;&gt;"",VLOOKUP(CONCATENATE(D392,"-",E392),'[2]Three Phase - UG'!$C$8:$T$18,12,FALSE),""),"")</f>
        <v/>
      </c>
      <c r="M392" s="679" t="str">
        <f>IF(D392&lt;&gt;"",IF(E392&lt;&gt;"",VLOOKUP(CONCATENATE(D392,"-",E392),'[2]Three Phase - UG'!$C$8:$T$18,13,FALSE),""),"")</f>
        <v/>
      </c>
      <c r="N392" s="678" t="str">
        <f>IF(D392&lt;&gt;"",IF(E392&lt;&gt;"",VLOOKUP(CONCATENATE(D392,"-",E392),'[2]Three Phase - UG'!$C$8:$T$18,15,FALSE)*1000000,""),"")</f>
        <v/>
      </c>
      <c r="O392" s="679"/>
      <c r="P392" s="678"/>
      <c r="W392" s="671"/>
      <c r="X392" s="606"/>
      <c r="Y392" s="606"/>
      <c r="Z392" s="606"/>
      <c r="AA392" s="606"/>
      <c r="AB392" s="606"/>
      <c r="AC392" s="606"/>
      <c r="AD392" s="606"/>
      <c r="AE392" s="606"/>
      <c r="AF392" s="625"/>
      <c r="AG392" s="625"/>
      <c r="AH392" s="625"/>
      <c r="AI392" s="625"/>
      <c r="AJ392" s="625"/>
      <c r="AK392" s="625"/>
      <c r="AL392" s="625"/>
      <c r="AM392" s="625"/>
    </row>
    <row r="393" spans="2:39" s="672" customFormat="1" x14ac:dyDescent="0.25">
      <c r="B393" s="677"/>
      <c r="C393" s="677"/>
      <c r="D393" s="676"/>
      <c r="E393" s="675"/>
      <c r="F393" s="675"/>
      <c r="G393" s="673"/>
      <c r="H393" s="674"/>
      <c r="I393" s="673"/>
      <c r="J393" s="679" t="str">
        <f>IF(D393&lt;&gt;"",IF(E393&lt;&gt;"",VLOOKUP(CONCATENATE(D393,"-",E393),'[2]Three Phase - UG'!$C$8:$T$18,9,FALSE),""),"")</f>
        <v/>
      </c>
      <c r="K393" s="679" t="str">
        <f>IF(D393&lt;&gt;"",IF(E393&lt;&gt;"",VLOOKUP(CONCATENATE(D393,"-",E393),'[2]Three Phase - UG'!$C$8:$T$18,10,FALSE),""),"")</f>
        <v/>
      </c>
      <c r="L393" s="679" t="str">
        <f>IF(D393&lt;&gt;"",IF(E393&lt;&gt;"",VLOOKUP(CONCATENATE(D393,"-",E393),'[2]Three Phase - UG'!$C$8:$T$18,12,FALSE),""),"")</f>
        <v/>
      </c>
      <c r="M393" s="679" t="str">
        <f>IF(D393&lt;&gt;"",IF(E393&lt;&gt;"",VLOOKUP(CONCATENATE(D393,"-",E393),'[2]Three Phase - UG'!$C$8:$T$18,13,FALSE),""),"")</f>
        <v/>
      </c>
      <c r="N393" s="678" t="str">
        <f>IF(D393&lt;&gt;"",IF(E393&lt;&gt;"",VLOOKUP(CONCATENATE(D393,"-",E393),'[2]Three Phase - UG'!$C$8:$T$18,15,FALSE)*1000000,""),"")</f>
        <v/>
      </c>
      <c r="O393" s="679"/>
      <c r="P393" s="678"/>
      <c r="W393" s="671"/>
      <c r="X393" s="606"/>
      <c r="Y393" s="606"/>
      <c r="Z393" s="606"/>
      <c r="AA393" s="606"/>
      <c r="AB393" s="606"/>
      <c r="AC393" s="606"/>
      <c r="AD393" s="606"/>
      <c r="AE393" s="606"/>
      <c r="AF393" s="625"/>
      <c r="AG393" s="625"/>
      <c r="AH393" s="625"/>
      <c r="AI393" s="625"/>
      <c r="AJ393" s="625"/>
      <c r="AK393" s="625"/>
      <c r="AL393" s="625"/>
      <c r="AM393" s="625"/>
    </row>
    <row r="394" spans="2:39" s="672" customFormat="1" x14ac:dyDescent="0.25">
      <c r="B394" s="677"/>
      <c r="C394" s="677"/>
      <c r="D394" s="676"/>
      <c r="E394" s="675"/>
      <c r="F394" s="675"/>
      <c r="G394" s="673"/>
      <c r="H394" s="674"/>
      <c r="I394" s="673"/>
      <c r="J394" s="679" t="str">
        <f>IF(D394&lt;&gt;"",IF(E394&lt;&gt;"",VLOOKUP(CONCATENATE(D394,"-",E394),'[2]Three Phase - UG'!$C$8:$T$18,9,FALSE),""),"")</f>
        <v/>
      </c>
      <c r="K394" s="679" t="str">
        <f>IF(D394&lt;&gt;"",IF(E394&lt;&gt;"",VLOOKUP(CONCATENATE(D394,"-",E394),'[2]Three Phase - UG'!$C$8:$T$18,10,FALSE),""),"")</f>
        <v/>
      </c>
      <c r="L394" s="679" t="str">
        <f>IF(D394&lt;&gt;"",IF(E394&lt;&gt;"",VLOOKUP(CONCATENATE(D394,"-",E394),'[2]Three Phase - UG'!$C$8:$T$18,12,FALSE),""),"")</f>
        <v/>
      </c>
      <c r="M394" s="679" t="str">
        <f>IF(D394&lt;&gt;"",IF(E394&lt;&gt;"",VLOOKUP(CONCATENATE(D394,"-",E394),'[2]Three Phase - UG'!$C$8:$T$18,13,FALSE),""),"")</f>
        <v/>
      </c>
      <c r="N394" s="678" t="str">
        <f>IF(D394&lt;&gt;"",IF(E394&lt;&gt;"",VLOOKUP(CONCATENATE(D394,"-",E394),'[2]Three Phase - UG'!$C$8:$T$18,15,FALSE)*1000000,""),"")</f>
        <v/>
      </c>
      <c r="O394" s="679"/>
      <c r="P394" s="678"/>
      <c r="W394" s="671"/>
      <c r="X394" s="606"/>
      <c r="Y394" s="606"/>
      <c r="Z394" s="606"/>
      <c r="AA394" s="606"/>
      <c r="AB394" s="606"/>
      <c r="AC394" s="606"/>
      <c r="AD394" s="606"/>
      <c r="AE394" s="606"/>
      <c r="AF394" s="625"/>
      <c r="AG394" s="625"/>
      <c r="AH394" s="625"/>
      <c r="AI394" s="625"/>
      <c r="AJ394" s="625"/>
      <c r="AK394" s="625"/>
      <c r="AL394" s="625"/>
      <c r="AM394" s="625"/>
    </row>
    <row r="395" spans="2:39" s="672" customFormat="1" x14ac:dyDescent="0.25">
      <c r="B395" s="677"/>
      <c r="C395" s="677"/>
      <c r="D395" s="676"/>
      <c r="E395" s="675"/>
      <c r="F395" s="675"/>
      <c r="G395" s="673"/>
      <c r="H395" s="674"/>
      <c r="I395" s="673"/>
      <c r="J395" s="679" t="str">
        <f>IF(D395&lt;&gt;"",IF(E395&lt;&gt;"",VLOOKUP(CONCATENATE(D395,"-",E395),'[2]Three Phase - UG'!$C$8:$T$18,9,FALSE),""),"")</f>
        <v/>
      </c>
      <c r="K395" s="679" t="str">
        <f>IF(D395&lt;&gt;"",IF(E395&lt;&gt;"",VLOOKUP(CONCATENATE(D395,"-",E395),'[2]Three Phase - UG'!$C$8:$T$18,10,FALSE),""),"")</f>
        <v/>
      </c>
      <c r="L395" s="679" t="str">
        <f>IF(D395&lt;&gt;"",IF(E395&lt;&gt;"",VLOOKUP(CONCATENATE(D395,"-",E395),'[2]Three Phase - UG'!$C$8:$T$18,12,FALSE),""),"")</f>
        <v/>
      </c>
      <c r="M395" s="679" t="str">
        <f>IF(D395&lt;&gt;"",IF(E395&lt;&gt;"",VLOOKUP(CONCATENATE(D395,"-",E395),'[2]Three Phase - UG'!$C$8:$T$18,13,FALSE),""),"")</f>
        <v/>
      </c>
      <c r="N395" s="678" t="str">
        <f>IF(D395&lt;&gt;"",IF(E395&lt;&gt;"",VLOOKUP(CONCATENATE(D395,"-",E395),'[2]Three Phase - UG'!$C$8:$T$18,15,FALSE)*1000000,""),"")</f>
        <v/>
      </c>
      <c r="O395" s="679"/>
      <c r="P395" s="678"/>
      <c r="W395" s="671"/>
      <c r="X395" s="606"/>
      <c r="Y395" s="606"/>
      <c r="Z395" s="606"/>
      <c r="AA395" s="606"/>
      <c r="AB395" s="606"/>
      <c r="AC395" s="606"/>
      <c r="AD395" s="606"/>
      <c r="AE395" s="606"/>
      <c r="AF395" s="625"/>
      <c r="AG395" s="625"/>
      <c r="AH395" s="625"/>
      <c r="AI395" s="625"/>
      <c r="AJ395" s="625"/>
      <c r="AK395" s="625"/>
      <c r="AL395" s="625"/>
      <c r="AM395" s="625"/>
    </row>
    <row r="396" spans="2:39" s="672" customFormat="1" x14ac:dyDescent="0.25">
      <c r="B396" s="677"/>
      <c r="C396" s="677"/>
      <c r="D396" s="676"/>
      <c r="E396" s="675"/>
      <c r="F396" s="675"/>
      <c r="G396" s="673"/>
      <c r="H396" s="674"/>
      <c r="I396" s="673"/>
      <c r="J396" s="679" t="str">
        <f>IF(D396&lt;&gt;"",IF(E396&lt;&gt;"",VLOOKUP(CONCATENATE(D396,"-",E396),'[2]Three Phase - UG'!$C$8:$T$18,9,FALSE),""),"")</f>
        <v/>
      </c>
      <c r="K396" s="679" t="str">
        <f>IF(D396&lt;&gt;"",IF(E396&lt;&gt;"",VLOOKUP(CONCATENATE(D396,"-",E396),'[2]Three Phase - UG'!$C$8:$T$18,10,FALSE),""),"")</f>
        <v/>
      </c>
      <c r="L396" s="679" t="str">
        <f>IF(D396&lt;&gt;"",IF(E396&lt;&gt;"",VLOOKUP(CONCATENATE(D396,"-",E396),'[2]Three Phase - UG'!$C$8:$T$18,12,FALSE),""),"")</f>
        <v/>
      </c>
      <c r="M396" s="679" t="str">
        <f>IF(D396&lt;&gt;"",IF(E396&lt;&gt;"",VLOOKUP(CONCATENATE(D396,"-",E396),'[2]Three Phase - UG'!$C$8:$T$18,13,FALSE),""),"")</f>
        <v/>
      </c>
      <c r="N396" s="678" t="str">
        <f>IF(D396&lt;&gt;"",IF(E396&lt;&gt;"",VLOOKUP(CONCATENATE(D396,"-",E396),'[2]Three Phase - UG'!$C$8:$T$18,15,FALSE)*1000000,""),"")</f>
        <v/>
      </c>
      <c r="O396" s="679"/>
      <c r="P396" s="678"/>
      <c r="W396" s="671"/>
      <c r="X396" s="606"/>
      <c r="Y396" s="606"/>
      <c r="Z396" s="606"/>
      <c r="AA396" s="606"/>
      <c r="AB396" s="606"/>
      <c r="AC396" s="606"/>
      <c r="AD396" s="606"/>
      <c r="AE396" s="606"/>
      <c r="AF396" s="625"/>
      <c r="AG396" s="625"/>
      <c r="AH396" s="625"/>
      <c r="AI396" s="625"/>
      <c r="AJ396" s="625"/>
      <c r="AK396" s="625"/>
      <c r="AL396" s="625"/>
      <c r="AM396" s="625"/>
    </row>
    <row r="397" spans="2:39" s="672" customFormat="1" x14ac:dyDescent="0.25">
      <c r="B397" s="677"/>
      <c r="C397" s="677"/>
      <c r="D397" s="676"/>
      <c r="E397" s="675"/>
      <c r="F397" s="675"/>
      <c r="G397" s="673"/>
      <c r="H397" s="674"/>
      <c r="I397" s="673"/>
      <c r="J397" s="679" t="str">
        <f>IF(D397&lt;&gt;"",IF(E397&lt;&gt;"",VLOOKUP(CONCATENATE(D397,"-",E397),'[2]Three Phase - UG'!$C$8:$T$18,9,FALSE),""),"")</f>
        <v/>
      </c>
      <c r="K397" s="679" t="str">
        <f>IF(D397&lt;&gt;"",IF(E397&lt;&gt;"",VLOOKUP(CONCATENATE(D397,"-",E397),'[2]Three Phase - UG'!$C$8:$T$18,10,FALSE),""),"")</f>
        <v/>
      </c>
      <c r="L397" s="679" t="str">
        <f>IF(D397&lt;&gt;"",IF(E397&lt;&gt;"",VLOOKUP(CONCATENATE(D397,"-",E397),'[2]Three Phase - UG'!$C$8:$T$18,12,FALSE),""),"")</f>
        <v/>
      </c>
      <c r="M397" s="679" t="str">
        <f>IF(D397&lt;&gt;"",IF(E397&lt;&gt;"",VLOOKUP(CONCATENATE(D397,"-",E397),'[2]Three Phase - UG'!$C$8:$T$18,13,FALSE),""),"")</f>
        <v/>
      </c>
      <c r="N397" s="678" t="str">
        <f>IF(D397&lt;&gt;"",IF(E397&lt;&gt;"",VLOOKUP(CONCATENATE(D397,"-",E397),'[2]Three Phase - UG'!$C$8:$T$18,15,FALSE)*1000000,""),"")</f>
        <v/>
      </c>
      <c r="O397" s="679"/>
      <c r="P397" s="678"/>
      <c r="W397" s="671"/>
      <c r="X397" s="606"/>
      <c r="Y397" s="606"/>
      <c r="Z397" s="606"/>
      <c r="AA397" s="606"/>
      <c r="AB397" s="606"/>
      <c r="AC397" s="606"/>
      <c r="AD397" s="606"/>
      <c r="AE397" s="606"/>
      <c r="AF397" s="625"/>
      <c r="AG397" s="625"/>
      <c r="AH397" s="625"/>
      <c r="AI397" s="625"/>
      <c r="AJ397" s="625"/>
      <c r="AK397" s="625"/>
      <c r="AL397" s="625"/>
      <c r="AM397" s="625"/>
    </row>
    <row r="398" spans="2:39" s="672" customFormat="1" x14ac:dyDescent="0.25">
      <c r="B398" s="677"/>
      <c r="C398" s="677"/>
      <c r="D398" s="676"/>
      <c r="E398" s="675"/>
      <c r="F398" s="675"/>
      <c r="G398" s="673"/>
      <c r="H398" s="674"/>
      <c r="I398" s="673"/>
      <c r="J398" s="679" t="str">
        <f>IF(D398&lt;&gt;"",IF(E398&lt;&gt;"",VLOOKUP(CONCATENATE(D398,"-",E398),'[2]Three Phase - UG'!$C$8:$T$18,9,FALSE),""),"")</f>
        <v/>
      </c>
      <c r="K398" s="679" t="str">
        <f>IF(D398&lt;&gt;"",IF(E398&lt;&gt;"",VLOOKUP(CONCATENATE(D398,"-",E398),'[2]Three Phase - UG'!$C$8:$T$18,10,FALSE),""),"")</f>
        <v/>
      </c>
      <c r="L398" s="679" t="str">
        <f>IF(D398&lt;&gt;"",IF(E398&lt;&gt;"",VLOOKUP(CONCATENATE(D398,"-",E398),'[2]Three Phase - UG'!$C$8:$T$18,12,FALSE),""),"")</f>
        <v/>
      </c>
      <c r="M398" s="679" t="str">
        <f>IF(D398&lt;&gt;"",IF(E398&lt;&gt;"",VLOOKUP(CONCATENATE(D398,"-",E398),'[2]Three Phase - UG'!$C$8:$T$18,13,FALSE),""),"")</f>
        <v/>
      </c>
      <c r="N398" s="678" t="str">
        <f>IF(D398&lt;&gt;"",IF(E398&lt;&gt;"",VLOOKUP(CONCATENATE(D398,"-",E398),'[2]Three Phase - UG'!$C$8:$T$18,15,FALSE)*1000000,""),"")</f>
        <v/>
      </c>
      <c r="O398" s="679"/>
      <c r="P398" s="678"/>
      <c r="W398" s="671"/>
      <c r="X398" s="606"/>
      <c r="Y398" s="606"/>
      <c r="Z398" s="606"/>
      <c r="AA398" s="606"/>
      <c r="AB398" s="606"/>
      <c r="AC398" s="606"/>
      <c r="AD398" s="606"/>
      <c r="AE398" s="606"/>
      <c r="AF398" s="625"/>
      <c r="AG398" s="625"/>
      <c r="AH398" s="625"/>
      <c r="AI398" s="625"/>
      <c r="AJ398" s="625"/>
      <c r="AK398" s="625"/>
      <c r="AL398" s="625"/>
      <c r="AM398" s="625"/>
    </row>
    <row r="399" spans="2:39" s="672" customFormat="1" x14ac:dyDescent="0.25">
      <c r="B399" s="677"/>
      <c r="C399" s="677"/>
      <c r="D399" s="676"/>
      <c r="E399" s="675"/>
      <c r="F399" s="675"/>
      <c r="G399" s="673"/>
      <c r="H399" s="674"/>
      <c r="I399" s="673"/>
      <c r="J399" s="679" t="str">
        <f>IF(D399&lt;&gt;"",IF(E399&lt;&gt;"",VLOOKUP(CONCATENATE(D399,"-",E399),'[2]Three Phase - UG'!$C$8:$T$18,9,FALSE),""),"")</f>
        <v/>
      </c>
      <c r="K399" s="679" t="str">
        <f>IF(D399&lt;&gt;"",IF(E399&lt;&gt;"",VLOOKUP(CONCATENATE(D399,"-",E399),'[2]Three Phase - UG'!$C$8:$T$18,10,FALSE),""),"")</f>
        <v/>
      </c>
      <c r="L399" s="679" t="str">
        <f>IF(D399&lt;&gt;"",IF(E399&lt;&gt;"",VLOOKUP(CONCATENATE(D399,"-",E399),'[2]Three Phase - UG'!$C$8:$T$18,12,FALSE),""),"")</f>
        <v/>
      </c>
      <c r="M399" s="679" t="str">
        <f>IF(D399&lt;&gt;"",IF(E399&lt;&gt;"",VLOOKUP(CONCATENATE(D399,"-",E399),'[2]Three Phase - UG'!$C$8:$T$18,13,FALSE),""),"")</f>
        <v/>
      </c>
      <c r="N399" s="678" t="str">
        <f>IF(D399&lt;&gt;"",IF(E399&lt;&gt;"",VLOOKUP(CONCATENATE(D399,"-",E399),'[2]Three Phase - UG'!$C$8:$T$18,15,FALSE)*1000000,""),"")</f>
        <v/>
      </c>
      <c r="O399" s="679"/>
      <c r="P399" s="678"/>
      <c r="W399" s="671"/>
      <c r="X399" s="606"/>
      <c r="Y399" s="606"/>
      <c r="Z399" s="606"/>
      <c r="AA399" s="606"/>
      <c r="AB399" s="606"/>
      <c r="AC399" s="606"/>
      <c r="AD399" s="606"/>
      <c r="AE399" s="606"/>
      <c r="AF399" s="625"/>
      <c r="AG399" s="625"/>
      <c r="AH399" s="625"/>
      <c r="AI399" s="625"/>
      <c r="AJ399" s="625"/>
      <c r="AK399" s="625"/>
      <c r="AL399" s="625"/>
      <c r="AM399" s="625"/>
    </row>
    <row r="400" spans="2:39" s="672" customFormat="1" x14ac:dyDescent="0.25">
      <c r="B400" s="677"/>
      <c r="C400" s="677"/>
      <c r="D400" s="676"/>
      <c r="E400" s="675"/>
      <c r="F400" s="675"/>
      <c r="G400" s="673"/>
      <c r="H400" s="674"/>
      <c r="I400" s="673"/>
      <c r="J400" s="679" t="str">
        <f>IF(D400&lt;&gt;"",IF(E400&lt;&gt;"",VLOOKUP(CONCATENATE(D400,"-",E400),'[2]Three Phase - UG'!$C$8:$T$18,9,FALSE),""),"")</f>
        <v/>
      </c>
      <c r="K400" s="679" t="str">
        <f>IF(D400&lt;&gt;"",IF(E400&lt;&gt;"",VLOOKUP(CONCATENATE(D400,"-",E400),'[2]Three Phase - UG'!$C$8:$T$18,10,FALSE),""),"")</f>
        <v/>
      </c>
      <c r="L400" s="679" t="str">
        <f>IF(D400&lt;&gt;"",IF(E400&lt;&gt;"",VLOOKUP(CONCATENATE(D400,"-",E400),'[2]Three Phase - UG'!$C$8:$T$18,12,FALSE),""),"")</f>
        <v/>
      </c>
      <c r="M400" s="679" t="str">
        <f>IF(D400&lt;&gt;"",IF(E400&lt;&gt;"",VLOOKUP(CONCATENATE(D400,"-",E400),'[2]Three Phase - UG'!$C$8:$T$18,13,FALSE),""),"")</f>
        <v/>
      </c>
      <c r="N400" s="678" t="str">
        <f>IF(D400&lt;&gt;"",IF(E400&lt;&gt;"",VLOOKUP(CONCATENATE(D400,"-",E400),'[2]Three Phase - UG'!$C$8:$T$18,15,FALSE)*1000000,""),"")</f>
        <v/>
      </c>
      <c r="O400" s="679"/>
      <c r="P400" s="678"/>
      <c r="W400" s="671"/>
      <c r="X400" s="606"/>
      <c r="Y400" s="606"/>
      <c r="Z400" s="606"/>
      <c r="AA400" s="606"/>
      <c r="AB400" s="606"/>
      <c r="AC400" s="606"/>
      <c r="AD400" s="606"/>
      <c r="AE400" s="606"/>
      <c r="AF400" s="625"/>
      <c r="AG400" s="625"/>
      <c r="AH400" s="625"/>
      <c r="AI400" s="625"/>
      <c r="AJ400" s="625"/>
      <c r="AK400" s="625"/>
      <c r="AL400" s="625"/>
      <c r="AM400" s="625"/>
    </row>
    <row r="401" spans="2:39" s="672" customFormat="1" x14ac:dyDescent="0.25">
      <c r="B401" s="677"/>
      <c r="C401" s="677"/>
      <c r="D401" s="676"/>
      <c r="E401" s="675"/>
      <c r="F401" s="675"/>
      <c r="G401" s="673"/>
      <c r="H401" s="674"/>
      <c r="I401" s="673"/>
      <c r="J401" s="679" t="str">
        <f>IF(D401&lt;&gt;"",IF(E401&lt;&gt;"",VLOOKUP(CONCATENATE(D401,"-",E401),'[2]Three Phase - UG'!$C$8:$T$18,9,FALSE),""),"")</f>
        <v/>
      </c>
      <c r="K401" s="679" t="str">
        <f>IF(D401&lt;&gt;"",IF(E401&lt;&gt;"",VLOOKUP(CONCATENATE(D401,"-",E401),'[2]Three Phase - UG'!$C$8:$T$18,10,FALSE),""),"")</f>
        <v/>
      </c>
      <c r="L401" s="679" t="str">
        <f>IF(D401&lt;&gt;"",IF(E401&lt;&gt;"",VLOOKUP(CONCATENATE(D401,"-",E401),'[2]Three Phase - UG'!$C$8:$T$18,12,FALSE),""),"")</f>
        <v/>
      </c>
      <c r="M401" s="679" t="str">
        <f>IF(D401&lt;&gt;"",IF(E401&lt;&gt;"",VLOOKUP(CONCATENATE(D401,"-",E401),'[2]Three Phase - UG'!$C$8:$T$18,13,FALSE),""),"")</f>
        <v/>
      </c>
      <c r="N401" s="678" t="str">
        <f>IF(D401&lt;&gt;"",IF(E401&lt;&gt;"",VLOOKUP(CONCATENATE(D401,"-",E401),'[2]Three Phase - UG'!$C$8:$T$18,15,FALSE)*1000000,""),"")</f>
        <v/>
      </c>
      <c r="O401" s="679"/>
      <c r="P401" s="678"/>
      <c r="W401" s="671"/>
      <c r="X401" s="606"/>
      <c r="Y401" s="606"/>
      <c r="Z401" s="606"/>
      <c r="AA401" s="606"/>
      <c r="AB401" s="606"/>
      <c r="AC401" s="606"/>
      <c r="AD401" s="606"/>
      <c r="AE401" s="606"/>
      <c r="AF401" s="625"/>
      <c r="AG401" s="625"/>
      <c r="AH401" s="625"/>
      <c r="AI401" s="625"/>
      <c r="AJ401" s="625"/>
      <c r="AK401" s="625"/>
      <c r="AL401" s="625"/>
      <c r="AM401" s="625"/>
    </row>
    <row r="402" spans="2:39" s="672" customFormat="1" x14ac:dyDescent="0.25">
      <c r="B402" s="677"/>
      <c r="C402" s="677"/>
      <c r="D402" s="676"/>
      <c r="E402" s="675"/>
      <c r="F402" s="675"/>
      <c r="G402" s="673"/>
      <c r="H402" s="674"/>
      <c r="I402" s="673"/>
      <c r="J402" s="679" t="str">
        <f>IF(D402&lt;&gt;"",IF(E402&lt;&gt;"",VLOOKUP(CONCATENATE(D402,"-",E402),'[2]Three Phase - UG'!$C$8:$T$18,9,FALSE),""),"")</f>
        <v/>
      </c>
      <c r="K402" s="679" t="str">
        <f>IF(D402&lt;&gt;"",IF(E402&lt;&gt;"",VLOOKUP(CONCATENATE(D402,"-",E402),'[2]Three Phase - UG'!$C$8:$T$18,10,FALSE),""),"")</f>
        <v/>
      </c>
      <c r="L402" s="679" t="str">
        <f>IF(D402&lt;&gt;"",IF(E402&lt;&gt;"",VLOOKUP(CONCATENATE(D402,"-",E402),'[2]Three Phase - UG'!$C$8:$T$18,12,FALSE),""),"")</f>
        <v/>
      </c>
      <c r="M402" s="679" t="str">
        <f>IF(D402&lt;&gt;"",IF(E402&lt;&gt;"",VLOOKUP(CONCATENATE(D402,"-",E402),'[2]Three Phase - UG'!$C$8:$T$18,13,FALSE),""),"")</f>
        <v/>
      </c>
      <c r="N402" s="678" t="str">
        <f>IF(D402&lt;&gt;"",IF(E402&lt;&gt;"",VLOOKUP(CONCATENATE(D402,"-",E402),'[2]Three Phase - UG'!$C$8:$T$18,15,FALSE)*1000000,""),"")</f>
        <v/>
      </c>
      <c r="O402" s="679"/>
      <c r="P402" s="678"/>
      <c r="W402" s="671"/>
      <c r="X402" s="606"/>
      <c r="Y402" s="606"/>
      <c r="Z402" s="606"/>
      <c r="AA402" s="606"/>
      <c r="AB402" s="606"/>
      <c r="AC402" s="606"/>
      <c r="AD402" s="606"/>
      <c r="AE402" s="606"/>
      <c r="AF402" s="625"/>
      <c r="AG402" s="625"/>
      <c r="AH402" s="625"/>
      <c r="AI402" s="625"/>
      <c r="AJ402" s="625"/>
      <c r="AK402" s="625"/>
      <c r="AL402" s="625"/>
      <c r="AM402" s="625"/>
    </row>
    <row r="403" spans="2:39" s="672" customFormat="1" x14ac:dyDescent="0.25">
      <c r="B403" s="677"/>
      <c r="C403" s="677"/>
      <c r="D403" s="676"/>
      <c r="E403" s="675"/>
      <c r="F403" s="675"/>
      <c r="G403" s="673"/>
      <c r="H403" s="674"/>
      <c r="I403" s="673"/>
      <c r="J403" s="679" t="str">
        <f>IF(D403&lt;&gt;"",IF(E403&lt;&gt;"",VLOOKUP(CONCATENATE(D403,"-",E403),'[2]Three Phase - UG'!$C$8:$T$18,9,FALSE),""),"")</f>
        <v/>
      </c>
      <c r="K403" s="679" t="str">
        <f>IF(D403&lt;&gt;"",IF(E403&lt;&gt;"",VLOOKUP(CONCATENATE(D403,"-",E403),'[2]Three Phase - UG'!$C$8:$T$18,10,FALSE),""),"")</f>
        <v/>
      </c>
      <c r="L403" s="679" t="str">
        <f>IF(D403&lt;&gt;"",IF(E403&lt;&gt;"",VLOOKUP(CONCATENATE(D403,"-",E403),'[2]Three Phase - UG'!$C$8:$T$18,12,FALSE),""),"")</f>
        <v/>
      </c>
      <c r="M403" s="679" t="str">
        <f>IF(D403&lt;&gt;"",IF(E403&lt;&gt;"",VLOOKUP(CONCATENATE(D403,"-",E403),'[2]Three Phase - UG'!$C$8:$T$18,13,FALSE),""),"")</f>
        <v/>
      </c>
      <c r="N403" s="678" t="str">
        <f>IF(D403&lt;&gt;"",IF(E403&lt;&gt;"",VLOOKUP(CONCATENATE(D403,"-",E403),'[2]Three Phase - UG'!$C$8:$T$18,15,FALSE)*1000000,""),"")</f>
        <v/>
      </c>
      <c r="O403" s="679"/>
      <c r="P403" s="678"/>
      <c r="W403" s="671"/>
      <c r="X403" s="606"/>
      <c r="Y403" s="606"/>
      <c r="Z403" s="606"/>
      <c r="AA403" s="606"/>
      <c r="AB403" s="606"/>
      <c r="AC403" s="606"/>
      <c r="AD403" s="606"/>
      <c r="AE403" s="606"/>
      <c r="AF403" s="625"/>
      <c r="AG403" s="625"/>
      <c r="AH403" s="625"/>
      <c r="AI403" s="625"/>
      <c r="AJ403" s="625"/>
      <c r="AK403" s="625"/>
      <c r="AL403" s="625"/>
      <c r="AM403" s="625"/>
    </row>
    <row r="404" spans="2:39" s="672" customFormat="1" x14ac:dyDescent="0.25">
      <c r="B404" s="677"/>
      <c r="C404" s="677"/>
      <c r="D404" s="676"/>
      <c r="E404" s="675"/>
      <c r="F404" s="675"/>
      <c r="G404" s="673"/>
      <c r="H404" s="674"/>
      <c r="I404" s="673"/>
      <c r="J404" s="679" t="str">
        <f>IF(D404&lt;&gt;"",IF(E404&lt;&gt;"",VLOOKUP(CONCATENATE(D404,"-",E404),'[2]Three Phase - UG'!$C$8:$T$18,9,FALSE),""),"")</f>
        <v/>
      </c>
      <c r="K404" s="679" t="str">
        <f>IF(D404&lt;&gt;"",IF(E404&lt;&gt;"",VLOOKUP(CONCATENATE(D404,"-",E404),'[2]Three Phase - UG'!$C$8:$T$18,10,FALSE),""),"")</f>
        <v/>
      </c>
      <c r="L404" s="679" t="str">
        <f>IF(D404&lt;&gt;"",IF(E404&lt;&gt;"",VLOOKUP(CONCATENATE(D404,"-",E404),'[2]Three Phase - UG'!$C$8:$T$18,12,FALSE),""),"")</f>
        <v/>
      </c>
      <c r="M404" s="679" t="str">
        <f>IF(D404&lt;&gt;"",IF(E404&lt;&gt;"",VLOOKUP(CONCATENATE(D404,"-",E404),'[2]Three Phase - UG'!$C$8:$T$18,13,FALSE),""),"")</f>
        <v/>
      </c>
      <c r="N404" s="678" t="str">
        <f>IF(D404&lt;&gt;"",IF(E404&lt;&gt;"",VLOOKUP(CONCATENATE(D404,"-",E404),'[2]Three Phase - UG'!$C$8:$T$18,15,FALSE)*1000000,""),"")</f>
        <v/>
      </c>
      <c r="O404" s="679"/>
      <c r="P404" s="678"/>
      <c r="W404" s="671"/>
      <c r="X404" s="606"/>
      <c r="Y404" s="606"/>
      <c r="Z404" s="606"/>
      <c r="AA404" s="606"/>
      <c r="AB404" s="606"/>
      <c r="AC404" s="606"/>
      <c r="AD404" s="606"/>
      <c r="AE404" s="606"/>
      <c r="AF404" s="625"/>
      <c r="AG404" s="625"/>
      <c r="AH404" s="625"/>
      <c r="AI404" s="625"/>
      <c r="AJ404" s="625"/>
      <c r="AK404" s="625"/>
      <c r="AL404" s="625"/>
      <c r="AM404" s="625"/>
    </row>
    <row r="405" spans="2:39" s="672" customFormat="1" x14ac:dyDescent="0.25">
      <c r="B405" s="677"/>
      <c r="C405" s="677"/>
      <c r="D405" s="676"/>
      <c r="E405" s="675"/>
      <c r="F405" s="675"/>
      <c r="G405" s="673"/>
      <c r="H405" s="674"/>
      <c r="I405" s="673"/>
      <c r="J405" s="679" t="str">
        <f>IF(D405&lt;&gt;"",IF(E405&lt;&gt;"",VLOOKUP(CONCATENATE(D405,"-",E405),'[2]Three Phase - UG'!$C$8:$T$18,9,FALSE),""),"")</f>
        <v/>
      </c>
      <c r="K405" s="679" t="str">
        <f>IF(D405&lt;&gt;"",IF(E405&lt;&gt;"",VLOOKUP(CONCATENATE(D405,"-",E405),'[2]Three Phase - UG'!$C$8:$T$18,10,FALSE),""),"")</f>
        <v/>
      </c>
      <c r="L405" s="679" t="str">
        <f>IF(D405&lt;&gt;"",IF(E405&lt;&gt;"",VLOOKUP(CONCATENATE(D405,"-",E405),'[2]Three Phase - UG'!$C$8:$T$18,12,FALSE),""),"")</f>
        <v/>
      </c>
      <c r="M405" s="679" t="str">
        <f>IF(D405&lt;&gt;"",IF(E405&lt;&gt;"",VLOOKUP(CONCATENATE(D405,"-",E405),'[2]Three Phase - UG'!$C$8:$T$18,13,FALSE),""),"")</f>
        <v/>
      </c>
      <c r="N405" s="678" t="str">
        <f>IF(D405&lt;&gt;"",IF(E405&lt;&gt;"",VLOOKUP(CONCATENATE(D405,"-",E405),'[2]Three Phase - UG'!$C$8:$T$18,15,FALSE)*1000000,""),"")</f>
        <v/>
      </c>
      <c r="O405" s="679"/>
      <c r="P405" s="678"/>
      <c r="W405" s="671"/>
      <c r="X405" s="606"/>
      <c r="Y405" s="606"/>
      <c r="Z405" s="606"/>
      <c r="AA405" s="606"/>
      <c r="AB405" s="606"/>
      <c r="AC405" s="606"/>
      <c r="AD405" s="606"/>
      <c r="AE405" s="606"/>
      <c r="AF405" s="625"/>
      <c r="AG405" s="625"/>
      <c r="AH405" s="625"/>
      <c r="AI405" s="625"/>
      <c r="AJ405" s="625"/>
      <c r="AK405" s="625"/>
      <c r="AL405" s="625"/>
      <c r="AM405" s="625"/>
    </row>
    <row r="406" spans="2:39" s="672" customFormat="1" x14ac:dyDescent="0.25">
      <c r="B406" s="677"/>
      <c r="C406" s="677"/>
      <c r="D406" s="676"/>
      <c r="E406" s="675"/>
      <c r="F406" s="675"/>
      <c r="G406" s="673"/>
      <c r="H406" s="674"/>
      <c r="I406" s="673"/>
      <c r="J406" s="679" t="str">
        <f>IF(D406&lt;&gt;"",IF(E406&lt;&gt;"",VLOOKUP(CONCATENATE(D406,"-",E406),'[2]Three Phase - UG'!$C$8:$T$18,9,FALSE),""),"")</f>
        <v/>
      </c>
      <c r="K406" s="679" t="str">
        <f>IF(D406&lt;&gt;"",IF(E406&lt;&gt;"",VLOOKUP(CONCATENATE(D406,"-",E406),'[2]Three Phase - UG'!$C$8:$T$18,10,FALSE),""),"")</f>
        <v/>
      </c>
      <c r="L406" s="679" t="str">
        <f>IF(D406&lt;&gt;"",IF(E406&lt;&gt;"",VLOOKUP(CONCATENATE(D406,"-",E406),'[2]Three Phase - UG'!$C$8:$T$18,12,FALSE),""),"")</f>
        <v/>
      </c>
      <c r="M406" s="679" t="str">
        <f>IF(D406&lt;&gt;"",IF(E406&lt;&gt;"",VLOOKUP(CONCATENATE(D406,"-",E406),'[2]Three Phase - UG'!$C$8:$T$18,13,FALSE),""),"")</f>
        <v/>
      </c>
      <c r="N406" s="678" t="str">
        <f>IF(D406&lt;&gt;"",IF(E406&lt;&gt;"",VLOOKUP(CONCATENATE(D406,"-",E406),'[2]Three Phase - UG'!$C$8:$T$18,15,FALSE)*1000000,""),"")</f>
        <v/>
      </c>
      <c r="O406" s="679"/>
      <c r="P406" s="678"/>
      <c r="W406" s="671"/>
      <c r="X406" s="606"/>
      <c r="Y406" s="606"/>
      <c r="Z406" s="606"/>
      <c r="AA406" s="606"/>
      <c r="AB406" s="606"/>
      <c r="AC406" s="606"/>
      <c r="AD406" s="606"/>
      <c r="AE406" s="606"/>
      <c r="AF406" s="625"/>
      <c r="AG406" s="625"/>
      <c r="AH406" s="625"/>
      <c r="AI406" s="625"/>
      <c r="AJ406" s="625"/>
      <c r="AK406" s="625"/>
      <c r="AL406" s="625"/>
      <c r="AM406" s="625"/>
    </row>
    <row r="407" spans="2:39" s="672" customFormat="1" x14ac:dyDescent="0.25">
      <c r="B407" s="677"/>
      <c r="C407" s="677"/>
      <c r="D407" s="676"/>
      <c r="E407" s="675"/>
      <c r="F407" s="675"/>
      <c r="G407" s="673"/>
      <c r="H407" s="674"/>
      <c r="I407" s="673"/>
      <c r="J407" s="679" t="str">
        <f>IF(D407&lt;&gt;"",IF(E407&lt;&gt;"",VLOOKUP(CONCATENATE(D407,"-",E407),'[2]Three Phase - UG'!$C$8:$T$18,9,FALSE),""),"")</f>
        <v/>
      </c>
      <c r="K407" s="679" t="str">
        <f>IF(D407&lt;&gt;"",IF(E407&lt;&gt;"",VLOOKUP(CONCATENATE(D407,"-",E407),'[2]Three Phase - UG'!$C$8:$T$18,10,FALSE),""),"")</f>
        <v/>
      </c>
      <c r="L407" s="679" t="str">
        <f>IF(D407&lt;&gt;"",IF(E407&lt;&gt;"",VLOOKUP(CONCATENATE(D407,"-",E407),'[2]Three Phase - UG'!$C$8:$T$18,12,FALSE),""),"")</f>
        <v/>
      </c>
      <c r="M407" s="679" t="str">
        <f>IF(D407&lt;&gt;"",IF(E407&lt;&gt;"",VLOOKUP(CONCATENATE(D407,"-",E407),'[2]Three Phase - UG'!$C$8:$T$18,13,FALSE),""),"")</f>
        <v/>
      </c>
      <c r="N407" s="678" t="str">
        <f>IF(D407&lt;&gt;"",IF(E407&lt;&gt;"",VLOOKUP(CONCATENATE(D407,"-",E407),'[2]Three Phase - UG'!$C$8:$T$18,15,FALSE)*1000000,""),"")</f>
        <v/>
      </c>
      <c r="O407" s="679"/>
      <c r="P407" s="678"/>
      <c r="W407" s="671"/>
      <c r="X407" s="606"/>
      <c r="Y407" s="606"/>
      <c r="Z407" s="606"/>
      <c r="AA407" s="606"/>
      <c r="AB407" s="606"/>
      <c r="AC407" s="606"/>
      <c r="AD407" s="606"/>
      <c r="AE407" s="606"/>
      <c r="AF407" s="625"/>
      <c r="AG407" s="625"/>
      <c r="AH407" s="625"/>
      <c r="AI407" s="625"/>
      <c r="AJ407" s="625"/>
      <c r="AK407" s="625"/>
      <c r="AL407" s="625"/>
      <c r="AM407" s="625"/>
    </row>
    <row r="408" spans="2:39" s="672" customFormat="1" x14ac:dyDescent="0.25">
      <c r="B408" s="677"/>
      <c r="C408" s="677"/>
      <c r="D408" s="676"/>
      <c r="E408" s="675"/>
      <c r="F408" s="675"/>
      <c r="G408" s="673"/>
      <c r="H408" s="674"/>
      <c r="I408" s="673"/>
      <c r="J408" s="679" t="str">
        <f>IF(D408&lt;&gt;"",IF(E408&lt;&gt;"",VLOOKUP(CONCATENATE(D408,"-",E408),'[2]Three Phase - UG'!$C$8:$T$18,9,FALSE),""),"")</f>
        <v/>
      </c>
      <c r="K408" s="679" t="str">
        <f>IF(D408&lt;&gt;"",IF(E408&lt;&gt;"",VLOOKUP(CONCATENATE(D408,"-",E408),'[2]Three Phase - UG'!$C$8:$T$18,10,FALSE),""),"")</f>
        <v/>
      </c>
      <c r="L408" s="679" t="str">
        <f>IF(D408&lt;&gt;"",IF(E408&lt;&gt;"",VLOOKUP(CONCATENATE(D408,"-",E408),'[2]Three Phase - UG'!$C$8:$T$18,12,FALSE),""),"")</f>
        <v/>
      </c>
      <c r="M408" s="679" t="str">
        <f>IF(D408&lt;&gt;"",IF(E408&lt;&gt;"",VLOOKUP(CONCATENATE(D408,"-",E408),'[2]Three Phase - UG'!$C$8:$T$18,13,FALSE),""),"")</f>
        <v/>
      </c>
      <c r="N408" s="678" t="str">
        <f>IF(D408&lt;&gt;"",IF(E408&lt;&gt;"",VLOOKUP(CONCATENATE(D408,"-",E408),'[2]Three Phase - UG'!$C$8:$T$18,15,FALSE)*1000000,""),"")</f>
        <v/>
      </c>
      <c r="O408" s="679"/>
      <c r="P408" s="678"/>
      <c r="W408" s="671"/>
      <c r="X408" s="606"/>
      <c r="Y408" s="606"/>
      <c r="Z408" s="606"/>
      <c r="AA408" s="606"/>
      <c r="AB408" s="606"/>
      <c r="AC408" s="606"/>
      <c r="AD408" s="606"/>
      <c r="AE408" s="606"/>
      <c r="AF408" s="625"/>
      <c r="AG408" s="625"/>
      <c r="AH408" s="625"/>
      <c r="AI408" s="625"/>
      <c r="AJ408" s="625"/>
      <c r="AK408" s="625"/>
      <c r="AL408" s="625"/>
      <c r="AM408" s="625"/>
    </row>
    <row r="409" spans="2:39" s="672" customFormat="1" x14ac:dyDescent="0.25">
      <c r="B409" s="677"/>
      <c r="C409" s="677"/>
      <c r="D409" s="676"/>
      <c r="E409" s="675"/>
      <c r="F409" s="675"/>
      <c r="G409" s="673"/>
      <c r="H409" s="674"/>
      <c r="I409" s="673"/>
      <c r="J409" s="679" t="str">
        <f>IF(D409&lt;&gt;"",IF(E409&lt;&gt;"",VLOOKUP(CONCATENATE(D409,"-",E409),'[2]Three Phase - UG'!$C$8:$T$18,9,FALSE),""),"")</f>
        <v/>
      </c>
      <c r="K409" s="679" t="str">
        <f>IF(D409&lt;&gt;"",IF(E409&lt;&gt;"",VLOOKUP(CONCATENATE(D409,"-",E409),'[2]Three Phase - UG'!$C$8:$T$18,10,FALSE),""),"")</f>
        <v/>
      </c>
      <c r="L409" s="679" t="str">
        <f>IF(D409&lt;&gt;"",IF(E409&lt;&gt;"",VLOOKUP(CONCATENATE(D409,"-",E409),'[2]Three Phase - UG'!$C$8:$T$18,12,FALSE),""),"")</f>
        <v/>
      </c>
      <c r="M409" s="679" t="str">
        <f>IF(D409&lt;&gt;"",IF(E409&lt;&gt;"",VLOOKUP(CONCATENATE(D409,"-",E409),'[2]Three Phase - UG'!$C$8:$T$18,13,FALSE),""),"")</f>
        <v/>
      </c>
      <c r="N409" s="678" t="str">
        <f>IF(D409&lt;&gt;"",IF(E409&lt;&gt;"",VLOOKUP(CONCATENATE(D409,"-",E409),'[2]Three Phase - UG'!$C$8:$T$18,15,FALSE)*1000000,""),"")</f>
        <v/>
      </c>
      <c r="O409" s="679"/>
      <c r="P409" s="678"/>
      <c r="W409" s="671"/>
      <c r="X409" s="606"/>
      <c r="Y409" s="606"/>
      <c r="Z409" s="606"/>
      <c r="AA409" s="606"/>
      <c r="AB409" s="606"/>
      <c r="AC409" s="606"/>
      <c r="AD409" s="606"/>
      <c r="AE409" s="606"/>
      <c r="AF409" s="625"/>
      <c r="AG409" s="625"/>
      <c r="AH409" s="625"/>
      <c r="AI409" s="625"/>
      <c r="AJ409" s="625"/>
      <c r="AK409" s="625"/>
      <c r="AL409" s="625"/>
      <c r="AM409" s="625"/>
    </row>
    <row r="410" spans="2:39" s="672" customFormat="1" x14ac:dyDescent="0.25">
      <c r="B410" s="677"/>
      <c r="C410" s="677"/>
      <c r="D410" s="676"/>
      <c r="E410" s="675"/>
      <c r="F410" s="675"/>
      <c r="G410" s="673"/>
      <c r="H410" s="674"/>
      <c r="I410" s="673"/>
      <c r="J410" s="679" t="str">
        <f>IF(D410&lt;&gt;"",IF(E410&lt;&gt;"",VLOOKUP(CONCATENATE(D410,"-",E410),'[2]Three Phase - UG'!$C$8:$T$18,9,FALSE),""),"")</f>
        <v/>
      </c>
      <c r="K410" s="679" t="str">
        <f>IF(D410&lt;&gt;"",IF(E410&lt;&gt;"",VLOOKUP(CONCATENATE(D410,"-",E410),'[2]Three Phase - UG'!$C$8:$T$18,10,FALSE),""),"")</f>
        <v/>
      </c>
      <c r="L410" s="679" t="str">
        <f>IF(D410&lt;&gt;"",IF(E410&lt;&gt;"",VLOOKUP(CONCATENATE(D410,"-",E410),'[2]Three Phase - UG'!$C$8:$T$18,12,FALSE),""),"")</f>
        <v/>
      </c>
      <c r="M410" s="679" t="str">
        <f>IF(D410&lt;&gt;"",IF(E410&lt;&gt;"",VLOOKUP(CONCATENATE(D410,"-",E410),'[2]Three Phase - UG'!$C$8:$T$18,13,FALSE),""),"")</f>
        <v/>
      </c>
      <c r="N410" s="678" t="str">
        <f>IF(D410&lt;&gt;"",IF(E410&lt;&gt;"",VLOOKUP(CONCATENATE(D410,"-",E410),'[2]Three Phase - UG'!$C$8:$T$18,15,FALSE)*1000000,""),"")</f>
        <v/>
      </c>
      <c r="O410" s="679"/>
      <c r="P410" s="678"/>
      <c r="W410" s="671"/>
      <c r="X410" s="606"/>
      <c r="Y410" s="606"/>
      <c r="Z410" s="606"/>
      <c r="AA410" s="606"/>
      <c r="AB410" s="606"/>
      <c r="AC410" s="606"/>
      <c r="AD410" s="606"/>
      <c r="AE410" s="606"/>
      <c r="AF410" s="625"/>
      <c r="AG410" s="625"/>
      <c r="AH410" s="625"/>
      <c r="AI410" s="625"/>
      <c r="AJ410" s="625"/>
      <c r="AK410" s="625"/>
      <c r="AL410" s="625"/>
      <c r="AM410" s="625"/>
    </row>
    <row r="411" spans="2:39" s="672" customFormat="1" x14ac:dyDescent="0.25">
      <c r="B411" s="677"/>
      <c r="C411" s="677"/>
      <c r="D411" s="676"/>
      <c r="E411" s="675"/>
      <c r="F411" s="675"/>
      <c r="G411" s="673"/>
      <c r="H411" s="674"/>
      <c r="I411" s="673"/>
      <c r="J411" s="679" t="str">
        <f>IF(D411&lt;&gt;"",IF(E411&lt;&gt;"",VLOOKUP(CONCATENATE(D411,"-",E411),'[2]Three Phase - UG'!$C$8:$T$18,9,FALSE),""),"")</f>
        <v/>
      </c>
      <c r="K411" s="679" t="str">
        <f>IF(D411&lt;&gt;"",IF(E411&lt;&gt;"",VLOOKUP(CONCATENATE(D411,"-",E411),'[2]Three Phase - UG'!$C$8:$T$18,10,FALSE),""),"")</f>
        <v/>
      </c>
      <c r="L411" s="679" t="str">
        <f>IF(D411&lt;&gt;"",IF(E411&lt;&gt;"",VLOOKUP(CONCATENATE(D411,"-",E411),'[2]Three Phase - UG'!$C$8:$T$18,12,FALSE),""),"")</f>
        <v/>
      </c>
      <c r="M411" s="679" t="str">
        <f>IF(D411&lt;&gt;"",IF(E411&lt;&gt;"",VLOOKUP(CONCATENATE(D411,"-",E411),'[2]Three Phase - UG'!$C$8:$T$18,13,FALSE),""),"")</f>
        <v/>
      </c>
      <c r="N411" s="678" t="str">
        <f>IF(D411&lt;&gt;"",IF(E411&lt;&gt;"",VLOOKUP(CONCATENATE(D411,"-",E411),'[2]Three Phase - UG'!$C$8:$T$18,15,FALSE)*1000000,""),"")</f>
        <v/>
      </c>
      <c r="O411" s="679"/>
      <c r="P411" s="678"/>
      <c r="W411" s="671"/>
      <c r="X411" s="606"/>
      <c r="Y411" s="606"/>
      <c r="Z411" s="606"/>
      <c r="AA411" s="606"/>
      <c r="AB411" s="606"/>
      <c r="AC411" s="606"/>
      <c r="AD411" s="606"/>
      <c r="AE411" s="606"/>
      <c r="AF411" s="625"/>
      <c r="AG411" s="625"/>
      <c r="AH411" s="625"/>
      <c r="AI411" s="625"/>
      <c r="AJ411" s="625"/>
      <c r="AK411" s="625"/>
      <c r="AL411" s="625"/>
      <c r="AM411" s="625"/>
    </row>
    <row r="412" spans="2:39" s="672" customFormat="1" x14ac:dyDescent="0.25">
      <c r="B412" s="677"/>
      <c r="C412" s="677"/>
      <c r="D412" s="676"/>
      <c r="E412" s="675"/>
      <c r="F412" s="675"/>
      <c r="G412" s="673"/>
      <c r="H412" s="674"/>
      <c r="I412" s="673"/>
      <c r="J412" s="679" t="str">
        <f>IF(D412&lt;&gt;"",IF(E412&lt;&gt;"",VLOOKUP(CONCATENATE(D412,"-",E412),'[2]Three Phase - UG'!$C$8:$T$18,9,FALSE),""),"")</f>
        <v/>
      </c>
      <c r="K412" s="679" t="str">
        <f>IF(D412&lt;&gt;"",IF(E412&lt;&gt;"",VLOOKUP(CONCATENATE(D412,"-",E412),'[2]Three Phase - UG'!$C$8:$T$18,10,FALSE),""),"")</f>
        <v/>
      </c>
      <c r="L412" s="679" t="str">
        <f>IF(D412&lt;&gt;"",IF(E412&lt;&gt;"",VLOOKUP(CONCATENATE(D412,"-",E412),'[2]Three Phase - UG'!$C$8:$T$18,12,FALSE),""),"")</f>
        <v/>
      </c>
      <c r="M412" s="679" t="str">
        <f>IF(D412&lt;&gt;"",IF(E412&lt;&gt;"",VLOOKUP(CONCATENATE(D412,"-",E412),'[2]Three Phase - UG'!$C$8:$T$18,13,FALSE),""),"")</f>
        <v/>
      </c>
      <c r="N412" s="678" t="str">
        <f>IF(D412&lt;&gt;"",IF(E412&lt;&gt;"",VLOOKUP(CONCATENATE(D412,"-",E412),'[2]Three Phase - UG'!$C$8:$T$18,15,FALSE)*1000000,""),"")</f>
        <v/>
      </c>
      <c r="O412" s="679"/>
      <c r="P412" s="678"/>
      <c r="W412" s="671"/>
      <c r="X412" s="606"/>
      <c r="Y412" s="606"/>
      <c r="Z412" s="606"/>
      <c r="AA412" s="606"/>
      <c r="AB412" s="606"/>
      <c r="AC412" s="606"/>
      <c r="AD412" s="606"/>
      <c r="AE412" s="606"/>
      <c r="AF412" s="625"/>
      <c r="AG412" s="625"/>
      <c r="AH412" s="625"/>
      <c r="AI412" s="625"/>
      <c r="AJ412" s="625"/>
      <c r="AK412" s="625"/>
      <c r="AL412" s="625"/>
      <c r="AM412" s="625"/>
    </row>
    <row r="413" spans="2:39" s="672" customFormat="1" x14ac:dyDescent="0.25">
      <c r="B413" s="677"/>
      <c r="C413" s="677"/>
      <c r="D413" s="676"/>
      <c r="E413" s="675"/>
      <c r="F413" s="675"/>
      <c r="G413" s="673"/>
      <c r="H413" s="674"/>
      <c r="I413" s="673"/>
      <c r="J413" s="679" t="str">
        <f>IF(D413&lt;&gt;"",IF(E413&lt;&gt;"",VLOOKUP(CONCATENATE(D413,"-",E413),'[2]Three Phase - UG'!$C$8:$T$18,9,FALSE),""),"")</f>
        <v/>
      </c>
      <c r="K413" s="679" t="str">
        <f>IF(D413&lt;&gt;"",IF(E413&lt;&gt;"",VLOOKUP(CONCATENATE(D413,"-",E413),'[2]Three Phase - UG'!$C$8:$T$18,10,FALSE),""),"")</f>
        <v/>
      </c>
      <c r="L413" s="679" t="str">
        <f>IF(D413&lt;&gt;"",IF(E413&lt;&gt;"",VLOOKUP(CONCATENATE(D413,"-",E413),'[2]Three Phase - UG'!$C$8:$T$18,12,FALSE),""),"")</f>
        <v/>
      </c>
      <c r="M413" s="679" t="str">
        <f>IF(D413&lt;&gt;"",IF(E413&lt;&gt;"",VLOOKUP(CONCATENATE(D413,"-",E413),'[2]Three Phase - UG'!$C$8:$T$18,13,FALSE),""),"")</f>
        <v/>
      </c>
      <c r="N413" s="678" t="str">
        <f>IF(D413&lt;&gt;"",IF(E413&lt;&gt;"",VLOOKUP(CONCATENATE(D413,"-",E413),'[2]Three Phase - UG'!$C$8:$T$18,15,FALSE)*1000000,""),"")</f>
        <v/>
      </c>
      <c r="O413" s="679"/>
      <c r="P413" s="678"/>
      <c r="W413" s="671"/>
      <c r="X413" s="606"/>
      <c r="Y413" s="606"/>
      <c r="Z413" s="606"/>
      <c r="AA413" s="606"/>
      <c r="AB413" s="606"/>
      <c r="AC413" s="606"/>
      <c r="AD413" s="606"/>
      <c r="AE413" s="606"/>
      <c r="AF413" s="625"/>
      <c r="AG413" s="625"/>
      <c r="AH413" s="625"/>
      <c r="AI413" s="625"/>
      <c r="AJ413" s="625"/>
      <c r="AK413" s="625"/>
      <c r="AL413" s="625"/>
      <c r="AM413" s="625"/>
    </row>
    <row r="414" spans="2:39" s="672" customFormat="1" x14ac:dyDescent="0.25">
      <c r="B414" s="677"/>
      <c r="C414" s="677"/>
      <c r="D414" s="676"/>
      <c r="E414" s="675"/>
      <c r="F414" s="675"/>
      <c r="G414" s="673"/>
      <c r="H414" s="674"/>
      <c r="I414" s="673"/>
      <c r="J414" s="679" t="str">
        <f>IF(D414&lt;&gt;"",IF(E414&lt;&gt;"",VLOOKUP(CONCATENATE(D414,"-",E414),'[2]Three Phase - UG'!$C$8:$T$18,9,FALSE),""),"")</f>
        <v/>
      </c>
      <c r="K414" s="679" t="str">
        <f>IF(D414&lt;&gt;"",IF(E414&lt;&gt;"",VLOOKUP(CONCATENATE(D414,"-",E414),'[2]Three Phase - UG'!$C$8:$T$18,10,FALSE),""),"")</f>
        <v/>
      </c>
      <c r="L414" s="679" t="str">
        <f>IF(D414&lt;&gt;"",IF(E414&lt;&gt;"",VLOOKUP(CONCATENATE(D414,"-",E414),'[2]Three Phase - UG'!$C$8:$T$18,12,FALSE),""),"")</f>
        <v/>
      </c>
      <c r="M414" s="679" t="str">
        <f>IF(D414&lt;&gt;"",IF(E414&lt;&gt;"",VLOOKUP(CONCATENATE(D414,"-",E414),'[2]Three Phase - UG'!$C$8:$T$18,13,FALSE),""),"")</f>
        <v/>
      </c>
      <c r="N414" s="678" t="str">
        <f>IF(D414&lt;&gt;"",IF(E414&lt;&gt;"",VLOOKUP(CONCATENATE(D414,"-",E414),'[2]Three Phase - UG'!$C$8:$T$18,15,FALSE)*1000000,""),"")</f>
        <v/>
      </c>
      <c r="O414" s="679"/>
      <c r="P414" s="678"/>
      <c r="W414" s="671"/>
      <c r="X414" s="606"/>
      <c r="Y414" s="606"/>
      <c r="Z414" s="606"/>
      <c r="AA414" s="606"/>
      <c r="AB414" s="606"/>
      <c r="AC414" s="606"/>
      <c r="AD414" s="606"/>
      <c r="AE414" s="606"/>
      <c r="AF414" s="625"/>
      <c r="AG414" s="625"/>
      <c r="AH414" s="625"/>
      <c r="AI414" s="625"/>
      <c r="AJ414" s="625"/>
      <c r="AK414" s="625"/>
      <c r="AL414" s="625"/>
      <c r="AM414" s="625"/>
    </row>
    <row r="415" spans="2:39" s="672" customFormat="1" x14ac:dyDescent="0.25">
      <c r="B415" s="677"/>
      <c r="C415" s="677"/>
      <c r="D415" s="676"/>
      <c r="E415" s="675"/>
      <c r="F415" s="675"/>
      <c r="G415" s="673"/>
      <c r="H415" s="674"/>
      <c r="I415" s="673"/>
      <c r="J415" s="679" t="str">
        <f>IF(D415&lt;&gt;"",IF(E415&lt;&gt;"",VLOOKUP(CONCATENATE(D415,"-",E415),'[2]Three Phase - UG'!$C$8:$T$18,9,FALSE),""),"")</f>
        <v/>
      </c>
      <c r="K415" s="679" t="str">
        <f>IF(D415&lt;&gt;"",IF(E415&lt;&gt;"",VLOOKUP(CONCATENATE(D415,"-",E415),'[2]Three Phase - UG'!$C$8:$T$18,10,FALSE),""),"")</f>
        <v/>
      </c>
      <c r="L415" s="679" t="str">
        <f>IF(D415&lt;&gt;"",IF(E415&lt;&gt;"",VLOOKUP(CONCATENATE(D415,"-",E415),'[2]Three Phase - UG'!$C$8:$T$18,12,FALSE),""),"")</f>
        <v/>
      </c>
      <c r="M415" s="679" t="str">
        <f>IF(D415&lt;&gt;"",IF(E415&lt;&gt;"",VLOOKUP(CONCATENATE(D415,"-",E415),'[2]Three Phase - UG'!$C$8:$T$18,13,FALSE),""),"")</f>
        <v/>
      </c>
      <c r="N415" s="678" t="str">
        <f>IF(D415&lt;&gt;"",IF(E415&lt;&gt;"",VLOOKUP(CONCATENATE(D415,"-",E415),'[2]Three Phase - UG'!$C$8:$T$18,15,FALSE)*1000000,""),"")</f>
        <v/>
      </c>
      <c r="O415" s="679"/>
      <c r="P415" s="678"/>
      <c r="W415" s="671"/>
      <c r="X415" s="606"/>
      <c r="Y415" s="606"/>
      <c r="Z415" s="606"/>
      <c r="AA415" s="606"/>
      <c r="AB415" s="606"/>
      <c r="AC415" s="606"/>
      <c r="AD415" s="606"/>
      <c r="AE415" s="606"/>
      <c r="AF415" s="625"/>
      <c r="AG415" s="625"/>
      <c r="AH415" s="625"/>
      <c r="AI415" s="625"/>
      <c r="AJ415" s="625"/>
      <c r="AK415" s="625"/>
      <c r="AL415" s="625"/>
      <c r="AM415" s="625"/>
    </row>
    <row r="416" spans="2:39" s="672" customFormat="1" x14ac:dyDescent="0.25">
      <c r="B416" s="677"/>
      <c r="C416" s="677"/>
      <c r="D416" s="676"/>
      <c r="E416" s="675"/>
      <c r="F416" s="675"/>
      <c r="G416" s="673"/>
      <c r="H416" s="674"/>
      <c r="I416" s="673"/>
      <c r="J416" s="679" t="str">
        <f>IF(D416&lt;&gt;"",IF(E416&lt;&gt;"",VLOOKUP(CONCATENATE(D416,"-",E416),'[2]Three Phase - UG'!$C$8:$T$18,9,FALSE),""),"")</f>
        <v/>
      </c>
      <c r="K416" s="679" t="str">
        <f>IF(D416&lt;&gt;"",IF(E416&lt;&gt;"",VLOOKUP(CONCATENATE(D416,"-",E416),'[2]Three Phase - UG'!$C$8:$T$18,10,FALSE),""),"")</f>
        <v/>
      </c>
      <c r="L416" s="679" t="str">
        <f>IF(D416&lt;&gt;"",IF(E416&lt;&gt;"",VLOOKUP(CONCATENATE(D416,"-",E416),'[2]Three Phase - UG'!$C$8:$T$18,12,FALSE),""),"")</f>
        <v/>
      </c>
      <c r="M416" s="679" t="str">
        <f>IF(D416&lt;&gt;"",IF(E416&lt;&gt;"",VLOOKUP(CONCATENATE(D416,"-",E416),'[2]Three Phase - UG'!$C$8:$T$18,13,FALSE),""),"")</f>
        <v/>
      </c>
      <c r="N416" s="678" t="str">
        <f>IF(D416&lt;&gt;"",IF(E416&lt;&gt;"",VLOOKUP(CONCATENATE(D416,"-",E416),'[2]Three Phase - UG'!$C$8:$T$18,15,FALSE)*1000000,""),"")</f>
        <v/>
      </c>
      <c r="O416" s="679"/>
      <c r="P416" s="678"/>
      <c r="W416" s="671"/>
      <c r="X416" s="606"/>
      <c r="Y416" s="606"/>
      <c r="Z416" s="606"/>
      <c r="AA416" s="606"/>
      <c r="AB416" s="606"/>
      <c r="AC416" s="606"/>
      <c r="AD416" s="606"/>
      <c r="AE416" s="606"/>
      <c r="AF416" s="625"/>
      <c r="AG416" s="625"/>
      <c r="AH416" s="625"/>
      <c r="AI416" s="625"/>
      <c r="AJ416" s="625"/>
      <c r="AK416" s="625"/>
      <c r="AL416" s="625"/>
      <c r="AM416" s="625"/>
    </row>
    <row r="417" spans="2:39" s="672" customFormat="1" x14ac:dyDescent="0.25">
      <c r="B417" s="677"/>
      <c r="C417" s="677"/>
      <c r="D417" s="676"/>
      <c r="E417" s="675"/>
      <c r="F417" s="675"/>
      <c r="G417" s="673"/>
      <c r="H417" s="674"/>
      <c r="I417" s="673"/>
      <c r="J417" s="679" t="str">
        <f>IF(D417&lt;&gt;"",IF(E417&lt;&gt;"",VLOOKUP(CONCATENATE(D417,"-",E417),'[2]Three Phase - UG'!$C$8:$T$18,9,FALSE),""),"")</f>
        <v/>
      </c>
      <c r="K417" s="679" t="str">
        <f>IF(D417&lt;&gt;"",IF(E417&lt;&gt;"",VLOOKUP(CONCATENATE(D417,"-",E417),'[2]Three Phase - UG'!$C$8:$T$18,10,FALSE),""),"")</f>
        <v/>
      </c>
      <c r="L417" s="679" t="str">
        <f>IF(D417&lt;&gt;"",IF(E417&lt;&gt;"",VLOOKUP(CONCATENATE(D417,"-",E417),'[2]Three Phase - UG'!$C$8:$T$18,12,FALSE),""),"")</f>
        <v/>
      </c>
      <c r="M417" s="679" t="str">
        <f>IF(D417&lt;&gt;"",IF(E417&lt;&gt;"",VLOOKUP(CONCATENATE(D417,"-",E417),'[2]Three Phase - UG'!$C$8:$T$18,13,FALSE),""),"")</f>
        <v/>
      </c>
      <c r="N417" s="678" t="str">
        <f>IF(D417&lt;&gt;"",IF(E417&lt;&gt;"",VLOOKUP(CONCATENATE(D417,"-",E417),'[2]Three Phase - UG'!$C$8:$T$18,15,FALSE)*1000000,""),"")</f>
        <v/>
      </c>
      <c r="O417" s="679"/>
      <c r="P417" s="678"/>
      <c r="W417" s="671"/>
      <c r="X417" s="606"/>
      <c r="Y417" s="606"/>
      <c r="Z417" s="606"/>
      <c r="AA417" s="606"/>
      <c r="AB417" s="606"/>
      <c r="AC417" s="606"/>
      <c r="AD417" s="606"/>
      <c r="AE417" s="606"/>
      <c r="AF417" s="625"/>
      <c r="AG417" s="625"/>
      <c r="AH417" s="625"/>
      <c r="AI417" s="625"/>
      <c r="AJ417" s="625"/>
      <c r="AK417" s="625"/>
      <c r="AL417" s="625"/>
      <c r="AM417" s="625"/>
    </row>
    <row r="418" spans="2:39" s="672" customFormat="1" x14ac:dyDescent="0.25">
      <c r="B418" s="677"/>
      <c r="C418" s="677"/>
      <c r="D418" s="676"/>
      <c r="E418" s="675"/>
      <c r="F418" s="675"/>
      <c r="G418" s="673"/>
      <c r="H418" s="674"/>
      <c r="I418" s="673"/>
      <c r="J418" s="679" t="str">
        <f>IF(D418&lt;&gt;"",IF(E418&lt;&gt;"",VLOOKUP(CONCATENATE(D418,"-",E418),'[2]Three Phase - UG'!$C$8:$T$18,9,FALSE),""),"")</f>
        <v/>
      </c>
      <c r="K418" s="679" t="str">
        <f>IF(D418&lt;&gt;"",IF(E418&lt;&gt;"",VLOOKUP(CONCATENATE(D418,"-",E418),'[2]Three Phase - UG'!$C$8:$T$18,10,FALSE),""),"")</f>
        <v/>
      </c>
      <c r="L418" s="679" t="str">
        <f>IF(D418&lt;&gt;"",IF(E418&lt;&gt;"",VLOOKUP(CONCATENATE(D418,"-",E418),'[2]Three Phase - UG'!$C$8:$T$18,12,FALSE),""),"")</f>
        <v/>
      </c>
      <c r="M418" s="679" t="str">
        <f>IF(D418&lt;&gt;"",IF(E418&lt;&gt;"",VLOOKUP(CONCATENATE(D418,"-",E418),'[2]Three Phase - UG'!$C$8:$T$18,13,FALSE),""),"")</f>
        <v/>
      </c>
      <c r="N418" s="678" t="str">
        <f>IF(D418&lt;&gt;"",IF(E418&lt;&gt;"",VLOOKUP(CONCATENATE(D418,"-",E418),'[2]Three Phase - UG'!$C$8:$T$18,15,FALSE)*1000000,""),"")</f>
        <v/>
      </c>
      <c r="O418" s="679"/>
      <c r="P418" s="678"/>
      <c r="W418" s="671"/>
      <c r="X418" s="606"/>
      <c r="Y418" s="606"/>
      <c r="Z418" s="606"/>
      <c r="AA418" s="606"/>
      <c r="AB418" s="606"/>
      <c r="AC418" s="606"/>
      <c r="AD418" s="606"/>
      <c r="AE418" s="606"/>
      <c r="AF418" s="625"/>
      <c r="AG418" s="625"/>
      <c r="AH418" s="625"/>
      <c r="AI418" s="625"/>
      <c r="AJ418" s="625"/>
      <c r="AK418" s="625"/>
      <c r="AL418" s="625"/>
      <c r="AM418" s="625"/>
    </row>
    <row r="419" spans="2:39" s="672" customFormat="1" x14ac:dyDescent="0.25">
      <c r="B419" s="677"/>
      <c r="C419" s="677"/>
      <c r="D419" s="676"/>
      <c r="E419" s="675"/>
      <c r="F419" s="675"/>
      <c r="G419" s="673"/>
      <c r="H419" s="674"/>
      <c r="I419" s="673"/>
      <c r="J419" s="679" t="str">
        <f>IF(D419&lt;&gt;"",IF(E419&lt;&gt;"",VLOOKUP(CONCATENATE(D419,"-",E419),'[2]Three Phase - UG'!$C$8:$T$18,9,FALSE),""),"")</f>
        <v/>
      </c>
      <c r="K419" s="679" t="str">
        <f>IF(D419&lt;&gt;"",IF(E419&lt;&gt;"",VLOOKUP(CONCATENATE(D419,"-",E419),'[2]Three Phase - UG'!$C$8:$T$18,10,FALSE),""),"")</f>
        <v/>
      </c>
      <c r="L419" s="679" t="str">
        <f>IF(D419&lt;&gt;"",IF(E419&lt;&gt;"",VLOOKUP(CONCATENATE(D419,"-",E419),'[2]Three Phase - UG'!$C$8:$T$18,12,FALSE),""),"")</f>
        <v/>
      </c>
      <c r="M419" s="679" t="str">
        <f>IF(D419&lt;&gt;"",IF(E419&lt;&gt;"",VLOOKUP(CONCATENATE(D419,"-",E419),'[2]Three Phase - UG'!$C$8:$T$18,13,FALSE),""),"")</f>
        <v/>
      </c>
      <c r="N419" s="678" t="str">
        <f>IF(D419&lt;&gt;"",IF(E419&lt;&gt;"",VLOOKUP(CONCATENATE(D419,"-",E419),'[2]Three Phase - UG'!$C$8:$T$18,15,FALSE)*1000000,""),"")</f>
        <v/>
      </c>
      <c r="O419" s="679"/>
      <c r="P419" s="678"/>
      <c r="W419" s="671"/>
      <c r="X419" s="606"/>
      <c r="Y419" s="606"/>
      <c r="Z419" s="606"/>
      <c r="AA419" s="606"/>
      <c r="AB419" s="606"/>
      <c r="AC419" s="606"/>
      <c r="AD419" s="606"/>
      <c r="AE419" s="606"/>
      <c r="AF419" s="625"/>
      <c r="AG419" s="625"/>
      <c r="AH419" s="625"/>
      <c r="AI419" s="625"/>
      <c r="AJ419" s="625"/>
      <c r="AK419" s="625"/>
      <c r="AL419" s="625"/>
      <c r="AM419" s="625"/>
    </row>
    <row r="420" spans="2:39" s="672" customFormat="1" x14ac:dyDescent="0.25">
      <c r="B420" s="677"/>
      <c r="C420" s="677"/>
      <c r="D420" s="676"/>
      <c r="E420" s="675"/>
      <c r="F420" s="675"/>
      <c r="G420" s="673"/>
      <c r="H420" s="674"/>
      <c r="I420" s="673"/>
      <c r="J420" s="679" t="str">
        <f>IF(D420&lt;&gt;"",IF(E420&lt;&gt;"",VLOOKUP(CONCATENATE(D420,"-",E420),'[2]Three Phase - UG'!$C$8:$T$18,9,FALSE),""),"")</f>
        <v/>
      </c>
      <c r="K420" s="679" t="str">
        <f>IF(D420&lt;&gt;"",IF(E420&lt;&gt;"",VLOOKUP(CONCATENATE(D420,"-",E420),'[2]Three Phase - UG'!$C$8:$T$18,10,FALSE),""),"")</f>
        <v/>
      </c>
      <c r="L420" s="679" t="str">
        <f>IF(D420&lt;&gt;"",IF(E420&lt;&gt;"",VLOOKUP(CONCATENATE(D420,"-",E420),'[2]Three Phase - UG'!$C$8:$T$18,12,FALSE),""),"")</f>
        <v/>
      </c>
      <c r="M420" s="679" t="str">
        <f>IF(D420&lt;&gt;"",IF(E420&lt;&gt;"",VLOOKUP(CONCATENATE(D420,"-",E420),'[2]Three Phase - UG'!$C$8:$T$18,13,FALSE),""),"")</f>
        <v/>
      </c>
      <c r="N420" s="678" t="str">
        <f>IF(D420&lt;&gt;"",IF(E420&lt;&gt;"",VLOOKUP(CONCATENATE(D420,"-",E420),'[2]Three Phase - UG'!$C$8:$T$18,15,FALSE)*1000000,""),"")</f>
        <v/>
      </c>
      <c r="O420" s="679"/>
      <c r="P420" s="678"/>
      <c r="W420" s="671"/>
      <c r="X420" s="606"/>
      <c r="Y420" s="606"/>
      <c r="Z420" s="606"/>
      <c r="AA420" s="606"/>
      <c r="AB420" s="606"/>
      <c r="AC420" s="606"/>
      <c r="AD420" s="606"/>
      <c r="AE420" s="606"/>
      <c r="AF420" s="625"/>
      <c r="AG420" s="625"/>
      <c r="AH420" s="625"/>
      <c r="AI420" s="625"/>
      <c r="AJ420" s="625"/>
      <c r="AK420" s="625"/>
      <c r="AL420" s="625"/>
      <c r="AM420" s="625"/>
    </row>
    <row r="421" spans="2:39" s="672" customFormat="1" x14ac:dyDescent="0.25">
      <c r="B421" s="677"/>
      <c r="C421" s="677"/>
      <c r="D421" s="676"/>
      <c r="E421" s="675"/>
      <c r="F421" s="675"/>
      <c r="G421" s="673"/>
      <c r="H421" s="674"/>
      <c r="I421" s="673"/>
      <c r="J421" s="679" t="str">
        <f>IF(D421&lt;&gt;"",IF(E421&lt;&gt;"",VLOOKUP(CONCATENATE(D421,"-",E421),'[2]Three Phase - UG'!$C$8:$T$18,9,FALSE),""),"")</f>
        <v/>
      </c>
      <c r="K421" s="679" t="str">
        <f>IF(D421&lt;&gt;"",IF(E421&lt;&gt;"",VLOOKUP(CONCATENATE(D421,"-",E421),'[2]Three Phase - UG'!$C$8:$T$18,10,FALSE),""),"")</f>
        <v/>
      </c>
      <c r="L421" s="679" t="str">
        <f>IF(D421&lt;&gt;"",IF(E421&lt;&gt;"",VLOOKUP(CONCATENATE(D421,"-",E421),'[2]Three Phase - UG'!$C$8:$T$18,12,FALSE),""),"")</f>
        <v/>
      </c>
      <c r="M421" s="679" t="str">
        <f>IF(D421&lt;&gt;"",IF(E421&lt;&gt;"",VLOOKUP(CONCATENATE(D421,"-",E421),'[2]Three Phase - UG'!$C$8:$T$18,13,FALSE),""),"")</f>
        <v/>
      </c>
      <c r="N421" s="678" t="str">
        <f>IF(D421&lt;&gt;"",IF(E421&lt;&gt;"",VLOOKUP(CONCATENATE(D421,"-",E421),'[2]Three Phase - UG'!$C$8:$T$18,15,FALSE)*1000000,""),"")</f>
        <v/>
      </c>
      <c r="O421" s="679"/>
      <c r="P421" s="678"/>
      <c r="W421" s="671"/>
      <c r="X421" s="606"/>
      <c r="Y421" s="606"/>
      <c r="Z421" s="606"/>
      <c r="AA421" s="606"/>
      <c r="AB421" s="606"/>
      <c r="AC421" s="606"/>
      <c r="AD421" s="606"/>
      <c r="AE421" s="606"/>
      <c r="AF421" s="625"/>
      <c r="AG421" s="625"/>
      <c r="AH421" s="625"/>
      <c r="AI421" s="625"/>
      <c r="AJ421" s="625"/>
      <c r="AK421" s="625"/>
      <c r="AL421" s="625"/>
      <c r="AM421" s="625"/>
    </row>
    <row r="422" spans="2:39" s="672" customFormat="1" x14ac:dyDescent="0.25">
      <c r="B422" s="677"/>
      <c r="C422" s="677"/>
      <c r="D422" s="676"/>
      <c r="E422" s="675"/>
      <c r="F422" s="675"/>
      <c r="G422" s="673"/>
      <c r="H422" s="674"/>
      <c r="I422" s="673"/>
      <c r="J422" s="679" t="str">
        <f>IF(D422&lt;&gt;"",IF(E422&lt;&gt;"",VLOOKUP(CONCATENATE(D422,"-",E422),'[2]Three Phase - UG'!$C$8:$T$18,9,FALSE),""),"")</f>
        <v/>
      </c>
      <c r="K422" s="679" t="str">
        <f>IF(D422&lt;&gt;"",IF(E422&lt;&gt;"",VLOOKUP(CONCATENATE(D422,"-",E422),'[2]Three Phase - UG'!$C$8:$T$18,10,FALSE),""),"")</f>
        <v/>
      </c>
      <c r="L422" s="679" t="str">
        <f>IF(D422&lt;&gt;"",IF(E422&lt;&gt;"",VLOOKUP(CONCATENATE(D422,"-",E422),'[2]Three Phase - UG'!$C$8:$T$18,12,FALSE),""),"")</f>
        <v/>
      </c>
      <c r="M422" s="679" t="str">
        <f>IF(D422&lt;&gt;"",IF(E422&lt;&gt;"",VLOOKUP(CONCATENATE(D422,"-",E422),'[2]Three Phase - UG'!$C$8:$T$18,13,FALSE),""),"")</f>
        <v/>
      </c>
      <c r="N422" s="678" t="str">
        <f>IF(D422&lt;&gt;"",IF(E422&lt;&gt;"",VLOOKUP(CONCATENATE(D422,"-",E422),'[2]Three Phase - UG'!$C$8:$T$18,15,FALSE)*1000000,""),"")</f>
        <v/>
      </c>
      <c r="O422" s="679"/>
      <c r="P422" s="678"/>
      <c r="W422" s="671"/>
      <c r="X422" s="606"/>
      <c r="Y422" s="606"/>
      <c r="Z422" s="606"/>
      <c r="AA422" s="606"/>
      <c r="AB422" s="606"/>
      <c r="AC422" s="606"/>
      <c r="AD422" s="606"/>
      <c r="AE422" s="606"/>
      <c r="AF422" s="625"/>
      <c r="AG422" s="625"/>
      <c r="AH422" s="625"/>
      <c r="AI422" s="625"/>
      <c r="AJ422" s="625"/>
      <c r="AK422" s="625"/>
      <c r="AL422" s="625"/>
      <c r="AM422" s="625"/>
    </row>
    <row r="423" spans="2:39" s="672" customFormat="1" x14ac:dyDescent="0.25">
      <c r="B423" s="677"/>
      <c r="C423" s="677"/>
      <c r="D423" s="676"/>
      <c r="E423" s="675"/>
      <c r="F423" s="675"/>
      <c r="G423" s="673"/>
      <c r="H423" s="674"/>
      <c r="I423" s="673"/>
      <c r="J423" s="679" t="str">
        <f>IF(D423&lt;&gt;"",IF(E423&lt;&gt;"",VLOOKUP(CONCATENATE(D423,"-",E423),'[2]Three Phase - UG'!$C$8:$T$18,9,FALSE),""),"")</f>
        <v/>
      </c>
      <c r="K423" s="679" t="str">
        <f>IF(D423&lt;&gt;"",IF(E423&lt;&gt;"",VLOOKUP(CONCATENATE(D423,"-",E423),'[2]Three Phase - UG'!$C$8:$T$18,10,FALSE),""),"")</f>
        <v/>
      </c>
      <c r="L423" s="679" t="str">
        <f>IF(D423&lt;&gt;"",IF(E423&lt;&gt;"",VLOOKUP(CONCATENATE(D423,"-",E423),'[2]Three Phase - UG'!$C$8:$T$18,12,FALSE),""),"")</f>
        <v/>
      </c>
      <c r="M423" s="679" t="str">
        <f>IF(D423&lt;&gt;"",IF(E423&lt;&gt;"",VLOOKUP(CONCATENATE(D423,"-",E423),'[2]Three Phase - UG'!$C$8:$T$18,13,FALSE),""),"")</f>
        <v/>
      </c>
      <c r="N423" s="678" t="str">
        <f>IF(D423&lt;&gt;"",IF(E423&lt;&gt;"",VLOOKUP(CONCATENATE(D423,"-",E423),'[2]Three Phase - UG'!$C$8:$T$18,15,FALSE)*1000000,""),"")</f>
        <v/>
      </c>
      <c r="O423" s="679"/>
      <c r="P423" s="678"/>
      <c r="W423" s="671"/>
      <c r="X423" s="606"/>
      <c r="Y423" s="606"/>
      <c r="Z423" s="606"/>
      <c r="AA423" s="606"/>
      <c r="AB423" s="606"/>
      <c r="AC423" s="606"/>
      <c r="AD423" s="606"/>
      <c r="AE423" s="606"/>
      <c r="AF423" s="625"/>
      <c r="AG423" s="625"/>
      <c r="AH423" s="625"/>
      <c r="AI423" s="625"/>
      <c r="AJ423" s="625"/>
      <c r="AK423" s="625"/>
      <c r="AL423" s="625"/>
      <c r="AM423" s="625"/>
    </row>
    <row r="424" spans="2:39" s="672" customFormat="1" x14ac:dyDescent="0.25">
      <c r="B424" s="677"/>
      <c r="C424" s="677"/>
      <c r="D424" s="676"/>
      <c r="E424" s="675"/>
      <c r="F424" s="675"/>
      <c r="G424" s="673"/>
      <c r="H424" s="674"/>
      <c r="I424" s="673"/>
      <c r="J424" s="679" t="str">
        <f>IF(D424&lt;&gt;"",IF(E424&lt;&gt;"",VLOOKUP(CONCATENATE(D424,"-",E424),'[2]Three Phase - UG'!$C$8:$T$18,9,FALSE),""),"")</f>
        <v/>
      </c>
      <c r="K424" s="679" t="str">
        <f>IF(D424&lt;&gt;"",IF(E424&lt;&gt;"",VLOOKUP(CONCATENATE(D424,"-",E424),'[2]Three Phase - UG'!$C$8:$T$18,10,FALSE),""),"")</f>
        <v/>
      </c>
      <c r="L424" s="679" t="str">
        <f>IF(D424&lt;&gt;"",IF(E424&lt;&gt;"",VLOOKUP(CONCATENATE(D424,"-",E424),'[2]Three Phase - UG'!$C$8:$T$18,12,FALSE),""),"")</f>
        <v/>
      </c>
      <c r="M424" s="679" t="str">
        <f>IF(D424&lt;&gt;"",IF(E424&lt;&gt;"",VLOOKUP(CONCATENATE(D424,"-",E424),'[2]Three Phase - UG'!$C$8:$T$18,13,FALSE),""),"")</f>
        <v/>
      </c>
      <c r="N424" s="678" t="str">
        <f>IF(D424&lt;&gt;"",IF(E424&lt;&gt;"",VLOOKUP(CONCATENATE(D424,"-",E424),'[2]Three Phase - UG'!$C$8:$T$18,15,FALSE)*1000000,""),"")</f>
        <v/>
      </c>
      <c r="O424" s="679"/>
      <c r="P424" s="678"/>
      <c r="W424" s="671"/>
      <c r="X424" s="606"/>
      <c r="Y424" s="606"/>
      <c r="Z424" s="606"/>
      <c r="AA424" s="606"/>
      <c r="AB424" s="606"/>
      <c r="AC424" s="606"/>
      <c r="AD424" s="606"/>
      <c r="AE424" s="606"/>
      <c r="AF424" s="625"/>
      <c r="AG424" s="625"/>
      <c r="AH424" s="625"/>
      <c r="AI424" s="625"/>
      <c r="AJ424" s="625"/>
      <c r="AK424" s="625"/>
      <c r="AL424" s="625"/>
      <c r="AM424" s="625"/>
    </row>
    <row r="425" spans="2:39" s="672" customFormat="1" x14ac:dyDescent="0.25">
      <c r="B425" s="677"/>
      <c r="C425" s="677"/>
      <c r="D425" s="676"/>
      <c r="E425" s="675"/>
      <c r="F425" s="675"/>
      <c r="G425" s="673"/>
      <c r="H425" s="674"/>
      <c r="I425" s="673"/>
      <c r="J425" s="679" t="str">
        <f>IF(D425&lt;&gt;"",IF(E425&lt;&gt;"",VLOOKUP(CONCATENATE(D425,"-",E425),'[2]Three Phase - UG'!$C$8:$T$18,9,FALSE),""),"")</f>
        <v/>
      </c>
      <c r="K425" s="679" t="str">
        <f>IF(D425&lt;&gt;"",IF(E425&lt;&gt;"",VLOOKUP(CONCATENATE(D425,"-",E425),'[2]Three Phase - UG'!$C$8:$T$18,10,FALSE),""),"")</f>
        <v/>
      </c>
      <c r="L425" s="679" t="str">
        <f>IF(D425&lt;&gt;"",IF(E425&lt;&gt;"",VLOOKUP(CONCATENATE(D425,"-",E425),'[2]Three Phase - UG'!$C$8:$T$18,12,FALSE),""),"")</f>
        <v/>
      </c>
      <c r="M425" s="679" t="str">
        <f>IF(D425&lt;&gt;"",IF(E425&lt;&gt;"",VLOOKUP(CONCATENATE(D425,"-",E425),'[2]Three Phase - UG'!$C$8:$T$18,13,FALSE),""),"")</f>
        <v/>
      </c>
      <c r="N425" s="678" t="str">
        <f>IF(D425&lt;&gt;"",IF(E425&lt;&gt;"",VLOOKUP(CONCATENATE(D425,"-",E425),'[2]Three Phase - UG'!$C$8:$T$18,15,FALSE)*1000000,""),"")</f>
        <v/>
      </c>
      <c r="O425" s="679"/>
      <c r="P425" s="678"/>
      <c r="W425" s="671"/>
      <c r="X425" s="606"/>
      <c r="Y425" s="606"/>
      <c r="Z425" s="606"/>
      <c r="AA425" s="606"/>
      <c r="AB425" s="606"/>
      <c r="AC425" s="606"/>
      <c r="AD425" s="606"/>
      <c r="AE425" s="606"/>
      <c r="AF425" s="625"/>
      <c r="AG425" s="625"/>
      <c r="AH425" s="625"/>
      <c r="AI425" s="625"/>
      <c r="AJ425" s="625"/>
      <c r="AK425" s="625"/>
      <c r="AL425" s="625"/>
      <c r="AM425" s="625"/>
    </row>
    <row r="426" spans="2:39" s="672" customFormat="1" x14ac:dyDescent="0.25">
      <c r="B426" s="677"/>
      <c r="C426" s="677"/>
      <c r="D426" s="676"/>
      <c r="E426" s="675"/>
      <c r="F426" s="675"/>
      <c r="G426" s="673"/>
      <c r="H426" s="674"/>
      <c r="I426" s="673"/>
      <c r="J426" s="679" t="str">
        <f>IF(D426&lt;&gt;"",IF(E426&lt;&gt;"",VLOOKUP(CONCATENATE(D426,"-",E426),'[2]Three Phase - UG'!$C$8:$T$18,9,FALSE),""),"")</f>
        <v/>
      </c>
      <c r="K426" s="679" t="str">
        <f>IF(D426&lt;&gt;"",IF(E426&lt;&gt;"",VLOOKUP(CONCATENATE(D426,"-",E426),'[2]Three Phase - UG'!$C$8:$T$18,10,FALSE),""),"")</f>
        <v/>
      </c>
      <c r="L426" s="679" t="str">
        <f>IF(D426&lt;&gt;"",IF(E426&lt;&gt;"",VLOOKUP(CONCATENATE(D426,"-",E426),'[2]Three Phase - UG'!$C$8:$T$18,12,FALSE),""),"")</f>
        <v/>
      </c>
      <c r="M426" s="679" t="str">
        <f>IF(D426&lt;&gt;"",IF(E426&lt;&gt;"",VLOOKUP(CONCATENATE(D426,"-",E426),'[2]Three Phase - UG'!$C$8:$T$18,13,FALSE),""),"")</f>
        <v/>
      </c>
      <c r="N426" s="678" t="str">
        <f>IF(D426&lt;&gt;"",IF(E426&lt;&gt;"",VLOOKUP(CONCATENATE(D426,"-",E426),'[2]Three Phase - UG'!$C$8:$T$18,15,FALSE)*1000000,""),"")</f>
        <v/>
      </c>
      <c r="O426" s="679"/>
      <c r="P426" s="678"/>
      <c r="W426" s="671"/>
      <c r="X426" s="606"/>
      <c r="Y426" s="606"/>
      <c r="Z426" s="606"/>
      <c r="AA426" s="606"/>
      <c r="AB426" s="606"/>
      <c r="AC426" s="606"/>
      <c r="AD426" s="606"/>
      <c r="AE426" s="606"/>
      <c r="AF426" s="625"/>
      <c r="AG426" s="625"/>
      <c r="AH426" s="625"/>
      <c r="AI426" s="625"/>
      <c r="AJ426" s="625"/>
      <c r="AK426" s="625"/>
      <c r="AL426" s="625"/>
      <c r="AM426" s="625"/>
    </row>
    <row r="427" spans="2:39" s="672" customFormat="1" x14ac:dyDescent="0.25">
      <c r="B427" s="677"/>
      <c r="C427" s="677"/>
      <c r="D427" s="676"/>
      <c r="E427" s="675"/>
      <c r="F427" s="675"/>
      <c r="G427" s="673"/>
      <c r="H427" s="674"/>
      <c r="I427" s="673"/>
      <c r="J427" s="679" t="str">
        <f>IF(D427&lt;&gt;"",IF(E427&lt;&gt;"",VLOOKUP(CONCATENATE(D427,"-",E427),'[2]Three Phase - UG'!$C$8:$T$18,9,FALSE),""),"")</f>
        <v/>
      </c>
      <c r="K427" s="679" t="str">
        <f>IF(D427&lt;&gt;"",IF(E427&lt;&gt;"",VLOOKUP(CONCATENATE(D427,"-",E427),'[2]Three Phase - UG'!$C$8:$T$18,10,FALSE),""),"")</f>
        <v/>
      </c>
      <c r="L427" s="679" t="str">
        <f>IF(D427&lt;&gt;"",IF(E427&lt;&gt;"",VLOOKUP(CONCATENATE(D427,"-",E427),'[2]Three Phase - UG'!$C$8:$T$18,12,FALSE),""),"")</f>
        <v/>
      </c>
      <c r="M427" s="679" t="str">
        <f>IF(D427&lt;&gt;"",IF(E427&lt;&gt;"",VLOOKUP(CONCATENATE(D427,"-",E427),'[2]Three Phase - UG'!$C$8:$T$18,13,FALSE),""),"")</f>
        <v/>
      </c>
      <c r="N427" s="678" t="str">
        <f>IF(D427&lt;&gt;"",IF(E427&lt;&gt;"",VLOOKUP(CONCATENATE(D427,"-",E427),'[2]Three Phase - UG'!$C$8:$T$18,15,FALSE)*1000000,""),"")</f>
        <v/>
      </c>
      <c r="O427" s="679"/>
      <c r="P427" s="678"/>
      <c r="W427" s="671"/>
      <c r="X427" s="606"/>
      <c r="Y427" s="606"/>
      <c r="Z427" s="606"/>
      <c r="AA427" s="606"/>
      <c r="AB427" s="606"/>
      <c r="AC427" s="606"/>
      <c r="AD427" s="606"/>
      <c r="AE427" s="606"/>
      <c r="AF427" s="625"/>
      <c r="AG427" s="625"/>
      <c r="AH427" s="625"/>
      <c r="AI427" s="625"/>
      <c r="AJ427" s="625"/>
      <c r="AK427" s="625"/>
      <c r="AL427" s="625"/>
      <c r="AM427" s="625"/>
    </row>
    <row r="428" spans="2:39" s="672" customFormat="1" x14ac:dyDescent="0.25">
      <c r="B428" s="677"/>
      <c r="C428" s="677"/>
      <c r="D428" s="676"/>
      <c r="E428" s="675"/>
      <c r="F428" s="675"/>
      <c r="G428" s="673"/>
      <c r="H428" s="674"/>
      <c r="I428" s="673"/>
      <c r="J428" s="679" t="str">
        <f>IF(D428&lt;&gt;"",IF(E428&lt;&gt;"",VLOOKUP(CONCATENATE(D428,"-",E428),'[2]Three Phase - UG'!$C$8:$T$18,9,FALSE),""),"")</f>
        <v/>
      </c>
      <c r="K428" s="679" t="str">
        <f>IF(D428&lt;&gt;"",IF(E428&lt;&gt;"",VLOOKUP(CONCATENATE(D428,"-",E428),'[2]Three Phase - UG'!$C$8:$T$18,10,FALSE),""),"")</f>
        <v/>
      </c>
      <c r="L428" s="679" t="str">
        <f>IF(D428&lt;&gt;"",IF(E428&lt;&gt;"",VLOOKUP(CONCATENATE(D428,"-",E428),'[2]Three Phase - UG'!$C$8:$T$18,12,FALSE),""),"")</f>
        <v/>
      </c>
      <c r="M428" s="679" t="str">
        <f>IF(D428&lt;&gt;"",IF(E428&lt;&gt;"",VLOOKUP(CONCATENATE(D428,"-",E428),'[2]Three Phase - UG'!$C$8:$T$18,13,FALSE),""),"")</f>
        <v/>
      </c>
      <c r="N428" s="678" t="str">
        <f>IF(D428&lt;&gt;"",IF(E428&lt;&gt;"",VLOOKUP(CONCATENATE(D428,"-",E428),'[2]Three Phase - UG'!$C$8:$T$18,15,FALSE)*1000000,""),"")</f>
        <v/>
      </c>
      <c r="O428" s="679"/>
      <c r="P428" s="678"/>
      <c r="W428" s="671"/>
      <c r="X428" s="606"/>
      <c r="Y428" s="606"/>
      <c r="Z428" s="606"/>
      <c r="AA428" s="606"/>
      <c r="AB428" s="606"/>
      <c r="AC428" s="606"/>
      <c r="AD428" s="606"/>
      <c r="AE428" s="606"/>
      <c r="AF428" s="625"/>
      <c r="AG428" s="625"/>
      <c r="AH428" s="625"/>
      <c r="AI428" s="625"/>
      <c r="AJ428" s="625"/>
      <c r="AK428" s="625"/>
      <c r="AL428" s="625"/>
      <c r="AM428" s="625"/>
    </row>
    <row r="429" spans="2:39" s="672" customFormat="1" x14ac:dyDescent="0.25">
      <c r="B429" s="677"/>
      <c r="C429" s="677"/>
      <c r="D429" s="676"/>
      <c r="E429" s="675"/>
      <c r="F429" s="675"/>
      <c r="G429" s="673"/>
      <c r="H429" s="674"/>
      <c r="I429" s="673"/>
      <c r="J429" s="679" t="str">
        <f>IF(D429&lt;&gt;"",IF(E429&lt;&gt;"",VLOOKUP(CONCATENATE(D429,"-",E429),'[2]Three Phase - UG'!$C$8:$T$18,9,FALSE),""),"")</f>
        <v/>
      </c>
      <c r="K429" s="679" t="str">
        <f>IF(D429&lt;&gt;"",IF(E429&lt;&gt;"",VLOOKUP(CONCATENATE(D429,"-",E429),'[2]Three Phase - UG'!$C$8:$T$18,10,FALSE),""),"")</f>
        <v/>
      </c>
      <c r="L429" s="679" t="str">
        <f>IF(D429&lt;&gt;"",IF(E429&lt;&gt;"",VLOOKUP(CONCATENATE(D429,"-",E429),'[2]Three Phase - UG'!$C$8:$T$18,12,FALSE),""),"")</f>
        <v/>
      </c>
      <c r="M429" s="679" t="str">
        <f>IF(D429&lt;&gt;"",IF(E429&lt;&gt;"",VLOOKUP(CONCATENATE(D429,"-",E429),'[2]Three Phase - UG'!$C$8:$T$18,13,FALSE),""),"")</f>
        <v/>
      </c>
      <c r="N429" s="678" t="str">
        <f>IF(D429&lt;&gt;"",IF(E429&lt;&gt;"",VLOOKUP(CONCATENATE(D429,"-",E429),'[2]Three Phase - UG'!$C$8:$T$18,15,FALSE)*1000000,""),"")</f>
        <v/>
      </c>
      <c r="O429" s="679"/>
      <c r="P429" s="678"/>
      <c r="W429" s="671"/>
      <c r="X429" s="606"/>
      <c r="Y429" s="606"/>
      <c r="Z429" s="606"/>
      <c r="AA429" s="606"/>
      <c r="AB429" s="606"/>
      <c r="AC429" s="606"/>
      <c r="AD429" s="606"/>
      <c r="AE429" s="606"/>
      <c r="AF429" s="625"/>
      <c r="AG429" s="625"/>
      <c r="AH429" s="625"/>
      <c r="AI429" s="625"/>
      <c r="AJ429" s="625"/>
      <c r="AK429" s="625"/>
      <c r="AL429" s="625"/>
      <c r="AM429" s="625"/>
    </row>
    <row r="430" spans="2:39" s="672" customFormat="1" x14ac:dyDescent="0.25">
      <c r="B430" s="677"/>
      <c r="C430" s="677"/>
      <c r="D430" s="676"/>
      <c r="E430" s="675"/>
      <c r="F430" s="675"/>
      <c r="G430" s="673"/>
      <c r="H430" s="674"/>
      <c r="I430" s="673"/>
      <c r="J430" s="679" t="str">
        <f>IF(D430&lt;&gt;"",IF(E430&lt;&gt;"",VLOOKUP(CONCATENATE(D430,"-",E430),'[2]Three Phase - UG'!$C$8:$T$18,9,FALSE),""),"")</f>
        <v/>
      </c>
      <c r="K430" s="679" t="str">
        <f>IF(D430&lt;&gt;"",IF(E430&lt;&gt;"",VLOOKUP(CONCATENATE(D430,"-",E430),'[2]Three Phase - UG'!$C$8:$T$18,10,FALSE),""),"")</f>
        <v/>
      </c>
      <c r="L430" s="679" t="str">
        <f>IF(D430&lt;&gt;"",IF(E430&lt;&gt;"",VLOOKUP(CONCATENATE(D430,"-",E430),'[2]Three Phase - UG'!$C$8:$T$18,12,FALSE),""),"")</f>
        <v/>
      </c>
      <c r="M430" s="679" t="str">
        <f>IF(D430&lt;&gt;"",IF(E430&lt;&gt;"",VLOOKUP(CONCATENATE(D430,"-",E430),'[2]Three Phase - UG'!$C$8:$T$18,13,FALSE),""),"")</f>
        <v/>
      </c>
      <c r="N430" s="678" t="str">
        <f>IF(D430&lt;&gt;"",IF(E430&lt;&gt;"",VLOOKUP(CONCATENATE(D430,"-",E430),'[2]Three Phase - UG'!$C$8:$T$18,15,FALSE)*1000000,""),"")</f>
        <v/>
      </c>
      <c r="O430" s="679"/>
      <c r="P430" s="678"/>
      <c r="W430" s="671"/>
      <c r="X430" s="606"/>
      <c r="Y430" s="606"/>
      <c r="Z430" s="606"/>
      <c r="AA430" s="606"/>
      <c r="AB430" s="606"/>
      <c r="AC430" s="606"/>
      <c r="AD430" s="606"/>
      <c r="AE430" s="606"/>
      <c r="AF430" s="625"/>
      <c r="AG430" s="625"/>
      <c r="AH430" s="625"/>
      <c r="AI430" s="625"/>
      <c r="AJ430" s="625"/>
      <c r="AK430" s="625"/>
      <c r="AL430" s="625"/>
      <c r="AM430" s="625"/>
    </row>
    <row r="431" spans="2:39" s="672" customFormat="1" x14ac:dyDescent="0.25">
      <c r="B431" s="677"/>
      <c r="C431" s="677"/>
      <c r="D431" s="676"/>
      <c r="E431" s="675"/>
      <c r="F431" s="675"/>
      <c r="G431" s="673"/>
      <c r="H431" s="674"/>
      <c r="I431" s="673"/>
      <c r="J431" s="679" t="str">
        <f>IF(D431&lt;&gt;"",IF(E431&lt;&gt;"",VLOOKUP(CONCATENATE(D431,"-",E431),'[2]Three Phase - UG'!$C$8:$T$18,9,FALSE),""),"")</f>
        <v/>
      </c>
      <c r="K431" s="679" t="str">
        <f>IF(D431&lt;&gt;"",IF(E431&lt;&gt;"",VLOOKUP(CONCATENATE(D431,"-",E431),'[2]Three Phase - UG'!$C$8:$T$18,10,FALSE),""),"")</f>
        <v/>
      </c>
      <c r="L431" s="679" t="str">
        <f>IF(D431&lt;&gt;"",IF(E431&lt;&gt;"",VLOOKUP(CONCATENATE(D431,"-",E431),'[2]Three Phase - UG'!$C$8:$T$18,12,FALSE),""),"")</f>
        <v/>
      </c>
      <c r="M431" s="679" t="str">
        <f>IF(D431&lt;&gt;"",IF(E431&lt;&gt;"",VLOOKUP(CONCATENATE(D431,"-",E431),'[2]Three Phase - UG'!$C$8:$T$18,13,FALSE),""),"")</f>
        <v/>
      </c>
      <c r="N431" s="678" t="str">
        <f>IF(D431&lt;&gt;"",IF(E431&lt;&gt;"",VLOOKUP(CONCATENATE(D431,"-",E431),'[2]Three Phase - UG'!$C$8:$T$18,15,FALSE)*1000000,""),"")</f>
        <v/>
      </c>
      <c r="O431" s="679"/>
      <c r="P431" s="678"/>
      <c r="W431" s="671"/>
      <c r="X431" s="606"/>
      <c r="Y431" s="606"/>
      <c r="Z431" s="606"/>
      <c r="AA431" s="606"/>
      <c r="AB431" s="606"/>
      <c r="AC431" s="606"/>
      <c r="AD431" s="606"/>
      <c r="AE431" s="606"/>
      <c r="AF431" s="625"/>
      <c r="AG431" s="625"/>
      <c r="AH431" s="625"/>
      <c r="AI431" s="625"/>
      <c r="AJ431" s="625"/>
      <c r="AK431" s="625"/>
      <c r="AL431" s="625"/>
      <c r="AM431" s="625"/>
    </row>
    <row r="432" spans="2:39" s="672" customFormat="1" x14ac:dyDescent="0.25">
      <c r="B432" s="677"/>
      <c r="C432" s="677"/>
      <c r="D432" s="676"/>
      <c r="E432" s="675"/>
      <c r="F432" s="675"/>
      <c r="G432" s="673"/>
      <c r="H432" s="674"/>
      <c r="I432" s="673"/>
      <c r="J432" s="679" t="str">
        <f>IF(D432&lt;&gt;"",IF(E432&lt;&gt;"",VLOOKUP(CONCATENATE(D432,"-",E432),'[2]Three Phase - UG'!$C$8:$T$18,9,FALSE),""),"")</f>
        <v/>
      </c>
      <c r="K432" s="679" t="str">
        <f>IF(D432&lt;&gt;"",IF(E432&lt;&gt;"",VLOOKUP(CONCATENATE(D432,"-",E432),'[2]Three Phase - UG'!$C$8:$T$18,10,FALSE),""),"")</f>
        <v/>
      </c>
      <c r="L432" s="679" t="str">
        <f>IF(D432&lt;&gt;"",IF(E432&lt;&gt;"",VLOOKUP(CONCATENATE(D432,"-",E432),'[2]Three Phase - UG'!$C$8:$T$18,12,FALSE),""),"")</f>
        <v/>
      </c>
      <c r="M432" s="679" t="str">
        <f>IF(D432&lt;&gt;"",IF(E432&lt;&gt;"",VLOOKUP(CONCATENATE(D432,"-",E432),'[2]Three Phase - UG'!$C$8:$T$18,13,FALSE),""),"")</f>
        <v/>
      </c>
      <c r="N432" s="678" t="str">
        <f>IF(D432&lt;&gt;"",IF(E432&lt;&gt;"",VLOOKUP(CONCATENATE(D432,"-",E432),'[2]Three Phase - UG'!$C$8:$T$18,15,FALSE)*1000000,""),"")</f>
        <v/>
      </c>
      <c r="O432" s="679"/>
      <c r="P432" s="678"/>
      <c r="W432" s="671"/>
      <c r="X432" s="606"/>
      <c r="Y432" s="606"/>
      <c r="Z432" s="606"/>
      <c r="AA432" s="606"/>
      <c r="AB432" s="606"/>
      <c r="AC432" s="606"/>
      <c r="AD432" s="606"/>
      <c r="AE432" s="606"/>
      <c r="AF432" s="625"/>
      <c r="AG432" s="625"/>
      <c r="AH432" s="625"/>
      <c r="AI432" s="625"/>
      <c r="AJ432" s="625"/>
      <c r="AK432" s="625"/>
      <c r="AL432" s="625"/>
      <c r="AM432" s="625"/>
    </row>
    <row r="433" spans="2:39" s="672" customFormat="1" x14ac:dyDescent="0.25">
      <c r="B433" s="677"/>
      <c r="C433" s="677"/>
      <c r="D433" s="676"/>
      <c r="E433" s="675"/>
      <c r="F433" s="675"/>
      <c r="G433" s="673"/>
      <c r="H433" s="674"/>
      <c r="I433" s="673"/>
      <c r="J433" s="679" t="str">
        <f>IF(D433&lt;&gt;"",IF(E433&lt;&gt;"",VLOOKUP(CONCATENATE(D433,"-",E433),'[2]Three Phase - UG'!$C$8:$T$18,9,FALSE),""),"")</f>
        <v/>
      </c>
      <c r="K433" s="679" t="str">
        <f>IF(D433&lt;&gt;"",IF(E433&lt;&gt;"",VLOOKUP(CONCATENATE(D433,"-",E433),'[2]Three Phase - UG'!$C$8:$T$18,10,FALSE),""),"")</f>
        <v/>
      </c>
      <c r="L433" s="679" t="str">
        <f>IF(D433&lt;&gt;"",IF(E433&lt;&gt;"",VLOOKUP(CONCATENATE(D433,"-",E433),'[2]Three Phase - UG'!$C$8:$T$18,12,FALSE),""),"")</f>
        <v/>
      </c>
      <c r="M433" s="679" t="str">
        <f>IF(D433&lt;&gt;"",IF(E433&lt;&gt;"",VLOOKUP(CONCATENATE(D433,"-",E433),'[2]Three Phase - UG'!$C$8:$T$18,13,FALSE),""),"")</f>
        <v/>
      </c>
      <c r="N433" s="678" t="str">
        <f>IF(D433&lt;&gt;"",IF(E433&lt;&gt;"",VLOOKUP(CONCATENATE(D433,"-",E433),'[2]Three Phase - UG'!$C$8:$T$18,15,FALSE)*1000000,""),"")</f>
        <v/>
      </c>
      <c r="O433" s="679"/>
      <c r="P433" s="678"/>
      <c r="W433" s="671"/>
      <c r="X433" s="606"/>
      <c r="Y433" s="606"/>
      <c r="Z433" s="606"/>
      <c r="AA433" s="606"/>
      <c r="AB433" s="606"/>
      <c r="AC433" s="606"/>
      <c r="AD433" s="606"/>
      <c r="AE433" s="606"/>
      <c r="AF433" s="625"/>
      <c r="AG433" s="625"/>
      <c r="AH433" s="625"/>
      <c r="AI433" s="625"/>
      <c r="AJ433" s="625"/>
      <c r="AK433" s="625"/>
      <c r="AL433" s="625"/>
      <c r="AM433" s="625"/>
    </row>
    <row r="434" spans="2:39" s="672" customFormat="1" x14ac:dyDescent="0.25">
      <c r="B434" s="677"/>
      <c r="C434" s="677"/>
      <c r="D434" s="676"/>
      <c r="E434" s="675"/>
      <c r="F434" s="675"/>
      <c r="G434" s="673"/>
      <c r="H434" s="674"/>
      <c r="I434" s="673"/>
      <c r="J434" s="679" t="str">
        <f>IF(D434&lt;&gt;"",IF(E434&lt;&gt;"",VLOOKUP(CONCATENATE(D434,"-",E434),'[2]Three Phase - UG'!$C$8:$T$18,9,FALSE),""),"")</f>
        <v/>
      </c>
      <c r="K434" s="679" t="str">
        <f>IF(D434&lt;&gt;"",IF(E434&lt;&gt;"",VLOOKUP(CONCATENATE(D434,"-",E434),'[2]Three Phase - UG'!$C$8:$T$18,10,FALSE),""),"")</f>
        <v/>
      </c>
      <c r="L434" s="679" t="str">
        <f>IF(D434&lt;&gt;"",IF(E434&lt;&gt;"",VLOOKUP(CONCATENATE(D434,"-",E434),'[2]Three Phase - UG'!$C$8:$T$18,12,FALSE),""),"")</f>
        <v/>
      </c>
      <c r="M434" s="679" t="str">
        <f>IF(D434&lt;&gt;"",IF(E434&lt;&gt;"",VLOOKUP(CONCATENATE(D434,"-",E434),'[2]Three Phase - UG'!$C$8:$T$18,13,FALSE),""),"")</f>
        <v/>
      </c>
      <c r="N434" s="678" t="str">
        <f>IF(D434&lt;&gt;"",IF(E434&lt;&gt;"",VLOOKUP(CONCATENATE(D434,"-",E434),'[2]Three Phase - UG'!$C$8:$T$18,15,FALSE)*1000000,""),"")</f>
        <v/>
      </c>
      <c r="O434" s="679"/>
      <c r="P434" s="678"/>
      <c r="W434" s="671"/>
      <c r="X434" s="606"/>
      <c r="Y434" s="606"/>
      <c r="Z434" s="606"/>
      <c r="AA434" s="606"/>
      <c r="AB434" s="606"/>
      <c r="AC434" s="606"/>
      <c r="AD434" s="606"/>
      <c r="AE434" s="606"/>
      <c r="AF434" s="625"/>
      <c r="AG434" s="625"/>
      <c r="AH434" s="625"/>
      <c r="AI434" s="625"/>
      <c r="AJ434" s="625"/>
      <c r="AK434" s="625"/>
      <c r="AL434" s="625"/>
      <c r="AM434" s="625"/>
    </row>
    <row r="435" spans="2:39" s="672" customFormat="1" x14ac:dyDescent="0.25">
      <c r="B435" s="677"/>
      <c r="C435" s="677"/>
      <c r="D435" s="676"/>
      <c r="E435" s="675"/>
      <c r="F435" s="675"/>
      <c r="G435" s="673"/>
      <c r="H435" s="674"/>
      <c r="I435" s="673"/>
      <c r="J435" s="679" t="str">
        <f>IF(D435&lt;&gt;"",IF(E435&lt;&gt;"",VLOOKUP(CONCATENATE(D435,"-",E435),'[2]Three Phase - UG'!$C$8:$T$18,9,FALSE),""),"")</f>
        <v/>
      </c>
      <c r="K435" s="679" t="str">
        <f>IF(D435&lt;&gt;"",IF(E435&lt;&gt;"",VLOOKUP(CONCATENATE(D435,"-",E435),'[2]Three Phase - UG'!$C$8:$T$18,10,FALSE),""),"")</f>
        <v/>
      </c>
      <c r="L435" s="679" t="str">
        <f>IF(D435&lt;&gt;"",IF(E435&lt;&gt;"",VLOOKUP(CONCATENATE(D435,"-",E435),'[2]Three Phase - UG'!$C$8:$T$18,12,FALSE),""),"")</f>
        <v/>
      </c>
      <c r="M435" s="679" t="str">
        <f>IF(D435&lt;&gt;"",IF(E435&lt;&gt;"",VLOOKUP(CONCATENATE(D435,"-",E435),'[2]Three Phase - UG'!$C$8:$T$18,13,FALSE),""),"")</f>
        <v/>
      </c>
      <c r="N435" s="678" t="str">
        <f>IF(D435&lt;&gt;"",IF(E435&lt;&gt;"",VLOOKUP(CONCATENATE(D435,"-",E435),'[2]Three Phase - UG'!$C$8:$T$18,15,FALSE)*1000000,""),"")</f>
        <v/>
      </c>
      <c r="O435" s="679"/>
      <c r="P435" s="678"/>
      <c r="W435" s="671"/>
      <c r="X435" s="606"/>
      <c r="Y435" s="606"/>
      <c r="Z435" s="606"/>
      <c r="AA435" s="606"/>
      <c r="AB435" s="606"/>
      <c r="AC435" s="606"/>
      <c r="AD435" s="606"/>
      <c r="AE435" s="606"/>
      <c r="AF435" s="625"/>
      <c r="AG435" s="625"/>
      <c r="AH435" s="625"/>
      <c r="AI435" s="625"/>
      <c r="AJ435" s="625"/>
      <c r="AK435" s="625"/>
      <c r="AL435" s="625"/>
      <c r="AM435" s="625"/>
    </row>
    <row r="436" spans="2:39" s="672" customFormat="1" x14ac:dyDescent="0.25">
      <c r="B436" s="677"/>
      <c r="C436" s="677"/>
      <c r="D436" s="676"/>
      <c r="E436" s="675"/>
      <c r="F436" s="675"/>
      <c r="G436" s="673"/>
      <c r="H436" s="674"/>
      <c r="I436" s="673"/>
      <c r="J436" s="679" t="str">
        <f>IF(D436&lt;&gt;"",IF(E436&lt;&gt;"",VLOOKUP(CONCATENATE(D436,"-",E436),'[2]Three Phase - UG'!$C$8:$T$18,9,FALSE),""),"")</f>
        <v/>
      </c>
      <c r="K436" s="679" t="str">
        <f>IF(D436&lt;&gt;"",IF(E436&lt;&gt;"",VLOOKUP(CONCATENATE(D436,"-",E436),'[2]Three Phase - UG'!$C$8:$T$18,10,FALSE),""),"")</f>
        <v/>
      </c>
      <c r="L436" s="679" t="str">
        <f>IF(D436&lt;&gt;"",IF(E436&lt;&gt;"",VLOOKUP(CONCATENATE(D436,"-",E436),'[2]Three Phase - UG'!$C$8:$T$18,12,FALSE),""),"")</f>
        <v/>
      </c>
      <c r="M436" s="679" t="str">
        <f>IF(D436&lt;&gt;"",IF(E436&lt;&gt;"",VLOOKUP(CONCATENATE(D436,"-",E436),'[2]Three Phase - UG'!$C$8:$T$18,13,FALSE),""),"")</f>
        <v/>
      </c>
      <c r="N436" s="678" t="str">
        <f>IF(D436&lt;&gt;"",IF(E436&lt;&gt;"",VLOOKUP(CONCATENATE(D436,"-",E436),'[2]Three Phase - UG'!$C$8:$T$18,15,FALSE)*1000000,""),"")</f>
        <v/>
      </c>
      <c r="O436" s="679"/>
      <c r="P436" s="678"/>
      <c r="W436" s="671"/>
      <c r="X436" s="606"/>
      <c r="Y436" s="606"/>
      <c r="Z436" s="606"/>
      <c r="AA436" s="606"/>
      <c r="AB436" s="606"/>
      <c r="AC436" s="606"/>
      <c r="AD436" s="606"/>
      <c r="AE436" s="606"/>
      <c r="AF436" s="625"/>
      <c r="AG436" s="625"/>
      <c r="AH436" s="625"/>
      <c r="AI436" s="625"/>
      <c r="AJ436" s="625"/>
      <c r="AK436" s="625"/>
      <c r="AL436" s="625"/>
      <c r="AM436" s="625"/>
    </row>
    <row r="437" spans="2:39" s="672" customFormat="1" x14ac:dyDescent="0.25">
      <c r="B437" s="677"/>
      <c r="C437" s="677"/>
      <c r="D437" s="676"/>
      <c r="E437" s="675"/>
      <c r="F437" s="675"/>
      <c r="G437" s="673"/>
      <c r="H437" s="674"/>
      <c r="I437" s="673"/>
      <c r="J437" s="679" t="str">
        <f>IF(D437&lt;&gt;"",IF(E437&lt;&gt;"",VLOOKUP(CONCATENATE(D437,"-",E437),'[2]Three Phase - UG'!$C$8:$T$18,9,FALSE),""),"")</f>
        <v/>
      </c>
      <c r="K437" s="679" t="str">
        <f>IF(D437&lt;&gt;"",IF(E437&lt;&gt;"",VLOOKUP(CONCATENATE(D437,"-",E437),'[2]Three Phase - UG'!$C$8:$T$18,10,FALSE),""),"")</f>
        <v/>
      </c>
      <c r="L437" s="679" t="str">
        <f>IF(D437&lt;&gt;"",IF(E437&lt;&gt;"",VLOOKUP(CONCATENATE(D437,"-",E437),'[2]Three Phase - UG'!$C$8:$T$18,12,FALSE),""),"")</f>
        <v/>
      </c>
      <c r="M437" s="679" t="str">
        <f>IF(D437&lt;&gt;"",IF(E437&lt;&gt;"",VLOOKUP(CONCATENATE(D437,"-",E437),'[2]Three Phase - UG'!$C$8:$T$18,13,FALSE),""),"")</f>
        <v/>
      </c>
      <c r="N437" s="678" t="str">
        <f>IF(D437&lt;&gt;"",IF(E437&lt;&gt;"",VLOOKUP(CONCATENATE(D437,"-",E437),'[2]Three Phase - UG'!$C$8:$T$18,15,FALSE)*1000000,""),"")</f>
        <v/>
      </c>
      <c r="O437" s="679"/>
      <c r="P437" s="678"/>
      <c r="W437" s="671"/>
      <c r="X437" s="606"/>
      <c r="Y437" s="606"/>
      <c r="Z437" s="606"/>
      <c r="AA437" s="606"/>
      <c r="AB437" s="606"/>
      <c r="AC437" s="606"/>
      <c r="AD437" s="606"/>
      <c r="AE437" s="606"/>
      <c r="AF437" s="625"/>
      <c r="AG437" s="625"/>
      <c r="AH437" s="625"/>
      <c r="AI437" s="625"/>
      <c r="AJ437" s="625"/>
      <c r="AK437" s="625"/>
      <c r="AL437" s="625"/>
      <c r="AM437" s="625"/>
    </row>
    <row r="438" spans="2:39" s="672" customFormat="1" x14ac:dyDescent="0.25">
      <c r="B438" s="677"/>
      <c r="C438" s="677"/>
      <c r="D438" s="676"/>
      <c r="E438" s="675"/>
      <c r="F438" s="675"/>
      <c r="G438" s="673"/>
      <c r="H438" s="674"/>
      <c r="I438" s="673"/>
      <c r="J438" s="679" t="str">
        <f>IF(D438&lt;&gt;"",IF(E438&lt;&gt;"",VLOOKUP(CONCATENATE(D438,"-",E438),'[2]Three Phase - UG'!$C$8:$T$18,9,FALSE),""),"")</f>
        <v/>
      </c>
      <c r="K438" s="679" t="str">
        <f>IF(D438&lt;&gt;"",IF(E438&lt;&gt;"",VLOOKUP(CONCATENATE(D438,"-",E438),'[2]Three Phase - UG'!$C$8:$T$18,10,FALSE),""),"")</f>
        <v/>
      </c>
      <c r="L438" s="679" t="str">
        <f>IF(D438&lt;&gt;"",IF(E438&lt;&gt;"",VLOOKUP(CONCATENATE(D438,"-",E438),'[2]Three Phase - UG'!$C$8:$T$18,12,FALSE),""),"")</f>
        <v/>
      </c>
      <c r="M438" s="679" t="str">
        <f>IF(D438&lt;&gt;"",IF(E438&lt;&gt;"",VLOOKUP(CONCATENATE(D438,"-",E438),'[2]Three Phase - UG'!$C$8:$T$18,13,FALSE),""),"")</f>
        <v/>
      </c>
      <c r="N438" s="678" t="str">
        <f>IF(D438&lt;&gt;"",IF(E438&lt;&gt;"",VLOOKUP(CONCATENATE(D438,"-",E438),'[2]Three Phase - UG'!$C$8:$T$18,15,FALSE)*1000000,""),"")</f>
        <v/>
      </c>
      <c r="O438" s="679"/>
      <c r="P438" s="678"/>
      <c r="W438" s="671"/>
      <c r="X438" s="606"/>
      <c r="Y438" s="606"/>
      <c r="Z438" s="606"/>
      <c r="AA438" s="606"/>
      <c r="AB438" s="606"/>
      <c r="AC438" s="606"/>
      <c r="AD438" s="606"/>
      <c r="AE438" s="606"/>
      <c r="AF438" s="625"/>
      <c r="AG438" s="625"/>
      <c r="AH438" s="625"/>
      <c r="AI438" s="625"/>
      <c r="AJ438" s="625"/>
      <c r="AK438" s="625"/>
      <c r="AL438" s="625"/>
      <c r="AM438" s="625"/>
    </row>
    <row r="439" spans="2:39" s="672" customFormat="1" x14ac:dyDescent="0.25">
      <c r="B439" s="677"/>
      <c r="C439" s="677"/>
      <c r="D439" s="676"/>
      <c r="E439" s="675"/>
      <c r="F439" s="675"/>
      <c r="G439" s="673"/>
      <c r="H439" s="674"/>
      <c r="I439" s="673"/>
      <c r="J439" s="679" t="str">
        <f>IF(D439&lt;&gt;"",IF(E439&lt;&gt;"",VLOOKUP(CONCATENATE(D439,"-",E439),'[2]Three Phase - UG'!$C$8:$T$18,9,FALSE),""),"")</f>
        <v/>
      </c>
      <c r="K439" s="679" t="str">
        <f>IF(D439&lt;&gt;"",IF(E439&lt;&gt;"",VLOOKUP(CONCATENATE(D439,"-",E439),'[2]Three Phase - UG'!$C$8:$T$18,10,FALSE),""),"")</f>
        <v/>
      </c>
      <c r="L439" s="679" t="str">
        <f>IF(D439&lt;&gt;"",IF(E439&lt;&gt;"",VLOOKUP(CONCATENATE(D439,"-",E439),'[2]Three Phase - UG'!$C$8:$T$18,12,FALSE),""),"")</f>
        <v/>
      </c>
      <c r="M439" s="679" t="str">
        <f>IF(D439&lt;&gt;"",IF(E439&lt;&gt;"",VLOOKUP(CONCATENATE(D439,"-",E439),'[2]Three Phase - UG'!$C$8:$T$18,13,FALSE),""),"")</f>
        <v/>
      </c>
      <c r="N439" s="678" t="str">
        <f>IF(D439&lt;&gt;"",IF(E439&lt;&gt;"",VLOOKUP(CONCATENATE(D439,"-",E439),'[2]Three Phase - UG'!$C$8:$T$18,15,FALSE)*1000000,""),"")</f>
        <v/>
      </c>
      <c r="O439" s="679"/>
      <c r="P439" s="678"/>
      <c r="W439" s="671"/>
      <c r="X439" s="606"/>
      <c r="Y439" s="606"/>
      <c r="Z439" s="606"/>
      <c r="AA439" s="606"/>
      <c r="AB439" s="606"/>
      <c r="AC439" s="606"/>
      <c r="AD439" s="606"/>
      <c r="AE439" s="606"/>
      <c r="AF439" s="625"/>
      <c r="AG439" s="625"/>
      <c r="AH439" s="625"/>
      <c r="AI439" s="625"/>
      <c r="AJ439" s="625"/>
      <c r="AK439" s="625"/>
      <c r="AL439" s="625"/>
      <c r="AM439" s="625"/>
    </row>
    <row r="440" spans="2:39" s="672" customFormat="1" x14ac:dyDescent="0.25">
      <c r="B440" s="677"/>
      <c r="C440" s="677"/>
      <c r="D440" s="676"/>
      <c r="E440" s="675"/>
      <c r="F440" s="675"/>
      <c r="G440" s="673"/>
      <c r="H440" s="674"/>
      <c r="I440" s="673"/>
      <c r="J440" s="679" t="str">
        <f>IF(D440&lt;&gt;"",IF(E440&lt;&gt;"",VLOOKUP(CONCATENATE(D440,"-",E440),'[2]Three Phase - UG'!$C$8:$T$18,9,FALSE),""),"")</f>
        <v/>
      </c>
      <c r="K440" s="679" t="str">
        <f>IF(D440&lt;&gt;"",IF(E440&lt;&gt;"",VLOOKUP(CONCATENATE(D440,"-",E440),'[2]Three Phase - UG'!$C$8:$T$18,10,FALSE),""),"")</f>
        <v/>
      </c>
      <c r="L440" s="679" t="str">
        <f>IF(D440&lt;&gt;"",IF(E440&lt;&gt;"",VLOOKUP(CONCATENATE(D440,"-",E440),'[2]Three Phase - UG'!$C$8:$T$18,12,FALSE),""),"")</f>
        <v/>
      </c>
      <c r="M440" s="679" t="str">
        <f>IF(D440&lt;&gt;"",IF(E440&lt;&gt;"",VLOOKUP(CONCATENATE(D440,"-",E440),'[2]Three Phase - UG'!$C$8:$T$18,13,FALSE),""),"")</f>
        <v/>
      </c>
      <c r="N440" s="678" t="str">
        <f>IF(D440&lt;&gt;"",IF(E440&lt;&gt;"",VLOOKUP(CONCATENATE(D440,"-",E440),'[2]Three Phase - UG'!$C$8:$T$18,15,FALSE)*1000000,""),"")</f>
        <v/>
      </c>
      <c r="O440" s="679"/>
      <c r="P440" s="678"/>
      <c r="W440" s="671"/>
      <c r="X440" s="606"/>
      <c r="Y440" s="606"/>
      <c r="Z440" s="606"/>
      <c r="AA440" s="606"/>
      <c r="AB440" s="606"/>
      <c r="AC440" s="606"/>
      <c r="AD440" s="606"/>
      <c r="AE440" s="606"/>
      <c r="AF440" s="625"/>
      <c r="AG440" s="625"/>
      <c r="AH440" s="625"/>
      <c r="AI440" s="625"/>
      <c r="AJ440" s="625"/>
      <c r="AK440" s="625"/>
      <c r="AL440" s="625"/>
      <c r="AM440" s="625"/>
    </row>
    <row r="441" spans="2:39" s="672" customFormat="1" x14ac:dyDescent="0.25">
      <c r="B441" s="677"/>
      <c r="C441" s="677"/>
      <c r="D441" s="676"/>
      <c r="E441" s="675"/>
      <c r="F441" s="675"/>
      <c r="G441" s="673"/>
      <c r="H441" s="674"/>
      <c r="I441" s="673"/>
      <c r="J441" s="679" t="str">
        <f>IF(D441&lt;&gt;"",IF(E441&lt;&gt;"",VLOOKUP(CONCATENATE(D441,"-",E441),'[2]Three Phase - UG'!$C$8:$T$18,9,FALSE),""),"")</f>
        <v/>
      </c>
      <c r="K441" s="679" t="str">
        <f>IF(D441&lt;&gt;"",IF(E441&lt;&gt;"",VLOOKUP(CONCATENATE(D441,"-",E441),'[2]Three Phase - UG'!$C$8:$T$18,10,FALSE),""),"")</f>
        <v/>
      </c>
      <c r="L441" s="679" t="str">
        <f>IF(D441&lt;&gt;"",IF(E441&lt;&gt;"",VLOOKUP(CONCATENATE(D441,"-",E441),'[2]Three Phase - UG'!$C$8:$T$18,12,FALSE),""),"")</f>
        <v/>
      </c>
      <c r="M441" s="679" t="str">
        <f>IF(D441&lt;&gt;"",IF(E441&lt;&gt;"",VLOOKUP(CONCATENATE(D441,"-",E441),'[2]Three Phase - UG'!$C$8:$T$18,13,FALSE),""),"")</f>
        <v/>
      </c>
      <c r="N441" s="678" t="str">
        <f>IF(D441&lt;&gt;"",IF(E441&lt;&gt;"",VLOOKUP(CONCATENATE(D441,"-",E441),'[2]Three Phase - UG'!$C$8:$T$18,15,FALSE)*1000000,""),"")</f>
        <v/>
      </c>
      <c r="O441" s="679"/>
      <c r="P441" s="678"/>
      <c r="W441" s="671"/>
      <c r="X441" s="606"/>
      <c r="Y441" s="606"/>
      <c r="Z441" s="606"/>
      <c r="AA441" s="606"/>
      <c r="AB441" s="606"/>
      <c r="AC441" s="606"/>
      <c r="AD441" s="606"/>
      <c r="AE441" s="606"/>
      <c r="AF441" s="625"/>
      <c r="AG441" s="625"/>
      <c r="AH441" s="625"/>
      <c r="AI441" s="625"/>
      <c r="AJ441" s="625"/>
      <c r="AK441" s="625"/>
      <c r="AL441" s="625"/>
      <c r="AM441" s="625"/>
    </row>
    <row r="442" spans="2:39" s="672" customFormat="1" x14ac:dyDescent="0.25">
      <c r="B442" s="677"/>
      <c r="C442" s="677"/>
      <c r="D442" s="676"/>
      <c r="E442" s="675"/>
      <c r="F442" s="675"/>
      <c r="G442" s="673"/>
      <c r="H442" s="674"/>
      <c r="I442" s="673"/>
      <c r="J442" s="679" t="str">
        <f>IF(D442&lt;&gt;"",IF(E442&lt;&gt;"",VLOOKUP(CONCATENATE(D442,"-",E442),'[2]Three Phase - UG'!$C$8:$T$18,9,FALSE),""),"")</f>
        <v/>
      </c>
      <c r="K442" s="679" t="str">
        <f>IF(D442&lt;&gt;"",IF(E442&lt;&gt;"",VLOOKUP(CONCATENATE(D442,"-",E442),'[2]Three Phase - UG'!$C$8:$T$18,10,FALSE),""),"")</f>
        <v/>
      </c>
      <c r="L442" s="679" t="str">
        <f>IF(D442&lt;&gt;"",IF(E442&lt;&gt;"",VLOOKUP(CONCATENATE(D442,"-",E442),'[2]Three Phase - UG'!$C$8:$T$18,12,FALSE),""),"")</f>
        <v/>
      </c>
      <c r="M442" s="679" t="str">
        <f>IF(D442&lt;&gt;"",IF(E442&lt;&gt;"",VLOOKUP(CONCATENATE(D442,"-",E442),'[2]Three Phase - UG'!$C$8:$T$18,13,FALSE),""),"")</f>
        <v/>
      </c>
      <c r="N442" s="678" t="str">
        <f>IF(D442&lt;&gt;"",IF(E442&lt;&gt;"",VLOOKUP(CONCATENATE(D442,"-",E442),'[2]Three Phase - UG'!$C$8:$T$18,15,FALSE)*1000000,""),"")</f>
        <v/>
      </c>
      <c r="O442" s="679"/>
      <c r="P442" s="678"/>
      <c r="W442" s="671"/>
      <c r="X442" s="606"/>
      <c r="Y442" s="606"/>
      <c r="Z442" s="606"/>
      <c r="AA442" s="606"/>
      <c r="AB442" s="606"/>
      <c r="AC442" s="606"/>
      <c r="AD442" s="606"/>
      <c r="AE442" s="606"/>
      <c r="AF442" s="625"/>
      <c r="AG442" s="625"/>
      <c r="AH442" s="625"/>
      <c r="AI442" s="625"/>
      <c r="AJ442" s="625"/>
      <c r="AK442" s="625"/>
      <c r="AL442" s="625"/>
      <c r="AM442" s="625"/>
    </row>
    <row r="443" spans="2:39" s="672" customFormat="1" x14ac:dyDescent="0.25">
      <c r="B443" s="677"/>
      <c r="C443" s="677"/>
      <c r="D443" s="676"/>
      <c r="E443" s="675"/>
      <c r="F443" s="675"/>
      <c r="G443" s="673"/>
      <c r="H443" s="674"/>
      <c r="I443" s="673"/>
      <c r="J443" s="679" t="str">
        <f>IF(D443&lt;&gt;"",IF(E443&lt;&gt;"",VLOOKUP(CONCATENATE(D443,"-",E443),'[2]Three Phase - UG'!$C$8:$T$18,9,FALSE),""),"")</f>
        <v/>
      </c>
      <c r="K443" s="679" t="str">
        <f>IF(D443&lt;&gt;"",IF(E443&lt;&gt;"",VLOOKUP(CONCATENATE(D443,"-",E443),'[2]Three Phase - UG'!$C$8:$T$18,10,FALSE),""),"")</f>
        <v/>
      </c>
      <c r="L443" s="679" t="str">
        <f>IF(D443&lt;&gt;"",IF(E443&lt;&gt;"",VLOOKUP(CONCATENATE(D443,"-",E443),'[2]Three Phase - UG'!$C$8:$T$18,12,FALSE),""),"")</f>
        <v/>
      </c>
      <c r="M443" s="679" t="str">
        <f>IF(D443&lt;&gt;"",IF(E443&lt;&gt;"",VLOOKUP(CONCATENATE(D443,"-",E443),'[2]Three Phase - UG'!$C$8:$T$18,13,FALSE),""),"")</f>
        <v/>
      </c>
      <c r="N443" s="678" t="str">
        <f>IF(D443&lt;&gt;"",IF(E443&lt;&gt;"",VLOOKUP(CONCATENATE(D443,"-",E443),'[2]Three Phase - UG'!$C$8:$T$18,15,FALSE)*1000000,""),"")</f>
        <v/>
      </c>
      <c r="O443" s="679"/>
      <c r="P443" s="678"/>
      <c r="W443" s="671"/>
      <c r="X443" s="606"/>
      <c r="Y443" s="606"/>
      <c r="Z443" s="606"/>
      <c r="AA443" s="606"/>
      <c r="AB443" s="606"/>
      <c r="AC443" s="606"/>
      <c r="AD443" s="606"/>
      <c r="AE443" s="606"/>
      <c r="AF443" s="625"/>
      <c r="AG443" s="625"/>
      <c r="AH443" s="625"/>
      <c r="AI443" s="625"/>
      <c r="AJ443" s="625"/>
      <c r="AK443" s="625"/>
      <c r="AL443" s="625"/>
      <c r="AM443" s="625"/>
    </row>
    <row r="444" spans="2:39" s="672" customFormat="1" x14ac:dyDescent="0.25">
      <c r="B444" s="677"/>
      <c r="C444" s="677"/>
      <c r="D444" s="676"/>
      <c r="E444" s="675"/>
      <c r="F444" s="675"/>
      <c r="G444" s="673"/>
      <c r="H444" s="674"/>
      <c r="I444" s="673"/>
      <c r="J444" s="679" t="str">
        <f>IF(D444&lt;&gt;"",IF(E444&lt;&gt;"",VLOOKUP(CONCATENATE(D444,"-",E444),'[2]Three Phase - UG'!$C$8:$T$18,9,FALSE),""),"")</f>
        <v/>
      </c>
      <c r="K444" s="679" t="str">
        <f>IF(D444&lt;&gt;"",IF(E444&lt;&gt;"",VLOOKUP(CONCATENATE(D444,"-",E444),'[2]Three Phase - UG'!$C$8:$T$18,10,FALSE),""),"")</f>
        <v/>
      </c>
      <c r="L444" s="679" t="str">
        <f>IF(D444&lt;&gt;"",IF(E444&lt;&gt;"",VLOOKUP(CONCATENATE(D444,"-",E444),'[2]Three Phase - UG'!$C$8:$T$18,12,FALSE),""),"")</f>
        <v/>
      </c>
      <c r="M444" s="679" t="str">
        <f>IF(D444&lt;&gt;"",IF(E444&lt;&gt;"",VLOOKUP(CONCATENATE(D444,"-",E444),'[2]Three Phase - UG'!$C$8:$T$18,13,FALSE),""),"")</f>
        <v/>
      </c>
      <c r="N444" s="678" t="str">
        <f>IF(D444&lt;&gt;"",IF(E444&lt;&gt;"",VLOOKUP(CONCATENATE(D444,"-",E444),'[2]Three Phase - UG'!$C$8:$T$18,15,FALSE)*1000000,""),"")</f>
        <v/>
      </c>
      <c r="O444" s="679"/>
      <c r="P444" s="678"/>
      <c r="W444" s="671"/>
      <c r="X444" s="606"/>
      <c r="Y444" s="606"/>
      <c r="Z444" s="606"/>
      <c r="AA444" s="606"/>
      <c r="AB444" s="606"/>
      <c r="AC444" s="606"/>
      <c r="AD444" s="606"/>
      <c r="AE444" s="606"/>
      <c r="AF444" s="625"/>
      <c r="AG444" s="625"/>
      <c r="AH444" s="625"/>
      <c r="AI444" s="625"/>
      <c r="AJ444" s="625"/>
      <c r="AK444" s="625"/>
      <c r="AL444" s="625"/>
      <c r="AM444" s="625"/>
    </row>
    <row r="445" spans="2:39" s="672" customFormat="1" x14ac:dyDescent="0.25">
      <c r="B445" s="677"/>
      <c r="C445" s="677"/>
      <c r="D445" s="676"/>
      <c r="E445" s="675"/>
      <c r="F445" s="675"/>
      <c r="G445" s="673"/>
      <c r="H445" s="674"/>
      <c r="I445" s="673"/>
      <c r="J445" s="679" t="str">
        <f>IF(D445&lt;&gt;"",IF(E445&lt;&gt;"",VLOOKUP(CONCATENATE(D445,"-",E445),'[2]Three Phase - UG'!$C$8:$T$18,9,FALSE),""),"")</f>
        <v/>
      </c>
      <c r="K445" s="679" t="str">
        <f>IF(D445&lt;&gt;"",IF(E445&lt;&gt;"",VLOOKUP(CONCATENATE(D445,"-",E445),'[2]Three Phase - UG'!$C$8:$T$18,10,FALSE),""),"")</f>
        <v/>
      </c>
      <c r="L445" s="679" t="str">
        <f>IF(D445&lt;&gt;"",IF(E445&lt;&gt;"",VLOOKUP(CONCATENATE(D445,"-",E445),'[2]Three Phase - UG'!$C$8:$T$18,12,FALSE),""),"")</f>
        <v/>
      </c>
      <c r="M445" s="679" t="str">
        <f>IF(D445&lt;&gt;"",IF(E445&lt;&gt;"",VLOOKUP(CONCATENATE(D445,"-",E445),'[2]Three Phase - UG'!$C$8:$T$18,13,FALSE),""),"")</f>
        <v/>
      </c>
      <c r="N445" s="678" t="str">
        <f>IF(D445&lt;&gt;"",IF(E445&lt;&gt;"",VLOOKUP(CONCATENATE(D445,"-",E445),'[2]Three Phase - UG'!$C$8:$T$18,15,FALSE)*1000000,""),"")</f>
        <v/>
      </c>
      <c r="O445" s="679"/>
      <c r="P445" s="678"/>
      <c r="W445" s="671"/>
      <c r="X445" s="606"/>
      <c r="Y445" s="606"/>
      <c r="Z445" s="606"/>
      <c r="AA445" s="606"/>
      <c r="AB445" s="606"/>
      <c r="AC445" s="606"/>
      <c r="AD445" s="606"/>
      <c r="AE445" s="606"/>
      <c r="AF445" s="625"/>
      <c r="AG445" s="625"/>
      <c r="AH445" s="625"/>
      <c r="AI445" s="625"/>
      <c r="AJ445" s="625"/>
      <c r="AK445" s="625"/>
      <c r="AL445" s="625"/>
      <c r="AM445" s="625"/>
    </row>
    <row r="446" spans="2:39" s="672" customFormat="1" x14ac:dyDescent="0.25">
      <c r="B446" s="677"/>
      <c r="C446" s="677"/>
      <c r="D446" s="676"/>
      <c r="E446" s="675"/>
      <c r="F446" s="675"/>
      <c r="G446" s="673"/>
      <c r="H446" s="674"/>
      <c r="I446" s="673"/>
      <c r="J446" s="679" t="str">
        <f>IF(D446&lt;&gt;"",IF(E446&lt;&gt;"",VLOOKUP(CONCATENATE(D446,"-",E446),'[2]Three Phase - UG'!$C$8:$T$18,9,FALSE),""),"")</f>
        <v/>
      </c>
      <c r="K446" s="679" t="str">
        <f>IF(D446&lt;&gt;"",IF(E446&lt;&gt;"",VLOOKUP(CONCATENATE(D446,"-",E446),'[2]Three Phase - UG'!$C$8:$T$18,10,FALSE),""),"")</f>
        <v/>
      </c>
      <c r="L446" s="679" t="str">
        <f>IF(D446&lt;&gt;"",IF(E446&lt;&gt;"",VLOOKUP(CONCATENATE(D446,"-",E446),'[2]Three Phase - UG'!$C$8:$T$18,12,FALSE),""),"")</f>
        <v/>
      </c>
      <c r="M446" s="679" t="str">
        <f>IF(D446&lt;&gt;"",IF(E446&lt;&gt;"",VLOOKUP(CONCATENATE(D446,"-",E446),'[2]Three Phase - UG'!$C$8:$T$18,13,FALSE),""),"")</f>
        <v/>
      </c>
      <c r="N446" s="678" t="str">
        <f>IF(D446&lt;&gt;"",IF(E446&lt;&gt;"",VLOOKUP(CONCATENATE(D446,"-",E446),'[2]Three Phase - UG'!$C$8:$T$18,15,FALSE)*1000000,""),"")</f>
        <v/>
      </c>
      <c r="O446" s="679"/>
      <c r="P446" s="678"/>
      <c r="W446" s="671"/>
      <c r="X446" s="606"/>
      <c r="Y446" s="606"/>
      <c r="Z446" s="606"/>
      <c r="AA446" s="606"/>
      <c r="AB446" s="606"/>
      <c r="AC446" s="606"/>
      <c r="AD446" s="606"/>
      <c r="AE446" s="606"/>
      <c r="AF446" s="625"/>
      <c r="AG446" s="625"/>
      <c r="AH446" s="625"/>
      <c r="AI446" s="625"/>
      <c r="AJ446" s="625"/>
      <c r="AK446" s="625"/>
      <c r="AL446" s="625"/>
      <c r="AM446" s="625"/>
    </row>
    <row r="447" spans="2:39" s="672" customFormat="1" x14ac:dyDescent="0.25">
      <c r="B447" s="677"/>
      <c r="C447" s="677"/>
      <c r="D447" s="676"/>
      <c r="E447" s="675"/>
      <c r="F447" s="675"/>
      <c r="G447" s="673"/>
      <c r="H447" s="674"/>
      <c r="I447" s="673"/>
      <c r="J447" s="679" t="str">
        <f>IF(D447&lt;&gt;"",IF(E447&lt;&gt;"",VLOOKUP(CONCATENATE(D447,"-",E447),'[2]Three Phase - UG'!$C$8:$T$18,9,FALSE),""),"")</f>
        <v/>
      </c>
      <c r="K447" s="679" t="str">
        <f>IF(D447&lt;&gt;"",IF(E447&lt;&gt;"",VLOOKUP(CONCATENATE(D447,"-",E447),'[2]Three Phase - UG'!$C$8:$T$18,10,FALSE),""),"")</f>
        <v/>
      </c>
      <c r="L447" s="679" t="str">
        <f>IF(D447&lt;&gt;"",IF(E447&lt;&gt;"",VLOOKUP(CONCATENATE(D447,"-",E447),'[2]Three Phase - UG'!$C$8:$T$18,12,FALSE),""),"")</f>
        <v/>
      </c>
      <c r="M447" s="679" t="str">
        <f>IF(D447&lt;&gt;"",IF(E447&lt;&gt;"",VLOOKUP(CONCATENATE(D447,"-",E447),'[2]Three Phase - UG'!$C$8:$T$18,13,FALSE),""),"")</f>
        <v/>
      </c>
      <c r="N447" s="678" t="str">
        <f>IF(D447&lt;&gt;"",IF(E447&lt;&gt;"",VLOOKUP(CONCATENATE(D447,"-",E447),'[2]Three Phase - UG'!$C$8:$T$18,15,FALSE)*1000000,""),"")</f>
        <v/>
      </c>
      <c r="O447" s="679"/>
      <c r="P447" s="678"/>
      <c r="W447" s="671"/>
      <c r="X447" s="606"/>
      <c r="Y447" s="606"/>
      <c r="Z447" s="606"/>
      <c r="AA447" s="606"/>
      <c r="AB447" s="606"/>
      <c r="AC447" s="606"/>
      <c r="AD447" s="606"/>
      <c r="AE447" s="606"/>
      <c r="AF447" s="625"/>
      <c r="AG447" s="625"/>
      <c r="AH447" s="625"/>
      <c r="AI447" s="625"/>
      <c r="AJ447" s="625"/>
      <c r="AK447" s="625"/>
      <c r="AL447" s="625"/>
      <c r="AM447" s="625"/>
    </row>
    <row r="448" spans="2:39" s="672" customFormat="1" x14ac:dyDescent="0.25">
      <c r="B448" s="677"/>
      <c r="C448" s="677"/>
      <c r="D448" s="676"/>
      <c r="E448" s="675"/>
      <c r="F448" s="675"/>
      <c r="G448" s="673"/>
      <c r="H448" s="674"/>
      <c r="I448" s="673"/>
      <c r="J448" s="679" t="str">
        <f>IF(D448&lt;&gt;"",IF(E448&lt;&gt;"",VLOOKUP(CONCATENATE(D448,"-",E448),'[2]Three Phase - UG'!$C$8:$T$18,9,FALSE),""),"")</f>
        <v/>
      </c>
      <c r="K448" s="679" t="str">
        <f>IF(D448&lt;&gt;"",IF(E448&lt;&gt;"",VLOOKUP(CONCATENATE(D448,"-",E448),'[2]Three Phase - UG'!$C$8:$T$18,10,FALSE),""),"")</f>
        <v/>
      </c>
      <c r="L448" s="679" t="str">
        <f>IF(D448&lt;&gt;"",IF(E448&lt;&gt;"",VLOOKUP(CONCATENATE(D448,"-",E448),'[2]Three Phase - UG'!$C$8:$T$18,12,FALSE),""),"")</f>
        <v/>
      </c>
      <c r="M448" s="679" t="str">
        <f>IF(D448&lt;&gt;"",IF(E448&lt;&gt;"",VLOOKUP(CONCATENATE(D448,"-",E448),'[2]Three Phase - UG'!$C$8:$T$18,13,FALSE),""),"")</f>
        <v/>
      </c>
      <c r="N448" s="678" t="str">
        <f>IF(D448&lt;&gt;"",IF(E448&lt;&gt;"",VLOOKUP(CONCATENATE(D448,"-",E448),'[2]Three Phase - UG'!$C$8:$T$18,15,FALSE)*1000000,""),"")</f>
        <v/>
      </c>
      <c r="O448" s="679"/>
      <c r="P448" s="678"/>
      <c r="W448" s="671"/>
      <c r="X448" s="606"/>
      <c r="Y448" s="606"/>
      <c r="Z448" s="606"/>
      <c r="AA448" s="606"/>
      <c r="AB448" s="606"/>
      <c r="AC448" s="606"/>
      <c r="AD448" s="606"/>
      <c r="AE448" s="606"/>
      <c r="AF448" s="625"/>
      <c r="AG448" s="625"/>
      <c r="AH448" s="625"/>
      <c r="AI448" s="625"/>
      <c r="AJ448" s="625"/>
      <c r="AK448" s="625"/>
      <c r="AL448" s="625"/>
      <c r="AM448" s="625"/>
    </row>
    <row r="449" spans="2:39" s="672" customFormat="1" x14ac:dyDescent="0.25">
      <c r="B449" s="677"/>
      <c r="C449" s="677"/>
      <c r="D449" s="676"/>
      <c r="E449" s="675"/>
      <c r="F449" s="675"/>
      <c r="G449" s="673"/>
      <c r="H449" s="674"/>
      <c r="I449" s="673"/>
      <c r="J449" s="679" t="str">
        <f>IF(D449&lt;&gt;"",IF(E449&lt;&gt;"",VLOOKUP(CONCATENATE(D449,"-",E449),'[2]Three Phase - UG'!$C$8:$T$18,9,FALSE),""),"")</f>
        <v/>
      </c>
      <c r="K449" s="679" t="str">
        <f>IF(D449&lt;&gt;"",IF(E449&lt;&gt;"",VLOOKUP(CONCATENATE(D449,"-",E449),'[2]Three Phase - UG'!$C$8:$T$18,10,FALSE),""),"")</f>
        <v/>
      </c>
      <c r="L449" s="679" t="str">
        <f>IF(D449&lt;&gt;"",IF(E449&lt;&gt;"",VLOOKUP(CONCATENATE(D449,"-",E449),'[2]Three Phase - UG'!$C$8:$T$18,12,FALSE),""),"")</f>
        <v/>
      </c>
      <c r="M449" s="679" t="str">
        <f>IF(D449&lt;&gt;"",IF(E449&lt;&gt;"",VLOOKUP(CONCATENATE(D449,"-",E449),'[2]Three Phase - UG'!$C$8:$T$18,13,FALSE),""),"")</f>
        <v/>
      </c>
      <c r="N449" s="678" t="str">
        <f>IF(D449&lt;&gt;"",IF(E449&lt;&gt;"",VLOOKUP(CONCATENATE(D449,"-",E449),'[2]Three Phase - UG'!$C$8:$T$18,15,FALSE)*1000000,""),"")</f>
        <v/>
      </c>
      <c r="O449" s="679"/>
      <c r="P449" s="678"/>
      <c r="W449" s="671"/>
      <c r="X449" s="606"/>
      <c r="Y449" s="606"/>
      <c r="Z449" s="606"/>
      <c r="AA449" s="606"/>
      <c r="AB449" s="606"/>
      <c r="AC449" s="606"/>
      <c r="AD449" s="606"/>
      <c r="AE449" s="606"/>
      <c r="AF449" s="625"/>
      <c r="AG449" s="625"/>
      <c r="AH449" s="625"/>
      <c r="AI449" s="625"/>
      <c r="AJ449" s="625"/>
      <c r="AK449" s="625"/>
      <c r="AL449" s="625"/>
      <c r="AM449" s="625"/>
    </row>
    <row r="450" spans="2:39" s="672" customFormat="1" x14ac:dyDescent="0.25">
      <c r="B450" s="677"/>
      <c r="C450" s="677"/>
      <c r="D450" s="676"/>
      <c r="E450" s="675"/>
      <c r="F450" s="675"/>
      <c r="G450" s="673"/>
      <c r="H450" s="674"/>
      <c r="I450" s="673"/>
      <c r="J450" s="679" t="str">
        <f>IF(D450&lt;&gt;"",IF(E450&lt;&gt;"",VLOOKUP(CONCATENATE(D450,"-",E450),'[2]Three Phase - UG'!$C$8:$T$18,9,FALSE),""),"")</f>
        <v/>
      </c>
      <c r="K450" s="679" t="str">
        <f>IF(D450&lt;&gt;"",IF(E450&lt;&gt;"",VLOOKUP(CONCATENATE(D450,"-",E450),'[2]Three Phase - UG'!$C$8:$T$18,10,FALSE),""),"")</f>
        <v/>
      </c>
      <c r="L450" s="679" t="str">
        <f>IF(D450&lt;&gt;"",IF(E450&lt;&gt;"",VLOOKUP(CONCATENATE(D450,"-",E450),'[2]Three Phase - UG'!$C$8:$T$18,12,FALSE),""),"")</f>
        <v/>
      </c>
      <c r="M450" s="679" t="str">
        <f>IF(D450&lt;&gt;"",IF(E450&lt;&gt;"",VLOOKUP(CONCATENATE(D450,"-",E450),'[2]Three Phase - UG'!$C$8:$T$18,13,FALSE),""),"")</f>
        <v/>
      </c>
      <c r="N450" s="678" t="str">
        <f>IF(D450&lt;&gt;"",IF(E450&lt;&gt;"",VLOOKUP(CONCATENATE(D450,"-",E450),'[2]Three Phase - UG'!$C$8:$T$18,15,FALSE)*1000000,""),"")</f>
        <v/>
      </c>
      <c r="O450" s="679"/>
      <c r="P450" s="678"/>
      <c r="W450" s="671"/>
      <c r="X450" s="606"/>
      <c r="Y450" s="606"/>
      <c r="Z450" s="606"/>
      <c r="AA450" s="606"/>
      <c r="AB450" s="606"/>
      <c r="AC450" s="606"/>
      <c r="AD450" s="606"/>
      <c r="AE450" s="606"/>
      <c r="AF450" s="625"/>
      <c r="AG450" s="625"/>
      <c r="AH450" s="625"/>
      <c r="AI450" s="625"/>
      <c r="AJ450" s="625"/>
      <c r="AK450" s="625"/>
      <c r="AL450" s="625"/>
      <c r="AM450" s="625"/>
    </row>
    <row r="451" spans="2:39" s="672" customFormat="1" x14ac:dyDescent="0.25">
      <c r="B451" s="677"/>
      <c r="C451" s="677"/>
      <c r="D451" s="676"/>
      <c r="E451" s="675"/>
      <c r="F451" s="675"/>
      <c r="G451" s="673"/>
      <c r="H451" s="674"/>
      <c r="I451" s="673"/>
      <c r="J451" s="679" t="str">
        <f>IF(D451&lt;&gt;"",IF(E451&lt;&gt;"",VLOOKUP(CONCATENATE(D451,"-",E451),'[2]Three Phase - UG'!$C$8:$T$18,9,FALSE),""),"")</f>
        <v/>
      </c>
      <c r="K451" s="679" t="str">
        <f>IF(D451&lt;&gt;"",IF(E451&lt;&gt;"",VLOOKUP(CONCATENATE(D451,"-",E451),'[2]Three Phase - UG'!$C$8:$T$18,10,FALSE),""),"")</f>
        <v/>
      </c>
      <c r="L451" s="679" t="str">
        <f>IF(D451&lt;&gt;"",IF(E451&lt;&gt;"",VLOOKUP(CONCATENATE(D451,"-",E451),'[2]Three Phase - UG'!$C$8:$T$18,12,FALSE),""),"")</f>
        <v/>
      </c>
      <c r="M451" s="679" t="str">
        <f>IF(D451&lt;&gt;"",IF(E451&lt;&gt;"",VLOOKUP(CONCATENATE(D451,"-",E451),'[2]Three Phase - UG'!$C$8:$T$18,13,FALSE),""),"")</f>
        <v/>
      </c>
      <c r="N451" s="678" t="str">
        <f>IF(D451&lt;&gt;"",IF(E451&lt;&gt;"",VLOOKUP(CONCATENATE(D451,"-",E451),'[2]Three Phase - UG'!$C$8:$T$18,15,FALSE)*1000000,""),"")</f>
        <v/>
      </c>
      <c r="O451" s="679"/>
      <c r="P451" s="678"/>
      <c r="W451" s="671"/>
      <c r="X451" s="606"/>
      <c r="Y451" s="606"/>
      <c r="Z451" s="606"/>
      <c r="AA451" s="606"/>
      <c r="AB451" s="606"/>
      <c r="AC451" s="606"/>
      <c r="AD451" s="606"/>
      <c r="AE451" s="606"/>
      <c r="AF451" s="625"/>
      <c r="AG451" s="625"/>
      <c r="AH451" s="625"/>
      <c r="AI451" s="625"/>
      <c r="AJ451" s="625"/>
      <c r="AK451" s="625"/>
      <c r="AL451" s="625"/>
      <c r="AM451" s="625"/>
    </row>
    <row r="452" spans="2:39" s="672" customFormat="1" x14ac:dyDescent="0.25">
      <c r="B452" s="677"/>
      <c r="C452" s="677"/>
      <c r="D452" s="676"/>
      <c r="E452" s="675"/>
      <c r="F452" s="675"/>
      <c r="G452" s="673"/>
      <c r="H452" s="674"/>
      <c r="I452" s="673"/>
      <c r="J452" s="679" t="str">
        <f>IF(D452&lt;&gt;"",IF(E452&lt;&gt;"",VLOOKUP(CONCATENATE(D452,"-",E452),'[2]Three Phase - UG'!$C$8:$T$18,9,FALSE),""),"")</f>
        <v/>
      </c>
      <c r="K452" s="679" t="str">
        <f>IF(D452&lt;&gt;"",IF(E452&lt;&gt;"",VLOOKUP(CONCATENATE(D452,"-",E452),'[2]Three Phase - UG'!$C$8:$T$18,10,FALSE),""),"")</f>
        <v/>
      </c>
      <c r="L452" s="679" t="str">
        <f>IF(D452&lt;&gt;"",IF(E452&lt;&gt;"",VLOOKUP(CONCATENATE(D452,"-",E452),'[2]Three Phase - UG'!$C$8:$T$18,12,FALSE),""),"")</f>
        <v/>
      </c>
      <c r="M452" s="679" t="str">
        <f>IF(D452&lt;&gt;"",IF(E452&lt;&gt;"",VLOOKUP(CONCATENATE(D452,"-",E452),'[2]Three Phase - UG'!$C$8:$T$18,13,FALSE),""),"")</f>
        <v/>
      </c>
      <c r="N452" s="678" t="str">
        <f>IF(D452&lt;&gt;"",IF(E452&lt;&gt;"",VLOOKUP(CONCATENATE(D452,"-",E452),'[2]Three Phase - UG'!$C$8:$T$18,15,FALSE)*1000000,""),"")</f>
        <v/>
      </c>
      <c r="O452" s="679"/>
      <c r="P452" s="678"/>
      <c r="W452" s="671"/>
      <c r="X452" s="606"/>
      <c r="Y452" s="606"/>
      <c r="Z452" s="606"/>
      <c r="AA452" s="606"/>
      <c r="AB452" s="606"/>
      <c r="AC452" s="606"/>
      <c r="AD452" s="606"/>
      <c r="AE452" s="606"/>
      <c r="AF452" s="625"/>
      <c r="AG452" s="625"/>
      <c r="AH452" s="625"/>
      <c r="AI452" s="625"/>
      <c r="AJ452" s="625"/>
      <c r="AK452" s="625"/>
      <c r="AL452" s="625"/>
      <c r="AM452" s="625"/>
    </row>
    <row r="453" spans="2:39" s="672" customFormat="1" x14ac:dyDescent="0.25">
      <c r="B453" s="677"/>
      <c r="C453" s="677"/>
      <c r="D453" s="676"/>
      <c r="E453" s="675"/>
      <c r="F453" s="675"/>
      <c r="G453" s="673"/>
      <c r="H453" s="674"/>
      <c r="I453" s="673"/>
      <c r="J453" s="679" t="str">
        <f>IF(D453&lt;&gt;"",IF(E453&lt;&gt;"",VLOOKUP(CONCATENATE(D453,"-",E453),'[2]Three Phase - UG'!$C$8:$T$18,9,FALSE),""),"")</f>
        <v/>
      </c>
      <c r="K453" s="679" t="str">
        <f>IF(D453&lt;&gt;"",IF(E453&lt;&gt;"",VLOOKUP(CONCATENATE(D453,"-",E453),'[2]Three Phase - UG'!$C$8:$T$18,10,FALSE),""),"")</f>
        <v/>
      </c>
      <c r="L453" s="679" t="str">
        <f>IF(D453&lt;&gt;"",IF(E453&lt;&gt;"",VLOOKUP(CONCATENATE(D453,"-",E453),'[2]Three Phase - UG'!$C$8:$T$18,12,FALSE),""),"")</f>
        <v/>
      </c>
      <c r="M453" s="679" t="str">
        <f>IF(D453&lt;&gt;"",IF(E453&lt;&gt;"",VLOOKUP(CONCATENATE(D453,"-",E453),'[2]Three Phase - UG'!$C$8:$T$18,13,FALSE),""),"")</f>
        <v/>
      </c>
      <c r="N453" s="678" t="str">
        <f>IF(D453&lt;&gt;"",IF(E453&lt;&gt;"",VLOOKUP(CONCATENATE(D453,"-",E453),'[2]Three Phase - UG'!$C$8:$T$18,15,FALSE)*1000000,""),"")</f>
        <v/>
      </c>
      <c r="O453" s="679"/>
      <c r="P453" s="678"/>
      <c r="W453" s="671"/>
      <c r="X453" s="606"/>
      <c r="Y453" s="606"/>
      <c r="Z453" s="606"/>
      <c r="AA453" s="606"/>
      <c r="AB453" s="606"/>
      <c r="AC453" s="606"/>
      <c r="AD453" s="606"/>
      <c r="AE453" s="606"/>
      <c r="AF453" s="625"/>
      <c r="AG453" s="625"/>
      <c r="AH453" s="625"/>
      <c r="AI453" s="625"/>
      <c r="AJ453" s="625"/>
      <c r="AK453" s="625"/>
      <c r="AL453" s="625"/>
      <c r="AM453" s="625"/>
    </row>
    <row r="454" spans="2:39" s="672" customFormat="1" x14ac:dyDescent="0.25">
      <c r="B454" s="677"/>
      <c r="C454" s="677"/>
      <c r="D454" s="676"/>
      <c r="E454" s="675"/>
      <c r="F454" s="675"/>
      <c r="G454" s="673"/>
      <c r="H454" s="674"/>
      <c r="I454" s="673"/>
      <c r="J454" s="679" t="str">
        <f>IF(D454&lt;&gt;"",IF(E454&lt;&gt;"",VLOOKUP(CONCATENATE(D454,"-",E454),'[2]Three Phase - UG'!$C$8:$T$18,9,FALSE),""),"")</f>
        <v/>
      </c>
      <c r="K454" s="679" t="str">
        <f>IF(D454&lt;&gt;"",IF(E454&lt;&gt;"",VLOOKUP(CONCATENATE(D454,"-",E454),'[2]Three Phase - UG'!$C$8:$T$18,10,FALSE),""),"")</f>
        <v/>
      </c>
      <c r="L454" s="679" t="str">
        <f>IF(D454&lt;&gt;"",IF(E454&lt;&gt;"",VLOOKUP(CONCATENATE(D454,"-",E454),'[2]Three Phase - UG'!$C$8:$T$18,12,FALSE),""),"")</f>
        <v/>
      </c>
      <c r="M454" s="679" t="str">
        <f>IF(D454&lt;&gt;"",IF(E454&lt;&gt;"",VLOOKUP(CONCATENATE(D454,"-",E454),'[2]Three Phase - UG'!$C$8:$T$18,13,FALSE),""),"")</f>
        <v/>
      </c>
      <c r="N454" s="678" t="str">
        <f>IF(D454&lt;&gt;"",IF(E454&lt;&gt;"",VLOOKUP(CONCATENATE(D454,"-",E454),'[2]Three Phase - UG'!$C$8:$T$18,15,FALSE)*1000000,""),"")</f>
        <v/>
      </c>
      <c r="O454" s="679"/>
      <c r="P454" s="678"/>
      <c r="W454" s="671"/>
      <c r="X454" s="606"/>
      <c r="Y454" s="606"/>
      <c r="Z454" s="606"/>
      <c r="AA454" s="606"/>
      <c r="AB454" s="606"/>
      <c r="AC454" s="606"/>
      <c r="AD454" s="606"/>
      <c r="AE454" s="606"/>
      <c r="AF454" s="625"/>
      <c r="AG454" s="625"/>
      <c r="AH454" s="625"/>
      <c r="AI454" s="625"/>
      <c r="AJ454" s="625"/>
      <c r="AK454" s="625"/>
      <c r="AL454" s="625"/>
      <c r="AM454" s="625"/>
    </row>
    <row r="455" spans="2:39" s="672" customFormat="1" x14ac:dyDescent="0.25">
      <c r="B455" s="677"/>
      <c r="C455" s="677"/>
      <c r="D455" s="676"/>
      <c r="E455" s="675"/>
      <c r="F455" s="675"/>
      <c r="G455" s="673"/>
      <c r="H455" s="674"/>
      <c r="I455" s="673"/>
      <c r="J455" s="679" t="str">
        <f>IF(D455&lt;&gt;"",IF(E455&lt;&gt;"",VLOOKUP(CONCATENATE(D455,"-",E455),'[2]Three Phase - UG'!$C$8:$T$18,9,FALSE),""),"")</f>
        <v/>
      </c>
      <c r="K455" s="679" t="str">
        <f>IF(D455&lt;&gt;"",IF(E455&lt;&gt;"",VLOOKUP(CONCATENATE(D455,"-",E455),'[2]Three Phase - UG'!$C$8:$T$18,10,FALSE),""),"")</f>
        <v/>
      </c>
      <c r="L455" s="679" t="str">
        <f>IF(D455&lt;&gt;"",IF(E455&lt;&gt;"",VLOOKUP(CONCATENATE(D455,"-",E455),'[2]Three Phase - UG'!$C$8:$T$18,12,FALSE),""),"")</f>
        <v/>
      </c>
      <c r="M455" s="679" t="str">
        <f>IF(D455&lt;&gt;"",IF(E455&lt;&gt;"",VLOOKUP(CONCATENATE(D455,"-",E455),'[2]Three Phase - UG'!$C$8:$T$18,13,FALSE),""),"")</f>
        <v/>
      </c>
      <c r="N455" s="678" t="str">
        <f>IF(D455&lt;&gt;"",IF(E455&lt;&gt;"",VLOOKUP(CONCATENATE(D455,"-",E455),'[2]Three Phase - UG'!$C$8:$T$18,15,FALSE)*1000000,""),"")</f>
        <v/>
      </c>
      <c r="O455" s="679"/>
      <c r="P455" s="678"/>
      <c r="W455" s="671"/>
      <c r="X455" s="606"/>
      <c r="Y455" s="606"/>
      <c r="Z455" s="606"/>
      <c r="AA455" s="606"/>
      <c r="AB455" s="606"/>
      <c r="AC455" s="606"/>
      <c r="AD455" s="606"/>
      <c r="AE455" s="606"/>
      <c r="AF455" s="625"/>
      <c r="AG455" s="625"/>
      <c r="AH455" s="625"/>
      <c r="AI455" s="625"/>
      <c r="AJ455" s="625"/>
      <c r="AK455" s="625"/>
      <c r="AL455" s="625"/>
      <c r="AM455" s="625"/>
    </row>
    <row r="456" spans="2:39" s="672" customFormat="1" x14ac:dyDescent="0.25">
      <c r="B456" s="677"/>
      <c r="C456" s="677"/>
      <c r="D456" s="676"/>
      <c r="E456" s="675"/>
      <c r="F456" s="675"/>
      <c r="G456" s="673"/>
      <c r="H456" s="674"/>
      <c r="I456" s="673"/>
      <c r="J456" s="679" t="str">
        <f>IF(D456&lt;&gt;"",IF(E456&lt;&gt;"",VLOOKUP(CONCATENATE(D456,"-",E456),'[2]Three Phase - UG'!$C$8:$T$18,9,FALSE),""),"")</f>
        <v/>
      </c>
      <c r="K456" s="679" t="str">
        <f>IF(D456&lt;&gt;"",IF(E456&lt;&gt;"",VLOOKUP(CONCATENATE(D456,"-",E456),'[2]Three Phase - UG'!$C$8:$T$18,10,FALSE),""),"")</f>
        <v/>
      </c>
      <c r="L456" s="679" t="str">
        <f>IF(D456&lt;&gt;"",IF(E456&lt;&gt;"",VLOOKUP(CONCATENATE(D456,"-",E456),'[2]Three Phase - UG'!$C$8:$T$18,12,FALSE),""),"")</f>
        <v/>
      </c>
      <c r="M456" s="679" t="str">
        <f>IF(D456&lt;&gt;"",IF(E456&lt;&gt;"",VLOOKUP(CONCATENATE(D456,"-",E456),'[2]Three Phase - UG'!$C$8:$T$18,13,FALSE),""),"")</f>
        <v/>
      </c>
      <c r="N456" s="678" t="str">
        <f>IF(D456&lt;&gt;"",IF(E456&lt;&gt;"",VLOOKUP(CONCATENATE(D456,"-",E456),'[2]Three Phase - UG'!$C$8:$T$18,15,FALSE)*1000000,""),"")</f>
        <v/>
      </c>
      <c r="O456" s="679"/>
      <c r="P456" s="678"/>
      <c r="W456" s="671"/>
      <c r="X456" s="606"/>
      <c r="Y456" s="606"/>
      <c r="Z456" s="606"/>
      <c r="AA456" s="606"/>
      <c r="AB456" s="606"/>
      <c r="AC456" s="606"/>
      <c r="AD456" s="606"/>
      <c r="AE456" s="606"/>
      <c r="AF456" s="625"/>
      <c r="AG456" s="625"/>
      <c r="AH456" s="625"/>
      <c r="AI456" s="625"/>
      <c r="AJ456" s="625"/>
      <c r="AK456" s="625"/>
      <c r="AL456" s="625"/>
      <c r="AM456" s="625"/>
    </row>
    <row r="457" spans="2:39" s="672" customFormat="1" x14ac:dyDescent="0.25">
      <c r="B457" s="677"/>
      <c r="C457" s="677"/>
      <c r="D457" s="676"/>
      <c r="E457" s="675"/>
      <c r="F457" s="675"/>
      <c r="G457" s="673"/>
      <c r="H457" s="674"/>
      <c r="I457" s="673"/>
      <c r="J457" s="679" t="str">
        <f>IF(D457&lt;&gt;"",IF(E457&lt;&gt;"",VLOOKUP(CONCATENATE(D457,"-",E457),'[2]Three Phase - UG'!$C$8:$T$18,9,FALSE),""),"")</f>
        <v/>
      </c>
      <c r="K457" s="679" t="str">
        <f>IF(D457&lt;&gt;"",IF(E457&lt;&gt;"",VLOOKUP(CONCATENATE(D457,"-",E457),'[2]Three Phase - UG'!$C$8:$T$18,10,FALSE),""),"")</f>
        <v/>
      </c>
      <c r="L457" s="679" t="str">
        <f>IF(D457&lt;&gt;"",IF(E457&lt;&gt;"",VLOOKUP(CONCATENATE(D457,"-",E457),'[2]Three Phase - UG'!$C$8:$T$18,12,FALSE),""),"")</f>
        <v/>
      </c>
      <c r="M457" s="679" t="str">
        <f>IF(D457&lt;&gt;"",IF(E457&lt;&gt;"",VLOOKUP(CONCATENATE(D457,"-",E457),'[2]Three Phase - UG'!$C$8:$T$18,13,FALSE),""),"")</f>
        <v/>
      </c>
      <c r="N457" s="678" t="str">
        <f>IF(D457&lt;&gt;"",IF(E457&lt;&gt;"",VLOOKUP(CONCATENATE(D457,"-",E457),'[2]Three Phase - UG'!$C$8:$T$18,15,FALSE)*1000000,""),"")</f>
        <v/>
      </c>
      <c r="O457" s="679"/>
      <c r="P457" s="678"/>
      <c r="W457" s="671"/>
      <c r="X457" s="606"/>
      <c r="Y457" s="606"/>
      <c r="Z457" s="606"/>
      <c r="AA457" s="606"/>
      <c r="AB457" s="606"/>
      <c r="AC457" s="606"/>
      <c r="AD457" s="606"/>
      <c r="AE457" s="606"/>
      <c r="AF457" s="625"/>
      <c r="AG457" s="625"/>
      <c r="AH457" s="625"/>
      <c r="AI457" s="625"/>
      <c r="AJ457" s="625"/>
      <c r="AK457" s="625"/>
      <c r="AL457" s="625"/>
      <c r="AM457" s="625"/>
    </row>
    <row r="458" spans="2:39" s="672" customFormat="1" x14ac:dyDescent="0.25">
      <c r="B458" s="677"/>
      <c r="C458" s="677"/>
      <c r="D458" s="676"/>
      <c r="E458" s="675"/>
      <c r="F458" s="675"/>
      <c r="G458" s="673"/>
      <c r="H458" s="674"/>
      <c r="I458" s="673"/>
      <c r="J458" s="679" t="str">
        <f>IF(D458&lt;&gt;"",IF(E458&lt;&gt;"",VLOOKUP(CONCATENATE(D458,"-",E458),'[2]Three Phase - UG'!$C$8:$T$18,9,FALSE),""),"")</f>
        <v/>
      </c>
      <c r="K458" s="679" t="str">
        <f>IF(D458&lt;&gt;"",IF(E458&lt;&gt;"",VLOOKUP(CONCATENATE(D458,"-",E458),'[2]Three Phase - UG'!$C$8:$T$18,10,FALSE),""),"")</f>
        <v/>
      </c>
      <c r="L458" s="679" t="str">
        <f>IF(D458&lt;&gt;"",IF(E458&lt;&gt;"",VLOOKUP(CONCATENATE(D458,"-",E458),'[2]Three Phase - UG'!$C$8:$T$18,12,FALSE),""),"")</f>
        <v/>
      </c>
      <c r="M458" s="679" t="str">
        <f>IF(D458&lt;&gt;"",IF(E458&lt;&gt;"",VLOOKUP(CONCATENATE(D458,"-",E458),'[2]Three Phase - UG'!$C$8:$T$18,13,FALSE),""),"")</f>
        <v/>
      </c>
      <c r="N458" s="678" t="str">
        <f>IF(D458&lt;&gt;"",IF(E458&lt;&gt;"",VLOOKUP(CONCATENATE(D458,"-",E458),'[2]Three Phase - UG'!$C$8:$T$18,15,FALSE)*1000000,""),"")</f>
        <v/>
      </c>
      <c r="O458" s="679"/>
      <c r="P458" s="678"/>
      <c r="W458" s="671"/>
      <c r="X458" s="606"/>
      <c r="Y458" s="606"/>
      <c r="Z458" s="606"/>
      <c r="AA458" s="606"/>
      <c r="AB458" s="606"/>
      <c r="AC458" s="606"/>
      <c r="AD458" s="606"/>
      <c r="AE458" s="606"/>
      <c r="AF458" s="625"/>
      <c r="AG458" s="625"/>
      <c r="AH458" s="625"/>
      <c r="AI458" s="625"/>
      <c r="AJ458" s="625"/>
      <c r="AK458" s="625"/>
      <c r="AL458" s="625"/>
      <c r="AM458" s="625"/>
    </row>
    <row r="459" spans="2:39" s="672" customFormat="1" x14ac:dyDescent="0.25">
      <c r="B459" s="677"/>
      <c r="C459" s="677"/>
      <c r="D459" s="676"/>
      <c r="E459" s="675"/>
      <c r="F459" s="675"/>
      <c r="G459" s="673"/>
      <c r="H459" s="674"/>
      <c r="I459" s="673"/>
      <c r="J459" s="679" t="str">
        <f>IF(D459&lt;&gt;"",IF(E459&lt;&gt;"",VLOOKUP(CONCATENATE(D459,"-",E459),'[2]Three Phase - UG'!$C$8:$T$18,9,FALSE),""),"")</f>
        <v/>
      </c>
      <c r="K459" s="679" t="str">
        <f>IF(D459&lt;&gt;"",IF(E459&lt;&gt;"",VLOOKUP(CONCATENATE(D459,"-",E459),'[2]Three Phase - UG'!$C$8:$T$18,10,FALSE),""),"")</f>
        <v/>
      </c>
      <c r="L459" s="679" t="str">
        <f>IF(D459&lt;&gt;"",IF(E459&lt;&gt;"",VLOOKUP(CONCATENATE(D459,"-",E459),'[2]Three Phase - UG'!$C$8:$T$18,12,FALSE),""),"")</f>
        <v/>
      </c>
      <c r="M459" s="679" t="str">
        <f>IF(D459&lt;&gt;"",IF(E459&lt;&gt;"",VLOOKUP(CONCATENATE(D459,"-",E459),'[2]Three Phase - UG'!$C$8:$T$18,13,FALSE),""),"")</f>
        <v/>
      </c>
      <c r="N459" s="678" t="str">
        <f>IF(D459&lt;&gt;"",IF(E459&lt;&gt;"",VLOOKUP(CONCATENATE(D459,"-",E459),'[2]Three Phase - UG'!$C$8:$T$18,15,FALSE)*1000000,""),"")</f>
        <v/>
      </c>
      <c r="O459" s="679"/>
      <c r="P459" s="678"/>
      <c r="W459" s="671"/>
      <c r="X459" s="606"/>
      <c r="Y459" s="606"/>
      <c r="Z459" s="606"/>
      <c r="AA459" s="606"/>
      <c r="AB459" s="606"/>
      <c r="AC459" s="606"/>
      <c r="AD459" s="606"/>
      <c r="AE459" s="606"/>
      <c r="AF459" s="625"/>
      <c r="AG459" s="625"/>
      <c r="AH459" s="625"/>
      <c r="AI459" s="625"/>
      <c r="AJ459" s="625"/>
      <c r="AK459" s="625"/>
      <c r="AL459" s="625"/>
      <c r="AM459" s="625"/>
    </row>
    <row r="460" spans="2:39" s="672" customFormat="1" x14ac:dyDescent="0.25">
      <c r="B460" s="677"/>
      <c r="C460" s="677"/>
      <c r="D460" s="676"/>
      <c r="E460" s="675"/>
      <c r="F460" s="675"/>
      <c r="G460" s="673"/>
      <c r="H460" s="674"/>
      <c r="I460" s="673"/>
      <c r="J460" s="679" t="str">
        <f>IF(D460&lt;&gt;"",IF(E460&lt;&gt;"",VLOOKUP(CONCATENATE(D460,"-",E460),'[2]Three Phase - UG'!$C$8:$T$18,9,FALSE),""),"")</f>
        <v/>
      </c>
      <c r="K460" s="679" t="str">
        <f>IF(D460&lt;&gt;"",IF(E460&lt;&gt;"",VLOOKUP(CONCATENATE(D460,"-",E460),'[2]Three Phase - UG'!$C$8:$T$18,10,FALSE),""),"")</f>
        <v/>
      </c>
      <c r="L460" s="679" t="str">
        <f>IF(D460&lt;&gt;"",IF(E460&lt;&gt;"",VLOOKUP(CONCATENATE(D460,"-",E460),'[2]Three Phase - UG'!$C$8:$T$18,12,FALSE),""),"")</f>
        <v/>
      </c>
      <c r="M460" s="679" t="str">
        <f>IF(D460&lt;&gt;"",IF(E460&lt;&gt;"",VLOOKUP(CONCATENATE(D460,"-",E460),'[2]Three Phase - UG'!$C$8:$T$18,13,FALSE),""),"")</f>
        <v/>
      </c>
      <c r="N460" s="678" t="str">
        <f>IF(D460&lt;&gt;"",IF(E460&lt;&gt;"",VLOOKUP(CONCATENATE(D460,"-",E460),'[2]Three Phase - UG'!$C$8:$T$18,15,FALSE)*1000000,""),"")</f>
        <v/>
      </c>
      <c r="O460" s="679"/>
      <c r="P460" s="678"/>
      <c r="W460" s="671"/>
      <c r="X460" s="606"/>
      <c r="Y460" s="606"/>
      <c r="Z460" s="606"/>
      <c r="AA460" s="606"/>
      <c r="AB460" s="606"/>
      <c r="AC460" s="606"/>
      <c r="AD460" s="606"/>
      <c r="AE460" s="606"/>
      <c r="AF460" s="625"/>
      <c r="AG460" s="625"/>
      <c r="AH460" s="625"/>
      <c r="AI460" s="625"/>
      <c r="AJ460" s="625"/>
      <c r="AK460" s="625"/>
      <c r="AL460" s="625"/>
      <c r="AM460" s="625"/>
    </row>
    <row r="461" spans="2:39" s="672" customFormat="1" x14ac:dyDescent="0.25">
      <c r="B461" s="677"/>
      <c r="C461" s="677"/>
      <c r="D461" s="676"/>
      <c r="E461" s="675"/>
      <c r="F461" s="675"/>
      <c r="G461" s="673"/>
      <c r="H461" s="674"/>
      <c r="I461" s="673"/>
      <c r="J461" s="679" t="str">
        <f>IF(D461&lt;&gt;"",IF(E461&lt;&gt;"",VLOOKUP(CONCATENATE(D461,"-",E461),'[2]Three Phase - UG'!$C$8:$T$18,9,FALSE),""),"")</f>
        <v/>
      </c>
      <c r="K461" s="679" t="str">
        <f>IF(D461&lt;&gt;"",IF(E461&lt;&gt;"",VLOOKUP(CONCATENATE(D461,"-",E461),'[2]Three Phase - UG'!$C$8:$T$18,10,FALSE),""),"")</f>
        <v/>
      </c>
      <c r="L461" s="679" t="str">
        <f>IF(D461&lt;&gt;"",IF(E461&lt;&gt;"",VLOOKUP(CONCATENATE(D461,"-",E461),'[2]Three Phase - UG'!$C$8:$T$18,12,FALSE),""),"")</f>
        <v/>
      </c>
      <c r="M461" s="679" t="str">
        <f>IF(D461&lt;&gt;"",IF(E461&lt;&gt;"",VLOOKUP(CONCATENATE(D461,"-",E461),'[2]Three Phase - UG'!$C$8:$T$18,13,FALSE),""),"")</f>
        <v/>
      </c>
      <c r="N461" s="678" t="str">
        <f>IF(D461&lt;&gt;"",IF(E461&lt;&gt;"",VLOOKUP(CONCATENATE(D461,"-",E461),'[2]Three Phase - UG'!$C$8:$T$18,15,FALSE)*1000000,""),"")</f>
        <v/>
      </c>
      <c r="O461" s="679"/>
      <c r="P461" s="678"/>
      <c r="W461" s="671"/>
      <c r="X461" s="606"/>
      <c r="Y461" s="606"/>
      <c r="Z461" s="606"/>
      <c r="AA461" s="606"/>
      <c r="AB461" s="606"/>
      <c r="AC461" s="606"/>
      <c r="AD461" s="606"/>
      <c r="AE461" s="606"/>
      <c r="AF461" s="625"/>
      <c r="AG461" s="625"/>
      <c r="AH461" s="625"/>
      <c r="AI461" s="625"/>
      <c r="AJ461" s="625"/>
      <c r="AK461" s="625"/>
      <c r="AL461" s="625"/>
      <c r="AM461" s="625"/>
    </row>
    <row r="462" spans="2:39" s="672" customFormat="1" x14ac:dyDescent="0.25">
      <c r="B462" s="677"/>
      <c r="C462" s="677"/>
      <c r="D462" s="676"/>
      <c r="E462" s="675"/>
      <c r="F462" s="675"/>
      <c r="G462" s="673"/>
      <c r="H462" s="674"/>
      <c r="I462" s="673"/>
      <c r="J462" s="679" t="str">
        <f>IF(D462&lt;&gt;"",IF(E462&lt;&gt;"",VLOOKUP(CONCATENATE(D462,"-",E462),'[2]Three Phase - UG'!$C$8:$T$18,9,FALSE),""),"")</f>
        <v/>
      </c>
      <c r="K462" s="679" t="str">
        <f>IF(D462&lt;&gt;"",IF(E462&lt;&gt;"",VLOOKUP(CONCATENATE(D462,"-",E462),'[2]Three Phase - UG'!$C$8:$T$18,10,FALSE),""),"")</f>
        <v/>
      </c>
      <c r="L462" s="679" t="str">
        <f>IF(D462&lt;&gt;"",IF(E462&lt;&gt;"",VLOOKUP(CONCATENATE(D462,"-",E462),'[2]Three Phase - UG'!$C$8:$T$18,12,FALSE),""),"")</f>
        <v/>
      </c>
      <c r="M462" s="679" t="str">
        <f>IF(D462&lt;&gt;"",IF(E462&lt;&gt;"",VLOOKUP(CONCATENATE(D462,"-",E462),'[2]Three Phase - UG'!$C$8:$T$18,13,FALSE),""),"")</f>
        <v/>
      </c>
      <c r="N462" s="678" t="str">
        <f>IF(D462&lt;&gt;"",IF(E462&lt;&gt;"",VLOOKUP(CONCATENATE(D462,"-",E462),'[2]Three Phase - UG'!$C$8:$T$18,15,FALSE)*1000000,""),"")</f>
        <v/>
      </c>
      <c r="O462" s="679"/>
      <c r="P462" s="678"/>
      <c r="W462" s="671"/>
      <c r="X462" s="606"/>
      <c r="Y462" s="606"/>
      <c r="Z462" s="606"/>
      <c r="AA462" s="606"/>
      <c r="AB462" s="606"/>
      <c r="AC462" s="606"/>
      <c r="AD462" s="606"/>
      <c r="AE462" s="606"/>
      <c r="AF462" s="625"/>
      <c r="AG462" s="625"/>
      <c r="AH462" s="625"/>
      <c r="AI462" s="625"/>
      <c r="AJ462" s="625"/>
      <c r="AK462" s="625"/>
      <c r="AL462" s="625"/>
      <c r="AM462" s="625"/>
    </row>
    <row r="463" spans="2:39" s="672" customFormat="1" x14ac:dyDescent="0.25">
      <c r="B463" s="677"/>
      <c r="C463" s="677"/>
      <c r="D463" s="676"/>
      <c r="E463" s="675"/>
      <c r="F463" s="675"/>
      <c r="G463" s="673"/>
      <c r="H463" s="674"/>
      <c r="I463" s="673"/>
      <c r="J463" s="679" t="str">
        <f>IF(D463&lt;&gt;"",IF(E463&lt;&gt;"",VLOOKUP(CONCATENATE(D463,"-",E463),'[2]Three Phase - UG'!$C$8:$T$18,9,FALSE),""),"")</f>
        <v/>
      </c>
      <c r="K463" s="679" t="str">
        <f>IF(D463&lt;&gt;"",IF(E463&lt;&gt;"",VLOOKUP(CONCATENATE(D463,"-",E463),'[2]Three Phase - UG'!$C$8:$T$18,10,FALSE),""),"")</f>
        <v/>
      </c>
      <c r="L463" s="679" t="str">
        <f>IF(D463&lt;&gt;"",IF(E463&lt;&gt;"",VLOOKUP(CONCATENATE(D463,"-",E463),'[2]Three Phase - UG'!$C$8:$T$18,12,FALSE),""),"")</f>
        <v/>
      </c>
      <c r="M463" s="679" t="str">
        <f>IF(D463&lt;&gt;"",IF(E463&lt;&gt;"",VLOOKUP(CONCATENATE(D463,"-",E463),'[2]Three Phase - UG'!$C$8:$T$18,13,FALSE),""),"")</f>
        <v/>
      </c>
      <c r="N463" s="678" t="str">
        <f>IF(D463&lt;&gt;"",IF(E463&lt;&gt;"",VLOOKUP(CONCATENATE(D463,"-",E463),'[2]Three Phase - UG'!$C$8:$T$18,15,FALSE)*1000000,""),"")</f>
        <v/>
      </c>
      <c r="O463" s="679"/>
      <c r="P463" s="678"/>
      <c r="W463" s="671"/>
      <c r="X463" s="606"/>
      <c r="Y463" s="606"/>
      <c r="Z463" s="606"/>
      <c r="AA463" s="606"/>
      <c r="AB463" s="606"/>
      <c r="AC463" s="606"/>
      <c r="AD463" s="606"/>
      <c r="AE463" s="606"/>
      <c r="AF463" s="625"/>
      <c r="AG463" s="625"/>
      <c r="AH463" s="625"/>
      <c r="AI463" s="625"/>
      <c r="AJ463" s="625"/>
      <c r="AK463" s="625"/>
      <c r="AL463" s="625"/>
      <c r="AM463" s="625"/>
    </row>
    <row r="464" spans="2:39" s="672" customFormat="1" x14ac:dyDescent="0.25">
      <c r="B464" s="677"/>
      <c r="C464" s="677"/>
      <c r="D464" s="676"/>
      <c r="E464" s="675"/>
      <c r="F464" s="675"/>
      <c r="G464" s="673"/>
      <c r="H464" s="674"/>
      <c r="I464" s="673"/>
      <c r="J464" s="679" t="str">
        <f>IF(D464&lt;&gt;"",IF(E464&lt;&gt;"",VLOOKUP(CONCATENATE(D464,"-",E464),'[2]Three Phase - UG'!$C$8:$T$18,9,FALSE),""),"")</f>
        <v/>
      </c>
      <c r="K464" s="679" t="str">
        <f>IF(D464&lt;&gt;"",IF(E464&lt;&gt;"",VLOOKUP(CONCATENATE(D464,"-",E464),'[2]Three Phase - UG'!$C$8:$T$18,10,FALSE),""),"")</f>
        <v/>
      </c>
      <c r="L464" s="679" t="str">
        <f>IF(D464&lt;&gt;"",IF(E464&lt;&gt;"",VLOOKUP(CONCATENATE(D464,"-",E464),'[2]Three Phase - UG'!$C$8:$T$18,12,FALSE),""),"")</f>
        <v/>
      </c>
      <c r="M464" s="679" t="str">
        <f>IF(D464&lt;&gt;"",IF(E464&lt;&gt;"",VLOOKUP(CONCATENATE(D464,"-",E464),'[2]Three Phase - UG'!$C$8:$T$18,13,FALSE),""),"")</f>
        <v/>
      </c>
      <c r="N464" s="678" t="str">
        <f>IF(D464&lt;&gt;"",IF(E464&lt;&gt;"",VLOOKUP(CONCATENATE(D464,"-",E464),'[2]Three Phase - UG'!$C$8:$T$18,15,FALSE)*1000000,""),"")</f>
        <v/>
      </c>
      <c r="O464" s="679"/>
      <c r="P464" s="678"/>
      <c r="W464" s="671"/>
      <c r="X464" s="606"/>
      <c r="Y464" s="606"/>
      <c r="Z464" s="606"/>
      <c r="AA464" s="606"/>
      <c r="AB464" s="606"/>
      <c r="AC464" s="606"/>
      <c r="AD464" s="606"/>
      <c r="AE464" s="606"/>
      <c r="AF464" s="625"/>
      <c r="AG464" s="625"/>
      <c r="AH464" s="625"/>
      <c r="AI464" s="625"/>
      <c r="AJ464" s="625"/>
      <c r="AK464" s="625"/>
      <c r="AL464" s="625"/>
      <c r="AM464" s="625"/>
    </row>
    <row r="465" spans="2:39" s="672" customFormat="1" x14ac:dyDescent="0.25">
      <c r="B465" s="677"/>
      <c r="C465" s="677"/>
      <c r="D465" s="676"/>
      <c r="E465" s="675"/>
      <c r="F465" s="675"/>
      <c r="G465" s="673"/>
      <c r="H465" s="674"/>
      <c r="I465" s="673"/>
      <c r="J465" s="679" t="str">
        <f>IF(D465&lt;&gt;"",IF(E465&lt;&gt;"",VLOOKUP(CONCATENATE(D465,"-",E465),'[2]Three Phase - UG'!$C$8:$T$18,9,FALSE),""),"")</f>
        <v/>
      </c>
      <c r="K465" s="679" t="str">
        <f>IF(D465&lt;&gt;"",IF(E465&lt;&gt;"",VLOOKUP(CONCATENATE(D465,"-",E465),'[2]Three Phase - UG'!$C$8:$T$18,10,FALSE),""),"")</f>
        <v/>
      </c>
      <c r="L465" s="679" t="str">
        <f>IF(D465&lt;&gt;"",IF(E465&lt;&gt;"",VLOOKUP(CONCATENATE(D465,"-",E465),'[2]Three Phase - UG'!$C$8:$T$18,12,FALSE),""),"")</f>
        <v/>
      </c>
      <c r="M465" s="679" t="str">
        <f>IF(D465&lt;&gt;"",IF(E465&lt;&gt;"",VLOOKUP(CONCATENATE(D465,"-",E465),'[2]Three Phase - UG'!$C$8:$T$18,13,FALSE),""),"")</f>
        <v/>
      </c>
      <c r="N465" s="678" t="str">
        <f>IF(D465&lt;&gt;"",IF(E465&lt;&gt;"",VLOOKUP(CONCATENATE(D465,"-",E465),'[2]Three Phase - UG'!$C$8:$T$18,15,FALSE)*1000000,""),"")</f>
        <v/>
      </c>
      <c r="O465" s="679"/>
      <c r="P465" s="678"/>
      <c r="W465" s="671"/>
      <c r="X465" s="606"/>
      <c r="Y465" s="606"/>
      <c r="Z465" s="606"/>
      <c r="AA465" s="606"/>
      <c r="AB465" s="606"/>
      <c r="AC465" s="606"/>
      <c r="AD465" s="606"/>
      <c r="AE465" s="606"/>
      <c r="AF465" s="625"/>
      <c r="AG465" s="625"/>
      <c r="AH465" s="625"/>
      <c r="AI465" s="625"/>
      <c r="AJ465" s="625"/>
      <c r="AK465" s="625"/>
      <c r="AL465" s="625"/>
      <c r="AM465" s="625"/>
    </row>
    <row r="466" spans="2:39" s="672" customFormat="1" x14ac:dyDescent="0.25">
      <c r="B466" s="677"/>
      <c r="C466" s="677"/>
      <c r="D466" s="676"/>
      <c r="E466" s="675"/>
      <c r="F466" s="675"/>
      <c r="G466" s="673"/>
      <c r="H466" s="674"/>
      <c r="I466" s="673"/>
      <c r="J466" s="679" t="str">
        <f>IF(D466&lt;&gt;"",IF(E466&lt;&gt;"",VLOOKUP(CONCATENATE(D466,"-",E466),'[2]Three Phase - UG'!$C$8:$T$18,9,FALSE),""),"")</f>
        <v/>
      </c>
      <c r="K466" s="679" t="str">
        <f>IF(D466&lt;&gt;"",IF(E466&lt;&gt;"",VLOOKUP(CONCATENATE(D466,"-",E466),'[2]Three Phase - UG'!$C$8:$T$18,10,FALSE),""),"")</f>
        <v/>
      </c>
      <c r="L466" s="679" t="str">
        <f>IF(D466&lt;&gt;"",IF(E466&lt;&gt;"",VLOOKUP(CONCATENATE(D466,"-",E466),'[2]Three Phase - UG'!$C$8:$T$18,12,FALSE),""),"")</f>
        <v/>
      </c>
      <c r="M466" s="679" t="str">
        <f>IF(D466&lt;&gt;"",IF(E466&lt;&gt;"",VLOOKUP(CONCATENATE(D466,"-",E466),'[2]Three Phase - UG'!$C$8:$T$18,13,FALSE),""),"")</f>
        <v/>
      </c>
      <c r="N466" s="678" t="str">
        <f>IF(D466&lt;&gt;"",IF(E466&lt;&gt;"",VLOOKUP(CONCATENATE(D466,"-",E466),'[2]Three Phase - UG'!$C$8:$T$18,15,FALSE)*1000000,""),"")</f>
        <v/>
      </c>
      <c r="O466" s="679"/>
      <c r="P466" s="678"/>
      <c r="W466" s="671"/>
      <c r="X466" s="606"/>
      <c r="Y466" s="606"/>
      <c r="Z466" s="606"/>
      <c r="AA466" s="606"/>
      <c r="AB466" s="606"/>
      <c r="AC466" s="606"/>
      <c r="AD466" s="606"/>
      <c r="AE466" s="606"/>
      <c r="AF466" s="625"/>
      <c r="AG466" s="625"/>
      <c r="AH466" s="625"/>
      <c r="AI466" s="625"/>
      <c r="AJ466" s="625"/>
      <c r="AK466" s="625"/>
      <c r="AL466" s="625"/>
      <c r="AM466" s="625"/>
    </row>
    <row r="467" spans="2:39" s="672" customFormat="1" x14ac:dyDescent="0.25">
      <c r="B467" s="677"/>
      <c r="C467" s="677"/>
      <c r="D467" s="676"/>
      <c r="E467" s="675"/>
      <c r="F467" s="675"/>
      <c r="G467" s="673"/>
      <c r="H467" s="674"/>
      <c r="I467" s="673"/>
      <c r="J467" s="679" t="str">
        <f>IF(D467&lt;&gt;"",IF(E467&lt;&gt;"",VLOOKUP(CONCATENATE(D467,"-",E467),'[2]Three Phase - UG'!$C$8:$T$18,9,FALSE),""),"")</f>
        <v/>
      </c>
      <c r="K467" s="679" t="str">
        <f>IF(D467&lt;&gt;"",IF(E467&lt;&gt;"",VLOOKUP(CONCATENATE(D467,"-",E467),'[2]Three Phase - UG'!$C$8:$T$18,10,FALSE),""),"")</f>
        <v/>
      </c>
      <c r="L467" s="679" t="str">
        <f>IF(D467&lt;&gt;"",IF(E467&lt;&gt;"",VLOOKUP(CONCATENATE(D467,"-",E467),'[2]Three Phase - UG'!$C$8:$T$18,12,FALSE),""),"")</f>
        <v/>
      </c>
      <c r="M467" s="679" t="str">
        <f>IF(D467&lt;&gt;"",IF(E467&lt;&gt;"",VLOOKUP(CONCATENATE(D467,"-",E467),'[2]Three Phase - UG'!$C$8:$T$18,13,FALSE),""),"")</f>
        <v/>
      </c>
      <c r="N467" s="678" t="str">
        <f>IF(D467&lt;&gt;"",IF(E467&lt;&gt;"",VLOOKUP(CONCATENATE(D467,"-",E467),'[2]Three Phase - UG'!$C$8:$T$18,15,FALSE)*1000000,""),"")</f>
        <v/>
      </c>
      <c r="O467" s="679"/>
      <c r="P467" s="678"/>
      <c r="W467" s="671"/>
      <c r="X467" s="606"/>
      <c r="Y467" s="606"/>
      <c r="Z467" s="606"/>
      <c r="AA467" s="606"/>
      <c r="AB467" s="606"/>
      <c r="AC467" s="606"/>
      <c r="AD467" s="606"/>
      <c r="AE467" s="606"/>
      <c r="AF467" s="625"/>
      <c r="AG467" s="625"/>
      <c r="AH467" s="625"/>
      <c r="AI467" s="625"/>
      <c r="AJ467" s="625"/>
      <c r="AK467" s="625"/>
      <c r="AL467" s="625"/>
      <c r="AM467" s="625"/>
    </row>
    <row r="468" spans="2:39" s="672" customFormat="1" x14ac:dyDescent="0.25">
      <c r="B468" s="677"/>
      <c r="C468" s="677"/>
      <c r="D468" s="676"/>
      <c r="E468" s="675"/>
      <c r="F468" s="675"/>
      <c r="G468" s="673"/>
      <c r="H468" s="674"/>
      <c r="I468" s="673"/>
      <c r="J468" s="679" t="str">
        <f>IF(D468&lt;&gt;"",IF(E468&lt;&gt;"",VLOOKUP(CONCATENATE(D468,"-",E468),'[2]Three Phase - UG'!$C$8:$T$18,9,FALSE),""),"")</f>
        <v/>
      </c>
      <c r="K468" s="679" t="str">
        <f>IF(D468&lt;&gt;"",IF(E468&lt;&gt;"",VLOOKUP(CONCATENATE(D468,"-",E468),'[2]Three Phase - UG'!$C$8:$T$18,10,FALSE),""),"")</f>
        <v/>
      </c>
      <c r="L468" s="679" t="str">
        <f>IF(D468&lt;&gt;"",IF(E468&lt;&gt;"",VLOOKUP(CONCATENATE(D468,"-",E468),'[2]Three Phase - UG'!$C$8:$T$18,12,FALSE),""),"")</f>
        <v/>
      </c>
      <c r="M468" s="679" t="str">
        <f>IF(D468&lt;&gt;"",IF(E468&lt;&gt;"",VLOOKUP(CONCATENATE(D468,"-",E468),'[2]Three Phase - UG'!$C$8:$T$18,13,FALSE),""),"")</f>
        <v/>
      </c>
      <c r="N468" s="678" t="str">
        <f>IF(D468&lt;&gt;"",IF(E468&lt;&gt;"",VLOOKUP(CONCATENATE(D468,"-",E468),'[2]Three Phase - UG'!$C$8:$T$18,15,FALSE)*1000000,""),"")</f>
        <v/>
      </c>
      <c r="O468" s="679"/>
      <c r="P468" s="678"/>
      <c r="W468" s="671"/>
      <c r="X468" s="606"/>
      <c r="Y468" s="606"/>
      <c r="Z468" s="606"/>
      <c r="AA468" s="606"/>
      <c r="AB468" s="606"/>
      <c r="AC468" s="606"/>
      <c r="AD468" s="606"/>
      <c r="AE468" s="606"/>
      <c r="AF468" s="625"/>
      <c r="AG468" s="625"/>
      <c r="AH468" s="625"/>
      <c r="AI468" s="625"/>
      <c r="AJ468" s="625"/>
      <c r="AK468" s="625"/>
      <c r="AL468" s="625"/>
      <c r="AM468" s="625"/>
    </row>
    <row r="469" spans="2:39" s="672" customFormat="1" x14ac:dyDescent="0.25">
      <c r="B469" s="677"/>
      <c r="C469" s="677"/>
      <c r="D469" s="676"/>
      <c r="E469" s="675"/>
      <c r="F469" s="675"/>
      <c r="G469" s="673"/>
      <c r="H469" s="674"/>
      <c r="I469" s="673"/>
      <c r="J469" s="679" t="str">
        <f>IF(D469&lt;&gt;"",IF(E469&lt;&gt;"",VLOOKUP(CONCATENATE(D469,"-",E469),'[2]Three Phase - UG'!$C$8:$T$18,9,FALSE),""),"")</f>
        <v/>
      </c>
      <c r="K469" s="679" t="str">
        <f>IF(D469&lt;&gt;"",IF(E469&lt;&gt;"",VLOOKUP(CONCATENATE(D469,"-",E469),'[2]Three Phase - UG'!$C$8:$T$18,10,FALSE),""),"")</f>
        <v/>
      </c>
      <c r="L469" s="679" t="str">
        <f>IF(D469&lt;&gt;"",IF(E469&lt;&gt;"",VLOOKUP(CONCATENATE(D469,"-",E469),'[2]Three Phase - UG'!$C$8:$T$18,12,FALSE),""),"")</f>
        <v/>
      </c>
      <c r="M469" s="679" t="str">
        <f>IF(D469&lt;&gt;"",IF(E469&lt;&gt;"",VLOOKUP(CONCATENATE(D469,"-",E469),'[2]Three Phase - UG'!$C$8:$T$18,13,FALSE),""),"")</f>
        <v/>
      </c>
      <c r="N469" s="678" t="str">
        <f>IF(D469&lt;&gt;"",IF(E469&lt;&gt;"",VLOOKUP(CONCATENATE(D469,"-",E469),'[2]Three Phase - UG'!$C$8:$T$18,15,FALSE)*1000000,""),"")</f>
        <v/>
      </c>
      <c r="O469" s="679"/>
      <c r="P469" s="678"/>
      <c r="W469" s="671"/>
      <c r="X469" s="606"/>
      <c r="Y469" s="606"/>
      <c r="Z469" s="606"/>
      <c r="AA469" s="606"/>
      <c r="AB469" s="606"/>
      <c r="AC469" s="606"/>
      <c r="AD469" s="606"/>
      <c r="AE469" s="606"/>
      <c r="AF469" s="625"/>
      <c r="AG469" s="625"/>
      <c r="AH469" s="625"/>
      <c r="AI469" s="625"/>
      <c r="AJ469" s="625"/>
      <c r="AK469" s="625"/>
      <c r="AL469" s="625"/>
      <c r="AM469" s="625"/>
    </row>
    <row r="470" spans="2:39" s="672" customFormat="1" x14ac:dyDescent="0.25">
      <c r="B470" s="677"/>
      <c r="C470" s="677"/>
      <c r="D470" s="676"/>
      <c r="E470" s="675"/>
      <c r="F470" s="675"/>
      <c r="G470" s="673"/>
      <c r="H470" s="674"/>
      <c r="I470" s="673"/>
      <c r="J470" s="679" t="str">
        <f>IF(D470&lt;&gt;"",IF(E470&lt;&gt;"",VLOOKUP(CONCATENATE(D470,"-",E470),'[2]Three Phase - UG'!$C$8:$T$18,9,FALSE),""),"")</f>
        <v/>
      </c>
      <c r="K470" s="679" t="str">
        <f>IF(D470&lt;&gt;"",IF(E470&lt;&gt;"",VLOOKUP(CONCATENATE(D470,"-",E470),'[2]Three Phase - UG'!$C$8:$T$18,10,FALSE),""),"")</f>
        <v/>
      </c>
      <c r="L470" s="679" t="str">
        <f>IF(D470&lt;&gt;"",IF(E470&lt;&gt;"",VLOOKUP(CONCATENATE(D470,"-",E470),'[2]Three Phase - UG'!$C$8:$T$18,12,FALSE),""),"")</f>
        <v/>
      </c>
      <c r="M470" s="679" t="str">
        <f>IF(D470&lt;&gt;"",IF(E470&lt;&gt;"",VLOOKUP(CONCATENATE(D470,"-",E470),'[2]Three Phase - UG'!$C$8:$T$18,13,FALSE),""),"")</f>
        <v/>
      </c>
      <c r="N470" s="678" t="str">
        <f>IF(D470&lt;&gt;"",IF(E470&lt;&gt;"",VLOOKUP(CONCATENATE(D470,"-",E470),'[2]Three Phase - UG'!$C$8:$T$18,15,FALSE)*1000000,""),"")</f>
        <v/>
      </c>
      <c r="O470" s="679"/>
      <c r="P470" s="678"/>
      <c r="W470" s="671"/>
      <c r="X470" s="606"/>
      <c r="Y470" s="606"/>
      <c r="Z470" s="606"/>
      <c r="AA470" s="606"/>
      <c r="AB470" s="606"/>
      <c r="AC470" s="606"/>
      <c r="AD470" s="606"/>
      <c r="AE470" s="606"/>
      <c r="AF470" s="625"/>
      <c r="AG470" s="625"/>
      <c r="AH470" s="625"/>
      <c r="AI470" s="625"/>
      <c r="AJ470" s="625"/>
      <c r="AK470" s="625"/>
      <c r="AL470" s="625"/>
      <c r="AM470" s="625"/>
    </row>
    <row r="471" spans="2:39" s="672" customFormat="1" x14ac:dyDescent="0.25">
      <c r="B471" s="677"/>
      <c r="C471" s="677"/>
      <c r="D471" s="676"/>
      <c r="E471" s="675"/>
      <c r="F471" s="675"/>
      <c r="G471" s="673"/>
      <c r="H471" s="674"/>
      <c r="I471" s="673"/>
      <c r="J471" s="679" t="str">
        <f>IF(D471&lt;&gt;"",IF(E471&lt;&gt;"",VLOOKUP(CONCATENATE(D471,"-",E471),'[2]Three Phase - UG'!$C$8:$T$18,9,FALSE),""),"")</f>
        <v/>
      </c>
      <c r="K471" s="679" t="str">
        <f>IF(D471&lt;&gt;"",IF(E471&lt;&gt;"",VLOOKUP(CONCATENATE(D471,"-",E471),'[2]Three Phase - UG'!$C$8:$T$18,10,FALSE),""),"")</f>
        <v/>
      </c>
      <c r="L471" s="679" t="str">
        <f>IF(D471&lt;&gt;"",IF(E471&lt;&gt;"",VLOOKUP(CONCATENATE(D471,"-",E471),'[2]Three Phase - UG'!$C$8:$T$18,12,FALSE),""),"")</f>
        <v/>
      </c>
      <c r="M471" s="679" t="str">
        <f>IF(D471&lt;&gt;"",IF(E471&lt;&gt;"",VLOOKUP(CONCATENATE(D471,"-",E471),'[2]Three Phase - UG'!$C$8:$T$18,13,FALSE),""),"")</f>
        <v/>
      </c>
      <c r="N471" s="678" t="str">
        <f>IF(D471&lt;&gt;"",IF(E471&lt;&gt;"",VLOOKUP(CONCATENATE(D471,"-",E471),'[2]Three Phase - UG'!$C$8:$T$18,15,FALSE)*1000000,""),"")</f>
        <v/>
      </c>
      <c r="O471" s="679"/>
      <c r="P471" s="678"/>
      <c r="W471" s="671"/>
      <c r="X471" s="606"/>
      <c r="Y471" s="606"/>
      <c r="Z471" s="606"/>
      <c r="AA471" s="606"/>
      <c r="AB471" s="606"/>
      <c r="AC471" s="606"/>
      <c r="AD471" s="606"/>
      <c r="AE471" s="606"/>
      <c r="AF471" s="625"/>
      <c r="AG471" s="625"/>
      <c r="AH471" s="625"/>
      <c r="AI471" s="625"/>
      <c r="AJ471" s="625"/>
      <c r="AK471" s="625"/>
      <c r="AL471" s="625"/>
      <c r="AM471" s="625"/>
    </row>
    <row r="472" spans="2:39" s="672" customFormat="1" x14ac:dyDescent="0.25">
      <c r="B472" s="677"/>
      <c r="C472" s="677"/>
      <c r="D472" s="676"/>
      <c r="E472" s="675"/>
      <c r="F472" s="675"/>
      <c r="G472" s="673"/>
      <c r="H472" s="674"/>
      <c r="I472" s="673"/>
      <c r="J472" s="679" t="str">
        <f>IF(D472&lt;&gt;"",IF(E472&lt;&gt;"",VLOOKUP(CONCATENATE(D472,"-",E472),'[2]Three Phase - UG'!$C$8:$T$18,9,FALSE),""),"")</f>
        <v/>
      </c>
      <c r="K472" s="679" t="str">
        <f>IF(D472&lt;&gt;"",IF(E472&lt;&gt;"",VLOOKUP(CONCATENATE(D472,"-",E472),'[2]Three Phase - UG'!$C$8:$T$18,10,FALSE),""),"")</f>
        <v/>
      </c>
      <c r="L472" s="679" t="str">
        <f>IF(D472&lt;&gt;"",IF(E472&lt;&gt;"",VLOOKUP(CONCATENATE(D472,"-",E472),'[2]Three Phase - UG'!$C$8:$T$18,12,FALSE),""),"")</f>
        <v/>
      </c>
      <c r="M472" s="679" t="str">
        <f>IF(D472&lt;&gt;"",IF(E472&lt;&gt;"",VLOOKUP(CONCATENATE(D472,"-",E472),'[2]Three Phase - UG'!$C$8:$T$18,13,FALSE),""),"")</f>
        <v/>
      </c>
      <c r="N472" s="678" t="str">
        <f>IF(D472&lt;&gt;"",IF(E472&lt;&gt;"",VLOOKUP(CONCATENATE(D472,"-",E472),'[2]Three Phase - UG'!$C$8:$T$18,15,FALSE)*1000000,""),"")</f>
        <v/>
      </c>
      <c r="O472" s="679"/>
      <c r="P472" s="678"/>
      <c r="W472" s="671"/>
      <c r="X472" s="606"/>
      <c r="Y472" s="606"/>
      <c r="Z472" s="606"/>
      <c r="AA472" s="606"/>
      <c r="AB472" s="606"/>
      <c r="AC472" s="606"/>
      <c r="AD472" s="606"/>
      <c r="AE472" s="606"/>
      <c r="AF472" s="625"/>
      <c r="AG472" s="625"/>
      <c r="AH472" s="625"/>
      <c r="AI472" s="625"/>
      <c r="AJ472" s="625"/>
      <c r="AK472" s="625"/>
      <c r="AL472" s="625"/>
      <c r="AM472" s="625"/>
    </row>
    <row r="473" spans="2:39" s="672" customFormat="1" x14ac:dyDescent="0.25">
      <c r="B473" s="677"/>
      <c r="C473" s="677"/>
      <c r="D473" s="676"/>
      <c r="E473" s="675"/>
      <c r="F473" s="675"/>
      <c r="G473" s="673"/>
      <c r="H473" s="674"/>
      <c r="I473" s="673"/>
      <c r="J473" s="679" t="str">
        <f>IF(D473&lt;&gt;"",IF(E473&lt;&gt;"",VLOOKUP(CONCATENATE(D473,"-",E473),'[2]Three Phase - UG'!$C$8:$T$18,9,FALSE),""),"")</f>
        <v/>
      </c>
      <c r="K473" s="679" t="str">
        <f>IF(D473&lt;&gt;"",IF(E473&lt;&gt;"",VLOOKUP(CONCATENATE(D473,"-",E473),'[2]Three Phase - UG'!$C$8:$T$18,10,FALSE),""),"")</f>
        <v/>
      </c>
      <c r="L473" s="679" t="str">
        <f>IF(D473&lt;&gt;"",IF(E473&lt;&gt;"",VLOOKUP(CONCATENATE(D473,"-",E473),'[2]Three Phase - UG'!$C$8:$T$18,12,FALSE),""),"")</f>
        <v/>
      </c>
      <c r="M473" s="679" t="str">
        <f>IF(D473&lt;&gt;"",IF(E473&lt;&gt;"",VLOOKUP(CONCATENATE(D473,"-",E473),'[2]Three Phase - UG'!$C$8:$T$18,13,FALSE),""),"")</f>
        <v/>
      </c>
      <c r="N473" s="678" t="str">
        <f>IF(D473&lt;&gt;"",IF(E473&lt;&gt;"",VLOOKUP(CONCATENATE(D473,"-",E473),'[2]Three Phase - UG'!$C$8:$T$18,15,FALSE)*1000000,""),"")</f>
        <v/>
      </c>
      <c r="O473" s="679"/>
      <c r="P473" s="678"/>
      <c r="W473" s="671"/>
      <c r="X473" s="606"/>
      <c r="Y473" s="606"/>
      <c r="Z473" s="606"/>
      <c r="AA473" s="606"/>
      <c r="AB473" s="606"/>
      <c r="AC473" s="606"/>
      <c r="AD473" s="606"/>
      <c r="AE473" s="606"/>
      <c r="AF473" s="625"/>
      <c r="AG473" s="625"/>
      <c r="AH473" s="625"/>
      <c r="AI473" s="625"/>
      <c r="AJ473" s="625"/>
      <c r="AK473" s="625"/>
      <c r="AL473" s="625"/>
      <c r="AM473" s="625"/>
    </row>
    <row r="474" spans="2:39" s="672" customFormat="1" x14ac:dyDescent="0.25">
      <c r="B474" s="677"/>
      <c r="C474" s="677"/>
      <c r="D474" s="676"/>
      <c r="E474" s="675"/>
      <c r="F474" s="675"/>
      <c r="G474" s="673"/>
      <c r="H474" s="674"/>
      <c r="I474" s="673"/>
      <c r="J474" s="679" t="str">
        <f>IF(D474&lt;&gt;"",IF(E474&lt;&gt;"",VLOOKUP(CONCATENATE(D474,"-",E474),'[2]Three Phase - UG'!$C$8:$T$18,9,FALSE),""),"")</f>
        <v/>
      </c>
      <c r="K474" s="679" t="str">
        <f>IF(D474&lt;&gt;"",IF(E474&lt;&gt;"",VLOOKUP(CONCATENATE(D474,"-",E474),'[2]Three Phase - UG'!$C$8:$T$18,10,FALSE),""),"")</f>
        <v/>
      </c>
      <c r="L474" s="679" t="str">
        <f>IF(D474&lt;&gt;"",IF(E474&lt;&gt;"",VLOOKUP(CONCATENATE(D474,"-",E474),'[2]Three Phase - UG'!$C$8:$T$18,12,FALSE),""),"")</f>
        <v/>
      </c>
      <c r="M474" s="679" t="str">
        <f>IF(D474&lt;&gt;"",IF(E474&lt;&gt;"",VLOOKUP(CONCATENATE(D474,"-",E474),'[2]Three Phase - UG'!$C$8:$T$18,13,FALSE),""),"")</f>
        <v/>
      </c>
      <c r="N474" s="678" t="str">
        <f>IF(D474&lt;&gt;"",IF(E474&lt;&gt;"",VLOOKUP(CONCATENATE(D474,"-",E474),'[2]Three Phase - UG'!$C$8:$T$18,15,FALSE)*1000000,""),"")</f>
        <v/>
      </c>
      <c r="O474" s="679"/>
      <c r="P474" s="678"/>
      <c r="W474" s="671"/>
      <c r="X474" s="606"/>
      <c r="Y474" s="606"/>
      <c r="Z474" s="606"/>
      <c r="AA474" s="606"/>
      <c r="AB474" s="606"/>
      <c r="AC474" s="606"/>
      <c r="AD474" s="606"/>
      <c r="AE474" s="606"/>
      <c r="AF474" s="625"/>
      <c r="AG474" s="625"/>
      <c r="AH474" s="625"/>
      <c r="AI474" s="625"/>
      <c r="AJ474" s="625"/>
      <c r="AK474" s="625"/>
      <c r="AL474" s="625"/>
      <c r="AM474" s="625"/>
    </row>
    <row r="475" spans="2:39" s="672" customFormat="1" x14ac:dyDescent="0.25">
      <c r="B475" s="677"/>
      <c r="C475" s="677"/>
      <c r="D475" s="676"/>
      <c r="E475" s="675"/>
      <c r="F475" s="675"/>
      <c r="G475" s="673"/>
      <c r="H475" s="674"/>
      <c r="I475" s="673"/>
      <c r="J475" s="679" t="str">
        <f>IF(D475&lt;&gt;"",IF(E475&lt;&gt;"",VLOOKUP(CONCATENATE(D475,"-",E475),'[2]Three Phase - UG'!$C$8:$T$18,9,FALSE),""),"")</f>
        <v/>
      </c>
      <c r="K475" s="679" t="str">
        <f>IF(D475&lt;&gt;"",IF(E475&lt;&gt;"",VLOOKUP(CONCATENATE(D475,"-",E475),'[2]Three Phase - UG'!$C$8:$T$18,10,FALSE),""),"")</f>
        <v/>
      </c>
      <c r="L475" s="679" t="str">
        <f>IF(D475&lt;&gt;"",IF(E475&lt;&gt;"",VLOOKUP(CONCATENATE(D475,"-",E475),'[2]Three Phase - UG'!$C$8:$T$18,12,FALSE),""),"")</f>
        <v/>
      </c>
      <c r="M475" s="679" t="str">
        <f>IF(D475&lt;&gt;"",IF(E475&lt;&gt;"",VLOOKUP(CONCATENATE(D475,"-",E475),'[2]Three Phase - UG'!$C$8:$T$18,13,FALSE),""),"")</f>
        <v/>
      </c>
      <c r="N475" s="678" t="str">
        <f>IF(D475&lt;&gt;"",IF(E475&lt;&gt;"",VLOOKUP(CONCATENATE(D475,"-",E475),'[2]Three Phase - UG'!$C$8:$T$18,15,FALSE)*1000000,""),"")</f>
        <v/>
      </c>
      <c r="O475" s="679"/>
      <c r="P475" s="678"/>
      <c r="W475" s="671"/>
      <c r="X475" s="606"/>
      <c r="Y475" s="606"/>
      <c r="Z475" s="606"/>
      <c r="AA475" s="606"/>
      <c r="AB475" s="606"/>
      <c r="AC475" s="606"/>
      <c r="AD475" s="606"/>
      <c r="AE475" s="606"/>
      <c r="AF475" s="625"/>
      <c r="AG475" s="625"/>
      <c r="AH475" s="625"/>
      <c r="AI475" s="625"/>
      <c r="AJ475" s="625"/>
      <c r="AK475" s="625"/>
      <c r="AL475" s="625"/>
      <c r="AM475" s="625"/>
    </row>
    <row r="476" spans="2:39" s="672" customFormat="1" x14ac:dyDescent="0.25">
      <c r="B476" s="677"/>
      <c r="C476" s="677"/>
      <c r="D476" s="676"/>
      <c r="E476" s="675"/>
      <c r="F476" s="675"/>
      <c r="G476" s="673"/>
      <c r="H476" s="674"/>
      <c r="I476" s="673"/>
      <c r="J476" s="679" t="str">
        <f>IF(D476&lt;&gt;"",IF(E476&lt;&gt;"",VLOOKUP(CONCATENATE(D476,"-",E476),'[2]Three Phase - UG'!$C$8:$T$18,9,FALSE),""),"")</f>
        <v/>
      </c>
      <c r="K476" s="679" t="str">
        <f>IF(D476&lt;&gt;"",IF(E476&lt;&gt;"",VLOOKUP(CONCATENATE(D476,"-",E476),'[2]Three Phase - UG'!$C$8:$T$18,10,FALSE),""),"")</f>
        <v/>
      </c>
      <c r="L476" s="679" t="str">
        <f>IF(D476&lt;&gt;"",IF(E476&lt;&gt;"",VLOOKUP(CONCATENATE(D476,"-",E476),'[2]Three Phase - UG'!$C$8:$T$18,12,FALSE),""),"")</f>
        <v/>
      </c>
      <c r="M476" s="679" t="str">
        <f>IF(D476&lt;&gt;"",IF(E476&lt;&gt;"",VLOOKUP(CONCATENATE(D476,"-",E476),'[2]Three Phase - UG'!$C$8:$T$18,13,FALSE),""),"")</f>
        <v/>
      </c>
      <c r="N476" s="678" t="str">
        <f>IF(D476&lt;&gt;"",IF(E476&lt;&gt;"",VLOOKUP(CONCATENATE(D476,"-",E476),'[2]Three Phase - UG'!$C$8:$T$18,15,FALSE)*1000000,""),"")</f>
        <v/>
      </c>
      <c r="O476" s="679"/>
      <c r="P476" s="678"/>
      <c r="W476" s="671"/>
      <c r="X476" s="606"/>
      <c r="Y476" s="606"/>
      <c r="Z476" s="606"/>
      <c r="AA476" s="606"/>
      <c r="AB476" s="606"/>
      <c r="AC476" s="606"/>
      <c r="AD476" s="606"/>
      <c r="AE476" s="606"/>
      <c r="AF476" s="625"/>
      <c r="AG476" s="625"/>
      <c r="AH476" s="625"/>
      <c r="AI476" s="625"/>
      <c r="AJ476" s="625"/>
      <c r="AK476" s="625"/>
      <c r="AL476" s="625"/>
      <c r="AM476" s="625"/>
    </row>
    <row r="477" spans="2:39" s="672" customFormat="1" x14ac:dyDescent="0.25">
      <c r="B477" s="677"/>
      <c r="C477" s="677"/>
      <c r="D477" s="676"/>
      <c r="E477" s="675"/>
      <c r="F477" s="675"/>
      <c r="G477" s="673"/>
      <c r="H477" s="674"/>
      <c r="I477" s="673"/>
      <c r="J477" s="679" t="str">
        <f>IF(D477&lt;&gt;"",IF(E477&lt;&gt;"",VLOOKUP(CONCATENATE(D477,"-",E477),'[2]Three Phase - UG'!$C$8:$T$18,9,FALSE),""),"")</f>
        <v/>
      </c>
      <c r="K477" s="679" t="str">
        <f>IF(D477&lt;&gt;"",IF(E477&lt;&gt;"",VLOOKUP(CONCATENATE(D477,"-",E477),'[2]Three Phase - UG'!$C$8:$T$18,10,FALSE),""),"")</f>
        <v/>
      </c>
      <c r="L477" s="679" t="str">
        <f>IF(D477&lt;&gt;"",IF(E477&lt;&gt;"",VLOOKUP(CONCATENATE(D477,"-",E477),'[2]Three Phase - UG'!$C$8:$T$18,12,FALSE),""),"")</f>
        <v/>
      </c>
      <c r="M477" s="679" t="str">
        <f>IF(D477&lt;&gt;"",IF(E477&lt;&gt;"",VLOOKUP(CONCATENATE(D477,"-",E477),'[2]Three Phase - UG'!$C$8:$T$18,13,FALSE),""),"")</f>
        <v/>
      </c>
      <c r="N477" s="678" t="str">
        <f>IF(D477&lt;&gt;"",IF(E477&lt;&gt;"",VLOOKUP(CONCATENATE(D477,"-",E477),'[2]Three Phase - UG'!$C$8:$T$18,15,FALSE)*1000000,""),"")</f>
        <v/>
      </c>
      <c r="O477" s="679"/>
      <c r="P477" s="678"/>
      <c r="W477" s="671"/>
      <c r="X477" s="606"/>
      <c r="Y477" s="606"/>
      <c r="Z477" s="606"/>
      <c r="AA477" s="606"/>
      <c r="AB477" s="606"/>
      <c r="AC477" s="606"/>
      <c r="AD477" s="606"/>
      <c r="AE477" s="606"/>
      <c r="AF477" s="625"/>
      <c r="AG477" s="625"/>
      <c r="AH477" s="625"/>
      <c r="AI477" s="625"/>
      <c r="AJ477" s="625"/>
      <c r="AK477" s="625"/>
      <c r="AL477" s="625"/>
      <c r="AM477" s="625"/>
    </row>
    <row r="478" spans="2:39" s="672" customFormat="1" x14ac:dyDescent="0.25">
      <c r="B478" s="677"/>
      <c r="C478" s="677"/>
      <c r="D478" s="676"/>
      <c r="E478" s="675"/>
      <c r="F478" s="675"/>
      <c r="G478" s="673"/>
      <c r="H478" s="674"/>
      <c r="I478" s="673"/>
      <c r="J478" s="679" t="str">
        <f>IF(D478&lt;&gt;"",IF(E478&lt;&gt;"",VLOOKUP(CONCATENATE(D478,"-",E478),'[2]Three Phase - UG'!$C$8:$T$18,9,FALSE),""),"")</f>
        <v/>
      </c>
      <c r="K478" s="679" t="str">
        <f>IF(D478&lt;&gt;"",IF(E478&lt;&gt;"",VLOOKUP(CONCATENATE(D478,"-",E478),'[2]Three Phase - UG'!$C$8:$T$18,10,FALSE),""),"")</f>
        <v/>
      </c>
      <c r="L478" s="679" t="str">
        <f>IF(D478&lt;&gt;"",IF(E478&lt;&gt;"",VLOOKUP(CONCATENATE(D478,"-",E478),'[2]Three Phase - UG'!$C$8:$T$18,12,FALSE),""),"")</f>
        <v/>
      </c>
      <c r="M478" s="679" t="str">
        <f>IF(D478&lt;&gt;"",IF(E478&lt;&gt;"",VLOOKUP(CONCATENATE(D478,"-",E478),'[2]Three Phase - UG'!$C$8:$T$18,13,FALSE),""),"")</f>
        <v/>
      </c>
      <c r="N478" s="678" t="str">
        <f>IF(D478&lt;&gt;"",IF(E478&lt;&gt;"",VLOOKUP(CONCATENATE(D478,"-",E478),'[2]Three Phase - UG'!$C$8:$T$18,15,FALSE)*1000000,""),"")</f>
        <v/>
      </c>
      <c r="O478" s="679"/>
      <c r="P478" s="678"/>
      <c r="W478" s="671"/>
      <c r="X478" s="606"/>
      <c r="Y478" s="606"/>
      <c r="Z478" s="606"/>
      <c r="AA478" s="606"/>
      <c r="AB478" s="606"/>
      <c r="AC478" s="606"/>
      <c r="AD478" s="606"/>
      <c r="AE478" s="606"/>
      <c r="AF478" s="625"/>
      <c r="AG478" s="625"/>
      <c r="AH478" s="625"/>
      <c r="AI478" s="625"/>
      <c r="AJ478" s="625"/>
      <c r="AK478" s="625"/>
      <c r="AL478" s="625"/>
      <c r="AM478" s="625"/>
    </row>
    <row r="479" spans="2:39" s="672" customFormat="1" x14ac:dyDescent="0.25">
      <c r="B479" s="677"/>
      <c r="C479" s="677"/>
      <c r="D479" s="676"/>
      <c r="E479" s="675"/>
      <c r="F479" s="675"/>
      <c r="G479" s="673"/>
      <c r="H479" s="674"/>
      <c r="I479" s="673"/>
      <c r="J479" s="679" t="str">
        <f>IF(D479&lt;&gt;"",IF(E479&lt;&gt;"",VLOOKUP(CONCATENATE(D479,"-",E479),'[2]Three Phase - UG'!$C$8:$T$18,9,FALSE),""),"")</f>
        <v/>
      </c>
      <c r="K479" s="679" t="str">
        <f>IF(D479&lt;&gt;"",IF(E479&lt;&gt;"",VLOOKUP(CONCATENATE(D479,"-",E479),'[2]Three Phase - UG'!$C$8:$T$18,10,FALSE),""),"")</f>
        <v/>
      </c>
      <c r="L479" s="679" t="str">
        <f>IF(D479&lt;&gt;"",IF(E479&lt;&gt;"",VLOOKUP(CONCATENATE(D479,"-",E479),'[2]Three Phase - UG'!$C$8:$T$18,12,FALSE),""),"")</f>
        <v/>
      </c>
      <c r="M479" s="679" t="str">
        <f>IF(D479&lt;&gt;"",IF(E479&lt;&gt;"",VLOOKUP(CONCATENATE(D479,"-",E479),'[2]Three Phase - UG'!$C$8:$T$18,13,FALSE),""),"")</f>
        <v/>
      </c>
      <c r="N479" s="678" t="str">
        <f>IF(D479&lt;&gt;"",IF(E479&lt;&gt;"",VLOOKUP(CONCATENATE(D479,"-",E479),'[2]Three Phase - UG'!$C$8:$T$18,15,FALSE)*1000000,""),"")</f>
        <v/>
      </c>
      <c r="O479" s="679"/>
      <c r="P479" s="678"/>
      <c r="W479" s="671"/>
      <c r="X479" s="606"/>
      <c r="Y479" s="606"/>
      <c r="Z479" s="606"/>
      <c r="AA479" s="606"/>
      <c r="AB479" s="606"/>
      <c r="AC479" s="606"/>
      <c r="AD479" s="606"/>
      <c r="AE479" s="606"/>
      <c r="AF479" s="625"/>
      <c r="AG479" s="625"/>
      <c r="AH479" s="625"/>
      <c r="AI479" s="625"/>
      <c r="AJ479" s="625"/>
      <c r="AK479" s="625"/>
      <c r="AL479" s="625"/>
      <c r="AM479" s="625"/>
    </row>
    <row r="480" spans="2:39" s="672" customFormat="1" x14ac:dyDescent="0.25">
      <c r="B480" s="677"/>
      <c r="C480" s="677"/>
      <c r="D480" s="676"/>
      <c r="E480" s="675"/>
      <c r="F480" s="675"/>
      <c r="G480" s="673"/>
      <c r="H480" s="674"/>
      <c r="I480" s="673"/>
      <c r="J480" s="679" t="str">
        <f>IF(D480&lt;&gt;"",IF(E480&lt;&gt;"",VLOOKUP(CONCATENATE(D480,"-",E480),'[2]Three Phase - UG'!$C$8:$T$18,9,FALSE),""),"")</f>
        <v/>
      </c>
      <c r="K480" s="679" t="str">
        <f>IF(D480&lt;&gt;"",IF(E480&lt;&gt;"",VLOOKUP(CONCATENATE(D480,"-",E480),'[2]Three Phase - UG'!$C$8:$T$18,10,FALSE),""),"")</f>
        <v/>
      </c>
      <c r="L480" s="679" t="str">
        <f>IF(D480&lt;&gt;"",IF(E480&lt;&gt;"",VLOOKUP(CONCATENATE(D480,"-",E480),'[2]Three Phase - UG'!$C$8:$T$18,12,FALSE),""),"")</f>
        <v/>
      </c>
      <c r="M480" s="679" t="str">
        <f>IF(D480&lt;&gt;"",IF(E480&lt;&gt;"",VLOOKUP(CONCATENATE(D480,"-",E480),'[2]Three Phase - UG'!$C$8:$T$18,13,FALSE),""),"")</f>
        <v/>
      </c>
      <c r="N480" s="678" t="str">
        <f>IF(D480&lt;&gt;"",IF(E480&lt;&gt;"",VLOOKUP(CONCATENATE(D480,"-",E480),'[2]Three Phase - UG'!$C$8:$T$18,15,FALSE)*1000000,""),"")</f>
        <v/>
      </c>
      <c r="O480" s="679"/>
      <c r="P480" s="678"/>
      <c r="W480" s="671"/>
      <c r="X480" s="606"/>
      <c r="Y480" s="606"/>
      <c r="Z480" s="606"/>
      <c r="AA480" s="606"/>
      <c r="AB480" s="606"/>
      <c r="AC480" s="606"/>
      <c r="AD480" s="606"/>
      <c r="AE480" s="606"/>
      <c r="AF480" s="625"/>
      <c r="AG480" s="625"/>
      <c r="AH480" s="625"/>
      <c r="AI480" s="625"/>
      <c r="AJ480" s="625"/>
      <c r="AK480" s="625"/>
      <c r="AL480" s="625"/>
      <c r="AM480" s="625"/>
    </row>
    <row r="481" spans="2:39" s="672" customFormat="1" x14ac:dyDescent="0.25">
      <c r="B481" s="677"/>
      <c r="C481" s="677"/>
      <c r="D481" s="676"/>
      <c r="E481" s="675"/>
      <c r="F481" s="675"/>
      <c r="G481" s="673"/>
      <c r="H481" s="674"/>
      <c r="I481" s="673"/>
      <c r="J481" s="679" t="str">
        <f>IF(D481&lt;&gt;"",IF(E481&lt;&gt;"",VLOOKUP(CONCATENATE(D481,"-",E481),'[2]Three Phase - UG'!$C$8:$T$18,9,FALSE),""),"")</f>
        <v/>
      </c>
      <c r="K481" s="679" t="str">
        <f>IF(D481&lt;&gt;"",IF(E481&lt;&gt;"",VLOOKUP(CONCATENATE(D481,"-",E481),'[2]Three Phase - UG'!$C$8:$T$18,10,FALSE),""),"")</f>
        <v/>
      </c>
      <c r="L481" s="679" t="str">
        <f>IF(D481&lt;&gt;"",IF(E481&lt;&gt;"",VLOOKUP(CONCATENATE(D481,"-",E481),'[2]Three Phase - UG'!$C$8:$T$18,12,FALSE),""),"")</f>
        <v/>
      </c>
      <c r="M481" s="679" t="str">
        <f>IF(D481&lt;&gt;"",IF(E481&lt;&gt;"",VLOOKUP(CONCATENATE(D481,"-",E481),'[2]Three Phase - UG'!$C$8:$T$18,13,FALSE),""),"")</f>
        <v/>
      </c>
      <c r="N481" s="678" t="str">
        <f>IF(D481&lt;&gt;"",IF(E481&lt;&gt;"",VLOOKUP(CONCATENATE(D481,"-",E481),'[2]Three Phase - UG'!$C$8:$T$18,15,FALSE)*1000000,""),"")</f>
        <v/>
      </c>
      <c r="O481" s="679"/>
      <c r="P481" s="678"/>
      <c r="W481" s="671"/>
      <c r="X481" s="606"/>
      <c r="Y481" s="606"/>
      <c r="Z481" s="606"/>
      <c r="AA481" s="606"/>
      <c r="AB481" s="606"/>
      <c r="AC481" s="606"/>
      <c r="AD481" s="606"/>
      <c r="AE481" s="606"/>
      <c r="AF481" s="625"/>
      <c r="AG481" s="625"/>
      <c r="AH481" s="625"/>
      <c r="AI481" s="625"/>
      <c r="AJ481" s="625"/>
      <c r="AK481" s="625"/>
      <c r="AL481" s="625"/>
      <c r="AM481" s="625"/>
    </row>
    <row r="482" spans="2:39" s="672" customFormat="1" x14ac:dyDescent="0.25">
      <c r="B482" s="677"/>
      <c r="C482" s="677"/>
      <c r="D482" s="676"/>
      <c r="E482" s="675"/>
      <c r="F482" s="675"/>
      <c r="G482" s="673"/>
      <c r="H482" s="674"/>
      <c r="I482" s="673"/>
      <c r="J482" s="679" t="str">
        <f>IF(D482&lt;&gt;"",IF(E482&lt;&gt;"",VLOOKUP(CONCATENATE(D482,"-",E482),'[2]Three Phase - UG'!$C$8:$T$18,9,FALSE),""),"")</f>
        <v/>
      </c>
      <c r="K482" s="679" t="str">
        <f>IF(D482&lt;&gt;"",IF(E482&lt;&gt;"",VLOOKUP(CONCATENATE(D482,"-",E482),'[2]Three Phase - UG'!$C$8:$T$18,10,FALSE),""),"")</f>
        <v/>
      </c>
      <c r="L482" s="679" t="str">
        <f>IF(D482&lt;&gt;"",IF(E482&lt;&gt;"",VLOOKUP(CONCATENATE(D482,"-",E482),'[2]Three Phase - UG'!$C$8:$T$18,12,FALSE),""),"")</f>
        <v/>
      </c>
      <c r="M482" s="679" t="str">
        <f>IF(D482&lt;&gt;"",IF(E482&lt;&gt;"",VLOOKUP(CONCATENATE(D482,"-",E482),'[2]Three Phase - UG'!$C$8:$T$18,13,FALSE),""),"")</f>
        <v/>
      </c>
      <c r="N482" s="678" t="str">
        <f>IF(D482&lt;&gt;"",IF(E482&lt;&gt;"",VLOOKUP(CONCATENATE(D482,"-",E482),'[2]Three Phase - UG'!$C$8:$T$18,15,FALSE)*1000000,""),"")</f>
        <v/>
      </c>
      <c r="O482" s="679"/>
      <c r="P482" s="678"/>
      <c r="W482" s="671"/>
      <c r="X482" s="606"/>
      <c r="Y482" s="606"/>
      <c r="Z482" s="606"/>
      <c r="AA482" s="606"/>
      <c r="AB482" s="606"/>
      <c r="AC482" s="606"/>
      <c r="AD482" s="606"/>
      <c r="AE482" s="606"/>
      <c r="AF482" s="625"/>
      <c r="AG482" s="625"/>
      <c r="AH482" s="625"/>
      <c r="AI482" s="625"/>
      <c r="AJ482" s="625"/>
      <c r="AK482" s="625"/>
      <c r="AL482" s="625"/>
      <c r="AM482" s="625"/>
    </row>
    <row r="483" spans="2:39" s="672" customFormat="1" x14ac:dyDescent="0.25">
      <c r="B483" s="677"/>
      <c r="C483" s="677"/>
      <c r="D483" s="676"/>
      <c r="E483" s="675"/>
      <c r="F483" s="675"/>
      <c r="G483" s="673"/>
      <c r="H483" s="674"/>
      <c r="I483" s="673"/>
      <c r="J483" s="679" t="str">
        <f>IF(D483&lt;&gt;"",IF(E483&lt;&gt;"",VLOOKUP(CONCATENATE(D483,"-",E483),'[2]Three Phase - UG'!$C$8:$T$18,9,FALSE),""),"")</f>
        <v/>
      </c>
      <c r="K483" s="679" t="str">
        <f>IF(D483&lt;&gt;"",IF(E483&lt;&gt;"",VLOOKUP(CONCATENATE(D483,"-",E483),'[2]Three Phase - UG'!$C$8:$T$18,10,FALSE),""),"")</f>
        <v/>
      </c>
      <c r="L483" s="679" t="str">
        <f>IF(D483&lt;&gt;"",IF(E483&lt;&gt;"",VLOOKUP(CONCATENATE(D483,"-",E483),'[2]Three Phase - UG'!$C$8:$T$18,12,FALSE),""),"")</f>
        <v/>
      </c>
      <c r="M483" s="679" t="str">
        <f>IF(D483&lt;&gt;"",IF(E483&lt;&gt;"",VLOOKUP(CONCATENATE(D483,"-",E483),'[2]Three Phase - UG'!$C$8:$T$18,13,FALSE),""),"")</f>
        <v/>
      </c>
      <c r="N483" s="678" t="str">
        <f>IF(D483&lt;&gt;"",IF(E483&lt;&gt;"",VLOOKUP(CONCATENATE(D483,"-",E483),'[2]Three Phase - UG'!$C$8:$T$18,15,FALSE)*1000000,""),"")</f>
        <v/>
      </c>
      <c r="O483" s="679"/>
      <c r="P483" s="678"/>
      <c r="W483" s="671"/>
      <c r="X483" s="606"/>
      <c r="Y483" s="606"/>
      <c r="Z483" s="606"/>
      <c r="AA483" s="606"/>
      <c r="AB483" s="606"/>
      <c r="AC483" s="606"/>
      <c r="AD483" s="606"/>
      <c r="AE483" s="606"/>
      <c r="AF483" s="625"/>
      <c r="AG483" s="625"/>
      <c r="AH483" s="625"/>
      <c r="AI483" s="625"/>
      <c r="AJ483" s="625"/>
      <c r="AK483" s="625"/>
      <c r="AL483" s="625"/>
      <c r="AM483" s="625"/>
    </row>
    <row r="484" spans="2:39" s="672" customFormat="1" x14ac:dyDescent="0.25">
      <c r="B484" s="677"/>
      <c r="C484" s="677"/>
      <c r="D484" s="676"/>
      <c r="E484" s="675"/>
      <c r="F484" s="675"/>
      <c r="G484" s="673"/>
      <c r="H484" s="674"/>
      <c r="I484" s="673"/>
      <c r="J484" s="679" t="str">
        <f>IF(D484&lt;&gt;"",IF(E484&lt;&gt;"",VLOOKUP(CONCATENATE(D484,"-",E484),'[2]Three Phase - UG'!$C$8:$T$18,9,FALSE),""),"")</f>
        <v/>
      </c>
      <c r="K484" s="679" t="str">
        <f>IF(D484&lt;&gt;"",IF(E484&lt;&gt;"",VLOOKUP(CONCATENATE(D484,"-",E484),'[2]Three Phase - UG'!$C$8:$T$18,10,FALSE),""),"")</f>
        <v/>
      </c>
      <c r="L484" s="679" t="str">
        <f>IF(D484&lt;&gt;"",IF(E484&lt;&gt;"",VLOOKUP(CONCATENATE(D484,"-",E484),'[2]Three Phase - UG'!$C$8:$T$18,12,FALSE),""),"")</f>
        <v/>
      </c>
      <c r="M484" s="679" t="str">
        <f>IF(D484&lt;&gt;"",IF(E484&lt;&gt;"",VLOOKUP(CONCATENATE(D484,"-",E484),'[2]Three Phase - UG'!$C$8:$T$18,13,FALSE),""),"")</f>
        <v/>
      </c>
      <c r="N484" s="678" t="str">
        <f>IF(D484&lt;&gt;"",IF(E484&lt;&gt;"",VLOOKUP(CONCATENATE(D484,"-",E484),'[2]Three Phase - UG'!$C$8:$T$18,15,FALSE)*1000000,""),"")</f>
        <v/>
      </c>
      <c r="O484" s="679"/>
      <c r="P484" s="678"/>
      <c r="W484" s="671"/>
      <c r="X484" s="606"/>
      <c r="Y484" s="606"/>
      <c r="Z484" s="606"/>
      <c r="AA484" s="606"/>
      <c r="AB484" s="606"/>
      <c r="AC484" s="606"/>
      <c r="AD484" s="606"/>
      <c r="AE484" s="606"/>
      <c r="AF484" s="625"/>
      <c r="AG484" s="625"/>
      <c r="AH484" s="625"/>
      <c r="AI484" s="625"/>
      <c r="AJ484" s="625"/>
      <c r="AK484" s="625"/>
      <c r="AL484" s="625"/>
      <c r="AM484" s="625"/>
    </row>
    <row r="485" spans="2:39" s="672" customFormat="1" x14ac:dyDescent="0.25">
      <c r="B485" s="677"/>
      <c r="C485" s="677"/>
      <c r="D485" s="676"/>
      <c r="E485" s="675"/>
      <c r="F485" s="675"/>
      <c r="G485" s="673"/>
      <c r="H485" s="674"/>
      <c r="I485" s="673"/>
      <c r="J485" s="679" t="str">
        <f>IF(D485&lt;&gt;"",IF(E485&lt;&gt;"",VLOOKUP(CONCATENATE(D485,"-",E485),'[2]Three Phase - UG'!$C$8:$T$18,9,FALSE),""),"")</f>
        <v/>
      </c>
      <c r="K485" s="679" t="str">
        <f>IF(D485&lt;&gt;"",IF(E485&lt;&gt;"",VLOOKUP(CONCATENATE(D485,"-",E485),'[2]Three Phase - UG'!$C$8:$T$18,10,FALSE),""),"")</f>
        <v/>
      </c>
      <c r="L485" s="679" t="str">
        <f>IF(D485&lt;&gt;"",IF(E485&lt;&gt;"",VLOOKUP(CONCATENATE(D485,"-",E485),'[2]Three Phase - UG'!$C$8:$T$18,12,FALSE),""),"")</f>
        <v/>
      </c>
      <c r="M485" s="679" t="str">
        <f>IF(D485&lt;&gt;"",IF(E485&lt;&gt;"",VLOOKUP(CONCATENATE(D485,"-",E485),'[2]Three Phase - UG'!$C$8:$T$18,13,FALSE),""),"")</f>
        <v/>
      </c>
      <c r="N485" s="678" t="str">
        <f>IF(D485&lt;&gt;"",IF(E485&lt;&gt;"",VLOOKUP(CONCATENATE(D485,"-",E485),'[2]Three Phase - UG'!$C$8:$T$18,15,FALSE)*1000000,""),"")</f>
        <v/>
      </c>
      <c r="O485" s="679"/>
      <c r="P485" s="678"/>
      <c r="W485" s="671"/>
      <c r="X485" s="606"/>
      <c r="Y485" s="606"/>
      <c r="Z485" s="606"/>
      <c r="AA485" s="606"/>
      <c r="AB485" s="606"/>
      <c r="AC485" s="606"/>
      <c r="AD485" s="606"/>
      <c r="AE485" s="606"/>
      <c r="AF485" s="625"/>
      <c r="AG485" s="625"/>
      <c r="AH485" s="625"/>
      <c r="AI485" s="625"/>
      <c r="AJ485" s="625"/>
      <c r="AK485" s="625"/>
      <c r="AL485" s="625"/>
      <c r="AM485" s="625"/>
    </row>
    <row r="486" spans="2:39" s="672" customFormat="1" x14ac:dyDescent="0.25">
      <c r="B486" s="677"/>
      <c r="C486" s="677"/>
      <c r="D486" s="676"/>
      <c r="E486" s="675"/>
      <c r="F486" s="675"/>
      <c r="G486" s="673"/>
      <c r="H486" s="674"/>
      <c r="I486" s="673"/>
      <c r="J486" s="679" t="str">
        <f>IF(D486&lt;&gt;"",IF(E486&lt;&gt;"",VLOOKUP(CONCATENATE(D486,"-",E486),'[2]Three Phase - UG'!$C$8:$T$18,9,FALSE),""),"")</f>
        <v/>
      </c>
      <c r="K486" s="679" t="str">
        <f>IF(D486&lt;&gt;"",IF(E486&lt;&gt;"",VLOOKUP(CONCATENATE(D486,"-",E486),'[2]Three Phase - UG'!$C$8:$T$18,10,FALSE),""),"")</f>
        <v/>
      </c>
      <c r="L486" s="679" t="str">
        <f>IF(D486&lt;&gt;"",IF(E486&lt;&gt;"",VLOOKUP(CONCATENATE(D486,"-",E486),'[2]Three Phase - UG'!$C$8:$T$18,12,FALSE),""),"")</f>
        <v/>
      </c>
      <c r="M486" s="679" t="str">
        <f>IF(D486&lt;&gt;"",IF(E486&lt;&gt;"",VLOOKUP(CONCATENATE(D486,"-",E486),'[2]Three Phase - UG'!$C$8:$T$18,13,FALSE),""),"")</f>
        <v/>
      </c>
      <c r="N486" s="678" t="str">
        <f>IF(D486&lt;&gt;"",IF(E486&lt;&gt;"",VLOOKUP(CONCATENATE(D486,"-",E486),'[2]Three Phase - UG'!$C$8:$T$18,15,FALSE)*1000000,""),"")</f>
        <v/>
      </c>
      <c r="O486" s="679"/>
      <c r="P486" s="678"/>
      <c r="W486" s="671"/>
      <c r="X486" s="606"/>
      <c r="Y486" s="606"/>
      <c r="Z486" s="606"/>
      <c r="AA486" s="606"/>
      <c r="AB486" s="606"/>
      <c r="AC486" s="606"/>
      <c r="AD486" s="606"/>
      <c r="AE486" s="606"/>
      <c r="AF486" s="625"/>
      <c r="AG486" s="625"/>
      <c r="AH486" s="625"/>
      <c r="AI486" s="625"/>
      <c r="AJ486" s="625"/>
      <c r="AK486" s="625"/>
      <c r="AL486" s="625"/>
      <c r="AM486" s="625"/>
    </row>
    <row r="487" spans="2:39" s="672" customFormat="1" x14ac:dyDescent="0.25">
      <c r="B487" s="677"/>
      <c r="C487" s="677"/>
      <c r="D487" s="676"/>
      <c r="E487" s="675"/>
      <c r="F487" s="675"/>
      <c r="G487" s="673"/>
      <c r="H487" s="674"/>
      <c r="I487" s="673"/>
      <c r="J487" s="679" t="str">
        <f>IF(D487&lt;&gt;"",IF(E487&lt;&gt;"",VLOOKUP(CONCATENATE(D487,"-",E487),'[2]Three Phase - UG'!$C$8:$T$18,9,FALSE),""),"")</f>
        <v/>
      </c>
      <c r="K487" s="679" t="str">
        <f>IF(D487&lt;&gt;"",IF(E487&lt;&gt;"",VLOOKUP(CONCATENATE(D487,"-",E487),'[2]Three Phase - UG'!$C$8:$T$18,10,FALSE),""),"")</f>
        <v/>
      </c>
      <c r="L487" s="679" t="str">
        <f>IF(D487&lt;&gt;"",IF(E487&lt;&gt;"",VLOOKUP(CONCATENATE(D487,"-",E487),'[2]Three Phase - UG'!$C$8:$T$18,12,FALSE),""),"")</f>
        <v/>
      </c>
      <c r="M487" s="679" t="str">
        <f>IF(D487&lt;&gt;"",IF(E487&lt;&gt;"",VLOOKUP(CONCATENATE(D487,"-",E487),'[2]Three Phase - UG'!$C$8:$T$18,13,FALSE),""),"")</f>
        <v/>
      </c>
      <c r="N487" s="678" t="str">
        <f>IF(D487&lt;&gt;"",IF(E487&lt;&gt;"",VLOOKUP(CONCATENATE(D487,"-",E487),'[2]Three Phase - UG'!$C$8:$T$18,15,FALSE)*1000000,""),"")</f>
        <v/>
      </c>
      <c r="O487" s="679"/>
      <c r="P487" s="678"/>
      <c r="W487" s="671"/>
      <c r="X487" s="606"/>
      <c r="Y487" s="606"/>
      <c r="Z487" s="606"/>
      <c r="AA487" s="606"/>
      <c r="AB487" s="606"/>
      <c r="AC487" s="606"/>
      <c r="AD487" s="606"/>
      <c r="AE487" s="606"/>
      <c r="AF487" s="625"/>
      <c r="AG487" s="625"/>
      <c r="AH487" s="625"/>
      <c r="AI487" s="625"/>
      <c r="AJ487" s="625"/>
      <c r="AK487" s="625"/>
      <c r="AL487" s="625"/>
      <c r="AM487" s="625"/>
    </row>
    <row r="488" spans="2:39" s="672" customFormat="1" x14ac:dyDescent="0.25">
      <c r="B488" s="677"/>
      <c r="C488" s="677"/>
      <c r="D488" s="676"/>
      <c r="E488" s="675"/>
      <c r="F488" s="675"/>
      <c r="G488" s="673"/>
      <c r="H488" s="674"/>
      <c r="I488" s="673"/>
      <c r="J488" s="679" t="str">
        <f>IF(D488&lt;&gt;"",IF(E488&lt;&gt;"",VLOOKUP(CONCATENATE(D488,"-",E488),'[2]Three Phase - UG'!$C$8:$T$18,9,FALSE),""),"")</f>
        <v/>
      </c>
      <c r="K488" s="679" t="str">
        <f>IF(D488&lt;&gt;"",IF(E488&lt;&gt;"",VLOOKUP(CONCATENATE(D488,"-",E488),'[2]Three Phase - UG'!$C$8:$T$18,10,FALSE),""),"")</f>
        <v/>
      </c>
      <c r="L488" s="679" t="str">
        <f>IF(D488&lt;&gt;"",IF(E488&lt;&gt;"",VLOOKUP(CONCATENATE(D488,"-",E488),'[2]Three Phase - UG'!$C$8:$T$18,12,FALSE),""),"")</f>
        <v/>
      </c>
      <c r="M488" s="679" t="str">
        <f>IF(D488&lt;&gt;"",IF(E488&lt;&gt;"",VLOOKUP(CONCATENATE(D488,"-",E488),'[2]Three Phase - UG'!$C$8:$T$18,13,FALSE),""),"")</f>
        <v/>
      </c>
      <c r="N488" s="678" t="str">
        <f>IF(D488&lt;&gt;"",IF(E488&lt;&gt;"",VLOOKUP(CONCATENATE(D488,"-",E488),'[2]Three Phase - UG'!$C$8:$T$18,15,FALSE)*1000000,""),"")</f>
        <v/>
      </c>
      <c r="O488" s="679"/>
      <c r="P488" s="678"/>
      <c r="W488" s="671"/>
      <c r="X488" s="606"/>
      <c r="Y488" s="606"/>
      <c r="Z488" s="606"/>
      <c r="AA488" s="606"/>
      <c r="AB488" s="606"/>
      <c r="AC488" s="606"/>
      <c r="AD488" s="606"/>
      <c r="AE488" s="606"/>
      <c r="AF488" s="625"/>
      <c r="AG488" s="625"/>
      <c r="AH488" s="625"/>
      <c r="AI488" s="625"/>
      <c r="AJ488" s="625"/>
      <c r="AK488" s="625"/>
      <c r="AL488" s="625"/>
      <c r="AM488" s="625"/>
    </row>
    <row r="489" spans="2:39" s="672" customFormat="1" x14ac:dyDescent="0.25">
      <c r="B489" s="677"/>
      <c r="C489" s="677"/>
      <c r="D489" s="676"/>
      <c r="E489" s="675"/>
      <c r="F489" s="675"/>
      <c r="G489" s="673"/>
      <c r="H489" s="674"/>
      <c r="I489" s="673"/>
      <c r="J489" s="679" t="str">
        <f>IF(D489&lt;&gt;"",IF(E489&lt;&gt;"",VLOOKUP(CONCATENATE(D489,"-",E489),'[2]Three Phase - UG'!$C$8:$T$18,9,FALSE),""),"")</f>
        <v/>
      </c>
      <c r="K489" s="679" t="str">
        <f>IF(D489&lt;&gt;"",IF(E489&lt;&gt;"",VLOOKUP(CONCATENATE(D489,"-",E489),'[2]Three Phase - UG'!$C$8:$T$18,10,FALSE),""),"")</f>
        <v/>
      </c>
      <c r="L489" s="679" t="str">
        <f>IF(D489&lt;&gt;"",IF(E489&lt;&gt;"",VLOOKUP(CONCATENATE(D489,"-",E489),'[2]Three Phase - UG'!$C$8:$T$18,12,FALSE),""),"")</f>
        <v/>
      </c>
      <c r="M489" s="679" t="str">
        <f>IF(D489&lt;&gt;"",IF(E489&lt;&gt;"",VLOOKUP(CONCATENATE(D489,"-",E489),'[2]Three Phase - UG'!$C$8:$T$18,13,FALSE),""),"")</f>
        <v/>
      </c>
      <c r="N489" s="678" t="str">
        <f>IF(D489&lt;&gt;"",IF(E489&lt;&gt;"",VLOOKUP(CONCATENATE(D489,"-",E489),'[2]Three Phase - UG'!$C$8:$T$18,15,FALSE)*1000000,""),"")</f>
        <v/>
      </c>
      <c r="O489" s="679"/>
      <c r="P489" s="678"/>
      <c r="W489" s="671"/>
      <c r="X489" s="606"/>
      <c r="Y489" s="606"/>
      <c r="Z489" s="606"/>
      <c r="AA489" s="606"/>
      <c r="AB489" s="606"/>
      <c r="AC489" s="606"/>
      <c r="AD489" s="606"/>
      <c r="AE489" s="606"/>
      <c r="AF489" s="625"/>
      <c r="AG489" s="625"/>
      <c r="AH489" s="625"/>
      <c r="AI489" s="625"/>
      <c r="AJ489" s="625"/>
      <c r="AK489" s="625"/>
      <c r="AL489" s="625"/>
      <c r="AM489" s="625"/>
    </row>
    <row r="490" spans="2:39" s="672" customFormat="1" x14ac:dyDescent="0.25">
      <c r="B490" s="677"/>
      <c r="C490" s="677"/>
      <c r="D490" s="676"/>
      <c r="E490" s="675"/>
      <c r="F490" s="675"/>
      <c r="G490" s="673"/>
      <c r="H490" s="674"/>
      <c r="I490" s="673"/>
      <c r="J490" s="679" t="str">
        <f>IF(D490&lt;&gt;"",IF(E490&lt;&gt;"",VLOOKUP(CONCATENATE(D490,"-",E490),'[2]Three Phase - UG'!$C$8:$T$18,9,FALSE),""),"")</f>
        <v/>
      </c>
      <c r="K490" s="679" t="str">
        <f>IF(D490&lt;&gt;"",IF(E490&lt;&gt;"",VLOOKUP(CONCATENATE(D490,"-",E490),'[2]Three Phase - UG'!$C$8:$T$18,10,FALSE),""),"")</f>
        <v/>
      </c>
      <c r="L490" s="679" t="str">
        <f>IF(D490&lt;&gt;"",IF(E490&lt;&gt;"",VLOOKUP(CONCATENATE(D490,"-",E490),'[2]Three Phase - UG'!$C$8:$T$18,12,FALSE),""),"")</f>
        <v/>
      </c>
      <c r="M490" s="679" t="str">
        <f>IF(D490&lt;&gt;"",IF(E490&lt;&gt;"",VLOOKUP(CONCATENATE(D490,"-",E490),'[2]Three Phase - UG'!$C$8:$T$18,13,FALSE),""),"")</f>
        <v/>
      </c>
      <c r="N490" s="678" t="str">
        <f>IF(D490&lt;&gt;"",IF(E490&lt;&gt;"",VLOOKUP(CONCATENATE(D490,"-",E490),'[2]Three Phase - UG'!$C$8:$T$18,15,FALSE)*1000000,""),"")</f>
        <v/>
      </c>
      <c r="O490" s="679"/>
      <c r="P490" s="678"/>
      <c r="W490" s="671"/>
      <c r="X490" s="606"/>
      <c r="Y490" s="606"/>
      <c r="Z490" s="606"/>
      <c r="AA490" s="606"/>
      <c r="AB490" s="606"/>
      <c r="AC490" s="606"/>
      <c r="AD490" s="606"/>
      <c r="AE490" s="606"/>
      <c r="AF490" s="625"/>
      <c r="AG490" s="625"/>
      <c r="AH490" s="625"/>
      <c r="AI490" s="625"/>
      <c r="AJ490" s="625"/>
      <c r="AK490" s="625"/>
      <c r="AL490" s="625"/>
      <c r="AM490" s="625"/>
    </row>
    <row r="491" spans="2:39" s="672" customFormat="1" x14ac:dyDescent="0.25">
      <c r="B491" s="677"/>
      <c r="C491" s="677"/>
      <c r="D491" s="676"/>
      <c r="E491" s="675"/>
      <c r="F491" s="675"/>
      <c r="G491" s="673"/>
      <c r="H491" s="674"/>
      <c r="I491" s="673"/>
      <c r="J491" s="679" t="str">
        <f>IF(D491&lt;&gt;"",IF(E491&lt;&gt;"",VLOOKUP(CONCATENATE(D491,"-",E491),'[2]Three Phase - UG'!$C$8:$T$18,9,FALSE),""),"")</f>
        <v/>
      </c>
      <c r="K491" s="679" t="str">
        <f>IF(D491&lt;&gt;"",IF(E491&lt;&gt;"",VLOOKUP(CONCATENATE(D491,"-",E491),'[2]Three Phase - UG'!$C$8:$T$18,10,FALSE),""),"")</f>
        <v/>
      </c>
      <c r="L491" s="679" t="str">
        <f>IF(D491&lt;&gt;"",IF(E491&lt;&gt;"",VLOOKUP(CONCATENATE(D491,"-",E491),'[2]Three Phase - UG'!$C$8:$T$18,12,FALSE),""),"")</f>
        <v/>
      </c>
      <c r="M491" s="679" t="str">
        <f>IF(D491&lt;&gt;"",IF(E491&lt;&gt;"",VLOOKUP(CONCATENATE(D491,"-",E491),'[2]Three Phase - UG'!$C$8:$T$18,13,FALSE),""),"")</f>
        <v/>
      </c>
      <c r="N491" s="678" t="str">
        <f>IF(D491&lt;&gt;"",IF(E491&lt;&gt;"",VLOOKUP(CONCATENATE(D491,"-",E491),'[2]Three Phase - UG'!$C$8:$T$18,15,FALSE)*1000000,""),"")</f>
        <v/>
      </c>
      <c r="O491" s="679"/>
      <c r="P491" s="678"/>
      <c r="W491" s="671"/>
      <c r="X491" s="606"/>
      <c r="Y491" s="606"/>
      <c r="Z491" s="606"/>
      <c r="AA491" s="606"/>
      <c r="AB491" s="606"/>
      <c r="AC491" s="606"/>
      <c r="AD491" s="606"/>
      <c r="AE491" s="606"/>
      <c r="AF491" s="625"/>
      <c r="AG491" s="625"/>
      <c r="AH491" s="625"/>
      <c r="AI491" s="625"/>
      <c r="AJ491" s="625"/>
      <c r="AK491" s="625"/>
      <c r="AL491" s="625"/>
      <c r="AM491" s="625"/>
    </row>
    <row r="492" spans="2:39" s="672" customFormat="1" x14ac:dyDescent="0.25">
      <c r="B492" s="677"/>
      <c r="C492" s="677"/>
      <c r="D492" s="676"/>
      <c r="E492" s="675"/>
      <c r="F492" s="675"/>
      <c r="G492" s="673"/>
      <c r="H492" s="674"/>
      <c r="I492" s="673"/>
      <c r="J492" s="679" t="str">
        <f>IF(D492&lt;&gt;"",IF(E492&lt;&gt;"",VLOOKUP(CONCATENATE(D492,"-",E492),'[2]Three Phase - UG'!$C$8:$T$18,9,FALSE),""),"")</f>
        <v/>
      </c>
      <c r="K492" s="679" t="str">
        <f>IF(D492&lt;&gt;"",IF(E492&lt;&gt;"",VLOOKUP(CONCATENATE(D492,"-",E492),'[2]Three Phase - UG'!$C$8:$T$18,10,FALSE),""),"")</f>
        <v/>
      </c>
      <c r="L492" s="679" t="str">
        <f>IF(D492&lt;&gt;"",IF(E492&lt;&gt;"",VLOOKUP(CONCATENATE(D492,"-",E492),'[2]Three Phase - UG'!$C$8:$T$18,12,FALSE),""),"")</f>
        <v/>
      </c>
      <c r="M492" s="679" t="str">
        <f>IF(D492&lt;&gt;"",IF(E492&lt;&gt;"",VLOOKUP(CONCATENATE(D492,"-",E492),'[2]Three Phase - UG'!$C$8:$T$18,13,FALSE),""),"")</f>
        <v/>
      </c>
      <c r="N492" s="678" t="str">
        <f>IF(D492&lt;&gt;"",IF(E492&lt;&gt;"",VLOOKUP(CONCATENATE(D492,"-",E492),'[2]Three Phase - UG'!$C$8:$T$18,15,FALSE)*1000000,""),"")</f>
        <v/>
      </c>
      <c r="O492" s="679"/>
      <c r="P492" s="678"/>
      <c r="W492" s="671"/>
      <c r="X492" s="606"/>
      <c r="Y492" s="606"/>
      <c r="Z492" s="606"/>
      <c r="AA492" s="606"/>
      <c r="AB492" s="606"/>
      <c r="AC492" s="606"/>
      <c r="AD492" s="606"/>
      <c r="AE492" s="606"/>
      <c r="AF492" s="625"/>
      <c r="AG492" s="625"/>
      <c r="AH492" s="625"/>
      <c r="AI492" s="625"/>
      <c r="AJ492" s="625"/>
      <c r="AK492" s="625"/>
      <c r="AL492" s="625"/>
      <c r="AM492" s="625"/>
    </row>
    <row r="493" spans="2:39" s="672" customFormat="1" x14ac:dyDescent="0.25">
      <c r="B493" s="677"/>
      <c r="C493" s="677"/>
      <c r="D493" s="676"/>
      <c r="E493" s="675"/>
      <c r="F493" s="675"/>
      <c r="G493" s="673"/>
      <c r="H493" s="674"/>
      <c r="I493" s="673"/>
      <c r="J493" s="679" t="str">
        <f>IF(D493&lt;&gt;"",IF(E493&lt;&gt;"",VLOOKUP(CONCATENATE(D493,"-",E493),'[2]Three Phase - UG'!$C$8:$T$18,9,FALSE),""),"")</f>
        <v/>
      </c>
      <c r="K493" s="679" t="str">
        <f>IF(D493&lt;&gt;"",IF(E493&lt;&gt;"",VLOOKUP(CONCATENATE(D493,"-",E493),'[2]Three Phase - UG'!$C$8:$T$18,10,FALSE),""),"")</f>
        <v/>
      </c>
      <c r="L493" s="679" t="str">
        <f>IF(D493&lt;&gt;"",IF(E493&lt;&gt;"",VLOOKUP(CONCATENATE(D493,"-",E493),'[2]Three Phase - UG'!$C$8:$T$18,12,FALSE),""),"")</f>
        <v/>
      </c>
      <c r="M493" s="679" t="str">
        <f>IF(D493&lt;&gt;"",IF(E493&lt;&gt;"",VLOOKUP(CONCATENATE(D493,"-",E493),'[2]Three Phase - UG'!$C$8:$T$18,13,FALSE),""),"")</f>
        <v/>
      </c>
      <c r="N493" s="678" t="str">
        <f>IF(D493&lt;&gt;"",IF(E493&lt;&gt;"",VLOOKUP(CONCATENATE(D493,"-",E493),'[2]Three Phase - UG'!$C$8:$T$18,15,FALSE)*1000000,""),"")</f>
        <v/>
      </c>
      <c r="O493" s="679"/>
      <c r="P493" s="678"/>
      <c r="W493" s="671"/>
      <c r="X493" s="606"/>
      <c r="Y493" s="606"/>
      <c r="Z493" s="606"/>
      <c r="AA493" s="606"/>
      <c r="AB493" s="606"/>
      <c r="AC493" s="606"/>
      <c r="AD493" s="606"/>
      <c r="AE493" s="606"/>
      <c r="AF493" s="625"/>
      <c r="AG493" s="625"/>
      <c r="AH493" s="625"/>
      <c r="AI493" s="625"/>
      <c r="AJ493" s="625"/>
      <c r="AK493" s="625"/>
      <c r="AL493" s="625"/>
      <c r="AM493" s="625"/>
    </row>
    <row r="494" spans="2:39" s="672" customFormat="1" x14ac:dyDescent="0.25">
      <c r="B494" s="677"/>
      <c r="C494" s="677"/>
      <c r="D494" s="676"/>
      <c r="E494" s="675"/>
      <c r="F494" s="675"/>
      <c r="G494" s="673"/>
      <c r="H494" s="674"/>
      <c r="I494" s="673"/>
      <c r="J494" s="679" t="str">
        <f>IF(D494&lt;&gt;"",IF(E494&lt;&gt;"",VLOOKUP(CONCATENATE(D494,"-",E494),'[2]Three Phase - UG'!$C$8:$T$18,9,FALSE),""),"")</f>
        <v/>
      </c>
      <c r="K494" s="679" t="str">
        <f>IF(D494&lt;&gt;"",IF(E494&lt;&gt;"",VLOOKUP(CONCATENATE(D494,"-",E494),'[2]Three Phase - UG'!$C$8:$T$18,10,FALSE),""),"")</f>
        <v/>
      </c>
      <c r="L494" s="679" t="str">
        <f>IF(D494&lt;&gt;"",IF(E494&lt;&gt;"",VLOOKUP(CONCATENATE(D494,"-",E494),'[2]Three Phase - UG'!$C$8:$T$18,12,FALSE),""),"")</f>
        <v/>
      </c>
      <c r="M494" s="679" t="str">
        <f>IF(D494&lt;&gt;"",IF(E494&lt;&gt;"",VLOOKUP(CONCATENATE(D494,"-",E494),'[2]Three Phase - UG'!$C$8:$T$18,13,FALSE),""),"")</f>
        <v/>
      </c>
      <c r="N494" s="678" t="str">
        <f>IF(D494&lt;&gt;"",IF(E494&lt;&gt;"",VLOOKUP(CONCATENATE(D494,"-",E494),'[2]Three Phase - UG'!$C$8:$T$18,15,FALSE)*1000000,""),"")</f>
        <v/>
      </c>
      <c r="O494" s="679"/>
      <c r="P494" s="678"/>
      <c r="W494" s="671"/>
      <c r="X494" s="606"/>
      <c r="Y494" s="606"/>
      <c r="Z494" s="606"/>
      <c r="AA494" s="606"/>
      <c r="AB494" s="606"/>
      <c r="AC494" s="606"/>
      <c r="AD494" s="606"/>
      <c r="AE494" s="606"/>
      <c r="AF494" s="625"/>
      <c r="AG494" s="625"/>
      <c r="AH494" s="625"/>
      <c r="AI494" s="625"/>
      <c r="AJ494" s="625"/>
      <c r="AK494" s="625"/>
      <c r="AL494" s="625"/>
      <c r="AM494" s="625"/>
    </row>
    <row r="495" spans="2:39" s="672" customFormat="1" x14ac:dyDescent="0.25">
      <c r="B495" s="677"/>
      <c r="C495" s="677"/>
      <c r="D495" s="676"/>
      <c r="E495" s="675"/>
      <c r="F495" s="675"/>
      <c r="G495" s="673"/>
      <c r="H495" s="674"/>
      <c r="I495" s="673"/>
      <c r="J495" s="679" t="str">
        <f>IF(D495&lt;&gt;"",IF(E495&lt;&gt;"",VLOOKUP(CONCATENATE(D495,"-",E495),'[2]Three Phase - UG'!$C$8:$T$18,9,FALSE),""),"")</f>
        <v/>
      </c>
      <c r="K495" s="679" t="str">
        <f>IF(D495&lt;&gt;"",IF(E495&lt;&gt;"",VLOOKUP(CONCATENATE(D495,"-",E495),'[2]Three Phase - UG'!$C$8:$T$18,10,FALSE),""),"")</f>
        <v/>
      </c>
      <c r="L495" s="679" t="str">
        <f>IF(D495&lt;&gt;"",IF(E495&lt;&gt;"",VLOOKUP(CONCATENATE(D495,"-",E495),'[2]Three Phase - UG'!$C$8:$T$18,12,FALSE),""),"")</f>
        <v/>
      </c>
      <c r="M495" s="679" t="str">
        <f>IF(D495&lt;&gt;"",IF(E495&lt;&gt;"",VLOOKUP(CONCATENATE(D495,"-",E495),'[2]Three Phase - UG'!$C$8:$T$18,13,FALSE),""),"")</f>
        <v/>
      </c>
      <c r="N495" s="678" t="str">
        <f>IF(D495&lt;&gt;"",IF(E495&lt;&gt;"",VLOOKUP(CONCATENATE(D495,"-",E495),'[2]Three Phase - UG'!$C$8:$T$18,15,FALSE)*1000000,""),"")</f>
        <v/>
      </c>
      <c r="O495" s="679"/>
      <c r="P495" s="678"/>
      <c r="W495" s="671"/>
      <c r="X495" s="606"/>
      <c r="Y495" s="606"/>
      <c r="Z495" s="606"/>
      <c r="AA495" s="606"/>
      <c r="AB495" s="606"/>
      <c r="AC495" s="606"/>
      <c r="AD495" s="606"/>
      <c r="AE495" s="606"/>
      <c r="AF495" s="625"/>
      <c r="AG495" s="625"/>
      <c r="AH495" s="625"/>
      <c r="AI495" s="625"/>
      <c r="AJ495" s="625"/>
      <c r="AK495" s="625"/>
      <c r="AL495" s="625"/>
      <c r="AM495" s="625"/>
    </row>
    <row r="496" spans="2:39" s="672" customFormat="1" x14ac:dyDescent="0.25">
      <c r="B496" s="677"/>
      <c r="C496" s="677"/>
      <c r="D496" s="676"/>
      <c r="E496" s="675"/>
      <c r="F496" s="675"/>
      <c r="G496" s="673"/>
      <c r="H496" s="674"/>
      <c r="I496" s="673"/>
      <c r="J496" s="679" t="str">
        <f>IF(D496&lt;&gt;"",IF(E496&lt;&gt;"",VLOOKUP(CONCATENATE(D496,"-",E496),'[2]Three Phase - UG'!$C$8:$T$18,9,FALSE),""),"")</f>
        <v/>
      </c>
      <c r="K496" s="679" t="str">
        <f>IF(D496&lt;&gt;"",IF(E496&lt;&gt;"",VLOOKUP(CONCATENATE(D496,"-",E496),'[2]Three Phase - UG'!$C$8:$T$18,10,FALSE),""),"")</f>
        <v/>
      </c>
      <c r="L496" s="679" t="str">
        <f>IF(D496&lt;&gt;"",IF(E496&lt;&gt;"",VLOOKUP(CONCATENATE(D496,"-",E496),'[2]Three Phase - UG'!$C$8:$T$18,12,FALSE),""),"")</f>
        <v/>
      </c>
      <c r="M496" s="679" t="str">
        <f>IF(D496&lt;&gt;"",IF(E496&lt;&gt;"",VLOOKUP(CONCATENATE(D496,"-",E496),'[2]Three Phase - UG'!$C$8:$T$18,13,FALSE),""),"")</f>
        <v/>
      </c>
      <c r="N496" s="678" t="str">
        <f>IF(D496&lt;&gt;"",IF(E496&lt;&gt;"",VLOOKUP(CONCATENATE(D496,"-",E496),'[2]Three Phase - UG'!$C$8:$T$18,15,FALSE)*1000000,""),"")</f>
        <v/>
      </c>
      <c r="O496" s="679"/>
      <c r="P496" s="678"/>
      <c r="W496" s="671"/>
      <c r="X496" s="606"/>
      <c r="Y496" s="606"/>
      <c r="Z496" s="606"/>
      <c r="AA496" s="606"/>
      <c r="AB496" s="606"/>
      <c r="AC496" s="606"/>
      <c r="AD496" s="606"/>
      <c r="AE496" s="606"/>
      <c r="AF496" s="625"/>
      <c r="AG496" s="625"/>
      <c r="AH496" s="625"/>
      <c r="AI496" s="625"/>
      <c r="AJ496" s="625"/>
      <c r="AK496" s="625"/>
      <c r="AL496" s="625"/>
      <c r="AM496" s="625"/>
    </row>
    <row r="497" spans="2:39" s="672" customFormat="1" x14ac:dyDescent="0.25">
      <c r="B497" s="677"/>
      <c r="C497" s="677"/>
      <c r="D497" s="676"/>
      <c r="E497" s="675"/>
      <c r="F497" s="675"/>
      <c r="G497" s="673"/>
      <c r="H497" s="674"/>
      <c r="I497" s="673"/>
      <c r="J497" s="679" t="str">
        <f>IF(D497&lt;&gt;"",IF(E497&lt;&gt;"",VLOOKUP(CONCATENATE(D497,"-",E497),'[2]Three Phase - UG'!$C$8:$T$18,9,FALSE),""),"")</f>
        <v/>
      </c>
      <c r="K497" s="679" t="str">
        <f>IF(D497&lt;&gt;"",IF(E497&lt;&gt;"",VLOOKUP(CONCATENATE(D497,"-",E497),'[2]Three Phase - UG'!$C$8:$T$18,10,FALSE),""),"")</f>
        <v/>
      </c>
      <c r="L497" s="679" t="str">
        <f>IF(D497&lt;&gt;"",IF(E497&lt;&gt;"",VLOOKUP(CONCATENATE(D497,"-",E497),'[2]Three Phase - UG'!$C$8:$T$18,12,FALSE),""),"")</f>
        <v/>
      </c>
      <c r="M497" s="679" t="str">
        <f>IF(D497&lt;&gt;"",IF(E497&lt;&gt;"",VLOOKUP(CONCATENATE(D497,"-",E497),'[2]Three Phase - UG'!$C$8:$T$18,13,FALSE),""),"")</f>
        <v/>
      </c>
      <c r="N497" s="678" t="str">
        <f>IF(D497&lt;&gt;"",IF(E497&lt;&gt;"",VLOOKUP(CONCATENATE(D497,"-",E497),'[2]Three Phase - UG'!$C$8:$T$18,15,FALSE)*1000000,""),"")</f>
        <v/>
      </c>
      <c r="O497" s="679"/>
      <c r="P497" s="678"/>
      <c r="W497" s="671"/>
      <c r="X497" s="606"/>
      <c r="Y497" s="606"/>
      <c r="Z497" s="606"/>
      <c r="AA497" s="606"/>
      <c r="AB497" s="606"/>
      <c r="AC497" s="606"/>
      <c r="AD497" s="606"/>
      <c r="AE497" s="606"/>
      <c r="AF497" s="625"/>
      <c r="AG497" s="625"/>
      <c r="AH497" s="625"/>
      <c r="AI497" s="625"/>
      <c r="AJ497" s="625"/>
      <c r="AK497" s="625"/>
      <c r="AL497" s="625"/>
      <c r="AM497" s="625"/>
    </row>
    <row r="498" spans="2:39" s="672" customFormat="1" x14ac:dyDescent="0.25">
      <c r="B498" s="677"/>
      <c r="C498" s="677"/>
      <c r="D498" s="676"/>
      <c r="E498" s="675"/>
      <c r="F498" s="675"/>
      <c r="G498" s="673"/>
      <c r="H498" s="674"/>
      <c r="I498" s="673"/>
      <c r="J498" s="679" t="str">
        <f>IF(D498&lt;&gt;"",IF(E498&lt;&gt;"",VLOOKUP(CONCATENATE(D498,"-",E498),'[2]Three Phase - UG'!$C$8:$T$18,9,FALSE),""),"")</f>
        <v/>
      </c>
      <c r="K498" s="679" t="str">
        <f>IF(D498&lt;&gt;"",IF(E498&lt;&gt;"",VLOOKUP(CONCATENATE(D498,"-",E498),'[2]Three Phase - UG'!$C$8:$T$18,10,FALSE),""),"")</f>
        <v/>
      </c>
      <c r="L498" s="679" t="str">
        <f>IF(D498&lt;&gt;"",IF(E498&lt;&gt;"",VLOOKUP(CONCATENATE(D498,"-",E498),'[2]Three Phase - UG'!$C$8:$T$18,12,FALSE),""),"")</f>
        <v/>
      </c>
      <c r="M498" s="679" t="str">
        <f>IF(D498&lt;&gt;"",IF(E498&lt;&gt;"",VLOOKUP(CONCATENATE(D498,"-",E498),'[2]Three Phase - UG'!$C$8:$T$18,13,FALSE),""),"")</f>
        <v/>
      </c>
      <c r="N498" s="678" t="str">
        <f>IF(D498&lt;&gt;"",IF(E498&lt;&gt;"",VLOOKUP(CONCATENATE(D498,"-",E498),'[2]Three Phase - UG'!$C$8:$T$18,15,FALSE)*1000000,""),"")</f>
        <v/>
      </c>
      <c r="O498" s="679"/>
      <c r="P498" s="678"/>
      <c r="W498" s="671"/>
      <c r="X498" s="606"/>
      <c r="Y498" s="606"/>
      <c r="Z498" s="606"/>
      <c r="AA498" s="606"/>
      <c r="AB498" s="606"/>
      <c r="AC498" s="606"/>
      <c r="AD498" s="606"/>
      <c r="AE498" s="606"/>
      <c r="AF498" s="625"/>
      <c r="AG498" s="625"/>
      <c r="AH498" s="625"/>
      <c r="AI498" s="625"/>
      <c r="AJ498" s="625"/>
      <c r="AK498" s="625"/>
      <c r="AL498" s="625"/>
      <c r="AM498" s="625"/>
    </row>
    <row r="499" spans="2:39" s="672" customFormat="1" x14ac:dyDescent="0.25">
      <c r="B499" s="677"/>
      <c r="C499" s="677"/>
      <c r="D499" s="676"/>
      <c r="E499" s="675"/>
      <c r="F499" s="675"/>
      <c r="G499" s="673"/>
      <c r="H499" s="674"/>
      <c r="I499" s="673"/>
      <c r="J499" s="679" t="str">
        <f>IF(D499&lt;&gt;"",IF(E499&lt;&gt;"",VLOOKUP(CONCATENATE(D499,"-",E499),'[2]Three Phase - UG'!$C$8:$T$18,9,FALSE),""),"")</f>
        <v/>
      </c>
      <c r="K499" s="679" t="str">
        <f>IF(D499&lt;&gt;"",IF(E499&lt;&gt;"",VLOOKUP(CONCATENATE(D499,"-",E499),'[2]Three Phase - UG'!$C$8:$T$18,10,FALSE),""),"")</f>
        <v/>
      </c>
      <c r="L499" s="679" t="str">
        <f>IF(D499&lt;&gt;"",IF(E499&lt;&gt;"",VLOOKUP(CONCATENATE(D499,"-",E499),'[2]Three Phase - UG'!$C$8:$T$18,12,FALSE),""),"")</f>
        <v/>
      </c>
      <c r="M499" s="679" t="str">
        <f>IF(D499&lt;&gt;"",IF(E499&lt;&gt;"",VLOOKUP(CONCATENATE(D499,"-",E499),'[2]Three Phase - UG'!$C$8:$T$18,13,FALSE),""),"")</f>
        <v/>
      </c>
      <c r="N499" s="678" t="str">
        <f>IF(D499&lt;&gt;"",IF(E499&lt;&gt;"",VLOOKUP(CONCATENATE(D499,"-",E499),'[2]Three Phase - UG'!$C$8:$T$18,15,FALSE)*1000000,""),"")</f>
        <v/>
      </c>
      <c r="O499" s="679"/>
      <c r="P499" s="678"/>
      <c r="W499" s="671"/>
      <c r="X499" s="606"/>
      <c r="Y499" s="606"/>
      <c r="Z499" s="606"/>
      <c r="AA499" s="606"/>
      <c r="AB499" s="606"/>
      <c r="AC499" s="606"/>
      <c r="AD499" s="606"/>
      <c r="AE499" s="606"/>
      <c r="AF499" s="625"/>
      <c r="AG499" s="625"/>
      <c r="AH499" s="625"/>
      <c r="AI499" s="625"/>
      <c r="AJ499" s="625"/>
      <c r="AK499" s="625"/>
      <c r="AL499" s="625"/>
      <c r="AM499" s="625"/>
    </row>
    <row r="500" spans="2:39" s="672" customFormat="1" x14ac:dyDescent="0.25">
      <c r="B500" s="677"/>
      <c r="C500" s="677"/>
      <c r="D500" s="676"/>
      <c r="E500" s="675"/>
      <c r="F500" s="675"/>
      <c r="G500" s="673"/>
      <c r="H500" s="674"/>
      <c r="I500" s="673"/>
      <c r="J500" s="679" t="str">
        <f>IF(D500&lt;&gt;"",IF(E500&lt;&gt;"",VLOOKUP(CONCATENATE(D500,"-",E500),'[2]Three Phase - UG'!$C$8:$T$18,9,FALSE),""),"")</f>
        <v/>
      </c>
      <c r="K500" s="679" t="str">
        <f>IF(D500&lt;&gt;"",IF(E500&lt;&gt;"",VLOOKUP(CONCATENATE(D500,"-",E500),'[2]Three Phase - UG'!$C$8:$T$18,10,FALSE),""),"")</f>
        <v/>
      </c>
      <c r="L500" s="679" t="str">
        <f>IF(D500&lt;&gt;"",IF(E500&lt;&gt;"",VLOOKUP(CONCATENATE(D500,"-",E500),'[2]Three Phase - UG'!$C$8:$T$18,12,FALSE),""),"")</f>
        <v/>
      </c>
      <c r="M500" s="679" t="str">
        <f>IF(D500&lt;&gt;"",IF(E500&lt;&gt;"",VLOOKUP(CONCATENATE(D500,"-",E500),'[2]Three Phase - UG'!$C$8:$T$18,13,FALSE),""),"")</f>
        <v/>
      </c>
      <c r="N500" s="678" t="str">
        <f>IF(D500&lt;&gt;"",IF(E500&lt;&gt;"",VLOOKUP(CONCATENATE(D500,"-",E500),'[2]Three Phase - UG'!$C$8:$T$18,15,FALSE)*1000000,""),"")</f>
        <v/>
      </c>
      <c r="O500" s="679"/>
      <c r="P500" s="678"/>
      <c r="W500" s="671"/>
      <c r="X500" s="606"/>
      <c r="Y500" s="606"/>
      <c r="Z500" s="606"/>
      <c r="AA500" s="606"/>
      <c r="AB500" s="606"/>
      <c r="AC500" s="606"/>
      <c r="AD500" s="606"/>
      <c r="AE500" s="606"/>
      <c r="AF500" s="625"/>
      <c r="AG500" s="625"/>
      <c r="AH500" s="625"/>
      <c r="AI500" s="625"/>
      <c r="AJ500" s="625"/>
      <c r="AK500" s="625"/>
      <c r="AL500" s="625"/>
      <c r="AM500" s="625"/>
    </row>
    <row r="501" spans="2:39" s="672" customFormat="1" x14ac:dyDescent="0.25">
      <c r="B501" s="677"/>
      <c r="C501" s="677"/>
      <c r="D501" s="676"/>
      <c r="E501" s="675"/>
      <c r="F501" s="675"/>
      <c r="G501" s="673"/>
      <c r="H501" s="674"/>
      <c r="I501" s="673"/>
      <c r="J501" s="679" t="str">
        <f>IF(D501&lt;&gt;"",IF(E501&lt;&gt;"",VLOOKUP(CONCATENATE(D501,"-",E501),'[2]Three Phase - UG'!$C$8:$T$18,9,FALSE),""),"")</f>
        <v/>
      </c>
      <c r="K501" s="679" t="str">
        <f>IF(D501&lt;&gt;"",IF(E501&lt;&gt;"",VLOOKUP(CONCATENATE(D501,"-",E501),'[2]Three Phase - UG'!$C$8:$T$18,10,FALSE),""),"")</f>
        <v/>
      </c>
      <c r="L501" s="679" t="str">
        <f>IF(D501&lt;&gt;"",IF(E501&lt;&gt;"",VLOOKUP(CONCATENATE(D501,"-",E501),'[2]Three Phase - UG'!$C$8:$T$18,12,FALSE),""),"")</f>
        <v/>
      </c>
      <c r="M501" s="679" t="str">
        <f>IF(D501&lt;&gt;"",IF(E501&lt;&gt;"",VLOOKUP(CONCATENATE(D501,"-",E501),'[2]Three Phase - UG'!$C$8:$T$18,13,FALSE),""),"")</f>
        <v/>
      </c>
      <c r="N501" s="678" t="str">
        <f>IF(D501&lt;&gt;"",IF(E501&lt;&gt;"",VLOOKUP(CONCATENATE(D501,"-",E501),'[2]Three Phase - UG'!$C$8:$T$18,15,FALSE)*1000000,""),"")</f>
        <v/>
      </c>
      <c r="O501" s="679"/>
      <c r="P501" s="678"/>
      <c r="W501" s="671"/>
      <c r="X501" s="606"/>
      <c r="Y501" s="606"/>
      <c r="Z501" s="606"/>
      <c r="AA501" s="606"/>
      <c r="AB501" s="606"/>
      <c r="AC501" s="606"/>
      <c r="AD501" s="606"/>
      <c r="AE501" s="606"/>
      <c r="AF501" s="625"/>
      <c r="AG501" s="625"/>
      <c r="AH501" s="625"/>
      <c r="AI501" s="625"/>
      <c r="AJ501" s="625"/>
      <c r="AK501" s="625"/>
      <c r="AL501" s="625"/>
      <c r="AM501" s="625"/>
    </row>
    <row r="502" spans="2:39" s="672" customFormat="1" x14ac:dyDescent="0.25">
      <c r="B502" s="677"/>
      <c r="C502" s="677"/>
      <c r="D502" s="676"/>
      <c r="E502" s="675"/>
      <c r="F502" s="675"/>
      <c r="G502" s="673"/>
      <c r="H502" s="674"/>
      <c r="I502" s="673"/>
      <c r="J502" s="679" t="str">
        <f>IF(D502&lt;&gt;"",IF(E502&lt;&gt;"",VLOOKUP(CONCATENATE(D502,"-",E502),'[2]Three Phase - UG'!$C$8:$T$18,9,FALSE),""),"")</f>
        <v/>
      </c>
      <c r="K502" s="679" t="str">
        <f>IF(D502&lt;&gt;"",IF(E502&lt;&gt;"",VLOOKUP(CONCATENATE(D502,"-",E502),'[2]Three Phase - UG'!$C$8:$T$18,10,FALSE),""),"")</f>
        <v/>
      </c>
      <c r="L502" s="679" t="str">
        <f>IF(D502&lt;&gt;"",IF(E502&lt;&gt;"",VLOOKUP(CONCATENATE(D502,"-",E502),'[2]Three Phase - UG'!$C$8:$T$18,12,FALSE),""),"")</f>
        <v/>
      </c>
      <c r="M502" s="679" t="str">
        <f>IF(D502&lt;&gt;"",IF(E502&lt;&gt;"",VLOOKUP(CONCATENATE(D502,"-",E502),'[2]Three Phase - UG'!$C$8:$T$18,13,FALSE),""),"")</f>
        <v/>
      </c>
      <c r="N502" s="678" t="str">
        <f>IF(D502&lt;&gt;"",IF(E502&lt;&gt;"",VLOOKUP(CONCATENATE(D502,"-",E502),'[2]Three Phase - UG'!$C$8:$T$18,15,FALSE)*1000000,""),"")</f>
        <v/>
      </c>
      <c r="O502" s="679"/>
      <c r="P502" s="678"/>
      <c r="W502" s="671"/>
      <c r="X502" s="606"/>
      <c r="Y502" s="606"/>
      <c r="Z502" s="606"/>
      <c r="AA502" s="606"/>
      <c r="AB502" s="606"/>
      <c r="AC502" s="606"/>
      <c r="AD502" s="606"/>
      <c r="AE502" s="606"/>
      <c r="AF502" s="625"/>
      <c r="AG502" s="625"/>
      <c r="AH502" s="625"/>
      <c r="AI502" s="625"/>
      <c r="AJ502" s="625"/>
      <c r="AK502" s="625"/>
      <c r="AL502" s="625"/>
      <c r="AM502" s="625"/>
    </row>
    <row r="503" spans="2:39" s="672" customFormat="1" x14ac:dyDescent="0.25">
      <c r="B503" s="677"/>
      <c r="C503" s="677"/>
      <c r="D503" s="676"/>
      <c r="E503" s="675"/>
      <c r="F503" s="675"/>
      <c r="G503" s="673"/>
      <c r="H503" s="674"/>
      <c r="I503" s="673"/>
      <c r="J503" s="679" t="str">
        <f>IF(D503&lt;&gt;"",IF(E503&lt;&gt;"",VLOOKUP(CONCATENATE(D503,"-",E503),'[2]Three Phase - UG'!$C$8:$T$18,9,FALSE),""),"")</f>
        <v/>
      </c>
      <c r="K503" s="679" t="str">
        <f>IF(D503&lt;&gt;"",IF(E503&lt;&gt;"",VLOOKUP(CONCATENATE(D503,"-",E503),'[2]Three Phase - UG'!$C$8:$T$18,10,FALSE),""),"")</f>
        <v/>
      </c>
      <c r="L503" s="679" t="str">
        <f>IF(D503&lt;&gt;"",IF(E503&lt;&gt;"",VLOOKUP(CONCATENATE(D503,"-",E503),'[2]Three Phase - UG'!$C$8:$T$18,12,FALSE),""),"")</f>
        <v/>
      </c>
      <c r="M503" s="679" t="str">
        <f>IF(D503&lt;&gt;"",IF(E503&lt;&gt;"",VLOOKUP(CONCATENATE(D503,"-",E503),'[2]Three Phase - UG'!$C$8:$T$18,13,FALSE),""),"")</f>
        <v/>
      </c>
      <c r="N503" s="678" t="str">
        <f>IF(D503&lt;&gt;"",IF(E503&lt;&gt;"",VLOOKUP(CONCATENATE(D503,"-",E503),'[2]Three Phase - UG'!$C$8:$T$18,15,FALSE)*1000000,""),"")</f>
        <v/>
      </c>
      <c r="O503" s="679"/>
      <c r="P503" s="678"/>
      <c r="W503" s="671"/>
      <c r="X503" s="606"/>
      <c r="Y503" s="606"/>
      <c r="Z503" s="606"/>
      <c r="AA503" s="606"/>
      <c r="AB503" s="606"/>
      <c r="AC503" s="606"/>
      <c r="AD503" s="606"/>
      <c r="AE503" s="606"/>
      <c r="AF503" s="625"/>
      <c r="AG503" s="625"/>
      <c r="AH503" s="625"/>
      <c r="AI503" s="625"/>
      <c r="AJ503" s="625"/>
      <c r="AK503" s="625"/>
      <c r="AL503" s="625"/>
      <c r="AM503" s="625"/>
    </row>
    <row r="504" spans="2:39" s="672" customFormat="1" x14ac:dyDescent="0.25">
      <c r="B504" s="677"/>
      <c r="C504" s="677"/>
      <c r="D504" s="676"/>
      <c r="E504" s="675"/>
      <c r="F504" s="675"/>
      <c r="G504" s="673"/>
      <c r="H504" s="674"/>
      <c r="I504" s="673"/>
      <c r="J504" s="679" t="str">
        <f>IF(D504&lt;&gt;"",IF(E504&lt;&gt;"",VLOOKUP(CONCATENATE(D504,"-",E504),'[2]Three Phase - UG'!$C$8:$T$18,9,FALSE),""),"")</f>
        <v/>
      </c>
      <c r="K504" s="679" t="str">
        <f>IF(D504&lt;&gt;"",IF(E504&lt;&gt;"",VLOOKUP(CONCATENATE(D504,"-",E504),'[2]Three Phase - UG'!$C$8:$T$18,10,FALSE),""),"")</f>
        <v/>
      </c>
      <c r="L504" s="679" t="str">
        <f>IF(D504&lt;&gt;"",IF(E504&lt;&gt;"",VLOOKUP(CONCATENATE(D504,"-",E504),'[2]Three Phase - UG'!$C$8:$T$18,12,FALSE),""),"")</f>
        <v/>
      </c>
      <c r="M504" s="679" t="str">
        <f>IF(D504&lt;&gt;"",IF(E504&lt;&gt;"",VLOOKUP(CONCATENATE(D504,"-",E504),'[2]Three Phase - UG'!$C$8:$T$18,13,FALSE),""),"")</f>
        <v/>
      </c>
      <c r="N504" s="678" t="str">
        <f>IF(D504&lt;&gt;"",IF(E504&lt;&gt;"",VLOOKUP(CONCATENATE(D504,"-",E504),'[2]Three Phase - UG'!$C$8:$T$18,15,FALSE)*1000000,""),"")</f>
        <v/>
      </c>
      <c r="O504" s="679"/>
      <c r="P504" s="678"/>
      <c r="W504" s="671"/>
      <c r="X504" s="606"/>
      <c r="Y504" s="606"/>
      <c r="Z504" s="606"/>
      <c r="AA504" s="606"/>
      <c r="AB504" s="606"/>
      <c r="AC504" s="606"/>
      <c r="AD504" s="606"/>
      <c r="AE504" s="606"/>
      <c r="AF504" s="625"/>
      <c r="AG504" s="625"/>
      <c r="AH504" s="625"/>
      <c r="AI504" s="625"/>
      <c r="AJ504" s="625"/>
      <c r="AK504" s="625"/>
      <c r="AL504" s="625"/>
      <c r="AM504" s="625"/>
    </row>
    <row r="505" spans="2:39" s="672" customFormat="1" x14ac:dyDescent="0.25">
      <c r="B505" s="677"/>
      <c r="C505" s="677"/>
      <c r="D505" s="676"/>
      <c r="E505" s="675"/>
      <c r="F505" s="675"/>
      <c r="G505" s="673"/>
      <c r="H505" s="674"/>
      <c r="I505" s="673"/>
      <c r="J505" s="679" t="str">
        <f>IF(D505&lt;&gt;"",IF(E505&lt;&gt;"",VLOOKUP(CONCATENATE(D505,"-",E505),'[2]Three Phase - UG'!$C$8:$T$18,9,FALSE),""),"")</f>
        <v/>
      </c>
      <c r="K505" s="679" t="str">
        <f>IF(D505&lt;&gt;"",IF(E505&lt;&gt;"",VLOOKUP(CONCATENATE(D505,"-",E505),'[2]Three Phase - UG'!$C$8:$T$18,10,FALSE),""),"")</f>
        <v/>
      </c>
      <c r="L505" s="679" t="str">
        <f>IF(D505&lt;&gt;"",IF(E505&lt;&gt;"",VLOOKUP(CONCATENATE(D505,"-",E505),'[2]Three Phase - UG'!$C$8:$T$18,12,FALSE),""),"")</f>
        <v/>
      </c>
      <c r="M505" s="679" t="str">
        <f>IF(D505&lt;&gt;"",IF(E505&lt;&gt;"",VLOOKUP(CONCATENATE(D505,"-",E505),'[2]Three Phase - UG'!$C$8:$T$18,13,FALSE),""),"")</f>
        <v/>
      </c>
      <c r="N505" s="678" t="str">
        <f>IF(D505&lt;&gt;"",IF(E505&lt;&gt;"",VLOOKUP(CONCATENATE(D505,"-",E505),'[2]Three Phase - UG'!$C$8:$T$18,15,FALSE)*1000000,""),"")</f>
        <v/>
      </c>
      <c r="O505" s="679"/>
      <c r="P505" s="678"/>
      <c r="W505" s="671"/>
      <c r="X505" s="606"/>
      <c r="Y505" s="606"/>
      <c r="Z505" s="606"/>
      <c r="AA505" s="606"/>
      <c r="AB505" s="606"/>
      <c r="AC505" s="606"/>
      <c r="AD505" s="606"/>
      <c r="AE505" s="606"/>
      <c r="AF505" s="625"/>
      <c r="AG505" s="625"/>
      <c r="AH505" s="625"/>
      <c r="AI505" s="625"/>
      <c r="AJ505" s="625"/>
      <c r="AK505" s="625"/>
      <c r="AL505" s="625"/>
      <c r="AM505" s="625"/>
    </row>
    <row r="506" spans="2:39" s="672" customFormat="1" x14ac:dyDescent="0.25">
      <c r="B506" s="677"/>
      <c r="C506" s="677"/>
      <c r="D506" s="676"/>
      <c r="E506" s="675"/>
      <c r="F506" s="675"/>
      <c r="G506" s="673"/>
      <c r="H506" s="674"/>
      <c r="I506" s="673"/>
      <c r="J506" s="679" t="str">
        <f>IF(D506&lt;&gt;"",IF(E506&lt;&gt;"",VLOOKUP(CONCATENATE(D506,"-",E506),'[2]Three Phase - UG'!$C$8:$T$18,9,FALSE),""),"")</f>
        <v/>
      </c>
      <c r="K506" s="679" t="str">
        <f>IF(D506&lt;&gt;"",IF(E506&lt;&gt;"",VLOOKUP(CONCATENATE(D506,"-",E506),'[2]Three Phase - UG'!$C$8:$T$18,10,FALSE),""),"")</f>
        <v/>
      </c>
      <c r="L506" s="679" t="str">
        <f>IF(D506&lt;&gt;"",IF(E506&lt;&gt;"",VLOOKUP(CONCATENATE(D506,"-",E506),'[2]Three Phase - UG'!$C$8:$T$18,12,FALSE),""),"")</f>
        <v/>
      </c>
      <c r="M506" s="679" t="str">
        <f>IF(D506&lt;&gt;"",IF(E506&lt;&gt;"",VLOOKUP(CONCATENATE(D506,"-",E506),'[2]Three Phase - UG'!$C$8:$T$18,13,FALSE),""),"")</f>
        <v/>
      </c>
      <c r="N506" s="678" t="str">
        <f>IF(D506&lt;&gt;"",IF(E506&lt;&gt;"",VLOOKUP(CONCATENATE(D506,"-",E506),'[2]Three Phase - UG'!$C$8:$T$18,15,FALSE)*1000000,""),"")</f>
        <v/>
      </c>
      <c r="O506" s="679"/>
      <c r="P506" s="678"/>
      <c r="W506" s="671"/>
      <c r="X506" s="606"/>
      <c r="Y506" s="606"/>
      <c r="Z506" s="606"/>
      <c r="AA506" s="606"/>
      <c r="AB506" s="606"/>
      <c r="AC506" s="606"/>
      <c r="AD506" s="606"/>
      <c r="AE506" s="606"/>
      <c r="AF506" s="625"/>
      <c r="AG506" s="625"/>
      <c r="AH506" s="625"/>
      <c r="AI506" s="625"/>
      <c r="AJ506" s="625"/>
      <c r="AK506" s="625"/>
      <c r="AL506" s="625"/>
      <c r="AM506" s="625"/>
    </row>
    <row r="507" spans="2:39" s="672" customFormat="1" x14ac:dyDescent="0.25">
      <c r="B507" s="677"/>
      <c r="C507" s="677"/>
      <c r="D507" s="676"/>
      <c r="E507" s="675"/>
      <c r="F507" s="675"/>
      <c r="G507" s="673"/>
      <c r="H507" s="674"/>
      <c r="I507" s="673"/>
      <c r="J507" s="679" t="str">
        <f>IF(D507&lt;&gt;"",IF(E507&lt;&gt;"",VLOOKUP(CONCATENATE(D507,"-",E507),'[2]Three Phase - UG'!$C$8:$T$18,9,FALSE),""),"")</f>
        <v/>
      </c>
      <c r="K507" s="679" t="str">
        <f>IF(D507&lt;&gt;"",IF(E507&lt;&gt;"",VLOOKUP(CONCATENATE(D507,"-",E507),'[2]Three Phase - UG'!$C$8:$T$18,10,FALSE),""),"")</f>
        <v/>
      </c>
      <c r="L507" s="679" t="str">
        <f>IF(D507&lt;&gt;"",IF(E507&lt;&gt;"",VLOOKUP(CONCATENATE(D507,"-",E507),'[2]Three Phase - UG'!$C$8:$T$18,12,FALSE),""),"")</f>
        <v/>
      </c>
      <c r="M507" s="679" t="str">
        <f>IF(D507&lt;&gt;"",IF(E507&lt;&gt;"",VLOOKUP(CONCATENATE(D507,"-",E507),'[2]Three Phase - UG'!$C$8:$T$18,13,FALSE),""),"")</f>
        <v/>
      </c>
      <c r="N507" s="678" t="str">
        <f>IF(D507&lt;&gt;"",IF(E507&lt;&gt;"",VLOOKUP(CONCATENATE(D507,"-",E507),'[2]Three Phase - UG'!$C$8:$T$18,15,FALSE)*1000000,""),"")</f>
        <v/>
      </c>
      <c r="O507" s="679"/>
      <c r="P507" s="678"/>
      <c r="W507" s="671"/>
      <c r="X507" s="606"/>
      <c r="Y507" s="606"/>
      <c r="Z507" s="606"/>
      <c r="AA507" s="606"/>
      <c r="AB507" s="606"/>
      <c r="AC507" s="606"/>
      <c r="AD507" s="606"/>
      <c r="AE507" s="606"/>
      <c r="AF507" s="625"/>
      <c r="AG507" s="625"/>
      <c r="AH507" s="625"/>
      <c r="AI507" s="625"/>
      <c r="AJ507" s="625"/>
      <c r="AK507" s="625"/>
      <c r="AL507" s="625"/>
      <c r="AM507" s="625"/>
    </row>
    <row r="508" spans="2:39" s="672" customFormat="1" x14ac:dyDescent="0.25">
      <c r="B508" s="677"/>
      <c r="C508" s="677"/>
      <c r="D508" s="676"/>
      <c r="E508" s="675"/>
      <c r="F508" s="675"/>
      <c r="G508" s="673"/>
      <c r="H508" s="674"/>
      <c r="I508" s="673"/>
      <c r="J508" s="679" t="str">
        <f>IF(D508&lt;&gt;"",IF(E508&lt;&gt;"",VLOOKUP(CONCATENATE(D508,"-",E508),'[2]Three Phase - UG'!$C$8:$T$18,9,FALSE),""),"")</f>
        <v/>
      </c>
      <c r="K508" s="679" t="str">
        <f>IF(D508&lt;&gt;"",IF(E508&lt;&gt;"",VLOOKUP(CONCATENATE(D508,"-",E508),'[2]Three Phase - UG'!$C$8:$T$18,10,FALSE),""),"")</f>
        <v/>
      </c>
      <c r="L508" s="679" t="str">
        <f>IF(D508&lt;&gt;"",IF(E508&lt;&gt;"",VLOOKUP(CONCATENATE(D508,"-",E508),'[2]Three Phase - UG'!$C$8:$T$18,12,FALSE),""),"")</f>
        <v/>
      </c>
      <c r="M508" s="679" t="str">
        <f>IF(D508&lt;&gt;"",IF(E508&lt;&gt;"",VLOOKUP(CONCATENATE(D508,"-",E508),'[2]Three Phase - UG'!$C$8:$T$18,13,FALSE),""),"")</f>
        <v/>
      </c>
      <c r="N508" s="678" t="str">
        <f>IF(D508&lt;&gt;"",IF(E508&lt;&gt;"",VLOOKUP(CONCATENATE(D508,"-",E508),'[2]Three Phase - UG'!$C$8:$T$18,15,FALSE)*1000000,""),"")</f>
        <v/>
      </c>
      <c r="O508" s="679"/>
      <c r="P508" s="678"/>
      <c r="W508" s="671"/>
      <c r="X508" s="606"/>
      <c r="Y508" s="606"/>
      <c r="Z508" s="606"/>
      <c r="AA508" s="606"/>
      <c r="AB508" s="606"/>
      <c r="AC508" s="606"/>
      <c r="AD508" s="606"/>
      <c r="AE508" s="606"/>
      <c r="AF508" s="625"/>
      <c r="AG508" s="625"/>
      <c r="AH508" s="625"/>
      <c r="AI508" s="625"/>
      <c r="AJ508" s="625"/>
      <c r="AK508" s="625"/>
      <c r="AL508" s="625"/>
      <c r="AM508" s="625"/>
    </row>
    <row r="509" spans="2:39" s="672" customFormat="1" x14ac:dyDescent="0.25">
      <c r="B509" s="677"/>
      <c r="C509" s="677"/>
      <c r="D509" s="676"/>
      <c r="E509" s="675"/>
      <c r="F509" s="675"/>
      <c r="G509" s="673"/>
      <c r="H509" s="674"/>
      <c r="I509" s="673"/>
      <c r="J509" s="679" t="str">
        <f>IF(D509&lt;&gt;"",IF(E509&lt;&gt;"",VLOOKUP(CONCATENATE(D509,"-",E509),'[2]Three Phase - UG'!$C$8:$T$18,9,FALSE),""),"")</f>
        <v/>
      </c>
      <c r="K509" s="679" t="str">
        <f>IF(D509&lt;&gt;"",IF(E509&lt;&gt;"",VLOOKUP(CONCATENATE(D509,"-",E509),'[2]Three Phase - UG'!$C$8:$T$18,10,FALSE),""),"")</f>
        <v/>
      </c>
      <c r="L509" s="679" t="str">
        <f>IF(D509&lt;&gt;"",IF(E509&lt;&gt;"",VLOOKUP(CONCATENATE(D509,"-",E509),'[2]Three Phase - UG'!$C$8:$T$18,12,FALSE),""),"")</f>
        <v/>
      </c>
      <c r="M509" s="679" t="str">
        <f>IF(D509&lt;&gt;"",IF(E509&lt;&gt;"",VLOOKUP(CONCATENATE(D509,"-",E509),'[2]Three Phase - UG'!$C$8:$T$18,13,FALSE),""),"")</f>
        <v/>
      </c>
      <c r="N509" s="678" t="str">
        <f>IF(D509&lt;&gt;"",IF(E509&lt;&gt;"",VLOOKUP(CONCATENATE(D509,"-",E509),'[2]Three Phase - UG'!$C$8:$T$18,15,FALSE)*1000000,""),"")</f>
        <v/>
      </c>
      <c r="O509" s="679"/>
      <c r="P509" s="678"/>
      <c r="W509" s="671"/>
      <c r="X509" s="606"/>
      <c r="Y509" s="606"/>
      <c r="Z509" s="606"/>
      <c r="AA509" s="606"/>
      <c r="AB509" s="606"/>
      <c r="AC509" s="606"/>
      <c r="AD509" s="606"/>
      <c r="AE509" s="606"/>
      <c r="AF509" s="625"/>
      <c r="AG509" s="625"/>
      <c r="AH509" s="625"/>
      <c r="AI509" s="625"/>
      <c r="AJ509" s="625"/>
      <c r="AK509" s="625"/>
      <c r="AL509" s="625"/>
      <c r="AM509" s="625"/>
    </row>
    <row r="510" spans="2:39" s="672" customFormat="1" x14ac:dyDescent="0.25">
      <c r="B510" s="677"/>
      <c r="C510" s="677"/>
      <c r="D510" s="676"/>
      <c r="E510" s="675"/>
      <c r="F510" s="675"/>
      <c r="G510" s="673"/>
      <c r="H510" s="674"/>
      <c r="I510" s="673"/>
      <c r="J510" s="679" t="str">
        <f>IF(D510&lt;&gt;"",IF(E510&lt;&gt;"",VLOOKUP(CONCATENATE(D510,"-",E510),'[2]Three Phase - UG'!$C$8:$T$18,9,FALSE),""),"")</f>
        <v/>
      </c>
      <c r="K510" s="679" t="str">
        <f>IF(D510&lt;&gt;"",IF(E510&lt;&gt;"",VLOOKUP(CONCATENATE(D510,"-",E510),'[2]Three Phase - UG'!$C$8:$T$18,10,FALSE),""),"")</f>
        <v/>
      </c>
      <c r="L510" s="679" t="str">
        <f>IF(D510&lt;&gt;"",IF(E510&lt;&gt;"",VLOOKUP(CONCATENATE(D510,"-",E510),'[2]Three Phase - UG'!$C$8:$T$18,12,FALSE),""),"")</f>
        <v/>
      </c>
      <c r="M510" s="679" t="str">
        <f>IF(D510&lt;&gt;"",IF(E510&lt;&gt;"",VLOOKUP(CONCATENATE(D510,"-",E510),'[2]Three Phase - UG'!$C$8:$T$18,13,FALSE),""),"")</f>
        <v/>
      </c>
      <c r="N510" s="678" t="str">
        <f>IF(D510&lt;&gt;"",IF(E510&lt;&gt;"",VLOOKUP(CONCATENATE(D510,"-",E510),'[2]Three Phase - UG'!$C$8:$T$18,15,FALSE)*1000000,""),"")</f>
        <v/>
      </c>
      <c r="O510" s="679"/>
      <c r="P510" s="678"/>
      <c r="W510" s="671"/>
      <c r="X510" s="606"/>
      <c r="Y510" s="606"/>
      <c r="Z510" s="606"/>
      <c r="AA510" s="606"/>
      <c r="AB510" s="606"/>
      <c r="AC510" s="606"/>
      <c r="AD510" s="606"/>
      <c r="AE510" s="606"/>
      <c r="AF510" s="625"/>
      <c r="AG510" s="625"/>
      <c r="AH510" s="625"/>
      <c r="AI510" s="625"/>
      <c r="AJ510" s="625"/>
      <c r="AK510" s="625"/>
      <c r="AL510" s="625"/>
      <c r="AM510" s="625"/>
    </row>
    <row r="511" spans="2:39" s="672" customFormat="1" x14ac:dyDescent="0.25">
      <c r="B511" s="677"/>
      <c r="C511" s="677"/>
      <c r="D511" s="676"/>
      <c r="E511" s="675"/>
      <c r="F511" s="675"/>
      <c r="G511" s="673"/>
      <c r="H511" s="674"/>
      <c r="I511" s="673"/>
      <c r="J511" s="679" t="str">
        <f>IF(D511&lt;&gt;"",IF(E511&lt;&gt;"",VLOOKUP(CONCATENATE(D511,"-",E511),'[2]Three Phase - UG'!$C$8:$T$18,9,FALSE),""),"")</f>
        <v/>
      </c>
      <c r="K511" s="679" t="str">
        <f>IF(D511&lt;&gt;"",IF(E511&lt;&gt;"",VLOOKUP(CONCATENATE(D511,"-",E511),'[2]Three Phase - UG'!$C$8:$T$18,10,FALSE),""),"")</f>
        <v/>
      </c>
      <c r="L511" s="679" t="str">
        <f>IF(D511&lt;&gt;"",IF(E511&lt;&gt;"",VLOOKUP(CONCATENATE(D511,"-",E511),'[2]Three Phase - UG'!$C$8:$T$18,12,FALSE),""),"")</f>
        <v/>
      </c>
      <c r="M511" s="679" t="str">
        <f>IF(D511&lt;&gt;"",IF(E511&lt;&gt;"",VLOOKUP(CONCATENATE(D511,"-",E511),'[2]Three Phase - UG'!$C$8:$T$18,13,FALSE),""),"")</f>
        <v/>
      </c>
      <c r="N511" s="678" t="str">
        <f>IF(D511&lt;&gt;"",IF(E511&lt;&gt;"",VLOOKUP(CONCATENATE(D511,"-",E511),'[2]Three Phase - UG'!$C$8:$T$18,15,FALSE)*1000000,""),"")</f>
        <v/>
      </c>
      <c r="O511" s="679"/>
      <c r="P511" s="678"/>
      <c r="W511" s="671"/>
      <c r="X511" s="606"/>
      <c r="Y511" s="606"/>
      <c r="Z511" s="606"/>
      <c r="AA511" s="606"/>
      <c r="AB511" s="606"/>
      <c r="AC511" s="606"/>
      <c r="AD511" s="606"/>
      <c r="AE511" s="606"/>
      <c r="AF511" s="625"/>
      <c r="AG511" s="625"/>
      <c r="AH511" s="625"/>
      <c r="AI511" s="625"/>
      <c r="AJ511" s="625"/>
      <c r="AK511" s="625"/>
      <c r="AL511" s="625"/>
      <c r="AM511" s="625"/>
    </row>
    <row r="512" spans="2:39" s="672" customFormat="1" x14ac:dyDescent="0.25">
      <c r="B512" s="677"/>
      <c r="C512" s="677"/>
      <c r="D512" s="676"/>
      <c r="E512" s="675"/>
      <c r="F512" s="675"/>
      <c r="G512" s="673"/>
      <c r="H512" s="674"/>
      <c r="I512" s="673"/>
      <c r="J512" s="679" t="str">
        <f>IF(D512&lt;&gt;"",IF(E512&lt;&gt;"",VLOOKUP(CONCATENATE(D512,"-",E512),'[2]Three Phase - UG'!$C$8:$T$18,9,FALSE),""),"")</f>
        <v/>
      </c>
      <c r="K512" s="679" t="str">
        <f>IF(D512&lt;&gt;"",IF(E512&lt;&gt;"",VLOOKUP(CONCATENATE(D512,"-",E512),'[2]Three Phase - UG'!$C$8:$T$18,10,FALSE),""),"")</f>
        <v/>
      </c>
      <c r="L512" s="679" t="str">
        <f>IF(D512&lt;&gt;"",IF(E512&lt;&gt;"",VLOOKUP(CONCATENATE(D512,"-",E512),'[2]Three Phase - UG'!$C$8:$T$18,12,FALSE),""),"")</f>
        <v/>
      </c>
      <c r="M512" s="679" t="str">
        <f>IF(D512&lt;&gt;"",IF(E512&lt;&gt;"",VLOOKUP(CONCATENATE(D512,"-",E512),'[2]Three Phase - UG'!$C$8:$T$18,13,FALSE),""),"")</f>
        <v/>
      </c>
      <c r="N512" s="678" t="str">
        <f>IF(D512&lt;&gt;"",IF(E512&lt;&gt;"",VLOOKUP(CONCATENATE(D512,"-",E512),'[2]Three Phase - UG'!$C$8:$T$18,15,FALSE)*1000000,""),"")</f>
        <v/>
      </c>
      <c r="O512" s="679"/>
      <c r="P512" s="678"/>
      <c r="W512" s="671"/>
      <c r="X512" s="606"/>
      <c r="Y512" s="606"/>
      <c r="Z512" s="606"/>
      <c r="AA512" s="606"/>
      <c r="AB512" s="606"/>
      <c r="AC512" s="606"/>
      <c r="AD512" s="606"/>
      <c r="AE512" s="606"/>
      <c r="AF512" s="625"/>
      <c r="AG512" s="625"/>
      <c r="AH512" s="625"/>
      <c r="AI512" s="625"/>
      <c r="AJ512" s="625"/>
      <c r="AK512" s="625"/>
      <c r="AL512" s="625"/>
      <c r="AM512" s="625"/>
    </row>
    <row r="513" spans="2:39" s="672" customFormat="1" x14ac:dyDescent="0.25">
      <c r="B513" s="677"/>
      <c r="C513" s="677"/>
      <c r="D513" s="676"/>
      <c r="E513" s="675"/>
      <c r="F513" s="675"/>
      <c r="G513" s="673"/>
      <c r="H513" s="674"/>
      <c r="I513" s="673"/>
      <c r="J513" s="679" t="str">
        <f>IF(D513&lt;&gt;"",IF(E513&lt;&gt;"",VLOOKUP(CONCATENATE(D513,"-",E513),'[2]Three Phase - UG'!$C$8:$T$18,9,FALSE),""),"")</f>
        <v/>
      </c>
      <c r="K513" s="679" t="str">
        <f>IF(D513&lt;&gt;"",IF(E513&lt;&gt;"",VLOOKUP(CONCATENATE(D513,"-",E513),'[2]Three Phase - UG'!$C$8:$T$18,10,FALSE),""),"")</f>
        <v/>
      </c>
      <c r="L513" s="679" t="str">
        <f>IF(D513&lt;&gt;"",IF(E513&lt;&gt;"",VLOOKUP(CONCATENATE(D513,"-",E513),'[2]Three Phase - UG'!$C$8:$T$18,12,FALSE),""),"")</f>
        <v/>
      </c>
      <c r="M513" s="679" t="str">
        <f>IF(D513&lt;&gt;"",IF(E513&lt;&gt;"",VLOOKUP(CONCATENATE(D513,"-",E513),'[2]Three Phase - UG'!$C$8:$T$18,13,FALSE),""),"")</f>
        <v/>
      </c>
      <c r="N513" s="678" t="str">
        <f>IF(D513&lt;&gt;"",IF(E513&lt;&gt;"",VLOOKUP(CONCATENATE(D513,"-",E513),'[2]Three Phase - UG'!$C$8:$T$18,15,FALSE)*1000000,""),"")</f>
        <v/>
      </c>
      <c r="O513" s="679"/>
      <c r="P513" s="678"/>
      <c r="W513" s="671"/>
      <c r="X513" s="606"/>
      <c r="Y513" s="606"/>
      <c r="Z513" s="606"/>
      <c r="AA513" s="606"/>
      <c r="AB513" s="606"/>
      <c r="AC513" s="606"/>
      <c r="AD513" s="606"/>
      <c r="AE513" s="606"/>
      <c r="AF513" s="625"/>
      <c r="AG513" s="625"/>
      <c r="AH513" s="625"/>
      <c r="AI513" s="625"/>
      <c r="AJ513" s="625"/>
      <c r="AK513" s="625"/>
      <c r="AL513" s="625"/>
      <c r="AM513" s="625"/>
    </row>
    <row r="514" spans="2:39" s="672" customFormat="1" x14ac:dyDescent="0.25">
      <c r="B514" s="677"/>
      <c r="C514" s="677"/>
      <c r="D514" s="676"/>
      <c r="E514" s="675"/>
      <c r="F514" s="675"/>
      <c r="G514" s="673"/>
      <c r="H514" s="674"/>
      <c r="I514" s="673"/>
      <c r="J514" s="679" t="str">
        <f>IF(D514&lt;&gt;"",IF(E514&lt;&gt;"",VLOOKUP(CONCATENATE(D514,"-",E514),'[2]Three Phase - UG'!$C$8:$T$18,9,FALSE),""),"")</f>
        <v/>
      </c>
      <c r="K514" s="679" t="str">
        <f>IF(D514&lt;&gt;"",IF(E514&lt;&gt;"",VLOOKUP(CONCATENATE(D514,"-",E514),'[2]Three Phase - UG'!$C$8:$T$18,10,FALSE),""),"")</f>
        <v/>
      </c>
      <c r="L514" s="679" t="str">
        <f>IF(D514&lt;&gt;"",IF(E514&lt;&gt;"",VLOOKUP(CONCATENATE(D514,"-",E514),'[2]Three Phase - UG'!$C$8:$T$18,12,FALSE),""),"")</f>
        <v/>
      </c>
      <c r="M514" s="679" t="str">
        <f>IF(D514&lt;&gt;"",IF(E514&lt;&gt;"",VLOOKUP(CONCATENATE(D514,"-",E514),'[2]Three Phase - UG'!$C$8:$T$18,13,FALSE),""),"")</f>
        <v/>
      </c>
      <c r="N514" s="678" t="str">
        <f>IF(D514&lt;&gt;"",IF(E514&lt;&gt;"",VLOOKUP(CONCATENATE(D514,"-",E514),'[2]Three Phase - UG'!$C$8:$T$18,15,FALSE)*1000000,""),"")</f>
        <v/>
      </c>
      <c r="O514" s="679"/>
      <c r="P514" s="678"/>
      <c r="W514" s="671"/>
      <c r="X514" s="606"/>
      <c r="Y514" s="606"/>
      <c r="Z514" s="606"/>
      <c r="AA514" s="606"/>
      <c r="AB514" s="606"/>
      <c r="AC514" s="606"/>
      <c r="AD514" s="606"/>
      <c r="AE514" s="606"/>
      <c r="AF514" s="625"/>
      <c r="AG514" s="625"/>
      <c r="AH514" s="625"/>
      <c r="AI514" s="625"/>
      <c r="AJ514" s="625"/>
      <c r="AK514" s="625"/>
      <c r="AL514" s="625"/>
      <c r="AM514" s="625"/>
    </row>
    <row r="515" spans="2:39" s="672" customFormat="1" x14ac:dyDescent="0.25">
      <c r="B515" s="677"/>
      <c r="C515" s="677"/>
      <c r="D515" s="676"/>
      <c r="E515" s="675"/>
      <c r="F515" s="675"/>
      <c r="G515" s="673"/>
      <c r="H515" s="674"/>
      <c r="I515" s="673"/>
      <c r="J515" s="679" t="str">
        <f>IF(D515&lt;&gt;"",IF(E515&lt;&gt;"",VLOOKUP(CONCATENATE(D515,"-",E515),'[2]Three Phase - UG'!$C$8:$T$18,9,FALSE),""),"")</f>
        <v/>
      </c>
      <c r="K515" s="679" t="str">
        <f>IF(D515&lt;&gt;"",IF(E515&lt;&gt;"",VLOOKUP(CONCATENATE(D515,"-",E515),'[2]Three Phase - UG'!$C$8:$T$18,10,FALSE),""),"")</f>
        <v/>
      </c>
      <c r="L515" s="679" t="str">
        <f>IF(D515&lt;&gt;"",IF(E515&lt;&gt;"",VLOOKUP(CONCATENATE(D515,"-",E515),'[2]Three Phase - UG'!$C$8:$T$18,12,FALSE),""),"")</f>
        <v/>
      </c>
      <c r="M515" s="679" t="str">
        <f>IF(D515&lt;&gt;"",IF(E515&lt;&gt;"",VLOOKUP(CONCATENATE(D515,"-",E515),'[2]Three Phase - UG'!$C$8:$T$18,13,FALSE),""),"")</f>
        <v/>
      </c>
      <c r="N515" s="678" t="str">
        <f>IF(D515&lt;&gt;"",IF(E515&lt;&gt;"",VLOOKUP(CONCATENATE(D515,"-",E515),'[2]Three Phase - UG'!$C$8:$T$18,15,FALSE)*1000000,""),"")</f>
        <v/>
      </c>
      <c r="O515" s="679"/>
      <c r="P515" s="678"/>
      <c r="W515" s="671"/>
      <c r="X515" s="606"/>
      <c r="Y515" s="606"/>
      <c r="Z515" s="606"/>
      <c r="AA515" s="606"/>
      <c r="AB515" s="606"/>
      <c r="AC515" s="606"/>
      <c r="AD515" s="606"/>
      <c r="AE515" s="606"/>
      <c r="AF515" s="625"/>
      <c r="AG515" s="625"/>
      <c r="AH515" s="625"/>
      <c r="AI515" s="625"/>
      <c r="AJ515" s="625"/>
      <c r="AK515" s="625"/>
      <c r="AL515" s="625"/>
      <c r="AM515" s="625"/>
    </row>
    <row r="516" spans="2:39" s="672" customFormat="1" x14ac:dyDescent="0.25">
      <c r="B516" s="677"/>
      <c r="C516" s="677"/>
      <c r="D516" s="676"/>
      <c r="E516" s="675"/>
      <c r="F516" s="675"/>
      <c r="G516" s="673"/>
      <c r="H516" s="674"/>
      <c r="I516" s="673"/>
      <c r="J516" s="679" t="str">
        <f>IF(D516&lt;&gt;"",IF(E516&lt;&gt;"",VLOOKUP(CONCATENATE(D516,"-",E516),'[2]Three Phase - UG'!$C$8:$T$18,9,FALSE),""),"")</f>
        <v/>
      </c>
      <c r="K516" s="679" t="str">
        <f>IF(D516&lt;&gt;"",IF(E516&lt;&gt;"",VLOOKUP(CONCATENATE(D516,"-",E516),'[2]Three Phase - UG'!$C$8:$T$18,10,FALSE),""),"")</f>
        <v/>
      </c>
      <c r="L516" s="679" t="str">
        <f>IF(D516&lt;&gt;"",IF(E516&lt;&gt;"",VLOOKUP(CONCATENATE(D516,"-",E516),'[2]Three Phase - UG'!$C$8:$T$18,12,FALSE),""),"")</f>
        <v/>
      </c>
      <c r="M516" s="679" t="str">
        <f>IF(D516&lt;&gt;"",IF(E516&lt;&gt;"",VLOOKUP(CONCATENATE(D516,"-",E516),'[2]Three Phase - UG'!$C$8:$T$18,13,FALSE),""),"")</f>
        <v/>
      </c>
      <c r="N516" s="678" t="str">
        <f>IF(D516&lt;&gt;"",IF(E516&lt;&gt;"",VLOOKUP(CONCATENATE(D516,"-",E516),'[2]Three Phase - UG'!$C$8:$T$18,15,FALSE)*1000000,""),"")</f>
        <v/>
      </c>
      <c r="O516" s="679"/>
      <c r="P516" s="678"/>
      <c r="W516" s="671"/>
      <c r="X516" s="606"/>
      <c r="Y516" s="606"/>
      <c r="Z516" s="606"/>
      <c r="AA516" s="606"/>
      <c r="AB516" s="606"/>
      <c r="AC516" s="606"/>
      <c r="AD516" s="606"/>
      <c r="AE516" s="606"/>
      <c r="AF516" s="625"/>
      <c r="AG516" s="625"/>
      <c r="AH516" s="625"/>
      <c r="AI516" s="625"/>
      <c r="AJ516" s="625"/>
      <c r="AK516" s="625"/>
      <c r="AL516" s="625"/>
      <c r="AM516" s="625"/>
    </row>
    <row r="517" spans="2:39" s="672" customFormat="1" x14ac:dyDescent="0.25">
      <c r="B517" s="677"/>
      <c r="C517" s="677"/>
      <c r="D517" s="676"/>
      <c r="E517" s="675"/>
      <c r="F517" s="675"/>
      <c r="G517" s="673"/>
      <c r="H517" s="674"/>
      <c r="I517" s="673"/>
      <c r="J517" s="679" t="str">
        <f>IF(D517&lt;&gt;"",IF(E517&lt;&gt;"",VLOOKUP(CONCATENATE(D517,"-",E517),'[2]Three Phase - UG'!$C$8:$T$18,9,FALSE),""),"")</f>
        <v/>
      </c>
      <c r="K517" s="679" t="str">
        <f>IF(D517&lt;&gt;"",IF(E517&lt;&gt;"",VLOOKUP(CONCATENATE(D517,"-",E517),'[2]Three Phase - UG'!$C$8:$T$18,10,FALSE),""),"")</f>
        <v/>
      </c>
      <c r="L517" s="679" t="str">
        <f>IF(D517&lt;&gt;"",IF(E517&lt;&gt;"",VLOOKUP(CONCATENATE(D517,"-",E517),'[2]Three Phase - UG'!$C$8:$T$18,12,FALSE),""),"")</f>
        <v/>
      </c>
      <c r="M517" s="679" t="str">
        <f>IF(D517&lt;&gt;"",IF(E517&lt;&gt;"",VLOOKUP(CONCATENATE(D517,"-",E517),'[2]Three Phase - UG'!$C$8:$T$18,13,FALSE),""),"")</f>
        <v/>
      </c>
      <c r="N517" s="678" t="str">
        <f>IF(D517&lt;&gt;"",IF(E517&lt;&gt;"",VLOOKUP(CONCATENATE(D517,"-",E517),'[2]Three Phase - UG'!$C$8:$T$18,15,FALSE)*1000000,""),"")</f>
        <v/>
      </c>
      <c r="O517" s="679"/>
      <c r="P517" s="678"/>
      <c r="W517" s="671"/>
      <c r="X517" s="606"/>
      <c r="Y517" s="606"/>
      <c r="Z517" s="606"/>
      <c r="AA517" s="606"/>
      <c r="AB517" s="606"/>
      <c r="AC517" s="606"/>
      <c r="AD517" s="606"/>
      <c r="AE517" s="606"/>
      <c r="AF517" s="625"/>
      <c r="AG517" s="625"/>
      <c r="AH517" s="625"/>
      <c r="AI517" s="625"/>
      <c r="AJ517" s="625"/>
      <c r="AK517" s="625"/>
      <c r="AL517" s="625"/>
      <c r="AM517" s="625"/>
    </row>
    <row r="518" spans="2:39" s="672" customFormat="1" x14ac:dyDescent="0.25">
      <c r="B518" s="677"/>
      <c r="C518" s="677"/>
      <c r="D518" s="676"/>
      <c r="E518" s="675"/>
      <c r="F518" s="675"/>
      <c r="G518" s="673"/>
      <c r="H518" s="674"/>
      <c r="I518" s="673"/>
      <c r="J518" s="679" t="str">
        <f>IF(D518&lt;&gt;"",IF(E518&lt;&gt;"",VLOOKUP(CONCATENATE(D518,"-",E518),'[2]Three Phase - UG'!$C$8:$T$18,9,FALSE),""),"")</f>
        <v/>
      </c>
      <c r="K518" s="679" t="str">
        <f>IF(D518&lt;&gt;"",IF(E518&lt;&gt;"",VLOOKUP(CONCATENATE(D518,"-",E518),'[2]Three Phase - UG'!$C$8:$T$18,10,FALSE),""),"")</f>
        <v/>
      </c>
      <c r="L518" s="679" t="str">
        <f>IF(D518&lt;&gt;"",IF(E518&lt;&gt;"",VLOOKUP(CONCATENATE(D518,"-",E518),'[2]Three Phase - UG'!$C$8:$T$18,12,FALSE),""),"")</f>
        <v/>
      </c>
      <c r="M518" s="679" t="str">
        <f>IF(D518&lt;&gt;"",IF(E518&lt;&gt;"",VLOOKUP(CONCATENATE(D518,"-",E518),'[2]Three Phase - UG'!$C$8:$T$18,13,FALSE),""),"")</f>
        <v/>
      </c>
      <c r="N518" s="678" t="str">
        <f>IF(D518&lt;&gt;"",IF(E518&lt;&gt;"",VLOOKUP(CONCATENATE(D518,"-",E518),'[2]Three Phase - UG'!$C$8:$T$18,15,FALSE)*1000000,""),"")</f>
        <v/>
      </c>
      <c r="O518" s="679"/>
      <c r="P518" s="678"/>
      <c r="W518" s="671"/>
      <c r="X518" s="606"/>
      <c r="Y518" s="606"/>
      <c r="Z518" s="606"/>
      <c r="AA518" s="606"/>
      <c r="AB518" s="606"/>
      <c r="AC518" s="606"/>
      <c r="AD518" s="606"/>
      <c r="AE518" s="606"/>
      <c r="AF518" s="625"/>
      <c r="AG518" s="625"/>
      <c r="AH518" s="625"/>
      <c r="AI518" s="625"/>
      <c r="AJ518" s="625"/>
      <c r="AK518" s="625"/>
      <c r="AL518" s="625"/>
      <c r="AM518" s="625"/>
    </row>
    <row r="519" spans="2:39" s="672" customFormat="1" x14ac:dyDescent="0.25">
      <c r="B519" s="677"/>
      <c r="C519" s="677"/>
      <c r="D519" s="676"/>
      <c r="E519" s="675"/>
      <c r="F519" s="675"/>
      <c r="G519" s="673"/>
      <c r="H519" s="674"/>
      <c r="I519" s="673"/>
      <c r="J519" s="679" t="str">
        <f>IF(D519&lt;&gt;"",IF(E519&lt;&gt;"",VLOOKUP(CONCATENATE(D519,"-",E519),'[2]Three Phase - UG'!$C$8:$T$18,9,FALSE),""),"")</f>
        <v/>
      </c>
      <c r="K519" s="679" t="str">
        <f>IF(D519&lt;&gt;"",IF(E519&lt;&gt;"",VLOOKUP(CONCATENATE(D519,"-",E519),'[2]Three Phase - UG'!$C$8:$T$18,10,FALSE),""),"")</f>
        <v/>
      </c>
      <c r="L519" s="679" t="str">
        <f>IF(D519&lt;&gt;"",IF(E519&lt;&gt;"",VLOOKUP(CONCATENATE(D519,"-",E519),'[2]Three Phase - UG'!$C$8:$T$18,12,FALSE),""),"")</f>
        <v/>
      </c>
      <c r="M519" s="679" t="str">
        <f>IF(D519&lt;&gt;"",IF(E519&lt;&gt;"",VLOOKUP(CONCATENATE(D519,"-",E519),'[2]Three Phase - UG'!$C$8:$T$18,13,FALSE),""),"")</f>
        <v/>
      </c>
      <c r="N519" s="678" t="str">
        <f>IF(D519&lt;&gt;"",IF(E519&lt;&gt;"",VLOOKUP(CONCATENATE(D519,"-",E519),'[2]Three Phase - UG'!$C$8:$T$18,15,FALSE)*1000000,""),"")</f>
        <v/>
      </c>
      <c r="O519" s="679"/>
      <c r="P519" s="678"/>
      <c r="W519" s="671"/>
      <c r="X519" s="606"/>
      <c r="Y519" s="606"/>
      <c r="Z519" s="606"/>
      <c r="AA519" s="606"/>
      <c r="AB519" s="606"/>
      <c r="AC519" s="606"/>
      <c r="AD519" s="606"/>
      <c r="AE519" s="606"/>
      <c r="AF519" s="625"/>
      <c r="AG519" s="625"/>
      <c r="AH519" s="625"/>
      <c r="AI519" s="625"/>
      <c r="AJ519" s="625"/>
      <c r="AK519" s="625"/>
      <c r="AL519" s="625"/>
      <c r="AM519" s="625"/>
    </row>
    <row r="520" spans="2:39" s="672" customFormat="1" x14ac:dyDescent="0.25">
      <c r="B520" s="677"/>
      <c r="C520" s="677"/>
      <c r="D520" s="676"/>
      <c r="E520" s="675"/>
      <c r="F520" s="675"/>
      <c r="G520" s="673"/>
      <c r="H520" s="674"/>
      <c r="I520" s="673"/>
      <c r="J520" s="679" t="str">
        <f>IF(D520&lt;&gt;"",IF(E520&lt;&gt;"",VLOOKUP(CONCATENATE(D520,"-",E520),'[2]Three Phase - UG'!$C$8:$T$18,9,FALSE),""),"")</f>
        <v/>
      </c>
      <c r="K520" s="679" t="str">
        <f>IF(D520&lt;&gt;"",IF(E520&lt;&gt;"",VLOOKUP(CONCATENATE(D520,"-",E520),'[2]Three Phase - UG'!$C$8:$T$18,10,FALSE),""),"")</f>
        <v/>
      </c>
      <c r="L520" s="679" t="str">
        <f>IF(D520&lt;&gt;"",IF(E520&lt;&gt;"",VLOOKUP(CONCATENATE(D520,"-",E520),'[2]Three Phase - UG'!$C$8:$T$18,12,FALSE),""),"")</f>
        <v/>
      </c>
      <c r="M520" s="679" t="str">
        <f>IF(D520&lt;&gt;"",IF(E520&lt;&gt;"",VLOOKUP(CONCATENATE(D520,"-",E520),'[2]Three Phase - UG'!$C$8:$T$18,13,FALSE),""),"")</f>
        <v/>
      </c>
      <c r="N520" s="678" t="str">
        <f>IF(D520&lt;&gt;"",IF(E520&lt;&gt;"",VLOOKUP(CONCATENATE(D520,"-",E520),'[2]Three Phase - UG'!$C$8:$T$18,15,FALSE)*1000000,""),"")</f>
        <v/>
      </c>
      <c r="O520" s="679"/>
      <c r="P520" s="678"/>
      <c r="W520" s="671"/>
      <c r="X520" s="606"/>
      <c r="Y520" s="606"/>
      <c r="Z520" s="606"/>
      <c r="AA520" s="606"/>
      <c r="AB520" s="606"/>
      <c r="AC520" s="606"/>
      <c r="AD520" s="606"/>
      <c r="AE520" s="606"/>
      <c r="AF520" s="625"/>
      <c r="AG520" s="625"/>
      <c r="AH520" s="625"/>
      <c r="AI520" s="625"/>
      <c r="AJ520" s="625"/>
      <c r="AK520" s="625"/>
      <c r="AL520" s="625"/>
      <c r="AM520" s="625"/>
    </row>
    <row r="521" spans="2:39" s="672" customFormat="1" x14ac:dyDescent="0.25">
      <c r="B521" s="677"/>
      <c r="C521" s="677"/>
      <c r="D521" s="676"/>
      <c r="E521" s="675"/>
      <c r="F521" s="675"/>
      <c r="G521" s="673"/>
      <c r="H521" s="674"/>
      <c r="I521" s="673"/>
      <c r="J521" s="679" t="str">
        <f>IF(D521&lt;&gt;"",IF(E521&lt;&gt;"",VLOOKUP(CONCATENATE(D521,"-",E521),'[2]Three Phase - UG'!$C$8:$T$18,9,FALSE),""),"")</f>
        <v/>
      </c>
      <c r="K521" s="679" t="str">
        <f>IF(D521&lt;&gt;"",IF(E521&lt;&gt;"",VLOOKUP(CONCATENATE(D521,"-",E521),'[2]Three Phase - UG'!$C$8:$T$18,10,FALSE),""),"")</f>
        <v/>
      </c>
      <c r="L521" s="679" t="str">
        <f>IF(D521&lt;&gt;"",IF(E521&lt;&gt;"",VLOOKUP(CONCATENATE(D521,"-",E521),'[2]Three Phase - UG'!$C$8:$T$18,12,FALSE),""),"")</f>
        <v/>
      </c>
      <c r="M521" s="679" t="str">
        <f>IF(D521&lt;&gt;"",IF(E521&lt;&gt;"",VLOOKUP(CONCATENATE(D521,"-",E521),'[2]Three Phase - UG'!$C$8:$T$18,13,FALSE),""),"")</f>
        <v/>
      </c>
      <c r="N521" s="678" t="str">
        <f>IF(D521&lt;&gt;"",IF(E521&lt;&gt;"",VLOOKUP(CONCATENATE(D521,"-",E521),'[2]Three Phase - UG'!$C$8:$T$18,15,FALSE)*1000000,""),"")</f>
        <v/>
      </c>
      <c r="O521" s="679"/>
      <c r="P521" s="678"/>
      <c r="W521" s="671"/>
      <c r="X521" s="606"/>
      <c r="Y521" s="606"/>
      <c r="Z521" s="606"/>
      <c r="AA521" s="606"/>
      <c r="AB521" s="606"/>
      <c r="AC521" s="606"/>
      <c r="AD521" s="606"/>
      <c r="AE521" s="606"/>
      <c r="AF521" s="625"/>
      <c r="AG521" s="625"/>
      <c r="AH521" s="625"/>
      <c r="AI521" s="625"/>
      <c r="AJ521" s="625"/>
      <c r="AK521" s="625"/>
      <c r="AL521" s="625"/>
      <c r="AM521" s="625"/>
    </row>
    <row r="522" spans="2:39" s="672" customFormat="1" x14ac:dyDescent="0.25">
      <c r="B522" s="677"/>
      <c r="C522" s="677"/>
      <c r="D522" s="676"/>
      <c r="E522" s="675"/>
      <c r="F522" s="675"/>
      <c r="G522" s="673"/>
      <c r="H522" s="674"/>
      <c r="I522" s="673"/>
      <c r="J522" s="679" t="str">
        <f>IF(D522&lt;&gt;"",IF(E522&lt;&gt;"",VLOOKUP(CONCATENATE(D522,"-",E522),'[2]Three Phase - UG'!$C$8:$T$18,9,FALSE),""),"")</f>
        <v/>
      </c>
      <c r="K522" s="679" t="str">
        <f>IF(D522&lt;&gt;"",IF(E522&lt;&gt;"",VLOOKUP(CONCATENATE(D522,"-",E522),'[2]Three Phase - UG'!$C$8:$T$18,10,FALSE),""),"")</f>
        <v/>
      </c>
      <c r="L522" s="679" t="str">
        <f>IF(D522&lt;&gt;"",IF(E522&lt;&gt;"",VLOOKUP(CONCATENATE(D522,"-",E522),'[2]Three Phase - UG'!$C$8:$T$18,12,FALSE),""),"")</f>
        <v/>
      </c>
      <c r="M522" s="679" t="str">
        <f>IF(D522&lt;&gt;"",IF(E522&lt;&gt;"",VLOOKUP(CONCATENATE(D522,"-",E522),'[2]Three Phase - UG'!$C$8:$T$18,13,FALSE),""),"")</f>
        <v/>
      </c>
      <c r="N522" s="678" t="str">
        <f>IF(D522&lt;&gt;"",IF(E522&lt;&gt;"",VLOOKUP(CONCATENATE(D522,"-",E522),'[2]Three Phase - UG'!$C$8:$T$18,15,FALSE)*1000000,""),"")</f>
        <v/>
      </c>
      <c r="O522" s="679"/>
      <c r="P522" s="678"/>
      <c r="W522" s="671"/>
      <c r="X522" s="606"/>
      <c r="Y522" s="606"/>
      <c r="Z522" s="606"/>
      <c r="AA522" s="606"/>
      <c r="AB522" s="606"/>
      <c r="AC522" s="606"/>
      <c r="AD522" s="606"/>
      <c r="AE522" s="606"/>
      <c r="AF522" s="625"/>
      <c r="AG522" s="625"/>
      <c r="AH522" s="625"/>
      <c r="AI522" s="625"/>
      <c r="AJ522" s="625"/>
      <c r="AK522" s="625"/>
      <c r="AL522" s="625"/>
      <c r="AM522" s="625"/>
    </row>
    <row r="523" spans="2:39" s="672" customFormat="1" x14ac:dyDescent="0.25">
      <c r="B523" s="677"/>
      <c r="C523" s="677"/>
      <c r="D523" s="676"/>
      <c r="E523" s="675"/>
      <c r="F523" s="675"/>
      <c r="G523" s="673"/>
      <c r="H523" s="674"/>
      <c r="I523" s="673"/>
      <c r="J523" s="679" t="str">
        <f>IF(D523&lt;&gt;"",IF(E523&lt;&gt;"",VLOOKUP(CONCATENATE(D523,"-",E523),'[2]Three Phase - UG'!$C$8:$T$18,9,FALSE),""),"")</f>
        <v/>
      </c>
      <c r="K523" s="679" t="str">
        <f>IF(D523&lt;&gt;"",IF(E523&lt;&gt;"",VLOOKUP(CONCATENATE(D523,"-",E523),'[2]Three Phase - UG'!$C$8:$T$18,10,FALSE),""),"")</f>
        <v/>
      </c>
      <c r="L523" s="679" t="str">
        <f>IF(D523&lt;&gt;"",IF(E523&lt;&gt;"",VLOOKUP(CONCATENATE(D523,"-",E523),'[2]Three Phase - UG'!$C$8:$T$18,12,FALSE),""),"")</f>
        <v/>
      </c>
      <c r="M523" s="679" t="str">
        <f>IF(D523&lt;&gt;"",IF(E523&lt;&gt;"",VLOOKUP(CONCATENATE(D523,"-",E523),'[2]Three Phase - UG'!$C$8:$T$18,13,FALSE),""),"")</f>
        <v/>
      </c>
      <c r="N523" s="678" t="str">
        <f>IF(D523&lt;&gt;"",IF(E523&lt;&gt;"",VLOOKUP(CONCATENATE(D523,"-",E523),'[2]Three Phase - UG'!$C$8:$T$18,15,FALSE)*1000000,""),"")</f>
        <v/>
      </c>
      <c r="O523" s="679"/>
      <c r="P523" s="678"/>
      <c r="W523" s="671"/>
      <c r="X523" s="606"/>
      <c r="Y523" s="606"/>
      <c r="Z523" s="606"/>
      <c r="AA523" s="606"/>
      <c r="AB523" s="606"/>
      <c r="AC523" s="606"/>
      <c r="AD523" s="606"/>
      <c r="AE523" s="606"/>
      <c r="AF523" s="625"/>
      <c r="AG523" s="625"/>
      <c r="AH523" s="625"/>
      <c r="AI523" s="625"/>
      <c r="AJ523" s="625"/>
      <c r="AK523" s="625"/>
      <c r="AL523" s="625"/>
      <c r="AM523" s="625"/>
    </row>
    <row r="524" spans="2:39" s="672" customFormat="1" x14ac:dyDescent="0.25">
      <c r="B524" s="677"/>
      <c r="C524" s="677"/>
      <c r="D524" s="676"/>
      <c r="E524" s="675"/>
      <c r="F524" s="675"/>
      <c r="G524" s="673"/>
      <c r="H524" s="674"/>
      <c r="I524" s="673"/>
      <c r="J524" s="679" t="str">
        <f>IF(D524&lt;&gt;"",IF(E524&lt;&gt;"",VLOOKUP(CONCATENATE(D524,"-",E524),'[2]Three Phase - UG'!$C$8:$T$18,9,FALSE),""),"")</f>
        <v/>
      </c>
      <c r="K524" s="679" t="str">
        <f>IF(D524&lt;&gt;"",IF(E524&lt;&gt;"",VLOOKUP(CONCATENATE(D524,"-",E524),'[2]Three Phase - UG'!$C$8:$T$18,10,FALSE),""),"")</f>
        <v/>
      </c>
      <c r="L524" s="679" t="str">
        <f>IF(D524&lt;&gt;"",IF(E524&lt;&gt;"",VLOOKUP(CONCATENATE(D524,"-",E524),'[2]Three Phase - UG'!$C$8:$T$18,12,FALSE),""),"")</f>
        <v/>
      </c>
      <c r="M524" s="679" t="str">
        <f>IF(D524&lt;&gt;"",IF(E524&lt;&gt;"",VLOOKUP(CONCATENATE(D524,"-",E524),'[2]Three Phase - UG'!$C$8:$T$18,13,FALSE),""),"")</f>
        <v/>
      </c>
      <c r="N524" s="678" t="str">
        <f>IF(D524&lt;&gt;"",IF(E524&lt;&gt;"",VLOOKUP(CONCATENATE(D524,"-",E524),'[2]Three Phase - UG'!$C$8:$T$18,15,FALSE)*1000000,""),"")</f>
        <v/>
      </c>
      <c r="O524" s="679"/>
      <c r="P524" s="678"/>
      <c r="W524" s="671"/>
      <c r="X524" s="606"/>
      <c r="Y524" s="606"/>
      <c r="Z524" s="606"/>
      <c r="AA524" s="606"/>
      <c r="AB524" s="606"/>
      <c r="AC524" s="606"/>
      <c r="AD524" s="606"/>
      <c r="AE524" s="606"/>
      <c r="AF524" s="625"/>
      <c r="AG524" s="625"/>
      <c r="AH524" s="625"/>
      <c r="AI524" s="625"/>
      <c r="AJ524" s="625"/>
      <c r="AK524" s="625"/>
      <c r="AL524" s="625"/>
      <c r="AM524" s="625"/>
    </row>
    <row r="525" spans="2:39" s="672" customFormat="1" x14ac:dyDescent="0.25">
      <c r="B525" s="677"/>
      <c r="C525" s="677"/>
      <c r="D525" s="676"/>
      <c r="E525" s="675"/>
      <c r="F525" s="675"/>
      <c r="G525" s="673"/>
      <c r="H525" s="674"/>
      <c r="I525" s="673"/>
      <c r="J525" s="679" t="str">
        <f>IF(D525&lt;&gt;"",IF(E525&lt;&gt;"",VLOOKUP(CONCATENATE(D525,"-",E525),'[2]Three Phase - UG'!$C$8:$T$18,9,FALSE),""),"")</f>
        <v/>
      </c>
      <c r="K525" s="679" t="str">
        <f>IF(D525&lt;&gt;"",IF(E525&lt;&gt;"",VLOOKUP(CONCATENATE(D525,"-",E525),'[2]Three Phase - UG'!$C$8:$T$18,10,FALSE),""),"")</f>
        <v/>
      </c>
      <c r="L525" s="679" t="str">
        <f>IF(D525&lt;&gt;"",IF(E525&lt;&gt;"",VLOOKUP(CONCATENATE(D525,"-",E525),'[2]Three Phase - UG'!$C$8:$T$18,12,FALSE),""),"")</f>
        <v/>
      </c>
      <c r="M525" s="679" t="str">
        <f>IF(D525&lt;&gt;"",IF(E525&lt;&gt;"",VLOOKUP(CONCATENATE(D525,"-",E525),'[2]Three Phase - UG'!$C$8:$T$18,13,FALSE),""),"")</f>
        <v/>
      </c>
      <c r="N525" s="678" t="str">
        <f>IF(D525&lt;&gt;"",IF(E525&lt;&gt;"",VLOOKUP(CONCATENATE(D525,"-",E525),'[2]Three Phase - UG'!$C$8:$T$18,15,FALSE)*1000000,""),"")</f>
        <v/>
      </c>
      <c r="O525" s="679"/>
      <c r="P525" s="678"/>
      <c r="W525" s="671"/>
      <c r="X525" s="606"/>
      <c r="Y525" s="606"/>
      <c r="Z525" s="606"/>
      <c r="AA525" s="606"/>
      <c r="AB525" s="606"/>
      <c r="AC525" s="606"/>
      <c r="AD525" s="606"/>
      <c r="AE525" s="606"/>
      <c r="AF525" s="625"/>
      <c r="AG525" s="625"/>
      <c r="AH525" s="625"/>
      <c r="AI525" s="625"/>
      <c r="AJ525" s="625"/>
      <c r="AK525" s="625"/>
      <c r="AL525" s="625"/>
      <c r="AM525" s="625"/>
    </row>
    <row r="526" spans="2:39" s="672" customFormat="1" x14ac:dyDescent="0.25">
      <c r="B526" s="677"/>
      <c r="C526" s="677"/>
      <c r="D526" s="676"/>
      <c r="E526" s="675"/>
      <c r="F526" s="675"/>
      <c r="G526" s="673"/>
      <c r="H526" s="674"/>
      <c r="I526" s="673"/>
      <c r="J526" s="679" t="str">
        <f>IF(D526&lt;&gt;"",IF(E526&lt;&gt;"",VLOOKUP(CONCATENATE(D526,"-",E526),'[2]Three Phase - UG'!$C$8:$T$18,9,FALSE),""),"")</f>
        <v/>
      </c>
      <c r="K526" s="679" t="str">
        <f>IF(D526&lt;&gt;"",IF(E526&lt;&gt;"",VLOOKUP(CONCATENATE(D526,"-",E526),'[2]Three Phase - UG'!$C$8:$T$18,10,FALSE),""),"")</f>
        <v/>
      </c>
      <c r="L526" s="679" t="str">
        <f>IF(D526&lt;&gt;"",IF(E526&lt;&gt;"",VLOOKUP(CONCATENATE(D526,"-",E526),'[2]Three Phase - UG'!$C$8:$T$18,12,FALSE),""),"")</f>
        <v/>
      </c>
      <c r="M526" s="679" t="str">
        <f>IF(D526&lt;&gt;"",IF(E526&lt;&gt;"",VLOOKUP(CONCATENATE(D526,"-",E526),'[2]Three Phase - UG'!$C$8:$T$18,13,FALSE),""),"")</f>
        <v/>
      </c>
      <c r="N526" s="678" t="str">
        <f>IF(D526&lt;&gt;"",IF(E526&lt;&gt;"",VLOOKUP(CONCATENATE(D526,"-",E526),'[2]Three Phase - UG'!$C$8:$T$18,15,FALSE)*1000000,""),"")</f>
        <v/>
      </c>
      <c r="O526" s="679"/>
      <c r="P526" s="678"/>
      <c r="W526" s="671"/>
      <c r="X526" s="606"/>
      <c r="Y526" s="606"/>
      <c r="Z526" s="606"/>
      <c r="AA526" s="606"/>
      <c r="AB526" s="606"/>
      <c r="AC526" s="606"/>
      <c r="AD526" s="606"/>
      <c r="AE526" s="606"/>
      <c r="AF526" s="625"/>
      <c r="AG526" s="625"/>
      <c r="AH526" s="625"/>
      <c r="AI526" s="625"/>
      <c r="AJ526" s="625"/>
      <c r="AK526" s="625"/>
      <c r="AL526" s="625"/>
      <c r="AM526" s="625"/>
    </row>
    <row r="527" spans="2:39" s="672" customFormat="1" x14ac:dyDescent="0.25">
      <c r="B527" s="677"/>
      <c r="C527" s="677"/>
      <c r="D527" s="676"/>
      <c r="E527" s="675"/>
      <c r="F527" s="675"/>
      <c r="G527" s="673"/>
      <c r="H527" s="674"/>
      <c r="I527" s="673"/>
      <c r="J527" s="679" t="str">
        <f>IF(D527&lt;&gt;"",IF(E527&lt;&gt;"",VLOOKUP(CONCATENATE(D527,"-",E527),'[2]Three Phase - UG'!$C$8:$T$18,9,FALSE),""),"")</f>
        <v/>
      </c>
      <c r="K527" s="679" t="str">
        <f>IF(D527&lt;&gt;"",IF(E527&lt;&gt;"",VLOOKUP(CONCATENATE(D527,"-",E527),'[2]Three Phase - UG'!$C$8:$T$18,10,FALSE),""),"")</f>
        <v/>
      </c>
      <c r="L527" s="679" t="str">
        <f>IF(D527&lt;&gt;"",IF(E527&lt;&gt;"",VLOOKUP(CONCATENATE(D527,"-",E527),'[2]Three Phase - UG'!$C$8:$T$18,12,FALSE),""),"")</f>
        <v/>
      </c>
      <c r="M527" s="679" t="str">
        <f>IF(D527&lt;&gt;"",IF(E527&lt;&gt;"",VLOOKUP(CONCATENATE(D527,"-",E527),'[2]Three Phase - UG'!$C$8:$T$18,13,FALSE),""),"")</f>
        <v/>
      </c>
      <c r="N527" s="678" t="str">
        <f>IF(D527&lt;&gt;"",IF(E527&lt;&gt;"",VLOOKUP(CONCATENATE(D527,"-",E527),'[2]Three Phase - UG'!$C$8:$T$18,15,FALSE)*1000000,""),"")</f>
        <v/>
      </c>
      <c r="O527" s="679"/>
      <c r="P527" s="678"/>
      <c r="W527" s="671"/>
      <c r="X527" s="606"/>
      <c r="Y527" s="606"/>
      <c r="Z527" s="606"/>
      <c r="AA527" s="606"/>
      <c r="AB527" s="606"/>
      <c r="AC527" s="606"/>
      <c r="AD527" s="606"/>
      <c r="AE527" s="606"/>
      <c r="AF527" s="625"/>
      <c r="AG527" s="625"/>
      <c r="AH527" s="625"/>
      <c r="AI527" s="625"/>
      <c r="AJ527" s="625"/>
      <c r="AK527" s="625"/>
      <c r="AL527" s="625"/>
      <c r="AM527" s="625"/>
    </row>
    <row r="528" spans="2:39" s="672" customFormat="1" x14ac:dyDescent="0.25">
      <c r="B528" s="677"/>
      <c r="C528" s="677"/>
      <c r="D528" s="676"/>
      <c r="E528" s="675"/>
      <c r="F528" s="675"/>
      <c r="G528" s="673"/>
      <c r="H528" s="674"/>
      <c r="I528" s="673"/>
      <c r="J528" s="679" t="str">
        <f>IF(D528&lt;&gt;"",IF(E528&lt;&gt;"",VLOOKUP(CONCATENATE(D528,"-",E528),'[2]Three Phase - UG'!$C$8:$T$18,9,FALSE),""),"")</f>
        <v/>
      </c>
      <c r="K528" s="679" t="str">
        <f>IF(D528&lt;&gt;"",IF(E528&lt;&gt;"",VLOOKUP(CONCATENATE(D528,"-",E528),'[2]Three Phase - UG'!$C$8:$T$18,10,FALSE),""),"")</f>
        <v/>
      </c>
      <c r="L528" s="679" t="str">
        <f>IF(D528&lt;&gt;"",IF(E528&lt;&gt;"",VLOOKUP(CONCATENATE(D528,"-",E528),'[2]Three Phase - UG'!$C$8:$T$18,12,FALSE),""),"")</f>
        <v/>
      </c>
      <c r="M528" s="679" t="str">
        <f>IF(D528&lt;&gt;"",IF(E528&lt;&gt;"",VLOOKUP(CONCATENATE(D528,"-",E528),'[2]Three Phase - UG'!$C$8:$T$18,13,FALSE),""),"")</f>
        <v/>
      </c>
      <c r="N528" s="678" t="str">
        <f>IF(D528&lt;&gt;"",IF(E528&lt;&gt;"",VLOOKUP(CONCATENATE(D528,"-",E528),'[2]Three Phase - UG'!$C$8:$T$18,15,FALSE)*1000000,""),"")</f>
        <v/>
      </c>
      <c r="O528" s="679"/>
      <c r="P528" s="678"/>
      <c r="W528" s="671"/>
      <c r="X528" s="606"/>
      <c r="Y528" s="606"/>
      <c r="Z528" s="606"/>
      <c r="AA528" s="606"/>
      <c r="AB528" s="606"/>
      <c r="AC528" s="606"/>
      <c r="AD528" s="606"/>
      <c r="AE528" s="606"/>
      <c r="AF528" s="625"/>
      <c r="AG528" s="625"/>
      <c r="AH528" s="625"/>
      <c r="AI528" s="625"/>
      <c r="AJ528" s="625"/>
      <c r="AK528" s="625"/>
      <c r="AL528" s="625"/>
      <c r="AM528" s="625"/>
    </row>
    <row r="529" spans="2:39" s="672" customFormat="1" x14ac:dyDescent="0.25">
      <c r="B529" s="677"/>
      <c r="C529" s="677"/>
      <c r="D529" s="676"/>
      <c r="E529" s="675"/>
      <c r="F529" s="675"/>
      <c r="G529" s="673"/>
      <c r="H529" s="674"/>
      <c r="I529" s="673"/>
      <c r="J529" s="679" t="str">
        <f>IF(D529&lt;&gt;"",IF(E529&lt;&gt;"",VLOOKUP(CONCATENATE(D529,"-",E529),'[2]Three Phase - UG'!$C$8:$T$18,9,FALSE),""),"")</f>
        <v/>
      </c>
      <c r="K529" s="679" t="str">
        <f>IF(D529&lt;&gt;"",IF(E529&lt;&gt;"",VLOOKUP(CONCATENATE(D529,"-",E529),'[2]Three Phase - UG'!$C$8:$T$18,10,FALSE),""),"")</f>
        <v/>
      </c>
      <c r="L529" s="679" t="str">
        <f>IF(D529&lt;&gt;"",IF(E529&lt;&gt;"",VLOOKUP(CONCATENATE(D529,"-",E529),'[2]Three Phase - UG'!$C$8:$T$18,12,FALSE),""),"")</f>
        <v/>
      </c>
      <c r="M529" s="679" t="str">
        <f>IF(D529&lt;&gt;"",IF(E529&lt;&gt;"",VLOOKUP(CONCATENATE(D529,"-",E529),'[2]Three Phase - UG'!$C$8:$T$18,13,FALSE),""),"")</f>
        <v/>
      </c>
      <c r="N529" s="678" t="str">
        <f>IF(D529&lt;&gt;"",IF(E529&lt;&gt;"",VLOOKUP(CONCATENATE(D529,"-",E529),'[2]Three Phase - UG'!$C$8:$T$18,15,FALSE)*1000000,""),"")</f>
        <v/>
      </c>
      <c r="O529" s="679"/>
      <c r="P529" s="678"/>
      <c r="W529" s="671"/>
      <c r="X529" s="606"/>
      <c r="Y529" s="606"/>
      <c r="Z529" s="606"/>
      <c r="AA529" s="606"/>
      <c r="AB529" s="606"/>
      <c r="AC529" s="606"/>
      <c r="AD529" s="606"/>
      <c r="AE529" s="606"/>
      <c r="AF529" s="625"/>
      <c r="AG529" s="625"/>
      <c r="AH529" s="625"/>
      <c r="AI529" s="625"/>
      <c r="AJ529" s="625"/>
      <c r="AK529" s="625"/>
      <c r="AL529" s="625"/>
      <c r="AM529" s="625"/>
    </row>
    <row r="530" spans="2:39" s="672" customFormat="1" x14ac:dyDescent="0.25">
      <c r="B530" s="677"/>
      <c r="C530" s="677"/>
      <c r="D530" s="676"/>
      <c r="E530" s="675"/>
      <c r="F530" s="675"/>
      <c r="G530" s="673"/>
      <c r="H530" s="674"/>
      <c r="I530" s="673"/>
      <c r="J530" s="679" t="str">
        <f>IF(D530&lt;&gt;"",IF(E530&lt;&gt;"",VLOOKUP(CONCATENATE(D530,"-",E530),'[2]Three Phase - UG'!$C$8:$T$18,9,FALSE),""),"")</f>
        <v/>
      </c>
      <c r="K530" s="679" t="str">
        <f>IF(D530&lt;&gt;"",IF(E530&lt;&gt;"",VLOOKUP(CONCATENATE(D530,"-",E530),'[2]Three Phase - UG'!$C$8:$T$18,10,FALSE),""),"")</f>
        <v/>
      </c>
      <c r="L530" s="679" t="str">
        <f>IF(D530&lt;&gt;"",IF(E530&lt;&gt;"",VLOOKUP(CONCATENATE(D530,"-",E530),'[2]Three Phase - UG'!$C$8:$T$18,12,FALSE),""),"")</f>
        <v/>
      </c>
      <c r="M530" s="679" t="str">
        <f>IF(D530&lt;&gt;"",IF(E530&lt;&gt;"",VLOOKUP(CONCATENATE(D530,"-",E530),'[2]Three Phase - UG'!$C$8:$T$18,13,FALSE),""),"")</f>
        <v/>
      </c>
      <c r="N530" s="678" t="str">
        <f>IF(D530&lt;&gt;"",IF(E530&lt;&gt;"",VLOOKUP(CONCATENATE(D530,"-",E530),'[2]Three Phase - UG'!$C$8:$T$18,15,FALSE)*1000000,""),"")</f>
        <v/>
      </c>
      <c r="O530" s="679"/>
      <c r="P530" s="678"/>
      <c r="W530" s="671"/>
      <c r="X530" s="606"/>
      <c r="Y530" s="606"/>
      <c r="Z530" s="606"/>
      <c r="AA530" s="606"/>
      <c r="AB530" s="606"/>
      <c r="AC530" s="606"/>
      <c r="AD530" s="606"/>
      <c r="AE530" s="606"/>
      <c r="AF530" s="625"/>
      <c r="AG530" s="625"/>
      <c r="AH530" s="625"/>
      <c r="AI530" s="625"/>
      <c r="AJ530" s="625"/>
      <c r="AK530" s="625"/>
      <c r="AL530" s="625"/>
      <c r="AM530" s="625"/>
    </row>
    <row r="531" spans="2:39" s="672" customFormat="1" x14ac:dyDescent="0.25">
      <c r="B531" s="677"/>
      <c r="C531" s="677"/>
      <c r="D531" s="676"/>
      <c r="E531" s="675"/>
      <c r="F531" s="675"/>
      <c r="G531" s="673"/>
      <c r="H531" s="674"/>
      <c r="I531" s="673"/>
      <c r="J531" s="679" t="str">
        <f>IF(D531&lt;&gt;"",IF(E531&lt;&gt;"",VLOOKUP(CONCATENATE(D531,"-",E531),'[2]Three Phase - UG'!$C$8:$T$18,9,FALSE),""),"")</f>
        <v/>
      </c>
      <c r="K531" s="679" t="str">
        <f>IF(D531&lt;&gt;"",IF(E531&lt;&gt;"",VLOOKUP(CONCATENATE(D531,"-",E531),'[2]Three Phase - UG'!$C$8:$T$18,10,FALSE),""),"")</f>
        <v/>
      </c>
      <c r="L531" s="679" t="str">
        <f>IF(D531&lt;&gt;"",IF(E531&lt;&gt;"",VLOOKUP(CONCATENATE(D531,"-",E531),'[2]Three Phase - UG'!$C$8:$T$18,12,FALSE),""),"")</f>
        <v/>
      </c>
      <c r="M531" s="679" t="str">
        <f>IF(D531&lt;&gt;"",IF(E531&lt;&gt;"",VLOOKUP(CONCATENATE(D531,"-",E531),'[2]Three Phase - UG'!$C$8:$T$18,13,FALSE),""),"")</f>
        <v/>
      </c>
      <c r="N531" s="678" t="str">
        <f>IF(D531&lt;&gt;"",IF(E531&lt;&gt;"",VLOOKUP(CONCATENATE(D531,"-",E531),'[2]Three Phase - UG'!$C$8:$T$18,15,FALSE)*1000000,""),"")</f>
        <v/>
      </c>
      <c r="O531" s="679"/>
      <c r="P531" s="678"/>
      <c r="W531" s="671"/>
      <c r="X531" s="606"/>
      <c r="Y531" s="606"/>
      <c r="Z531" s="606"/>
      <c r="AA531" s="606"/>
      <c r="AB531" s="606"/>
      <c r="AC531" s="606"/>
      <c r="AD531" s="606"/>
      <c r="AE531" s="606"/>
      <c r="AF531" s="625"/>
      <c r="AG531" s="625"/>
      <c r="AH531" s="625"/>
      <c r="AI531" s="625"/>
      <c r="AJ531" s="625"/>
      <c r="AK531" s="625"/>
      <c r="AL531" s="625"/>
      <c r="AM531" s="625"/>
    </row>
    <row r="532" spans="2:39" s="672" customFormat="1" x14ac:dyDescent="0.25">
      <c r="B532" s="677"/>
      <c r="C532" s="677"/>
      <c r="D532" s="676"/>
      <c r="E532" s="675"/>
      <c r="F532" s="675"/>
      <c r="G532" s="673"/>
      <c r="H532" s="674"/>
      <c r="I532" s="673"/>
      <c r="J532" s="679" t="str">
        <f>IF(D532&lt;&gt;"",IF(E532&lt;&gt;"",VLOOKUP(CONCATENATE(D532,"-",E532),'[2]Three Phase - UG'!$C$8:$T$18,9,FALSE),""),"")</f>
        <v/>
      </c>
      <c r="K532" s="679" t="str">
        <f>IF(D532&lt;&gt;"",IF(E532&lt;&gt;"",VLOOKUP(CONCATENATE(D532,"-",E532),'[2]Three Phase - UG'!$C$8:$T$18,10,FALSE),""),"")</f>
        <v/>
      </c>
      <c r="L532" s="679" t="str">
        <f>IF(D532&lt;&gt;"",IF(E532&lt;&gt;"",VLOOKUP(CONCATENATE(D532,"-",E532),'[2]Three Phase - UG'!$C$8:$T$18,12,FALSE),""),"")</f>
        <v/>
      </c>
      <c r="M532" s="679" t="str">
        <f>IF(D532&lt;&gt;"",IF(E532&lt;&gt;"",VLOOKUP(CONCATENATE(D532,"-",E532),'[2]Three Phase - UG'!$C$8:$T$18,13,FALSE),""),"")</f>
        <v/>
      </c>
      <c r="N532" s="678" t="str">
        <f>IF(D532&lt;&gt;"",IF(E532&lt;&gt;"",VLOOKUP(CONCATENATE(D532,"-",E532),'[2]Three Phase - UG'!$C$8:$T$18,15,FALSE)*1000000,""),"")</f>
        <v/>
      </c>
      <c r="O532" s="679"/>
      <c r="P532" s="678"/>
      <c r="W532" s="671"/>
      <c r="X532" s="606"/>
      <c r="Y532" s="606"/>
      <c r="Z532" s="606"/>
      <c r="AA532" s="606"/>
      <c r="AB532" s="606"/>
      <c r="AC532" s="606"/>
      <c r="AD532" s="606"/>
      <c r="AE532" s="606"/>
      <c r="AF532" s="625"/>
      <c r="AG532" s="625"/>
      <c r="AH532" s="625"/>
      <c r="AI532" s="625"/>
      <c r="AJ532" s="625"/>
      <c r="AK532" s="625"/>
      <c r="AL532" s="625"/>
      <c r="AM532" s="625"/>
    </row>
    <row r="533" spans="2:39" s="672" customFormat="1" x14ac:dyDescent="0.25">
      <c r="B533" s="677"/>
      <c r="C533" s="677"/>
      <c r="D533" s="676"/>
      <c r="E533" s="675"/>
      <c r="F533" s="675"/>
      <c r="G533" s="673"/>
      <c r="H533" s="674"/>
      <c r="I533" s="673"/>
      <c r="J533" s="679" t="str">
        <f>IF(D533&lt;&gt;"",IF(E533&lt;&gt;"",VLOOKUP(CONCATENATE(D533,"-",E533),'[2]Three Phase - UG'!$C$8:$T$18,9,FALSE),""),"")</f>
        <v/>
      </c>
      <c r="K533" s="679" t="str">
        <f>IF(D533&lt;&gt;"",IF(E533&lt;&gt;"",VLOOKUP(CONCATENATE(D533,"-",E533),'[2]Three Phase - UG'!$C$8:$T$18,10,FALSE),""),"")</f>
        <v/>
      </c>
      <c r="L533" s="679" t="str">
        <f>IF(D533&lt;&gt;"",IF(E533&lt;&gt;"",VLOOKUP(CONCATENATE(D533,"-",E533),'[2]Three Phase - UG'!$C$8:$T$18,12,FALSE),""),"")</f>
        <v/>
      </c>
      <c r="M533" s="679" t="str">
        <f>IF(D533&lt;&gt;"",IF(E533&lt;&gt;"",VLOOKUP(CONCATENATE(D533,"-",E533),'[2]Three Phase - UG'!$C$8:$T$18,13,FALSE),""),"")</f>
        <v/>
      </c>
      <c r="N533" s="678" t="str">
        <f>IF(D533&lt;&gt;"",IF(E533&lt;&gt;"",VLOOKUP(CONCATENATE(D533,"-",E533),'[2]Three Phase - UG'!$C$8:$T$18,15,FALSE)*1000000,""),"")</f>
        <v/>
      </c>
      <c r="O533" s="679"/>
      <c r="P533" s="678"/>
      <c r="W533" s="671"/>
      <c r="X533" s="606"/>
      <c r="Y533" s="606"/>
      <c r="Z533" s="606"/>
      <c r="AA533" s="606"/>
      <c r="AB533" s="606"/>
      <c r="AC533" s="606"/>
      <c r="AD533" s="606"/>
      <c r="AE533" s="606"/>
      <c r="AF533" s="625"/>
      <c r="AG533" s="625"/>
      <c r="AH533" s="625"/>
      <c r="AI533" s="625"/>
      <c r="AJ533" s="625"/>
      <c r="AK533" s="625"/>
      <c r="AL533" s="625"/>
      <c r="AM533" s="625"/>
    </row>
    <row r="534" spans="2:39" s="672" customFormat="1" x14ac:dyDescent="0.25">
      <c r="B534" s="677"/>
      <c r="C534" s="677"/>
      <c r="D534" s="676"/>
      <c r="E534" s="675"/>
      <c r="F534" s="675"/>
      <c r="G534" s="673"/>
      <c r="H534" s="674"/>
      <c r="I534" s="673"/>
      <c r="J534" s="679" t="str">
        <f>IF(D534&lt;&gt;"",IF(E534&lt;&gt;"",VLOOKUP(CONCATENATE(D534,"-",E534),'[2]Three Phase - UG'!$C$8:$T$18,9,FALSE),""),"")</f>
        <v/>
      </c>
      <c r="K534" s="679" t="str">
        <f>IF(D534&lt;&gt;"",IF(E534&lt;&gt;"",VLOOKUP(CONCATENATE(D534,"-",E534),'[2]Three Phase - UG'!$C$8:$T$18,10,FALSE),""),"")</f>
        <v/>
      </c>
      <c r="L534" s="679" t="str">
        <f>IF(D534&lt;&gt;"",IF(E534&lt;&gt;"",VLOOKUP(CONCATENATE(D534,"-",E534),'[2]Three Phase - UG'!$C$8:$T$18,12,FALSE),""),"")</f>
        <v/>
      </c>
      <c r="M534" s="679" t="str">
        <f>IF(D534&lt;&gt;"",IF(E534&lt;&gt;"",VLOOKUP(CONCATENATE(D534,"-",E534),'[2]Three Phase - UG'!$C$8:$T$18,13,FALSE),""),"")</f>
        <v/>
      </c>
      <c r="N534" s="678" t="str">
        <f>IF(D534&lt;&gt;"",IF(E534&lt;&gt;"",VLOOKUP(CONCATENATE(D534,"-",E534),'[2]Three Phase - UG'!$C$8:$T$18,15,FALSE)*1000000,""),"")</f>
        <v/>
      </c>
      <c r="O534" s="679"/>
      <c r="P534" s="678"/>
      <c r="W534" s="671"/>
      <c r="X534" s="606"/>
      <c r="Y534" s="606"/>
      <c r="Z534" s="606"/>
      <c r="AA534" s="606"/>
      <c r="AB534" s="606"/>
      <c r="AC534" s="606"/>
      <c r="AD534" s="606"/>
      <c r="AE534" s="606"/>
      <c r="AF534" s="625"/>
      <c r="AG534" s="625"/>
      <c r="AH534" s="625"/>
      <c r="AI534" s="625"/>
      <c r="AJ534" s="625"/>
      <c r="AK534" s="625"/>
      <c r="AL534" s="625"/>
      <c r="AM534" s="625"/>
    </row>
    <row r="535" spans="2:39" s="672" customFormat="1" x14ac:dyDescent="0.25">
      <c r="B535" s="677"/>
      <c r="C535" s="677"/>
      <c r="D535" s="676"/>
      <c r="E535" s="675"/>
      <c r="F535" s="675"/>
      <c r="G535" s="673"/>
      <c r="H535" s="674"/>
      <c r="I535" s="673"/>
      <c r="J535" s="679" t="str">
        <f>IF(D535&lt;&gt;"",IF(E535&lt;&gt;"",VLOOKUP(CONCATENATE(D535,"-",E535),'[2]Three Phase - UG'!$C$8:$T$18,9,FALSE),""),"")</f>
        <v/>
      </c>
      <c r="K535" s="679" t="str">
        <f>IF(D535&lt;&gt;"",IF(E535&lt;&gt;"",VLOOKUP(CONCATENATE(D535,"-",E535),'[2]Three Phase - UG'!$C$8:$T$18,10,FALSE),""),"")</f>
        <v/>
      </c>
      <c r="L535" s="679" t="str">
        <f>IF(D535&lt;&gt;"",IF(E535&lt;&gt;"",VLOOKUP(CONCATENATE(D535,"-",E535),'[2]Three Phase - UG'!$C$8:$T$18,12,FALSE),""),"")</f>
        <v/>
      </c>
      <c r="M535" s="679" t="str">
        <f>IF(D535&lt;&gt;"",IF(E535&lt;&gt;"",VLOOKUP(CONCATENATE(D535,"-",E535),'[2]Three Phase - UG'!$C$8:$T$18,13,FALSE),""),"")</f>
        <v/>
      </c>
      <c r="N535" s="678" t="str">
        <f>IF(D535&lt;&gt;"",IF(E535&lt;&gt;"",VLOOKUP(CONCATENATE(D535,"-",E535),'[2]Three Phase - UG'!$C$8:$T$18,15,FALSE)*1000000,""),"")</f>
        <v/>
      </c>
      <c r="O535" s="679"/>
      <c r="P535" s="678"/>
      <c r="W535" s="671"/>
      <c r="X535" s="606"/>
      <c r="Y535" s="606"/>
      <c r="Z535" s="606"/>
      <c r="AA535" s="606"/>
      <c r="AB535" s="606"/>
      <c r="AC535" s="606"/>
      <c r="AD535" s="606"/>
      <c r="AE535" s="606"/>
      <c r="AF535" s="625"/>
      <c r="AG535" s="625"/>
      <c r="AH535" s="625"/>
      <c r="AI535" s="625"/>
      <c r="AJ535" s="625"/>
      <c r="AK535" s="625"/>
      <c r="AL535" s="625"/>
      <c r="AM535" s="625"/>
    </row>
    <row r="536" spans="2:39" s="672" customFormat="1" x14ac:dyDescent="0.25">
      <c r="B536" s="677"/>
      <c r="C536" s="677"/>
      <c r="D536" s="676"/>
      <c r="E536" s="675"/>
      <c r="F536" s="675"/>
      <c r="G536" s="673"/>
      <c r="H536" s="674"/>
      <c r="I536" s="673"/>
      <c r="J536" s="679" t="str">
        <f>IF(D536&lt;&gt;"",IF(E536&lt;&gt;"",VLOOKUP(CONCATENATE(D536,"-",E536),'[2]Three Phase - UG'!$C$8:$T$18,9,FALSE),""),"")</f>
        <v/>
      </c>
      <c r="K536" s="679" t="str">
        <f>IF(D536&lt;&gt;"",IF(E536&lt;&gt;"",VLOOKUP(CONCATENATE(D536,"-",E536),'[2]Three Phase - UG'!$C$8:$T$18,10,FALSE),""),"")</f>
        <v/>
      </c>
      <c r="L536" s="679" t="str">
        <f>IF(D536&lt;&gt;"",IF(E536&lt;&gt;"",VLOOKUP(CONCATENATE(D536,"-",E536),'[2]Three Phase - UG'!$C$8:$T$18,12,FALSE),""),"")</f>
        <v/>
      </c>
      <c r="M536" s="679" t="str">
        <f>IF(D536&lt;&gt;"",IF(E536&lt;&gt;"",VLOOKUP(CONCATENATE(D536,"-",E536),'[2]Three Phase - UG'!$C$8:$T$18,13,FALSE),""),"")</f>
        <v/>
      </c>
      <c r="N536" s="678" t="str">
        <f>IF(D536&lt;&gt;"",IF(E536&lt;&gt;"",VLOOKUP(CONCATENATE(D536,"-",E536),'[2]Three Phase - UG'!$C$8:$T$18,15,FALSE)*1000000,""),"")</f>
        <v/>
      </c>
      <c r="O536" s="679"/>
      <c r="P536" s="678"/>
      <c r="W536" s="671"/>
      <c r="X536" s="606"/>
      <c r="Y536" s="606"/>
      <c r="Z536" s="606"/>
      <c r="AA536" s="606"/>
      <c r="AB536" s="606"/>
      <c r="AC536" s="606"/>
      <c r="AD536" s="606"/>
      <c r="AE536" s="606"/>
      <c r="AF536" s="625"/>
      <c r="AG536" s="625"/>
      <c r="AH536" s="625"/>
      <c r="AI536" s="625"/>
      <c r="AJ536" s="625"/>
      <c r="AK536" s="625"/>
      <c r="AL536" s="625"/>
      <c r="AM536" s="625"/>
    </row>
    <row r="537" spans="2:39" s="672" customFormat="1" x14ac:dyDescent="0.25">
      <c r="B537" s="677"/>
      <c r="C537" s="677"/>
      <c r="D537" s="676"/>
      <c r="E537" s="675"/>
      <c r="F537" s="675"/>
      <c r="G537" s="673"/>
      <c r="H537" s="674"/>
      <c r="I537" s="673"/>
      <c r="J537" s="679" t="str">
        <f>IF(D537&lt;&gt;"",IF(E537&lt;&gt;"",VLOOKUP(CONCATENATE(D537,"-",E537),'[2]Three Phase - UG'!$C$8:$T$18,9,FALSE),""),"")</f>
        <v/>
      </c>
      <c r="K537" s="679" t="str">
        <f>IF(D537&lt;&gt;"",IF(E537&lt;&gt;"",VLOOKUP(CONCATENATE(D537,"-",E537),'[2]Three Phase - UG'!$C$8:$T$18,10,FALSE),""),"")</f>
        <v/>
      </c>
      <c r="L537" s="679" t="str">
        <f>IF(D537&lt;&gt;"",IF(E537&lt;&gt;"",VLOOKUP(CONCATENATE(D537,"-",E537),'[2]Three Phase - UG'!$C$8:$T$18,12,FALSE),""),"")</f>
        <v/>
      </c>
      <c r="M537" s="679" t="str">
        <f>IF(D537&lt;&gt;"",IF(E537&lt;&gt;"",VLOOKUP(CONCATENATE(D537,"-",E537),'[2]Three Phase - UG'!$C$8:$T$18,13,FALSE),""),"")</f>
        <v/>
      </c>
      <c r="N537" s="678" t="str">
        <f>IF(D537&lt;&gt;"",IF(E537&lt;&gt;"",VLOOKUP(CONCATENATE(D537,"-",E537),'[2]Three Phase - UG'!$C$8:$T$18,15,FALSE)*1000000,""),"")</f>
        <v/>
      </c>
      <c r="O537" s="679"/>
      <c r="P537" s="678"/>
      <c r="W537" s="671"/>
      <c r="X537" s="606"/>
      <c r="Y537" s="606"/>
      <c r="Z537" s="606"/>
      <c r="AA537" s="606"/>
      <c r="AB537" s="606"/>
      <c r="AC537" s="606"/>
      <c r="AD537" s="606"/>
      <c r="AE537" s="606"/>
      <c r="AF537" s="625"/>
      <c r="AG537" s="625"/>
      <c r="AH537" s="625"/>
      <c r="AI537" s="625"/>
      <c r="AJ537" s="625"/>
      <c r="AK537" s="625"/>
      <c r="AL537" s="625"/>
      <c r="AM537" s="625"/>
    </row>
    <row r="538" spans="2:39" s="672" customFormat="1" x14ac:dyDescent="0.25">
      <c r="B538" s="677"/>
      <c r="C538" s="677"/>
      <c r="D538" s="676"/>
      <c r="E538" s="675"/>
      <c r="F538" s="675"/>
      <c r="G538" s="673"/>
      <c r="H538" s="674"/>
      <c r="I538" s="673"/>
      <c r="J538" s="679" t="str">
        <f>IF(D538&lt;&gt;"",IF(E538&lt;&gt;"",VLOOKUP(CONCATENATE(D538,"-",E538),'[2]Three Phase - UG'!$C$8:$T$18,9,FALSE),""),"")</f>
        <v/>
      </c>
      <c r="K538" s="679" t="str">
        <f>IF(D538&lt;&gt;"",IF(E538&lt;&gt;"",VLOOKUP(CONCATENATE(D538,"-",E538),'[2]Three Phase - UG'!$C$8:$T$18,10,FALSE),""),"")</f>
        <v/>
      </c>
      <c r="L538" s="679" t="str">
        <f>IF(D538&lt;&gt;"",IF(E538&lt;&gt;"",VLOOKUP(CONCATENATE(D538,"-",E538),'[2]Three Phase - UG'!$C$8:$T$18,12,FALSE),""),"")</f>
        <v/>
      </c>
      <c r="M538" s="679" t="str">
        <f>IF(D538&lt;&gt;"",IF(E538&lt;&gt;"",VLOOKUP(CONCATENATE(D538,"-",E538),'[2]Three Phase - UG'!$C$8:$T$18,13,FALSE),""),"")</f>
        <v/>
      </c>
      <c r="N538" s="678" t="str">
        <f>IF(D538&lt;&gt;"",IF(E538&lt;&gt;"",VLOOKUP(CONCATENATE(D538,"-",E538),'[2]Three Phase - UG'!$C$8:$T$18,15,FALSE)*1000000,""),"")</f>
        <v/>
      </c>
      <c r="O538" s="679"/>
      <c r="P538" s="678"/>
      <c r="W538" s="671"/>
      <c r="X538" s="606"/>
      <c r="Y538" s="606"/>
      <c r="Z538" s="606"/>
      <c r="AA538" s="606"/>
      <c r="AB538" s="606"/>
      <c r="AC538" s="606"/>
      <c r="AD538" s="606"/>
      <c r="AE538" s="606"/>
      <c r="AF538" s="625"/>
      <c r="AG538" s="625"/>
      <c r="AH538" s="625"/>
      <c r="AI538" s="625"/>
      <c r="AJ538" s="625"/>
      <c r="AK538" s="625"/>
      <c r="AL538" s="625"/>
      <c r="AM538" s="625"/>
    </row>
    <row r="539" spans="2:39" s="672" customFormat="1" x14ac:dyDescent="0.25">
      <c r="B539" s="677"/>
      <c r="C539" s="677"/>
      <c r="D539" s="676"/>
      <c r="E539" s="675"/>
      <c r="F539" s="675"/>
      <c r="G539" s="673"/>
      <c r="H539" s="674"/>
      <c r="I539" s="673"/>
      <c r="J539" s="679" t="str">
        <f>IF(D539&lt;&gt;"",IF(E539&lt;&gt;"",VLOOKUP(CONCATENATE(D539,"-",E539),'[2]Three Phase - UG'!$C$8:$T$18,9,FALSE),""),"")</f>
        <v/>
      </c>
      <c r="K539" s="679" t="str">
        <f>IF(D539&lt;&gt;"",IF(E539&lt;&gt;"",VLOOKUP(CONCATENATE(D539,"-",E539),'[2]Three Phase - UG'!$C$8:$T$18,10,FALSE),""),"")</f>
        <v/>
      </c>
      <c r="L539" s="679" t="str">
        <f>IF(D539&lt;&gt;"",IF(E539&lt;&gt;"",VLOOKUP(CONCATENATE(D539,"-",E539),'[2]Three Phase - UG'!$C$8:$T$18,12,FALSE),""),"")</f>
        <v/>
      </c>
      <c r="M539" s="679" t="str">
        <f>IF(D539&lt;&gt;"",IF(E539&lt;&gt;"",VLOOKUP(CONCATENATE(D539,"-",E539),'[2]Three Phase - UG'!$C$8:$T$18,13,FALSE),""),"")</f>
        <v/>
      </c>
      <c r="N539" s="678" t="str">
        <f>IF(D539&lt;&gt;"",IF(E539&lt;&gt;"",VLOOKUP(CONCATENATE(D539,"-",E539),'[2]Three Phase - UG'!$C$8:$T$18,15,FALSE)*1000000,""),"")</f>
        <v/>
      </c>
      <c r="O539" s="679"/>
      <c r="P539" s="678"/>
      <c r="W539" s="671"/>
      <c r="X539" s="606"/>
      <c r="Y539" s="606"/>
      <c r="Z539" s="606"/>
      <c r="AA539" s="606"/>
      <c r="AB539" s="606"/>
      <c r="AC539" s="606"/>
      <c r="AD539" s="606"/>
      <c r="AE539" s="606"/>
      <c r="AF539" s="625"/>
      <c r="AG539" s="625"/>
      <c r="AH539" s="625"/>
      <c r="AI539" s="625"/>
      <c r="AJ539" s="625"/>
      <c r="AK539" s="625"/>
      <c r="AL539" s="625"/>
      <c r="AM539" s="625"/>
    </row>
    <row r="540" spans="2:39" s="672" customFormat="1" x14ac:dyDescent="0.25">
      <c r="B540" s="677"/>
      <c r="C540" s="677"/>
      <c r="D540" s="676"/>
      <c r="E540" s="675"/>
      <c r="F540" s="675"/>
      <c r="G540" s="673"/>
      <c r="H540" s="674"/>
      <c r="I540" s="673"/>
      <c r="J540" s="679" t="str">
        <f>IF(D540&lt;&gt;"",IF(E540&lt;&gt;"",VLOOKUP(CONCATENATE(D540,"-",E540),'[2]Three Phase - UG'!$C$8:$T$18,9,FALSE),""),"")</f>
        <v/>
      </c>
      <c r="K540" s="679" t="str">
        <f>IF(D540&lt;&gt;"",IF(E540&lt;&gt;"",VLOOKUP(CONCATENATE(D540,"-",E540),'[2]Three Phase - UG'!$C$8:$T$18,10,FALSE),""),"")</f>
        <v/>
      </c>
      <c r="L540" s="679" t="str">
        <f>IF(D540&lt;&gt;"",IF(E540&lt;&gt;"",VLOOKUP(CONCATENATE(D540,"-",E540),'[2]Three Phase - UG'!$C$8:$T$18,12,FALSE),""),"")</f>
        <v/>
      </c>
      <c r="M540" s="679" t="str">
        <f>IF(D540&lt;&gt;"",IF(E540&lt;&gt;"",VLOOKUP(CONCATENATE(D540,"-",E540),'[2]Three Phase - UG'!$C$8:$T$18,13,FALSE),""),"")</f>
        <v/>
      </c>
      <c r="N540" s="678" t="str">
        <f>IF(D540&lt;&gt;"",IF(E540&lt;&gt;"",VLOOKUP(CONCATENATE(D540,"-",E540),'[2]Three Phase - UG'!$C$8:$T$18,15,FALSE)*1000000,""),"")</f>
        <v/>
      </c>
      <c r="O540" s="679"/>
      <c r="P540" s="678"/>
      <c r="W540" s="671"/>
      <c r="X540" s="606"/>
      <c r="Y540" s="606"/>
      <c r="Z540" s="606"/>
      <c r="AA540" s="606"/>
      <c r="AB540" s="606"/>
      <c r="AC540" s="606"/>
      <c r="AD540" s="606"/>
      <c r="AE540" s="606"/>
      <c r="AF540" s="625"/>
      <c r="AG540" s="625"/>
      <c r="AH540" s="625"/>
      <c r="AI540" s="625"/>
      <c r="AJ540" s="625"/>
      <c r="AK540" s="625"/>
      <c r="AL540" s="625"/>
      <c r="AM540" s="625"/>
    </row>
    <row r="541" spans="2:39" s="672" customFormat="1" x14ac:dyDescent="0.25">
      <c r="B541" s="677"/>
      <c r="C541" s="677"/>
      <c r="D541" s="676"/>
      <c r="E541" s="675"/>
      <c r="F541" s="675"/>
      <c r="G541" s="673"/>
      <c r="H541" s="674"/>
      <c r="I541" s="673"/>
      <c r="J541" s="679" t="str">
        <f>IF(D541&lt;&gt;"",IF(E541&lt;&gt;"",VLOOKUP(CONCATENATE(D541,"-",E541),'[2]Three Phase - UG'!$C$8:$T$18,9,FALSE),""),"")</f>
        <v/>
      </c>
      <c r="K541" s="679" t="str">
        <f>IF(D541&lt;&gt;"",IF(E541&lt;&gt;"",VLOOKUP(CONCATENATE(D541,"-",E541),'[2]Three Phase - UG'!$C$8:$T$18,10,FALSE),""),"")</f>
        <v/>
      </c>
      <c r="L541" s="679" t="str">
        <f>IF(D541&lt;&gt;"",IF(E541&lt;&gt;"",VLOOKUP(CONCATENATE(D541,"-",E541),'[2]Three Phase - UG'!$C$8:$T$18,12,FALSE),""),"")</f>
        <v/>
      </c>
      <c r="M541" s="679" t="str">
        <f>IF(D541&lt;&gt;"",IF(E541&lt;&gt;"",VLOOKUP(CONCATENATE(D541,"-",E541),'[2]Three Phase - UG'!$C$8:$T$18,13,FALSE),""),"")</f>
        <v/>
      </c>
      <c r="N541" s="678" t="str">
        <f>IF(D541&lt;&gt;"",IF(E541&lt;&gt;"",VLOOKUP(CONCATENATE(D541,"-",E541),'[2]Three Phase - UG'!$C$8:$T$18,15,FALSE)*1000000,""),"")</f>
        <v/>
      </c>
      <c r="O541" s="679"/>
      <c r="P541" s="678"/>
      <c r="W541" s="671"/>
      <c r="X541" s="606"/>
      <c r="Y541" s="606"/>
      <c r="Z541" s="606"/>
      <c r="AA541" s="606"/>
      <c r="AB541" s="606"/>
      <c r="AC541" s="606"/>
      <c r="AD541" s="606"/>
      <c r="AE541" s="606"/>
      <c r="AF541" s="625"/>
      <c r="AG541" s="625"/>
      <c r="AH541" s="625"/>
      <c r="AI541" s="625"/>
      <c r="AJ541" s="625"/>
      <c r="AK541" s="625"/>
      <c r="AL541" s="625"/>
      <c r="AM541" s="625"/>
    </row>
    <row r="542" spans="2:39" s="672" customFormat="1" x14ac:dyDescent="0.25">
      <c r="B542" s="677"/>
      <c r="C542" s="677"/>
      <c r="D542" s="676"/>
      <c r="E542" s="675"/>
      <c r="F542" s="675"/>
      <c r="G542" s="673"/>
      <c r="H542" s="674"/>
      <c r="I542" s="673"/>
      <c r="J542" s="679" t="str">
        <f>IF(D542&lt;&gt;"",IF(E542&lt;&gt;"",VLOOKUP(CONCATENATE(D542,"-",E542),'[2]Three Phase - UG'!$C$8:$T$18,9,FALSE),""),"")</f>
        <v/>
      </c>
      <c r="K542" s="679" t="str">
        <f>IF(D542&lt;&gt;"",IF(E542&lt;&gt;"",VLOOKUP(CONCATENATE(D542,"-",E542),'[2]Three Phase - UG'!$C$8:$T$18,10,FALSE),""),"")</f>
        <v/>
      </c>
      <c r="L542" s="679" t="str">
        <f>IF(D542&lt;&gt;"",IF(E542&lt;&gt;"",VLOOKUP(CONCATENATE(D542,"-",E542),'[2]Three Phase - UG'!$C$8:$T$18,12,FALSE),""),"")</f>
        <v/>
      </c>
      <c r="M542" s="679" t="str">
        <f>IF(D542&lt;&gt;"",IF(E542&lt;&gt;"",VLOOKUP(CONCATENATE(D542,"-",E542),'[2]Three Phase - UG'!$C$8:$T$18,13,FALSE),""),"")</f>
        <v/>
      </c>
      <c r="N542" s="678" t="str">
        <f>IF(D542&lt;&gt;"",IF(E542&lt;&gt;"",VLOOKUP(CONCATENATE(D542,"-",E542),'[2]Three Phase - UG'!$C$8:$T$18,15,FALSE)*1000000,""),"")</f>
        <v/>
      </c>
      <c r="O542" s="679"/>
      <c r="P542" s="678"/>
      <c r="W542" s="671"/>
      <c r="X542" s="606"/>
      <c r="Y542" s="606"/>
      <c r="Z542" s="606"/>
      <c r="AA542" s="606"/>
      <c r="AB542" s="606"/>
      <c r="AC542" s="606"/>
      <c r="AD542" s="606"/>
      <c r="AE542" s="606"/>
      <c r="AF542" s="625"/>
      <c r="AG542" s="625"/>
      <c r="AH542" s="625"/>
      <c r="AI542" s="625"/>
      <c r="AJ542" s="625"/>
      <c r="AK542" s="625"/>
      <c r="AL542" s="625"/>
      <c r="AM542" s="625"/>
    </row>
    <row r="543" spans="2:39" s="672" customFormat="1" x14ac:dyDescent="0.25">
      <c r="B543" s="677"/>
      <c r="C543" s="677"/>
      <c r="D543" s="676"/>
      <c r="E543" s="675"/>
      <c r="F543" s="675"/>
      <c r="G543" s="673"/>
      <c r="H543" s="674"/>
      <c r="I543" s="673"/>
      <c r="J543" s="679" t="str">
        <f>IF(D543&lt;&gt;"",IF(E543&lt;&gt;"",VLOOKUP(CONCATENATE(D543,"-",E543),'[2]Three Phase - UG'!$C$8:$T$18,9,FALSE),""),"")</f>
        <v/>
      </c>
      <c r="K543" s="679" t="str">
        <f>IF(D543&lt;&gt;"",IF(E543&lt;&gt;"",VLOOKUP(CONCATENATE(D543,"-",E543),'[2]Three Phase - UG'!$C$8:$T$18,10,FALSE),""),"")</f>
        <v/>
      </c>
      <c r="L543" s="679" t="str">
        <f>IF(D543&lt;&gt;"",IF(E543&lt;&gt;"",VLOOKUP(CONCATENATE(D543,"-",E543),'[2]Three Phase - UG'!$C$8:$T$18,12,FALSE),""),"")</f>
        <v/>
      </c>
      <c r="M543" s="679" t="str">
        <f>IF(D543&lt;&gt;"",IF(E543&lt;&gt;"",VLOOKUP(CONCATENATE(D543,"-",E543),'[2]Three Phase - UG'!$C$8:$T$18,13,FALSE),""),"")</f>
        <v/>
      </c>
      <c r="N543" s="678" t="str">
        <f>IF(D543&lt;&gt;"",IF(E543&lt;&gt;"",VLOOKUP(CONCATENATE(D543,"-",E543),'[2]Three Phase - UG'!$C$8:$T$18,15,FALSE)*1000000,""),"")</f>
        <v/>
      </c>
      <c r="O543" s="679"/>
      <c r="P543" s="678"/>
      <c r="W543" s="671"/>
      <c r="X543" s="606"/>
      <c r="Y543" s="606"/>
      <c r="Z543" s="606"/>
      <c r="AA543" s="606"/>
      <c r="AB543" s="606"/>
      <c r="AC543" s="606"/>
      <c r="AD543" s="606"/>
      <c r="AE543" s="606"/>
      <c r="AF543" s="625"/>
      <c r="AG543" s="625"/>
      <c r="AH543" s="625"/>
      <c r="AI543" s="625"/>
      <c r="AJ543" s="625"/>
      <c r="AK543" s="625"/>
      <c r="AL543" s="625"/>
      <c r="AM543" s="625"/>
    </row>
    <row r="544" spans="2:39" s="672" customFormat="1" x14ac:dyDescent="0.25">
      <c r="B544" s="677"/>
      <c r="C544" s="677"/>
      <c r="D544" s="676"/>
      <c r="E544" s="675"/>
      <c r="F544" s="675"/>
      <c r="G544" s="673"/>
      <c r="H544" s="674"/>
      <c r="I544" s="673"/>
      <c r="J544" s="679" t="str">
        <f>IF(D544&lt;&gt;"",IF(E544&lt;&gt;"",VLOOKUP(CONCATENATE(D544,"-",E544),'[2]Three Phase - UG'!$C$8:$T$18,9,FALSE),""),"")</f>
        <v/>
      </c>
      <c r="K544" s="679" t="str">
        <f>IF(D544&lt;&gt;"",IF(E544&lt;&gt;"",VLOOKUP(CONCATENATE(D544,"-",E544),'[2]Three Phase - UG'!$C$8:$T$18,10,FALSE),""),"")</f>
        <v/>
      </c>
      <c r="L544" s="679" t="str">
        <f>IF(D544&lt;&gt;"",IF(E544&lt;&gt;"",VLOOKUP(CONCATENATE(D544,"-",E544),'[2]Three Phase - UG'!$C$8:$T$18,12,FALSE),""),"")</f>
        <v/>
      </c>
      <c r="M544" s="679" t="str">
        <f>IF(D544&lt;&gt;"",IF(E544&lt;&gt;"",VLOOKUP(CONCATENATE(D544,"-",E544),'[2]Three Phase - UG'!$C$8:$T$18,13,FALSE),""),"")</f>
        <v/>
      </c>
      <c r="N544" s="678" t="str">
        <f>IF(D544&lt;&gt;"",IF(E544&lt;&gt;"",VLOOKUP(CONCATENATE(D544,"-",E544),'[2]Three Phase - UG'!$C$8:$T$18,15,FALSE)*1000000,""),"")</f>
        <v/>
      </c>
      <c r="O544" s="679"/>
      <c r="P544" s="678"/>
      <c r="W544" s="671"/>
      <c r="X544" s="606"/>
      <c r="Y544" s="606"/>
      <c r="Z544" s="606"/>
      <c r="AA544" s="606"/>
      <c r="AB544" s="606"/>
      <c r="AC544" s="606"/>
      <c r="AD544" s="606"/>
      <c r="AE544" s="606"/>
      <c r="AF544" s="625"/>
      <c r="AG544" s="625"/>
      <c r="AH544" s="625"/>
      <c r="AI544" s="625"/>
      <c r="AJ544" s="625"/>
      <c r="AK544" s="625"/>
      <c r="AL544" s="625"/>
      <c r="AM544" s="625"/>
    </row>
    <row r="545" spans="2:39" s="672" customFormat="1" x14ac:dyDescent="0.25">
      <c r="B545" s="677"/>
      <c r="C545" s="677"/>
      <c r="D545" s="676"/>
      <c r="E545" s="675"/>
      <c r="F545" s="675"/>
      <c r="G545" s="673"/>
      <c r="H545" s="674"/>
      <c r="I545" s="673"/>
      <c r="J545" s="679" t="str">
        <f>IF(D545&lt;&gt;"",IF(E545&lt;&gt;"",VLOOKUP(CONCATENATE(D545,"-",E545),'[2]Three Phase - UG'!$C$8:$T$18,9,FALSE),""),"")</f>
        <v/>
      </c>
      <c r="K545" s="679" t="str">
        <f>IF(D545&lt;&gt;"",IF(E545&lt;&gt;"",VLOOKUP(CONCATENATE(D545,"-",E545),'[2]Three Phase - UG'!$C$8:$T$18,10,FALSE),""),"")</f>
        <v/>
      </c>
      <c r="L545" s="679" t="str">
        <f>IF(D545&lt;&gt;"",IF(E545&lt;&gt;"",VLOOKUP(CONCATENATE(D545,"-",E545),'[2]Three Phase - UG'!$C$8:$T$18,12,FALSE),""),"")</f>
        <v/>
      </c>
      <c r="M545" s="679" t="str">
        <f>IF(D545&lt;&gt;"",IF(E545&lt;&gt;"",VLOOKUP(CONCATENATE(D545,"-",E545),'[2]Three Phase - UG'!$C$8:$T$18,13,FALSE),""),"")</f>
        <v/>
      </c>
      <c r="N545" s="678" t="str">
        <f>IF(D545&lt;&gt;"",IF(E545&lt;&gt;"",VLOOKUP(CONCATENATE(D545,"-",E545),'[2]Three Phase - UG'!$C$8:$T$18,15,FALSE)*1000000,""),"")</f>
        <v/>
      </c>
      <c r="O545" s="679"/>
      <c r="P545" s="678"/>
      <c r="W545" s="671"/>
      <c r="X545" s="606"/>
      <c r="Y545" s="606"/>
      <c r="Z545" s="606"/>
      <c r="AA545" s="606"/>
      <c r="AB545" s="606"/>
      <c r="AC545" s="606"/>
      <c r="AD545" s="606"/>
      <c r="AE545" s="606"/>
      <c r="AF545" s="625"/>
      <c r="AG545" s="625"/>
      <c r="AH545" s="625"/>
      <c r="AI545" s="625"/>
      <c r="AJ545" s="625"/>
      <c r="AK545" s="625"/>
      <c r="AL545" s="625"/>
      <c r="AM545" s="625"/>
    </row>
    <row r="546" spans="2:39" s="672" customFormat="1" x14ac:dyDescent="0.25">
      <c r="B546" s="677"/>
      <c r="C546" s="677"/>
      <c r="D546" s="676"/>
      <c r="E546" s="675"/>
      <c r="F546" s="675"/>
      <c r="G546" s="673"/>
      <c r="H546" s="674"/>
      <c r="I546" s="673"/>
      <c r="J546" s="679" t="str">
        <f>IF(D546&lt;&gt;"",IF(E546&lt;&gt;"",VLOOKUP(CONCATENATE(D546,"-",E546),'[2]Three Phase - UG'!$C$8:$T$18,9,FALSE),""),"")</f>
        <v/>
      </c>
      <c r="K546" s="679" t="str">
        <f>IF(D546&lt;&gt;"",IF(E546&lt;&gt;"",VLOOKUP(CONCATENATE(D546,"-",E546),'[2]Three Phase - UG'!$C$8:$T$18,10,FALSE),""),"")</f>
        <v/>
      </c>
      <c r="L546" s="679" t="str">
        <f>IF(D546&lt;&gt;"",IF(E546&lt;&gt;"",VLOOKUP(CONCATENATE(D546,"-",E546),'[2]Three Phase - UG'!$C$8:$T$18,12,FALSE),""),"")</f>
        <v/>
      </c>
      <c r="M546" s="679" t="str">
        <f>IF(D546&lt;&gt;"",IF(E546&lt;&gt;"",VLOOKUP(CONCATENATE(D546,"-",E546),'[2]Three Phase - UG'!$C$8:$T$18,13,FALSE),""),"")</f>
        <v/>
      </c>
      <c r="N546" s="678" t="str">
        <f>IF(D546&lt;&gt;"",IF(E546&lt;&gt;"",VLOOKUP(CONCATENATE(D546,"-",E546),'[2]Three Phase - UG'!$C$8:$T$18,15,FALSE)*1000000,""),"")</f>
        <v/>
      </c>
      <c r="O546" s="679"/>
      <c r="P546" s="678"/>
      <c r="W546" s="671"/>
      <c r="X546" s="606"/>
      <c r="Y546" s="606"/>
      <c r="Z546" s="606"/>
      <c r="AA546" s="606"/>
      <c r="AB546" s="606"/>
      <c r="AC546" s="606"/>
      <c r="AD546" s="606"/>
      <c r="AE546" s="606"/>
      <c r="AF546" s="625"/>
      <c r="AG546" s="625"/>
      <c r="AH546" s="625"/>
      <c r="AI546" s="625"/>
      <c r="AJ546" s="625"/>
      <c r="AK546" s="625"/>
      <c r="AL546" s="625"/>
      <c r="AM546" s="625"/>
    </row>
    <row r="547" spans="2:39" s="672" customFormat="1" x14ac:dyDescent="0.25">
      <c r="B547" s="677"/>
      <c r="C547" s="677"/>
      <c r="D547" s="676"/>
      <c r="E547" s="675"/>
      <c r="F547" s="675"/>
      <c r="G547" s="673"/>
      <c r="H547" s="674"/>
      <c r="I547" s="673"/>
      <c r="J547" s="679" t="str">
        <f>IF(D547&lt;&gt;"",IF(E547&lt;&gt;"",VLOOKUP(CONCATENATE(D547,"-",E547),'[2]Three Phase - UG'!$C$8:$T$18,9,FALSE),""),"")</f>
        <v/>
      </c>
      <c r="K547" s="679" t="str">
        <f>IF(D547&lt;&gt;"",IF(E547&lt;&gt;"",VLOOKUP(CONCATENATE(D547,"-",E547),'[2]Three Phase - UG'!$C$8:$T$18,10,FALSE),""),"")</f>
        <v/>
      </c>
      <c r="L547" s="679" t="str">
        <f>IF(D547&lt;&gt;"",IF(E547&lt;&gt;"",VLOOKUP(CONCATENATE(D547,"-",E547),'[2]Three Phase - UG'!$C$8:$T$18,12,FALSE),""),"")</f>
        <v/>
      </c>
      <c r="M547" s="679" t="str">
        <f>IF(D547&lt;&gt;"",IF(E547&lt;&gt;"",VLOOKUP(CONCATENATE(D547,"-",E547),'[2]Three Phase - UG'!$C$8:$T$18,13,FALSE),""),"")</f>
        <v/>
      </c>
      <c r="N547" s="678" t="str">
        <f>IF(D547&lt;&gt;"",IF(E547&lt;&gt;"",VLOOKUP(CONCATENATE(D547,"-",E547),'[2]Three Phase - UG'!$C$8:$T$18,15,FALSE)*1000000,""),"")</f>
        <v/>
      </c>
      <c r="O547" s="679"/>
      <c r="P547" s="678"/>
      <c r="W547" s="671"/>
      <c r="X547" s="606"/>
      <c r="Y547" s="606"/>
      <c r="Z547" s="606"/>
      <c r="AA547" s="606"/>
      <c r="AB547" s="606"/>
      <c r="AC547" s="606"/>
      <c r="AD547" s="606"/>
      <c r="AE547" s="606"/>
      <c r="AF547" s="625"/>
      <c r="AG547" s="625"/>
      <c r="AH547" s="625"/>
      <c r="AI547" s="625"/>
      <c r="AJ547" s="625"/>
      <c r="AK547" s="625"/>
      <c r="AL547" s="625"/>
      <c r="AM547" s="625"/>
    </row>
    <row r="548" spans="2:39" s="672" customFormat="1" x14ac:dyDescent="0.25">
      <c r="B548" s="677"/>
      <c r="C548" s="677"/>
      <c r="D548" s="676"/>
      <c r="E548" s="675"/>
      <c r="F548" s="675"/>
      <c r="G548" s="673"/>
      <c r="H548" s="674"/>
      <c r="I548" s="673"/>
      <c r="J548" s="679" t="str">
        <f>IF(D548&lt;&gt;"",IF(E548&lt;&gt;"",VLOOKUP(CONCATENATE(D548,"-",E548),'[2]Three Phase - UG'!$C$8:$T$18,9,FALSE),""),"")</f>
        <v/>
      </c>
      <c r="K548" s="679" t="str">
        <f>IF(D548&lt;&gt;"",IF(E548&lt;&gt;"",VLOOKUP(CONCATENATE(D548,"-",E548),'[2]Three Phase - UG'!$C$8:$T$18,10,FALSE),""),"")</f>
        <v/>
      </c>
      <c r="L548" s="679" t="str">
        <f>IF(D548&lt;&gt;"",IF(E548&lt;&gt;"",VLOOKUP(CONCATENATE(D548,"-",E548),'[2]Three Phase - UG'!$C$8:$T$18,12,FALSE),""),"")</f>
        <v/>
      </c>
      <c r="M548" s="679" t="str">
        <f>IF(D548&lt;&gt;"",IF(E548&lt;&gt;"",VLOOKUP(CONCATENATE(D548,"-",E548),'[2]Three Phase - UG'!$C$8:$T$18,13,FALSE),""),"")</f>
        <v/>
      </c>
      <c r="N548" s="678" t="str">
        <f>IF(D548&lt;&gt;"",IF(E548&lt;&gt;"",VLOOKUP(CONCATENATE(D548,"-",E548),'[2]Three Phase - UG'!$C$8:$T$18,15,FALSE)*1000000,""),"")</f>
        <v/>
      </c>
      <c r="O548" s="679"/>
      <c r="P548" s="678"/>
      <c r="W548" s="671"/>
      <c r="X548" s="606"/>
      <c r="Y548" s="606"/>
      <c r="Z548" s="606"/>
      <c r="AA548" s="606"/>
      <c r="AB548" s="606"/>
      <c r="AC548" s="606"/>
      <c r="AD548" s="606"/>
      <c r="AE548" s="606"/>
      <c r="AF548" s="625"/>
      <c r="AG548" s="625"/>
      <c r="AH548" s="625"/>
      <c r="AI548" s="625"/>
      <c r="AJ548" s="625"/>
      <c r="AK548" s="625"/>
      <c r="AL548" s="625"/>
      <c r="AM548" s="625"/>
    </row>
    <row r="549" spans="2:39" s="672" customFormat="1" x14ac:dyDescent="0.25">
      <c r="B549" s="677"/>
      <c r="C549" s="677"/>
      <c r="D549" s="676"/>
      <c r="E549" s="675"/>
      <c r="F549" s="675"/>
      <c r="G549" s="673"/>
      <c r="H549" s="674"/>
      <c r="I549" s="673"/>
      <c r="J549" s="679" t="str">
        <f>IF(D549&lt;&gt;"",IF(E549&lt;&gt;"",VLOOKUP(CONCATENATE(D549,"-",E549),'[2]Three Phase - UG'!$C$8:$T$18,9,FALSE),""),"")</f>
        <v/>
      </c>
      <c r="K549" s="679" t="str">
        <f>IF(D549&lt;&gt;"",IF(E549&lt;&gt;"",VLOOKUP(CONCATENATE(D549,"-",E549),'[2]Three Phase - UG'!$C$8:$T$18,10,FALSE),""),"")</f>
        <v/>
      </c>
      <c r="L549" s="679" t="str">
        <f>IF(D549&lt;&gt;"",IF(E549&lt;&gt;"",VLOOKUP(CONCATENATE(D549,"-",E549),'[2]Three Phase - UG'!$C$8:$T$18,12,FALSE),""),"")</f>
        <v/>
      </c>
      <c r="M549" s="679" t="str">
        <f>IF(D549&lt;&gt;"",IF(E549&lt;&gt;"",VLOOKUP(CONCATENATE(D549,"-",E549),'[2]Three Phase - UG'!$C$8:$T$18,13,FALSE),""),"")</f>
        <v/>
      </c>
      <c r="N549" s="678" t="str">
        <f>IF(D549&lt;&gt;"",IF(E549&lt;&gt;"",VLOOKUP(CONCATENATE(D549,"-",E549),'[2]Three Phase - UG'!$C$8:$T$18,15,FALSE)*1000000,""),"")</f>
        <v/>
      </c>
      <c r="O549" s="679"/>
      <c r="P549" s="678"/>
      <c r="W549" s="671"/>
      <c r="X549" s="606"/>
      <c r="Y549" s="606"/>
      <c r="Z549" s="606"/>
      <c r="AA549" s="606"/>
      <c r="AB549" s="606"/>
      <c r="AC549" s="606"/>
      <c r="AD549" s="606"/>
      <c r="AE549" s="606"/>
      <c r="AF549" s="625"/>
      <c r="AG549" s="625"/>
      <c r="AH549" s="625"/>
      <c r="AI549" s="625"/>
      <c r="AJ549" s="625"/>
      <c r="AK549" s="625"/>
      <c r="AL549" s="625"/>
      <c r="AM549" s="625"/>
    </row>
    <row r="550" spans="2:39" s="672" customFormat="1" x14ac:dyDescent="0.25">
      <c r="B550" s="677"/>
      <c r="C550" s="677"/>
      <c r="D550" s="676"/>
      <c r="E550" s="675"/>
      <c r="F550" s="675"/>
      <c r="G550" s="673"/>
      <c r="H550" s="674"/>
      <c r="I550" s="673"/>
      <c r="J550" s="679" t="str">
        <f>IF(D550&lt;&gt;"",IF(E550&lt;&gt;"",VLOOKUP(CONCATENATE(D550,"-",E550),'[2]Three Phase - UG'!$C$8:$T$18,9,FALSE),""),"")</f>
        <v/>
      </c>
      <c r="K550" s="679" t="str">
        <f>IF(D550&lt;&gt;"",IF(E550&lt;&gt;"",VLOOKUP(CONCATENATE(D550,"-",E550),'[2]Three Phase - UG'!$C$8:$T$18,10,FALSE),""),"")</f>
        <v/>
      </c>
      <c r="L550" s="679" t="str">
        <f>IF(D550&lt;&gt;"",IF(E550&lt;&gt;"",VLOOKUP(CONCATENATE(D550,"-",E550),'[2]Three Phase - UG'!$C$8:$T$18,12,FALSE),""),"")</f>
        <v/>
      </c>
      <c r="M550" s="679" t="str">
        <f>IF(D550&lt;&gt;"",IF(E550&lt;&gt;"",VLOOKUP(CONCATENATE(D550,"-",E550),'[2]Three Phase - UG'!$C$8:$T$18,13,FALSE),""),"")</f>
        <v/>
      </c>
      <c r="N550" s="678" t="str">
        <f>IF(D550&lt;&gt;"",IF(E550&lt;&gt;"",VLOOKUP(CONCATENATE(D550,"-",E550),'[2]Three Phase - UG'!$C$8:$T$18,15,FALSE)*1000000,""),"")</f>
        <v/>
      </c>
      <c r="O550" s="679"/>
      <c r="P550" s="678"/>
      <c r="W550" s="671"/>
      <c r="X550" s="606"/>
      <c r="Y550" s="606"/>
      <c r="Z550" s="606"/>
      <c r="AA550" s="606"/>
      <c r="AB550" s="606"/>
      <c r="AC550" s="606"/>
      <c r="AD550" s="606"/>
      <c r="AE550" s="606"/>
      <c r="AF550" s="625"/>
      <c r="AG550" s="625"/>
      <c r="AH550" s="625"/>
      <c r="AI550" s="625"/>
      <c r="AJ550" s="625"/>
      <c r="AK550" s="625"/>
      <c r="AL550" s="625"/>
      <c r="AM550" s="625"/>
    </row>
    <row r="551" spans="2:39" s="672" customFormat="1" x14ac:dyDescent="0.25">
      <c r="B551" s="677"/>
      <c r="C551" s="677"/>
      <c r="D551" s="676"/>
      <c r="E551" s="675"/>
      <c r="F551" s="675"/>
      <c r="G551" s="673"/>
      <c r="H551" s="674"/>
      <c r="I551" s="673"/>
      <c r="J551" s="679" t="str">
        <f>IF(D551&lt;&gt;"",IF(E551&lt;&gt;"",VLOOKUP(CONCATENATE(D551,"-",E551),'[2]Three Phase - UG'!$C$8:$T$18,9,FALSE),""),"")</f>
        <v/>
      </c>
      <c r="K551" s="679" t="str">
        <f>IF(D551&lt;&gt;"",IF(E551&lt;&gt;"",VLOOKUP(CONCATENATE(D551,"-",E551),'[2]Three Phase - UG'!$C$8:$T$18,10,FALSE),""),"")</f>
        <v/>
      </c>
      <c r="L551" s="679" t="str">
        <f>IF(D551&lt;&gt;"",IF(E551&lt;&gt;"",VLOOKUP(CONCATENATE(D551,"-",E551),'[2]Three Phase - UG'!$C$8:$T$18,12,FALSE),""),"")</f>
        <v/>
      </c>
      <c r="M551" s="679" t="str">
        <f>IF(D551&lt;&gt;"",IF(E551&lt;&gt;"",VLOOKUP(CONCATENATE(D551,"-",E551),'[2]Three Phase - UG'!$C$8:$T$18,13,FALSE),""),"")</f>
        <v/>
      </c>
      <c r="N551" s="678" t="str">
        <f>IF(D551&lt;&gt;"",IF(E551&lt;&gt;"",VLOOKUP(CONCATENATE(D551,"-",E551),'[2]Three Phase - UG'!$C$8:$T$18,15,FALSE)*1000000,""),"")</f>
        <v/>
      </c>
      <c r="O551" s="679"/>
      <c r="P551" s="678"/>
      <c r="W551" s="671"/>
      <c r="X551" s="606"/>
      <c r="Y551" s="606"/>
      <c r="Z551" s="606"/>
      <c r="AA551" s="606"/>
      <c r="AB551" s="606"/>
      <c r="AC551" s="606"/>
      <c r="AD551" s="606"/>
      <c r="AE551" s="606"/>
      <c r="AF551" s="625"/>
      <c r="AG551" s="625"/>
      <c r="AH551" s="625"/>
      <c r="AI551" s="625"/>
      <c r="AJ551" s="625"/>
      <c r="AK551" s="625"/>
      <c r="AL551" s="625"/>
      <c r="AM551" s="625"/>
    </row>
    <row r="552" spans="2:39" s="672" customFormat="1" x14ac:dyDescent="0.25">
      <c r="B552" s="677"/>
      <c r="C552" s="677"/>
      <c r="D552" s="676"/>
      <c r="E552" s="675"/>
      <c r="F552" s="675"/>
      <c r="G552" s="673"/>
      <c r="H552" s="674"/>
      <c r="I552" s="673"/>
      <c r="J552" s="679" t="str">
        <f>IF(D552&lt;&gt;"",IF(E552&lt;&gt;"",VLOOKUP(CONCATENATE(D552,"-",E552),'[2]Three Phase - UG'!$C$8:$T$18,9,FALSE),""),"")</f>
        <v/>
      </c>
      <c r="K552" s="679" t="str">
        <f>IF(D552&lt;&gt;"",IF(E552&lt;&gt;"",VLOOKUP(CONCATENATE(D552,"-",E552),'[2]Three Phase - UG'!$C$8:$T$18,10,FALSE),""),"")</f>
        <v/>
      </c>
      <c r="L552" s="679" t="str">
        <f>IF(D552&lt;&gt;"",IF(E552&lt;&gt;"",VLOOKUP(CONCATENATE(D552,"-",E552),'[2]Three Phase - UG'!$C$8:$T$18,12,FALSE),""),"")</f>
        <v/>
      </c>
      <c r="M552" s="679" t="str">
        <f>IF(D552&lt;&gt;"",IF(E552&lt;&gt;"",VLOOKUP(CONCATENATE(D552,"-",E552),'[2]Three Phase - UG'!$C$8:$T$18,13,FALSE),""),"")</f>
        <v/>
      </c>
      <c r="N552" s="678" t="str">
        <f>IF(D552&lt;&gt;"",IF(E552&lt;&gt;"",VLOOKUP(CONCATENATE(D552,"-",E552),'[2]Three Phase - UG'!$C$8:$T$18,15,FALSE)*1000000,""),"")</f>
        <v/>
      </c>
      <c r="O552" s="679"/>
      <c r="P552" s="678"/>
      <c r="W552" s="671"/>
      <c r="X552" s="606"/>
      <c r="Y552" s="606"/>
      <c r="Z552" s="606"/>
      <c r="AA552" s="606"/>
      <c r="AB552" s="606"/>
      <c r="AC552" s="606"/>
      <c r="AD552" s="606"/>
      <c r="AE552" s="606"/>
      <c r="AF552" s="625"/>
      <c r="AG552" s="625"/>
      <c r="AH552" s="625"/>
      <c r="AI552" s="625"/>
      <c r="AJ552" s="625"/>
      <c r="AK552" s="625"/>
      <c r="AL552" s="625"/>
      <c r="AM552" s="625"/>
    </row>
    <row r="553" spans="2:39" s="672" customFormat="1" x14ac:dyDescent="0.25">
      <c r="B553" s="677"/>
      <c r="C553" s="677"/>
      <c r="D553" s="676"/>
      <c r="E553" s="675"/>
      <c r="F553" s="675"/>
      <c r="G553" s="673"/>
      <c r="H553" s="674"/>
      <c r="I553" s="673"/>
      <c r="J553" s="679" t="str">
        <f>IF(D553&lt;&gt;"",IF(E553&lt;&gt;"",VLOOKUP(CONCATENATE(D553,"-",E553),'[2]Three Phase - UG'!$C$8:$T$18,9,FALSE),""),"")</f>
        <v/>
      </c>
      <c r="K553" s="679" t="str">
        <f>IF(D553&lt;&gt;"",IF(E553&lt;&gt;"",VLOOKUP(CONCATENATE(D553,"-",E553),'[2]Three Phase - UG'!$C$8:$T$18,10,FALSE),""),"")</f>
        <v/>
      </c>
      <c r="L553" s="679" t="str">
        <f>IF(D553&lt;&gt;"",IF(E553&lt;&gt;"",VLOOKUP(CONCATENATE(D553,"-",E553),'[2]Three Phase - UG'!$C$8:$T$18,12,FALSE),""),"")</f>
        <v/>
      </c>
      <c r="M553" s="679" t="str">
        <f>IF(D553&lt;&gt;"",IF(E553&lt;&gt;"",VLOOKUP(CONCATENATE(D553,"-",E553),'[2]Three Phase - UG'!$C$8:$T$18,13,FALSE),""),"")</f>
        <v/>
      </c>
      <c r="N553" s="678" t="str">
        <f>IF(D553&lt;&gt;"",IF(E553&lt;&gt;"",VLOOKUP(CONCATENATE(D553,"-",E553),'[2]Three Phase - UG'!$C$8:$T$18,15,FALSE)*1000000,""),"")</f>
        <v/>
      </c>
      <c r="O553" s="679"/>
      <c r="P553" s="678"/>
      <c r="W553" s="671"/>
      <c r="X553" s="606"/>
      <c r="Y553" s="606"/>
      <c r="Z553" s="606"/>
      <c r="AA553" s="606"/>
      <c r="AB553" s="606"/>
      <c r="AC553" s="606"/>
      <c r="AD553" s="606"/>
      <c r="AE553" s="606"/>
      <c r="AF553" s="625"/>
      <c r="AG553" s="625"/>
      <c r="AH553" s="625"/>
      <c r="AI553" s="625"/>
      <c r="AJ553" s="625"/>
      <c r="AK553" s="625"/>
      <c r="AL553" s="625"/>
      <c r="AM553" s="625"/>
    </row>
    <row r="554" spans="2:39" s="672" customFormat="1" x14ac:dyDescent="0.25">
      <c r="B554" s="677"/>
      <c r="C554" s="677"/>
      <c r="D554" s="676"/>
      <c r="E554" s="675"/>
      <c r="F554" s="675"/>
      <c r="G554" s="673"/>
      <c r="H554" s="674"/>
      <c r="I554" s="673"/>
      <c r="J554" s="679" t="str">
        <f>IF(D554&lt;&gt;"",IF(E554&lt;&gt;"",VLOOKUP(CONCATENATE(D554,"-",E554),'[2]Three Phase - UG'!$C$8:$T$18,9,FALSE),""),"")</f>
        <v/>
      </c>
      <c r="K554" s="679" t="str">
        <f>IF(D554&lt;&gt;"",IF(E554&lt;&gt;"",VLOOKUP(CONCATENATE(D554,"-",E554),'[2]Three Phase - UG'!$C$8:$T$18,10,FALSE),""),"")</f>
        <v/>
      </c>
      <c r="L554" s="679" t="str">
        <f>IF(D554&lt;&gt;"",IF(E554&lt;&gt;"",VLOOKUP(CONCATENATE(D554,"-",E554),'[2]Three Phase - UG'!$C$8:$T$18,12,FALSE),""),"")</f>
        <v/>
      </c>
      <c r="M554" s="679" t="str">
        <f>IF(D554&lt;&gt;"",IF(E554&lt;&gt;"",VLOOKUP(CONCATENATE(D554,"-",E554),'[2]Three Phase - UG'!$C$8:$T$18,13,FALSE),""),"")</f>
        <v/>
      </c>
      <c r="N554" s="678" t="str">
        <f>IF(D554&lt;&gt;"",IF(E554&lt;&gt;"",VLOOKUP(CONCATENATE(D554,"-",E554),'[2]Three Phase - UG'!$C$8:$T$18,15,FALSE)*1000000,""),"")</f>
        <v/>
      </c>
      <c r="O554" s="679"/>
      <c r="P554" s="678"/>
      <c r="W554" s="671"/>
      <c r="X554" s="606"/>
      <c r="Y554" s="606"/>
      <c r="Z554" s="606"/>
      <c r="AA554" s="606"/>
      <c r="AB554" s="606"/>
      <c r="AC554" s="606"/>
      <c r="AD554" s="606"/>
      <c r="AE554" s="606"/>
      <c r="AF554" s="625"/>
      <c r="AG554" s="625"/>
      <c r="AH554" s="625"/>
      <c r="AI554" s="625"/>
      <c r="AJ554" s="625"/>
      <c r="AK554" s="625"/>
      <c r="AL554" s="625"/>
      <c r="AM554" s="625"/>
    </row>
    <row r="555" spans="2:39" s="672" customFormat="1" x14ac:dyDescent="0.25">
      <c r="B555" s="677"/>
      <c r="C555" s="677"/>
      <c r="D555" s="676"/>
      <c r="E555" s="675"/>
      <c r="F555" s="675"/>
      <c r="G555" s="673"/>
      <c r="H555" s="674"/>
      <c r="I555" s="673"/>
      <c r="J555" s="679" t="str">
        <f>IF(D555&lt;&gt;"",IF(E555&lt;&gt;"",VLOOKUP(CONCATENATE(D555,"-",E555),'[2]Three Phase - UG'!$C$8:$T$18,9,FALSE),""),"")</f>
        <v/>
      </c>
      <c r="K555" s="679" t="str">
        <f>IF(D555&lt;&gt;"",IF(E555&lt;&gt;"",VLOOKUP(CONCATENATE(D555,"-",E555),'[2]Three Phase - UG'!$C$8:$T$18,10,FALSE),""),"")</f>
        <v/>
      </c>
      <c r="L555" s="679" t="str">
        <f>IF(D555&lt;&gt;"",IF(E555&lt;&gt;"",VLOOKUP(CONCATENATE(D555,"-",E555),'[2]Three Phase - UG'!$C$8:$T$18,12,FALSE),""),"")</f>
        <v/>
      </c>
      <c r="M555" s="679" t="str">
        <f>IF(D555&lt;&gt;"",IF(E555&lt;&gt;"",VLOOKUP(CONCATENATE(D555,"-",E555),'[2]Three Phase - UG'!$C$8:$T$18,13,FALSE),""),"")</f>
        <v/>
      </c>
      <c r="N555" s="678" t="str">
        <f>IF(D555&lt;&gt;"",IF(E555&lt;&gt;"",VLOOKUP(CONCATENATE(D555,"-",E555),'[2]Three Phase - UG'!$C$8:$T$18,15,FALSE)*1000000,""),"")</f>
        <v/>
      </c>
      <c r="O555" s="679"/>
      <c r="P555" s="678"/>
      <c r="W555" s="671"/>
      <c r="X555" s="606"/>
      <c r="Y555" s="606"/>
      <c r="Z555" s="606"/>
      <c r="AA555" s="606"/>
      <c r="AB555" s="606"/>
      <c r="AC555" s="606"/>
      <c r="AD555" s="606"/>
      <c r="AE555" s="606"/>
      <c r="AF555" s="625"/>
      <c r="AG555" s="625"/>
      <c r="AH555" s="625"/>
      <c r="AI555" s="625"/>
      <c r="AJ555" s="625"/>
      <c r="AK555" s="625"/>
      <c r="AL555" s="625"/>
      <c r="AM555" s="625"/>
    </row>
    <row r="556" spans="2:39" s="672" customFormat="1" x14ac:dyDescent="0.25">
      <c r="B556" s="677"/>
      <c r="C556" s="677"/>
      <c r="D556" s="676"/>
      <c r="E556" s="675"/>
      <c r="F556" s="675"/>
      <c r="G556" s="673"/>
      <c r="H556" s="674"/>
      <c r="I556" s="673"/>
      <c r="J556" s="679" t="str">
        <f>IF(D556&lt;&gt;"",IF(E556&lt;&gt;"",VLOOKUP(CONCATENATE(D556,"-",E556),'[2]Three Phase - UG'!$C$8:$T$18,9,FALSE),""),"")</f>
        <v/>
      </c>
      <c r="K556" s="679" t="str">
        <f>IF(D556&lt;&gt;"",IF(E556&lt;&gt;"",VLOOKUP(CONCATENATE(D556,"-",E556),'[2]Three Phase - UG'!$C$8:$T$18,10,FALSE),""),"")</f>
        <v/>
      </c>
      <c r="L556" s="679" t="str">
        <f>IF(D556&lt;&gt;"",IF(E556&lt;&gt;"",VLOOKUP(CONCATENATE(D556,"-",E556),'[2]Three Phase - UG'!$C$8:$T$18,12,FALSE),""),"")</f>
        <v/>
      </c>
      <c r="M556" s="679" t="str">
        <f>IF(D556&lt;&gt;"",IF(E556&lt;&gt;"",VLOOKUP(CONCATENATE(D556,"-",E556),'[2]Three Phase - UG'!$C$8:$T$18,13,FALSE),""),"")</f>
        <v/>
      </c>
      <c r="N556" s="678" t="str">
        <f>IF(D556&lt;&gt;"",IF(E556&lt;&gt;"",VLOOKUP(CONCATENATE(D556,"-",E556),'[2]Three Phase - UG'!$C$8:$T$18,15,FALSE)*1000000,""),"")</f>
        <v/>
      </c>
      <c r="O556" s="679"/>
      <c r="P556" s="678"/>
      <c r="W556" s="671"/>
      <c r="X556" s="606"/>
      <c r="Y556" s="606"/>
      <c r="Z556" s="606"/>
      <c r="AA556" s="606"/>
      <c r="AB556" s="606"/>
      <c r="AC556" s="606"/>
      <c r="AD556" s="606"/>
      <c r="AE556" s="606"/>
      <c r="AF556" s="625"/>
      <c r="AG556" s="625"/>
      <c r="AH556" s="625"/>
      <c r="AI556" s="625"/>
      <c r="AJ556" s="625"/>
      <c r="AK556" s="625"/>
      <c r="AL556" s="625"/>
      <c r="AM556" s="625"/>
    </row>
    <row r="557" spans="2:39" s="672" customFormat="1" x14ac:dyDescent="0.25">
      <c r="B557" s="677"/>
      <c r="C557" s="677"/>
      <c r="D557" s="676"/>
      <c r="E557" s="675"/>
      <c r="F557" s="675"/>
      <c r="G557" s="673"/>
      <c r="H557" s="674"/>
      <c r="I557" s="673"/>
      <c r="J557" s="679" t="str">
        <f>IF(D557&lt;&gt;"",IF(E557&lt;&gt;"",VLOOKUP(CONCATENATE(D557,"-",E557),'[2]Three Phase - UG'!$C$8:$T$18,9,FALSE),""),"")</f>
        <v/>
      </c>
      <c r="K557" s="679" t="str">
        <f>IF(D557&lt;&gt;"",IF(E557&lt;&gt;"",VLOOKUP(CONCATENATE(D557,"-",E557),'[2]Three Phase - UG'!$C$8:$T$18,10,FALSE),""),"")</f>
        <v/>
      </c>
      <c r="L557" s="679" t="str">
        <f>IF(D557&lt;&gt;"",IF(E557&lt;&gt;"",VLOOKUP(CONCATENATE(D557,"-",E557),'[2]Three Phase - UG'!$C$8:$T$18,12,FALSE),""),"")</f>
        <v/>
      </c>
      <c r="M557" s="679" t="str">
        <f>IF(D557&lt;&gt;"",IF(E557&lt;&gt;"",VLOOKUP(CONCATENATE(D557,"-",E557),'[2]Three Phase - UG'!$C$8:$T$18,13,FALSE),""),"")</f>
        <v/>
      </c>
      <c r="N557" s="678" t="str">
        <f>IF(D557&lt;&gt;"",IF(E557&lt;&gt;"",VLOOKUP(CONCATENATE(D557,"-",E557),'[2]Three Phase - UG'!$C$8:$T$18,15,FALSE)*1000000,""),"")</f>
        <v/>
      </c>
      <c r="O557" s="679"/>
      <c r="P557" s="678"/>
      <c r="W557" s="671"/>
      <c r="X557" s="606"/>
      <c r="Y557" s="606"/>
      <c r="Z557" s="606"/>
      <c r="AA557" s="606"/>
      <c r="AB557" s="606"/>
      <c r="AC557" s="606"/>
      <c r="AD557" s="606"/>
      <c r="AE557" s="606"/>
      <c r="AF557" s="625"/>
      <c r="AG557" s="625"/>
      <c r="AH557" s="625"/>
      <c r="AI557" s="625"/>
      <c r="AJ557" s="625"/>
      <c r="AK557" s="625"/>
      <c r="AL557" s="625"/>
      <c r="AM557" s="625"/>
    </row>
    <row r="558" spans="2:39" s="672" customFormat="1" x14ac:dyDescent="0.25">
      <c r="B558" s="677"/>
      <c r="C558" s="677"/>
      <c r="D558" s="676"/>
      <c r="E558" s="675"/>
      <c r="F558" s="675"/>
      <c r="G558" s="673"/>
      <c r="H558" s="674"/>
      <c r="I558" s="673"/>
      <c r="J558" s="679" t="str">
        <f>IF(D558&lt;&gt;"",IF(E558&lt;&gt;"",VLOOKUP(CONCATENATE(D558,"-",E558),'[2]Three Phase - UG'!$C$8:$T$18,9,FALSE),""),"")</f>
        <v/>
      </c>
      <c r="K558" s="679" t="str">
        <f>IF(D558&lt;&gt;"",IF(E558&lt;&gt;"",VLOOKUP(CONCATENATE(D558,"-",E558),'[2]Three Phase - UG'!$C$8:$T$18,10,FALSE),""),"")</f>
        <v/>
      </c>
      <c r="L558" s="679" t="str">
        <f>IF(D558&lt;&gt;"",IF(E558&lt;&gt;"",VLOOKUP(CONCATENATE(D558,"-",E558),'[2]Three Phase - UG'!$C$8:$T$18,12,FALSE),""),"")</f>
        <v/>
      </c>
      <c r="M558" s="679" t="str">
        <f>IF(D558&lt;&gt;"",IF(E558&lt;&gt;"",VLOOKUP(CONCATENATE(D558,"-",E558),'[2]Three Phase - UG'!$C$8:$T$18,13,FALSE),""),"")</f>
        <v/>
      </c>
      <c r="N558" s="678" t="str">
        <f>IF(D558&lt;&gt;"",IF(E558&lt;&gt;"",VLOOKUP(CONCATENATE(D558,"-",E558),'[2]Three Phase - UG'!$C$8:$T$18,15,FALSE)*1000000,""),"")</f>
        <v/>
      </c>
      <c r="O558" s="679"/>
      <c r="P558" s="678"/>
      <c r="W558" s="671"/>
      <c r="X558" s="606"/>
      <c r="Y558" s="606"/>
      <c r="Z558" s="606"/>
      <c r="AA558" s="606"/>
      <c r="AB558" s="606"/>
      <c r="AC558" s="606"/>
      <c r="AD558" s="606"/>
      <c r="AE558" s="606"/>
      <c r="AF558" s="625"/>
      <c r="AG558" s="625"/>
      <c r="AH558" s="625"/>
      <c r="AI558" s="625"/>
      <c r="AJ558" s="625"/>
      <c r="AK558" s="625"/>
      <c r="AL558" s="625"/>
      <c r="AM558" s="625"/>
    </row>
    <row r="559" spans="2:39" s="672" customFormat="1" x14ac:dyDescent="0.25">
      <c r="B559" s="677"/>
      <c r="C559" s="677"/>
      <c r="D559" s="676"/>
      <c r="E559" s="675"/>
      <c r="F559" s="675"/>
      <c r="G559" s="673"/>
      <c r="H559" s="674"/>
      <c r="I559" s="673"/>
      <c r="J559" s="679" t="str">
        <f>IF(D559&lt;&gt;"",IF(E559&lt;&gt;"",VLOOKUP(CONCATENATE(D559,"-",E559),'[2]Three Phase - UG'!$C$8:$T$18,9,FALSE),""),"")</f>
        <v/>
      </c>
      <c r="K559" s="679" t="str">
        <f>IF(D559&lt;&gt;"",IF(E559&lt;&gt;"",VLOOKUP(CONCATENATE(D559,"-",E559),'[2]Three Phase - UG'!$C$8:$T$18,10,FALSE),""),"")</f>
        <v/>
      </c>
      <c r="L559" s="679" t="str">
        <f>IF(D559&lt;&gt;"",IF(E559&lt;&gt;"",VLOOKUP(CONCATENATE(D559,"-",E559),'[2]Three Phase - UG'!$C$8:$T$18,12,FALSE),""),"")</f>
        <v/>
      </c>
      <c r="M559" s="679" t="str">
        <f>IF(D559&lt;&gt;"",IF(E559&lt;&gt;"",VLOOKUP(CONCATENATE(D559,"-",E559),'[2]Three Phase - UG'!$C$8:$T$18,13,FALSE),""),"")</f>
        <v/>
      </c>
      <c r="N559" s="678" t="str">
        <f>IF(D559&lt;&gt;"",IF(E559&lt;&gt;"",VLOOKUP(CONCATENATE(D559,"-",E559),'[2]Three Phase - UG'!$C$8:$T$18,15,FALSE)*1000000,""),"")</f>
        <v/>
      </c>
      <c r="O559" s="679"/>
      <c r="P559" s="678"/>
      <c r="W559" s="671"/>
      <c r="X559" s="606"/>
      <c r="Y559" s="606"/>
      <c r="Z559" s="606"/>
      <c r="AA559" s="606"/>
      <c r="AB559" s="606"/>
      <c r="AC559" s="606"/>
      <c r="AD559" s="606"/>
      <c r="AE559" s="606"/>
      <c r="AF559" s="625"/>
      <c r="AG559" s="625"/>
      <c r="AH559" s="625"/>
      <c r="AI559" s="625"/>
      <c r="AJ559" s="625"/>
      <c r="AK559" s="625"/>
      <c r="AL559" s="625"/>
      <c r="AM559" s="625"/>
    </row>
    <row r="560" spans="2:39" s="672" customFormat="1" x14ac:dyDescent="0.25">
      <c r="B560" s="677"/>
      <c r="C560" s="677"/>
      <c r="D560" s="676"/>
      <c r="E560" s="675"/>
      <c r="F560" s="675"/>
      <c r="G560" s="673"/>
      <c r="H560" s="674"/>
      <c r="I560" s="673"/>
      <c r="J560" s="679" t="str">
        <f>IF(D560&lt;&gt;"",IF(E560&lt;&gt;"",VLOOKUP(CONCATENATE(D560,"-",E560),'[2]Three Phase - UG'!$C$8:$T$18,9,FALSE),""),"")</f>
        <v/>
      </c>
      <c r="K560" s="679" t="str">
        <f>IF(D560&lt;&gt;"",IF(E560&lt;&gt;"",VLOOKUP(CONCATENATE(D560,"-",E560),'[2]Three Phase - UG'!$C$8:$T$18,10,FALSE),""),"")</f>
        <v/>
      </c>
      <c r="L560" s="679" t="str">
        <f>IF(D560&lt;&gt;"",IF(E560&lt;&gt;"",VLOOKUP(CONCATENATE(D560,"-",E560),'[2]Three Phase - UG'!$C$8:$T$18,12,FALSE),""),"")</f>
        <v/>
      </c>
      <c r="M560" s="679" t="str">
        <f>IF(D560&lt;&gt;"",IF(E560&lt;&gt;"",VLOOKUP(CONCATENATE(D560,"-",E560),'[2]Three Phase - UG'!$C$8:$T$18,13,FALSE),""),"")</f>
        <v/>
      </c>
      <c r="N560" s="678" t="str">
        <f>IF(D560&lt;&gt;"",IF(E560&lt;&gt;"",VLOOKUP(CONCATENATE(D560,"-",E560),'[2]Three Phase - UG'!$C$8:$T$18,15,FALSE)*1000000,""),"")</f>
        <v/>
      </c>
      <c r="O560" s="679"/>
      <c r="P560" s="678"/>
      <c r="W560" s="671"/>
      <c r="X560" s="606"/>
      <c r="Y560" s="606"/>
      <c r="Z560" s="606"/>
      <c r="AA560" s="606"/>
      <c r="AB560" s="606"/>
      <c r="AC560" s="606"/>
      <c r="AD560" s="606"/>
      <c r="AE560" s="606"/>
      <c r="AF560" s="625"/>
      <c r="AG560" s="625"/>
      <c r="AH560" s="625"/>
      <c r="AI560" s="625"/>
      <c r="AJ560" s="625"/>
      <c r="AK560" s="625"/>
      <c r="AL560" s="625"/>
      <c r="AM560" s="625"/>
    </row>
    <row r="561" spans="2:39" s="672" customFormat="1" x14ac:dyDescent="0.25">
      <c r="B561" s="677"/>
      <c r="C561" s="677"/>
      <c r="D561" s="676"/>
      <c r="E561" s="675"/>
      <c r="F561" s="675"/>
      <c r="G561" s="673"/>
      <c r="H561" s="674"/>
      <c r="I561" s="673"/>
      <c r="J561" s="679" t="str">
        <f>IF(D561&lt;&gt;"",IF(E561&lt;&gt;"",VLOOKUP(CONCATENATE(D561,"-",E561),'[2]Three Phase - UG'!$C$8:$T$18,9,FALSE),""),"")</f>
        <v/>
      </c>
      <c r="K561" s="679" t="str">
        <f>IF(D561&lt;&gt;"",IF(E561&lt;&gt;"",VLOOKUP(CONCATENATE(D561,"-",E561),'[2]Three Phase - UG'!$C$8:$T$18,10,FALSE),""),"")</f>
        <v/>
      </c>
      <c r="L561" s="679" t="str">
        <f>IF(D561&lt;&gt;"",IF(E561&lt;&gt;"",VLOOKUP(CONCATENATE(D561,"-",E561),'[2]Three Phase - UG'!$C$8:$T$18,12,FALSE),""),"")</f>
        <v/>
      </c>
      <c r="M561" s="679" t="str">
        <f>IF(D561&lt;&gt;"",IF(E561&lt;&gt;"",VLOOKUP(CONCATENATE(D561,"-",E561),'[2]Three Phase - UG'!$C$8:$T$18,13,FALSE),""),"")</f>
        <v/>
      </c>
      <c r="N561" s="678" t="str">
        <f>IF(D561&lt;&gt;"",IF(E561&lt;&gt;"",VLOOKUP(CONCATENATE(D561,"-",E561),'[2]Three Phase - UG'!$C$8:$T$18,15,FALSE)*1000000,""),"")</f>
        <v/>
      </c>
      <c r="O561" s="679"/>
      <c r="P561" s="678"/>
      <c r="W561" s="671"/>
      <c r="X561" s="606"/>
      <c r="Y561" s="606"/>
      <c r="Z561" s="606"/>
      <c r="AA561" s="606"/>
      <c r="AB561" s="606"/>
      <c r="AC561" s="606"/>
      <c r="AD561" s="606"/>
      <c r="AE561" s="606"/>
      <c r="AF561" s="625"/>
      <c r="AG561" s="625"/>
      <c r="AH561" s="625"/>
      <c r="AI561" s="625"/>
      <c r="AJ561" s="625"/>
      <c r="AK561" s="625"/>
      <c r="AL561" s="625"/>
      <c r="AM561" s="625"/>
    </row>
    <row r="562" spans="2:39" s="672" customFormat="1" x14ac:dyDescent="0.25">
      <c r="B562" s="677"/>
      <c r="C562" s="677"/>
      <c r="D562" s="676"/>
      <c r="E562" s="675"/>
      <c r="F562" s="675"/>
      <c r="G562" s="673"/>
      <c r="H562" s="674"/>
      <c r="I562" s="673"/>
      <c r="J562" s="679" t="str">
        <f>IF(D562&lt;&gt;"",IF(E562&lt;&gt;"",VLOOKUP(CONCATENATE(D562,"-",E562),'[2]Three Phase - UG'!$C$8:$T$18,9,FALSE),""),"")</f>
        <v/>
      </c>
      <c r="K562" s="679" t="str">
        <f>IF(D562&lt;&gt;"",IF(E562&lt;&gt;"",VLOOKUP(CONCATENATE(D562,"-",E562),'[2]Three Phase - UG'!$C$8:$T$18,10,FALSE),""),"")</f>
        <v/>
      </c>
      <c r="L562" s="679" t="str">
        <f>IF(D562&lt;&gt;"",IF(E562&lt;&gt;"",VLOOKUP(CONCATENATE(D562,"-",E562),'[2]Three Phase - UG'!$C$8:$T$18,12,FALSE),""),"")</f>
        <v/>
      </c>
      <c r="M562" s="679" t="str">
        <f>IF(D562&lt;&gt;"",IF(E562&lt;&gt;"",VLOOKUP(CONCATENATE(D562,"-",E562),'[2]Three Phase - UG'!$C$8:$T$18,13,FALSE),""),"")</f>
        <v/>
      </c>
      <c r="N562" s="678" t="str">
        <f>IF(D562&lt;&gt;"",IF(E562&lt;&gt;"",VLOOKUP(CONCATENATE(D562,"-",E562),'[2]Three Phase - UG'!$C$8:$T$18,15,FALSE)*1000000,""),"")</f>
        <v/>
      </c>
      <c r="O562" s="679"/>
      <c r="P562" s="678"/>
      <c r="W562" s="671"/>
      <c r="X562" s="606"/>
      <c r="Y562" s="606"/>
      <c r="Z562" s="606"/>
      <c r="AA562" s="606"/>
      <c r="AB562" s="606"/>
      <c r="AC562" s="606"/>
      <c r="AD562" s="606"/>
      <c r="AE562" s="606"/>
      <c r="AF562" s="625"/>
      <c r="AG562" s="625"/>
      <c r="AH562" s="625"/>
      <c r="AI562" s="625"/>
      <c r="AJ562" s="625"/>
      <c r="AK562" s="625"/>
      <c r="AL562" s="625"/>
      <c r="AM562" s="625"/>
    </row>
    <row r="563" spans="2:39" s="672" customFormat="1" x14ac:dyDescent="0.25">
      <c r="B563" s="677"/>
      <c r="C563" s="677"/>
      <c r="D563" s="676"/>
      <c r="E563" s="675"/>
      <c r="F563" s="675"/>
      <c r="G563" s="673"/>
      <c r="H563" s="674"/>
      <c r="I563" s="673"/>
      <c r="J563" s="679" t="str">
        <f>IF(D563&lt;&gt;"",IF(E563&lt;&gt;"",VLOOKUP(CONCATENATE(D563,"-",E563),'[2]Three Phase - UG'!$C$8:$T$18,9,FALSE),""),"")</f>
        <v/>
      </c>
      <c r="K563" s="679" t="str">
        <f>IF(D563&lt;&gt;"",IF(E563&lt;&gt;"",VLOOKUP(CONCATENATE(D563,"-",E563),'[2]Three Phase - UG'!$C$8:$T$18,10,FALSE),""),"")</f>
        <v/>
      </c>
      <c r="L563" s="679" t="str">
        <f>IF(D563&lt;&gt;"",IF(E563&lt;&gt;"",VLOOKUP(CONCATENATE(D563,"-",E563),'[2]Three Phase - UG'!$C$8:$T$18,12,FALSE),""),"")</f>
        <v/>
      </c>
      <c r="M563" s="679" t="str">
        <f>IF(D563&lt;&gt;"",IF(E563&lt;&gt;"",VLOOKUP(CONCATENATE(D563,"-",E563),'[2]Three Phase - UG'!$C$8:$T$18,13,FALSE),""),"")</f>
        <v/>
      </c>
      <c r="N563" s="678" t="str">
        <f>IF(D563&lt;&gt;"",IF(E563&lt;&gt;"",VLOOKUP(CONCATENATE(D563,"-",E563),'[2]Three Phase - UG'!$C$8:$T$18,15,FALSE)*1000000,""),"")</f>
        <v/>
      </c>
      <c r="O563" s="679"/>
      <c r="P563" s="678"/>
      <c r="W563" s="671"/>
      <c r="X563" s="606"/>
      <c r="Y563" s="606"/>
      <c r="Z563" s="606"/>
      <c r="AA563" s="606"/>
      <c r="AB563" s="606"/>
      <c r="AC563" s="606"/>
      <c r="AD563" s="606"/>
      <c r="AE563" s="606"/>
      <c r="AF563" s="625"/>
      <c r="AG563" s="625"/>
      <c r="AH563" s="625"/>
      <c r="AI563" s="625"/>
      <c r="AJ563" s="625"/>
      <c r="AK563" s="625"/>
      <c r="AL563" s="625"/>
      <c r="AM563" s="625"/>
    </row>
    <row r="564" spans="2:39" s="672" customFormat="1" x14ac:dyDescent="0.25">
      <c r="B564" s="677"/>
      <c r="C564" s="677"/>
      <c r="D564" s="676"/>
      <c r="E564" s="675"/>
      <c r="F564" s="675"/>
      <c r="G564" s="673"/>
      <c r="H564" s="674"/>
      <c r="I564" s="673"/>
      <c r="J564" s="679" t="str">
        <f>IF(D564&lt;&gt;"",IF(E564&lt;&gt;"",VLOOKUP(CONCATENATE(D564,"-",E564),'[2]Three Phase - UG'!$C$8:$T$18,9,FALSE),""),"")</f>
        <v/>
      </c>
      <c r="K564" s="679" t="str">
        <f>IF(D564&lt;&gt;"",IF(E564&lt;&gt;"",VLOOKUP(CONCATENATE(D564,"-",E564),'[2]Three Phase - UG'!$C$8:$T$18,10,FALSE),""),"")</f>
        <v/>
      </c>
      <c r="L564" s="679" t="str">
        <f>IF(D564&lt;&gt;"",IF(E564&lt;&gt;"",VLOOKUP(CONCATENATE(D564,"-",E564),'[2]Three Phase - UG'!$C$8:$T$18,12,FALSE),""),"")</f>
        <v/>
      </c>
      <c r="M564" s="679" t="str">
        <f>IF(D564&lt;&gt;"",IF(E564&lt;&gt;"",VLOOKUP(CONCATENATE(D564,"-",E564),'[2]Three Phase - UG'!$C$8:$T$18,13,FALSE),""),"")</f>
        <v/>
      </c>
      <c r="N564" s="678" t="str">
        <f>IF(D564&lt;&gt;"",IF(E564&lt;&gt;"",VLOOKUP(CONCATENATE(D564,"-",E564),'[2]Three Phase - UG'!$C$8:$T$18,15,FALSE)*1000000,""),"")</f>
        <v/>
      </c>
      <c r="O564" s="679"/>
      <c r="P564" s="678"/>
      <c r="W564" s="671"/>
      <c r="X564" s="606"/>
      <c r="Y564" s="606"/>
      <c r="Z564" s="606"/>
      <c r="AA564" s="606"/>
      <c r="AB564" s="606"/>
      <c r="AC564" s="606"/>
      <c r="AD564" s="606"/>
      <c r="AE564" s="606"/>
      <c r="AF564" s="625"/>
      <c r="AG564" s="625"/>
      <c r="AH564" s="625"/>
      <c r="AI564" s="625"/>
      <c r="AJ564" s="625"/>
      <c r="AK564" s="625"/>
      <c r="AL564" s="625"/>
      <c r="AM564" s="625"/>
    </row>
    <row r="565" spans="2:39" s="672" customFormat="1" x14ac:dyDescent="0.25">
      <c r="B565" s="677"/>
      <c r="C565" s="677"/>
      <c r="D565" s="676"/>
      <c r="E565" s="675"/>
      <c r="F565" s="675"/>
      <c r="G565" s="673"/>
      <c r="H565" s="674"/>
      <c r="I565" s="673"/>
      <c r="J565" s="679" t="str">
        <f>IF(D565&lt;&gt;"",IF(E565&lt;&gt;"",VLOOKUP(CONCATENATE(D565,"-",E565),'[2]Three Phase - UG'!$C$8:$T$18,9,FALSE),""),"")</f>
        <v/>
      </c>
      <c r="K565" s="679" t="str">
        <f>IF(D565&lt;&gt;"",IF(E565&lt;&gt;"",VLOOKUP(CONCATENATE(D565,"-",E565),'[2]Three Phase - UG'!$C$8:$T$18,10,FALSE),""),"")</f>
        <v/>
      </c>
      <c r="L565" s="679" t="str">
        <f>IF(D565&lt;&gt;"",IF(E565&lt;&gt;"",VLOOKUP(CONCATENATE(D565,"-",E565),'[2]Three Phase - UG'!$C$8:$T$18,12,FALSE),""),"")</f>
        <v/>
      </c>
      <c r="M565" s="679" t="str">
        <f>IF(D565&lt;&gt;"",IF(E565&lt;&gt;"",VLOOKUP(CONCATENATE(D565,"-",E565),'[2]Three Phase - UG'!$C$8:$T$18,13,FALSE),""),"")</f>
        <v/>
      </c>
      <c r="N565" s="678" t="str">
        <f>IF(D565&lt;&gt;"",IF(E565&lt;&gt;"",VLOOKUP(CONCATENATE(D565,"-",E565),'[2]Three Phase - UG'!$C$8:$T$18,15,FALSE)*1000000,""),"")</f>
        <v/>
      </c>
      <c r="O565" s="679"/>
      <c r="P565" s="678"/>
      <c r="W565" s="671"/>
      <c r="X565" s="606"/>
      <c r="Y565" s="606"/>
      <c r="Z565" s="606"/>
      <c r="AA565" s="606"/>
      <c r="AB565" s="606"/>
      <c r="AC565" s="606"/>
      <c r="AD565" s="606"/>
      <c r="AE565" s="606"/>
      <c r="AF565" s="625"/>
      <c r="AG565" s="625"/>
      <c r="AH565" s="625"/>
      <c r="AI565" s="625"/>
      <c r="AJ565" s="625"/>
      <c r="AK565" s="625"/>
      <c r="AL565" s="625"/>
      <c r="AM565" s="625"/>
    </row>
    <row r="566" spans="2:39" s="672" customFormat="1" x14ac:dyDescent="0.25">
      <c r="B566" s="677"/>
      <c r="C566" s="677"/>
      <c r="D566" s="676"/>
      <c r="E566" s="675"/>
      <c r="F566" s="675"/>
      <c r="G566" s="673"/>
      <c r="H566" s="674"/>
      <c r="I566" s="673"/>
      <c r="J566" s="679" t="str">
        <f>IF(D566&lt;&gt;"",IF(E566&lt;&gt;"",VLOOKUP(CONCATENATE(D566,"-",E566),'[2]Three Phase - UG'!$C$8:$T$18,9,FALSE),""),"")</f>
        <v/>
      </c>
      <c r="K566" s="679" t="str">
        <f>IF(D566&lt;&gt;"",IF(E566&lt;&gt;"",VLOOKUP(CONCATENATE(D566,"-",E566),'[2]Three Phase - UG'!$C$8:$T$18,10,FALSE),""),"")</f>
        <v/>
      </c>
      <c r="L566" s="679" t="str">
        <f>IF(D566&lt;&gt;"",IF(E566&lt;&gt;"",VLOOKUP(CONCATENATE(D566,"-",E566),'[2]Three Phase - UG'!$C$8:$T$18,12,FALSE),""),"")</f>
        <v/>
      </c>
      <c r="M566" s="679" t="str">
        <f>IF(D566&lt;&gt;"",IF(E566&lt;&gt;"",VLOOKUP(CONCATENATE(D566,"-",E566),'[2]Three Phase - UG'!$C$8:$T$18,13,FALSE),""),"")</f>
        <v/>
      </c>
      <c r="N566" s="678" t="str">
        <f>IF(D566&lt;&gt;"",IF(E566&lt;&gt;"",VLOOKUP(CONCATENATE(D566,"-",E566),'[2]Three Phase - UG'!$C$8:$T$18,15,FALSE)*1000000,""),"")</f>
        <v/>
      </c>
      <c r="O566" s="679"/>
      <c r="P566" s="678"/>
      <c r="W566" s="671"/>
      <c r="X566" s="606"/>
      <c r="Y566" s="606"/>
      <c r="Z566" s="606"/>
      <c r="AA566" s="606"/>
      <c r="AB566" s="606"/>
      <c r="AC566" s="606"/>
      <c r="AD566" s="606"/>
      <c r="AE566" s="606"/>
      <c r="AF566" s="625"/>
      <c r="AG566" s="625"/>
      <c r="AH566" s="625"/>
      <c r="AI566" s="625"/>
      <c r="AJ566" s="625"/>
      <c r="AK566" s="625"/>
      <c r="AL566" s="625"/>
      <c r="AM566" s="625"/>
    </row>
    <row r="567" spans="2:39" s="672" customFormat="1" x14ac:dyDescent="0.25">
      <c r="B567" s="677"/>
      <c r="C567" s="677"/>
      <c r="D567" s="676"/>
      <c r="E567" s="675"/>
      <c r="F567" s="675"/>
      <c r="G567" s="673"/>
      <c r="H567" s="674"/>
      <c r="I567" s="673"/>
      <c r="J567" s="679" t="str">
        <f>IF(D567&lt;&gt;"",IF(E567&lt;&gt;"",VLOOKUP(CONCATENATE(D567,"-",E567),'[2]Three Phase - UG'!$C$8:$T$18,9,FALSE),""),"")</f>
        <v/>
      </c>
      <c r="K567" s="679" t="str">
        <f>IF(D567&lt;&gt;"",IF(E567&lt;&gt;"",VLOOKUP(CONCATENATE(D567,"-",E567),'[2]Three Phase - UG'!$C$8:$T$18,10,FALSE),""),"")</f>
        <v/>
      </c>
      <c r="L567" s="679" t="str">
        <f>IF(D567&lt;&gt;"",IF(E567&lt;&gt;"",VLOOKUP(CONCATENATE(D567,"-",E567),'[2]Three Phase - UG'!$C$8:$T$18,12,FALSE),""),"")</f>
        <v/>
      </c>
      <c r="M567" s="679" t="str">
        <f>IF(D567&lt;&gt;"",IF(E567&lt;&gt;"",VLOOKUP(CONCATENATE(D567,"-",E567),'[2]Three Phase - UG'!$C$8:$T$18,13,FALSE),""),"")</f>
        <v/>
      </c>
      <c r="N567" s="678" t="str">
        <f>IF(D567&lt;&gt;"",IF(E567&lt;&gt;"",VLOOKUP(CONCATENATE(D567,"-",E567),'[2]Three Phase - UG'!$C$8:$T$18,15,FALSE)*1000000,""),"")</f>
        <v/>
      </c>
      <c r="O567" s="679"/>
      <c r="P567" s="678"/>
      <c r="W567" s="671"/>
      <c r="X567" s="606"/>
      <c r="Y567" s="606"/>
      <c r="Z567" s="606"/>
      <c r="AA567" s="606"/>
      <c r="AB567" s="606"/>
      <c r="AC567" s="606"/>
      <c r="AD567" s="606"/>
      <c r="AE567" s="606"/>
      <c r="AF567" s="625"/>
      <c r="AG567" s="625"/>
      <c r="AH567" s="625"/>
      <c r="AI567" s="625"/>
      <c r="AJ567" s="625"/>
      <c r="AK567" s="625"/>
      <c r="AL567" s="625"/>
      <c r="AM567" s="625"/>
    </row>
    <row r="568" spans="2:39" s="672" customFormat="1" x14ac:dyDescent="0.25">
      <c r="B568" s="677"/>
      <c r="C568" s="677"/>
      <c r="D568" s="676"/>
      <c r="E568" s="675"/>
      <c r="F568" s="675"/>
      <c r="G568" s="673"/>
      <c r="H568" s="674"/>
      <c r="I568" s="673"/>
      <c r="J568" s="679" t="str">
        <f>IF(D568&lt;&gt;"",IF(E568&lt;&gt;"",VLOOKUP(CONCATENATE(D568,"-",E568),'[2]Three Phase - UG'!$C$8:$T$18,9,FALSE),""),"")</f>
        <v/>
      </c>
      <c r="K568" s="679" t="str">
        <f>IF(D568&lt;&gt;"",IF(E568&lt;&gt;"",VLOOKUP(CONCATENATE(D568,"-",E568),'[2]Three Phase - UG'!$C$8:$T$18,10,FALSE),""),"")</f>
        <v/>
      </c>
      <c r="L568" s="679" t="str">
        <f>IF(D568&lt;&gt;"",IF(E568&lt;&gt;"",VLOOKUP(CONCATENATE(D568,"-",E568),'[2]Three Phase - UG'!$C$8:$T$18,12,FALSE),""),"")</f>
        <v/>
      </c>
      <c r="M568" s="679" t="str">
        <f>IF(D568&lt;&gt;"",IF(E568&lt;&gt;"",VLOOKUP(CONCATENATE(D568,"-",E568),'[2]Three Phase - UG'!$C$8:$T$18,13,FALSE),""),"")</f>
        <v/>
      </c>
      <c r="N568" s="678" t="str">
        <f>IF(D568&lt;&gt;"",IF(E568&lt;&gt;"",VLOOKUP(CONCATENATE(D568,"-",E568),'[2]Three Phase - UG'!$C$8:$T$18,15,FALSE)*1000000,""),"")</f>
        <v/>
      </c>
      <c r="O568" s="679"/>
      <c r="P568" s="678"/>
      <c r="W568" s="671"/>
      <c r="X568" s="606"/>
      <c r="Y568" s="606"/>
      <c r="Z568" s="606"/>
      <c r="AA568" s="606"/>
      <c r="AB568" s="606"/>
      <c r="AC568" s="606"/>
      <c r="AD568" s="606"/>
      <c r="AE568" s="606"/>
      <c r="AF568" s="625"/>
      <c r="AG568" s="625"/>
      <c r="AH568" s="625"/>
      <c r="AI568" s="625"/>
      <c r="AJ568" s="625"/>
      <c r="AK568" s="625"/>
      <c r="AL568" s="625"/>
      <c r="AM568" s="625"/>
    </row>
    <row r="569" spans="2:39" s="672" customFormat="1" x14ac:dyDescent="0.25">
      <c r="B569" s="677"/>
      <c r="C569" s="677"/>
      <c r="D569" s="676"/>
      <c r="E569" s="675"/>
      <c r="F569" s="675"/>
      <c r="G569" s="673"/>
      <c r="H569" s="674"/>
      <c r="I569" s="673"/>
      <c r="J569" s="679" t="str">
        <f>IF(D569&lt;&gt;"",IF(E569&lt;&gt;"",VLOOKUP(CONCATENATE(D569,"-",E569),'[2]Three Phase - UG'!$C$8:$T$18,9,FALSE),""),"")</f>
        <v/>
      </c>
      <c r="K569" s="679" t="str">
        <f>IF(D569&lt;&gt;"",IF(E569&lt;&gt;"",VLOOKUP(CONCATENATE(D569,"-",E569),'[2]Three Phase - UG'!$C$8:$T$18,10,FALSE),""),"")</f>
        <v/>
      </c>
      <c r="L569" s="679" t="str">
        <f>IF(D569&lt;&gt;"",IF(E569&lt;&gt;"",VLOOKUP(CONCATENATE(D569,"-",E569),'[2]Three Phase - UG'!$C$8:$T$18,12,FALSE),""),"")</f>
        <v/>
      </c>
      <c r="M569" s="679" t="str">
        <f>IF(D569&lt;&gt;"",IF(E569&lt;&gt;"",VLOOKUP(CONCATENATE(D569,"-",E569),'[2]Three Phase - UG'!$C$8:$T$18,13,FALSE),""),"")</f>
        <v/>
      </c>
      <c r="N569" s="678" t="str">
        <f>IF(D569&lt;&gt;"",IF(E569&lt;&gt;"",VLOOKUP(CONCATENATE(D569,"-",E569),'[2]Three Phase - UG'!$C$8:$T$18,15,FALSE)*1000000,""),"")</f>
        <v/>
      </c>
      <c r="O569" s="679"/>
      <c r="P569" s="678"/>
      <c r="W569" s="671"/>
      <c r="X569" s="606"/>
      <c r="Y569" s="606"/>
      <c r="Z569" s="606"/>
      <c r="AA569" s="606"/>
      <c r="AB569" s="606"/>
      <c r="AC569" s="606"/>
      <c r="AD569" s="606"/>
      <c r="AE569" s="606"/>
      <c r="AF569" s="625"/>
      <c r="AG569" s="625"/>
      <c r="AH569" s="625"/>
      <c r="AI569" s="625"/>
      <c r="AJ569" s="625"/>
      <c r="AK569" s="625"/>
      <c r="AL569" s="625"/>
      <c r="AM569" s="625"/>
    </row>
    <row r="570" spans="2:39" s="672" customFormat="1" x14ac:dyDescent="0.25">
      <c r="B570" s="677"/>
      <c r="C570" s="677"/>
      <c r="D570" s="676"/>
      <c r="E570" s="675"/>
      <c r="F570" s="675"/>
      <c r="G570" s="673"/>
      <c r="H570" s="674"/>
      <c r="I570" s="673"/>
      <c r="J570" s="679" t="str">
        <f>IF(D570&lt;&gt;"",IF(E570&lt;&gt;"",VLOOKUP(CONCATENATE(D570,"-",E570),'[2]Three Phase - UG'!$C$8:$T$18,9,FALSE),""),"")</f>
        <v/>
      </c>
      <c r="K570" s="679" t="str">
        <f>IF(D570&lt;&gt;"",IF(E570&lt;&gt;"",VLOOKUP(CONCATENATE(D570,"-",E570),'[2]Three Phase - UG'!$C$8:$T$18,10,FALSE),""),"")</f>
        <v/>
      </c>
      <c r="L570" s="679" t="str">
        <f>IF(D570&lt;&gt;"",IF(E570&lt;&gt;"",VLOOKUP(CONCATENATE(D570,"-",E570),'[2]Three Phase - UG'!$C$8:$T$18,12,FALSE),""),"")</f>
        <v/>
      </c>
      <c r="M570" s="679" t="str">
        <f>IF(D570&lt;&gt;"",IF(E570&lt;&gt;"",VLOOKUP(CONCATENATE(D570,"-",E570),'[2]Three Phase - UG'!$C$8:$T$18,13,FALSE),""),"")</f>
        <v/>
      </c>
      <c r="N570" s="678" t="str">
        <f>IF(D570&lt;&gt;"",IF(E570&lt;&gt;"",VLOOKUP(CONCATENATE(D570,"-",E570),'[2]Three Phase - UG'!$C$8:$T$18,15,FALSE)*1000000,""),"")</f>
        <v/>
      </c>
      <c r="O570" s="679"/>
      <c r="P570" s="678"/>
      <c r="W570" s="671"/>
      <c r="X570" s="606"/>
      <c r="Y570" s="606"/>
      <c r="Z570" s="606"/>
      <c r="AA570" s="606"/>
      <c r="AB570" s="606"/>
      <c r="AC570" s="606"/>
      <c r="AD570" s="606"/>
      <c r="AE570" s="606"/>
      <c r="AF570" s="625"/>
      <c r="AG570" s="625"/>
      <c r="AH570" s="625"/>
      <c r="AI570" s="625"/>
      <c r="AJ570" s="625"/>
      <c r="AK570" s="625"/>
      <c r="AL570" s="625"/>
      <c r="AM570" s="625"/>
    </row>
    <row r="571" spans="2:39" s="672" customFormat="1" x14ac:dyDescent="0.25">
      <c r="B571" s="677"/>
      <c r="C571" s="677"/>
      <c r="D571" s="676"/>
      <c r="E571" s="675"/>
      <c r="F571" s="675"/>
      <c r="G571" s="673"/>
      <c r="H571" s="674"/>
      <c r="I571" s="673"/>
      <c r="J571" s="679" t="str">
        <f>IF(D571&lt;&gt;"",IF(E571&lt;&gt;"",VLOOKUP(CONCATENATE(D571,"-",E571),'[2]Three Phase - UG'!$C$8:$T$18,9,FALSE),""),"")</f>
        <v/>
      </c>
      <c r="K571" s="679" t="str">
        <f>IF(D571&lt;&gt;"",IF(E571&lt;&gt;"",VLOOKUP(CONCATENATE(D571,"-",E571),'[2]Three Phase - UG'!$C$8:$T$18,10,FALSE),""),"")</f>
        <v/>
      </c>
      <c r="L571" s="679" t="str">
        <f>IF(D571&lt;&gt;"",IF(E571&lt;&gt;"",VLOOKUP(CONCATENATE(D571,"-",E571),'[2]Three Phase - UG'!$C$8:$T$18,12,FALSE),""),"")</f>
        <v/>
      </c>
      <c r="M571" s="679" t="str">
        <f>IF(D571&lt;&gt;"",IF(E571&lt;&gt;"",VLOOKUP(CONCATENATE(D571,"-",E571),'[2]Three Phase - UG'!$C$8:$T$18,13,FALSE),""),"")</f>
        <v/>
      </c>
      <c r="N571" s="678" t="str">
        <f>IF(D571&lt;&gt;"",IF(E571&lt;&gt;"",VLOOKUP(CONCATENATE(D571,"-",E571),'[2]Three Phase - UG'!$C$8:$T$18,15,FALSE)*1000000,""),"")</f>
        <v/>
      </c>
      <c r="O571" s="679"/>
      <c r="P571" s="678"/>
      <c r="W571" s="671"/>
      <c r="X571" s="606"/>
      <c r="Y571" s="606"/>
      <c r="Z571" s="606"/>
      <c r="AA571" s="606"/>
      <c r="AB571" s="606"/>
      <c r="AC571" s="606"/>
      <c r="AD571" s="606"/>
      <c r="AE571" s="606"/>
      <c r="AF571" s="625"/>
      <c r="AG571" s="625"/>
      <c r="AH571" s="625"/>
      <c r="AI571" s="625"/>
      <c r="AJ571" s="625"/>
      <c r="AK571" s="625"/>
      <c r="AL571" s="625"/>
      <c r="AM571" s="625"/>
    </row>
    <row r="572" spans="2:39" s="672" customFormat="1" x14ac:dyDescent="0.25">
      <c r="B572" s="677"/>
      <c r="C572" s="677"/>
      <c r="D572" s="676"/>
      <c r="E572" s="675"/>
      <c r="F572" s="675"/>
      <c r="G572" s="673"/>
      <c r="H572" s="674"/>
      <c r="I572" s="673"/>
      <c r="J572" s="679" t="str">
        <f>IF(D572&lt;&gt;"",IF(E572&lt;&gt;"",VLOOKUP(CONCATENATE(D572,"-",E572),'[2]Three Phase - UG'!$C$8:$T$18,9,FALSE),""),"")</f>
        <v/>
      </c>
      <c r="K572" s="679" t="str">
        <f>IF(D572&lt;&gt;"",IF(E572&lt;&gt;"",VLOOKUP(CONCATENATE(D572,"-",E572),'[2]Three Phase - UG'!$C$8:$T$18,10,FALSE),""),"")</f>
        <v/>
      </c>
      <c r="L572" s="679" t="str">
        <f>IF(D572&lt;&gt;"",IF(E572&lt;&gt;"",VLOOKUP(CONCATENATE(D572,"-",E572),'[2]Three Phase - UG'!$C$8:$T$18,12,FALSE),""),"")</f>
        <v/>
      </c>
      <c r="M572" s="679" t="str">
        <f>IF(D572&lt;&gt;"",IF(E572&lt;&gt;"",VLOOKUP(CONCATENATE(D572,"-",E572),'[2]Three Phase - UG'!$C$8:$T$18,13,FALSE),""),"")</f>
        <v/>
      </c>
      <c r="N572" s="678" t="str">
        <f>IF(D572&lt;&gt;"",IF(E572&lt;&gt;"",VLOOKUP(CONCATENATE(D572,"-",E572),'[2]Three Phase - UG'!$C$8:$T$18,15,FALSE)*1000000,""),"")</f>
        <v/>
      </c>
      <c r="O572" s="679"/>
      <c r="P572" s="678"/>
      <c r="W572" s="671"/>
      <c r="X572" s="606"/>
      <c r="Y572" s="606"/>
      <c r="Z572" s="606"/>
      <c r="AA572" s="606"/>
      <c r="AB572" s="606"/>
      <c r="AC572" s="606"/>
      <c r="AD572" s="606"/>
      <c r="AE572" s="606"/>
      <c r="AF572" s="625"/>
      <c r="AG572" s="625"/>
      <c r="AH572" s="625"/>
      <c r="AI572" s="625"/>
      <c r="AJ572" s="625"/>
      <c r="AK572" s="625"/>
      <c r="AL572" s="625"/>
      <c r="AM572" s="625"/>
    </row>
    <row r="573" spans="2:39" s="672" customFormat="1" x14ac:dyDescent="0.25">
      <c r="B573" s="677"/>
      <c r="C573" s="677"/>
      <c r="D573" s="676"/>
      <c r="E573" s="675"/>
      <c r="F573" s="675"/>
      <c r="G573" s="673"/>
      <c r="H573" s="674"/>
      <c r="I573" s="673"/>
      <c r="J573" s="679" t="str">
        <f>IF(D573&lt;&gt;"",IF(E573&lt;&gt;"",VLOOKUP(CONCATENATE(D573,"-",E573),'[2]Three Phase - UG'!$C$8:$T$18,9,FALSE),""),"")</f>
        <v/>
      </c>
      <c r="K573" s="679" t="str">
        <f>IF(D573&lt;&gt;"",IF(E573&lt;&gt;"",VLOOKUP(CONCATENATE(D573,"-",E573),'[2]Three Phase - UG'!$C$8:$T$18,10,FALSE),""),"")</f>
        <v/>
      </c>
      <c r="L573" s="679" t="str">
        <f>IF(D573&lt;&gt;"",IF(E573&lt;&gt;"",VLOOKUP(CONCATENATE(D573,"-",E573),'[2]Three Phase - UG'!$C$8:$T$18,12,FALSE),""),"")</f>
        <v/>
      </c>
      <c r="M573" s="679" t="str">
        <f>IF(D573&lt;&gt;"",IF(E573&lt;&gt;"",VLOOKUP(CONCATENATE(D573,"-",E573),'[2]Three Phase - UG'!$C$8:$T$18,13,FALSE),""),"")</f>
        <v/>
      </c>
      <c r="N573" s="678" t="str">
        <f>IF(D573&lt;&gt;"",IF(E573&lt;&gt;"",VLOOKUP(CONCATENATE(D573,"-",E573),'[2]Three Phase - UG'!$C$8:$T$18,15,FALSE)*1000000,""),"")</f>
        <v/>
      </c>
      <c r="O573" s="679"/>
      <c r="P573" s="678"/>
      <c r="W573" s="671"/>
      <c r="X573" s="606"/>
      <c r="Y573" s="606"/>
      <c r="Z573" s="606"/>
      <c r="AA573" s="606"/>
      <c r="AB573" s="606"/>
      <c r="AC573" s="606"/>
      <c r="AD573" s="606"/>
      <c r="AE573" s="606"/>
      <c r="AF573" s="625"/>
      <c r="AG573" s="625"/>
      <c r="AH573" s="625"/>
      <c r="AI573" s="625"/>
      <c r="AJ573" s="625"/>
      <c r="AK573" s="625"/>
      <c r="AL573" s="625"/>
      <c r="AM573" s="625"/>
    </row>
    <row r="574" spans="2:39" s="672" customFormat="1" x14ac:dyDescent="0.25">
      <c r="B574" s="677"/>
      <c r="C574" s="677"/>
      <c r="D574" s="676"/>
      <c r="E574" s="675"/>
      <c r="F574" s="675"/>
      <c r="G574" s="673"/>
      <c r="H574" s="674"/>
      <c r="I574" s="673"/>
      <c r="J574" s="679" t="str">
        <f>IF(D574&lt;&gt;"",IF(E574&lt;&gt;"",VLOOKUP(CONCATENATE(D574,"-",E574),'[2]Three Phase - UG'!$C$8:$T$18,9,FALSE),""),"")</f>
        <v/>
      </c>
      <c r="K574" s="679" t="str">
        <f>IF(D574&lt;&gt;"",IF(E574&lt;&gt;"",VLOOKUP(CONCATENATE(D574,"-",E574),'[2]Three Phase - UG'!$C$8:$T$18,10,FALSE),""),"")</f>
        <v/>
      </c>
      <c r="L574" s="679" t="str">
        <f>IF(D574&lt;&gt;"",IF(E574&lt;&gt;"",VLOOKUP(CONCATENATE(D574,"-",E574),'[2]Three Phase - UG'!$C$8:$T$18,12,FALSE),""),"")</f>
        <v/>
      </c>
      <c r="M574" s="679" t="str">
        <f>IF(D574&lt;&gt;"",IF(E574&lt;&gt;"",VLOOKUP(CONCATENATE(D574,"-",E574),'[2]Three Phase - UG'!$C$8:$T$18,13,FALSE),""),"")</f>
        <v/>
      </c>
      <c r="N574" s="678" t="str">
        <f>IF(D574&lt;&gt;"",IF(E574&lt;&gt;"",VLOOKUP(CONCATENATE(D574,"-",E574),'[2]Three Phase - UG'!$C$8:$T$18,15,FALSE)*1000000,""),"")</f>
        <v/>
      </c>
      <c r="O574" s="679"/>
      <c r="P574" s="678"/>
      <c r="W574" s="671"/>
      <c r="X574" s="606"/>
      <c r="Y574" s="606"/>
      <c r="Z574" s="606"/>
      <c r="AA574" s="606"/>
      <c r="AB574" s="606"/>
      <c r="AC574" s="606"/>
      <c r="AD574" s="606"/>
      <c r="AE574" s="606"/>
      <c r="AF574" s="625"/>
      <c r="AG574" s="625"/>
      <c r="AH574" s="625"/>
      <c r="AI574" s="625"/>
      <c r="AJ574" s="625"/>
      <c r="AK574" s="625"/>
      <c r="AL574" s="625"/>
      <c r="AM574" s="625"/>
    </row>
    <row r="575" spans="2:39" s="672" customFormat="1" x14ac:dyDescent="0.25">
      <c r="B575" s="677"/>
      <c r="C575" s="677"/>
      <c r="D575" s="676"/>
      <c r="E575" s="675"/>
      <c r="F575" s="675"/>
      <c r="G575" s="673"/>
      <c r="H575" s="674"/>
      <c r="I575" s="673"/>
      <c r="J575" s="679" t="str">
        <f>IF(D575&lt;&gt;"",IF(E575&lt;&gt;"",VLOOKUP(CONCATENATE(D575,"-",E575),'[2]Three Phase - UG'!$C$8:$T$18,9,FALSE),""),"")</f>
        <v/>
      </c>
      <c r="K575" s="679" t="str">
        <f>IF(D575&lt;&gt;"",IF(E575&lt;&gt;"",VLOOKUP(CONCATENATE(D575,"-",E575),'[2]Three Phase - UG'!$C$8:$T$18,10,FALSE),""),"")</f>
        <v/>
      </c>
      <c r="L575" s="679" t="str">
        <f>IF(D575&lt;&gt;"",IF(E575&lt;&gt;"",VLOOKUP(CONCATENATE(D575,"-",E575),'[2]Three Phase - UG'!$C$8:$T$18,12,FALSE),""),"")</f>
        <v/>
      </c>
      <c r="M575" s="679" t="str">
        <f>IF(D575&lt;&gt;"",IF(E575&lt;&gt;"",VLOOKUP(CONCATENATE(D575,"-",E575),'[2]Three Phase - UG'!$C$8:$T$18,13,FALSE),""),"")</f>
        <v/>
      </c>
      <c r="N575" s="678" t="str">
        <f>IF(D575&lt;&gt;"",IF(E575&lt;&gt;"",VLOOKUP(CONCATENATE(D575,"-",E575),'[2]Three Phase - UG'!$C$8:$T$18,15,FALSE)*1000000,""),"")</f>
        <v/>
      </c>
      <c r="O575" s="679"/>
      <c r="P575" s="678"/>
      <c r="W575" s="671"/>
      <c r="X575" s="606"/>
      <c r="Y575" s="606"/>
      <c r="Z575" s="606"/>
      <c r="AA575" s="606"/>
      <c r="AB575" s="606"/>
      <c r="AC575" s="606"/>
      <c r="AD575" s="606"/>
      <c r="AE575" s="606"/>
      <c r="AF575" s="625"/>
      <c r="AG575" s="625"/>
      <c r="AH575" s="625"/>
      <c r="AI575" s="625"/>
      <c r="AJ575" s="625"/>
      <c r="AK575" s="625"/>
      <c r="AL575" s="625"/>
      <c r="AM575" s="625"/>
    </row>
    <row r="576" spans="2:39" s="672" customFormat="1" x14ac:dyDescent="0.25">
      <c r="B576" s="677"/>
      <c r="C576" s="677"/>
      <c r="D576" s="676"/>
      <c r="E576" s="675"/>
      <c r="F576" s="675"/>
      <c r="G576" s="673"/>
      <c r="H576" s="674"/>
      <c r="I576" s="673"/>
      <c r="J576" s="679" t="str">
        <f>IF(D576&lt;&gt;"",IF(E576&lt;&gt;"",VLOOKUP(CONCATENATE(D576,"-",E576),'[2]Three Phase - UG'!$C$8:$T$18,9,FALSE),""),"")</f>
        <v/>
      </c>
      <c r="K576" s="679" t="str">
        <f>IF(D576&lt;&gt;"",IF(E576&lt;&gt;"",VLOOKUP(CONCATENATE(D576,"-",E576),'[2]Three Phase - UG'!$C$8:$T$18,10,FALSE),""),"")</f>
        <v/>
      </c>
      <c r="L576" s="679" t="str">
        <f>IF(D576&lt;&gt;"",IF(E576&lt;&gt;"",VLOOKUP(CONCATENATE(D576,"-",E576),'[2]Three Phase - UG'!$C$8:$T$18,12,FALSE),""),"")</f>
        <v/>
      </c>
      <c r="M576" s="679" t="str">
        <f>IF(D576&lt;&gt;"",IF(E576&lt;&gt;"",VLOOKUP(CONCATENATE(D576,"-",E576),'[2]Three Phase - UG'!$C$8:$T$18,13,FALSE),""),"")</f>
        <v/>
      </c>
      <c r="N576" s="678" t="str">
        <f>IF(D576&lt;&gt;"",IF(E576&lt;&gt;"",VLOOKUP(CONCATENATE(D576,"-",E576),'[2]Three Phase - UG'!$C$8:$T$18,15,FALSE)*1000000,""),"")</f>
        <v/>
      </c>
      <c r="O576" s="679"/>
      <c r="P576" s="678"/>
      <c r="W576" s="671"/>
      <c r="X576" s="606"/>
      <c r="Y576" s="606"/>
      <c r="Z576" s="606"/>
      <c r="AA576" s="606"/>
      <c r="AB576" s="606"/>
      <c r="AC576" s="606"/>
      <c r="AD576" s="606"/>
      <c r="AE576" s="606"/>
      <c r="AF576" s="625"/>
      <c r="AG576" s="625"/>
      <c r="AH576" s="625"/>
      <c r="AI576" s="625"/>
      <c r="AJ576" s="625"/>
      <c r="AK576" s="625"/>
      <c r="AL576" s="625"/>
      <c r="AM576" s="625"/>
    </row>
    <row r="577" spans="2:39" s="672" customFormat="1" x14ac:dyDescent="0.25">
      <c r="B577" s="677"/>
      <c r="C577" s="677"/>
      <c r="D577" s="676"/>
      <c r="E577" s="675"/>
      <c r="F577" s="675"/>
      <c r="G577" s="673"/>
      <c r="H577" s="674"/>
      <c r="I577" s="673"/>
      <c r="J577" s="679" t="str">
        <f>IF(D577&lt;&gt;"",IF(E577&lt;&gt;"",VLOOKUP(CONCATENATE(D577,"-",E577),'[2]Three Phase - UG'!$C$8:$T$18,9,FALSE),""),"")</f>
        <v/>
      </c>
      <c r="K577" s="679" t="str">
        <f>IF(D577&lt;&gt;"",IF(E577&lt;&gt;"",VLOOKUP(CONCATENATE(D577,"-",E577),'[2]Three Phase - UG'!$C$8:$T$18,10,FALSE),""),"")</f>
        <v/>
      </c>
      <c r="L577" s="679" t="str">
        <f>IF(D577&lt;&gt;"",IF(E577&lt;&gt;"",VLOOKUP(CONCATENATE(D577,"-",E577),'[2]Three Phase - UG'!$C$8:$T$18,12,FALSE),""),"")</f>
        <v/>
      </c>
      <c r="M577" s="679" t="str">
        <f>IF(D577&lt;&gt;"",IF(E577&lt;&gt;"",VLOOKUP(CONCATENATE(D577,"-",E577),'[2]Three Phase - UG'!$C$8:$T$18,13,FALSE),""),"")</f>
        <v/>
      </c>
      <c r="N577" s="678" t="str">
        <f>IF(D577&lt;&gt;"",IF(E577&lt;&gt;"",VLOOKUP(CONCATENATE(D577,"-",E577),'[2]Three Phase - UG'!$C$8:$T$18,15,FALSE)*1000000,""),"")</f>
        <v/>
      </c>
      <c r="O577" s="679"/>
      <c r="P577" s="678"/>
      <c r="W577" s="671"/>
      <c r="X577" s="606"/>
      <c r="Y577" s="606"/>
      <c r="Z577" s="606"/>
      <c r="AA577" s="606"/>
      <c r="AB577" s="606"/>
      <c r="AC577" s="606"/>
      <c r="AD577" s="606"/>
      <c r="AE577" s="606"/>
      <c r="AF577" s="625"/>
      <c r="AG577" s="625"/>
      <c r="AH577" s="625"/>
      <c r="AI577" s="625"/>
      <c r="AJ577" s="625"/>
      <c r="AK577" s="625"/>
      <c r="AL577" s="625"/>
      <c r="AM577" s="625"/>
    </row>
    <row r="578" spans="2:39" s="672" customFormat="1" x14ac:dyDescent="0.25">
      <c r="B578" s="677"/>
      <c r="C578" s="677"/>
      <c r="D578" s="676"/>
      <c r="E578" s="675"/>
      <c r="F578" s="675"/>
      <c r="G578" s="673"/>
      <c r="H578" s="674"/>
      <c r="I578" s="673"/>
      <c r="J578" s="679" t="str">
        <f>IF(D578&lt;&gt;"",IF(E578&lt;&gt;"",VLOOKUP(CONCATENATE(D578,"-",E578),'[2]Three Phase - UG'!$C$8:$T$18,9,FALSE),""),"")</f>
        <v/>
      </c>
      <c r="K578" s="679" t="str">
        <f>IF(D578&lt;&gt;"",IF(E578&lt;&gt;"",VLOOKUP(CONCATENATE(D578,"-",E578),'[2]Three Phase - UG'!$C$8:$T$18,10,FALSE),""),"")</f>
        <v/>
      </c>
      <c r="L578" s="679" t="str">
        <f>IF(D578&lt;&gt;"",IF(E578&lt;&gt;"",VLOOKUP(CONCATENATE(D578,"-",E578),'[2]Three Phase - UG'!$C$8:$T$18,12,FALSE),""),"")</f>
        <v/>
      </c>
      <c r="M578" s="679" t="str">
        <f>IF(D578&lt;&gt;"",IF(E578&lt;&gt;"",VLOOKUP(CONCATENATE(D578,"-",E578),'[2]Three Phase - UG'!$C$8:$T$18,13,FALSE),""),"")</f>
        <v/>
      </c>
      <c r="N578" s="678" t="str">
        <f>IF(D578&lt;&gt;"",IF(E578&lt;&gt;"",VLOOKUP(CONCATENATE(D578,"-",E578),'[2]Three Phase - UG'!$C$8:$T$18,15,FALSE)*1000000,""),"")</f>
        <v/>
      </c>
      <c r="O578" s="679"/>
      <c r="P578" s="678"/>
      <c r="W578" s="671"/>
      <c r="X578" s="606"/>
      <c r="Y578" s="606"/>
      <c r="Z578" s="606"/>
      <c r="AA578" s="606"/>
      <c r="AB578" s="606"/>
      <c r="AC578" s="606"/>
      <c r="AD578" s="606"/>
      <c r="AE578" s="606"/>
      <c r="AF578" s="625"/>
      <c r="AG578" s="625"/>
      <c r="AH578" s="625"/>
      <c r="AI578" s="625"/>
      <c r="AJ578" s="625"/>
      <c r="AK578" s="625"/>
      <c r="AL578" s="625"/>
      <c r="AM578" s="625"/>
    </row>
    <row r="579" spans="2:39" s="672" customFormat="1" x14ac:dyDescent="0.25">
      <c r="B579" s="677"/>
      <c r="C579" s="677"/>
      <c r="D579" s="676"/>
      <c r="E579" s="675"/>
      <c r="F579" s="675"/>
      <c r="G579" s="673"/>
      <c r="H579" s="674"/>
      <c r="I579" s="673"/>
      <c r="J579" s="679" t="str">
        <f>IF(D579&lt;&gt;"",IF(E579&lt;&gt;"",VLOOKUP(CONCATENATE(D579,"-",E579),'[2]Three Phase - UG'!$C$8:$T$18,9,FALSE),""),"")</f>
        <v/>
      </c>
      <c r="K579" s="679" t="str">
        <f>IF(D579&lt;&gt;"",IF(E579&lt;&gt;"",VLOOKUP(CONCATENATE(D579,"-",E579),'[2]Three Phase - UG'!$C$8:$T$18,10,FALSE),""),"")</f>
        <v/>
      </c>
      <c r="L579" s="679" t="str">
        <f>IF(D579&lt;&gt;"",IF(E579&lt;&gt;"",VLOOKUP(CONCATENATE(D579,"-",E579),'[2]Three Phase - UG'!$C$8:$T$18,12,FALSE),""),"")</f>
        <v/>
      </c>
      <c r="M579" s="679" t="str">
        <f>IF(D579&lt;&gt;"",IF(E579&lt;&gt;"",VLOOKUP(CONCATENATE(D579,"-",E579),'[2]Three Phase - UG'!$C$8:$T$18,13,FALSE),""),"")</f>
        <v/>
      </c>
      <c r="N579" s="678" t="str">
        <f>IF(D579&lt;&gt;"",IF(E579&lt;&gt;"",VLOOKUP(CONCATENATE(D579,"-",E579),'[2]Three Phase - UG'!$C$8:$T$18,15,FALSE)*1000000,""),"")</f>
        <v/>
      </c>
      <c r="O579" s="679"/>
      <c r="P579" s="678"/>
      <c r="W579" s="671"/>
      <c r="X579" s="606"/>
      <c r="Y579" s="606"/>
      <c r="Z579" s="606"/>
      <c r="AA579" s="606"/>
      <c r="AB579" s="606"/>
      <c r="AC579" s="606"/>
      <c r="AD579" s="606"/>
      <c r="AE579" s="606"/>
      <c r="AF579" s="625"/>
      <c r="AG579" s="625"/>
      <c r="AH579" s="625"/>
      <c r="AI579" s="625"/>
      <c r="AJ579" s="625"/>
      <c r="AK579" s="625"/>
      <c r="AL579" s="625"/>
      <c r="AM579" s="625"/>
    </row>
    <row r="580" spans="2:39" s="672" customFormat="1" x14ac:dyDescent="0.25">
      <c r="B580" s="677"/>
      <c r="C580" s="677"/>
      <c r="D580" s="676"/>
      <c r="E580" s="675"/>
      <c r="F580" s="675"/>
      <c r="G580" s="673"/>
      <c r="H580" s="674"/>
      <c r="I580" s="673"/>
      <c r="J580" s="679" t="str">
        <f>IF(D580&lt;&gt;"",IF(E580&lt;&gt;"",VLOOKUP(CONCATENATE(D580,"-",E580),'[2]Three Phase - UG'!$C$8:$T$18,9,FALSE),""),"")</f>
        <v/>
      </c>
      <c r="K580" s="679" t="str">
        <f>IF(D580&lt;&gt;"",IF(E580&lt;&gt;"",VLOOKUP(CONCATENATE(D580,"-",E580),'[2]Three Phase - UG'!$C$8:$T$18,10,FALSE),""),"")</f>
        <v/>
      </c>
      <c r="L580" s="679" t="str">
        <f>IF(D580&lt;&gt;"",IF(E580&lt;&gt;"",VLOOKUP(CONCATENATE(D580,"-",E580),'[2]Three Phase - UG'!$C$8:$T$18,12,FALSE),""),"")</f>
        <v/>
      </c>
      <c r="M580" s="679" t="str">
        <f>IF(D580&lt;&gt;"",IF(E580&lt;&gt;"",VLOOKUP(CONCATENATE(D580,"-",E580),'[2]Three Phase - UG'!$C$8:$T$18,13,FALSE),""),"")</f>
        <v/>
      </c>
      <c r="N580" s="678" t="str">
        <f>IF(D580&lt;&gt;"",IF(E580&lt;&gt;"",VLOOKUP(CONCATENATE(D580,"-",E580),'[2]Three Phase - UG'!$C$8:$T$18,15,FALSE)*1000000,""),"")</f>
        <v/>
      </c>
      <c r="O580" s="679"/>
      <c r="P580" s="678"/>
      <c r="W580" s="671"/>
      <c r="X580" s="606"/>
      <c r="Y580" s="606"/>
      <c r="Z580" s="606"/>
      <c r="AA580" s="606"/>
      <c r="AB580" s="606"/>
      <c r="AC580" s="606"/>
      <c r="AD580" s="606"/>
      <c r="AE580" s="606"/>
      <c r="AF580" s="625"/>
      <c r="AG580" s="625"/>
      <c r="AH580" s="625"/>
      <c r="AI580" s="625"/>
      <c r="AJ580" s="625"/>
      <c r="AK580" s="625"/>
      <c r="AL580" s="625"/>
      <c r="AM580" s="625"/>
    </row>
    <row r="581" spans="2:39" s="672" customFormat="1" x14ac:dyDescent="0.25">
      <c r="B581" s="677"/>
      <c r="C581" s="677"/>
      <c r="D581" s="676"/>
      <c r="E581" s="675"/>
      <c r="F581" s="675"/>
      <c r="G581" s="673"/>
      <c r="H581" s="674"/>
      <c r="I581" s="673"/>
      <c r="J581" s="679" t="str">
        <f>IF(D581&lt;&gt;"",IF(E581&lt;&gt;"",VLOOKUP(CONCATENATE(D581,"-",E581),'[2]Three Phase - UG'!$C$8:$T$18,9,FALSE),""),"")</f>
        <v/>
      </c>
      <c r="K581" s="679" t="str">
        <f>IF(D581&lt;&gt;"",IF(E581&lt;&gt;"",VLOOKUP(CONCATENATE(D581,"-",E581),'[2]Three Phase - UG'!$C$8:$T$18,10,FALSE),""),"")</f>
        <v/>
      </c>
      <c r="L581" s="679" t="str">
        <f>IF(D581&lt;&gt;"",IF(E581&lt;&gt;"",VLOOKUP(CONCATENATE(D581,"-",E581),'[2]Three Phase - UG'!$C$8:$T$18,12,FALSE),""),"")</f>
        <v/>
      </c>
      <c r="M581" s="679" t="str">
        <f>IF(D581&lt;&gt;"",IF(E581&lt;&gt;"",VLOOKUP(CONCATENATE(D581,"-",E581),'[2]Three Phase - UG'!$C$8:$T$18,13,FALSE),""),"")</f>
        <v/>
      </c>
      <c r="N581" s="678" t="str">
        <f>IF(D581&lt;&gt;"",IF(E581&lt;&gt;"",VLOOKUP(CONCATENATE(D581,"-",E581),'[2]Three Phase - UG'!$C$8:$T$18,15,FALSE)*1000000,""),"")</f>
        <v/>
      </c>
      <c r="O581" s="679"/>
      <c r="P581" s="678"/>
      <c r="W581" s="671"/>
      <c r="X581" s="606"/>
      <c r="Y581" s="606"/>
      <c r="Z581" s="606"/>
      <c r="AA581" s="606"/>
      <c r="AB581" s="606"/>
      <c r="AC581" s="606"/>
      <c r="AD581" s="606"/>
      <c r="AE581" s="606"/>
      <c r="AF581" s="625"/>
      <c r="AG581" s="625"/>
      <c r="AH581" s="625"/>
      <c r="AI581" s="625"/>
      <c r="AJ581" s="625"/>
      <c r="AK581" s="625"/>
      <c r="AL581" s="625"/>
      <c r="AM581" s="625"/>
    </row>
    <row r="582" spans="2:39" s="672" customFormat="1" x14ac:dyDescent="0.25">
      <c r="B582" s="677"/>
      <c r="C582" s="677"/>
      <c r="D582" s="676"/>
      <c r="E582" s="675"/>
      <c r="F582" s="675"/>
      <c r="G582" s="673"/>
      <c r="H582" s="674"/>
      <c r="I582" s="673"/>
      <c r="J582" s="679" t="str">
        <f>IF(D582&lt;&gt;"",IF(E582&lt;&gt;"",VLOOKUP(CONCATENATE(D582,"-",E582),'[2]Three Phase - UG'!$C$8:$T$18,9,FALSE),""),"")</f>
        <v/>
      </c>
      <c r="K582" s="679" t="str">
        <f>IF(D582&lt;&gt;"",IF(E582&lt;&gt;"",VLOOKUP(CONCATENATE(D582,"-",E582),'[2]Three Phase - UG'!$C$8:$T$18,10,FALSE),""),"")</f>
        <v/>
      </c>
      <c r="L582" s="679" t="str">
        <f>IF(D582&lt;&gt;"",IF(E582&lt;&gt;"",VLOOKUP(CONCATENATE(D582,"-",E582),'[2]Three Phase - UG'!$C$8:$T$18,12,FALSE),""),"")</f>
        <v/>
      </c>
      <c r="M582" s="679" t="str">
        <f>IF(D582&lt;&gt;"",IF(E582&lt;&gt;"",VLOOKUP(CONCATENATE(D582,"-",E582),'[2]Three Phase - UG'!$C$8:$T$18,13,FALSE),""),"")</f>
        <v/>
      </c>
      <c r="N582" s="678" t="str">
        <f>IF(D582&lt;&gt;"",IF(E582&lt;&gt;"",VLOOKUP(CONCATENATE(D582,"-",E582),'[2]Three Phase - UG'!$C$8:$T$18,15,FALSE)*1000000,""),"")</f>
        <v/>
      </c>
      <c r="O582" s="679"/>
      <c r="P582" s="678"/>
      <c r="W582" s="671"/>
      <c r="X582" s="606"/>
      <c r="Y582" s="606"/>
      <c r="Z582" s="606"/>
      <c r="AA582" s="606"/>
      <c r="AB582" s="606"/>
      <c r="AC582" s="606"/>
      <c r="AD582" s="606"/>
      <c r="AE582" s="606"/>
      <c r="AF582" s="625"/>
      <c r="AG582" s="625"/>
      <c r="AH582" s="625"/>
      <c r="AI582" s="625"/>
      <c r="AJ582" s="625"/>
      <c r="AK582" s="625"/>
      <c r="AL582" s="625"/>
      <c r="AM582" s="625"/>
    </row>
    <row r="583" spans="2:39" s="672" customFormat="1" x14ac:dyDescent="0.25">
      <c r="B583" s="677"/>
      <c r="C583" s="677"/>
      <c r="D583" s="676"/>
      <c r="E583" s="675"/>
      <c r="F583" s="675"/>
      <c r="G583" s="673"/>
      <c r="H583" s="674"/>
      <c r="I583" s="673"/>
      <c r="J583" s="679" t="str">
        <f>IF(D583&lt;&gt;"",IF(E583&lt;&gt;"",VLOOKUP(CONCATENATE(D583,"-",E583),'[2]Three Phase - UG'!$C$8:$T$18,9,FALSE),""),"")</f>
        <v/>
      </c>
      <c r="K583" s="679" t="str">
        <f>IF(D583&lt;&gt;"",IF(E583&lt;&gt;"",VLOOKUP(CONCATENATE(D583,"-",E583),'[2]Three Phase - UG'!$C$8:$T$18,10,FALSE),""),"")</f>
        <v/>
      </c>
      <c r="L583" s="679" t="str">
        <f>IF(D583&lt;&gt;"",IF(E583&lt;&gt;"",VLOOKUP(CONCATENATE(D583,"-",E583),'[2]Three Phase - UG'!$C$8:$T$18,12,FALSE),""),"")</f>
        <v/>
      </c>
      <c r="M583" s="679" t="str">
        <f>IF(D583&lt;&gt;"",IF(E583&lt;&gt;"",VLOOKUP(CONCATENATE(D583,"-",E583),'[2]Three Phase - UG'!$C$8:$T$18,13,FALSE),""),"")</f>
        <v/>
      </c>
      <c r="N583" s="678" t="str">
        <f>IF(D583&lt;&gt;"",IF(E583&lt;&gt;"",VLOOKUP(CONCATENATE(D583,"-",E583),'[2]Three Phase - UG'!$C$8:$T$18,15,FALSE)*1000000,""),"")</f>
        <v/>
      </c>
      <c r="O583" s="679"/>
      <c r="P583" s="678"/>
      <c r="W583" s="671"/>
      <c r="X583" s="606"/>
      <c r="Y583" s="606"/>
      <c r="Z583" s="606"/>
      <c r="AA583" s="606"/>
      <c r="AB583" s="606"/>
      <c r="AC583" s="606"/>
      <c r="AD583" s="606"/>
      <c r="AE583" s="606"/>
      <c r="AF583" s="625"/>
      <c r="AG583" s="625"/>
      <c r="AH583" s="625"/>
      <c r="AI583" s="625"/>
      <c r="AJ583" s="625"/>
      <c r="AK583" s="625"/>
      <c r="AL583" s="625"/>
      <c r="AM583" s="625"/>
    </row>
    <row r="584" spans="2:39" s="672" customFormat="1" x14ac:dyDescent="0.25">
      <c r="B584" s="677"/>
      <c r="C584" s="677"/>
      <c r="D584" s="676"/>
      <c r="E584" s="675"/>
      <c r="F584" s="675"/>
      <c r="G584" s="673"/>
      <c r="H584" s="674"/>
      <c r="I584" s="673"/>
      <c r="J584" s="679" t="str">
        <f>IF(D584&lt;&gt;"",IF(E584&lt;&gt;"",VLOOKUP(CONCATENATE(D584,"-",E584),'[2]Three Phase - UG'!$C$8:$T$18,9,FALSE),""),"")</f>
        <v/>
      </c>
      <c r="K584" s="679" t="str">
        <f>IF(D584&lt;&gt;"",IF(E584&lt;&gt;"",VLOOKUP(CONCATENATE(D584,"-",E584),'[2]Three Phase - UG'!$C$8:$T$18,10,FALSE),""),"")</f>
        <v/>
      </c>
      <c r="L584" s="679" t="str">
        <f>IF(D584&lt;&gt;"",IF(E584&lt;&gt;"",VLOOKUP(CONCATENATE(D584,"-",E584),'[2]Three Phase - UG'!$C$8:$T$18,12,FALSE),""),"")</f>
        <v/>
      </c>
      <c r="M584" s="679" t="str">
        <f>IF(D584&lt;&gt;"",IF(E584&lt;&gt;"",VLOOKUP(CONCATENATE(D584,"-",E584),'[2]Three Phase - UG'!$C$8:$T$18,13,FALSE),""),"")</f>
        <v/>
      </c>
      <c r="N584" s="678" t="str">
        <f>IF(D584&lt;&gt;"",IF(E584&lt;&gt;"",VLOOKUP(CONCATENATE(D584,"-",E584),'[2]Three Phase - UG'!$C$8:$T$18,15,FALSE)*1000000,""),"")</f>
        <v/>
      </c>
      <c r="O584" s="679"/>
      <c r="P584" s="678"/>
      <c r="W584" s="671"/>
      <c r="X584" s="606"/>
      <c r="Y584" s="606"/>
      <c r="Z584" s="606"/>
      <c r="AA584" s="606"/>
      <c r="AB584" s="606"/>
      <c r="AC584" s="606"/>
      <c r="AD584" s="606"/>
      <c r="AE584" s="606"/>
      <c r="AF584" s="625"/>
      <c r="AG584" s="625"/>
      <c r="AH584" s="625"/>
      <c r="AI584" s="625"/>
      <c r="AJ584" s="625"/>
      <c r="AK584" s="625"/>
      <c r="AL584" s="625"/>
      <c r="AM584" s="625"/>
    </row>
    <row r="585" spans="2:39" s="672" customFormat="1" x14ac:dyDescent="0.25">
      <c r="B585" s="677"/>
      <c r="C585" s="677"/>
      <c r="D585" s="676"/>
      <c r="E585" s="675"/>
      <c r="F585" s="675"/>
      <c r="G585" s="673"/>
      <c r="H585" s="674"/>
      <c r="I585" s="673"/>
      <c r="J585" s="679" t="str">
        <f>IF(D585&lt;&gt;"",IF(E585&lt;&gt;"",VLOOKUP(CONCATENATE(D585,"-",E585),'[2]Three Phase - UG'!$C$8:$T$18,9,FALSE),""),"")</f>
        <v/>
      </c>
      <c r="K585" s="679" t="str">
        <f>IF(D585&lt;&gt;"",IF(E585&lt;&gt;"",VLOOKUP(CONCATENATE(D585,"-",E585),'[2]Three Phase - UG'!$C$8:$T$18,10,FALSE),""),"")</f>
        <v/>
      </c>
      <c r="L585" s="679" t="str">
        <f>IF(D585&lt;&gt;"",IF(E585&lt;&gt;"",VLOOKUP(CONCATENATE(D585,"-",E585),'[2]Three Phase - UG'!$C$8:$T$18,12,FALSE),""),"")</f>
        <v/>
      </c>
      <c r="M585" s="679" t="str">
        <f>IF(D585&lt;&gt;"",IF(E585&lt;&gt;"",VLOOKUP(CONCATENATE(D585,"-",E585),'[2]Three Phase - UG'!$C$8:$T$18,13,FALSE),""),"")</f>
        <v/>
      </c>
      <c r="N585" s="678" t="str">
        <f>IF(D585&lt;&gt;"",IF(E585&lt;&gt;"",VLOOKUP(CONCATENATE(D585,"-",E585),'[2]Three Phase - UG'!$C$8:$T$18,15,FALSE)*1000000,""),"")</f>
        <v/>
      </c>
      <c r="O585" s="679"/>
      <c r="P585" s="678"/>
      <c r="W585" s="671"/>
      <c r="X585" s="606"/>
      <c r="Y585" s="606"/>
      <c r="Z585" s="606"/>
      <c r="AA585" s="606"/>
      <c r="AB585" s="606"/>
      <c r="AC585" s="606"/>
      <c r="AD585" s="606"/>
      <c r="AE585" s="606"/>
      <c r="AF585" s="625"/>
      <c r="AG585" s="625"/>
      <c r="AH585" s="625"/>
      <c r="AI585" s="625"/>
      <c r="AJ585" s="625"/>
      <c r="AK585" s="625"/>
      <c r="AL585" s="625"/>
      <c r="AM585" s="625"/>
    </row>
    <row r="586" spans="2:39" s="672" customFormat="1" x14ac:dyDescent="0.25">
      <c r="B586" s="677"/>
      <c r="C586" s="677"/>
      <c r="D586" s="676"/>
      <c r="E586" s="675"/>
      <c r="F586" s="675"/>
      <c r="G586" s="673"/>
      <c r="H586" s="674"/>
      <c r="I586" s="673"/>
      <c r="J586" s="679" t="str">
        <f>IF(D586&lt;&gt;"",IF(E586&lt;&gt;"",VLOOKUP(CONCATENATE(D586,"-",E586),'[2]Three Phase - UG'!$C$8:$T$18,9,FALSE),""),"")</f>
        <v/>
      </c>
      <c r="K586" s="679" t="str">
        <f>IF(D586&lt;&gt;"",IF(E586&lt;&gt;"",VLOOKUP(CONCATENATE(D586,"-",E586),'[2]Three Phase - UG'!$C$8:$T$18,10,FALSE),""),"")</f>
        <v/>
      </c>
      <c r="L586" s="679" t="str">
        <f>IF(D586&lt;&gt;"",IF(E586&lt;&gt;"",VLOOKUP(CONCATENATE(D586,"-",E586),'[2]Three Phase - UG'!$C$8:$T$18,12,FALSE),""),"")</f>
        <v/>
      </c>
      <c r="M586" s="679" t="str">
        <f>IF(D586&lt;&gt;"",IF(E586&lt;&gt;"",VLOOKUP(CONCATENATE(D586,"-",E586),'[2]Three Phase - UG'!$C$8:$T$18,13,FALSE),""),"")</f>
        <v/>
      </c>
      <c r="N586" s="678" t="str">
        <f>IF(D586&lt;&gt;"",IF(E586&lt;&gt;"",VLOOKUP(CONCATENATE(D586,"-",E586),'[2]Three Phase - UG'!$C$8:$T$18,15,FALSE)*1000000,""),"")</f>
        <v/>
      </c>
      <c r="O586" s="679"/>
      <c r="P586" s="678"/>
      <c r="W586" s="671"/>
      <c r="X586" s="606"/>
      <c r="Y586" s="606"/>
      <c r="Z586" s="606"/>
      <c r="AA586" s="606"/>
      <c r="AB586" s="606"/>
      <c r="AC586" s="606"/>
      <c r="AD586" s="606"/>
      <c r="AE586" s="606"/>
      <c r="AF586" s="625"/>
      <c r="AG586" s="625"/>
      <c r="AH586" s="625"/>
      <c r="AI586" s="625"/>
      <c r="AJ586" s="625"/>
      <c r="AK586" s="625"/>
      <c r="AL586" s="625"/>
      <c r="AM586" s="625"/>
    </row>
    <row r="587" spans="2:39" s="672" customFormat="1" x14ac:dyDescent="0.25">
      <c r="B587" s="677"/>
      <c r="C587" s="677"/>
      <c r="D587" s="676"/>
      <c r="E587" s="675"/>
      <c r="F587" s="675"/>
      <c r="G587" s="673"/>
      <c r="H587" s="674"/>
      <c r="I587" s="673"/>
      <c r="J587" s="679" t="str">
        <f>IF(D587&lt;&gt;"",IF(E587&lt;&gt;"",VLOOKUP(CONCATENATE(D587,"-",E587),'[2]Three Phase - UG'!$C$8:$T$18,9,FALSE),""),"")</f>
        <v/>
      </c>
      <c r="K587" s="679" t="str">
        <f>IF(D587&lt;&gt;"",IF(E587&lt;&gt;"",VLOOKUP(CONCATENATE(D587,"-",E587),'[2]Three Phase - UG'!$C$8:$T$18,10,FALSE),""),"")</f>
        <v/>
      </c>
      <c r="L587" s="679" t="str">
        <f>IF(D587&lt;&gt;"",IF(E587&lt;&gt;"",VLOOKUP(CONCATENATE(D587,"-",E587),'[2]Three Phase - UG'!$C$8:$T$18,12,FALSE),""),"")</f>
        <v/>
      </c>
      <c r="M587" s="679" t="str">
        <f>IF(D587&lt;&gt;"",IF(E587&lt;&gt;"",VLOOKUP(CONCATENATE(D587,"-",E587),'[2]Three Phase - UG'!$C$8:$T$18,13,FALSE),""),"")</f>
        <v/>
      </c>
      <c r="N587" s="678" t="str">
        <f>IF(D587&lt;&gt;"",IF(E587&lt;&gt;"",VLOOKUP(CONCATENATE(D587,"-",E587),'[2]Three Phase - UG'!$C$8:$T$18,15,FALSE)*1000000,""),"")</f>
        <v/>
      </c>
      <c r="O587" s="679"/>
      <c r="P587" s="678"/>
      <c r="W587" s="671"/>
      <c r="X587" s="606"/>
      <c r="Y587" s="606"/>
      <c r="Z587" s="606"/>
      <c r="AA587" s="606"/>
      <c r="AB587" s="606"/>
      <c r="AC587" s="606"/>
      <c r="AD587" s="606"/>
      <c r="AE587" s="606"/>
      <c r="AF587" s="625"/>
      <c r="AG587" s="625"/>
      <c r="AH587" s="625"/>
      <c r="AI587" s="625"/>
      <c r="AJ587" s="625"/>
      <c r="AK587" s="625"/>
      <c r="AL587" s="625"/>
      <c r="AM587" s="625"/>
    </row>
    <row r="588" spans="2:39" s="672" customFormat="1" x14ac:dyDescent="0.25">
      <c r="B588" s="677"/>
      <c r="C588" s="677"/>
      <c r="D588" s="676"/>
      <c r="E588" s="675"/>
      <c r="F588" s="675"/>
      <c r="G588" s="673"/>
      <c r="H588" s="674"/>
      <c r="I588" s="673"/>
      <c r="J588" s="679" t="str">
        <f>IF(D588&lt;&gt;"",IF(E588&lt;&gt;"",VLOOKUP(CONCATENATE(D588,"-",E588),'[2]Three Phase - UG'!$C$8:$T$18,9,FALSE),""),"")</f>
        <v/>
      </c>
      <c r="K588" s="679" t="str">
        <f>IF(D588&lt;&gt;"",IF(E588&lt;&gt;"",VLOOKUP(CONCATENATE(D588,"-",E588),'[2]Three Phase - UG'!$C$8:$T$18,10,FALSE),""),"")</f>
        <v/>
      </c>
      <c r="L588" s="679" t="str">
        <f>IF(D588&lt;&gt;"",IF(E588&lt;&gt;"",VLOOKUP(CONCATENATE(D588,"-",E588),'[2]Three Phase - UG'!$C$8:$T$18,12,FALSE),""),"")</f>
        <v/>
      </c>
      <c r="M588" s="679" t="str">
        <f>IF(D588&lt;&gt;"",IF(E588&lt;&gt;"",VLOOKUP(CONCATENATE(D588,"-",E588),'[2]Three Phase - UG'!$C$8:$T$18,13,FALSE),""),"")</f>
        <v/>
      </c>
      <c r="N588" s="678" t="str">
        <f>IF(D588&lt;&gt;"",IF(E588&lt;&gt;"",VLOOKUP(CONCATENATE(D588,"-",E588),'[2]Three Phase - UG'!$C$8:$T$18,15,FALSE)*1000000,""),"")</f>
        <v/>
      </c>
      <c r="O588" s="679"/>
      <c r="P588" s="678"/>
      <c r="W588" s="671"/>
      <c r="X588" s="606"/>
      <c r="Y588" s="606"/>
      <c r="Z588" s="606"/>
      <c r="AA588" s="606"/>
      <c r="AB588" s="606"/>
      <c r="AC588" s="606"/>
      <c r="AD588" s="606"/>
      <c r="AE588" s="606"/>
      <c r="AF588" s="625"/>
      <c r="AG588" s="625"/>
      <c r="AH588" s="625"/>
      <c r="AI588" s="625"/>
      <c r="AJ588" s="625"/>
      <c r="AK588" s="625"/>
      <c r="AL588" s="625"/>
      <c r="AM588" s="625"/>
    </row>
    <row r="589" spans="2:39" s="672" customFormat="1" x14ac:dyDescent="0.25">
      <c r="B589" s="677"/>
      <c r="C589" s="677"/>
      <c r="D589" s="676"/>
      <c r="E589" s="675"/>
      <c r="F589" s="675"/>
      <c r="G589" s="673"/>
      <c r="H589" s="674"/>
      <c r="I589" s="673"/>
      <c r="J589" s="679" t="str">
        <f>IF(D589&lt;&gt;"",IF(E589&lt;&gt;"",VLOOKUP(CONCATENATE(D589,"-",E589),'[2]Three Phase - UG'!$C$8:$T$18,9,FALSE),""),"")</f>
        <v/>
      </c>
      <c r="K589" s="679" t="str">
        <f>IF(D589&lt;&gt;"",IF(E589&lt;&gt;"",VLOOKUP(CONCATENATE(D589,"-",E589),'[2]Three Phase - UG'!$C$8:$T$18,10,FALSE),""),"")</f>
        <v/>
      </c>
      <c r="L589" s="679" t="str">
        <f>IF(D589&lt;&gt;"",IF(E589&lt;&gt;"",VLOOKUP(CONCATENATE(D589,"-",E589),'[2]Three Phase - UG'!$C$8:$T$18,12,FALSE),""),"")</f>
        <v/>
      </c>
      <c r="M589" s="679" t="str">
        <f>IF(D589&lt;&gt;"",IF(E589&lt;&gt;"",VLOOKUP(CONCATENATE(D589,"-",E589),'[2]Three Phase - UG'!$C$8:$T$18,13,FALSE),""),"")</f>
        <v/>
      </c>
      <c r="N589" s="678" t="str">
        <f>IF(D589&lt;&gt;"",IF(E589&lt;&gt;"",VLOOKUP(CONCATENATE(D589,"-",E589),'[2]Three Phase - UG'!$C$8:$T$18,15,FALSE)*1000000,""),"")</f>
        <v/>
      </c>
      <c r="O589" s="679"/>
      <c r="P589" s="678"/>
      <c r="W589" s="671"/>
      <c r="X589" s="606"/>
      <c r="Y589" s="606"/>
      <c r="Z589" s="606"/>
      <c r="AA589" s="606"/>
      <c r="AB589" s="606"/>
      <c r="AC589" s="606"/>
      <c r="AD589" s="606"/>
      <c r="AE589" s="606"/>
      <c r="AF589" s="625"/>
      <c r="AG589" s="625"/>
      <c r="AH589" s="625"/>
      <c r="AI589" s="625"/>
      <c r="AJ589" s="625"/>
      <c r="AK589" s="625"/>
      <c r="AL589" s="625"/>
      <c r="AM589" s="625"/>
    </row>
    <row r="590" spans="2:39" s="672" customFormat="1" x14ac:dyDescent="0.25">
      <c r="B590" s="677"/>
      <c r="C590" s="677"/>
      <c r="D590" s="676"/>
      <c r="E590" s="675"/>
      <c r="F590" s="675"/>
      <c r="G590" s="673"/>
      <c r="H590" s="674"/>
      <c r="I590" s="673"/>
      <c r="J590" s="679" t="str">
        <f>IF(D590&lt;&gt;"",IF(E590&lt;&gt;"",VLOOKUP(CONCATENATE(D590,"-",E590),'[2]Three Phase - UG'!$C$8:$T$18,9,FALSE),""),"")</f>
        <v/>
      </c>
      <c r="K590" s="679" t="str">
        <f>IF(D590&lt;&gt;"",IF(E590&lt;&gt;"",VLOOKUP(CONCATENATE(D590,"-",E590),'[2]Three Phase - UG'!$C$8:$T$18,10,FALSE),""),"")</f>
        <v/>
      </c>
      <c r="L590" s="679" t="str">
        <f>IF(D590&lt;&gt;"",IF(E590&lt;&gt;"",VLOOKUP(CONCATENATE(D590,"-",E590),'[2]Three Phase - UG'!$C$8:$T$18,12,FALSE),""),"")</f>
        <v/>
      </c>
      <c r="M590" s="679" t="str">
        <f>IF(D590&lt;&gt;"",IF(E590&lt;&gt;"",VLOOKUP(CONCATENATE(D590,"-",E590),'[2]Three Phase - UG'!$C$8:$T$18,13,FALSE),""),"")</f>
        <v/>
      </c>
      <c r="N590" s="678" t="str">
        <f>IF(D590&lt;&gt;"",IF(E590&lt;&gt;"",VLOOKUP(CONCATENATE(D590,"-",E590),'[2]Three Phase - UG'!$C$8:$T$18,15,FALSE)*1000000,""),"")</f>
        <v/>
      </c>
      <c r="O590" s="679"/>
      <c r="P590" s="678"/>
      <c r="W590" s="671"/>
      <c r="X590" s="606"/>
      <c r="Y590" s="606"/>
      <c r="Z590" s="606"/>
      <c r="AA590" s="606"/>
      <c r="AB590" s="606"/>
      <c r="AC590" s="606"/>
      <c r="AD590" s="606"/>
      <c r="AE590" s="606"/>
      <c r="AF590" s="625"/>
      <c r="AG590" s="625"/>
      <c r="AH590" s="625"/>
      <c r="AI590" s="625"/>
      <c r="AJ590" s="625"/>
      <c r="AK590" s="625"/>
      <c r="AL590" s="625"/>
      <c r="AM590" s="625"/>
    </row>
    <row r="591" spans="2:39" s="672" customFormat="1" x14ac:dyDescent="0.25">
      <c r="B591" s="677"/>
      <c r="C591" s="677"/>
      <c r="D591" s="676"/>
      <c r="E591" s="675"/>
      <c r="F591" s="675"/>
      <c r="G591" s="673"/>
      <c r="H591" s="674"/>
      <c r="I591" s="673"/>
      <c r="J591" s="679" t="str">
        <f>IF(D591&lt;&gt;"",IF(E591&lt;&gt;"",VLOOKUP(CONCATENATE(D591,"-",E591),'[2]Three Phase - UG'!$C$8:$T$18,9,FALSE),""),"")</f>
        <v/>
      </c>
      <c r="K591" s="679" t="str">
        <f>IF(D591&lt;&gt;"",IF(E591&lt;&gt;"",VLOOKUP(CONCATENATE(D591,"-",E591),'[2]Three Phase - UG'!$C$8:$T$18,10,FALSE),""),"")</f>
        <v/>
      </c>
      <c r="L591" s="679" t="str">
        <f>IF(D591&lt;&gt;"",IF(E591&lt;&gt;"",VLOOKUP(CONCATENATE(D591,"-",E591),'[2]Three Phase - UG'!$C$8:$T$18,12,FALSE),""),"")</f>
        <v/>
      </c>
      <c r="M591" s="679" t="str">
        <f>IF(D591&lt;&gt;"",IF(E591&lt;&gt;"",VLOOKUP(CONCATENATE(D591,"-",E591),'[2]Three Phase - UG'!$C$8:$T$18,13,FALSE),""),"")</f>
        <v/>
      </c>
      <c r="N591" s="678" t="str">
        <f>IF(D591&lt;&gt;"",IF(E591&lt;&gt;"",VLOOKUP(CONCATENATE(D591,"-",E591),'[2]Three Phase - UG'!$C$8:$T$18,15,FALSE)*1000000,""),"")</f>
        <v/>
      </c>
      <c r="O591" s="679"/>
      <c r="P591" s="678"/>
      <c r="W591" s="671"/>
      <c r="X591" s="606"/>
      <c r="Y591" s="606"/>
      <c r="Z591" s="606"/>
      <c r="AA591" s="606"/>
      <c r="AB591" s="606"/>
      <c r="AC591" s="606"/>
      <c r="AD591" s="606"/>
      <c r="AE591" s="606"/>
      <c r="AF591" s="625"/>
      <c r="AG591" s="625"/>
      <c r="AH591" s="625"/>
      <c r="AI591" s="625"/>
      <c r="AJ591" s="625"/>
      <c r="AK591" s="625"/>
      <c r="AL591" s="625"/>
      <c r="AM591" s="625"/>
    </row>
    <row r="592" spans="2:39" s="672" customFormat="1" x14ac:dyDescent="0.25">
      <c r="B592" s="677"/>
      <c r="C592" s="677"/>
      <c r="D592" s="676"/>
      <c r="E592" s="675"/>
      <c r="F592" s="675"/>
      <c r="G592" s="673"/>
      <c r="H592" s="674"/>
      <c r="I592" s="673"/>
      <c r="J592" s="679" t="str">
        <f>IF(D592&lt;&gt;"",IF(E592&lt;&gt;"",VLOOKUP(CONCATENATE(D592,"-",E592),'[2]Three Phase - UG'!$C$8:$T$18,9,FALSE),""),"")</f>
        <v/>
      </c>
      <c r="K592" s="679" t="str">
        <f>IF(D592&lt;&gt;"",IF(E592&lt;&gt;"",VLOOKUP(CONCATENATE(D592,"-",E592),'[2]Three Phase - UG'!$C$8:$T$18,10,FALSE),""),"")</f>
        <v/>
      </c>
      <c r="L592" s="679" t="str">
        <f>IF(D592&lt;&gt;"",IF(E592&lt;&gt;"",VLOOKUP(CONCATENATE(D592,"-",E592),'[2]Three Phase - UG'!$C$8:$T$18,12,FALSE),""),"")</f>
        <v/>
      </c>
      <c r="M592" s="679" t="str">
        <f>IF(D592&lt;&gt;"",IF(E592&lt;&gt;"",VLOOKUP(CONCATENATE(D592,"-",E592),'[2]Three Phase - UG'!$C$8:$T$18,13,FALSE),""),"")</f>
        <v/>
      </c>
      <c r="N592" s="678" t="str">
        <f>IF(D592&lt;&gt;"",IF(E592&lt;&gt;"",VLOOKUP(CONCATENATE(D592,"-",E592),'[2]Three Phase - UG'!$C$8:$T$18,15,FALSE)*1000000,""),"")</f>
        <v/>
      </c>
      <c r="O592" s="679"/>
      <c r="P592" s="678"/>
      <c r="W592" s="671"/>
      <c r="X592" s="606"/>
      <c r="Y592" s="606"/>
      <c r="Z592" s="606"/>
      <c r="AA592" s="606"/>
      <c r="AB592" s="606"/>
      <c r="AC592" s="606"/>
      <c r="AD592" s="606"/>
      <c r="AE592" s="606"/>
      <c r="AF592" s="625"/>
      <c r="AG592" s="625"/>
      <c r="AH592" s="625"/>
      <c r="AI592" s="625"/>
      <c r="AJ592" s="625"/>
      <c r="AK592" s="625"/>
      <c r="AL592" s="625"/>
      <c r="AM592" s="625"/>
    </row>
    <row r="593" spans="2:39" s="672" customFormat="1" x14ac:dyDescent="0.25">
      <c r="B593" s="677"/>
      <c r="C593" s="677"/>
      <c r="D593" s="676"/>
      <c r="E593" s="675"/>
      <c r="F593" s="675"/>
      <c r="G593" s="673"/>
      <c r="H593" s="674"/>
      <c r="I593" s="673"/>
      <c r="J593" s="679" t="str">
        <f>IF(D593&lt;&gt;"",IF(E593&lt;&gt;"",VLOOKUP(CONCATENATE(D593,"-",E593),'[2]Three Phase - UG'!$C$8:$T$18,9,FALSE),""),"")</f>
        <v/>
      </c>
      <c r="K593" s="679" t="str">
        <f>IF(D593&lt;&gt;"",IF(E593&lt;&gt;"",VLOOKUP(CONCATENATE(D593,"-",E593),'[2]Three Phase - UG'!$C$8:$T$18,10,FALSE),""),"")</f>
        <v/>
      </c>
      <c r="L593" s="679" t="str">
        <f>IF(D593&lt;&gt;"",IF(E593&lt;&gt;"",VLOOKUP(CONCATENATE(D593,"-",E593),'[2]Three Phase - UG'!$C$8:$T$18,12,FALSE),""),"")</f>
        <v/>
      </c>
      <c r="M593" s="679" t="str">
        <f>IF(D593&lt;&gt;"",IF(E593&lt;&gt;"",VLOOKUP(CONCATENATE(D593,"-",E593),'[2]Three Phase - UG'!$C$8:$T$18,13,FALSE),""),"")</f>
        <v/>
      </c>
      <c r="N593" s="678" t="str">
        <f>IF(D593&lt;&gt;"",IF(E593&lt;&gt;"",VLOOKUP(CONCATENATE(D593,"-",E593),'[2]Three Phase - UG'!$C$8:$T$18,15,FALSE)*1000000,""),"")</f>
        <v/>
      </c>
      <c r="O593" s="679"/>
      <c r="P593" s="678"/>
      <c r="W593" s="671"/>
      <c r="X593" s="606"/>
      <c r="Y593" s="606"/>
      <c r="Z593" s="606"/>
      <c r="AA593" s="606"/>
      <c r="AB593" s="606"/>
      <c r="AC593" s="606"/>
      <c r="AD593" s="606"/>
      <c r="AE593" s="606"/>
      <c r="AF593" s="625"/>
      <c r="AG593" s="625"/>
      <c r="AH593" s="625"/>
      <c r="AI593" s="625"/>
      <c r="AJ593" s="625"/>
      <c r="AK593" s="625"/>
      <c r="AL593" s="625"/>
      <c r="AM593" s="625"/>
    </row>
    <row r="594" spans="2:39" s="672" customFormat="1" x14ac:dyDescent="0.25">
      <c r="B594" s="677"/>
      <c r="C594" s="677"/>
      <c r="D594" s="676"/>
      <c r="E594" s="675"/>
      <c r="F594" s="675"/>
      <c r="G594" s="673"/>
      <c r="H594" s="674"/>
      <c r="I594" s="673"/>
      <c r="J594" s="679" t="str">
        <f>IF(D594&lt;&gt;"",IF(E594&lt;&gt;"",VLOOKUP(CONCATENATE(D594,"-",E594),'[2]Three Phase - UG'!$C$8:$T$18,9,FALSE),""),"")</f>
        <v/>
      </c>
      <c r="K594" s="679" t="str">
        <f>IF(D594&lt;&gt;"",IF(E594&lt;&gt;"",VLOOKUP(CONCATENATE(D594,"-",E594),'[2]Three Phase - UG'!$C$8:$T$18,10,FALSE),""),"")</f>
        <v/>
      </c>
      <c r="L594" s="679" t="str">
        <f>IF(D594&lt;&gt;"",IF(E594&lt;&gt;"",VLOOKUP(CONCATENATE(D594,"-",E594),'[2]Three Phase - UG'!$C$8:$T$18,12,FALSE),""),"")</f>
        <v/>
      </c>
      <c r="M594" s="679" t="str">
        <f>IF(D594&lt;&gt;"",IF(E594&lt;&gt;"",VLOOKUP(CONCATENATE(D594,"-",E594),'[2]Three Phase - UG'!$C$8:$T$18,13,FALSE),""),"")</f>
        <v/>
      </c>
      <c r="N594" s="678" t="str">
        <f>IF(D594&lt;&gt;"",IF(E594&lt;&gt;"",VLOOKUP(CONCATENATE(D594,"-",E594),'[2]Three Phase - UG'!$C$8:$T$18,15,FALSE)*1000000,""),"")</f>
        <v/>
      </c>
      <c r="O594" s="679"/>
      <c r="P594" s="678"/>
      <c r="W594" s="671"/>
      <c r="X594" s="606"/>
      <c r="Y594" s="606"/>
      <c r="Z594" s="606"/>
      <c r="AA594" s="606"/>
      <c r="AB594" s="606"/>
      <c r="AC594" s="606"/>
      <c r="AD594" s="606"/>
      <c r="AE594" s="606"/>
      <c r="AF594" s="625"/>
      <c r="AG594" s="625"/>
      <c r="AH594" s="625"/>
      <c r="AI594" s="625"/>
      <c r="AJ594" s="625"/>
      <c r="AK594" s="625"/>
      <c r="AL594" s="625"/>
      <c r="AM594" s="625"/>
    </row>
    <row r="595" spans="2:39" s="672" customFormat="1" x14ac:dyDescent="0.25">
      <c r="B595" s="677"/>
      <c r="C595" s="677"/>
      <c r="D595" s="676"/>
      <c r="E595" s="675"/>
      <c r="F595" s="675"/>
      <c r="G595" s="673"/>
      <c r="H595" s="674"/>
      <c r="I595" s="673"/>
      <c r="J595" s="679" t="str">
        <f>IF(D595&lt;&gt;"",IF(E595&lt;&gt;"",VLOOKUP(CONCATENATE(D595,"-",E595),'[2]Three Phase - UG'!$C$8:$T$18,9,FALSE),""),"")</f>
        <v/>
      </c>
      <c r="K595" s="679" t="str">
        <f>IF(D595&lt;&gt;"",IF(E595&lt;&gt;"",VLOOKUP(CONCATENATE(D595,"-",E595),'[2]Three Phase - UG'!$C$8:$T$18,10,FALSE),""),"")</f>
        <v/>
      </c>
      <c r="L595" s="679" t="str">
        <f>IF(D595&lt;&gt;"",IF(E595&lt;&gt;"",VLOOKUP(CONCATENATE(D595,"-",E595),'[2]Three Phase - UG'!$C$8:$T$18,12,FALSE),""),"")</f>
        <v/>
      </c>
      <c r="M595" s="679" t="str">
        <f>IF(D595&lt;&gt;"",IF(E595&lt;&gt;"",VLOOKUP(CONCATENATE(D595,"-",E595),'[2]Three Phase - UG'!$C$8:$T$18,13,FALSE),""),"")</f>
        <v/>
      </c>
      <c r="N595" s="678" t="str">
        <f>IF(D595&lt;&gt;"",IF(E595&lt;&gt;"",VLOOKUP(CONCATENATE(D595,"-",E595),'[2]Three Phase - UG'!$C$8:$T$18,15,FALSE)*1000000,""),"")</f>
        <v/>
      </c>
      <c r="O595" s="679"/>
      <c r="P595" s="678"/>
      <c r="W595" s="671"/>
      <c r="X595" s="606"/>
      <c r="Y595" s="606"/>
      <c r="Z595" s="606"/>
      <c r="AA595" s="606"/>
      <c r="AB595" s="606"/>
      <c r="AC595" s="606"/>
      <c r="AD595" s="606"/>
      <c r="AE595" s="606"/>
      <c r="AF595" s="625"/>
      <c r="AG595" s="625"/>
      <c r="AH595" s="625"/>
      <c r="AI595" s="625"/>
      <c r="AJ595" s="625"/>
      <c r="AK595" s="625"/>
      <c r="AL595" s="625"/>
      <c r="AM595" s="625"/>
    </row>
    <row r="596" spans="2:39" s="672" customFormat="1" x14ac:dyDescent="0.25">
      <c r="B596" s="677"/>
      <c r="C596" s="677"/>
      <c r="D596" s="676"/>
      <c r="E596" s="675"/>
      <c r="F596" s="675"/>
      <c r="G596" s="673"/>
      <c r="H596" s="674"/>
      <c r="I596" s="673"/>
      <c r="J596" s="679" t="str">
        <f>IF(D596&lt;&gt;"",IF(E596&lt;&gt;"",VLOOKUP(CONCATENATE(D596,"-",E596),'[2]Three Phase - UG'!$C$8:$T$18,9,FALSE),""),"")</f>
        <v/>
      </c>
      <c r="K596" s="679" t="str">
        <f>IF(D596&lt;&gt;"",IF(E596&lt;&gt;"",VLOOKUP(CONCATENATE(D596,"-",E596),'[2]Three Phase - UG'!$C$8:$T$18,10,FALSE),""),"")</f>
        <v/>
      </c>
      <c r="L596" s="679" t="str">
        <f>IF(D596&lt;&gt;"",IF(E596&lt;&gt;"",VLOOKUP(CONCATENATE(D596,"-",E596),'[2]Three Phase - UG'!$C$8:$T$18,12,FALSE),""),"")</f>
        <v/>
      </c>
      <c r="M596" s="679" t="str">
        <f>IF(D596&lt;&gt;"",IF(E596&lt;&gt;"",VLOOKUP(CONCATENATE(D596,"-",E596),'[2]Three Phase - UG'!$C$8:$T$18,13,FALSE),""),"")</f>
        <v/>
      </c>
      <c r="N596" s="678" t="str">
        <f>IF(D596&lt;&gt;"",IF(E596&lt;&gt;"",VLOOKUP(CONCATENATE(D596,"-",E596),'[2]Three Phase - UG'!$C$8:$T$18,15,FALSE)*1000000,""),"")</f>
        <v/>
      </c>
      <c r="O596" s="679"/>
      <c r="P596" s="678"/>
      <c r="W596" s="671"/>
      <c r="X596" s="606"/>
      <c r="Y596" s="606"/>
      <c r="Z596" s="606"/>
      <c r="AA596" s="606"/>
      <c r="AB596" s="606"/>
      <c r="AC596" s="606"/>
      <c r="AD596" s="606"/>
      <c r="AE596" s="606"/>
      <c r="AF596" s="625"/>
      <c r="AG596" s="625"/>
      <c r="AH596" s="625"/>
      <c r="AI596" s="625"/>
      <c r="AJ596" s="625"/>
      <c r="AK596" s="625"/>
      <c r="AL596" s="625"/>
      <c r="AM596" s="625"/>
    </row>
    <row r="597" spans="2:39" s="672" customFormat="1" x14ac:dyDescent="0.25">
      <c r="B597" s="677"/>
      <c r="C597" s="677"/>
      <c r="D597" s="676"/>
      <c r="E597" s="675"/>
      <c r="F597" s="675"/>
      <c r="G597" s="673"/>
      <c r="H597" s="674"/>
      <c r="I597" s="673"/>
      <c r="J597" s="679" t="str">
        <f>IF(D597&lt;&gt;"",IF(E597&lt;&gt;"",VLOOKUP(CONCATENATE(D597,"-",E597),'[2]Three Phase - UG'!$C$8:$T$18,9,FALSE),""),"")</f>
        <v/>
      </c>
      <c r="K597" s="679" t="str">
        <f>IF(D597&lt;&gt;"",IF(E597&lt;&gt;"",VLOOKUP(CONCATENATE(D597,"-",E597),'[2]Three Phase - UG'!$C$8:$T$18,10,FALSE),""),"")</f>
        <v/>
      </c>
      <c r="L597" s="679" t="str">
        <f>IF(D597&lt;&gt;"",IF(E597&lt;&gt;"",VLOOKUP(CONCATENATE(D597,"-",E597),'[2]Three Phase - UG'!$C$8:$T$18,12,FALSE),""),"")</f>
        <v/>
      </c>
      <c r="M597" s="679" t="str">
        <f>IF(D597&lt;&gt;"",IF(E597&lt;&gt;"",VLOOKUP(CONCATENATE(D597,"-",E597),'[2]Three Phase - UG'!$C$8:$T$18,13,FALSE),""),"")</f>
        <v/>
      </c>
      <c r="N597" s="678" t="str">
        <f>IF(D597&lt;&gt;"",IF(E597&lt;&gt;"",VLOOKUP(CONCATENATE(D597,"-",E597),'[2]Three Phase - UG'!$C$8:$T$18,15,FALSE)*1000000,""),"")</f>
        <v/>
      </c>
      <c r="O597" s="679"/>
      <c r="P597" s="678"/>
      <c r="W597" s="671"/>
      <c r="X597" s="606"/>
      <c r="Y597" s="606"/>
      <c r="Z597" s="606"/>
      <c r="AA597" s="606"/>
      <c r="AB597" s="606"/>
      <c r="AC597" s="606"/>
      <c r="AD597" s="606"/>
      <c r="AE597" s="606"/>
      <c r="AF597" s="625"/>
      <c r="AG597" s="625"/>
      <c r="AH597" s="625"/>
      <c r="AI597" s="625"/>
      <c r="AJ597" s="625"/>
      <c r="AK597" s="625"/>
      <c r="AL597" s="625"/>
      <c r="AM597" s="625"/>
    </row>
    <row r="598" spans="2:39" s="672" customFormat="1" x14ac:dyDescent="0.25">
      <c r="B598" s="677"/>
      <c r="C598" s="677"/>
      <c r="D598" s="676"/>
      <c r="E598" s="675"/>
      <c r="F598" s="675"/>
      <c r="G598" s="673"/>
      <c r="H598" s="674"/>
      <c r="I598" s="673"/>
      <c r="J598" s="679" t="str">
        <f>IF(D598&lt;&gt;"",IF(E598&lt;&gt;"",VLOOKUP(CONCATENATE(D598,"-",E598),'[2]Three Phase - UG'!$C$8:$T$18,9,FALSE),""),"")</f>
        <v/>
      </c>
      <c r="K598" s="679" t="str">
        <f>IF(D598&lt;&gt;"",IF(E598&lt;&gt;"",VLOOKUP(CONCATENATE(D598,"-",E598),'[2]Three Phase - UG'!$C$8:$T$18,10,FALSE),""),"")</f>
        <v/>
      </c>
      <c r="L598" s="679" t="str">
        <f>IF(D598&lt;&gt;"",IF(E598&lt;&gt;"",VLOOKUP(CONCATENATE(D598,"-",E598),'[2]Three Phase - UG'!$C$8:$T$18,12,FALSE),""),"")</f>
        <v/>
      </c>
      <c r="M598" s="679" t="str">
        <f>IF(D598&lt;&gt;"",IF(E598&lt;&gt;"",VLOOKUP(CONCATENATE(D598,"-",E598),'[2]Three Phase - UG'!$C$8:$T$18,13,FALSE),""),"")</f>
        <v/>
      </c>
      <c r="N598" s="678" t="str">
        <f>IF(D598&lt;&gt;"",IF(E598&lt;&gt;"",VLOOKUP(CONCATENATE(D598,"-",E598),'[2]Three Phase - UG'!$C$8:$T$18,15,FALSE)*1000000,""),"")</f>
        <v/>
      </c>
      <c r="O598" s="679"/>
      <c r="P598" s="678"/>
      <c r="W598" s="671"/>
      <c r="X598" s="606"/>
      <c r="Y598" s="606"/>
      <c r="Z598" s="606"/>
      <c r="AA598" s="606"/>
      <c r="AB598" s="606"/>
      <c r="AC598" s="606"/>
      <c r="AD598" s="606"/>
      <c r="AE598" s="606"/>
      <c r="AF598" s="625"/>
      <c r="AG598" s="625"/>
      <c r="AH598" s="625"/>
      <c r="AI598" s="625"/>
      <c r="AJ598" s="625"/>
      <c r="AK598" s="625"/>
      <c r="AL598" s="625"/>
      <c r="AM598" s="625"/>
    </row>
    <row r="599" spans="2:39" s="672" customFormat="1" x14ac:dyDescent="0.25">
      <c r="B599" s="677"/>
      <c r="C599" s="677"/>
      <c r="D599" s="676"/>
      <c r="E599" s="675"/>
      <c r="F599" s="675"/>
      <c r="G599" s="673"/>
      <c r="H599" s="674"/>
      <c r="I599" s="673"/>
      <c r="J599" s="679" t="str">
        <f>IF(D599&lt;&gt;"",IF(E599&lt;&gt;"",VLOOKUP(CONCATENATE(D599,"-",E599),'[2]Three Phase - UG'!$C$8:$T$18,9,FALSE),""),"")</f>
        <v/>
      </c>
      <c r="K599" s="679" t="str">
        <f>IF(D599&lt;&gt;"",IF(E599&lt;&gt;"",VLOOKUP(CONCATENATE(D599,"-",E599),'[2]Three Phase - UG'!$C$8:$T$18,10,FALSE),""),"")</f>
        <v/>
      </c>
      <c r="L599" s="679" t="str">
        <f>IF(D599&lt;&gt;"",IF(E599&lt;&gt;"",VLOOKUP(CONCATENATE(D599,"-",E599),'[2]Three Phase - UG'!$C$8:$T$18,12,FALSE),""),"")</f>
        <v/>
      </c>
      <c r="M599" s="679" t="str">
        <f>IF(D599&lt;&gt;"",IF(E599&lt;&gt;"",VLOOKUP(CONCATENATE(D599,"-",E599),'[2]Three Phase - UG'!$C$8:$T$18,13,FALSE),""),"")</f>
        <v/>
      </c>
      <c r="N599" s="678" t="str">
        <f>IF(D599&lt;&gt;"",IF(E599&lt;&gt;"",VLOOKUP(CONCATENATE(D599,"-",E599),'[2]Three Phase - UG'!$C$8:$T$18,15,FALSE)*1000000,""),"")</f>
        <v/>
      </c>
      <c r="O599" s="679"/>
      <c r="P599" s="678"/>
      <c r="W599" s="671"/>
      <c r="X599" s="606"/>
      <c r="Y599" s="606"/>
      <c r="Z599" s="606"/>
      <c r="AA599" s="606"/>
      <c r="AB599" s="606"/>
      <c r="AC599" s="606"/>
      <c r="AD599" s="606"/>
      <c r="AE599" s="606"/>
      <c r="AF599" s="625"/>
      <c r="AG599" s="625"/>
      <c r="AH599" s="625"/>
      <c r="AI599" s="625"/>
      <c r="AJ599" s="625"/>
      <c r="AK599" s="625"/>
      <c r="AL599" s="625"/>
      <c r="AM599" s="625"/>
    </row>
    <row r="600" spans="2:39" s="672" customFormat="1" x14ac:dyDescent="0.25">
      <c r="B600" s="677"/>
      <c r="C600" s="677"/>
      <c r="D600" s="676"/>
      <c r="E600" s="675"/>
      <c r="F600" s="675"/>
      <c r="G600" s="673"/>
      <c r="H600" s="674"/>
      <c r="I600" s="673"/>
      <c r="J600" s="679" t="str">
        <f>IF(D600&lt;&gt;"",IF(E600&lt;&gt;"",VLOOKUP(CONCATENATE(D600,"-",E600),'[2]Three Phase - UG'!$C$8:$T$18,9,FALSE),""),"")</f>
        <v/>
      </c>
      <c r="K600" s="679" t="str">
        <f>IF(D600&lt;&gt;"",IF(E600&lt;&gt;"",VLOOKUP(CONCATENATE(D600,"-",E600),'[2]Three Phase - UG'!$C$8:$T$18,10,FALSE),""),"")</f>
        <v/>
      </c>
      <c r="L600" s="679" t="str">
        <f>IF(D600&lt;&gt;"",IF(E600&lt;&gt;"",VLOOKUP(CONCATENATE(D600,"-",E600),'[2]Three Phase - UG'!$C$8:$T$18,12,FALSE),""),"")</f>
        <v/>
      </c>
      <c r="M600" s="679" t="str">
        <f>IF(D600&lt;&gt;"",IF(E600&lt;&gt;"",VLOOKUP(CONCATENATE(D600,"-",E600),'[2]Three Phase - UG'!$C$8:$T$18,13,FALSE),""),"")</f>
        <v/>
      </c>
      <c r="N600" s="678" t="str">
        <f>IF(D600&lt;&gt;"",IF(E600&lt;&gt;"",VLOOKUP(CONCATENATE(D600,"-",E600),'[2]Three Phase - UG'!$C$8:$T$18,15,FALSE)*1000000,""),"")</f>
        <v/>
      </c>
      <c r="O600" s="679"/>
      <c r="P600" s="678"/>
      <c r="W600" s="671"/>
      <c r="X600" s="606"/>
      <c r="Y600" s="606"/>
      <c r="Z600" s="606"/>
      <c r="AA600" s="606"/>
      <c r="AB600" s="606"/>
      <c r="AC600" s="606"/>
      <c r="AD600" s="606"/>
      <c r="AE600" s="606"/>
      <c r="AF600" s="625"/>
      <c r="AG600" s="625"/>
      <c r="AH600" s="625"/>
      <c r="AI600" s="625"/>
      <c r="AJ600" s="625"/>
      <c r="AK600" s="625"/>
      <c r="AL600" s="625"/>
      <c r="AM600" s="625"/>
    </row>
    <row r="601" spans="2:39" s="672" customFormat="1" x14ac:dyDescent="0.25">
      <c r="B601" s="677"/>
      <c r="C601" s="677"/>
      <c r="D601" s="676"/>
      <c r="E601" s="675"/>
      <c r="F601" s="675"/>
      <c r="G601" s="673"/>
      <c r="H601" s="674"/>
      <c r="I601" s="673"/>
      <c r="J601" s="679" t="str">
        <f>IF(D601&lt;&gt;"",IF(E601&lt;&gt;"",VLOOKUP(CONCATENATE(D601,"-",E601),'[2]Three Phase - UG'!$C$8:$T$18,9,FALSE),""),"")</f>
        <v/>
      </c>
      <c r="K601" s="679" t="str">
        <f>IF(D601&lt;&gt;"",IF(E601&lt;&gt;"",VLOOKUP(CONCATENATE(D601,"-",E601),'[2]Three Phase - UG'!$C$8:$T$18,10,FALSE),""),"")</f>
        <v/>
      </c>
      <c r="L601" s="679" t="str">
        <f>IF(D601&lt;&gt;"",IF(E601&lt;&gt;"",VLOOKUP(CONCATENATE(D601,"-",E601),'[2]Three Phase - UG'!$C$8:$T$18,12,FALSE),""),"")</f>
        <v/>
      </c>
      <c r="M601" s="679" t="str">
        <f>IF(D601&lt;&gt;"",IF(E601&lt;&gt;"",VLOOKUP(CONCATENATE(D601,"-",E601),'[2]Three Phase - UG'!$C$8:$T$18,13,FALSE),""),"")</f>
        <v/>
      </c>
      <c r="N601" s="678" t="str">
        <f>IF(D601&lt;&gt;"",IF(E601&lt;&gt;"",VLOOKUP(CONCATENATE(D601,"-",E601),'[2]Three Phase - UG'!$C$8:$T$18,15,FALSE)*1000000,""),"")</f>
        <v/>
      </c>
      <c r="O601" s="679"/>
      <c r="P601" s="678"/>
      <c r="W601" s="671"/>
      <c r="X601" s="606"/>
      <c r="Y601" s="606"/>
      <c r="Z601" s="606"/>
      <c r="AA601" s="606"/>
      <c r="AB601" s="606"/>
      <c r="AC601" s="606"/>
      <c r="AD601" s="606"/>
      <c r="AE601" s="606"/>
      <c r="AF601" s="625"/>
      <c r="AG601" s="625"/>
      <c r="AH601" s="625"/>
      <c r="AI601" s="625"/>
      <c r="AJ601" s="625"/>
      <c r="AK601" s="625"/>
      <c r="AL601" s="625"/>
      <c r="AM601" s="625"/>
    </row>
    <row r="602" spans="2:39" s="672" customFormat="1" x14ac:dyDescent="0.25">
      <c r="B602" s="677"/>
      <c r="C602" s="677"/>
      <c r="D602" s="676"/>
      <c r="E602" s="675"/>
      <c r="F602" s="675"/>
      <c r="G602" s="673"/>
      <c r="H602" s="674"/>
      <c r="I602" s="673"/>
      <c r="J602" s="679" t="str">
        <f>IF(D602&lt;&gt;"",IF(E602&lt;&gt;"",VLOOKUP(CONCATENATE(D602,"-",E602),'[2]Three Phase - UG'!$C$8:$T$18,9,FALSE),""),"")</f>
        <v/>
      </c>
      <c r="K602" s="679" t="str">
        <f>IF(D602&lt;&gt;"",IF(E602&lt;&gt;"",VLOOKUP(CONCATENATE(D602,"-",E602),'[2]Three Phase - UG'!$C$8:$T$18,10,FALSE),""),"")</f>
        <v/>
      </c>
      <c r="L602" s="679" t="str">
        <f>IF(D602&lt;&gt;"",IF(E602&lt;&gt;"",VLOOKUP(CONCATENATE(D602,"-",E602),'[2]Three Phase - UG'!$C$8:$T$18,12,FALSE),""),"")</f>
        <v/>
      </c>
      <c r="M602" s="679" t="str">
        <f>IF(D602&lt;&gt;"",IF(E602&lt;&gt;"",VLOOKUP(CONCATENATE(D602,"-",E602),'[2]Three Phase - UG'!$C$8:$T$18,13,FALSE),""),"")</f>
        <v/>
      </c>
      <c r="N602" s="678" t="str">
        <f>IF(D602&lt;&gt;"",IF(E602&lt;&gt;"",VLOOKUP(CONCATENATE(D602,"-",E602),'[2]Three Phase - UG'!$C$8:$T$18,15,FALSE)*1000000,""),"")</f>
        <v/>
      </c>
      <c r="O602" s="679"/>
      <c r="P602" s="678"/>
      <c r="W602" s="671"/>
      <c r="X602" s="606"/>
      <c r="Y602" s="606"/>
      <c r="Z602" s="606"/>
      <c r="AA602" s="606"/>
      <c r="AB602" s="606"/>
      <c r="AC602" s="606"/>
      <c r="AD602" s="606"/>
      <c r="AE602" s="606"/>
      <c r="AF602" s="625"/>
      <c r="AG602" s="625"/>
      <c r="AH602" s="625"/>
      <c r="AI602" s="625"/>
      <c r="AJ602" s="625"/>
      <c r="AK602" s="625"/>
      <c r="AL602" s="625"/>
      <c r="AM602" s="625"/>
    </row>
    <row r="603" spans="2:39" s="672" customFormat="1" x14ac:dyDescent="0.25">
      <c r="B603" s="677"/>
      <c r="C603" s="677"/>
      <c r="D603" s="676"/>
      <c r="E603" s="675"/>
      <c r="F603" s="675"/>
      <c r="G603" s="673"/>
      <c r="H603" s="674"/>
      <c r="I603" s="673"/>
      <c r="J603" s="679" t="str">
        <f>IF(D603&lt;&gt;"",IF(E603&lt;&gt;"",VLOOKUP(CONCATENATE(D603,"-",E603),'[2]Three Phase - UG'!$C$8:$T$18,9,FALSE),""),"")</f>
        <v/>
      </c>
      <c r="K603" s="679" t="str">
        <f>IF(D603&lt;&gt;"",IF(E603&lt;&gt;"",VLOOKUP(CONCATENATE(D603,"-",E603),'[2]Three Phase - UG'!$C$8:$T$18,10,FALSE),""),"")</f>
        <v/>
      </c>
      <c r="L603" s="679" t="str">
        <f>IF(D603&lt;&gt;"",IF(E603&lt;&gt;"",VLOOKUP(CONCATENATE(D603,"-",E603),'[2]Three Phase - UG'!$C$8:$T$18,12,FALSE),""),"")</f>
        <v/>
      </c>
      <c r="M603" s="679" t="str">
        <f>IF(D603&lt;&gt;"",IF(E603&lt;&gt;"",VLOOKUP(CONCATENATE(D603,"-",E603),'[2]Three Phase - UG'!$C$8:$T$18,13,FALSE),""),"")</f>
        <v/>
      </c>
      <c r="N603" s="678" t="str">
        <f>IF(D603&lt;&gt;"",IF(E603&lt;&gt;"",VLOOKUP(CONCATENATE(D603,"-",E603),'[2]Three Phase - UG'!$C$8:$T$18,15,FALSE)*1000000,""),"")</f>
        <v/>
      </c>
      <c r="O603" s="679"/>
      <c r="P603" s="678"/>
      <c r="W603" s="671"/>
      <c r="X603" s="606"/>
      <c r="Y603" s="606"/>
      <c r="Z603" s="606"/>
      <c r="AA603" s="606"/>
      <c r="AB603" s="606"/>
      <c r="AC603" s="606"/>
      <c r="AD603" s="606"/>
      <c r="AE603" s="606"/>
      <c r="AF603" s="625"/>
      <c r="AG603" s="625"/>
      <c r="AH603" s="625"/>
      <c r="AI603" s="625"/>
      <c r="AJ603" s="625"/>
      <c r="AK603" s="625"/>
      <c r="AL603" s="625"/>
      <c r="AM603" s="625"/>
    </row>
    <row r="604" spans="2:39" s="672" customFormat="1" x14ac:dyDescent="0.25">
      <c r="B604" s="677"/>
      <c r="C604" s="677"/>
      <c r="D604" s="676"/>
      <c r="E604" s="675"/>
      <c r="F604" s="675"/>
      <c r="G604" s="673"/>
      <c r="H604" s="674"/>
      <c r="I604" s="673"/>
      <c r="J604" s="679" t="str">
        <f>IF(D604&lt;&gt;"",IF(E604&lt;&gt;"",VLOOKUP(CONCATENATE(D604,"-",E604),'[2]Three Phase - UG'!$C$8:$T$18,9,FALSE),""),"")</f>
        <v/>
      </c>
      <c r="K604" s="679" t="str">
        <f>IF(D604&lt;&gt;"",IF(E604&lt;&gt;"",VLOOKUP(CONCATENATE(D604,"-",E604),'[2]Three Phase - UG'!$C$8:$T$18,10,FALSE),""),"")</f>
        <v/>
      </c>
      <c r="L604" s="679" t="str">
        <f>IF(D604&lt;&gt;"",IF(E604&lt;&gt;"",VLOOKUP(CONCATENATE(D604,"-",E604),'[2]Three Phase - UG'!$C$8:$T$18,12,FALSE),""),"")</f>
        <v/>
      </c>
      <c r="M604" s="679" t="str">
        <f>IF(D604&lt;&gt;"",IF(E604&lt;&gt;"",VLOOKUP(CONCATENATE(D604,"-",E604),'[2]Three Phase - UG'!$C$8:$T$18,13,FALSE),""),"")</f>
        <v/>
      </c>
      <c r="N604" s="678" t="str">
        <f>IF(D604&lt;&gt;"",IF(E604&lt;&gt;"",VLOOKUP(CONCATENATE(D604,"-",E604),'[2]Three Phase - UG'!$C$8:$T$18,15,FALSE)*1000000,""),"")</f>
        <v/>
      </c>
      <c r="O604" s="679"/>
      <c r="P604" s="678"/>
      <c r="W604" s="671"/>
      <c r="X604" s="606"/>
      <c r="Y604" s="606"/>
      <c r="Z604" s="606"/>
      <c r="AA604" s="606"/>
      <c r="AB604" s="606"/>
      <c r="AC604" s="606"/>
      <c r="AD604" s="606"/>
      <c r="AE604" s="606"/>
      <c r="AF604" s="625"/>
      <c r="AG604" s="625"/>
      <c r="AH604" s="625"/>
      <c r="AI604" s="625"/>
      <c r="AJ604" s="625"/>
      <c r="AK604" s="625"/>
      <c r="AL604" s="625"/>
      <c r="AM604" s="625"/>
    </row>
    <row r="605" spans="2:39" s="672" customFormat="1" x14ac:dyDescent="0.25">
      <c r="B605" s="677"/>
      <c r="C605" s="677"/>
      <c r="D605" s="676"/>
      <c r="E605" s="675"/>
      <c r="F605" s="675"/>
      <c r="G605" s="673"/>
      <c r="H605" s="674"/>
      <c r="I605" s="673"/>
      <c r="J605" s="679" t="str">
        <f>IF(D605&lt;&gt;"",IF(E605&lt;&gt;"",VLOOKUP(CONCATENATE(D605,"-",E605),'[2]Three Phase - UG'!$C$8:$T$18,9,FALSE),""),"")</f>
        <v/>
      </c>
      <c r="K605" s="679" t="str">
        <f>IF(D605&lt;&gt;"",IF(E605&lt;&gt;"",VLOOKUP(CONCATENATE(D605,"-",E605),'[2]Three Phase - UG'!$C$8:$T$18,10,FALSE),""),"")</f>
        <v/>
      </c>
      <c r="L605" s="679" t="str">
        <f>IF(D605&lt;&gt;"",IF(E605&lt;&gt;"",VLOOKUP(CONCATENATE(D605,"-",E605),'[2]Three Phase - UG'!$C$8:$T$18,12,FALSE),""),"")</f>
        <v/>
      </c>
      <c r="M605" s="679" t="str">
        <f>IF(D605&lt;&gt;"",IF(E605&lt;&gt;"",VLOOKUP(CONCATENATE(D605,"-",E605),'[2]Three Phase - UG'!$C$8:$T$18,13,FALSE),""),"")</f>
        <v/>
      </c>
      <c r="N605" s="678" t="str">
        <f>IF(D605&lt;&gt;"",IF(E605&lt;&gt;"",VLOOKUP(CONCATENATE(D605,"-",E605),'[2]Three Phase - UG'!$C$8:$T$18,15,FALSE)*1000000,""),"")</f>
        <v/>
      </c>
      <c r="O605" s="679"/>
      <c r="P605" s="678"/>
      <c r="W605" s="671"/>
      <c r="X605" s="606"/>
      <c r="Y605" s="606"/>
      <c r="Z605" s="606"/>
      <c r="AA605" s="606"/>
      <c r="AB605" s="606"/>
      <c r="AC605" s="606"/>
      <c r="AD605" s="606"/>
      <c r="AE605" s="606"/>
      <c r="AF605" s="625"/>
      <c r="AG605" s="625"/>
      <c r="AH605" s="625"/>
      <c r="AI605" s="625"/>
      <c r="AJ605" s="625"/>
      <c r="AK605" s="625"/>
      <c r="AL605" s="625"/>
      <c r="AM605" s="625"/>
    </row>
    <row r="606" spans="2:39" s="672" customFormat="1" x14ac:dyDescent="0.25">
      <c r="B606" s="677"/>
      <c r="C606" s="677"/>
      <c r="D606" s="676"/>
      <c r="E606" s="675"/>
      <c r="F606" s="675"/>
      <c r="G606" s="673"/>
      <c r="H606" s="674"/>
      <c r="I606" s="673"/>
      <c r="J606" s="679" t="str">
        <f>IF(D606&lt;&gt;"",IF(E606&lt;&gt;"",VLOOKUP(CONCATENATE(D606,"-",E606),'[2]Three Phase - UG'!$C$8:$T$18,9,FALSE),""),"")</f>
        <v/>
      </c>
      <c r="K606" s="679" t="str">
        <f>IF(D606&lt;&gt;"",IF(E606&lt;&gt;"",VLOOKUP(CONCATENATE(D606,"-",E606),'[2]Three Phase - UG'!$C$8:$T$18,10,FALSE),""),"")</f>
        <v/>
      </c>
      <c r="L606" s="679" t="str">
        <f>IF(D606&lt;&gt;"",IF(E606&lt;&gt;"",VLOOKUP(CONCATENATE(D606,"-",E606),'[2]Three Phase - UG'!$C$8:$T$18,12,FALSE),""),"")</f>
        <v/>
      </c>
      <c r="M606" s="679" t="str">
        <f>IF(D606&lt;&gt;"",IF(E606&lt;&gt;"",VLOOKUP(CONCATENATE(D606,"-",E606),'[2]Three Phase - UG'!$C$8:$T$18,13,FALSE),""),"")</f>
        <v/>
      </c>
      <c r="N606" s="678" t="str">
        <f>IF(D606&lt;&gt;"",IF(E606&lt;&gt;"",VLOOKUP(CONCATENATE(D606,"-",E606),'[2]Three Phase - UG'!$C$8:$T$18,15,FALSE)*1000000,""),"")</f>
        <v/>
      </c>
      <c r="O606" s="679"/>
      <c r="P606" s="678"/>
      <c r="W606" s="671"/>
      <c r="X606" s="606"/>
      <c r="Y606" s="606"/>
      <c r="Z606" s="606"/>
      <c r="AA606" s="606"/>
      <c r="AB606" s="606"/>
      <c r="AC606" s="606"/>
      <c r="AD606" s="606"/>
      <c r="AE606" s="606"/>
      <c r="AF606" s="625"/>
      <c r="AG606" s="625"/>
      <c r="AH606" s="625"/>
      <c r="AI606" s="625"/>
      <c r="AJ606" s="625"/>
      <c r="AK606" s="625"/>
      <c r="AL606" s="625"/>
      <c r="AM606" s="625"/>
    </row>
    <row r="607" spans="2:39" s="672" customFormat="1" x14ac:dyDescent="0.25">
      <c r="B607" s="677"/>
      <c r="C607" s="677"/>
      <c r="D607" s="676"/>
      <c r="E607" s="675"/>
      <c r="F607" s="675"/>
      <c r="G607" s="673"/>
      <c r="H607" s="674"/>
      <c r="I607" s="673"/>
      <c r="J607" s="679" t="str">
        <f>IF(D607&lt;&gt;"",IF(E607&lt;&gt;"",VLOOKUP(CONCATENATE(D607,"-",E607),'[2]Three Phase - UG'!$C$8:$T$18,9,FALSE),""),"")</f>
        <v/>
      </c>
      <c r="K607" s="679" t="str">
        <f>IF(D607&lt;&gt;"",IF(E607&lt;&gt;"",VLOOKUP(CONCATENATE(D607,"-",E607),'[2]Three Phase - UG'!$C$8:$T$18,10,FALSE),""),"")</f>
        <v/>
      </c>
      <c r="L607" s="679" t="str">
        <f>IF(D607&lt;&gt;"",IF(E607&lt;&gt;"",VLOOKUP(CONCATENATE(D607,"-",E607),'[2]Three Phase - UG'!$C$8:$T$18,12,FALSE),""),"")</f>
        <v/>
      </c>
      <c r="M607" s="679" t="str">
        <f>IF(D607&lt;&gt;"",IF(E607&lt;&gt;"",VLOOKUP(CONCATENATE(D607,"-",E607),'[2]Three Phase - UG'!$C$8:$T$18,13,FALSE),""),"")</f>
        <v/>
      </c>
      <c r="N607" s="678" t="str">
        <f>IF(D607&lt;&gt;"",IF(E607&lt;&gt;"",VLOOKUP(CONCATENATE(D607,"-",E607),'[2]Three Phase - UG'!$C$8:$T$18,15,FALSE)*1000000,""),"")</f>
        <v/>
      </c>
      <c r="O607" s="679"/>
      <c r="P607" s="678"/>
      <c r="W607" s="671"/>
      <c r="X607" s="606"/>
      <c r="Y607" s="606"/>
      <c r="Z607" s="606"/>
      <c r="AA607" s="606"/>
      <c r="AB607" s="606"/>
      <c r="AC607" s="606"/>
      <c r="AD607" s="606"/>
      <c r="AE607" s="606"/>
      <c r="AF607" s="625"/>
      <c r="AG607" s="625"/>
      <c r="AH607" s="625"/>
      <c r="AI607" s="625"/>
      <c r="AJ607" s="625"/>
      <c r="AK607" s="625"/>
      <c r="AL607" s="625"/>
      <c r="AM607" s="625"/>
    </row>
    <row r="608" spans="2:39" s="672" customFormat="1" x14ac:dyDescent="0.25">
      <c r="B608" s="677"/>
      <c r="C608" s="677"/>
      <c r="D608" s="676"/>
      <c r="E608" s="675"/>
      <c r="F608" s="675"/>
      <c r="G608" s="673"/>
      <c r="H608" s="674"/>
      <c r="I608" s="673"/>
      <c r="J608" s="679" t="str">
        <f>IF(D608&lt;&gt;"",IF(E608&lt;&gt;"",VLOOKUP(CONCATENATE(D608,"-",E608),'[2]Three Phase - UG'!$C$8:$T$18,9,FALSE),""),"")</f>
        <v/>
      </c>
      <c r="K608" s="679" t="str">
        <f>IF(D608&lt;&gt;"",IF(E608&lt;&gt;"",VLOOKUP(CONCATENATE(D608,"-",E608),'[2]Three Phase - UG'!$C$8:$T$18,10,FALSE),""),"")</f>
        <v/>
      </c>
      <c r="L608" s="679" t="str">
        <f>IF(D608&lt;&gt;"",IF(E608&lt;&gt;"",VLOOKUP(CONCATENATE(D608,"-",E608),'[2]Three Phase - UG'!$C$8:$T$18,12,FALSE),""),"")</f>
        <v/>
      </c>
      <c r="M608" s="679" t="str">
        <f>IF(D608&lt;&gt;"",IF(E608&lt;&gt;"",VLOOKUP(CONCATENATE(D608,"-",E608),'[2]Three Phase - UG'!$C$8:$T$18,13,FALSE),""),"")</f>
        <v/>
      </c>
      <c r="N608" s="678" t="str">
        <f>IF(D608&lt;&gt;"",IF(E608&lt;&gt;"",VLOOKUP(CONCATENATE(D608,"-",E608),'[2]Three Phase - UG'!$C$8:$T$18,15,FALSE)*1000000,""),"")</f>
        <v/>
      </c>
      <c r="O608" s="679"/>
      <c r="P608" s="678"/>
      <c r="W608" s="671"/>
      <c r="X608" s="606"/>
      <c r="Y608" s="606"/>
      <c r="Z608" s="606"/>
      <c r="AA608" s="606"/>
      <c r="AB608" s="606"/>
      <c r="AC608" s="606"/>
      <c r="AD608" s="606"/>
      <c r="AE608" s="606"/>
      <c r="AF608" s="625"/>
      <c r="AG608" s="625"/>
      <c r="AH608" s="625"/>
      <c r="AI608" s="625"/>
      <c r="AJ608" s="625"/>
      <c r="AK608" s="625"/>
      <c r="AL608" s="625"/>
      <c r="AM608" s="625"/>
    </row>
    <row r="609" spans="2:39" s="672" customFormat="1" x14ac:dyDescent="0.25">
      <c r="B609" s="677"/>
      <c r="C609" s="677"/>
      <c r="D609" s="676"/>
      <c r="E609" s="675"/>
      <c r="F609" s="675"/>
      <c r="G609" s="673"/>
      <c r="H609" s="674"/>
      <c r="I609" s="673"/>
      <c r="J609" s="679" t="str">
        <f>IF(D609&lt;&gt;"",IF(E609&lt;&gt;"",VLOOKUP(CONCATENATE(D609,"-",E609),'[2]Three Phase - UG'!$C$8:$T$18,9,FALSE),""),"")</f>
        <v/>
      </c>
      <c r="K609" s="679" t="str">
        <f>IF(D609&lt;&gt;"",IF(E609&lt;&gt;"",VLOOKUP(CONCATENATE(D609,"-",E609),'[2]Three Phase - UG'!$C$8:$T$18,10,FALSE),""),"")</f>
        <v/>
      </c>
      <c r="L609" s="679" t="str">
        <f>IF(D609&lt;&gt;"",IF(E609&lt;&gt;"",VLOOKUP(CONCATENATE(D609,"-",E609),'[2]Three Phase - UG'!$C$8:$T$18,12,FALSE),""),"")</f>
        <v/>
      </c>
      <c r="M609" s="679" t="str">
        <f>IF(D609&lt;&gt;"",IF(E609&lt;&gt;"",VLOOKUP(CONCATENATE(D609,"-",E609),'[2]Three Phase - UG'!$C$8:$T$18,13,FALSE),""),"")</f>
        <v/>
      </c>
      <c r="N609" s="678" t="str">
        <f>IF(D609&lt;&gt;"",IF(E609&lt;&gt;"",VLOOKUP(CONCATENATE(D609,"-",E609),'[2]Three Phase - UG'!$C$8:$T$18,15,FALSE)*1000000,""),"")</f>
        <v/>
      </c>
      <c r="O609" s="679"/>
      <c r="P609" s="678"/>
      <c r="W609" s="671"/>
      <c r="X609" s="606"/>
      <c r="Y609" s="606"/>
      <c r="Z609" s="606"/>
      <c r="AA609" s="606"/>
      <c r="AB609" s="606"/>
      <c r="AC609" s="606"/>
      <c r="AD609" s="606"/>
      <c r="AE609" s="606"/>
      <c r="AF609" s="625"/>
      <c r="AG609" s="625"/>
      <c r="AH609" s="625"/>
      <c r="AI609" s="625"/>
      <c r="AJ609" s="625"/>
      <c r="AK609" s="625"/>
      <c r="AL609" s="625"/>
      <c r="AM609" s="625"/>
    </row>
    <row r="610" spans="2:39" s="672" customFormat="1" x14ac:dyDescent="0.25">
      <c r="B610" s="677"/>
      <c r="C610" s="677"/>
      <c r="D610" s="676"/>
      <c r="E610" s="675"/>
      <c r="F610" s="675"/>
      <c r="G610" s="673"/>
      <c r="H610" s="674"/>
      <c r="I610" s="673"/>
      <c r="J610" s="679" t="str">
        <f>IF(D610&lt;&gt;"",IF(E610&lt;&gt;"",VLOOKUP(CONCATENATE(D610,"-",E610),'[2]Three Phase - UG'!$C$8:$T$18,9,FALSE),""),"")</f>
        <v/>
      </c>
      <c r="K610" s="679" t="str">
        <f>IF(D610&lt;&gt;"",IF(E610&lt;&gt;"",VLOOKUP(CONCATENATE(D610,"-",E610),'[2]Three Phase - UG'!$C$8:$T$18,10,FALSE),""),"")</f>
        <v/>
      </c>
      <c r="L610" s="679" t="str">
        <f>IF(D610&lt;&gt;"",IF(E610&lt;&gt;"",VLOOKUP(CONCATENATE(D610,"-",E610),'[2]Three Phase - UG'!$C$8:$T$18,12,FALSE),""),"")</f>
        <v/>
      </c>
      <c r="M610" s="679" t="str">
        <f>IF(D610&lt;&gt;"",IF(E610&lt;&gt;"",VLOOKUP(CONCATENATE(D610,"-",E610),'[2]Three Phase - UG'!$C$8:$T$18,13,FALSE),""),"")</f>
        <v/>
      </c>
      <c r="N610" s="678" t="str">
        <f>IF(D610&lt;&gt;"",IF(E610&lt;&gt;"",VLOOKUP(CONCATENATE(D610,"-",E610),'[2]Three Phase - UG'!$C$8:$T$18,15,FALSE)*1000000,""),"")</f>
        <v/>
      </c>
      <c r="O610" s="679"/>
      <c r="P610" s="678"/>
      <c r="W610" s="671"/>
      <c r="X610" s="606"/>
      <c r="Y610" s="606"/>
      <c r="Z610" s="606"/>
      <c r="AA610" s="606"/>
      <c r="AB610" s="606"/>
      <c r="AC610" s="606"/>
      <c r="AD610" s="606"/>
      <c r="AE610" s="606"/>
      <c r="AF610" s="625"/>
      <c r="AG610" s="625"/>
      <c r="AH610" s="625"/>
      <c r="AI610" s="625"/>
      <c r="AJ610" s="625"/>
      <c r="AK610" s="625"/>
      <c r="AL610" s="625"/>
      <c r="AM610" s="625"/>
    </row>
    <row r="611" spans="2:39" s="672" customFormat="1" x14ac:dyDescent="0.25">
      <c r="B611" s="677"/>
      <c r="C611" s="677"/>
      <c r="D611" s="676"/>
      <c r="E611" s="675"/>
      <c r="F611" s="675"/>
      <c r="G611" s="673"/>
      <c r="H611" s="674"/>
      <c r="I611" s="673"/>
      <c r="J611" s="679" t="str">
        <f>IF(D611&lt;&gt;"",IF(E611&lt;&gt;"",VLOOKUP(CONCATENATE(D611,"-",E611),'[2]Three Phase - UG'!$C$8:$T$18,9,FALSE),""),"")</f>
        <v/>
      </c>
      <c r="K611" s="679" t="str">
        <f>IF(D611&lt;&gt;"",IF(E611&lt;&gt;"",VLOOKUP(CONCATENATE(D611,"-",E611),'[2]Three Phase - UG'!$C$8:$T$18,10,FALSE),""),"")</f>
        <v/>
      </c>
      <c r="L611" s="679" t="str">
        <f>IF(D611&lt;&gt;"",IF(E611&lt;&gt;"",VLOOKUP(CONCATENATE(D611,"-",E611),'[2]Three Phase - UG'!$C$8:$T$18,12,FALSE),""),"")</f>
        <v/>
      </c>
      <c r="M611" s="679" t="str">
        <f>IF(D611&lt;&gt;"",IF(E611&lt;&gt;"",VLOOKUP(CONCATENATE(D611,"-",E611),'[2]Three Phase - UG'!$C$8:$T$18,13,FALSE),""),"")</f>
        <v/>
      </c>
      <c r="N611" s="678" t="str">
        <f>IF(D611&lt;&gt;"",IF(E611&lt;&gt;"",VLOOKUP(CONCATENATE(D611,"-",E611),'[2]Three Phase - UG'!$C$8:$T$18,15,FALSE)*1000000,""),"")</f>
        <v/>
      </c>
      <c r="O611" s="679"/>
      <c r="P611" s="678"/>
      <c r="W611" s="671"/>
      <c r="X611" s="606"/>
      <c r="Y611" s="606"/>
      <c r="Z611" s="606"/>
      <c r="AA611" s="606"/>
      <c r="AB611" s="606"/>
      <c r="AC611" s="606"/>
      <c r="AD611" s="606"/>
      <c r="AE611" s="606"/>
      <c r="AF611" s="625"/>
      <c r="AG611" s="625"/>
      <c r="AH611" s="625"/>
      <c r="AI611" s="625"/>
      <c r="AJ611" s="625"/>
      <c r="AK611" s="625"/>
      <c r="AL611" s="625"/>
      <c r="AM611" s="625"/>
    </row>
    <row r="612" spans="2:39" s="672" customFormat="1" x14ac:dyDescent="0.25">
      <c r="B612" s="677"/>
      <c r="C612" s="677"/>
      <c r="D612" s="676"/>
      <c r="E612" s="675"/>
      <c r="F612" s="675"/>
      <c r="G612" s="673"/>
      <c r="H612" s="674"/>
      <c r="I612" s="673"/>
      <c r="J612" s="679" t="str">
        <f>IF(D612&lt;&gt;"",IF(E612&lt;&gt;"",VLOOKUP(CONCATENATE(D612,"-",E612),'[2]Three Phase - UG'!$C$8:$T$18,9,FALSE),""),"")</f>
        <v/>
      </c>
      <c r="K612" s="679" t="str">
        <f>IF(D612&lt;&gt;"",IF(E612&lt;&gt;"",VLOOKUP(CONCATENATE(D612,"-",E612),'[2]Three Phase - UG'!$C$8:$T$18,10,FALSE),""),"")</f>
        <v/>
      </c>
      <c r="L612" s="679" t="str">
        <f>IF(D612&lt;&gt;"",IF(E612&lt;&gt;"",VLOOKUP(CONCATENATE(D612,"-",E612),'[2]Three Phase - UG'!$C$8:$T$18,12,FALSE),""),"")</f>
        <v/>
      </c>
      <c r="M612" s="679" t="str">
        <f>IF(D612&lt;&gt;"",IF(E612&lt;&gt;"",VLOOKUP(CONCATENATE(D612,"-",E612),'[2]Three Phase - UG'!$C$8:$T$18,13,FALSE),""),"")</f>
        <v/>
      </c>
      <c r="N612" s="678" t="str">
        <f>IF(D612&lt;&gt;"",IF(E612&lt;&gt;"",VLOOKUP(CONCATENATE(D612,"-",E612),'[2]Three Phase - UG'!$C$8:$T$18,15,FALSE)*1000000,""),"")</f>
        <v/>
      </c>
      <c r="O612" s="679"/>
      <c r="P612" s="678"/>
      <c r="W612" s="671"/>
      <c r="X612" s="606"/>
      <c r="Y612" s="606"/>
      <c r="Z612" s="606"/>
      <c r="AA612" s="606"/>
      <c r="AB612" s="606"/>
      <c r="AC612" s="606"/>
      <c r="AD612" s="606"/>
      <c r="AE612" s="606"/>
      <c r="AF612" s="625"/>
      <c r="AG612" s="625"/>
      <c r="AH612" s="625"/>
      <c r="AI612" s="625"/>
      <c r="AJ612" s="625"/>
      <c r="AK612" s="625"/>
      <c r="AL612" s="625"/>
      <c r="AM612" s="625"/>
    </row>
    <row r="613" spans="2:39" s="672" customFormat="1" x14ac:dyDescent="0.25">
      <c r="B613" s="677"/>
      <c r="C613" s="677"/>
      <c r="D613" s="676"/>
      <c r="E613" s="675"/>
      <c r="F613" s="675"/>
      <c r="G613" s="673"/>
      <c r="H613" s="674"/>
      <c r="I613" s="673"/>
      <c r="J613" s="679" t="str">
        <f>IF(D613&lt;&gt;"",IF(E613&lt;&gt;"",VLOOKUP(CONCATENATE(D613,"-",E613),'[2]Three Phase - UG'!$C$8:$T$18,9,FALSE),""),"")</f>
        <v/>
      </c>
      <c r="K613" s="679" t="str">
        <f>IF(D613&lt;&gt;"",IF(E613&lt;&gt;"",VLOOKUP(CONCATENATE(D613,"-",E613),'[2]Three Phase - UG'!$C$8:$T$18,10,FALSE),""),"")</f>
        <v/>
      </c>
      <c r="L613" s="679" t="str">
        <f>IF(D613&lt;&gt;"",IF(E613&lt;&gt;"",VLOOKUP(CONCATENATE(D613,"-",E613),'[2]Three Phase - UG'!$C$8:$T$18,12,FALSE),""),"")</f>
        <v/>
      </c>
      <c r="M613" s="679" t="str">
        <f>IF(D613&lt;&gt;"",IF(E613&lt;&gt;"",VLOOKUP(CONCATENATE(D613,"-",E613),'[2]Three Phase - UG'!$C$8:$T$18,13,FALSE),""),"")</f>
        <v/>
      </c>
      <c r="N613" s="678" t="str">
        <f>IF(D613&lt;&gt;"",IF(E613&lt;&gt;"",VLOOKUP(CONCATENATE(D613,"-",E613),'[2]Three Phase - UG'!$C$8:$T$18,15,FALSE)*1000000,""),"")</f>
        <v/>
      </c>
      <c r="O613" s="679"/>
      <c r="P613" s="678"/>
      <c r="W613" s="671"/>
      <c r="X613" s="606"/>
      <c r="Y613" s="606"/>
      <c r="Z613" s="606"/>
      <c r="AA613" s="606"/>
      <c r="AB613" s="606"/>
      <c r="AC613" s="606"/>
      <c r="AD613" s="606"/>
      <c r="AE613" s="606"/>
      <c r="AF613" s="625"/>
      <c r="AG613" s="625"/>
      <c r="AH613" s="625"/>
      <c r="AI613" s="625"/>
      <c r="AJ613" s="625"/>
      <c r="AK613" s="625"/>
      <c r="AL613" s="625"/>
      <c r="AM613" s="625"/>
    </row>
    <row r="614" spans="2:39" s="672" customFormat="1" x14ac:dyDescent="0.25">
      <c r="B614" s="677"/>
      <c r="C614" s="677"/>
      <c r="D614" s="676"/>
      <c r="E614" s="675"/>
      <c r="F614" s="675"/>
      <c r="G614" s="673"/>
      <c r="H614" s="674"/>
      <c r="I614" s="673"/>
      <c r="J614" s="679" t="str">
        <f>IF(D614&lt;&gt;"",IF(E614&lt;&gt;"",VLOOKUP(CONCATENATE(D614,"-",E614),'[2]Three Phase - UG'!$C$8:$T$18,9,FALSE),""),"")</f>
        <v/>
      </c>
      <c r="K614" s="679" t="str">
        <f>IF(D614&lt;&gt;"",IF(E614&lt;&gt;"",VLOOKUP(CONCATENATE(D614,"-",E614),'[2]Three Phase - UG'!$C$8:$T$18,10,FALSE),""),"")</f>
        <v/>
      </c>
      <c r="L614" s="679" t="str">
        <f>IF(D614&lt;&gt;"",IF(E614&lt;&gt;"",VLOOKUP(CONCATENATE(D614,"-",E614),'[2]Three Phase - UG'!$C$8:$T$18,12,FALSE),""),"")</f>
        <v/>
      </c>
      <c r="M614" s="679" t="str">
        <f>IF(D614&lt;&gt;"",IF(E614&lt;&gt;"",VLOOKUP(CONCATENATE(D614,"-",E614),'[2]Three Phase - UG'!$C$8:$T$18,13,FALSE),""),"")</f>
        <v/>
      </c>
      <c r="N614" s="678" t="str">
        <f>IF(D614&lt;&gt;"",IF(E614&lt;&gt;"",VLOOKUP(CONCATENATE(D614,"-",E614),'[2]Three Phase - UG'!$C$8:$T$18,15,FALSE)*1000000,""),"")</f>
        <v/>
      </c>
      <c r="O614" s="679"/>
      <c r="P614" s="678"/>
      <c r="W614" s="671"/>
      <c r="X614" s="606"/>
      <c r="Y614" s="606"/>
      <c r="Z614" s="606"/>
      <c r="AA614" s="606"/>
      <c r="AB614" s="606"/>
      <c r="AC614" s="606"/>
      <c r="AD614" s="606"/>
      <c r="AE614" s="606"/>
      <c r="AF614" s="625"/>
      <c r="AG614" s="625"/>
      <c r="AH614" s="625"/>
      <c r="AI614" s="625"/>
      <c r="AJ614" s="625"/>
      <c r="AK614" s="625"/>
      <c r="AL614" s="625"/>
      <c r="AM614" s="625"/>
    </row>
    <row r="615" spans="2:39" s="672" customFormat="1" x14ac:dyDescent="0.25">
      <c r="B615" s="677"/>
      <c r="C615" s="677"/>
      <c r="D615" s="676"/>
      <c r="E615" s="675"/>
      <c r="F615" s="675"/>
      <c r="G615" s="673"/>
      <c r="H615" s="674"/>
      <c r="I615" s="673"/>
      <c r="J615" s="679" t="str">
        <f>IF(D615&lt;&gt;"",IF(E615&lt;&gt;"",VLOOKUP(CONCATENATE(D615,"-",E615),'[2]Three Phase - UG'!$C$8:$T$18,9,FALSE),""),"")</f>
        <v/>
      </c>
      <c r="K615" s="679" t="str">
        <f>IF(D615&lt;&gt;"",IF(E615&lt;&gt;"",VLOOKUP(CONCATENATE(D615,"-",E615),'[2]Three Phase - UG'!$C$8:$T$18,10,FALSE),""),"")</f>
        <v/>
      </c>
      <c r="L615" s="679" t="str">
        <f>IF(D615&lt;&gt;"",IF(E615&lt;&gt;"",VLOOKUP(CONCATENATE(D615,"-",E615),'[2]Three Phase - UG'!$C$8:$T$18,12,FALSE),""),"")</f>
        <v/>
      </c>
      <c r="M615" s="679" t="str">
        <f>IF(D615&lt;&gt;"",IF(E615&lt;&gt;"",VLOOKUP(CONCATENATE(D615,"-",E615),'[2]Three Phase - UG'!$C$8:$T$18,13,FALSE),""),"")</f>
        <v/>
      </c>
      <c r="N615" s="678" t="str">
        <f>IF(D615&lt;&gt;"",IF(E615&lt;&gt;"",VLOOKUP(CONCATENATE(D615,"-",E615),'[2]Three Phase - UG'!$C$8:$T$18,15,FALSE)*1000000,""),"")</f>
        <v/>
      </c>
      <c r="O615" s="679"/>
      <c r="P615" s="678"/>
      <c r="W615" s="671"/>
      <c r="X615" s="606"/>
      <c r="Y615" s="606"/>
      <c r="Z615" s="606"/>
      <c r="AA615" s="606"/>
      <c r="AB615" s="606"/>
      <c r="AC615" s="606"/>
      <c r="AD615" s="606"/>
      <c r="AE615" s="606"/>
      <c r="AF615" s="625"/>
      <c r="AG615" s="625"/>
      <c r="AH615" s="625"/>
      <c r="AI615" s="625"/>
      <c r="AJ615" s="625"/>
      <c r="AK615" s="625"/>
      <c r="AL615" s="625"/>
      <c r="AM615" s="625"/>
    </row>
    <row r="616" spans="2:39" s="672" customFormat="1" x14ac:dyDescent="0.25">
      <c r="B616" s="677"/>
      <c r="C616" s="677"/>
      <c r="D616" s="676"/>
      <c r="E616" s="675"/>
      <c r="F616" s="675"/>
      <c r="G616" s="673"/>
      <c r="H616" s="674"/>
      <c r="I616" s="673"/>
      <c r="J616" s="679" t="str">
        <f>IF(D616&lt;&gt;"",IF(E616&lt;&gt;"",VLOOKUP(CONCATENATE(D616,"-",E616),'[2]Three Phase - UG'!$C$8:$T$18,9,FALSE),""),"")</f>
        <v/>
      </c>
      <c r="K616" s="679" t="str">
        <f>IF(D616&lt;&gt;"",IF(E616&lt;&gt;"",VLOOKUP(CONCATENATE(D616,"-",E616),'[2]Three Phase - UG'!$C$8:$T$18,10,FALSE),""),"")</f>
        <v/>
      </c>
      <c r="L616" s="679" t="str">
        <f>IF(D616&lt;&gt;"",IF(E616&lt;&gt;"",VLOOKUP(CONCATENATE(D616,"-",E616),'[2]Three Phase - UG'!$C$8:$T$18,12,FALSE),""),"")</f>
        <v/>
      </c>
      <c r="M616" s="679" t="str">
        <f>IF(D616&lt;&gt;"",IF(E616&lt;&gt;"",VLOOKUP(CONCATENATE(D616,"-",E616),'[2]Three Phase - UG'!$C$8:$T$18,13,FALSE),""),"")</f>
        <v/>
      </c>
      <c r="N616" s="678" t="str">
        <f>IF(D616&lt;&gt;"",IF(E616&lt;&gt;"",VLOOKUP(CONCATENATE(D616,"-",E616),'[2]Three Phase - UG'!$C$8:$T$18,15,FALSE)*1000000,""),"")</f>
        <v/>
      </c>
      <c r="O616" s="679"/>
      <c r="P616" s="678"/>
      <c r="W616" s="671"/>
      <c r="X616" s="606"/>
      <c r="Y616" s="606"/>
      <c r="Z616" s="606"/>
      <c r="AA616" s="606"/>
      <c r="AB616" s="606"/>
      <c r="AC616" s="606"/>
      <c r="AD616" s="606"/>
      <c r="AE616" s="606"/>
      <c r="AF616" s="625"/>
      <c r="AG616" s="625"/>
      <c r="AH616" s="625"/>
      <c r="AI616" s="625"/>
      <c r="AJ616" s="625"/>
      <c r="AK616" s="625"/>
      <c r="AL616" s="625"/>
      <c r="AM616" s="625"/>
    </row>
    <row r="617" spans="2:39" s="672" customFormat="1" x14ac:dyDescent="0.25">
      <c r="B617" s="677"/>
      <c r="C617" s="677"/>
      <c r="D617" s="676"/>
      <c r="E617" s="675"/>
      <c r="F617" s="675"/>
      <c r="G617" s="673"/>
      <c r="H617" s="674"/>
      <c r="I617" s="673"/>
      <c r="J617" s="679" t="str">
        <f>IF(D617&lt;&gt;"",IF(E617&lt;&gt;"",VLOOKUP(CONCATENATE(D617,"-",E617),'[2]Three Phase - UG'!$C$8:$T$18,9,FALSE),""),"")</f>
        <v/>
      </c>
      <c r="K617" s="679" t="str">
        <f>IF(D617&lt;&gt;"",IF(E617&lt;&gt;"",VLOOKUP(CONCATENATE(D617,"-",E617),'[2]Three Phase - UG'!$C$8:$T$18,10,FALSE),""),"")</f>
        <v/>
      </c>
      <c r="L617" s="679" t="str">
        <f>IF(D617&lt;&gt;"",IF(E617&lt;&gt;"",VLOOKUP(CONCATENATE(D617,"-",E617),'[2]Three Phase - UG'!$C$8:$T$18,12,FALSE),""),"")</f>
        <v/>
      </c>
      <c r="M617" s="679" t="str">
        <f>IF(D617&lt;&gt;"",IF(E617&lt;&gt;"",VLOOKUP(CONCATENATE(D617,"-",E617),'[2]Three Phase - UG'!$C$8:$T$18,13,FALSE),""),"")</f>
        <v/>
      </c>
      <c r="N617" s="678" t="str">
        <f>IF(D617&lt;&gt;"",IF(E617&lt;&gt;"",VLOOKUP(CONCATENATE(D617,"-",E617),'[2]Three Phase - UG'!$C$8:$T$18,15,FALSE)*1000000,""),"")</f>
        <v/>
      </c>
      <c r="O617" s="679"/>
      <c r="P617" s="678"/>
      <c r="W617" s="671"/>
      <c r="X617" s="606"/>
      <c r="Y617" s="606"/>
      <c r="Z617" s="606"/>
      <c r="AA617" s="606"/>
      <c r="AB617" s="606"/>
      <c r="AC617" s="606"/>
      <c r="AD617" s="606"/>
      <c r="AE617" s="606"/>
      <c r="AF617" s="625"/>
      <c r="AG617" s="625"/>
      <c r="AH617" s="625"/>
      <c r="AI617" s="625"/>
      <c r="AJ617" s="625"/>
      <c r="AK617" s="625"/>
      <c r="AL617" s="625"/>
      <c r="AM617" s="625"/>
    </row>
    <row r="618" spans="2:39" s="672" customFormat="1" x14ac:dyDescent="0.25">
      <c r="B618" s="677"/>
      <c r="C618" s="677"/>
      <c r="D618" s="676"/>
      <c r="E618" s="675"/>
      <c r="F618" s="675"/>
      <c r="G618" s="673"/>
      <c r="H618" s="674"/>
      <c r="I618" s="673"/>
      <c r="J618" s="679" t="str">
        <f>IF(D618&lt;&gt;"",IF(E618&lt;&gt;"",VLOOKUP(CONCATENATE(D618,"-",E618),'[2]Three Phase - UG'!$C$8:$T$18,9,FALSE),""),"")</f>
        <v/>
      </c>
      <c r="K618" s="679" t="str">
        <f>IF(D618&lt;&gt;"",IF(E618&lt;&gt;"",VLOOKUP(CONCATENATE(D618,"-",E618),'[2]Three Phase - UG'!$C$8:$T$18,10,FALSE),""),"")</f>
        <v/>
      </c>
      <c r="L618" s="679" t="str">
        <f>IF(D618&lt;&gt;"",IF(E618&lt;&gt;"",VLOOKUP(CONCATENATE(D618,"-",E618),'[2]Three Phase - UG'!$C$8:$T$18,12,FALSE),""),"")</f>
        <v/>
      </c>
      <c r="M618" s="679" t="str">
        <f>IF(D618&lt;&gt;"",IF(E618&lt;&gt;"",VLOOKUP(CONCATENATE(D618,"-",E618),'[2]Three Phase - UG'!$C$8:$T$18,13,FALSE),""),"")</f>
        <v/>
      </c>
      <c r="N618" s="678" t="str">
        <f>IF(D618&lt;&gt;"",IF(E618&lt;&gt;"",VLOOKUP(CONCATENATE(D618,"-",E618),'[2]Three Phase - UG'!$C$8:$T$18,15,FALSE)*1000000,""),"")</f>
        <v/>
      </c>
      <c r="O618" s="679"/>
      <c r="P618" s="678"/>
      <c r="W618" s="671"/>
      <c r="X618" s="606"/>
      <c r="Y618" s="606"/>
      <c r="Z618" s="606"/>
      <c r="AA618" s="606"/>
      <c r="AB618" s="606"/>
      <c r="AC618" s="606"/>
      <c r="AD618" s="606"/>
      <c r="AE618" s="606"/>
      <c r="AF618" s="625"/>
      <c r="AG618" s="625"/>
      <c r="AH618" s="625"/>
      <c r="AI618" s="625"/>
      <c r="AJ618" s="625"/>
      <c r="AK618" s="625"/>
      <c r="AL618" s="625"/>
      <c r="AM618" s="625"/>
    </row>
    <row r="619" spans="2:39" s="672" customFormat="1" x14ac:dyDescent="0.25">
      <c r="B619" s="677"/>
      <c r="C619" s="677"/>
      <c r="D619" s="676"/>
      <c r="E619" s="675"/>
      <c r="F619" s="675"/>
      <c r="G619" s="673"/>
      <c r="H619" s="674"/>
      <c r="I619" s="673"/>
      <c r="J619" s="679" t="str">
        <f>IF(D619&lt;&gt;"",IF(E619&lt;&gt;"",VLOOKUP(CONCATENATE(D619,"-",E619),'[2]Three Phase - UG'!$C$8:$T$18,9,FALSE),""),"")</f>
        <v/>
      </c>
      <c r="K619" s="679" t="str">
        <f>IF(D619&lt;&gt;"",IF(E619&lt;&gt;"",VLOOKUP(CONCATENATE(D619,"-",E619),'[2]Three Phase - UG'!$C$8:$T$18,10,FALSE),""),"")</f>
        <v/>
      </c>
      <c r="L619" s="679" t="str">
        <f>IF(D619&lt;&gt;"",IF(E619&lt;&gt;"",VLOOKUP(CONCATENATE(D619,"-",E619),'[2]Three Phase - UG'!$C$8:$T$18,12,FALSE),""),"")</f>
        <v/>
      </c>
      <c r="M619" s="679" t="str">
        <f>IF(D619&lt;&gt;"",IF(E619&lt;&gt;"",VLOOKUP(CONCATENATE(D619,"-",E619),'[2]Three Phase - UG'!$C$8:$T$18,13,FALSE),""),"")</f>
        <v/>
      </c>
      <c r="N619" s="678" t="str">
        <f>IF(D619&lt;&gt;"",IF(E619&lt;&gt;"",VLOOKUP(CONCATENATE(D619,"-",E619),'[2]Three Phase - UG'!$C$8:$T$18,15,FALSE)*1000000,""),"")</f>
        <v/>
      </c>
      <c r="O619" s="679"/>
      <c r="P619" s="678"/>
      <c r="W619" s="671"/>
      <c r="X619" s="606"/>
      <c r="Y619" s="606"/>
      <c r="Z619" s="606"/>
      <c r="AA619" s="606"/>
      <c r="AB619" s="606"/>
      <c r="AC619" s="606"/>
      <c r="AD619" s="606"/>
      <c r="AE619" s="606"/>
      <c r="AF619" s="625"/>
      <c r="AG619" s="625"/>
      <c r="AH619" s="625"/>
      <c r="AI619" s="625"/>
      <c r="AJ619" s="625"/>
      <c r="AK619" s="625"/>
      <c r="AL619" s="625"/>
      <c r="AM619" s="625"/>
    </row>
    <row r="620" spans="2:39" s="672" customFormat="1" x14ac:dyDescent="0.25">
      <c r="B620" s="677"/>
      <c r="C620" s="677"/>
      <c r="D620" s="676"/>
      <c r="E620" s="675"/>
      <c r="F620" s="675"/>
      <c r="G620" s="673"/>
      <c r="H620" s="674"/>
      <c r="I620" s="673"/>
      <c r="J620" s="679" t="str">
        <f>IF(D620&lt;&gt;"",IF(E620&lt;&gt;"",VLOOKUP(CONCATENATE(D620,"-",E620),'[2]Three Phase - UG'!$C$8:$T$18,9,FALSE),""),"")</f>
        <v/>
      </c>
      <c r="K620" s="679" t="str">
        <f>IF(D620&lt;&gt;"",IF(E620&lt;&gt;"",VLOOKUP(CONCATENATE(D620,"-",E620),'[2]Three Phase - UG'!$C$8:$T$18,10,FALSE),""),"")</f>
        <v/>
      </c>
      <c r="L620" s="679" t="str">
        <f>IF(D620&lt;&gt;"",IF(E620&lt;&gt;"",VLOOKUP(CONCATENATE(D620,"-",E620),'[2]Three Phase - UG'!$C$8:$T$18,12,FALSE),""),"")</f>
        <v/>
      </c>
      <c r="M620" s="679" t="str">
        <f>IF(D620&lt;&gt;"",IF(E620&lt;&gt;"",VLOOKUP(CONCATENATE(D620,"-",E620),'[2]Three Phase - UG'!$C$8:$T$18,13,FALSE),""),"")</f>
        <v/>
      </c>
      <c r="N620" s="678" t="str">
        <f>IF(D620&lt;&gt;"",IF(E620&lt;&gt;"",VLOOKUP(CONCATENATE(D620,"-",E620),'[2]Three Phase - UG'!$C$8:$T$18,15,FALSE)*1000000,""),"")</f>
        <v/>
      </c>
      <c r="O620" s="679"/>
      <c r="P620" s="678"/>
      <c r="W620" s="671"/>
      <c r="X620" s="606"/>
      <c r="Y620" s="606"/>
      <c r="Z620" s="606"/>
      <c r="AA620" s="606"/>
      <c r="AB620" s="606"/>
      <c r="AC620" s="606"/>
      <c r="AD620" s="606"/>
      <c r="AE620" s="606"/>
      <c r="AF620" s="625"/>
      <c r="AG620" s="625"/>
      <c r="AH620" s="625"/>
      <c r="AI620" s="625"/>
      <c r="AJ620" s="625"/>
      <c r="AK620" s="625"/>
      <c r="AL620" s="625"/>
      <c r="AM620" s="625"/>
    </row>
    <row r="621" spans="2:39" s="672" customFormat="1" x14ac:dyDescent="0.25">
      <c r="B621" s="677"/>
      <c r="C621" s="677"/>
      <c r="D621" s="676"/>
      <c r="E621" s="675"/>
      <c r="F621" s="675"/>
      <c r="G621" s="673"/>
      <c r="H621" s="674"/>
      <c r="I621" s="673"/>
      <c r="J621" s="679" t="str">
        <f>IF(D621&lt;&gt;"",IF(E621&lt;&gt;"",VLOOKUP(CONCATENATE(D621,"-",E621),'[2]Three Phase - UG'!$C$8:$T$18,9,FALSE),""),"")</f>
        <v/>
      </c>
      <c r="K621" s="679" t="str">
        <f>IF(D621&lt;&gt;"",IF(E621&lt;&gt;"",VLOOKUP(CONCATENATE(D621,"-",E621),'[2]Three Phase - UG'!$C$8:$T$18,10,FALSE),""),"")</f>
        <v/>
      </c>
      <c r="L621" s="679" t="str">
        <f>IF(D621&lt;&gt;"",IF(E621&lt;&gt;"",VLOOKUP(CONCATENATE(D621,"-",E621),'[2]Three Phase - UG'!$C$8:$T$18,12,FALSE),""),"")</f>
        <v/>
      </c>
      <c r="M621" s="679" t="str">
        <f>IF(D621&lt;&gt;"",IF(E621&lt;&gt;"",VLOOKUP(CONCATENATE(D621,"-",E621),'[2]Three Phase - UG'!$C$8:$T$18,13,FALSE),""),"")</f>
        <v/>
      </c>
      <c r="N621" s="678" t="str">
        <f>IF(D621&lt;&gt;"",IF(E621&lt;&gt;"",VLOOKUP(CONCATENATE(D621,"-",E621),'[2]Three Phase - UG'!$C$8:$T$18,15,FALSE)*1000000,""),"")</f>
        <v/>
      </c>
      <c r="O621" s="679"/>
      <c r="P621" s="678"/>
      <c r="W621" s="671"/>
      <c r="X621" s="606"/>
      <c r="Y621" s="606"/>
      <c r="Z621" s="606"/>
      <c r="AA621" s="606"/>
      <c r="AB621" s="606"/>
      <c r="AC621" s="606"/>
      <c r="AD621" s="606"/>
      <c r="AE621" s="606"/>
      <c r="AF621" s="625"/>
      <c r="AG621" s="625"/>
      <c r="AH621" s="625"/>
      <c r="AI621" s="625"/>
      <c r="AJ621" s="625"/>
      <c r="AK621" s="625"/>
      <c r="AL621" s="625"/>
      <c r="AM621" s="625"/>
    </row>
    <row r="622" spans="2:39" s="672" customFormat="1" x14ac:dyDescent="0.25">
      <c r="B622" s="677"/>
      <c r="C622" s="677"/>
      <c r="D622" s="676"/>
      <c r="E622" s="675"/>
      <c r="F622" s="675"/>
      <c r="G622" s="673"/>
      <c r="H622" s="674"/>
      <c r="I622" s="673"/>
      <c r="J622" s="679" t="str">
        <f>IF(D622&lt;&gt;"",IF(E622&lt;&gt;"",VLOOKUP(CONCATENATE(D622,"-",E622),'[2]Three Phase - UG'!$C$8:$T$18,9,FALSE),""),"")</f>
        <v/>
      </c>
      <c r="K622" s="679" t="str">
        <f>IF(D622&lt;&gt;"",IF(E622&lt;&gt;"",VLOOKUP(CONCATENATE(D622,"-",E622),'[2]Three Phase - UG'!$C$8:$T$18,10,FALSE),""),"")</f>
        <v/>
      </c>
      <c r="L622" s="679" t="str">
        <f>IF(D622&lt;&gt;"",IF(E622&lt;&gt;"",VLOOKUP(CONCATENATE(D622,"-",E622),'[2]Three Phase - UG'!$C$8:$T$18,12,FALSE),""),"")</f>
        <v/>
      </c>
      <c r="M622" s="679" t="str">
        <f>IF(D622&lt;&gt;"",IF(E622&lt;&gt;"",VLOOKUP(CONCATENATE(D622,"-",E622),'[2]Three Phase - UG'!$C$8:$T$18,13,FALSE),""),"")</f>
        <v/>
      </c>
      <c r="N622" s="678" t="str">
        <f>IF(D622&lt;&gt;"",IF(E622&lt;&gt;"",VLOOKUP(CONCATENATE(D622,"-",E622),'[2]Three Phase - UG'!$C$8:$T$18,15,FALSE)*1000000,""),"")</f>
        <v/>
      </c>
      <c r="O622" s="679"/>
      <c r="P622" s="678"/>
      <c r="W622" s="671"/>
      <c r="X622" s="606"/>
      <c r="Y622" s="606"/>
      <c r="Z622" s="606"/>
      <c r="AA622" s="606"/>
      <c r="AB622" s="606"/>
      <c r="AC622" s="606"/>
      <c r="AD622" s="606"/>
      <c r="AE622" s="606"/>
      <c r="AF622" s="625"/>
      <c r="AG622" s="625"/>
      <c r="AH622" s="625"/>
      <c r="AI622" s="625"/>
      <c r="AJ622" s="625"/>
      <c r="AK622" s="625"/>
      <c r="AL622" s="625"/>
      <c r="AM622" s="625"/>
    </row>
    <row r="623" spans="2:39" s="672" customFormat="1" x14ac:dyDescent="0.25">
      <c r="B623" s="677"/>
      <c r="C623" s="677"/>
      <c r="D623" s="676"/>
      <c r="E623" s="675"/>
      <c r="F623" s="675"/>
      <c r="G623" s="673"/>
      <c r="H623" s="674"/>
      <c r="I623" s="673"/>
      <c r="J623" s="679" t="str">
        <f>IF(D623&lt;&gt;"",IF(E623&lt;&gt;"",VLOOKUP(CONCATENATE(D623,"-",E623),'[2]Three Phase - UG'!$C$8:$T$18,9,FALSE),""),"")</f>
        <v/>
      </c>
      <c r="K623" s="679" t="str">
        <f>IF(D623&lt;&gt;"",IF(E623&lt;&gt;"",VLOOKUP(CONCATENATE(D623,"-",E623),'[2]Three Phase - UG'!$C$8:$T$18,10,FALSE),""),"")</f>
        <v/>
      </c>
      <c r="L623" s="679" t="str">
        <f>IF(D623&lt;&gt;"",IF(E623&lt;&gt;"",VLOOKUP(CONCATENATE(D623,"-",E623),'[2]Three Phase - UG'!$C$8:$T$18,12,FALSE),""),"")</f>
        <v/>
      </c>
      <c r="M623" s="679" t="str">
        <f>IF(D623&lt;&gt;"",IF(E623&lt;&gt;"",VLOOKUP(CONCATENATE(D623,"-",E623),'[2]Three Phase - UG'!$C$8:$T$18,13,FALSE),""),"")</f>
        <v/>
      </c>
      <c r="N623" s="678" t="str">
        <f>IF(D623&lt;&gt;"",IF(E623&lt;&gt;"",VLOOKUP(CONCATENATE(D623,"-",E623),'[2]Three Phase - UG'!$C$8:$T$18,15,FALSE)*1000000,""),"")</f>
        <v/>
      </c>
      <c r="O623" s="679"/>
      <c r="P623" s="678"/>
      <c r="W623" s="671"/>
      <c r="X623" s="606"/>
      <c r="Y623" s="606"/>
      <c r="Z623" s="606"/>
      <c r="AA623" s="606"/>
      <c r="AB623" s="606"/>
      <c r="AC623" s="606"/>
      <c r="AD623" s="606"/>
      <c r="AE623" s="606"/>
      <c r="AF623" s="625"/>
      <c r="AG623" s="625"/>
      <c r="AH623" s="625"/>
      <c r="AI623" s="625"/>
      <c r="AJ623" s="625"/>
      <c r="AK623" s="625"/>
      <c r="AL623" s="625"/>
      <c r="AM623" s="625"/>
    </row>
    <row r="624" spans="2:39" s="672" customFormat="1" x14ac:dyDescent="0.25">
      <c r="B624" s="677"/>
      <c r="C624" s="677"/>
      <c r="D624" s="676"/>
      <c r="E624" s="675"/>
      <c r="F624" s="675"/>
      <c r="G624" s="673"/>
      <c r="H624" s="674"/>
      <c r="I624" s="673"/>
      <c r="J624" s="679" t="str">
        <f>IF(D624&lt;&gt;"",IF(E624&lt;&gt;"",VLOOKUP(CONCATENATE(D624,"-",E624),'[2]Three Phase - UG'!$C$8:$T$18,9,FALSE),""),"")</f>
        <v/>
      </c>
      <c r="K624" s="679" t="str">
        <f>IF(D624&lt;&gt;"",IF(E624&lt;&gt;"",VLOOKUP(CONCATENATE(D624,"-",E624),'[2]Three Phase - UG'!$C$8:$T$18,10,FALSE),""),"")</f>
        <v/>
      </c>
      <c r="L624" s="679" t="str">
        <f>IF(D624&lt;&gt;"",IF(E624&lt;&gt;"",VLOOKUP(CONCATENATE(D624,"-",E624),'[2]Three Phase - UG'!$C$8:$T$18,12,FALSE),""),"")</f>
        <v/>
      </c>
      <c r="M624" s="679" t="str">
        <f>IF(D624&lt;&gt;"",IF(E624&lt;&gt;"",VLOOKUP(CONCATENATE(D624,"-",E624),'[2]Three Phase - UG'!$C$8:$T$18,13,FALSE),""),"")</f>
        <v/>
      </c>
      <c r="N624" s="678" t="str">
        <f>IF(D624&lt;&gt;"",IF(E624&lt;&gt;"",VLOOKUP(CONCATENATE(D624,"-",E624),'[2]Three Phase - UG'!$C$8:$T$18,15,FALSE)*1000000,""),"")</f>
        <v/>
      </c>
      <c r="O624" s="679"/>
      <c r="P624" s="678"/>
      <c r="W624" s="671"/>
      <c r="X624" s="606"/>
      <c r="Y624" s="606"/>
      <c r="Z624" s="606"/>
      <c r="AA624" s="606"/>
      <c r="AB624" s="606"/>
      <c r="AC624" s="606"/>
      <c r="AD624" s="606"/>
      <c r="AE624" s="606"/>
      <c r="AF624" s="625"/>
      <c r="AG624" s="625"/>
      <c r="AH624" s="625"/>
      <c r="AI624" s="625"/>
      <c r="AJ624" s="625"/>
      <c r="AK624" s="625"/>
      <c r="AL624" s="625"/>
      <c r="AM624" s="625"/>
    </row>
    <row r="625" spans="2:39" s="672" customFormat="1" x14ac:dyDescent="0.25">
      <c r="B625" s="677"/>
      <c r="C625" s="677"/>
      <c r="D625" s="676"/>
      <c r="E625" s="675"/>
      <c r="F625" s="675"/>
      <c r="G625" s="673"/>
      <c r="H625" s="674"/>
      <c r="I625" s="673"/>
      <c r="J625" s="679" t="str">
        <f>IF(D625&lt;&gt;"",IF(E625&lt;&gt;"",VLOOKUP(CONCATENATE(D625,"-",E625),'[2]Three Phase - UG'!$C$8:$T$18,9,FALSE),""),"")</f>
        <v/>
      </c>
      <c r="K625" s="679" t="str">
        <f>IF(D625&lt;&gt;"",IF(E625&lt;&gt;"",VLOOKUP(CONCATENATE(D625,"-",E625),'[2]Three Phase - UG'!$C$8:$T$18,10,FALSE),""),"")</f>
        <v/>
      </c>
      <c r="L625" s="679" t="str">
        <f>IF(D625&lt;&gt;"",IF(E625&lt;&gt;"",VLOOKUP(CONCATENATE(D625,"-",E625),'[2]Three Phase - UG'!$C$8:$T$18,12,FALSE),""),"")</f>
        <v/>
      </c>
      <c r="M625" s="679" t="str">
        <f>IF(D625&lt;&gt;"",IF(E625&lt;&gt;"",VLOOKUP(CONCATENATE(D625,"-",E625),'[2]Three Phase - UG'!$C$8:$T$18,13,FALSE),""),"")</f>
        <v/>
      </c>
      <c r="N625" s="678" t="str">
        <f>IF(D625&lt;&gt;"",IF(E625&lt;&gt;"",VLOOKUP(CONCATENATE(D625,"-",E625),'[2]Three Phase - UG'!$C$8:$T$18,15,FALSE)*1000000,""),"")</f>
        <v/>
      </c>
      <c r="O625" s="679"/>
      <c r="P625" s="678"/>
      <c r="W625" s="671"/>
      <c r="X625" s="606"/>
      <c r="Y625" s="606"/>
      <c r="Z625" s="606"/>
      <c r="AA625" s="606"/>
      <c r="AB625" s="606"/>
      <c r="AC625" s="606"/>
      <c r="AD625" s="606"/>
      <c r="AE625" s="606"/>
      <c r="AF625" s="625"/>
      <c r="AG625" s="625"/>
      <c r="AH625" s="625"/>
      <c r="AI625" s="625"/>
      <c r="AJ625" s="625"/>
      <c r="AK625" s="625"/>
      <c r="AL625" s="625"/>
      <c r="AM625" s="625"/>
    </row>
    <row r="626" spans="2:39" s="672" customFormat="1" x14ac:dyDescent="0.25">
      <c r="B626" s="677"/>
      <c r="C626" s="677"/>
      <c r="D626" s="676"/>
      <c r="E626" s="675"/>
      <c r="F626" s="675"/>
      <c r="G626" s="673"/>
      <c r="H626" s="674"/>
      <c r="I626" s="673"/>
      <c r="J626" s="679" t="str">
        <f>IF(D626&lt;&gt;"",IF(E626&lt;&gt;"",VLOOKUP(CONCATENATE(D626,"-",E626),'[2]Three Phase - UG'!$C$8:$T$18,9,FALSE),""),"")</f>
        <v/>
      </c>
      <c r="K626" s="679" t="str">
        <f>IF(D626&lt;&gt;"",IF(E626&lt;&gt;"",VLOOKUP(CONCATENATE(D626,"-",E626),'[2]Three Phase - UG'!$C$8:$T$18,10,FALSE),""),"")</f>
        <v/>
      </c>
      <c r="L626" s="679" t="str">
        <f>IF(D626&lt;&gt;"",IF(E626&lt;&gt;"",VLOOKUP(CONCATENATE(D626,"-",E626),'[2]Three Phase - UG'!$C$8:$T$18,12,FALSE),""),"")</f>
        <v/>
      </c>
      <c r="M626" s="679" t="str">
        <f>IF(D626&lt;&gt;"",IF(E626&lt;&gt;"",VLOOKUP(CONCATENATE(D626,"-",E626),'[2]Three Phase - UG'!$C$8:$T$18,13,FALSE),""),"")</f>
        <v/>
      </c>
      <c r="N626" s="678" t="str">
        <f>IF(D626&lt;&gt;"",IF(E626&lt;&gt;"",VLOOKUP(CONCATENATE(D626,"-",E626),'[2]Three Phase - UG'!$C$8:$T$18,15,FALSE)*1000000,""),"")</f>
        <v/>
      </c>
      <c r="O626" s="679"/>
      <c r="P626" s="678"/>
      <c r="W626" s="671"/>
      <c r="X626" s="606"/>
      <c r="Y626" s="606"/>
      <c r="Z626" s="606"/>
      <c r="AA626" s="606"/>
      <c r="AB626" s="606"/>
      <c r="AC626" s="606"/>
      <c r="AD626" s="606"/>
      <c r="AE626" s="606"/>
      <c r="AF626" s="625"/>
      <c r="AG626" s="625"/>
      <c r="AH626" s="625"/>
      <c r="AI626" s="625"/>
      <c r="AJ626" s="625"/>
      <c r="AK626" s="625"/>
      <c r="AL626" s="625"/>
      <c r="AM626" s="625"/>
    </row>
    <row r="627" spans="2:39" s="672" customFormat="1" x14ac:dyDescent="0.25">
      <c r="B627" s="677"/>
      <c r="C627" s="677"/>
      <c r="D627" s="676"/>
      <c r="E627" s="675"/>
      <c r="F627" s="675"/>
      <c r="G627" s="673"/>
      <c r="H627" s="674"/>
      <c r="I627" s="673"/>
      <c r="J627" s="679" t="str">
        <f>IF(D627&lt;&gt;"",IF(E627&lt;&gt;"",VLOOKUP(CONCATENATE(D627,"-",E627),'[2]Three Phase - UG'!$C$8:$T$18,9,FALSE),""),"")</f>
        <v/>
      </c>
      <c r="K627" s="679" t="str">
        <f>IF(D627&lt;&gt;"",IF(E627&lt;&gt;"",VLOOKUP(CONCATENATE(D627,"-",E627),'[2]Three Phase - UG'!$C$8:$T$18,10,FALSE),""),"")</f>
        <v/>
      </c>
      <c r="L627" s="679" t="str">
        <f>IF(D627&lt;&gt;"",IF(E627&lt;&gt;"",VLOOKUP(CONCATENATE(D627,"-",E627),'[2]Three Phase - UG'!$C$8:$T$18,12,FALSE),""),"")</f>
        <v/>
      </c>
      <c r="M627" s="679" t="str">
        <f>IF(D627&lt;&gt;"",IF(E627&lt;&gt;"",VLOOKUP(CONCATENATE(D627,"-",E627),'[2]Three Phase - UG'!$C$8:$T$18,13,FALSE),""),"")</f>
        <v/>
      </c>
      <c r="N627" s="678" t="str">
        <f>IF(D627&lt;&gt;"",IF(E627&lt;&gt;"",VLOOKUP(CONCATENATE(D627,"-",E627),'[2]Three Phase - UG'!$C$8:$T$18,15,FALSE)*1000000,""),"")</f>
        <v/>
      </c>
      <c r="O627" s="679"/>
      <c r="P627" s="678"/>
      <c r="W627" s="671"/>
      <c r="X627" s="606"/>
      <c r="Y627" s="606"/>
      <c r="Z627" s="606"/>
      <c r="AA627" s="606"/>
      <c r="AB627" s="606"/>
      <c r="AC627" s="606"/>
      <c r="AD627" s="606"/>
      <c r="AE627" s="606"/>
      <c r="AF627" s="625"/>
      <c r="AG627" s="625"/>
      <c r="AH627" s="625"/>
      <c r="AI627" s="625"/>
      <c r="AJ627" s="625"/>
      <c r="AK627" s="625"/>
      <c r="AL627" s="625"/>
      <c r="AM627" s="625"/>
    </row>
    <row r="628" spans="2:39" s="672" customFormat="1" x14ac:dyDescent="0.25">
      <c r="B628" s="677"/>
      <c r="C628" s="677"/>
      <c r="D628" s="676"/>
      <c r="E628" s="675"/>
      <c r="F628" s="675"/>
      <c r="G628" s="673"/>
      <c r="H628" s="674"/>
      <c r="I628" s="673"/>
      <c r="J628" s="679" t="str">
        <f>IF(D628&lt;&gt;"",IF(E628&lt;&gt;"",VLOOKUP(CONCATENATE(D628,"-",E628),'[2]Three Phase - UG'!$C$8:$T$18,9,FALSE),""),"")</f>
        <v/>
      </c>
      <c r="K628" s="679" t="str">
        <f>IF(D628&lt;&gt;"",IF(E628&lt;&gt;"",VLOOKUP(CONCATENATE(D628,"-",E628),'[2]Three Phase - UG'!$C$8:$T$18,10,FALSE),""),"")</f>
        <v/>
      </c>
      <c r="L628" s="679" t="str">
        <f>IF(D628&lt;&gt;"",IF(E628&lt;&gt;"",VLOOKUP(CONCATENATE(D628,"-",E628),'[2]Three Phase - UG'!$C$8:$T$18,12,FALSE),""),"")</f>
        <v/>
      </c>
      <c r="M628" s="679" t="str">
        <f>IF(D628&lt;&gt;"",IF(E628&lt;&gt;"",VLOOKUP(CONCATENATE(D628,"-",E628),'[2]Three Phase - UG'!$C$8:$T$18,13,FALSE),""),"")</f>
        <v/>
      </c>
      <c r="N628" s="678" t="str">
        <f>IF(D628&lt;&gt;"",IF(E628&lt;&gt;"",VLOOKUP(CONCATENATE(D628,"-",E628),'[2]Three Phase - UG'!$C$8:$T$18,15,FALSE)*1000000,""),"")</f>
        <v/>
      </c>
      <c r="O628" s="679"/>
      <c r="P628" s="678"/>
      <c r="W628" s="671"/>
      <c r="X628" s="606"/>
      <c r="Y628" s="606"/>
      <c r="Z628" s="606"/>
      <c r="AA628" s="606"/>
      <c r="AB628" s="606"/>
      <c r="AC628" s="606"/>
      <c r="AD628" s="606"/>
      <c r="AE628" s="606"/>
      <c r="AF628" s="625"/>
      <c r="AG628" s="625"/>
      <c r="AH628" s="625"/>
      <c r="AI628" s="625"/>
      <c r="AJ628" s="625"/>
      <c r="AK628" s="625"/>
      <c r="AL628" s="625"/>
      <c r="AM628" s="625"/>
    </row>
    <row r="629" spans="2:39" s="672" customFormat="1" x14ac:dyDescent="0.25">
      <c r="B629" s="677"/>
      <c r="C629" s="677"/>
      <c r="D629" s="676"/>
      <c r="E629" s="675"/>
      <c r="F629" s="675"/>
      <c r="G629" s="673"/>
      <c r="H629" s="674"/>
      <c r="I629" s="673"/>
      <c r="J629" s="679" t="str">
        <f>IF(D629&lt;&gt;"",IF(E629&lt;&gt;"",VLOOKUP(CONCATENATE(D629,"-",E629),'[2]Three Phase - UG'!$C$8:$T$18,9,FALSE),""),"")</f>
        <v/>
      </c>
      <c r="K629" s="679" t="str">
        <f>IF(D629&lt;&gt;"",IF(E629&lt;&gt;"",VLOOKUP(CONCATENATE(D629,"-",E629),'[2]Three Phase - UG'!$C$8:$T$18,10,FALSE),""),"")</f>
        <v/>
      </c>
      <c r="L629" s="679" t="str">
        <f>IF(D629&lt;&gt;"",IF(E629&lt;&gt;"",VLOOKUP(CONCATENATE(D629,"-",E629),'[2]Three Phase - UG'!$C$8:$T$18,12,FALSE),""),"")</f>
        <v/>
      </c>
      <c r="M629" s="679" t="str">
        <f>IF(D629&lt;&gt;"",IF(E629&lt;&gt;"",VLOOKUP(CONCATENATE(D629,"-",E629),'[2]Three Phase - UG'!$C$8:$T$18,13,FALSE),""),"")</f>
        <v/>
      </c>
      <c r="N629" s="678" t="str">
        <f>IF(D629&lt;&gt;"",IF(E629&lt;&gt;"",VLOOKUP(CONCATENATE(D629,"-",E629),'[2]Three Phase - UG'!$C$8:$T$18,15,FALSE)*1000000,""),"")</f>
        <v/>
      </c>
      <c r="O629" s="679"/>
      <c r="P629" s="678"/>
      <c r="W629" s="671"/>
      <c r="X629" s="606"/>
      <c r="Y629" s="606"/>
      <c r="Z629" s="606"/>
      <c r="AA629" s="606"/>
      <c r="AB629" s="606"/>
      <c r="AC629" s="606"/>
      <c r="AD629" s="606"/>
      <c r="AE629" s="606"/>
      <c r="AF629" s="625"/>
      <c r="AG629" s="625"/>
      <c r="AH629" s="625"/>
      <c r="AI629" s="625"/>
      <c r="AJ629" s="625"/>
      <c r="AK629" s="625"/>
      <c r="AL629" s="625"/>
      <c r="AM629" s="625"/>
    </row>
    <row r="630" spans="2:39" s="672" customFormat="1" x14ac:dyDescent="0.25">
      <c r="B630" s="677"/>
      <c r="C630" s="677"/>
      <c r="D630" s="676"/>
      <c r="E630" s="675"/>
      <c r="F630" s="675"/>
      <c r="G630" s="673"/>
      <c r="H630" s="674"/>
      <c r="I630" s="673"/>
      <c r="J630" s="679" t="str">
        <f>IF(D630&lt;&gt;"",IF(E630&lt;&gt;"",VLOOKUP(CONCATENATE(D630,"-",E630),'[2]Three Phase - UG'!$C$8:$T$18,9,FALSE),""),"")</f>
        <v/>
      </c>
      <c r="K630" s="679" t="str">
        <f>IF(D630&lt;&gt;"",IF(E630&lt;&gt;"",VLOOKUP(CONCATENATE(D630,"-",E630),'[2]Three Phase - UG'!$C$8:$T$18,10,FALSE),""),"")</f>
        <v/>
      </c>
      <c r="L630" s="679" t="str">
        <f>IF(D630&lt;&gt;"",IF(E630&lt;&gt;"",VLOOKUP(CONCATENATE(D630,"-",E630),'[2]Three Phase - UG'!$C$8:$T$18,12,FALSE),""),"")</f>
        <v/>
      </c>
      <c r="M630" s="679" t="str">
        <f>IF(D630&lt;&gt;"",IF(E630&lt;&gt;"",VLOOKUP(CONCATENATE(D630,"-",E630),'[2]Three Phase - UG'!$C$8:$T$18,13,FALSE),""),"")</f>
        <v/>
      </c>
      <c r="N630" s="678" t="str">
        <f>IF(D630&lt;&gt;"",IF(E630&lt;&gt;"",VLOOKUP(CONCATENATE(D630,"-",E630),'[2]Three Phase - UG'!$C$8:$T$18,15,FALSE)*1000000,""),"")</f>
        <v/>
      </c>
      <c r="O630" s="679"/>
      <c r="P630" s="678"/>
      <c r="W630" s="671"/>
      <c r="X630" s="606"/>
      <c r="Y630" s="606"/>
      <c r="Z630" s="606"/>
      <c r="AA630" s="606"/>
      <c r="AB630" s="606"/>
      <c r="AC630" s="606"/>
      <c r="AD630" s="606"/>
      <c r="AE630" s="606"/>
      <c r="AF630" s="625"/>
      <c r="AG630" s="625"/>
      <c r="AH630" s="625"/>
      <c r="AI630" s="625"/>
      <c r="AJ630" s="625"/>
      <c r="AK630" s="625"/>
      <c r="AL630" s="625"/>
      <c r="AM630" s="625"/>
    </row>
    <row r="631" spans="2:39" s="672" customFormat="1" x14ac:dyDescent="0.25">
      <c r="B631" s="677"/>
      <c r="C631" s="677"/>
      <c r="D631" s="676"/>
      <c r="E631" s="675"/>
      <c r="F631" s="675"/>
      <c r="G631" s="673"/>
      <c r="H631" s="674"/>
      <c r="I631" s="673"/>
      <c r="J631" s="679" t="str">
        <f>IF(D631&lt;&gt;"",IF(E631&lt;&gt;"",VLOOKUP(CONCATENATE(D631,"-",E631),'[2]Three Phase - UG'!$C$8:$T$18,9,FALSE),""),"")</f>
        <v/>
      </c>
      <c r="K631" s="679" t="str">
        <f>IF(D631&lt;&gt;"",IF(E631&lt;&gt;"",VLOOKUP(CONCATENATE(D631,"-",E631),'[2]Three Phase - UG'!$C$8:$T$18,10,FALSE),""),"")</f>
        <v/>
      </c>
      <c r="L631" s="679" t="str">
        <f>IF(D631&lt;&gt;"",IF(E631&lt;&gt;"",VLOOKUP(CONCATENATE(D631,"-",E631),'[2]Three Phase - UG'!$C$8:$T$18,12,FALSE),""),"")</f>
        <v/>
      </c>
      <c r="M631" s="679" t="str">
        <f>IF(D631&lt;&gt;"",IF(E631&lt;&gt;"",VLOOKUP(CONCATENATE(D631,"-",E631),'[2]Three Phase - UG'!$C$8:$T$18,13,FALSE),""),"")</f>
        <v/>
      </c>
      <c r="N631" s="678" t="str">
        <f>IF(D631&lt;&gt;"",IF(E631&lt;&gt;"",VLOOKUP(CONCATENATE(D631,"-",E631),'[2]Three Phase - UG'!$C$8:$T$18,15,FALSE)*1000000,""),"")</f>
        <v/>
      </c>
      <c r="O631" s="679"/>
      <c r="P631" s="678"/>
      <c r="W631" s="671"/>
      <c r="X631" s="606"/>
      <c r="Y631" s="606"/>
      <c r="Z631" s="606"/>
      <c r="AA631" s="606"/>
      <c r="AB631" s="606"/>
      <c r="AC631" s="606"/>
      <c r="AD631" s="606"/>
      <c r="AE631" s="606"/>
      <c r="AF631" s="625"/>
      <c r="AG631" s="625"/>
      <c r="AH631" s="625"/>
      <c r="AI631" s="625"/>
      <c r="AJ631" s="625"/>
      <c r="AK631" s="625"/>
      <c r="AL631" s="625"/>
      <c r="AM631" s="625"/>
    </row>
    <row r="632" spans="2:39" s="672" customFormat="1" x14ac:dyDescent="0.25">
      <c r="B632" s="677"/>
      <c r="C632" s="677"/>
      <c r="D632" s="676"/>
      <c r="E632" s="675"/>
      <c r="F632" s="675"/>
      <c r="G632" s="673"/>
      <c r="H632" s="674"/>
      <c r="I632" s="673"/>
      <c r="J632" s="679" t="str">
        <f>IF(D632&lt;&gt;"",IF(E632&lt;&gt;"",VLOOKUP(CONCATENATE(D632,"-",E632),'[2]Three Phase - UG'!$C$8:$T$18,9,FALSE),""),"")</f>
        <v/>
      </c>
      <c r="K632" s="679" t="str">
        <f>IF(D632&lt;&gt;"",IF(E632&lt;&gt;"",VLOOKUP(CONCATENATE(D632,"-",E632),'[2]Three Phase - UG'!$C$8:$T$18,10,FALSE),""),"")</f>
        <v/>
      </c>
      <c r="L632" s="679" t="str">
        <f>IF(D632&lt;&gt;"",IF(E632&lt;&gt;"",VLOOKUP(CONCATENATE(D632,"-",E632),'[2]Three Phase - UG'!$C$8:$T$18,12,FALSE),""),"")</f>
        <v/>
      </c>
      <c r="M632" s="679" t="str">
        <f>IF(D632&lt;&gt;"",IF(E632&lt;&gt;"",VLOOKUP(CONCATENATE(D632,"-",E632),'[2]Three Phase - UG'!$C$8:$T$18,13,FALSE),""),"")</f>
        <v/>
      </c>
      <c r="N632" s="678" t="str">
        <f>IF(D632&lt;&gt;"",IF(E632&lt;&gt;"",VLOOKUP(CONCATENATE(D632,"-",E632),'[2]Three Phase - UG'!$C$8:$T$18,15,FALSE)*1000000,""),"")</f>
        <v/>
      </c>
      <c r="O632" s="679"/>
      <c r="P632" s="678"/>
      <c r="W632" s="671"/>
      <c r="X632" s="606"/>
      <c r="Y632" s="606"/>
      <c r="Z632" s="606"/>
      <c r="AA632" s="606"/>
      <c r="AB632" s="606"/>
      <c r="AC632" s="606"/>
      <c r="AD632" s="606"/>
      <c r="AE632" s="606"/>
      <c r="AF632" s="625"/>
      <c r="AG632" s="625"/>
      <c r="AH632" s="625"/>
      <c r="AI632" s="625"/>
      <c r="AJ632" s="625"/>
      <c r="AK632" s="625"/>
      <c r="AL632" s="625"/>
      <c r="AM632" s="625"/>
    </row>
    <row r="633" spans="2:39" s="672" customFormat="1" x14ac:dyDescent="0.25">
      <c r="B633" s="677"/>
      <c r="C633" s="677"/>
      <c r="D633" s="676"/>
      <c r="E633" s="675"/>
      <c r="F633" s="675"/>
      <c r="G633" s="673"/>
      <c r="H633" s="674"/>
      <c r="I633" s="673"/>
      <c r="J633" s="679" t="str">
        <f>IF(D633&lt;&gt;"",IF(E633&lt;&gt;"",VLOOKUP(CONCATENATE(D633,"-",E633),'[2]Three Phase - UG'!$C$8:$T$18,9,FALSE),""),"")</f>
        <v/>
      </c>
      <c r="K633" s="679" t="str">
        <f>IF(D633&lt;&gt;"",IF(E633&lt;&gt;"",VLOOKUP(CONCATENATE(D633,"-",E633),'[2]Three Phase - UG'!$C$8:$T$18,10,FALSE),""),"")</f>
        <v/>
      </c>
      <c r="L633" s="679" t="str">
        <f>IF(D633&lt;&gt;"",IF(E633&lt;&gt;"",VLOOKUP(CONCATENATE(D633,"-",E633),'[2]Three Phase - UG'!$C$8:$T$18,12,FALSE),""),"")</f>
        <v/>
      </c>
      <c r="M633" s="679" t="str">
        <f>IF(D633&lt;&gt;"",IF(E633&lt;&gt;"",VLOOKUP(CONCATENATE(D633,"-",E633),'[2]Three Phase - UG'!$C$8:$T$18,13,FALSE),""),"")</f>
        <v/>
      </c>
      <c r="N633" s="678" t="str">
        <f>IF(D633&lt;&gt;"",IF(E633&lt;&gt;"",VLOOKUP(CONCATENATE(D633,"-",E633),'[2]Three Phase - UG'!$C$8:$T$18,15,FALSE)*1000000,""),"")</f>
        <v/>
      </c>
      <c r="O633" s="679"/>
      <c r="P633" s="678"/>
      <c r="W633" s="671"/>
      <c r="X633" s="606"/>
      <c r="Y633" s="606"/>
      <c r="Z633" s="606"/>
      <c r="AA633" s="606"/>
      <c r="AB633" s="606"/>
      <c r="AC633" s="606"/>
      <c r="AD633" s="606"/>
      <c r="AE633" s="606"/>
      <c r="AF633" s="625"/>
      <c r="AG633" s="625"/>
      <c r="AH633" s="625"/>
      <c r="AI633" s="625"/>
      <c r="AJ633" s="625"/>
      <c r="AK633" s="625"/>
      <c r="AL633" s="625"/>
      <c r="AM633" s="625"/>
    </row>
    <row r="634" spans="2:39" s="672" customFormat="1" x14ac:dyDescent="0.25">
      <c r="B634" s="677"/>
      <c r="C634" s="677"/>
      <c r="D634" s="676"/>
      <c r="E634" s="675"/>
      <c r="F634" s="675"/>
      <c r="G634" s="673"/>
      <c r="H634" s="674"/>
      <c r="I634" s="673"/>
      <c r="J634" s="679" t="str">
        <f>IF(D634&lt;&gt;"",IF(E634&lt;&gt;"",VLOOKUP(CONCATENATE(D634,"-",E634),'[2]Three Phase - UG'!$C$8:$T$18,9,FALSE),""),"")</f>
        <v/>
      </c>
      <c r="K634" s="679" t="str">
        <f>IF(D634&lt;&gt;"",IF(E634&lt;&gt;"",VLOOKUP(CONCATENATE(D634,"-",E634),'[2]Three Phase - UG'!$C$8:$T$18,10,FALSE),""),"")</f>
        <v/>
      </c>
      <c r="L634" s="679" t="str">
        <f>IF(D634&lt;&gt;"",IF(E634&lt;&gt;"",VLOOKUP(CONCATENATE(D634,"-",E634),'[2]Three Phase - UG'!$C$8:$T$18,12,FALSE),""),"")</f>
        <v/>
      </c>
      <c r="M634" s="679" t="str">
        <f>IF(D634&lt;&gt;"",IF(E634&lt;&gt;"",VLOOKUP(CONCATENATE(D634,"-",E634),'[2]Three Phase - UG'!$C$8:$T$18,13,FALSE),""),"")</f>
        <v/>
      </c>
      <c r="N634" s="678" t="str">
        <f>IF(D634&lt;&gt;"",IF(E634&lt;&gt;"",VLOOKUP(CONCATENATE(D634,"-",E634),'[2]Three Phase - UG'!$C$8:$T$18,15,FALSE)*1000000,""),"")</f>
        <v/>
      </c>
      <c r="O634" s="679"/>
      <c r="P634" s="678"/>
      <c r="W634" s="671"/>
      <c r="X634" s="606"/>
      <c r="Y634" s="606"/>
      <c r="Z634" s="606"/>
      <c r="AA634" s="606"/>
      <c r="AB634" s="606"/>
      <c r="AC634" s="606"/>
      <c r="AD634" s="606"/>
      <c r="AE634" s="606"/>
      <c r="AF634" s="625"/>
      <c r="AG634" s="625"/>
      <c r="AH634" s="625"/>
      <c r="AI634" s="625"/>
      <c r="AJ634" s="625"/>
      <c r="AK634" s="625"/>
      <c r="AL634" s="625"/>
      <c r="AM634" s="625"/>
    </row>
    <row r="635" spans="2:39" s="672" customFormat="1" x14ac:dyDescent="0.25">
      <c r="B635" s="677"/>
      <c r="C635" s="677"/>
      <c r="D635" s="676"/>
      <c r="E635" s="675"/>
      <c r="F635" s="675"/>
      <c r="G635" s="673"/>
      <c r="H635" s="674"/>
      <c r="I635" s="673"/>
      <c r="J635" s="679" t="str">
        <f>IF(D635&lt;&gt;"",IF(E635&lt;&gt;"",VLOOKUP(CONCATENATE(D635,"-",E635),'[2]Three Phase - UG'!$C$8:$T$18,9,FALSE),""),"")</f>
        <v/>
      </c>
      <c r="K635" s="679" t="str">
        <f>IF(D635&lt;&gt;"",IF(E635&lt;&gt;"",VLOOKUP(CONCATENATE(D635,"-",E635),'[2]Three Phase - UG'!$C$8:$T$18,10,FALSE),""),"")</f>
        <v/>
      </c>
      <c r="L635" s="679" t="str">
        <f>IF(D635&lt;&gt;"",IF(E635&lt;&gt;"",VLOOKUP(CONCATENATE(D635,"-",E635),'[2]Three Phase - UG'!$C$8:$T$18,12,FALSE),""),"")</f>
        <v/>
      </c>
      <c r="M635" s="679" t="str">
        <f>IF(D635&lt;&gt;"",IF(E635&lt;&gt;"",VLOOKUP(CONCATENATE(D635,"-",E635),'[2]Three Phase - UG'!$C$8:$T$18,13,FALSE),""),"")</f>
        <v/>
      </c>
      <c r="N635" s="678" t="str">
        <f>IF(D635&lt;&gt;"",IF(E635&lt;&gt;"",VLOOKUP(CONCATENATE(D635,"-",E635),'[2]Three Phase - UG'!$C$8:$T$18,15,FALSE)*1000000,""),"")</f>
        <v/>
      </c>
      <c r="O635" s="679"/>
      <c r="P635" s="678"/>
      <c r="W635" s="671"/>
      <c r="X635" s="606"/>
      <c r="Y635" s="606"/>
      <c r="Z635" s="606"/>
      <c r="AA635" s="606"/>
      <c r="AB635" s="606"/>
      <c r="AC635" s="606"/>
      <c r="AD635" s="606"/>
      <c r="AE635" s="606"/>
      <c r="AF635" s="625"/>
      <c r="AG635" s="625"/>
      <c r="AH635" s="625"/>
      <c r="AI635" s="625"/>
      <c r="AJ635" s="625"/>
      <c r="AK635" s="625"/>
      <c r="AL635" s="625"/>
      <c r="AM635" s="625"/>
    </row>
    <row r="636" spans="2:39" s="672" customFormat="1" x14ac:dyDescent="0.25">
      <c r="B636" s="677"/>
      <c r="C636" s="677"/>
      <c r="D636" s="676"/>
      <c r="E636" s="675"/>
      <c r="F636" s="675"/>
      <c r="G636" s="673"/>
      <c r="H636" s="674"/>
      <c r="I636" s="673"/>
      <c r="J636" s="679" t="str">
        <f>IF(D636&lt;&gt;"",IF(E636&lt;&gt;"",VLOOKUP(CONCATENATE(D636,"-",E636),'[2]Three Phase - UG'!$C$8:$T$18,9,FALSE),""),"")</f>
        <v/>
      </c>
      <c r="K636" s="679" t="str">
        <f>IF(D636&lt;&gt;"",IF(E636&lt;&gt;"",VLOOKUP(CONCATENATE(D636,"-",E636),'[2]Three Phase - UG'!$C$8:$T$18,10,FALSE),""),"")</f>
        <v/>
      </c>
      <c r="L636" s="679" t="str">
        <f>IF(D636&lt;&gt;"",IF(E636&lt;&gt;"",VLOOKUP(CONCATENATE(D636,"-",E636),'[2]Three Phase - UG'!$C$8:$T$18,12,FALSE),""),"")</f>
        <v/>
      </c>
      <c r="M636" s="679" t="str">
        <f>IF(D636&lt;&gt;"",IF(E636&lt;&gt;"",VLOOKUP(CONCATENATE(D636,"-",E636),'[2]Three Phase - UG'!$C$8:$T$18,13,FALSE),""),"")</f>
        <v/>
      </c>
      <c r="N636" s="678" t="str">
        <f>IF(D636&lt;&gt;"",IF(E636&lt;&gt;"",VLOOKUP(CONCATENATE(D636,"-",E636),'[2]Three Phase - UG'!$C$8:$T$18,15,FALSE)*1000000,""),"")</f>
        <v/>
      </c>
      <c r="O636" s="679"/>
      <c r="P636" s="678"/>
      <c r="W636" s="671"/>
      <c r="X636" s="606"/>
      <c r="Y636" s="606"/>
      <c r="Z636" s="606"/>
      <c r="AA636" s="606"/>
      <c r="AB636" s="606"/>
      <c r="AC636" s="606"/>
      <c r="AD636" s="606"/>
      <c r="AE636" s="606"/>
      <c r="AF636" s="625"/>
      <c r="AG636" s="625"/>
      <c r="AH636" s="625"/>
      <c r="AI636" s="625"/>
      <c r="AJ636" s="625"/>
      <c r="AK636" s="625"/>
      <c r="AL636" s="625"/>
      <c r="AM636" s="625"/>
    </row>
    <row r="637" spans="2:39" s="672" customFormat="1" x14ac:dyDescent="0.25">
      <c r="B637" s="677"/>
      <c r="C637" s="677"/>
      <c r="D637" s="676"/>
      <c r="E637" s="675"/>
      <c r="F637" s="675"/>
      <c r="G637" s="673"/>
      <c r="H637" s="674"/>
      <c r="I637" s="673"/>
      <c r="J637" s="679" t="str">
        <f>IF(D637&lt;&gt;"",IF(E637&lt;&gt;"",VLOOKUP(CONCATENATE(D637,"-",E637),'[2]Three Phase - UG'!$C$8:$T$18,9,FALSE),""),"")</f>
        <v/>
      </c>
      <c r="K637" s="679" t="str">
        <f>IF(D637&lt;&gt;"",IF(E637&lt;&gt;"",VLOOKUP(CONCATENATE(D637,"-",E637),'[2]Three Phase - UG'!$C$8:$T$18,10,FALSE),""),"")</f>
        <v/>
      </c>
      <c r="L637" s="679" t="str">
        <f>IF(D637&lt;&gt;"",IF(E637&lt;&gt;"",VLOOKUP(CONCATENATE(D637,"-",E637),'[2]Three Phase - UG'!$C$8:$T$18,12,FALSE),""),"")</f>
        <v/>
      </c>
      <c r="M637" s="679" t="str">
        <f>IF(D637&lt;&gt;"",IF(E637&lt;&gt;"",VLOOKUP(CONCATENATE(D637,"-",E637),'[2]Three Phase - UG'!$C$8:$T$18,13,FALSE),""),"")</f>
        <v/>
      </c>
      <c r="N637" s="678" t="str">
        <f>IF(D637&lt;&gt;"",IF(E637&lt;&gt;"",VLOOKUP(CONCATENATE(D637,"-",E637),'[2]Three Phase - UG'!$C$8:$T$18,15,FALSE)*1000000,""),"")</f>
        <v/>
      </c>
      <c r="O637" s="679"/>
      <c r="P637" s="678"/>
      <c r="W637" s="671"/>
      <c r="X637" s="606"/>
      <c r="Y637" s="606"/>
      <c r="Z637" s="606"/>
      <c r="AA637" s="606"/>
      <c r="AB637" s="606"/>
      <c r="AC637" s="606"/>
      <c r="AD637" s="606"/>
      <c r="AE637" s="606"/>
      <c r="AF637" s="625"/>
      <c r="AG637" s="625"/>
      <c r="AH637" s="625"/>
      <c r="AI637" s="625"/>
      <c r="AJ637" s="625"/>
      <c r="AK637" s="625"/>
      <c r="AL637" s="625"/>
      <c r="AM637" s="625"/>
    </row>
    <row r="638" spans="2:39" s="672" customFormat="1" x14ac:dyDescent="0.25">
      <c r="B638" s="677"/>
      <c r="C638" s="677"/>
      <c r="D638" s="676"/>
      <c r="E638" s="675"/>
      <c r="F638" s="675"/>
      <c r="G638" s="673"/>
      <c r="H638" s="674"/>
      <c r="I638" s="673"/>
      <c r="J638" s="679" t="str">
        <f>IF(D638&lt;&gt;"",IF(E638&lt;&gt;"",VLOOKUP(CONCATENATE(D638,"-",E638),'[2]Three Phase - UG'!$C$8:$T$18,9,FALSE),""),"")</f>
        <v/>
      </c>
      <c r="K638" s="679" t="str">
        <f>IF(D638&lt;&gt;"",IF(E638&lt;&gt;"",VLOOKUP(CONCATENATE(D638,"-",E638),'[2]Three Phase - UG'!$C$8:$T$18,10,FALSE),""),"")</f>
        <v/>
      </c>
      <c r="L638" s="679" t="str">
        <f>IF(D638&lt;&gt;"",IF(E638&lt;&gt;"",VLOOKUP(CONCATENATE(D638,"-",E638),'[2]Three Phase - UG'!$C$8:$T$18,12,FALSE),""),"")</f>
        <v/>
      </c>
      <c r="M638" s="679" t="str">
        <f>IF(D638&lt;&gt;"",IF(E638&lt;&gt;"",VLOOKUP(CONCATENATE(D638,"-",E638),'[2]Three Phase - UG'!$C$8:$T$18,13,FALSE),""),"")</f>
        <v/>
      </c>
      <c r="N638" s="678" t="str">
        <f>IF(D638&lt;&gt;"",IF(E638&lt;&gt;"",VLOOKUP(CONCATENATE(D638,"-",E638),'[2]Three Phase - UG'!$C$8:$T$18,15,FALSE)*1000000,""),"")</f>
        <v/>
      </c>
      <c r="O638" s="679"/>
      <c r="P638" s="678"/>
      <c r="W638" s="671"/>
      <c r="X638" s="606"/>
      <c r="Y638" s="606"/>
      <c r="Z638" s="606"/>
      <c r="AA638" s="606"/>
      <c r="AB638" s="606"/>
      <c r="AC638" s="606"/>
      <c r="AD638" s="606"/>
      <c r="AE638" s="606"/>
      <c r="AF638" s="625"/>
      <c r="AG638" s="625"/>
      <c r="AH638" s="625"/>
      <c r="AI638" s="625"/>
      <c r="AJ638" s="625"/>
      <c r="AK638" s="625"/>
      <c r="AL638" s="625"/>
      <c r="AM638" s="625"/>
    </row>
    <row r="639" spans="2:39" s="672" customFormat="1" x14ac:dyDescent="0.25">
      <c r="B639" s="677"/>
      <c r="C639" s="677"/>
      <c r="D639" s="676"/>
      <c r="E639" s="675"/>
      <c r="F639" s="675"/>
      <c r="G639" s="673"/>
      <c r="H639" s="674"/>
      <c r="I639" s="673"/>
      <c r="J639" s="679" t="str">
        <f>IF(D639&lt;&gt;"",IF(E639&lt;&gt;"",VLOOKUP(CONCATENATE(D639,"-",E639),'[2]Three Phase - UG'!$C$8:$T$18,9,FALSE),""),"")</f>
        <v/>
      </c>
      <c r="K639" s="679" t="str">
        <f>IF(D639&lt;&gt;"",IF(E639&lt;&gt;"",VLOOKUP(CONCATENATE(D639,"-",E639),'[2]Three Phase - UG'!$C$8:$T$18,10,FALSE),""),"")</f>
        <v/>
      </c>
      <c r="L639" s="679" t="str">
        <f>IF(D639&lt;&gt;"",IF(E639&lt;&gt;"",VLOOKUP(CONCATENATE(D639,"-",E639),'[2]Three Phase - UG'!$C$8:$T$18,12,FALSE),""),"")</f>
        <v/>
      </c>
      <c r="M639" s="679" t="str">
        <f>IF(D639&lt;&gt;"",IF(E639&lt;&gt;"",VLOOKUP(CONCATENATE(D639,"-",E639),'[2]Three Phase - UG'!$C$8:$T$18,13,FALSE),""),"")</f>
        <v/>
      </c>
      <c r="N639" s="678" t="str">
        <f>IF(D639&lt;&gt;"",IF(E639&lt;&gt;"",VLOOKUP(CONCATENATE(D639,"-",E639),'[2]Three Phase - UG'!$C$8:$T$18,15,FALSE)*1000000,""),"")</f>
        <v/>
      </c>
      <c r="O639" s="679"/>
      <c r="P639" s="678"/>
      <c r="W639" s="671"/>
      <c r="X639" s="606"/>
      <c r="Y639" s="606"/>
      <c r="Z639" s="606"/>
      <c r="AA639" s="606"/>
      <c r="AB639" s="606"/>
      <c r="AC639" s="606"/>
      <c r="AD639" s="606"/>
      <c r="AE639" s="606"/>
      <c r="AF639" s="625"/>
      <c r="AG639" s="625"/>
      <c r="AH639" s="625"/>
      <c r="AI639" s="625"/>
      <c r="AJ639" s="625"/>
      <c r="AK639" s="625"/>
      <c r="AL639" s="625"/>
      <c r="AM639" s="625"/>
    </row>
    <row r="640" spans="2:39" s="672" customFormat="1" x14ac:dyDescent="0.25">
      <c r="B640" s="677"/>
      <c r="C640" s="677"/>
      <c r="D640" s="676"/>
      <c r="E640" s="675"/>
      <c r="F640" s="675"/>
      <c r="G640" s="673"/>
      <c r="H640" s="674"/>
      <c r="I640" s="673"/>
      <c r="J640" s="679" t="str">
        <f>IF(D640&lt;&gt;"",IF(E640&lt;&gt;"",VLOOKUP(CONCATENATE(D640,"-",E640),'[2]Three Phase - UG'!$C$8:$T$18,9,FALSE),""),"")</f>
        <v/>
      </c>
      <c r="K640" s="679" t="str">
        <f>IF(D640&lt;&gt;"",IF(E640&lt;&gt;"",VLOOKUP(CONCATENATE(D640,"-",E640),'[2]Three Phase - UG'!$C$8:$T$18,10,FALSE),""),"")</f>
        <v/>
      </c>
      <c r="L640" s="679" t="str">
        <f>IF(D640&lt;&gt;"",IF(E640&lt;&gt;"",VLOOKUP(CONCATENATE(D640,"-",E640),'[2]Three Phase - UG'!$C$8:$T$18,12,FALSE),""),"")</f>
        <v/>
      </c>
      <c r="M640" s="679" t="str">
        <f>IF(D640&lt;&gt;"",IF(E640&lt;&gt;"",VLOOKUP(CONCATENATE(D640,"-",E640),'[2]Three Phase - UG'!$C$8:$T$18,13,FALSE),""),"")</f>
        <v/>
      </c>
      <c r="N640" s="678" t="str">
        <f>IF(D640&lt;&gt;"",IF(E640&lt;&gt;"",VLOOKUP(CONCATENATE(D640,"-",E640),'[2]Three Phase - UG'!$C$8:$T$18,15,FALSE)*1000000,""),"")</f>
        <v/>
      </c>
      <c r="O640" s="679"/>
      <c r="P640" s="678"/>
      <c r="W640" s="671"/>
      <c r="X640" s="606"/>
      <c r="Y640" s="606"/>
      <c r="Z640" s="606"/>
      <c r="AA640" s="606"/>
      <c r="AB640" s="606"/>
      <c r="AC640" s="606"/>
      <c r="AD640" s="606"/>
      <c r="AE640" s="606"/>
      <c r="AF640" s="625"/>
      <c r="AG640" s="625"/>
      <c r="AH640" s="625"/>
      <c r="AI640" s="625"/>
      <c r="AJ640" s="625"/>
      <c r="AK640" s="625"/>
      <c r="AL640" s="625"/>
      <c r="AM640" s="625"/>
    </row>
    <row r="641" spans="2:39" s="672" customFormat="1" x14ac:dyDescent="0.25">
      <c r="B641" s="677"/>
      <c r="C641" s="677"/>
      <c r="D641" s="676"/>
      <c r="E641" s="675"/>
      <c r="F641" s="675"/>
      <c r="G641" s="673"/>
      <c r="H641" s="674"/>
      <c r="I641" s="673"/>
      <c r="J641" s="679" t="str">
        <f>IF(D641&lt;&gt;"",IF(E641&lt;&gt;"",VLOOKUP(CONCATENATE(D641,"-",E641),'[2]Three Phase - UG'!$C$8:$T$18,9,FALSE),""),"")</f>
        <v/>
      </c>
      <c r="K641" s="679" t="str">
        <f>IF(D641&lt;&gt;"",IF(E641&lt;&gt;"",VLOOKUP(CONCATENATE(D641,"-",E641),'[2]Three Phase - UG'!$C$8:$T$18,10,FALSE),""),"")</f>
        <v/>
      </c>
      <c r="L641" s="679" t="str">
        <f>IF(D641&lt;&gt;"",IF(E641&lt;&gt;"",VLOOKUP(CONCATENATE(D641,"-",E641),'[2]Three Phase - UG'!$C$8:$T$18,12,FALSE),""),"")</f>
        <v/>
      </c>
      <c r="M641" s="679" t="str">
        <f>IF(D641&lt;&gt;"",IF(E641&lt;&gt;"",VLOOKUP(CONCATENATE(D641,"-",E641),'[2]Three Phase - UG'!$C$8:$T$18,13,FALSE),""),"")</f>
        <v/>
      </c>
      <c r="N641" s="678" t="str">
        <f>IF(D641&lt;&gt;"",IF(E641&lt;&gt;"",VLOOKUP(CONCATENATE(D641,"-",E641),'[2]Three Phase - UG'!$C$8:$T$18,15,FALSE)*1000000,""),"")</f>
        <v/>
      </c>
      <c r="O641" s="679"/>
      <c r="P641" s="678"/>
      <c r="W641" s="671"/>
      <c r="X641" s="606"/>
      <c r="Y641" s="606"/>
      <c r="Z641" s="606"/>
      <c r="AA641" s="606"/>
      <c r="AB641" s="606"/>
      <c r="AC641" s="606"/>
      <c r="AD641" s="606"/>
      <c r="AE641" s="606"/>
      <c r="AF641" s="625"/>
      <c r="AG641" s="625"/>
      <c r="AH641" s="625"/>
      <c r="AI641" s="625"/>
      <c r="AJ641" s="625"/>
      <c r="AK641" s="625"/>
      <c r="AL641" s="625"/>
      <c r="AM641" s="625"/>
    </row>
    <row r="642" spans="2:39" s="672" customFormat="1" x14ac:dyDescent="0.25">
      <c r="B642" s="677"/>
      <c r="C642" s="677"/>
      <c r="D642" s="676"/>
      <c r="E642" s="675"/>
      <c r="F642" s="675"/>
      <c r="G642" s="673"/>
      <c r="H642" s="674"/>
      <c r="I642" s="673"/>
      <c r="J642" s="679" t="str">
        <f>IF(D642&lt;&gt;"",IF(E642&lt;&gt;"",VLOOKUP(CONCATENATE(D642,"-",E642),'[2]Three Phase - UG'!$C$8:$T$18,9,FALSE),""),"")</f>
        <v/>
      </c>
      <c r="K642" s="679" t="str">
        <f>IF(D642&lt;&gt;"",IF(E642&lt;&gt;"",VLOOKUP(CONCATENATE(D642,"-",E642),'[2]Three Phase - UG'!$C$8:$T$18,10,FALSE),""),"")</f>
        <v/>
      </c>
      <c r="L642" s="679" t="str">
        <f>IF(D642&lt;&gt;"",IF(E642&lt;&gt;"",VLOOKUP(CONCATENATE(D642,"-",E642),'[2]Three Phase - UG'!$C$8:$T$18,12,FALSE),""),"")</f>
        <v/>
      </c>
      <c r="M642" s="679" t="str">
        <f>IF(D642&lt;&gt;"",IF(E642&lt;&gt;"",VLOOKUP(CONCATENATE(D642,"-",E642),'[2]Three Phase - UG'!$C$8:$T$18,13,FALSE),""),"")</f>
        <v/>
      </c>
      <c r="N642" s="678" t="str">
        <f>IF(D642&lt;&gt;"",IF(E642&lt;&gt;"",VLOOKUP(CONCATENATE(D642,"-",E642),'[2]Three Phase - UG'!$C$8:$T$18,15,FALSE)*1000000,""),"")</f>
        <v/>
      </c>
      <c r="O642" s="679"/>
      <c r="P642" s="678"/>
      <c r="W642" s="671"/>
      <c r="X642" s="606"/>
      <c r="Y642" s="606"/>
      <c r="Z642" s="606"/>
      <c r="AA642" s="606"/>
      <c r="AB642" s="606"/>
      <c r="AC642" s="606"/>
      <c r="AD642" s="606"/>
      <c r="AE642" s="606"/>
      <c r="AF642" s="625"/>
      <c r="AG642" s="625"/>
      <c r="AH642" s="625"/>
      <c r="AI642" s="625"/>
      <c r="AJ642" s="625"/>
      <c r="AK642" s="625"/>
      <c r="AL642" s="625"/>
      <c r="AM642" s="625"/>
    </row>
    <row r="643" spans="2:39" s="672" customFormat="1" x14ac:dyDescent="0.25">
      <c r="B643" s="677"/>
      <c r="C643" s="677"/>
      <c r="D643" s="676"/>
      <c r="E643" s="675"/>
      <c r="F643" s="675"/>
      <c r="G643" s="673"/>
      <c r="H643" s="674"/>
      <c r="I643" s="673"/>
      <c r="J643" s="679" t="str">
        <f>IF(D643&lt;&gt;"",IF(E643&lt;&gt;"",VLOOKUP(CONCATENATE(D643,"-",E643),'[2]Three Phase - UG'!$C$8:$T$18,9,FALSE),""),"")</f>
        <v/>
      </c>
      <c r="K643" s="679" t="str">
        <f>IF(D643&lt;&gt;"",IF(E643&lt;&gt;"",VLOOKUP(CONCATENATE(D643,"-",E643),'[2]Three Phase - UG'!$C$8:$T$18,10,FALSE),""),"")</f>
        <v/>
      </c>
      <c r="L643" s="679" t="str">
        <f>IF(D643&lt;&gt;"",IF(E643&lt;&gt;"",VLOOKUP(CONCATENATE(D643,"-",E643),'[2]Three Phase - UG'!$C$8:$T$18,12,FALSE),""),"")</f>
        <v/>
      </c>
      <c r="M643" s="679" t="str">
        <f>IF(D643&lt;&gt;"",IF(E643&lt;&gt;"",VLOOKUP(CONCATENATE(D643,"-",E643),'[2]Three Phase - UG'!$C$8:$T$18,13,FALSE),""),"")</f>
        <v/>
      </c>
      <c r="N643" s="678" t="str">
        <f>IF(D643&lt;&gt;"",IF(E643&lt;&gt;"",VLOOKUP(CONCATENATE(D643,"-",E643),'[2]Three Phase - UG'!$C$8:$T$18,15,FALSE)*1000000,""),"")</f>
        <v/>
      </c>
      <c r="O643" s="679"/>
      <c r="P643" s="678"/>
      <c r="W643" s="671"/>
      <c r="X643" s="606"/>
      <c r="Y643" s="606"/>
      <c r="Z643" s="606"/>
      <c r="AA643" s="606"/>
      <c r="AB643" s="606"/>
      <c r="AC643" s="606"/>
      <c r="AD643" s="606"/>
      <c r="AE643" s="606"/>
      <c r="AF643" s="625"/>
      <c r="AG643" s="625"/>
      <c r="AH643" s="625"/>
      <c r="AI643" s="625"/>
      <c r="AJ643" s="625"/>
      <c r="AK643" s="625"/>
      <c r="AL643" s="625"/>
      <c r="AM643" s="625"/>
    </row>
    <row r="644" spans="2:39" s="672" customFormat="1" x14ac:dyDescent="0.25">
      <c r="B644" s="677"/>
      <c r="C644" s="677"/>
      <c r="D644" s="676"/>
      <c r="E644" s="675"/>
      <c r="F644" s="675"/>
      <c r="G644" s="673"/>
      <c r="H644" s="674"/>
      <c r="I644" s="673"/>
      <c r="J644" s="679" t="str">
        <f>IF(D644&lt;&gt;"",IF(E644&lt;&gt;"",VLOOKUP(CONCATENATE(D644,"-",E644),'[2]Three Phase - UG'!$C$8:$T$18,9,FALSE),""),"")</f>
        <v/>
      </c>
      <c r="K644" s="679" t="str">
        <f>IF(D644&lt;&gt;"",IF(E644&lt;&gt;"",VLOOKUP(CONCATENATE(D644,"-",E644),'[2]Three Phase - UG'!$C$8:$T$18,10,FALSE),""),"")</f>
        <v/>
      </c>
      <c r="L644" s="679" t="str">
        <f>IF(D644&lt;&gt;"",IF(E644&lt;&gt;"",VLOOKUP(CONCATENATE(D644,"-",E644),'[2]Three Phase - UG'!$C$8:$T$18,12,FALSE),""),"")</f>
        <v/>
      </c>
      <c r="M644" s="679" t="str">
        <f>IF(D644&lt;&gt;"",IF(E644&lt;&gt;"",VLOOKUP(CONCATENATE(D644,"-",E644),'[2]Three Phase - UG'!$C$8:$T$18,13,FALSE),""),"")</f>
        <v/>
      </c>
      <c r="N644" s="678" t="str">
        <f>IF(D644&lt;&gt;"",IF(E644&lt;&gt;"",VLOOKUP(CONCATENATE(D644,"-",E644),'[2]Three Phase - UG'!$C$8:$T$18,15,FALSE)*1000000,""),"")</f>
        <v/>
      </c>
      <c r="O644" s="679"/>
      <c r="P644" s="678"/>
      <c r="W644" s="671"/>
      <c r="X644" s="606"/>
      <c r="Y644" s="606"/>
      <c r="Z644" s="606"/>
      <c r="AA644" s="606"/>
      <c r="AB644" s="606"/>
      <c r="AC644" s="606"/>
      <c r="AD644" s="606"/>
      <c r="AE644" s="606"/>
      <c r="AF644" s="625"/>
      <c r="AG644" s="625"/>
      <c r="AH644" s="625"/>
      <c r="AI644" s="625"/>
      <c r="AJ644" s="625"/>
      <c r="AK644" s="625"/>
      <c r="AL644" s="625"/>
      <c r="AM644" s="625"/>
    </row>
    <row r="645" spans="2:39" s="672" customFormat="1" x14ac:dyDescent="0.25">
      <c r="B645" s="677"/>
      <c r="C645" s="677"/>
      <c r="D645" s="676"/>
      <c r="E645" s="675"/>
      <c r="F645" s="675"/>
      <c r="G645" s="673"/>
      <c r="H645" s="674"/>
      <c r="I645" s="673"/>
      <c r="J645" s="679" t="str">
        <f>IF(D645&lt;&gt;"",IF(E645&lt;&gt;"",VLOOKUP(CONCATENATE(D645,"-",E645),'[2]Three Phase - UG'!$C$8:$T$18,9,FALSE),""),"")</f>
        <v/>
      </c>
      <c r="K645" s="679" t="str">
        <f>IF(D645&lt;&gt;"",IF(E645&lt;&gt;"",VLOOKUP(CONCATENATE(D645,"-",E645),'[2]Three Phase - UG'!$C$8:$T$18,10,FALSE),""),"")</f>
        <v/>
      </c>
      <c r="L645" s="679" t="str">
        <f>IF(D645&lt;&gt;"",IF(E645&lt;&gt;"",VLOOKUP(CONCATENATE(D645,"-",E645),'[2]Three Phase - UG'!$C$8:$T$18,12,FALSE),""),"")</f>
        <v/>
      </c>
      <c r="M645" s="679" t="str">
        <f>IF(D645&lt;&gt;"",IF(E645&lt;&gt;"",VLOOKUP(CONCATENATE(D645,"-",E645),'[2]Three Phase - UG'!$C$8:$T$18,13,FALSE),""),"")</f>
        <v/>
      </c>
      <c r="N645" s="678" t="str">
        <f>IF(D645&lt;&gt;"",IF(E645&lt;&gt;"",VLOOKUP(CONCATENATE(D645,"-",E645),'[2]Three Phase - UG'!$C$8:$T$18,15,FALSE)*1000000,""),"")</f>
        <v/>
      </c>
      <c r="O645" s="679"/>
      <c r="P645" s="678"/>
      <c r="W645" s="671"/>
      <c r="X645" s="606"/>
      <c r="Y645" s="606"/>
      <c r="Z645" s="606"/>
      <c r="AA645" s="606"/>
      <c r="AB645" s="606"/>
      <c r="AC645" s="606"/>
      <c r="AD645" s="606"/>
      <c r="AE645" s="606"/>
      <c r="AF645" s="625"/>
      <c r="AG645" s="625"/>
      <c r="AH645" s="625"/>
      <c r="AI645" s="625"/>
      <c r="AJ645" s="625"/>
      <c r="AK645" s="625"/>
      <c r="AL645" s="625"/>
      <c r="AM645" s="625"/>
    </row>
    <row r="646" spans="2:39" s="672" customFormat="1" x14ac:dyDescent="0.25">
      <c r="B646" s="677"/>
      <c r="C646" s="677"/>
      <c r="D646" s="676"/>
      <c r="E646" s="675"/>
      <c r="F646" s="675"/>
      <c r="G646" s="673"/>
      <c r="H646" s="674"/>
      <c r="I646" s="673"/>
      <c r="J646" s="679" t="str">
        <f>IF(D646&lt;&gt;"",IF(E646&lt;&gt;"",VLOOKUP(CONCATENATE(D646,"-",E646),'[2]Three Phase - UG'!$C$8:$T$18,9,FALSE),""),"")</f>
        <v/>
      </c>
      <c r="K646" s="679" t="str">
        <f>IF(D646&lt;&gt;"",IF(E646&lt;&gt;"",VLOOKUP(CONCATENATE(D646,"-",E646),'[2]Three Phase - UG'!$C$8:$T$18,10,FALSE),""),"")</f>
        <v/>
      </c>
      <c r="L646" s="679" t="str">
        <f>IF(D646&lt;&gt;"",IF(E646&lt;&gt;"",VLOOKUP(CONCATENATE(D646,"-",E646),'[2]Three Phase - UG'!$C$8:$T$18,12,FALSE),""),"")</f>
        <v/>
      </c>
      <c r="M646" s="679" t="str">
        <f>IF(D646&lt;&gt;"",IF(E646&lt;&gt;"",VLOOKUP(CONCATENATE(D646,"-",E646),'[2]Three Phase - UG'!$C$8:$T$18,13,FALSE),""),"")</f>
        <v/>
      </c>
      <c r="N646" s="678" t="str">
        <f>IF(D646&lt;&gt;"",IF(E646&lt;&gt;"",VLOOKUP(CONCATENATE(D646,"-",E646),'[2]Three Phase - UG'!$C$8:$T$18,15,FALSE)*1000000,""),"")</f>
        <v/>
      </c>
      <c r="O646" s="679"/>
      <c r="P646" s="678"/>
      <c r="W646" s="671"/>
      <c r="X646" s="606"/>
      <c r="Y646" s="606"/>
      <c r="Z646" s="606"/>
      <c r="AA646" s="606"/>
      <c r="AB646" s="606"/>
      <c r="AC646" s="606"/>
      <c r="AD646" s="606"/>
      <c r="AE646" s="606"/>
      <c r="AF646" s="625"/>
      <c r="AG646" s="625"/>
      <c r="AH646" s="625"/>
      <c r="AI646" s="625"/>
      <c r="AJ646" s="625"/>
      <c r="AK646" s="625"/>
      <c r="AL646" s="625"/>
      <c r="AM646" s="625"/>
    </row>
    <row r="647" spans="2:39" s="672" customFormat="1" x14ac:dyDescent="0.25">
      <c r="B647" s="677"/>
      <c r="C647" s="677"/>
      <c r="D647" s="676"/>
      <c r="E647" s="675"/>
      <c r="F647" s="675"/>
      <c r="G647" s="673"/>
      <c r="H647" s="674"/>
      <c r="I647" s="673"/>
      <c r="J647" s="679" t="str">
        <f>IF(D647&lt;&gt;"",IF(E647&lt;&gt;"",VLOOKUP(CONCATENATE(D647,"-",E647),'[2]Three Phase - UG'!$C$8:$T$18,9,FALSE),""),"")</f>
        <v/>
      </c>
      <c r="K647" s="679" t="str">
        <f>IF(D647&lt;&gt;"",IF(E647&lt;&gt;"",VLOOKUP(CONCATENATE(D647,"-",E647),'[2]Three Phase - UG'!$C$8:$T$18,10,FALSE),""),"")</f>
        <v/>
      </c>
      <c r="L647" s="679" t="str">
        <f>IF(D647&lt;&gt;"",IF(E647&lt;&gt;"",VLOOKUP(CONCATENATE(D647,"-",E647),'[2]Three Phase - UG'!$C$8:$T$18,12,FALSE),""),"")</f>
        <v/>
      </c>
      <c r="M647" s="679" t="str">
        <f>IF(D647&lt;&gt;"",IF(E647&lt;&gt;"",VLOOKUP(CONCATENATE(D647,"-",E647),'[2]Three Phase - UG'!$C$8:$T$18,13,FALSE),""),"")</f>
        <v/>
      </c>
      <c r="N647" s="678" t="str">
        <f>IF(D647&lt;&gt;"",IF(E647&lt;&gt;"",VLOOKUP(CONCATENATE(D647,"-",E647),'[2]Three Phase - UG'!$C$8:$T$18,15,FALSE)*1000000,""),"")</f>
        <v/>
      </c>
      <c r="O647" s="679"/>
      <c r="P647" s="678"/>
      <c r="W647" s="671"/>
      <c r="X647" s="606"/>
      <c r="Y647" s="606"/>
      <c r="Z647" s="606"/>
      <c r="AA647" s="606"/>
      <c r="AB647" s="606"/>
      <c r="AC647" s="606"/>
      <c r="AD647" s="606"/>
      <c r="AE647" s="606"/>
      <c r="AF647" s="625"/>
      <c r="AG647" s="625"/>
      <c r="AH647" s="625"/>
      <c r="AI647" s="625"/>
      <c r="AJ647" s="625"/>
      <c r="AK647" s="625"/>
      <c r="AL647" s="625"/>
      <c r="AM647" s="625"/>
    </row>
    <row r="648" spans="2:39" s="672" customFormat="1" x14ac:dyDescent="0.25">
      <c r="B648" s="677"/>
      <c r="C648" s="677"/>
      <c r="D648" s="676"/>
      <c r="E648" s="675"/>
      <c r="F648" s="675"/>
      <c r="G648" s="673"/>
      <c r="H648" s="674"/>
      <c r="I648" s="673"/>
      <c r="J648" s="679" t="str">
        <f>IF(D648&lt;&gt;"",IF(E648&lt;&gt;"",VLOOKUP(CONCATENATE(D648,"-",E648),'[2]Three Phase - UG'!$C$8:$T$18,9,FALSE),""),"")</f>
        <v/>
      </c>
      <c r="K648" s="679" t="str">
        <f>IF(D648&lt;&gt;"",IF(E648&lt;&gt;"",VLOOKUP(CONCATENATE(D648,"-",E648),'[2]Three Phase - UG'!$C$8:$T$18,10,FALSE),""),"")</f>
        <v/>
      </c>
      <c r="L648" s="679" t="str">
        <f>IF(D648&lt;&gt;"",IF(E648&lt;&gt;"",VLOOKUP(CONCATENATE(D648,"-",E648),'[2]Three Phase - UG'!$C$8:$T$18,12,FALSE),""),"")</f>
        <v/>
      </c>
      <c r="M648" s="679" t="str">
        <f>IF(D648&lt;&gt;"",IF(E648&lt;&gt;"",VLOOKUP(CONCATENATE(D648,"-",E648),'[2]Three Phase - UG'!$C$8:$T$18,13,FALSE),""),"")</f>
        <v/>
      </c>
      <c r="N648" s="678" t="str">
        <f>IF(D648&lt;&gt;"",IF(E648&lt;&gt;"",VLOOKUP(CONCATENATE(D648,"-",E648),'[2]Three Phase - UG'!$C$8:$T$18,15,FALSE)*1000000,""),"")</f>
        <v/>
      </c>
      <c r="O648" s="679"/>
      <c r="P648" s="678"/>
      <c r="W648" s="671"/>
      <c r="X648" s="606"/>
      <c r="Y648" s="606"/>
      <c r="Z648" s="606"/>
      <c r="AA648" s="606"/>
      <c r="AB648" s="606"/>
      <c r="AC648" s="606"/>
      <c r="AD648" s="606"/>
      <c r="AE648" s="606"/>
      <c r="AF648" s="625"/>
      <c r="AG648" s="625"/>
      <c r="AH648" s="625"/>
      <c r="AI648" s="625"/>
      <c r="AJ648" s="625"/>
      <c r="AK648" s="625"/>
      <c r="AL648" s="625"/>
      <c r="AM648" s="625"/>
    </row>
    <row r="649" spans="2:39" s="672" customFormat="1" x14ac:dyDescent="0.25">
      <c r="B649" s="677"/>
      <c r="C649" s="677"/>
      <c r="D649" s="676"/>
      <c r="E649" s="675"/>
      <c r="F649" s="675"/>
      <c r="G649" s="673"/>
      <c r="H649" s="674"/>
      <c r="I649" s="673"/>
      <c r="J649" s="679" t="str">
        <f>IF(D649&lt;&gt;"",IF(E649&lt;&gt;"",VLOOKUP(CONCATENATE(D649,"-",E649),'[2]Three Phase - UG'!$C$8:$T$18,9,FALSE),""),"")</f>
        <v/>
      </c>
      <c r="K649" s="679" t="str">
        <f>IF(D649&lt;&gt;"",IF(E649&lt;&gt;"",VLOOKUP(CONCATENATE(D649,"-",E649),'[2]Three Phase - UG'!$C$8:$T$18,10,FALSE),""),"")</f>
        <v/>
      </c>
      <c r="L649" s="679" t="str">
        <f>IF(D649&lt;&gt;"",IF(E649&lt;&gt;"",VLOOKUP(CONCATENATE(D649,"-",E649),'[2]Three Phase - UG'!$C$8:$T$18,12,FALSE),""),"")</f>
        <v/>
      </c>
      <c r="M649" s="679" t="str">
        <f>IF(D649&lt;&gt;"",IF(E649&lt;&gt;"",VLOOKUP(CONCATENATE(D649,"-",E649),'[2]Three Phase - UG'!$C$8:$T$18,13,FALSE),""),"")</f>
        <v/>
      </c>
      <c r="N649" s="678" t="str">
        <f>IF(D649&lt;&gt;"",IF(E649&lt;&gt;"",VLOOKUP(CONCATENATE(D649,"-",E649),'[2]Three Phase - UG'!$C$8:$T$18,15,FALSE)*1000000,""),"")</f>
        <v/>
      </c>
      <c r="O649" s="679"/>
      <c r="P649" s="678"/>
      <c r="W649" s="671"/>
      <c r="X649" s="606"/>
      <c r="Y649" s="606"/>
      <c r="Z649" s="606"/>
      <c r="AA649" s="606"/>
      <c r="AB649" s="606"/>
      <c r="AC649" s="606"/>
      <c r="AD649" s="606"/>
      <c r="AE649" s="606"/>
      <c r="AF649" s="625"/>
      <c r="AG649" s="625"/>
      <c r="AH649" s="625"/>
      <c r="AI649" s="625"/>
      <c r="AJ649" s="625"/>
      <c r="AK649" s="625"/>
      <c r="AL649" s="625"/>
      <c r="AM649" s="625"/>
    </row>
    <row r="650" spans="2:39" s="672" customFormat="1" x14ac:dyDescent="0.25">
      <c r="B650" s="677"/>
      <c r="C650" s="677"/>
      <c r="D650" s="676"/>
      <c r="E650" s="675"/>
      <c r="F650" s="675"/>
      <c r="G650" s="673"/>
      <c r="H650" s="674"/>
      <c r="I650" s="673"/>
      <c r="J650" s="679" t="str">
        <f>IF(D650&lt;&gt;"",IF(E650&lt;&gt;"",VLOOKUP(CONCATENATE(D650,"-",E650),'[2]Three Phase - UG'!$C$8:$T$18,9,FALSE),""),"")</f>
        <v/>
      </c>
      <c r="K650" s="679" t="str">
        <f>IF(D650&lt;&gt;"",IF(E650&lt;&gt;"",VLOOKUP(CONCATENATE(D650,"-",E650),'[2]Three Phase - UG'!$C$8:$T$18,10,FALSE),""),"")</f>
        <v/>
      </c>
      <c r="L650" s="679" t="str">
        <f>IF(D650&lt;&gt;"",IF(E650&lt;&gt;"",VLOOKUP(CONCATENATE(D650,"-",E650),'[2]Three Phase - UG'!$C$8:$T$18,12,FALSE),""),"")</f>
        <v/>
      </c>
      <c r="M650" s="679" t="str">
        <f>IF(D650&lt;&gt;"",IF(E650&lt;&gt;"",VLOOKUP(CONCATENATE(D650,"-",E650),'[2]Three Phase - UG'!$C$8:$T$18,13,FALSE),""),"")</f>
        <v/>
      </c>
      <c r="N650" s="678" t="str">
        <f>IF(D650&lt;&gt;"",IF(E650&lt;&gt;"",VLOOKUP(CONCATENATE(D650,"-",E650),'[2]Three Phase - UG'!$C$8:$T$18,15,FALSE)*1000000,""),"")</f>
        <v/>
      </c>
      <c r="O650" s="679"/>
      <c r="P650" s="678"/>
      <c r="W650" s="671"/>
      <c r="X650" s="606"/>
      <c r="Y650" s="606"/>
      <c r="Z650" s="606"/>
      <c r="AA650" s="606"/>
      <c r="AB650" s="606"/>
      <c r="AC650" s="606"/>
      <c r="AD650" s="606"/>
      <c r="AE650" s="606"/>
      <c r="AF650" s="625"/>
      <c r="AG650" s="625"/>
      <c r="AH650" s="625"/>
      <c r="AI650" s="625"/>
      <c r="AJ650" s="625"/>
      <c r="AK650" s="625"/>
      <c r="AL650" s="625"/>
      <c r="AM650" s="625"/>
    </row>
    <row r="651" spans="2:39" s="672" customFormat="1" x14ac:dyDescent="0.25">
      <c r="B651" s="677"/>
      <c r="C651" s="677"/>
      <c r="D651" s="676"/>
      <c r="E651" s="675"/>
      <c r="F651" s="675"/>
      <c r="G651" s="673"/>
      <c r="H651" s="674"/>
      <c r="I651" s="673"/>
      <c r="J651" s="679" t="str">
        <f>IF(D651&lt;&gt;"",IF(E651&lt;&gt;"",VLOOKUP(CONCATENATE(D651,"-",E651),'[2]Three Phase - UG'!$C$8:$T$18,9,FALSE),""),"")</f>
        <v/>
      </c>
      <c r="K651" s="679" t="str">
        <f>IF(D651&lt;&gt;"",IF(E651&lt;&gt;"",VLOOKUP(CONCATENATE(D651,"-",E651),'[2]Three Phase - UG'!$C$8:$T$18,10,FALSE),""),"")</f>
        <v/>
      </c>
      <c r="L651" s="679" t="str">
        <f>IF(D651&lt;&gt;"",IF(E651&lt;&gt;"",VLOOKUP(CONCATENATE(D651,"-",E651),'[2]Three Phase - UG'!$C$8:$T$18,12,FALSE),""),"")</f>
        <v/>
      </c>
      <c r="M651" s="679" t="str">
        <f>IF(D651&lt;&gt;"",IF(E651&lt;&gt;"",VLOOKUP(CONCATENATE(D651,"-",E651),'[2]Three Phase - UG'!$C$8:$T$18,13,FALSE),""),"")</f>
        <v/>
      </c>
      <c r="N651" s="678" t="str">
        <f>IF(D651&lt;&gt;"",IF(E651&lt;&gt;"",VLOOKUP(CONCATENATE(D651,"-",E651),'[2]Three Phase - UG'!$C$8:$T$18,15,FALSE)*1000000,""),"")</f>
        <v/>
      </c>
      <c r="O651" s="679"/>
      <c r="P651" s="678"/>
      <c r="W651" s="671"/>
      <c r="X651" s="606"/>
      <c r="Y651" s="606"/>
      <c r="Z651" s="606"/>
      <c r="AA651" s="606"/>
      <c r="AB651" s="606"/>
      <c r="AC651" s="606"/>
      <c r="AD651" s="606"/>
      <c r="AE651" s="606"/>
      <c r="AF651" s="625"/>
      <c r="AG651" s="625"/>
      <c r="AH651" s="625"/>
      <c r="AI651" s="625"/>
      <c r="AJ651" s="625"/>
      <c r="AK651" s="625"/>
      <c r="AL651" s="625"/>
      <c r="AM651" s="625"/>
    </row>
    <row r="652" spans="2:39" s="672" customFormat="1" x14ac:dyDescent="0.25">
      <c r="B652" s="677"/>
      <c r="C652" s="677"/>
      <c r="D652" s="676"/>
      <c r="E652" s="675"/>
      <c r="F652" s="675"/>
      <c r="G652" s="673"/>
      <c r="H652" s="674"/>
      <c r="I652" s="673"/>
      <c r="J652" s="679" t="str">
        <f>IF(D652&lt;&gt;"",IF(E652&lt;&gt;"",VLOOKUP(CONCATENATE(D652,"-",E652),'[2]Three Phase - UG'!$C$8:$T$18,9,FALSE),""),"")</f>
        <v/>
      </c>
      <c r="K652" s="679" t="str">
        <f>IF(D652&lt;&gt;"",IF(E652&lt;&gt;"",VLOOKUP(CONCATENATE(D652,"-",E652),'[2]Three Phase - UG'!$C$8:$T$18,10,FALSE),""),"")</f>
        <v/>
      </c>
      <c r="L652" s="679" t="str">
        <f>IF(D652&lt;&gt;"",IF(E652&lt;&gt;"",VLOOKUP(CONCATENATE(D652,"-",E652),'[2]Three Phase - UG'!$C$8:$T$18,12,FALSE),""),"")</f>
        <v/>
      </c>
      <c r="M652" s="679" t="str">
        <f>IF(D652&lt;&gt;"",IF(E652&lt;&gt;"",VLOOKUP(CONCATENATE(D652,"-",E652),'[2]Three Phase - UG'!$C$8:$T$18,13,FALSE),""),"")</f>
        <v/>
      </c>
      <c r="N652" s="678" t="str">
        <f>IF(D652&lt;&gt;"",IF(E652&lt;&gt;"",VLOOKUP(CONCATENATE(D652,"-",E652),'[2]Three Phase - UG'!$C$8:$T$18,15,FALSE)*1000000,""),"")</f>
        <v/>
      </c>
      <c r="O652" s="679"/>
      <c r="P652" s="678"/>
      <c r="W652" s="671"/>
      <c r="X652" s="606"/>
      <c r="Y652" s="606"/>
      <c r="Z652" s="606"/>
      <c r="AA652" s="606"/>
      <c r="AB652" s="606"/>
      <c r="AC652" s="606"/>
      <c r="AD652" s="606"/>
      <c r="AE652" s="606"/>
      <c r="AF652" s="625"/>
      <c r="AG652" s="625"/>
      <c r="AH652" s="625"/>
      <c r="AI652" s="625"/>
      <c r="AJ652" s="625"/>
      <c r="AK652" s="625"/>
      <c r="AL652" s="625"/>
      <c r="AM652" s="625"/>
    </row>
    <row r="653" spans="2:39" s="672" customFormat="1" x14ac:dyDescent="0.25">
      <c r="B653" s="677"/>
      <c r="C653" s="677"/>
      <c r="D653" s="676"/>
      <c r="E653" s="675"/>
      <c r="F653" s="675"/>
      <c r="G653" s="673"/>
      <c r="H653" s="674"/>
      <c r="I653" s="673"/>
      <c r="J653" s="679" t="str">
        <f>IF(D653&lt;&gt;"",IF(E653&lt;&gt;"",VLOOKUP(CONCATENATE(D653,"-",E653),'[2]Three Phase - UG'!$C$8:$T$18,9,FALSE),""),"")</f>
        <v/>
      </c>
      <c r="K653" s="679" t="str">
        <f>IF(D653&lt;&gt;"",IF(E653&lt;&gt;"",VLOOKUP(CONCATENATE(D653,"-",E653),'[2]Three Phase - UG'!$C$8:$T$18,10,FALSE),""),"")</f>
        <v/>
      </c>
      <c r="L653" s="679" t="str">
        <f>IF(D653&lt;&gt;"",IF(E653&lt;&gt;"",VLOOKUP(CONCATENATE(D653,"-",E653),'[2]Three Phase - UG'!$C$8:$T$18,12,FALSE),""),"")</f>
        <v/>
      </c>
      <c r="M653" s="679" t="str">
        <f>IF(D653&lt;&gt;"",IF(E653&lt;&gt;"",VLOOKUP(CONCATENATE(D653,"-",E653),'[2]Three Phase - UG'!$C$8:$T$18,13,FALSE),""),"")</f>
        <v/>
      </c>
      <c r="N653" s="678" t="str">
        <f>IF(D653&lt;&gt;"",IF(E653&lt;&gt;"",VLOOKUP(CONCATENATE(D653,"-",E653),'[2]Three Phase - UG'!$C$8:$T$18,15,FALSE)*1000000,""),"")</f>
        <v/>
      </c>
      <c r="O653" s="679"/>
      <c r="P653" s="678"/>
      <c r="W653" s="671"/>
      <c r="X653" s="606"/>
      <c r="Y653" s="606"/>
      <c r="Z653" s="606"/>
      <c r="AA653" s="606"/>
      <c r="AB653" s="606"/>
      <c r="AC653" s="606"/>
      <c r="AD653" s="606"/>
      <c r="AE653" s="606"/>
      <c r="AF653" s="625"/>
      <c r="AG653" s="625"/>
      <c r="AH653" s="625"/>
      <c r="AI653" s="625"/>
      <c r="AJ653" s="625"/>
      <c r="AK653" s="625"/>
      <c r="AL653" s="625"/>
      <c r="AM653" s="625"/>
    </row>
    <row r="654" spans="2:39" s="672" customFormat="1" x14ac:dyDescent="0.25">
      <c r="B654" s="677"/>
      <c r="C654" s="677"/>
      <c r="D654" s="676"/>
      <c r="E654" s="675"/>
      <c r="F654" s="675"/>
      <c r="G654" s="673"/>
      <c r="H654" s="674"/>
      <c r="I654" s="673"/>
      <c r="J654" s="679" t="str">
        <f>IF(D654&lt;&gt;"",IF(E654&lt;&gt;"",VLOOKUP(CONCATENATE(D654,"-",E654),'[2]Three Phase - UG'!$C$8:$T$18,9,FALSE),""),"")</f>
        <v/>
      </c>
      <c r="K654" s="679" t="str">
        <f>IF(D654&lt;&gt;"",IF(E654&lt;&gt;"",VLOOKUP(CONCATENATE(D654,"-",E654),'[2]Three Phase - UG'!$C$8:$T$18,10,FALSE),""),"")</f>
        <v/>
      </c>
      <c r="L654" s="679" t="str">
        <f>IF(D654&lt;&gt;"",IF(E654&lt;&gt;"",VLOOKUP(CONCATENATE(D654,"-",E654),'[2]Three Phase - UG'!$C$8:$T$18,12,FALSE),""),"")</f>
        <v/>
      </c>
      <c r="M654" s="679" t="str">
        <f>IF(D654&lt;&gt;"",IF(E654&lt;&gt;"",VLOOKUP(CONCATENATE(D654,"-",E654),'[2]Three Phase - UG'!$C$8:$T$18,13,FALSE),""),"")</f>
        <v/>
      </c>
      <c r="N654" s="678" t="str">
        <f>IF(D654&lt;&gt;"",IF(E654&lt;&gt;"",VLOOKUP(CONCATENATE(D654,"-",E654),'[2]Three Phase - UG'!$C$8:$T$18,15,FALSE)*1000000,""),"")</f>
        <v/>
      </c>
      <c r="O654" s="679"/>
      <c r="P654" s="678"/>
      <c r="W654" s="671"/>
      <c r="X654" s="606"/>
      <c r="Y654" s="606"/>
      <c r="Z654" s="606"/>
      <c r="AA654" s="606"/>
      <c r="AB654" s="606"/>
      <c r="AC654" s="606"/>
      <c r="AD654" s="606"/>
      <c r="AE654" s="606"/>
      <c r="AF654" s="625"/>
      <c r="AG654" s="625"/>
      <c r="AH654" s="625"/>
      <c r="AI654" s="625"/>
      <c r="AJ654" s="625"/>
      <c r="AK654" s="625"/>
      <c r="AL654" s="625"/>
      <c r="AM654" s="625"/>
    </row>
    <row r="655" spans="2:39" s="672" customFormat="1" x14ac:dyDescent="0.25">
      <c r="B655" s="677"/>
      <c r="C655" s="677"/>
      <c r="D655" s="676"/>
      <c r="E655" s="675"/>
      <c r="F655" s="675"/>
      <c r="G655" s="673"/>
      <c r="H655" s="674"/>
      <c r="I655" s="673"/>
      <c r="J655" s="679" t="str">
        <f>IF(D655&lt;&gt;"",IF(E655&lt;&gt;"",VLOOKUP(CONCATENATE(D655,"-",E655),'[2]Three Phase - UG'!$C$8:$T$18,9,FALSE),""),"")</f>
        <v/>
      </c>
      <c r="K655" s="679" t="str">
        <f>IF(D655&lt;&gt;"",IF(E655&lt;&gt;"",VLOOKUP(CONCATENATE(D655,"-",E655),'[2]Three Phase - UG'!$C$8:$T$18,10,FALSE),""),"")</f>
        <v/>
      </c>
      <c r="L655" s="679" t="str">
        <f>IF(D655&lt;&gt;"",IF(E655&lt;&gt;"",VLOOKUP(CONCATENATE(D655,"-",E655),'[2]Three Phase - UG'!$C$8:$T$18,12,FALSE),""),"")</f>
        <v/>
      </c>
      <c r="M655" s="679" t="str">
        <f>IF(D655&lt;&gt;"",IF(E655&lt;&gt;"",VLOOKUP(CONCATENATE(D655,"-",E655),'[2]Three Phase - UG'!$C$8:$T$18,13,FALSE),""),"")</f>
        <v/>
      </c>
      <c r="N655" s="678" t="str">
        <f>IF(D655&lt;&gt;"",IF(E655&lt;&gt;"",VLOOKUP(CONCATENATE(D655,"-",E655),'[2]Three Phase - UG'!$C$8:$T$18,15,FALSE)*1000000,""),"")</f>
        <v/>
      </c>
      <c r="O655" s="679"/>
      <c r="P655" s="678"/>
      <c r="W655" s="671"/>
      <c r="X655" s="606"/>
      <c r="Y655" s="606"/>
      <c r="Z655" s="606"/>
      <c r="AA655" s="606"/>
      <c r="AB655" s="606"/>
      <c r="AC655" s="606"/>
      <c r="AD655" s="606"/>
      <c r="AE655" s="606"/>
      <c r="AF655" s="625"/>
      <c r="AG655" s="625"/>
      <c r="AH655" s="625"/>
      <c r="AI655" s="625"/>
      <c r="AJ655" s="625"/>
      <c r="AK655" s="625"/>
      <c r="AL655" s="625"/>
      <c r="AM655" s="625"/>
    </row>
    <row r="656" spans="2:39" s="672" customFormat="1" x14ac:dyDescent="0.25">
      <c r="B656" s="677"/>
      <c r="C656" s="677"/>
      <c r="D656" s="676"/>
      <c r="E656" s="675"/>
      <c r="F656" s="675"/>
      <c r="G656" s="673"/>
      <c r="H656" s="674"/>
      <c r="I656" s="673"/>
      <c r="J656" s="679" t="str">
        <f>IF(D656&lt;&gt;"",IF(E656&lt;&gt;"",VLOOKUP(CONCATENATE(D656,"-",E656),'[2]Three Phase - UG'!$C$8:$T$18,9,FALSE),""),"")</f>
        <v/>
      </c>
      <c r="K656" s="679" t="str">
        <f>IF(D656&lt;&gt;"",IF(E656&lt;&gt;"",VLOOKUP(CONCATENATE(D656,"-",E656),'[2]Three Phase - UG'!$C$8:$T$18,10,FALSE),""),"")</f>
        <v/>
      </c>
      <c r="L656" s="679" t="str">
        <f>IF(D656&lt;&gt;"",IF(E656&lt;&gt;"",VLOOKUP(CONCATENATE(D656,"-",E656),'[2]Three Phase - UG'!$C$8:$T$18,12,FALSE),""),"")</f>
        <v/>
      </c>
      <c r="M656" s="679" t="str">
        <f>IF(D656&lt;&gt;"",IF(E656&lt;&gt;"",VLOOKUP(CONCATENATE(D656,"-",E656),'[2]Three Phase - UG'!$C$8:$T$18,13,FALSE),""),"")</f>
        <v/>
      </c>
      <c r="N656" s="678" t="str">
        <f>IF(D656&lt;&gt;"",IF(E656&lt;&gt;"",VLOOKUP(CONCATENATE(D656,"-",E656),'[2]Three Phase - UG'!$C$8:$T$18,15,FALSE)*1000000,""),"")</f>
        <v/>
      </c>
      <c r="O656" s="679"/>
      <c r="P656" s="678"/>
      <c r="W656" s="671"/>
      <c r="X656" s="606"/>
      <c r="Y656" s="606"/>
      <c r="Z656" s="606"/>
      <c r="AA656" s="606"/>
      <c r="AB656" s="606"/>
      <c r="AC656" s="606"/>
      <c r="AD656" s="606"/>
      <c r="AE656" s="606"/>
      <c r="AF656" s="625"/>
      <c r="AG656" s="625"/>
      <c r="AH656" s="625"/>
      <c r="AI656" s="625"/>
      <c r="AJ656" s="625"/>
      <c r="AK656" s="625"/>
      <c r="AL656" s="625"/>
      <c r="AM656" s="625"/>
    </row>
    <row r="657" spans="2:39" s="672" customFormat="1" x14ac:dyDescent="0.25">
      <c r="B657" s="677"/>
      <c r="C657" s="677"/>
      <c r="D657" s="676"/>
      <c r="E657" s="675"/>
      <c r="F657" s="675"/>
      <c r="G657" s="673"/>
      <c r="H657" s="674"/>
      <c r="I657" s="673"/>
      <c r="J657" s="679" t="str">
        <f>IF(D657&lt;&gt;"",IF(E657&lt;&gt;"",VLOOKUP(CONCATENATE(D657,"-",E657),'[2]Three Phase - UG'!$C$8:$T$18,9,FALSE),""),"")</f>
        <v/>
      </c>
      <c r="K657" s="679" t="str">
        <f>IF(D657&lt;&gt;"",IF(E657&lt;&gt;"",VLOOKUP(CONCATENATE(D657,"-",E657),'[2]Three Phase - UG'!$C$8:$T$18,10,FALSE),""),"")</f>
        <v/>
      </c>
      <c r="L657" s="679" t="str">
        <f>IF(D657&lt;&gt;"",IF(E657&lt;&gt;"",VLOOKUP(CONCATENATE(D657,"-",E657),'[2]Three Phase - UG'!$C$8:$T$18,12,FALSE),""),"")</f>
        <v/>
      </c>
      <c r="M657" s="679" t="str">
        <f>IF(D657&lt;&gt;"",IF(E657&lt;&gt;"",VLOOKUP(CONCATENATE(D657,"-",E657),'[2]Three Phase - UG'!$C$8:$T$18,13,FALSE),""),"")</f>
        <v/>
      </c>
      <c r="N657" s="678" t="str">
        <f>IF(D657&lt;&gt;"",IF(E657&lt;&gt;"",VLOOKUP(CONCATENATE(D657,"-",E657),'[2]Three Phase - UG'!$C$8:$T$18,15,FALSE)*1000000,""),"")</f>
        <v/>
      </c>
      <c r="O657" s="679"/>
      <c r="P657" s="678"/>
      <c r="W657" s="671"/>
      <c r="X657" s="606"/>
      <c r="Y657" s="606"/>
      <c r="Z657" s="606"/>
      <c r="AA657" s="606"/>
      <c r="AB657" s="606"/>
      <c r="AC657" s="606"/>
      <c r="AD657" s="606"/>
      <c r="AE657" s="606"/>
      <c r="AF657" s="625"/>
      <c r="AG657" s="625"/>
      <c r="AH657" s="625"/>
      <c r="AI657" s="625"/>
      <c r="AJ657" s="625"/>
      <c r="AK657" s="625"/>
      <c r="AL657" s="625"/>
      <c r="AM657" s="625"/>
    </row>
    <row r="658" spans="2:39" s="672" customFormat="1" x14ac:dyDescent="0.25">
      <c r="B658" s="677"/>
      <c r="C658" s="677"/>
      <c r="D658" s="676"/>
      <c r="E658" s="675"/>
      <c r="F658" s="675"/>
      <c r="G658" s="673"/>
      <c r="H658" s="674"/>
      <c r="I658" s="673"/>
      <c r="J658" s="679" t="str">
        <f>IF(D658&lt;&gt;"",IF(E658&lt;&gt;"",VLOOKUP(CONCATENATE(D658,"-",E658),'[2]Three Phase - UG'!$C$8:$T$18,9,FALSE),""),"")</f>
        <v/>
      </c>
      <c r="K658" s="679" t="str">
        <f>IF(D658&lt;&gt;"",IF(E658&lt;&gt;"",VLOOKUP(CONCATENATE(D658,"-",E658),'[2]Three Phase - UG'!$C$8:$T$18,10,FALSE),""),"")</f>
        <v/>
      </c>
      <c r="L658" s="679" t="str">
        <f>IF(D658&lt;&gt;"",IF(E658&lt;&gt;"",VLOOKUP(CONCATENATE(D658,"-",E658),'[2]Three Phase - UG'!$C$8:$T$18,12,FALSE),""),"")</f>
        <v/>
      </c>
      <c r="M658" s="679" t="str">
        <f>IF(D658&lt;&gt;"",IF(E658&lt;&gt;"",VLOOKUP(CONCATENATE(D658,"-",E658),'[2]Three Phase - UG'!$C$8:$T$18,13,FALSE),""),"")</f>
        <v/>
      </c>
      <c r="N658" s="678" t="str">
        <f>IF(D658&lt;&gt;"",IF(E658&lt;&gt;"",VLOOKUP(CONCATENATE(D658,"-",E658),'[2]Three Phase - UG'!$C$8:$T$18,15,FALSE)*1000000,""),"")</f>
        <v/>
      </c>
      <c r="O658" s="679"/>
      <c r="P658" s="678"/>
      <c r="W658" s="671"/>
      <c r="X658" s="606"/>
      <c r="Y658" s="606"/>
      <c r="Z658" s="606"/>
      <c r="AA658" s="606"/>
      <c r="AB658" s="606"/>
      <c r="AC658" s="606"/>
      <c r="AD658" s="606"/>
      <c r="AE658" s="606"/>
      <c r="AF658" s="625"/>
      <c r="AG658" s="625"/>
      <c r="AH658" s="625"/>
      <c r="AI658" s="625"/>
      <c r="AJ658" s="625"/>
      <c r="AK658" s="625"/>
      <c r="AL658" s="625"/>
      <c r="AM658" s="625"/>
    </row>
    <row r="659" spans="2:39" s="672" customFormat="1" x14ac:dyDescent="0.25">
      <c r="B659" s="677"/>
      <c r="C659" s="677"/>
      <c r="D659" s="676"/>
      <c r="E659" s="675"/>
      <c r="F659" s="675"/>
      <c r="G659" s="673"/>
      <c r="H659" s="674"/>
      <c r="I659" s="673"/>
      <c r="J659" s="679" t="str">
        <f>IF(D659&lt;&gt;"",IF(E659&lt;&gt;"",VLOOKUP(CONCATENATE(D659,"-",E659),'[2]Three Phase - UG'!$C$8:$T$18,9,FALSE),""),"")</f>
        <v/>
      </c>
      <c r="K659" s="679" t="str">
        <f>IF(D659&lt;&gt;"",IF(E659&lt;&gt;"",VLOOKUP(CONCATENATE(D659,"-",E659),'[2]Three Phase - UG'!$C$8:$T$18,10,FALSE),""),"")</f>
        <v/>
      </c>
      <c r="L659" s="679" t="str">
        <f>IF(D659&lt;&gt;"",IF(E659&lt;&gt;"",VLOOKUP(CONCATENATE(D659,"-",E659),'[2]Three Phase - UG'!$C$8:$T$18,12,FALSE),""),"")</f>
        <v/>
      </c>
      <c r="M659" s="679" t="str">
        <f>IF(D659&lt;&gt;"",IF(E659&lt;&gt;"",VLOOKUP(CONCATENATE(D659,"-",E659),'[2]Three Phase - UG'!$C$8:$T$18,13,FALSE),""),"")</f>
        <v/>
      </c>
      <c r="N659" s="678" t="str">
        <f>IF(D659&lt;&gt;"",IF(E659&lt;&gt;"",VLOOKUP(CONCATENATE(D659,"-",E659),'[2]Three Phase - UG'!$C$8:$T$18,15,FALSE)*1000000,""),"")</f>
        <v/>
      </c>
      <c r="O659" s="679"/>
      <c r="P659" s="678"/>
      <c r="W659" s="671"/>
      <c r="X659" s="606"/>
      <c r="Y659" s="606"/>
      <c r="Z659" s="606"/>
      <c r="AA659" s="606"/>
      <c r="AB659" s="606"/>
      <c r="AC659" s="606"/>
      <c r="AD659" s="606"/>
      <c r="AE659" s="606"/>
      <c r="AF659" s="625"/>
      <c r="AG659" s="625"/>
      <c r="AH659" s="625"/>
      <c r="AI659" s="625"/>
      <c r="AJ659" s="625"/>
      <c r="AK659" s="625"/>
      <c r="AL659" s="625"/>
      <c r="AM659" s="625"/>
    </row>
    <row r="660" spans="2:39" s="672" customFormat="1" x14ac:dyDescent="0.25">
      <c r="B660" s="677"/>
      <c r="C660" s="677"/>
      <c r="D660" s="676"/>
      <c r="E660" s="675"/>
      <c r="F660" s="675"/>
      <c r="G660" s="673"/>
      <c r="H660" s="674"/>
      <c r="I660" s="673"/>
      <c r="J660" s="679" t="str">
        <f>IF(D660&lt;&gt;"",IF(E660&lt;&gt;"",VLOOKUP(CONCATENATE(D660,"-",E660),'[2]Three Phase - UG'!$C$8:$T$18,9,FALSE),""),"")</f>
        <v/>
      </c>
      <c r="K660" s="679" t="str">
        <f>IF(D660&lt;&gt;"",IF(E660&lt;&gt;"",VLOOKUP(CONCATENATE(D660,"-",E660),'[2]Three Phase - UG'!$C$8:$T$18,10,FALSE),""),"")</f>
        <v/>
      </c>
      <c r="L660" s="679" t="str">
        <f>IF(D660&lt;&gt;"",IF(E660&lt;&gt;"",VLOOKUP(CONCATENATE(D660,"-",E660),'[2]Three Phase - UG'!$C$8:$T$18,12,FALSE),""),"")</f>
        <v/>
      </c>
      <c r="M660" s="679" t="str">
        <f>IF(D660&lt;&gt;"",IF(E660&lt;&gt;"",VLOOKUP(CONCATENATE(D660,"-",E660),'[2]Three Phase - UG'!$C$8:$T$18,13,FALSE),""),"")</f>
        <v/>
      </c>
      <c r="N660" s="678" t="str">
        <f>IF(D660&lt;&gt;"",IF(E660&lt;&gt;"",VLOOKUP(CONCATENATE(D660,"-",E660),'[2]Three Phase - UG'!$C$8:$T$18,15,FALSE)*1000000,""),"")</f>
        <v/>
      </c>
      <c r="O660" s="679"/>
      <c r="P660" s="678"/>
      <c r="W660" s="671"/>
      <c r="X660" s="606"/>
      <c r="Y660" s="606"/>
      <c r="Z660" s="606"/>
      <c r="AA660" s="606"/>
      <c r="AB660" s="606"/>
      <c r="AC660" s="606"/>
      <c r="AD660" s="606"/>
      <c r="AE660" s="606"/>
      <c r="AF660" s="625"/>
      <c r="AG660" s="625"/>
      <c r="AH660" s="625"/>
      <c r="AI660" s="625"/>
      <c r="AJ660" s="625"/>
      <c r="AK660" s="625"/>
      <c r="AL660" s="625"/>
      <c r="AM660" s="625"/>
    </row>
    <row r="661" spans="2:39" s="672" customFormat="1" x14ac:dyDescent="0.25">
      <c r="B661" s="677"/>
      <c r="C661" s="677"/>
      <c r="D661" s="676"/>
      <c r="E661" s="675"/>
      <c r="F661" s="675"/>
      <c r="G661" s="673"/>
      <c r="H661" s="674"/>
      <c r="I661" s="673"/>
      <c r="J661" s="679" t="str">
        <f>IF(D661&lt;&gt;"",IF(E661&lt;&gt;"",VLOOKUP(CONCATENATE(D661,"-",E661),'[2]Three Phase - UG'!$C$8:$T$18,9,FALSE),""),"")</f>
        <v/>
      </c>
      <c r="K661" s="679" t="str">
        <f>IF(D661&lt;&gt;"",IF(E661&lt;&gt;"",VLOOKUP(CONCATENATE(D661,"-",E661),'[2]Three Phase - UG'!$C$8:$T$18,10,FALSE),""),"")</f>
        <v/>
      </c>
      <c r="L661" s="679" t="str">
        <f>IF(D661&lt;&gt;"",IF(E661&lt;&gt;"",VLOOKUP(CONCATENATE(D661,"-",E661),'[2]Three Phase - UG'!$C$8:$T$18,12,FALSE),""),"")</f>
        <v/>
      </c>
      <c r="M661" s="679" t="str">
        <f>IF(D661&lt;&gt;"",IF(E661&lt;&gt;"",VLOOKUP(CONCATENATE(D661,"-",E661),'[2]Three Phase - UG'!$C$8:$T$18,13,FALSE),""),"")</f>
        <v/>
      </c>
      <c r="N661" s="678" t="str">
        <f>IF(D661&lt;&gt;"",IF(E661&lt;&gt;"",VLOOKUP(CONCATENATE(D661,"-",E661),'[2]Three Phase - UG'!$C$8:$T$18,15,FALSE)*1000000,""),"")</f>
        <v/>
      </c>
      <c r="O661" s="679"/>
      <c r="P661" s="678"/>
      <c r="W661" s="671"/>
      <c r="X661" s="606"/>
      <c r="Y661" s="606"/>
      <c r="Z661" s="606"/>
      <c r="AA661" s="606"/>
      <c r="AB661" s="606"/>
      <c r="AC661" s="606"/>
      <c r="AD661" s="606"/>
      <c r="AE661" s="606"/>
      <c r="AF661" s="625"/>
      <c r="AG661" s="625"/>
      <c r="AH661" s="625"/>
      <c r="AI661" s="625"/>
      <c r="AJ661" s="625"/>
      <c r="AK661" s="625"/>
      <c r="AL661" s="625"/>
      <c r="AM661" s="625"/>
    </row>
    <row r="662" spans="2:39" s="672" customFormat="1" x14ac:dyDescent="0.25">
      <c r="B662" s="677"/>
      <c r="C662" s="677"/>
      <c r="D662" s="676"/>
      <c r="E662" s="675"/>
      <c r="F662" s="675"/>
      <c r="G662" s="673"/>
      <c r="H662" s="674"/>
      <c r="I662" s="673"/>
      <c r="J662" s="679" t="str">
        <f>IF(D662&lt;&gt;"",IF(E662&lt;&gt;"",VLOOKUP(CONCATENATE(D662,"-",E662),'[2]Three Phase - UG'!$C$8:$T$18,9,FALSE),""),"")</f>
        <v/>
      </c>
      <c r="K662" s="679" t="str">
        <f>IF(D662&lt;&gt;"",IF(E662&lt;&gt;"",VLOOKUP(CONCATENATE(D662,"-",E662),'[2]Three Phase - UG'!$C$8:$T$18,10,FALSE),""),"")</f>
        <v/>
      </c>
      <c r="L662" s="679" t="str">
        <f>IF(D662&lt;&gt;"",IF(E662&lt;&gt;"",VLOOKUP(CONCATENATE(D662,"-",E662),'[2]Three Phase - UG'!$C$8:$T$18,12,FALSE),""),"")</f>
        <v/>
      </c>
      <c r="M662" s="679" t="str">
        <f>IF(D662&lt;&gt;"",IF(E662&lt;&gt;"",VLOOKUP(CONCATENATE(D662,"-",E662),'[2]Three Phase - UG'!$C$8:$T$18,13,FALSE),""),"")</f>
        <v/>
      </c>
      <c r="N662" s="678" t="str">
        <f>IF(D662&lt;&gt;"",IF(E662&lt;&gt;"",VLOOKUP(CONCATENATE(D662,"-",E662),'[2]Three Phase - UG'!$C$8:$T$18,15,FALSE)*1000000,""),"")</f>
        <v/>
      </c>
      <c r="O662" s="679"/>
      <c r="P662" s="678"/>
      <c r="W662" s="671"/>
      <c r="X662" s="606"/>
      <c r="Y662" s="606"/>
      <c r="Z662" s="606"/>
      <c r="AA662" s="606"/>
      <c r="AB662" s="606"/>
      <c r="AC662" s="606"/>
      <c r="AD662" s="606"/>
      <c r="AE662" s="606"/>
      <c r="AF662" s="625"/>
      <c r="AG662" s="625"/>
      <c r="AH662" s="625"/>
      <c r="AI662" s="625"/>
      <c r="AJ662" s="625"/>
      <c r="AK662" s="625"/>
      <c r="AL662" s="625"/>
      <c r="AM662" s="625"/>
    </row>
    <row r="663" spans="2:39" s="672" customFormat="1" x14ac:dyDescent="0.25">
      <c r="B663" s="677"/>
      <c r="C663" s="677"/>
      <c r="D663" s="676"/>
      <c r="E663" s="675"/>
      <c r="F663" s="675"/>
      <c r="G663" s="673"/>
      <c r="H663" s="674"/>
      <c r="I663" s="673"/>
      <c r="J663" s="679" t="str">
        <f>IF(D663&lt;&gt;"",IF(E663&lt;&gt;"",VLOOKUP(CONCATENATE(D663,"-",E663),'[2]Three Phase - UG'!$C$8:$T$18,9,FALSE),""),"")</f>
        <v/>
      </c>
      <c r="K663" s="679" t="str">
        <f>IF(D663&lt;&gt;"",IF(E663&lt;&gt;"",VLOOKUP(CONCATENATE(D663,"-",E663),'[2]Three Phase - UG'!$C$8:$T$18,10,FALSE),""),"")</f>
        <v/>
      </c>
      <c r="L663" s="679" t="str">
        <f>IF(D663&lt;&gt;"",IF(E663&lt;&gt;"",VLOOKUP(CONCATENATE(D663,"-",E663),'[2]Three Phase - UG'!$C$8:$T$18,12,FALSE),""),"")</f>
        <v/>
      </c>
      <c r="M663" s="679" t="str">
        <f>IF(D663&lt;&gt;"",IF(E663&lt;&gt;"",VLOOKUP(CONCATENATE(D663,"-",E663),'[2]Three Phase - UG'!$C$8:$T$18,13,FALSE),""),"")</f>
        <v/>
      </c>
      <c r="N663" s="678" t="str">
        <f>IF(D663&lt;&gt;"",IF(E663&lt;&gt;"",VLOOKUP(CONCATENATE(D663,"-",E663),'[2]Three Phase - UG'!$C$8:$T$18,15,FALSE)*1000000,""),"")</f>
        <v/>
      </c>
      <c r="O663" s="679"/>
      <c r="P663" s="678"/>
      <c r="W663" s="671"/>
      <c r="X663" s="606"/>
      <c r="Y663" s="606"/>
      <c r="Z663" s="606"/>
      <c r="AA663" s="606"/>
      <c r="AB663" s="606"/>
      <c r="AC663" s="606"/>
      <c r="AD663" s="606"/>
      <c r="AE663" s="606"/>
      <c r="AF663" s="625"/>
      <c r="AG663" s="625"/>
      <c r="AH663" s="625"/>
      <c r="AI663" s="625"/>
      <c r="AJ663" s="625"/>
      <c r="AK663" s="625"/>
      <c r="AL663" s="625"/>
      <c r="AM663" s="625"/>
    </row>
    <row r="664" spans="2:39" s="672" customFormat="1" x14ac:dyDescent="0.25">
      <c r="B664" s="677"/>
      <c r="C664" s="677"/>
      <c r="D664" s="676"/>
      <c r="E664" s="675"/>
      <c r="F664" s="675"/>
      <c r="G664" s="673"/>
      <c r="H664" s="674"/>
      <c r="I664" s="673"/>
      <c r="J664" s="679" t="str">
        <f>IF(D664&lt;&gt;"",IF(E664&lt;&gt;"",VLOOKUP(CONCATENATE(D664,"-",E664),'[2]Three Phase - UG'!$C$8:$T$18,9,FALSE),""),"")</f>
        <v/>
      </c>
      <c r="K664" s="679" t="str">
        <f>IF(D664&lt;&gt;"",IF(E664&lt;&gt;"",VLOOKUP(CONCATENATE(D664,"-",E664),'[2]Three Phase - UG'!$C$8:$T$18,10,FALSE),""),"")</f>
        <v/>
      </c>
      <c r="L664" s="679" t="str">
        <f>IF(D664&lt;&gt;"",IF(E664&lt;&gt;"",VLOOKUP(CONCATENATE(D664,"-",E664),'[2]Three Phase - UG'!$C$8:$T$18,12,FALSE),""),"")</f>
        <v/>
      </c>
      <c r="M664" s="679" t="str">
        <f>IF(D664&lt;&gt;"",IF(E664&lt;&gt;"",VLOOKUP(CONCATENATE(D664,"-",E664),'[2]Three Phase - UG'!$C$8:$T$18,13,FALSE),""),"")</f>
        <v/>
      </c>
      <c r="N664" s="678" t="str">
        <f>IF(D664&lt;&gt;"",IF(E664&lt;&gt;"",VLOOKUP(CONCATENATE(D664,"-",E664),'[2]Three Phase - UG'!$C$8:$T$18,15,FALSE)*1000000,""),"")</f>
        <v/>
      </c>
      <c r="O664" s="679"/>
      <c r="P664" s="678"/>
      <c r="W664" s="671"/>
      <c r="X664" s="606"/>
      <c r="Y664" s="606"/>
      <c r="Z664" s="606"/>
      <c r="AA664" s="606"/>
      <c r="AB664" s="606"/>
      <c r="AC664" s="606"/>
      <c r="AD664" s="606"/>
      <c r="AE664" s="606"/>
      <c r="AF664" s="625"/>
      <c r="AG664" s="625"/>
      <c r="AH664" s="625"/>
      <c r="AI664" s="625"/>
      <c r="AJ664" s="625"/>
      <c r="AK664" s="625"/>
      <c r="AL664" s="625"/>
      <c r="AM664" s="625"/>
    </row>
    <row r="665" spans="2:39" s="672" customFormat="1" x14ac:dyDescent="0.25">
      <c r="B665" s="677"/>
      <c r="C665" s="677"/>
      <c r="D665" s="676"/>
      <c r="E665" s="675"/>
      <c r="F665" s="675"/>
      <c r="G665" s="673"/>
      <c r="H665" s="674"/>
      <c r="I665" s="673"/>
      <c r="J665" s="679" t="str">
        <f>IF(D665&lt;&gt;"",IF(E665&lt;&gt;"",VLOOKUP(CONCATENATE(D665,"-",E665),'[2]Three Phase - UG'!$C$8:$T$18,9,FALSE),""),"")</f>
        <v/>
      </c>
      <c r="K665" s="679" t="str">
        <f>IF(D665&lt;&gt;"",IF(E665&lt;&gt;"",VLOOKUP(CONCATENATE(D665,"-",E665),'[2]Three Phase - UG'!$C$8:$T$18,10,FALSE),""),"")</f>
        <v/>
      </c>
      <c r="L665" s="679" t="str">
        <f>IF(D665&lt;&gt;"",IF(E665&lt;&gt;"",VLOOKUP(CONCATENATE(D665,"-",E665),'[2]Three Phase - UG'!$C$8:$T$18,12,FALSE),""),"")</f>
        <v/>
      </c>
      <c r="M665" s="679" t="str">
        <f>IF(D665&lt;&gt;"",IF(E665&lt;&gt;"",VLOOKUP(CONCATENATE(D665,"-",E665),'[2]Three Phase - UG'!$C$8:$T$18,13,FALSE),""),"")</f>
        <v/>
      </c>
      <c r="N665" s="678" t="str">
        <f>IF(D665&lt;&gt;"",IF(E665&lt;&gt;"",VLOOKUP(CONCATENATE(D665,"-",E665),'[2]Three Phase - UG'!$C$8:$T$18,15,FALSE)*1000000,""),"")</f>
        <v/>
      </c>
      <c r="O665" s="679"/>
      <c r="P665" s="678"/>
      <c r="W665" s="671"/>
      <c r="X665" s="606"/>
      <c r="Y665" s="606"/>
      <c r="Z665" s="606"/>
      <c r="AA665" s="606"/>
      <c r="AB665" s="606"/>
      <c r="AC665" s="606"/>
      <c r="AD665" s="606"/>
      <c r="AE665" s="606"/>
      <c r="AF665" s="625"/>
      <c r="AG665" s="625"/>
      <c r="AH665" s="625"/>
      <c r="AI665" s="625"/>
      <c r="AJ665" s="625"/>
      <c r="AK665" s="625"/>
      <c r="AL665" s="625"/>
      <c r="AM665" s="625"/>
    </row>
    <row r="666" spans="2:39" s="672" customFormat="1" x14ac:dyDescent="0.25">
      <c r="B666" s="677"/>
      <c r="C666" s="677"/>
      <c r="D666" s="676"/>
      <c r="E666" s="675"/>
      <c r="F666" s="675"/>
      <c r="G666" s="673"/>
      <c r="H666" s="674"/>
      <c r="I666" s="673"/>
      <c r="J666" s="679" t="str">
        <f>IF(D666&lt;&gt;"",IF(E666&lt;&gt;"",VLOOKUP(CONCATENATE(D666,"-",E666),'[2]Three Phase - UG'!$C$8:$T$18,9,FALSE),""),"")</f>
        <v/>
      </c>
      <c r="K666" s="679" t="str">
        <f>IF(D666&lt;&gt;"",IF(E666&lt;&gt;"",VLOOKUP(CONCATENATE(D666,"-",E666),'[2]Three Phase - UG'!$C$8:$T$18,10,FALSE),""),"")</f>
        <v/>
      </c>
      <c r="L666" s="679" t="str">
        <f>IF(D666&lt;&gt;"",IF(E666&lt;&gt;"",VLOOKUP(CONCATENATE(D666,"-",E666),'[2]Three Phase - UG'!$C$8:$T$18,12,FALSE),""),"")</f>
        <v/>
      </c>
      <c r="M666" s="679" t="str">
        <f>IF(D666&lt;&gt;"",IF(E666&lt;&gt;"",VLOOKUP(CONCATENATE(D666,"-",E666),'[2]Three Phase - UG'!$C$8:$T$18,13,FALSE),""),"")</f>
        <v/>
      </c>
      <c r="N666" s="678" t="str">
        <f>IF(D666&lt;&gt;"",IF(E666&lt;&gt;"",VLOOKUP(CONCATENATE(D666,"-",E666),'[2]Three Phase - UG'!$C$8:$T$18,15,FALSE)*1000000,""),"")</f>
        <v/>
      </c>
      <c r="O666" s="679"/>
      <c r="P666" s="678"/>
      <c r="W666" s="671"/>
      <c r="X666" s="606"/>
      <c r="Y666" s="606"/>
      <c r="Z666" s="606"/>
      <c r="AA666" s="606"/>
      <c r="AB666" s="606"/>
      <c r="AC666" s="606"/>
      <c r="AD666" s="606"/>
      <c r="AE666" s="606"/>
      <c r="AF666" s="625"/>
      <c r="AG666" s="625"/>
      <c r="AH666" s="625"/>
      <c r="AI666" s="625"/>
      <c r="AJ666" s="625"/>
      <c r="AK666" s="625"/>
      <c r="AL666" s="625"/>
      <c r="AM666" s="625"/>
    </row>
    <row r="667" spans="2:39" s="672" customFormat="1" x14ac:dyDescent="0.25">
      <c r="B667" s="677"/>
      <c r="C667" s="677"/>
      <c r="D667" s="676"/>
      <c r="E667" s="675"/>
      <c r="F667" s="675"/>
      <c r="G667" s="673"/>
      <c r="H667" s="674"/>
      <c r="I667" s="673"/>
      <c r="J667" s="679" t="str">
        <f>IF(D667&lt;&gt;"",IF(E667&lt;&gt;"",VLOOKUP(CONCATENATE(D667,"-",E667),'[2]Three Phase - UG'!$C$8:$T$18,9,FALSE),""),"")</f>
        <v/>
      </c>
      <c r="K667" s="679" t="str">
        <f>IF(D667&lt;&gt;"",IF(E667&lt;&gt;"",VLOOKUP(CONCATENATE(D667,"-",E667),'[2]Three Phase - UG'!$C$8:$T$18,10,FALSE),""),"")</f>
        <v/>
      </c>
      <c r="L667" s="679" t="str">
        <f>IF(D667&lt;&gt;"",IF(E667&lt;&gt;"",VLOOKUP(CONCATENATE(D667,"-",E667),'[2]Three Phase - UG'!$C$8:$T$18,12,FALSE),""),"")</f>
        <v/>
      </c>
      <c r="M667" s="679" t="str">
        <f>IF(D667&lt;&gt;"",IF(E667&lt;&gt;"",VLOOKUP(CONCATENATE(D667,"-",E667),'[2]Three Phase - UG'!$C$8:$T$18,13,FALSE),""),"")</f>
        <v/>
      </c>
      <c r="N667" s="678" t="str">
        <f>IF(D667&lt;&gt;"",IF(E667&lt;&gt;"",VLOOKUP(CONCATENATE(D667,"-",E667),'[2]Three Phase - UG'!$C$8:$T$18,15,FALSE)*1000000,""),"")</f>
        <v/>
      </c>
      <c r="O667" s="679"/>
      <c r="P667" s="678"/>
      <c r="W667" s="671"/>
      <c r="X667" s="606"/>
      <c r="Y667" s="606"/>
      <c r="Z667" s="606"/>
      <c r="AA667" s="606"/>
      <c r="AB667" s="606"/>
      <c r="AC667" s="606"/>
      <c r="AD667" s="606"/>
      <c r="AE667" s="606"/>
      <c r="AF667" s="625"/>
      <c r="AG667" s="625"/>
      <c r="AH667" s="625"/>
      <c r="AI667" s="625"/>
      <c r="AJ667" s="625"/>
      <c r="AK667" s="625"/>
      <c r="AL667" s="625"/>
      <c r="AM667" s="625"/>
    </row>
    <row r="668" spans="2:39" s="672" customFormat="1" x14ac:dyDescent="0.25">
      <c r="B668" s="677"/>
      <c r="C668" s="677"/>
      <c r="D668" s="676"/>
      <c r="E668" s="675"/>
      <c r="F668" s="675"/>
      <c r="G668" s="673"/>
      <c r="H668" s="674"/>
      <c r="I668" s="673"/>
      <c r="J668" s="679" t="str">
        <f>IF(D668&lt;&gt;"",IF(E668&lt;&gt;"",VLOOKUP(CONCATENATE(D668,"-",E668),'[2]Three Phase - UG'!$C$8:$T$18,9,FALSE),""),"")</f>
        <v/>
      </c>
      <c r="K668" s="679" t="str">
        <f>IF(D668&lt;&gt;"",IF(E668&lt;&gt;"",VLOOKUP(CONCATENATE(D668,"-",E668),'[2]Three Phase - UG'!$C$8:$T$18,10,FALSE),""),"")</f>
        <v/>
      </c>
      <c r="L668" s="679" t="str">
        <f>IF(D668&lt;&gt;"",IF(E668&lt;&gt;"",VLOOKUP(CONCATENATE(D668,"-",E668),'[2]Three Phase - UG'!$C$8:$T$18,12,FALSE),""),"")</f>
        <v/>
      </c>
      <c r="M668" s="679" t="str">
        <f>IF(D668&lt;&gt;"",IF(E668&lt;&gt;"",VLOOKUP(CONCATENATE(D668,"-",E668),'[2]Three Phase - UG'!$C$8:$T$18,13,FALSE),""),"")</f>
        <v/>
      </c>
      <c r="N668" s="678" t="str">
        <f>IF(D668&lt;&gt;"",IF(E668&lt;&gt;"",VLOOKUP(CONCATENATE(D668,"-",E668),'[2]Three Phase - UG'!$C$8:$T$18,15,FALSE)*1000000,""),"")</f>
        <v/>
      </c>
      <c r="O668" s="679"/>
      <c r="P668" s="678"/>
      <c r="W668" s="671"/>
      <c r="X668" s="606"/>
      <c r="Y668" s="606"/>
      <c r="Z668" s="606"/>
      <c r="AA668" s="606"/>
      <c r="AB668" s="606"/>
      <c r="AC668" s="606"/>
      <c r="AD668" s="606"/>
      <c r="AE668" s="606"/>
      <c r="AF668" s="625"/>
      <c r="AG668" s="625"/>
      <c r="AH668" s="625"/>
      <c r="AI668" s="625"/>
      <c r="AJ668" s="625"/>
      <c r="AK668" s="625"/>
      <c r="AL668" s="625"/>
      <c r="AM668" s="625"/>
    </row>
    <row r="669" spans="2:39" s="672" customFormat="1" x14ac:dyDescent="0.25">
      <c r="B669" s="677"/>
      <c r="C669" s="677"/>
      <c r="D669" s="676"/>
      <c r="E669" s="675"/>
      <c r="F669" s="675"/>
      <c r="G669" s="673"/>
      <c r="H669" s="674"/>
      <c r="I669" s="673"/>
      <c r="J669" s="679" t="str">
        <f>IF(D669&lt;&gt;"",IF(E669&lt;&gt;"",VLOOKUP(CONCATENATE(D669,"-",E669),'[2]Three Phase - UG'!$C$8:$T$18,9,FALSE),""),"")</f>
        <v/>
      </c>
      <c r="K669" s="679" t="str">
        <f>IF(D669&lt;&gt;"",IF(E669&lt;&gt;"",VLOOKUP(CONCATENATE(D669,"-",E669),'[2]Three Phase - UG'!$C$8:$T$18,10,FALSE),""),"")</f>
        <v/>
      </c>
      <c r="L669" s="679" t="str">
        <f>IF(D669&lt;&gt;"",IF(E669&lt;&gt;"",VLOOKUP(CONCATENATE(D669,"-",E669),'[2]Three Phase - UG'!$C$8:$T$18,12,FALSE),""),"")</f>
        <v/>
      </c>
      <c r="M669" s="679" t="str">
        <f>IF(D669&lt;&gt;"",IF(E669&lt;&gt;"",VLOOKUP(CONCATENATE(D669,"-",E669),'[2]Three Phase - UG'!$C$8:$T$18,13,FALSE),""),"")</f>
        <v/>
      </c>
      <c r="N669" s="678" t="str">
        <f>IF(D669&lt;&gt;"",IF(E669&lt;&gt;"",VLOOKUP(CONCATENATE(D669,"-",E669),'[2]Three Phase - UG'!$C$8:$T$18,15,FALSE)*1000000,""),"")</f>
        <v/>
      </c>
      <c r="O669" s="679"/>
      <c r="P669" s="678"/>
      <c r="W669" s="671"/>
      <c r="X669" s="606"/>
      <c r="Y669" s="606"/>
      <c r="Z669" s="606"/>
      <c r="AA669" s="606"/>
      <c r="AB669" s="606"/>
      <c r="AC669" s="606"/>
      <c r="AD669" s="606"/>
      <c r="AE669" s="606"/>
      <c r="AF669" s="625"/>
      <c r="AG669" s="625"/>
      <c r="AH669" s="625"/>
      <c r="AI669" s="625"/>
      <c r="AJ669" s="625"/>
      <c r="AK669" s="625"/>
      <c r="AL669" s="625"/>
      <c r="AM669" s="625"/>
    </row>
    <row r="670" spans="2:39" s="672" customFormat="1" x14ac:dyDescent="0.25">
      <c r="B670" s="677"/>
      <c r="C670" s="677"/>
      <c r="D670" s="676"/>
      <c r="E670" s="675"/>
      <c r="F670" s="675"/>
      <c r="G670" s="673"/>
      <c r="H670" s="674"/>
      <c r="I670" s="673"/>
      <c r="J670" s="679" t="str">
        <f>IF(D670&lt;&gt;"",IF(E670&lt;&gt;"",VLOOKUP(CONCATENATE(D670,"-",E670),'[2]Three Phase - UG'!$C$8:$T$18,9,FALSE),""),"")</f>
        <v/>
      </c>
      <c r="K670" s="679" t="str">
        <f>IF(D670&lt;&gt;"",IF(E670&lt;&gt;"",VLOOKUP(CONCATENATE(D670,"-",E670),'[2]Three Phase - UG'!$C$8:$T$18,10,FALSE),""),"")</f>
        <v/>
      </c>
      <c r="L670" s="679" t="str">
        <f>IF(D670&lt;&gt;"",IF(E670&lt;&gt;"",VLOOKUP(CONCATENATE(D670,"-",E670),'[2]Three Phase - UG'!$C$8:$T$18,12,FALSE),""),"")</f>
        <v/>
      </c>
      <c r="M670" s="679" t="str">
        <f>IF(D670&lt;&gt;"",IF(E670&lt;&gt;"",VLOOKUP(CONCATENATE(D670,"-",E670),'[2]Three Phase - UG'!$C$8:$T$18,13,FALSE),""),"")</f>
        <v/>
      </c>
      <c r="N670" s="678" t="str">
        <f>IF(D670&lt;&gt;"",IF(E670&lt;&gt;"",VLOOKUP(CONCATENATE(D670,"-",E670),'[2]Three Phase - UG'!$C$8:$T$18,15,FALSE)*1000000,""),"")</f>
        <v/>
      </c>
      <c r="O670" s="679"/>
      <c r="P670" s="678"/>
      <c r="W670" s="671"/>
      <c r="X670" s="606"/>
      <c r="Y670" s="606"/>
      <c r="Z670" s="606"/>
      <c r="AA670" s="606"/>
      <c r="AB670" s="606"/>
      <c r="AC670" s="606"/>
      <c r="AD670" s="606"/>
      <c r="AE670" s="606"/>
      <c r="AF670" s="625"/>
      <c r="AG670" s="625"/>
      <c r="AH670" s="625"/>
      <c r="AI670" s="625"/>
      <c r="AJ670" s="625"/>
      <c r="AK670" s="625"/>
      <c r="AL670" s="625"/>
      <c r="AM670" s="625"/>
    </row>
    <row r="671" spans="2:39" s="672" customFormat="1" x14ac:dyDescent="0.25">
      <c r="B671" s="677"/>
      <c r="C671" s="677"/>
      <c r="D671" s="676"/>
      <c r="E671" s="675"/>
      <c r="F671" s="675"/>
      <c r="G671" s="673"/>
      <c r="H671" s="674"/>
      <c r="I671" s="673"/>
      <c r="J671" s="679" t="str">
        <f>IF(D671&lt;&gt;"",IF(E671&lt;&gt;"",VLOOKUP(CONCATENATE(D671,"-",E671),'[2]Three Phase - UG'!$C$8:$T$18,9,FALSE),""),"")</f>
        <v/>
      </c>
      <c r="K671" s="679" t="str">
        <f>IF(D671&lt;&gt;"",IF(E671&lt;&gt;"",VLOOKUP(CONCATENATE(D671,"-",E671),'[2]Three Phase - UG'!$C$8:$T$18,10,FALSE),""),"")</f>
        <v/>
      </c>
      <c r="L671" s="679" t="str">
        <f>IF(D671&lt;&gt;"",IF(E671&lt;&gt;"",VLOOKUP(CONCATENATE(D671,"-",E671),'[2]Three Phase - UG'!$C$8:$T$18,12,FALSE),""),"")</f>
        <v/>
      </c>
      <c r="M671" s="679" t="str">
        <f>IF(D671&lt;&gt;"",IF(E671&lt;&gt;"",VLOOKUP(CONCATENATE(D671,"-",E671),'[2]Three Phase - UG'!$C$8:$T$18,13,FALSE),""),"")</f>
        <v/>
      </c>
      <c r="N671" s="678" t="str">
        <f>IF(D671&lt;&gt;"",IF(E671&lt;&gt;"",VLOOKUP(CONCATENATE(D671,"-",E671),'[2]Three Phase - UG'!$C$8:$T$18,15,FALSE)*1000000,""),"")</f>
        <v/>
      </c>
      <c r="O671" s="679"/>
      <c r="P671" s="678"/>
      <c r="W671" s="671"/>
      <c r="X671" s="606"/>
      <c r="Y671" s="606"/>
      <c r="Z671" s="606"/>
      <c r="AA671" s="606"/>
      <c r="AB671" s="606"/>
      <c r="AC671" s="606"/>
      <c r="AD671" s="606"/>
      <c r="AE671" s="606"/>
      <c r="AF671" s="625"/>
      <c r="AG671" s="625"/>
      <c r="AH671" s="625"/>
      <c r="AI671" s="625"/>
      <c r="AJ671" s="625"/>
      <c r="AK671" s="625"/>
      <c r="AL671" s="625"/>
      <c r="AM671" s="625"/>
    </row>
    <row r="672" spans="2:39" s="672" customFormat="1" x14ac:dyDescent="0.25">
      <c r="B672" s="677"/>
      <c r="C672" s="677"/>
      <c r="D672" s="676"/>
      <c r="E672" s="675"/>
      <c r="F672" s="675"/>
      <c r="G672" s="673"/>
      <c r="H672" s="674"/>
      <c r="I672" s="673"/>
      <c r="J672" s="679" t="str">
        <f>IF(D672&lt;&gt;"",IF(E672&lt;&gt;"",VLOOKUP(CONCATENATE(D672,"-",E672),'[2]Three Phase - UG'!$C$8:$T$18,9,FALSE),""),"")</f>
        <v/>
      </c>
      <c r="K672" s="679" t="str">
        <f>IF(D672&lt;&gt;"",IF(E672&lt;&gt;"",VLOOKUP(CONCATENATE(D672,"-",E672),'[2]Three Phase - UG'!$C$8:$T$18,10,FALSE),""),"")</f>
        <v/>
      </c>
      <c r="L672" s="679" t="str">
        <f>IF(D672&lt;&gt;"",IF(E672&lt;&gt;"",VLOOKUP(CONCATENATE(D672,"-",E672),'[2]Three Phase - UG'!$C$8:$T$18,12,FALSE),""),"")</f>
        <v/>
      </c>
      <c r="M672" s="679" t="str">
        <f>IF(D672&lt;&gt;"",IF(E672&lt;&gt;"",VLOOKUP(CONCATENATE(D672,"-",E672),'[2]Three Phase - UG'!$C$8:$T$18,13,FALSE),""),"")</f>
        <v/>
      </c>
      <c r="N672" s="678" t="str">
        <f>IF(D672&lt;&gt;"",IF(E672&lt;&gt;"",VLOOKUP(CONCATENATE(D672,"-",E672),'[2]Three Phase - UG'!$C$8:$T$18,15,FALSE)*1000000,""),"")</f>
        <v/>
      </c>
      <c r="O672" s="679"/>
      <c r="P672" s="678"/>
      <c r="W672" s="671"/>
      <c r="X672" s="606"/>
      <c r="Y672" s="606"/>
      <c r="Z672" s="606"/>
      <c r="AA672" s="606"/>
      <c r="AB672" s="606"/>
      <c r="AC672" s="606"/>
      <c r="AD672" s="606"/>
      <c r="AE672" s="606"/>
      <c r="AF672" s="625"/>
      <c r="AG672" s="625"/>
      <c r="AH672" s="625"/>
      <c r="AI672" s="625"/>
      <c r="AJ672" s="625"/>
      <c r="AK672" s="625"/>
      <c r="AL672" s="625"/>
      <c r="AM672" s="625"/>
    </row>
    <row r="673" spans="2:39" s="672" customFormat="1" x14ac:dyDescent="0.25">
      <c r="B673" s="677"/>
      <c r="C673" s="677"/>
      <c r="D673" s="676"/>
      <c r="E673" s="675"/>
      <c r="F673" s="675"/>
      <c r="G673" s="673"/>
      <c r="H673" s="674"/>
      <c r="I673" s="673"/>
      <c r="J673" s="679" t="str">
        <f>IF(D673&lt;&gt;"",IF(E673&lt;&gt;"",VLOOKUP(CONCATENATE(D673,"-",E673),'[2]Three Phase - UG'!$C$8:$T$18,9,FALSE),""),"")</f>
        <v/>
      </c>
      <c r="K673" s="679" t="str">
        <f>IF(D673&lt;&gt;"",IF(E673&lt;&gt;"",VLOOKUP(CONCATENATE(D673,"-",E673),'[2]Three Phase - UG'!$C$8:$T$18,10,FALSE),""),"")</f>
        <v/>
      </c>
      <c r="L673" s="679" t="str">
        <f>IF(D673&lt;&gt;"",IF(E673&lt;&gt;"",VLOOKUP(CONCATENATE(D673,"-",E673),'[2]Three Phase - UG'!$C$8:$T$18,12,FALSE),""),"")</f>
        <v/>
      </c>
      <c r="M673" s="679" t="str">
        <f>IF(D673&lt;&gt;"",IF(E673&lt;&gt;"",VLOOKUP(CONCATENATE(D673,"-",E673),'[2]Three Phase - UG'!$C$8:$T$18,13,FALSE),""),"")</f>
        <v/>
      </c>
      <c r="N673" s="678" t="str">
        <f>IF(D673&lt;&gt;"",IF(E673&lt;&gt;"",VLOOKUP(CONCATENATE(D673,"-",E673),'[2]Three Phase - UG'!$C$8:$T$18,15,FALSE)*1000000,""),"")</f>
        <v/>
      </c>
      <c r="O673" s="679"/>
      <c r="P673" s="678"/>
      <c r="W673" s="671"/>
      <c r="X673" s="606"/>
      <c r="Y673" s="606"/>
      <c r="Z673" s="606"/>
      <c r="AA673" s="606"/>
      <c r="AB673" s="606"/>
      <c r="AC673" s="606"/>
      <c r="AD673" s="606"/>
      <c r="AE673" s="606"/>
      <c r="AF673" s="625"/>
      <c r="AG673" s="625"/>
      <c r="AH673" s="625"/>
      <c r="AI673" s="625"/>
      <c r="AJ673" s="625"/>
      <c r="AK673" s="625"/>
      <c r="AL673" s="625"/>
      <c r="AM673" s="625"/>
    </row>
    <row r="674" spans="2:39" s="672" customFormat="1" x14ac:dyDescent="0.25">
      <c r="B674" s="677"/>
      <c r="C674" s="677"/>
      <c r="D674" s="676"/>
      <c r="E674" s="675"/>
      <c r="F674" s="675"/>
      <c r="G674" s="673"/>
      <c r="H674" s="674"/>
      <c r="I674" s="673"/>
      <c r="J674" s="679" t="str">
        <f>IF(D674&lt;&gt;"",IF(E674&lt;&gt;"",VLOOKUP(CONCATENATE(D674,"-",E674),'[2]Three Phase - UG'!$C$8:$T$18,9,FALSE),""),"")</f>
        <v/>
      </c>
      <c r="K674" s="679" t="str">
        <f>IF(D674&lt;&gt;"",IF(E674&lt;&gt;"",VLOOKUP(CONCATENATE(D674,"-",E674),'[2]Three Phase - UG'!$C$8:$T$18,10,FALSE),""),"")</f>
        <v/>
      </c>
      <c r="L674" s="679" t="str">
        <f>IF(D674&lt;&gt;"",IF(E674&lt;&gt;"",VLOOKUP(CONCATENATE(D674,"-",E674),'[2]Three Phase - UG'!$C$8:$T$18,12,FALSE),""),"")</f>
        <v/>
      </c>
      <c r="M674" s="679" t="str">
        <f>IF(D674&lt;&gt;"",IF(E674&lt;&gt;"",VLOOKUP(CONCATENATE(D674,"-",E674),'[2]Three Phase - UG'!$C$8:$T$18,13,FALSE),""),"")</f>
        <v/>
      </c>
      <c r="N674" s="678" t="str">
        <f>IF(D674&lt;&gt;"",IF(E674&lt;&gt;"",VLOOKUP(CONCATENATE(D674,"-",E674),'[2]Three Phase - UG'!$C$8:$T$18,15,FALSE)*1000000,""),"")</f>
        <v/>
      </c>
      <c r="O674" s="679"/>
      <c r="P674" s="678"/>
      <c r="W674" s="671"/>
      <c r="X674" s="606"/>
      <c r="Y674" s="606"/>
      <c r="Z674" s="606"/>
      <c r="AA674" s="606"/>
      <c r="AB674" s="606"/>
      <c r="AC674" s="606"/>
      <c r="AD674" s="606"/>
      <c r="AE674" s="606"/>
      <c r="AF674" s="625"/>
      <c r="AG674" s="625"/>
      <c r="AH674" s="625"/>
      <c r="AI674" s="625"/>
      <c r="AJ674" s="625"/>
      <c r="AK674" s="625"/>
      <c r="AL674" s="625"/>
      <c r="AM674" s="625"/>
    </row>
    <row r="675" spans="2:39" s="672" customFormat="1" x14ac:dyDescent="0.25">
      <c r="B675" s="677"/>
      <c r="C675" s="677"/>
      <c r="D675" s="676"/>
      <c r="E675" s="675"/>
      <c r="F675" s="675"/>
      <c r="G675" s="673"/>
      <c r="H675" s="674"/>
      <c r="I675" s="673"/>
      <c r="J675" s="679" t="str">
        <f>IF(D675&lt;&gt;"",IF(E675&lt;&gt;"",VLOOKUP(CONCATENATE(D675,"-",E675),'[2]Three Phase - UG'!$C$8:$T$18,9,FALSE),""),"")</f>
        <v/>
      </c>
      <c r="K675" s="679" t="str">
        <f>IF(D675&lt;&gt;"",IF(E675&lt;&gt;"",VLOOKUP(CONCATENATE(D675,"-",E675),'[2]Three Phase - UG'!$C$8:$T$18,10,FALSE),""),"")</f>
        <v/>
      </c>
      <c r="L675" s="679" t="str">
        <f>IF(D675&lt;&gt;"",IF(E675&lt;&gt;"",VLOOKUP(CONCATENATE(D675,"-",E675),'[2]Three Phase - UG'!$C$8:$T$18,12,FALSE),""),"")</f>
        <v/>
      </c>
      <c r="M675" s="679" t="str">
        <f>IF(D675&lt;&gt;"",IF(E675&lt;&gt;"",VLOOKUP(CONCATENATE(D675,"-",E675),'[2]Three Phase - UG'!$C$8:$T$18,13,FALSE),""),"")</f>
        <v/>
      </c>
      <c r="N675" s="678" t="str">
        <f>IF(D675&lt;&gt;"",IF(E675&lt;&gt;"",VLOOKUP(CONCATENATE(D675,"-",E675),'[2]Three Phase - UG'!$C$8:$T$18,15,FALSE)*1000000,""),"")</f>
        <v/>
      </c>
      <c r="O675" s="679"/>
      <c r="P675" s="678"/>
      <c r="W675" s="671"/>
      <c r="X675" s="606"/>
      <c r="Y675" s="606"/>
      <c r="Z675" s="606"/>
      <c r="AA675" s="606"/>
      <c r="AB675" s="606"/>
      <c r="AC675" s="606"/>
      <c r="AD675" s="606"/>
      <c r="AE675" s="606"/>
      <c r="AF675" s="625"/>
      <c r="AG675" s="625"/>
      <c r="AH675" s="625"/>
      <c r="AI675" s="625"/>
      <c r="AJ675" s="625"/>
      <c r="AK675" s="625"/>
      <c r="AL675" s="625"/>
      <c r="AM675" s="625"/>
    </row>
    <row r="676" spans="2:39" s="672" customFormat="1" x14ac:dyDescent="0.25">
      <c r="B676" s="677"/>
      <c r="C676" s="677"/>
      <c r="D676" s="676"/>
      <c r="E676" s="675"/>
      <c r="F676" s="675"/>
      <c r="G676" s="673"/>
      <c r="H676" s="674"/>
      <c r="I676" s="673"/>
      <c r="J676" s="679" t="str">
        <f>IF(D676&lt;&gt;"",IF(E676&lt;&gt;"",VLOOKUP(CONCATENATE(D676,"-",E676),'[2]Three Phase - UG'!$C$8:$T$18,9,FALSE),""),"")</f>
        <v/>
      </c>
      <c r="K676" s="679" t="str">
        <f>IF(D676&lt;&gt;"",IF(E676&lt;&gt;"",VLOOKUP(CONCATENATE(D676,"-",E676),'[2]Three Phase - UG'!$C$8:$T$18,10,FALSE),""),"")</f>
        <v/>
      </c>
      <c r="L676" s="679" t="str">
        <f>IF(D676&lt;&gt;"",IF(E676&lt;&gt;"",VLOOKUP(CONCATENATE(D676,"-",E676),'[2]Three Phase - UG'!$C$8:$T$18,12,FALSE),""),"")</f>
        <v/>
      </c>
      <c r="M676" s="679" t="str">
        <f>IF(D676&lt;&gt;"",IF(E676&lt;&gt;"",VLOOKUP(CONCATENATE(D676,"-",E676),'[2]Three Phase - UG'!$C$8:$T$18,13,FALSE),""),"")</f>
        <v/>
      </c>
      <c r="N676" s="678" t="str">
        <f>IF(D676&lt;&gt;"",IF(E676&lt;&gt;"",VLOOKUP(CONCATENATE(D676,"-",E676),'[2]Three Phase - UG'!$C$8:$T$18,15,FALSE)*1000000,""),"")</f>
        <v/>
      </c>
      <c r="O676" s="679"/>
      <c r="P676" s="678"/>
      <c r="W676" s="671"/>
      <c r="X676" s="606"/>
      <c r="Y676" s="606"/>
      <c r="Z676" s="606"/>
      <c r="AA676" s="606"/>
      <c r="AB676" s="606"/>
      <c r="AC676" s="606"/>
      <c r="AD676" s="606"/>
      <c r="AE676" s="606"/>
      <c r="AF676" s="625"/>
      <c r="AG676" s="625"/>
      <c r="AH676" s="625"/>
      <c r="AI676" s="625"/>
      <c r="AJ676" s="625"/>
      <c r="AK676" s="625"/>
      <c r="AL676" s="625"/>
      <c r="AM676" s="625"/>
    </row>
    <row r="677" spans="2:39" s="672" customFormat="1" x14ac:dyDescent="0.25">
      <c r="B677" s="677"/>
      <c r="C677" s="677"/>
      <c r="D677" s="676"/>
      <c r="E677" s="675"/>
      <c r="F677" s="675"/>
      <c r="G677" s="673"/>
      <c r="H677" s="674"/>
      <c r="I677" s="673"/>
      <c r="J677" s="679" t="str">
        <f>IF(D677&lt;&gt;"",IF(E677&lt;&gt;"",VLOOKUP(CONCATENATE(D677,"-",E677),'[2]Three Phase - UG'!$C$8:$T$18,9,FALSE),""),"")</f>
        <v/>
      </c>
      <c r="K677" s="679" t="str">
        <f>IF(D677&lt;&gt;"",IF(E677&lt;&gt;"",VLOOKUP(CONCATENATE(D677,"-",E677),'[2]Three Phase - UG'!$C$8:$T$18,10,FALSE),""),"")</f>
        <v/>
      </c>
      <c r="L677" s="679" t="str">
        <f>IF(D677&lt;&gt;"",IF(E677&lt;&gt;"",VLOOKUP(CONCATENATE(D677,"-",E677),'[2]Three Phase - UG'!$C$8:$T$18,12,FALSE),""),"")</f>
        <v/>
      </c>
      <c r="M677" s="679" t="str">
        <f>IF(D677&lt;&gt;"",IF(E677&lt;&gt;"",VLOOKUP(CONCATENATE(D677,"-",E677),'[2]Three Phase - UG'!$C$8:$T$18,13,FALSE),""),"")</f>
        <v/>
      </c>
      <c r="N677" s="678" t="str">
        <f>IF(D677&lt;&gt;"",IF(E677&lt;&gt;"",VLOOKUP(CONCATENATE(D677,"-",E677),'[2]Three Phase - UG'!$C$8:$T$18,15,FALSE)*1000000,""),"")</f>
        <v/>
      </c>
      <c r="O677" s="679"/>
      <c r="P677" s="678"/>
      <c r="W677" s="671"/>
      <c r="X677" s="606"/>
      <c r="Y677" s="606"/>
      <c r="Z677" s="606"/>
      <c r="AA677" s="606"/>
      <c r="AB677" s="606"/>
      <c r="AC677" s="606"/>
      <c r="AD677" s="606"/>
      <c r="AE677" s="606"/>
      <c r="AF677" s="625"/>
      <c r="AG677" s="625"/>
      <c r="AH677" s="625"/>
      <c r="AI677" s="625"/>
      <c r="AJ677" s="625"/>
      <c r="AK677" s="625"/>
      <c r="AL677" s="625"/>
      <c r="AM677" s="625"/>
    </row>
    <row r="678" spans="2:39" s="672" customFormat="1" x14ac:dyDescent="0.25">
      <c r="B678" s="677"/>
      <c r="C678" s="677"/>
      <c r="D678" s="676"/>
      <c r="E678" s="675"/>
      <c r="F678" s="675"/>
      <c r="G678" s="673"/>
      <c r="H678" s="674"/>
      <c r="I678" s="673"/>
      <c r="J678" s="679" t="str">
        <f>IF(D678&lt;&gt;"",IF(E678&lt;&gt;"",VLOOKUP(CONCATENATE(D678,"-",E678),'[2]Three Phase - UG'!$C$8:$T$18,9,FALSE),""),"")</f>
        <v/>
      </c>
      <c r="K678" s="679" t="str">
        <f>IF(D678&lt;&gt;"",IF(E678&lt;&gt;"",VLOOKUP(CONCATENATE(D678,"-",E678),'[2]Three Phase - UG'!$C$8:$T$18,10,FALSE),""),"")</f>
        <v/>
      </c>
      <c r="L678" s="679" t="str">
        <f>IF(D678&lt;&gt;"",IF(E678&lt;&gt;"",VLOOKUP(CONCATENATE(D678,"-",E678),'[2]Three Phase - UG'!$C$8:$T$18,12,FALSE),""),"")</f>
        <v/>
      </c>
      <c r="M678" s="679" t="str">
        <f>IF(D678&lt;&gt;"",IF(E678&lt;&gt;"",VLOOKUP(CONCATENATE(D678,"-",E678),'[2]Three Phase - UG'!$C$8:$T$18,13,FALSE),""),"")</f>
        <v/>
      </c>
      <c r="N678" s="678" t="str">
        <f>IF(D678&lt;&gt;"",IF(E678&lt;&gt;"",VLOOKUP(CONCATENATE(D678,"-",E678),'[2]Three Phase - UG'!$C$8:$T$18,15,FALSE)*1000000,""),"")</f>
        <v/>
      </c>
      <c r="O678" s="679"/>
      <c r="P678" s="678"/>
      <c r="W678" s="671"/>
      <c r="X678" s="606"/>
      <c r="Y678" s="606"/>
      <c r="Z678" s="606"/>
      <c r="AA678" s="606"/>
      <c r="AB678" s="606"/>
      <c r="AC678" s="606"/>
      <c r="AD678" s="606"/>
      <c r="AE678" s="606"/>
      <c r="AF678" s="625"/>
      <c r="AG678" s="625"/>
      <c r="AH678" s="625"/>
      <c r="AI678" s="625"/>
      <c r="AJ678" s="625"/>
      <c r="AK678" s="625"/>
      <c r="AL678" s="625"/>
      <c r="AM678" s="625"/>
    </row>
    <row r="679" spans="2:39" s="672" customFormat="1" x14ac:dyDescent="0.25">
      <c r="B679" s="677"/>
      <c r="C679" s="677"/>
      <c r="D679" s="676"/>
      <c r="E679" s="675"/>
      <c r="F679" s="675"/>
      <c r="G679" s="673"/>
      <c r="H679" s="674"/>
      <c r="I679" s="673"/>
      <c r="J679" s="679" t="str">
        <f>IF(D679&lt;&gt;"",IF(E679&lt;&gt;"",VLOOKUP(CONCATENATE(D679,"-",E679),'[2]Three Phase - UG'!$C$8:$T$18,9,FALSE),""),"")</f>
        <v/>
      </c>
      <c r="K679" s="679" t="str">
        <f>IF(D679&lt;&gt;"",IF(E679&lt;&gt;"",VLOOKUP(CONCATENATE(D679,"-",E679),'[2]Three Phase - UG'!$C$8:$T$18,10,FALSE),""),"")</f>
        <v/>
      </c>
      <c r="L679" s="679" t="str">
        <f>IF(D679&lt;&gt;"",IF(E679&lt;&gt;"",VLOOKUP(CONCATENATE(D679,"-",E679),'[2]Three Phase - UG'!$C$8:$T$18,12,FALSE),""),"")</f>
        <v/>
      </c>
      <c r="M679" s="679" t="str">
        <f>IF(D679&lt;&gt;"",IF(E679&lt;&gt;"",VLOOKUP(CONCATENATE(D679,"-",E679),'[2]Three Phase - UG'!$C$8:$T$18,13,FALSE),""),"")</f>
        <v/>
      </c>
      <c r="N679" s="678" t="str">
        <f>IF(D679&lt;&gt;"",IF(E679&lt;&gt;"",VLOOKUP(CONCATENATE(D679,"-",E679),'[2]Three Phase - UG'!$C$8:$T$18,15,FALSE)*1000000,""),"")</f>
        <v/>
      </c>
      <c r="O679" s="679"/>
      <c r="P679" s="678"/>
      <c r="W679" s="671"/>
      <c r="X679" s="606"/>
      <c r="Y679" s="606"/>
      <c r="Z679" s="606"/>
      <c r="AA679" s="606"/>
      <c r="AB679" s="606"/>
      <c r="AC679" s="606"/>
      <c r="AD679" s="606"/>
      <c r="AE679" s="606"/>
      <c r="AF679" s="625"/>
      <c r="AG679" s="625"/>
      <c r="AH679" s="625"/>
      <c r="AI679" s="625"/>
      <c r="AJ679" s="625"/>
      <c r="AK679" s="625"/>
      <c r="AL679" s="625"/>
      <c r="AM679" s="625"/>
    </row>
    <row r="680" spans="2:39" s="672" customFormat="1" x14ac:dyDescent="0.25">
      <c r="B680" s="677"/>
      <c r="C680" s="677"/>
      <c r="D680" s="676"/>
      <c r="E680" s="675"/>
      <c r="F680" s="675"/>
      <c r="G680" s="673"/>
      <c r="H680" s="674"/>
      <c r="I680" s="673"/>
      <c r="J680" s="679" t="str">
        <f>IF(D680&lt;&gt;"",IF(E680&lt;&gt;"",VLOOKUP(CONCATENATE(D680,"-",E680),'[2]Three Phase - UG'!$C$8:$T$18,9,FALSE),""),"")</f>
        <v/>
      </c>
      <c r="K680" s="679" t="str">
        <f>IF(D680&lt;&gt;"",IF(E680&lt;&gt;"",VLOOKUP(CONCATENATE(D680,"-",E680),'[2]Three Phase - UG'!$C$8:$T$18,10,FALSE),""),"")</f>
        <v/>
      </c>
      <c r="L680" s="679" t="str">
        <f>IF(D680&lt;&gt;"",IF(E680&lt;&gt;"",VLOOKUP(CONCATENATE(D680,"-",E680),'[2]Three Phase - UG'!$C$8:$T$18,12,FALSE),""),"")</f>
        <v/>
      </c>
      <c r="M680" s="679" t="str">
        <f>IF(D680&lt;&gt;"",IF(E680&lt;&gt;"",VLOOKUP(CONCATENATE(D680,"-",E680),'[2]Three Phase - UG'!$C$8:$T$18,13,FALSE),""),"")</f>
        <v/>
      </c>
      <c r="N680" s="678" t="str">
        <f>IF(D680&lt;&gt;"",IF(E680&lt;&gt;"",VLOOKUP(CONCATENATE(D680,"-",E680),'[2]Three Phase - UG'!$C$8:$T$18,15,FALSE)*1000000,""),"")</f>
        <v/>
      </c>
      <c r="O680" s="679"/>
      <c r="P680" s="678"/>
      <c r="W680" s="671"/>
      <c r="X680" s="606"/>
      <c r="Y680" s="606"/>
      <c r="Z680" s="606"/>
      <c r="AA680" s="606"/>
      <c r="AB680" s="606"/>
      <c r="AC680" s="606"/>
      <c r="AD680" s="606"/>
      <c r="AE680" s="606"/>
      <c r="AF680" s="625"/>
      <c r="AG680" s="625"/>
      <c r="AH680" s="625"/>
      <c r="AI680" s="625"/>
      <c r="AJ680" s="625"/>
      <c r="AK680" s="625"/>
      <c r="AL680" s="625"/>
      <c r="AM680" s="625"/>
    </row>
    <row r="681" spans="2:39" s="672" customFormat="1" x14ac:dyDescent="0.25">
      <c r="B681" s="677"/>
      <c r="C681" s="677"/>
      <c r="D681" s="676"/>
      <c r="E681" s="675"/>
      <c r="F681" s="675"/>
      <c r="G681" s="673"/>
      <c r="H681" s="674"/>
      <c r="I681" s="673"/>
      <c r="J681" s="679" t="str">
        <f>IF(D681&lt;&gt;"",IF(E681&lt;&gt;"",VLOOKUP(CONCATENATE(D681,"-",E681),'[2]Three Phase - UG'!$C$8:$T$18,9,FALSE),""),"")</f>
        <v/>
      </c>
      <c r="K681" s="679" t="str">
        <f>IF(D681&lt;&gt;"",IF(E681&lt;&gt;"",VLOOKUP(CONCATENATE(D681,"-",E681),'[2]Three Phase - UG'!$C$8:$T$18,10,FALSE),""),"")</f>
        <v/>
      </c>
      <c r="L681" s="679" t="str">
        <f>IF(D681&lt;&gt;"",IF(E681&lt;&gt;"",VLOOKUP(CONCATENATE(D681,"-",E681),'[2]Three Phase - UG'!$C$8:$T$18,12,FALSE),""),"")</f>
        <v/>
      </c>
      <c r="M681" s="679" t="str">
        <f>IF(D681&lt;&gt;"",IF(E681&lt;&gt;"",VLOOKUP(CONCATENATE(D681,"-",E681),'[2]Three Phase - UG'!$C$8:$T$18,13,FALSE),""),"")</f>
        <v/>
      </c>
      <c r="N681" s="678" t="str">
        <f>IF(D681&lt;&gt;"",IF(E681&lt;&gt;"",VLOOKUP(CONCATENATE(D681,"-",E681),'[2]Three Phase - UG'!$C$8:$T$18,15,FALSE)*1000000,""),"")</f>
        <v/>
      </c>
      <c r="O681" s="679"/>
      <c r="P681" s="678"/>
      <c r="W681" s="671"/>
      <c r="X681" s="606"/>
      <c r="Y681" s="606"/>
      <c r="Z681" s="606"/>
      <c r="AA681" s="606"/>
      <c r="AB681" s="606"/>
      <c r="AC681" s="606"/>
      <c r="AD681" s="606"/>
      <c r="AE681" s="606"/>
      <c r="AF681" s="625"/>
      <c r="AG681" s="625"/>
      <c r="AH681" s="625"/>
      <c r="AI681" s="625"/>
      <c r="AJ681" s="625"/>
      <c r="AK681" s="625"/>
      <c r="AL681" s="625"/>
      <c r="AM681" s="625"/>
    </row>
    <row r="682" spans="2:39" s="672" customFormat="1" x14ac:dyDescent="0.25">
      <c r="B682" s="677"/>
      <c r="C682" s="677"/>
      <c r="D682" s="676"/>
      <c r="E682" s="675"/>
      <c r="F682" s="675"/>
      <c r="G682" s="673"/>
      <c r="H682" s="674"/>
      <c r="I682" s="673"/>
      <c r="J682" s="679" t="str">
        <f>IF(D682&lt;&gt;"",IF(E682&lt;&gt;"",VLOOKUP(CONCATENATE(D682,"-",E682),'[2]Three Phase - UG'!$C$8:$T$18,9,FALSE),""),"")</f>
        <v/>
      </c>
      <c r="K682" s="679" t="str">
        <f>IF(D682&lt;&gt;"",IF(E682&lt;&gt;"",VLOOKUP(CONCATENATE(D682,"-",E682),'[2]Three Phase - UG'!$C$8:$T$18,10,FALSE),""),"")</f>
        <v/>
      </c>
      <c r="L682" s="679" t="str">
        <f>IF(D682&lt;&gt;"",IF(E682&lt;&gt;"",VLOOKUP(CONCATENATE(D682,"-",E682),'[2]Three Phase - UG'!$C$8:$T$18,12,FALSE),""),"")</f>
        <v/>
      </c>
      <c r="M682" s="679" t="str">
        <f>IF(D682&lt;&gt;"",IF(E682&lt;&gt;"",VLOOKUP(CONCATENATE(D682,"-",E682),'[2]Three Phase - UG'!$C$8:$T$18,13,FALSE),""),"")</f>
        <v/>
      </c>
      <c r="N682" s="678" t="str">
        <f>IF(D682&lt;&gt;"",IF(E682&lt;&gt;"",VLOOKUP(CONCATENATE(D682,"-",E682),'[2]Three Phase - UG'!$C$8:$T$18,15,FALSE)*1000000,""),"")</f>
        <v/>
      </c>
      <c r="O682" s="679"/>
      <c r="P682" s="678"/>
      <c r="W682" s="671"/>
      <c r="X682" s="606"/>
      <c r="Y682" s="606"/>
      <c r="Z682" s="606"/>
      <c r="AA682" s="606"/>
      <c r="AB682" s="606"/>
      <c r="AC682" s="606"/>
      <c r="AD682" s="606"/>
      <c r="AE682" s="606"/>
      <c r="AF682" s="625"/>
      <c r="AG682" s="625"/>
      <c r="AH682" s="625"/>
      <c r="AI682" s="625"/>
      <c r="AJ682" s="625"/>
      <c r="AK682" s="625"/>
      <c r="AL682" s="625"/>
      <c r="AM682" s="625"/>
    </row>
    <row r="683" spans="2:39" s="672" customFormat="1" x14ac:dyDescent="0.25">
      <c r="B683" s="677"/>
      <c r="C683" s="677"/>
      <c r="D683" s="676"/>
      <c r="E683" s="675"/>
      <c r="F683" s="675"/>
      <c r="G683" s="673"/>
      <c r="H683" s="674"/>
      <c r="I683" s="673"/>
      <c r="J683" s="679" t="str">
        <f>IF(D683&lt;&gt;"",IF(E683&lt;&gt;"",VLOOKUP(CONCATENATE(D683,"-",E683),'[2]Three Phase - UG'!$C$8:$T$18,9,FALSE),""),"")</f>
        <v/>
      </c>
      <c r="K683" s="679" t="str">
        <f>IF(D683&lt;&gt;"",IF(E683&lt;&gt;"",VLOOKUP(CONCATENATE(D683,"-",E683),'[2]Three Phase - UG'!$C$8:$T$18,10,FALSE),""),"")</f>
        <v/>
      </c>
      <c r="L683" s="679" t="str">
        <f>IF(D683&lt;&gt;"",IF(E683&lt;&gt;"",VLOOKUP(CONCATENATE(D683,"-",E683),'[2]Three Phase - UG'!$C$8:$T$18,12,FALSE),""),"")</f>
        <v/>
      </c>
      <c r="M683" s="679" t="str">
        <f>IF(D683&lt;&gt;"",IF(E683&lt;&gt;"",VLOOKUP(CONCATENATE(D683,"-",E683),'[2]Three Phase - UG'!$C$8:$T$18,13,FALSE),""),"")</f>
        <v/>
      </c>
      <c r="N683" s="678" t="str">
        <f>IF(D683&lt;&gt;"",IF(E683&lt;&gt;"",VLOOKUP(CONCATENATE(D683,"-",E683),'[2]Three Phase - UG'!$C$8:$T$18,15,FALSE)*1000000,""),"")</f>
        <v/>
      </c>
      <c r="O683" s="679"/>
      <c r="P683" s="678"/>
      <c r="W683" s="671"/>
      <c r="X683" s="606"/>
      <c r="Y683" s="606"/>
      <c r="Z683" s="606"/>
      <c r="AA683" s="606"/>
      <c r="AB683" s="606"/>
      <c r="AC683" s="606"/>
      <c r="AD683" s="606"/>
      <c r="AE683" s="606"/>
      <c r="AF683" s="625"/>
      <c r="AG683" s="625"/>
      <c r="AH683" s="625"/>
      <c r="AI683" s="625"/>
      <c r="AJ683" s="625"/>
      <c r="AK683" s="625"/>
      <c r="AL683" s="625"/>
      <c r="AM683" s="625"/>
    </row>
    <row r="684" spans="2:39" s="672" customFormat="1" x14ac:dyDescent="0.25">
      <c r="B684" s="677"/>
      <c r="C684" s="677"/>
      <c r="D684" s="676"/>
      <c r="E684" s="675"/>
      <c r="F684" s="675"/>
      <c r="G684" s="673"/>
      <c r="H684" s="674"/>
      <c r="I684" s="673"/>
      <c r="J684" s="679" t="str">
        <f>IF(D684&lt;&gt;"",IF(E684&lt;&gt;"",VLOOKUP(CONCATENATE(D684,"-",E684),'[2]Three Phase - UG'!$C$8:$T$18,9,FALSE),""),"")</f>
        <v/>
      </c>
      <c r="K684" s="679" t="str">
        <f>IF(D684&lt;&gt;"",IF(E684&lt;&gt;"",VLOOKUP(CONCATENATE(D684,"-",E684),'[2]Three Phase - UG'!$C$8:$T$18,10,FALSE),""),"")</f>
        <v/>
      </c>
      <c r="L684" s="679" t="str">
        <f>IF(D684&lt;&gt;"",IF(E684&lt;&gt;"",VLOOKUP(CONCATENATE(D684,"-",E684),'[2]Three Phase - UG'!$C$8:$T$18,12,FALSE),""),"")</f>
        <v/>
      </c>
      <c r="M684" s="679" t="str">
        <f>IF(D684&lt;&gt;"",IF(E684&lt;&gt;"",VLOOKUP(CONCATENATE(D684,"-",E684),'[2]Three Phase - UG'!$C$8:$T$18,13,FALSE),""),"")</f>
        <v/>
      </c>
      <c r="N684" s="678" t="str">
        <f>IF(D684&lt;&gt;"",IF(E684&lt;&gt;"",VLOOKUP(CONCATENATE(D684,"-",E684),'[2]Three Phase - UG'!$C$8:$T$18,15,FALSE)*1000000,""),"")</f>
        <v/>
      </c>
      <c r="O684" s="679"/>
      <c r="P684" s="678"/>
      <c r="W684" s="671"/>
      <c r="X684" s="606"/>
      <c r="Y684" s="606"/>
      <c r="Z684" s="606"/>
      <c r="AA684" s="606"/>
      <c r="AB684" s="606"/>
      <c r="AC684" s="606"/>
      <c r="AD684" s="606"/>
      <c r="AE684" s="606"/>
      <c r="AF684" s="625"/>
      <c r="AG684" s="625"/>
      <c r="AH684" s="625"/>
      <c r="AI684" s="625"/>
      <c r="AJ684" s="625"/>
      <c r="AK684" s="625"/>
      <c r="AL684" s="625"/>
      <c r="AM684" s="625"/>
    </row>
    <row r="685" spans="2:39" s="672" customFormat="1" x14ac:dyDescent="0.25">
      <c r="B685" s="677"/>
      <c r="C685" s="677"/>
      <c r="D685" s="676"/>
      <c r="E685" s="675"/>
      <c r="F685" s="675"/>
      <c r="G685" s="673"/>
      <c r="H685" s="674"/>
      <c r="I685" s="673"/>
      <c r="J685" s="679" t="str">
        <f>IF(D685&lt;&gt;"",IF(E685&lt;&gt;"",VLOOKUP(CONCATENATE(D685,"-",E685),'[2]Three Phase - UG'!$C$8:$T$18,9,FALSE),""),"")</f>
        <v/>
      </c>
      <c r="K685" s="679" t="str">
        <f>IF(D685&lt;&gt;"",IF(E685&lt;&gt;"",VLOOKUP(CONCATENATE(D685,"-",E685),'[2]Three Phase - UG'!$C$8:$T$18,10,FALSE),""),"")</f>
        <v/>
      </c>
      <c r="L685" s="679" t="str">
        <f>IF(D685&lt;&gt;"",IF(E685&lt;&gt;"",VLOOKUP(CONCATENATE(D685,"-",E685),'[2]Three Phase - UG'!$C$8:$T$18,12,FALSE),""),"")</f>
        <v/>
      </c>
      <c r="M685" s="679" t="str">
        <f>IF(D685&lt;&gt;"",IF(E685&lt;&gt;"",VLOOKUP(CONCATENATE(D685,"-",E685),'[2]Three Phase - UG'!$C$8:$T$18,13,FALSE),""),"")</f>
        <v/>
      </c>
      <c r="N685" s="678" t="str">
        <f>IF(D685&lt;&gt;"",IF(E685&lt;&gt;"",VLOOKUP(CONCATENATE(D685,"-",E685),'[2]Three Phase - UG'!$C$8:$T$18,15,FALSE)*1000000,""),"")</f>
        <v/>
      </c>
      <c r="O685" s="679"/>
      <c r="P685" s="678"/>
      <c r="W685" s="671"/>
      <c r="X685" s="606"/>
      <c r="Y685" s="606"/>
      <c r="Z685" s="606"/>
      <c r="AA685" s="606"/>
      <c r="AB685" s="606"/>
      <c r="AC685" s="606"/>
      <c r="AD685" s="606"/>
      <c r="AE685" s="606"/>
      <c r="AF685" s="625"/>
      <c r="AG685" s="625"/>
      <c r="AH685" s="625"/>
      <c r="AI685" s="625"/>
      <c r="AJ685" s="625"/>
      <c r="AK685" s="625"/>
      <c r="AL685" s="625"/>
      <c r="AM685" s="625"/>
    </row>
    <row r="686" spans="2:39" s="672" customFormat="1" x14ac:dyDescent="0.25">
      <c r="B686" s="677"/>
      <c r="C686" s="677"/>
      <c r="D686" s="676"/>
      <c r="E686" s="675"/>
      <c r="F686" s="675"/>
      <c r="G686" s="673"/>
      <c r="H686" s="674"/>
      <c r="I686" s="673"/>
      <c r="J686" s="679" t="str">
        <f>IF(D686&lt;&gt;"",IF(E686&lt;&gt;"",VLOOKUP(CONCATENATE(D686,"-",E686),'[2]Three Phase - UG'!$C$8:$T$18,9,FALSE),""),"")</f>
        <v/>
      </c>
      <c r="K686" s="679" t="str">
        <f>IF(D686&lt;&gt;"",IF(E686&lt;&gt;"",VLOOKUP(CONCATENATE(D686,"-",E686),'[2]Three Phase - UG'!$C$8:$T$18,10,FALSE),""),"")</f>
        <v/>
      </c>
      <c r="L686" s="679" t="str">
        <f>IF(D686&lt;&gt;"",IF(E686&lt;&gt;"",VLOOKUP(CONCATENATE(D686,"-",E686),'[2]Three Phase - UG'!$C$8:$T$18,12,FALSE),""),"")</f>
        <v/>
      </c>
      <c r="M686" s="679" t="str">
        <f>IF(D686&lt;&gt;"",IF(E686&lt;&gt;"",VLOOKUP(CONCATENATE(D686,"-",E686),'[2]Three Phase - UG'!$C$8:$T$18,13,FALSE),""),"")</f>
        <v/>
      </c>
      <c r="N686" s="678" t="str">
        <f>IF(D686&lt;&gt;"",IF(E686&lt;&gt;"",VLOOKUP(CONCATENATE(D686,"-",E686),'[2]Three Phase - UG'!$C$8:$T$18,15,FALSE)*1000000,""),"")</f>
        <v/>
      </c>
      <c r="O686" s="679"/>
      <c r="P686" s="678"/>
      <c r="W686" s="671"/>
      <c r="X686" s="606"/>
      <c r="Y686" s="606"/>
      <c r="Z686" s="606"/>
      <c r="AA686" s="606"/>
      <c r="AB686" s="606"/>
      <c r="AC686" s="606"/>
      <c r="AD686" s="606"/>
      <c r="AE686" s="606"/>
      <c r="AF686" s="625"/>
      <c r="AG686" s="625"/>
      <c r="AH686" s="625"/>
      <c r="AI686" s="625"/>
      <c r="AJ686" s="625"/>
      <c r="AK686" s="625"/>
      <c r="AL686" s="625"/>
      <c r="AM686" s="625"/>
    </row>
    <row r="687" spans="2:39" s="672" customFormat="1" x14ac:dyDescent="0.25">
      <c r="B687" s="677"/>
      <c r="C687" s="677"/>
      <c r="D687" s="676"/>
      <c r="E687" s="675"/>
      <c r="F687" s="675"/>
      <c r="G687" s="673"/>
      <c r="H687" s="674"/>
      <c r="I687" s="673"/>
      <c r="J687" s="679" t="str">
        <f>IF(D687&lt;&gt;"",IF(E687&lt;&gt;"",VLOOKUP(CONCATENATE(D687,"-",E687),'[2]Three Phase - UG'!$C$8:$T$18,9,FALSE),""),"")</f>
        <v/>
      </c>
      <c r="K687" s="679" t="str">
        <f>IF(D687&lt;&gt;"",IF(E687&lt;&gt;"",VLOOKUP(CONCATENATE(D687,"-",E687),'[2]Three Phase - UG'!$C$8:$T$18,10,FALSE),""),"")</f>
        <v/>
      </c>
      <c r="L687" s="679" t="str">
        <f>IF(D687&lt;&gt;"",IF(E687&lt;&gt;"",VLOOKUP(CONCATENATE(D687,"-",E687),'[2]Three Phase - UG'!$C$8:$T$18,12,FALSE),""),"")</f>
        <v/>
      </c>
      <c r="M687" s="679" t="str">
        <f>IF(D687&lt;&gt;"",IF(E687&lt;&gt;"",VLOOKUP(CONCATENATE(D687,"-",E687),'[2]Three Phase - UG'!$C$8:$T$18,13,FALSE),""),"")</f>
        <v/>
      </c>
      <c r="N687" s="678" t="str">
        <f>IF(D687&lt;&gt;"",IF(E687&lt;&gt;"",VLOOKUP(CONCATENATE(D687,"-",E687),'[2]Three Phase - UG'!$C$8:$T$18,15,FALSE)*1000000,""),"")</f>
        <v/>
      </c>
      <c r="O687" s="679"/>
      <c r="P687" s="678"/>
      <c r="W687" s="671"/>
      <c r="X687" s="606"/>
      <c r="Y687" s="606"/>
      <c r="Z687" s="606"/>
      <c r="AA687" s="606"/>
      <c r="AB687" s="606"/>
      <c r="AC687" s="606"/>
      <c r="AD687" s="606"/>
      <c r="AE687" s="606"/>
      <c r="AF687" s="625"/>
      <c r="AG687" s="625"/>
      <c r="AH687" s="625"/>
      <c r="AI687" s="625"/>
      <c r="AJ687" s="625"/>
      <c r="AK687" s="625"/>
      <c r="AL687" s="625"/>
      <c r="AM687" s="625"/>
    </row>
    <row r="688" spans="2:39" s="672" customFormat="1" x14ac:dyDescent="0.25">
      <c r="B688" s="677"/>
      <c r="C688" s="677"/>
      <c r="D688" s="676"/>
      <c r="E688" s="675"/>
      <c r="F688" s="675"/>
      <c r="G688" s="673"/>
      <c r="H688" s="674"/>
      <c r="I688" s="673"/>
      <c r="J688" s="679" t="str">
        <f>IF(D688&lt;&gt;"",IF(E688&lt;&gt;"",VLOOKUP(CONCATENATE(D688,"-",E688),'[2]Three Phase - UG'!$C$8:$T$18,9,FALSE),""),"")</f>
        <v/>
      </c>
      <c r="K688" s="679" t="str">
        <f>IF(D688&lt;&gt;"",IF(E688&lt;&gt;"",VLOOKUP(CONCATENATE(D688,"-",E688),'[2]Three Phase - UG'!$C$8:$T$18,10,FALSE),""),"")</f>
        <v/>
      </c>
      <c r="L688" s="679" t="str">
        <f>IF(D688&lt;&gt;"",IF(E688&lt;&gt;"",VLOOKUP(CONCATENATE(D688,"-",E688),'[2]Three Phase - UG'!$C$8:$T$18,12,FALSE),""),"")</f>
        <v/>
      </c>
      <c r="M688" s="679" t="str">
        <f>IF(D688&lt;&gt;"",IF(E688&lt;&gt;"",VLOOKUP(CONCATENATE(D688,"-",E688),'[2]Three Phase - UG'!$C$8:$T$18,13,FALSE),""),"")</f>
        <v/>
      </c>
      <c r="N688" s="678" t="str">
        <f>IF(D688&lt;&gt;"",IF(E688&lt;&gt;"",VLOOKUP(CONCATENATE(D688,"-",E688),'[2]Three Phase - UG'!$C$8:$T$18,15,FALSE)*1000000,""),"")</f>
        <v/>
      </c>
      <c r="O688" s="679"/>
      <c r="P688" s="678"/>
      <c r="W688" s="671"/>
      <c r="X688" s="606"/>
      <c r="Y688" s="606"/>
      <c r="Z688" s="606"/>
      <c r="AA688" s="606"/>
      <c r="AB688" s="606"/>
      <c r="AC688" s="606"/>
      <c r="AD688" s="606"/>
      <c r="AE688" s="606"/>
      <c r="AF688" s="625"/>
      <c r="AG688" s="625"/>
      <c r="AH688" s="625"/>
      <c r="AI688" s="625"/>
      <c r="AJ688" s="625"/>
      <c r="AK688" s="625"/>
      <c r="AL688" s="625"/>
      <c r="AM688" s="625"/>
    </row>
    <row r="689" spans="2:39" s="672" customFormat="1" x14ac:dyDescent="0.25">
      <c r="B689" s="677"/>
      <c r="C689" s="677"/>
      <c r="D689" s="676"/>
      <c r="E689" s="675"/>
      <c r="F689" s="675"/>
      <c r="G689" s="673"/>
      <c r="H689" s="674"/>
      <c r="I689" s="673"/>
      <c r="J689" s="679" t="str">
        <f>IF(D689&lt;&gt;"",IF(E689&lt;&gt;"",VLOOKUP(CONCATENATE(D689,"-",E689),'[2]Three Phase - UG'!$C$8:$T$18,9,FALSE),""),"")</f>
        <v/>
      </c>
      <c r="K689" s="679" t="str">
        <f>IF(D689&lt;&gt;"",IF(E689&lt;&gt;"",VLOOKUP(CONCATENATE(D689,"-",E689),'[2]Three Phase - UG'!$C$8:$T$18,10,FALSE),""),"")</f>
        <v/>
      </c>
      <c r="L689" s="679" t="str">
        <f>IF(D689&lt;&gt;"",IF(E689&lt;&gt;"",VLOOKUP(CONCATENATE(D689,"-",E689),'[2]Three Phase - UG'!$C$8:$T$18,12,FALSE),""),"")</f>
        <v/>
      </c>
      <c r="M689" s="679" t="str">
        <f>IF(D689&lt;&gt;"",IF(E689&lt;&gt;"",VLOOKUP(CONCATENATE(D689,"-",E689),'[2]Three Phase - UG'!$C$8:$T$18,13,FALSE),""),"")</f>
        <v/>
      </c>
      <c r="N689" s="678" t="str">
        <f>IF(D689&lt;&gt;"",IF(E689&lt;&gt;"",VLOOKUP(CONCATENATE(D689,"-",E689),'[2]Three Phase - UG'!$C$8:$T$18,15,FALSE)*1000000,""),"")</f>
        <v/>
      </c>
      <c r="O689" s="679"/>
      <c r="P689" s="678"/>
      <c r="W689" s="671"/>
      <c r="X689" s="606"/>
      <c r="Y689" s="606"/>
      <c r="Z689" s="606"/>
      <c r="AA689" s="606"/>
      <c r="AB689" s="606"/>
      <c r="AC689" s="606"/>
      <c r="AD689" s="606"/>
      <c r="AE689" s="606"/>
      <c r="AF689" s="625"/>
      <c r="AG689" s="625"/>
      <c r="AH689" s="625"/>
      <c r="AI689" s="625"/>
      <c r="AJ689" s="625"/>
      <c r="AK689" s="625"/>
      <c r="AL689" s="625"/>
      <c r="AM689" s="625"/>
    </row>
    <row r="690" spans="2:39" s="672" customFormat="1" x14ac:dyDescent="0.25">
      <c r="B690" s="677"/>
      <c r="C690" s="677"/>
      <c r="D690" s="676"/>
      <c r="E690" s="675"/>
      <c r="F690" s="675"/>
      <c r="G690" s="673"/>
      <c r="H690" s="674"/>
      <c r="I690" s="673"/>
      <c r="J690" s="679" t="str">
        <f>IF(D690&lt;&gt;"",IF(E690&lt;&gt;"",VLOOKUP(CONCATENATE(D690,"-",E690),'[2]Three Phase - UG'!$C$8:$T$18,9,FALSE),""),"")</f>
        <v/>
      </c>
      <c r="K690" s="679" t="str">
        <f>IF(D690&lt;&gt;"",IF(E690&lt;&gt;"",VLOOKUP(CONCATENATE(D690,"-",E690),'[2]Three Phase - UG'!$C$8:$T$18,10,FALSE),""),"")</f>
        <v/>
      </c>
      <c r="L690" s="679" t="str">
        <f>IF(D690&lt;&gt;"",IF(E690&lt;&gt;"",VLOOKUP(CONCATENATE(D690,"-",E690),'[2]Three Phase - UG'!$C$8:$T$18,12,FALSE),""),"")</f>
        <v/>
      </c>
      <c r="M690" s="679" t="str">
        <f>IF(D690&lt;&gt;"",IF(E690&lt;&gt;"",VLOOKUP(CONCATENATE(D690,"-",E690),'[2]Three Phase - UG'!$C$8:$T$18,13,FALSE),""),"")</f>
        <v/>
      </c>
      <c r="N690" s="678" t="str">
        <f>IF(D690&lt;&gt;"",IF(E690&lt;&gt;"",VLOOKUP(CONCATENATE(D690,"-",E690),'[2]Three Phase - UG'!$C$8:$T$18,15,FALSE)*1000000,""),"")</f>
        <v/>
      </c>
      <c r="O690" s="679"/>
      <c r="P690" s="678"/>
      <c r="W690" s="671"/>
      <c r="X690" s="606"/>
      <c r="Y690" s="606"/>
      <c r="Z690" s="606"/>
      <c r="AA690" s="606"/>
      <c r="AB690" s="606"/>
      <c r="AC690" s="606"/>
      <c r="AD690" s="606"/>
      <c r="AE690" s="606"/>
      <c r="AF690" s="625"/>
      <c r="AG690" s="625"/>
      <c r="AH690" s="625"/>
      <c r="AI690" s="625"/>
      <c r="AJ690" s="625"/>
      <c r="AK690" s="625"/>
      <c r="AL690" s="625"/>
      <c r="AM690" s="625"/>
    </row>
    <row r="691" spans="2:39" s="672" customFormat="1" x14ac:dyDescent="0.25">
      <c r="B691" s="677"/>
      <c r="C691" s="677"/>
      <c r="D691" s="676"/>
      <c r="E691" s="675"/>
      <c r="F691" s="675"/>
      <c r="G691" s="673"/>
      <c r="H691" s="674"/>
      <c r="I691" s="673"/>
      <c r="J691" s="679" t="str">
        <f>IF(D691&lt;&gt;"",IF(E691&lt;&gt;"",VLOOKUP(CONCATENATE(D691,"-",E691),'[2]Three Phase - UG'!$C$8:$T$18,9,FALSE),""),"")</f>
        <v/>
      </c>
      <c r="K691" s="679" t="str">
        <f>IF(D691&lt;&gt;"",IF(E691&lt;&gt;"",VLOOKUP(CONCATENATE(D691,"-",E691),'[2]Three Phase - UG'!$C$8:$T$18,10,FALSE),""),"")</f>
        <v/>
      </c>
      <c r="L691" s="679" t="str">
        <f>IF(D691&lt;&gt;"",IF(E691&lt;&gt;"",VLOOKUP(CONCATENATE(D691,"-",E691),'[2]Three Phase - UG'!$C$8:$T$18,12,FALSE),""),"")</f>
        <v/>
      </c>
      <c r="M691" s="679" t="str">
        <f>IF(D691&lt;&gt;"",IF(E691&lt;&gt;"",VLOOKUP(CONCATENATE(D691,"-",E691),'[2]Three Phase - UG'!$C$8:$T$18,13,FALSE),""),"")</f>
        <v/>
      </c>
      <c r="N691" s="678" t="str">
        <f>IF(D691&lt;&gt;"",IF(E691&lt;&gt;"",VLOOKUP(CONCATENATE(D691,"-",E691),'[2]Three Phase - UG'!$C$8:$T$18,15,FALSE)*1000000,""),"")</f>
        <v/>
      </c>
      <c r="O691" s="679"/>
      <c r="P691" s="678"/>
      <c r="W691" s="671"/>
      <c r="X691" s="606"/>
      <c r="Y691" s="606"/>
      <c r="Z691" s="606"/>
      <c r="AA691" s="606"/>
      <c r="AB691" s="606"/>
      <c r="AC691" s="606"/>
      <c r="AD691" s="606"/>
      <c r="AE691" s="606"/>
      <c r="AF691" s="625"/>
      <c r="AG691" s="625"/>
      <c r="AH691" s="625"/>
      <c r="AI691" s="625"/>
      <c r="AJ691" s="625"/>
      <c r="AK691" s="625"/>
      <c r="AL691" s="625"/>
      <c r="AM691" s="625"/>
    </row>
    <row r="692" spans="2:39" s="672" customFormat="1" x14ac:dyDescent="0.25">
      <c r="B692" s="677"/>
      <c r="C692" s="677"/>
      <c r="D692" s="676"/>
      <c r="E692" s="675"/>
      <c r="F692" s="675"/>
      <c r="G692" s="673"/>
      <c r="H692" s="674"/>
      <c r="I692" s="673"/>
      <c r="J692" s="679" t="str">
        <f>IF(D692&lt;&gt;"",IF(E692&lt;&gt;"",VLOOKUP(CONCATENATE(D692,"-",E692),'[2]Three Phase - UG'!$C$8:$T$18,9,FALSE),""),"")</f>
        <v/>
      </c>
      <c r="K692" s="679" t="str">
        <f>IF(D692&lt;&gt;"",IF(E692&lt;&gt;"",VLOOKUP(CONCATENATE(D692,"-",E692),'[2]Three Phase - UG'!$C$8:$T$18,10,FALSE),""),"")</f>
        <v/>
      </c>
      <c r="L692" s="679" t="str">
        <f>IF(D692&lt;&gt;"",IF(E692&lt;&gt;"",VLOOKUP(CONCATENATE(D692,"-",E692),'[2]Three Phase - UG'!$C$8:$T$18,12,FALSE),""),"")</f>
        <v/>
      </c>
      <c r="M692" s="679" t="str">
        <f>IF(D692&lt;&gt;"",IF(E692&lt;&gt;"",VLOOKUP(CONCATENATE(D692,"-",E692),'[2]Three Phase - UG'!$C$8:$T$18,13,FALSE),""),"")</f>
        <v/>
      </c>
      <c r="N692" s="678" t="str">
        <f>IF(D692&lt;&gt;"",IF(E692&lt;&gt;"",VLOOKUP(CONCATENATE(D692,"-",E692),'[2]Three Phase - UG'!$C$8:$T$18,15,FALSE)*1000000,""),"")</f>
        <v/>
      </c>
      <c r="O692" s="679"/>
      <c r="P692" s="678"/>
      <c r="W692" s="671"/>
      <c r="X692" s="606"/>
      <c r="Y692" s="606"/>
      <c r="Z692" s="606"/>
      <c r="AA692" s="606"/>
      <c r="AB692" s="606"/>
      <c r="AC692" s="606"/>
      <c r="AD692" s="606"/>
      <c r="AE692" s="606"/>
      <c r="AF692" s="625"/>
      <c r="AG692" s="625"/>
      <c r="AH692" s="625"/>
      <c r="AI692" s="625"/>
      <c r="AJ692" s="625"/>
      <c r="AK692" s="625"/>
      <c r="AL692" s="625"/>
      <c r="AM692" s="625"/>
    </row>
    <row r="693" spans="2:39" s="672" customFormat="1" x14ac:dyDescent="0.25">
      <c r="B693" s="677"/>
      <c r="C693" s="677"/>
      <c r="D693" s="676"/>
      <c r="E693" s="675"/>
      <c r="F693" s="675"/>
      <c r="G693" s="673"/>
      <c r="H693" s="674"/>
      <c r="I693" s="673"/>
      <c r="J693" s="679" t="str">
        <f>IF(D693&lt;&gt;"",IF(E693&lt;&gt;"",VLOOKUP(CONCATENATE(D693,"-",E693),'[2]Three Phase - UG'!$C$8:$T$18,9,FALSE),""),"")</f>
        <v/>
      </c>
      <c r="K693" s="679" t="str">
        <f>IF(D693&lt;&gt;"",IF(E693&lt;&gt;"",VLOOKUP(CONCATENATE(D693,"-",E693),'[2]Three Phase - UG'!$C$8:$T$18,10,FALSE),""),"")</f>
        <v/>
      </c>
      <c r="L693" s="679" t="str">
        <f>IF(D693&lt;&gt;"",IF(E693&lt;&gt;"",VLOOKUP(CONCATENATE(D693,"-",E693),'[2]Three Phase - UG'!$C$8:$T$18,12,FALSE),""),"")</f>
        <v/>
      </c>
      <c r="M693" s="679" t="str">
        <f>IF(D693&lt;&gt;"",IF(E693&lt;&gt;"",VLOOKUP(CONCATENATE(D693,"-",E693),'[2]Three Phase - UG'!$C$8:$T$18,13,FALSE),""),"")</f>
        <v/>
      </c>
      <c r="N693" s="678" t="str">
        <f>IF(D693&lt;&gt;"",IF(E693&lt;&gt;"",VLOOKUP(CONCATENATE(D693,"-",E693),'[2]Three Phase - UG'!$C$8:$T$18,15,FALSE)*1000000,""),"")</f>
        <v/>
      </c>
      <c r="O693" s="679"/>
      <c r="P693" s="678"/>
      <c r="W693" s="671"/>
      <c r="X693" s="606"/>
      <c r="Y693" s="606"/>
      <c r="Z693" s="606"/>
      <c r="AA693" s="606"/>
      <c r="AB693" s="606"/>
      <c r="AC693" s="606"/>
      <c r="AD693" s="606"/>
      <c r="AE693" s="606"/>
      <c r="AF693" s="625"/>
      <c r="AG693" s="625"/>
      <c r="AH693" s="625"/>
      <c r="AI693" s="625"/>
      <c r="AJ693" s="625"/>
      <c r="AK693" s="625"/>
      <c r="AL693" s="625"/>
      <c r="AM693" s="625"/>
    </row>
    <row r="694" spans="2:39" s="672" customFormat="1" x14ac:dyDescent="0.25">
      <c r="B694" s="677"/>
      <c r="C694" s="677"/>
      <c r="D694" s="676"/>
      <c r="E694" s="675"/>
      <c r="F694" s="675"/>
      <c r="G694" s="673"/>
      <c r="H694" s="674"/>
      <c r="I694" s="673"/>
      <c r="J694" s="679" t="str">
        <f>IF(D694&lt;&gt;"",IF(E694&lt;&gt;"",VLOOKUP(CONCATENATE(D694,"-",E694),'[2]Three Phase - UG'!$C$8:$T$18,9,FALSE),""),"")</f>
        <v/>
      </c>
      <c r="K694" s="679" t="str">
        <f>IF(D694&lt;&gt;"",IF(E694&lt;&gt;"",VLOOKUP(CONCATENATE(D694,"-",E694),'[2]Three Phase - UG'!$C$8:$T$18,10,FALSE),""),"")</f>
        <v/>
      </c>
      <c r="L694" s="679" t="str">
        <f>IF(D694&lt;&gt;"",IF(E694&lt;&gt;"",VLOOKUP(CONCATENATE(D694,"-",E694),'[2]Three Phase - UG'!$C$8:$T$18,12,FALSE),""),"")</f>
        <v/>
      </c>
      <c r="M694" s="679" t="str">
        <f>IF(D694&lt;&gt;"",IF(E694&lt;&gt;"",VLOOKUP(CONCATENATE(D694,"-",E694),'[2]Three Phase - UG'!$C$8:$T$18,13,FALSE),""),"")</f>
        <v/>
      </c>
      <c r="N694" s="678" t="str">
        <f>IF(D694&lt;&gt;"",IF(E694&lt;&gt;"",VLOOKUP(CONCATENATE(D694,"-",E694),'[2]Three Phase - UG'!$C$8:$T$18,15,FALSE)*1000000,""),"")</f>
        <v/>
      </c>
      <c r="O694" s="679"/>
      <c r="P694" s="678"/>
      <c r="W694" s="671"/>
      <c r="X694" s="606"/>
      <c r="Y694" s="606"/>
      <c r="Z694" s="606"/>
      <c r="AA694" s="606"/>
      <c r="AB694" s="606"/>
      <c r="AC694" s="606"/>
      <c r="AD694" s="606"/>
      <c r="AE694" s="606"/>
      <c r="AF694" s="625"/>
      <c r="AG694" s="625"/>
      <c r="AH694" s="625"/>
      <c r="AI694" s="625"/>
      <c r="AJ694" s="625"/>
      <c r="AK694" s="625"/>
      <c r="AL694" s="625"/>
      <c r="AM694" s="625"/>
    </row>
    <row r="695" spans="2:39" s="672" customFormat="1" x14ac:dyDescent="0.25">
      <c r="B695" s="677"/>
      <c r="C695" s="677"/>
      <c r="D695" s="676"/>
      <c r="E695" s="675"/>
      <c r="F695" s="675"/>
      <c r="G695" s="673"/>
      <c r="H695" s="674"/>
      <c r="I695" s="673"/>
      <c r="J695" s="679" t="str">
        <f>IF(D695&lt;&gt;"",IF(E695&lt;&gt;"",VLOOKUP(CONCATENATE(D695,"-",E695),'[2]Three Phase - UG'!$C$8:$T$18,9,FALSE),""),"")</f>
        <v/>
      </c>
      <c r="K695" s="679" t="str">
        <f>IF(D695&lt;&gt;"",IF(E695&lt;&gt;"",VLOOKUP(CONCATENATE(D695,"-",E695),'[2]Three Phase - UG'!$C$8:$T$18,10,FALSE),""),"")</f>
        <v/>
      </c>
      <c r="L695" s="679" t="str">
        <f>IF(D695&lt;&gt;"",IF(E695&lt;&gt;"",VLOOKUP(CONCATENATE(D695,"-",E695),'[2]Three Phase - UG'!$C$8:$T$18,12,FALSE),""),"")</f>
        <v/>
      </c>
      <c r="M695" s="679" t="str">
        <f>IF(D695&lt;&gt;"",IF(E695&lt;&gt;"",VLOOKUP(CONCATENATE(D695,"-",E695),'[2]Three Phase - UG'!$C$8:$T$18,13,FALSE),""),"")</f>
        <v/>
      </c>
      <c r="N695" s="678" t="str">
        <f>IF(D695&lt;&gt;"",IF(E695&lt;&gt;"",VLOOKUP(CONCATENATE(D695,"-",E695),'[2]Three Phase - UG'!$C$8:$T$18,15,FALSE)*1000000,""),"")</f>
        <v/>
      </c>
      <c r="O695" s="679"/>
      <c r="P695" s="678"/>
      <c r="W695" s="671"/>
      <c r="X695" s="606"/>
      <c r="Y695" s="606"/>
      <c r="Z695" s="606"/>
      <c r="AA695" s="606"/>
      <c r="AB695" s="606"/>
      <c r="AC695" s="606"/>
      <c r="AD695" s="606"/>
      <c r="AE695" s="606"/>
      <c r="AF695" s="625"/>
      <c r="AG695" s="625"/>
      <c r="AH695" s="625"/>
      <c r="AI695" s="625"/>
      <c r="AJ695" s="625"/>
      <c r="AK695" s="625"/>
      <c r="AL695" s="625"/>
      <c r="AM695" s="625"/>
    </row>
    <row r="696" spans="2:39" s="672" customFormat="1" x14ac:dyDescent="0.25">
      <c r="B696" s="677"/>
      <c r="C696" s="677"/>
      <c r="D696" s="676"/>
      <c r="E696" s="675"/>
      <c r="F696" s="675"/>
      <c r="G696" s="673"/>
      <c r="H696" s="674"/>
      <c r="I696" s="673"/>
      <c r="J696" s="679" t="str">
        <f>IF(D696&lt;&gt;"",IF(E696&lt;&gt;"",VLOOKUP(CONCATENATE(D696,"-",E696),'[2]Three Phase - UG'!$C$8:$T$18,9,FALSE),""),"")</f>
        <v/>
      </c>
      <c r="K696" s="679" t="str">
        <f>IF(D696&lt;&gt;"",IF(E696&lt;&gt;"",VLOOKUP(CONCATENATE(D696,"-",E696),'[2]Three Phase - UG'!$C$8:$T$18,10,FALSE),""),"")</f>
        <v/>
      </c>
      <c r="L696" s="679" t="str">
        <f>IF(D696&lt;&gt;"",IF(E696&lt;&gt;"",VLOOKUP(CONCATENATE(D696,"-",E696),'[2]Three Phase - UG'!$C$8:$T$18,12,FALSE),""),"")</f>
        <v/>
      </c>
      <c r="M696" s="679" t="str">
        <f>IF(D696&lt;&gt;"",IF(E696&lt;&gt;"",VLOOKUP(CONCATENATE(D696,"-",E696),'[2]Three Phase - UG'!$C$8:$T$18,13,FALSE),""),"")</f>
        <v/>
      </c>
      <c r="N696" s="678" t="str">
        <f>IF(D696&lt;&gt;"",IF(E696&lt;&gt;"",VLOOKUP(CONCATENATE(D696,"-",E696),'[2]Three Phase - UG'!$C$8:$T$18,15,FALSE)*1000000,""),"")</f>
        <v/>
      </c>
      <c r="O696" s="679"/>
      <c r="P696" s="678"/>
      <c r="W696" s="671"/>
      <c r="X696" s="606"/>
      <c r="Y696" s="606"/>
      <c r="Z696" s="606"/>
      <c r="AA696" s="606"/>
      <c r="AB696" s="606"/>
      <c r="AC696" s="606"/>
      <c r="AD696" s="606"/>
      <c r="AE696" s="606"/>
      <c r="AF696" s="625"/>
      <c r="AG696" s="625"/>
      <c r="AH696" s="625"/>
      <c r="AI696" s="625"/>
      <c r="AJ696" s="625"/>
      <c r="AK696" s="625"/>
      <c r="AL696" s="625"/>
      <c r="AM696" s="625"/>
    </row>
    <row r="697" spans="2:39" s="672" customFormat="1" x14ac:dyDescent="0.25">
      <c r="B697" s="677"/>
      <c r="C697" s="677"/>
      <c r="D697" s="676"/>
      <c r="E697" s="675"/>
      <c r="F697" s="675"/>
      <c r="G697" s="673"/>
      <c r="H697" s="674"/>
      <c r="I697" s="673"/>
      <c r="J697" s="679" t="str">
        <f>IF(D697&lt;&gt;"",IF(E697&lt;&gt;"",VLOOKUP(CONCATENATE(D697,"-",E697),'[2]Three Phase - UG'!$C$8:$T$18,9,FALSE),""),"")</f>
        <v/>
      </c>
      <c r="K697" s="679" t="str">
        <f>IF(D697&lt;&gt;"",IF(E697&lt;&gt;"",VLOOKUP(CONCATENATE(D697,"-",E697),'[2]Three Phase - UG'!$C$8:$T$18,10,FALSE),""),"")</f>
        <v/>
      </c>
      <c r="L697" s="679" t="str">
        <f>IF(D697&lt;&gt;"",IF(E697&lt;&gt;"",VLOOKUP(CONCATENATE(D697,"-",E697),'[2]Three Phase - UG'!$C$8:$T$18,12,FALSE),""),"")</f>
        <v/>
      </c>
      <c r="M697" s="679" t="str">
        <f>IF(D697&lt;&gt;"",IF(E697&lt;&gt;"",VLOOKUP(CONCATENATE(D697,"-",E697),'[2]Three Phase - UG'!$C$8:$T$18,13,FALSE),""),"")</f>
        <v/>
      </c>
      <c r="N697" s="678" t="str">
        <f>IF(D697&lt;&gt;"",IF(E697&lt;&gt;"",VLOOKUP(CONCATENATE(D697,"-",E697),'[2]Three Phase - UG'!$C$8:$T$18,15,FALSE)*1000000,""),"")</f>
        <v/>
      </c>
      <c r="O697" s="679"/>
      <c r="P697" s="678"/>
      <c r="W697" s="671"/>
      <c r="X697" s="606"/>
      <c r="Y697" s="606"/>
      <c r="Z697" s="606"/>
      <c r="AA697" s="606"/>
      <c r="AB697" s="606"/>
      <c r="AC697" s="606"/>
      <c r="AD697" s="606"/>
      <c r="AE697" s="606"/>
      <c r="AF697" s="625"/>
      <c r="AG697" s="625"/>
      <c r="AH697" s="625"/>
      <c r="AI697" s="625"/>
      <c r="AJ697" s="625"/>
      <c r="AK697" s="625"/>
      <c r="AL697" s="625"/>
      <c r="AM697" s="625"/>
    </row>
    <row r="698" spans="2:39" s="672" customFormat="1" x14ac:dyDescent="0.25">
      <c r="B698" s="677"/>
      <c r="C698" s="677"/>
      <c r="D698" s="676"/>
      <c r="E698" s="675"/>
      <c r="F698" s="675"/>
      <c r="G698" s="673"/>
      <c r="H698" s="674"/>
      <c r="I698" s="673"/>
      <c r="J698" s="679" t="str">
        <f>IF(D698&lt;&gt;"",IF(E698&lt;&gt;"",VLOOKUP(CONCATENATE(D698,"-",E698),'[2]Three Phase - UG'!$C$8:$T$18,9,FALSE),""),"")</f>
        <v/>
      </c>
      <c r="K698" s="679" t="str">
        <f>IF(D698&lt;&gt;"",IF(E698&lt;&gt;"",VLOOKUP(CONCATENATE(D698,"-",E698),'[2]Three Phase - UG'!$C$8:$T$18,10,FALSE),""),"")</f>
        <v/>
      </c>
      <c r="L698" s="679" t="str">
        <f>IF(D698&lt;&gt;"",IF(E698&lt;&gt;"",VLOOKUP(CONCATENATE(D698,"-",E698),'[2]Three Phase - UG'!$C$8:$T$18,12,FALSE),""),"")</f>
        <v/>
      </c>
      <c r="M698" s="679" t="str">
        <f>IF(D698&lt;&gt;"",IF(E698&lt;&gt;"",VLOOKUP(CONCATENATE(D698,"-",E698),'[2]Three Phase - UG'!$C$8:$T$18,13,FALSE),""),"")</f>
        <v/>
      </c>
      <c r="N698" s="678" t="str">
        <f>IF(D698&lt;&gt;"",IF(E698&lt;&gt;"",VLOOKUP(CONCATENATE(D698,"-",E698),'[2]Three Phase - UG'!$C$8:$T$18,15,FALSE)*1000000,""),"")</f>
        <v/>
      </c>
      <c r="O698" s="679"/>
      <c r="P698" s="678"/>
      <c r="W698" s="671"/>
      <c r="X698" s="606"/>
      <c r="Y698" s="606"/>
      <c r="Z698" s="606"/>
      <c r="AA698" s="606"/>
      <c r="AB698" s="606"/>
      <c r="AC698" s="606"/>
      <c r="AD698" s="606"/>
      <c r="AE698" s="606"/>
      <c r="AF698" s="625"/>
      <c r="AG698" s="625"/>
      <c r="AH698" s="625"/>
      <c r="AI698" s="625"/>
      <c r="AJ698" s="625"/>
      <c r="AK698" s="625"/>
      <c r="AL698" s="625"/>
      <c r="AM698" s="625"/>
    </row>
    <row r="699" spans="2:39" s="672" customFormat="1" x14ac:dyDescent="0.25">
      <c r="B699" s="677"/>
      <c r="C699" s="677"/>
      <c r="D699" s="676"/>
      <c r="E699" s="675"/>
      <c r="F699" s="675"/>
      <c r="G699" s="673"/>
      <c r="H699" s="674"/>
      <c r="I699" s="673"/>
      <c r="J699" s="679" t="str">
        <f>IF(D699&lt;&gt;"",IF(E699&lt;&gt;"",VLOOKUP(CONCATENATE(D699,"-",E699),'[2]Three Phase - UG'!$C$8:$T$18,9,FALSE),""),"")</f>
        <v/>
      </c>
      <c r="K699" s="679" t="str">
        <f>IF(D699&lt;&gt;"",IF(E699&lt;&gt;"",VLOOKUP(CONCATENATE(D699,"-",E699),'[2]Three Phase - UG'!$C$8:$T$18,10,FALSE),""),"")</f>
        <v/>
      </c>
      <c r="L699" s="679" t="str">
        <f>IF(D699&lt;&gt;"",IF(E699&lt;&gt;"",VLOOKUP(CONCATENATE(D699,"-",E699),'[2]Three Phase - UG'!$C$8:$T$18,12,FALSE),""),"")</f>
        <v/>
      </c>
      <c r="M699" s="679" t="str">
        <f>IF(D699&lt;&gt;"",IF(E699&lt;&gt;"",VLOOKUP(CONCATENATE(D699,"-",E699),'[2]Three Phase - UG'!$C$8:$T$18,13,FALSE),""),"")</f>
        <v/>
      </c>
      <c r="N699" s="678" t="str">
        <f>IF(D699&lt;&gt;"",IF(E699&lt;&gt;"",VLOOKUP(CONCATENATE(D699,"-",E699),'[2]Three Phase - UG'!$C$8:$T$18,15,FALSE)*1000000,""),"")</f>
        <v/>
      </c>
      <c r="O699" s="679"/>
      <c r="P699" s="678"/>
      <c r="W699" s="671"/>
      <c r="X699" s="606"/>
      <c r="Y699" s="606"/>
      <c r="Z699" s="606"/>
      <c r="AA699" s="606"/>
      <c r="AB699" s="606"/>
      <c r="AC699" s="606"/>
      <c r="AD699" s="606"/>
      <c r="AE699" s="606"/>
      <c r="AF699" s="625"/>
      <c r="AG699" s="625"/>
      <c r="AH699" s="625"/>
      <c r="AI699" s="625"/>
      <c r="AJ699" s="625"/>
      <c r="AK699" s="625"/>
      <c r="AL699" s="625"/>
      <c r="AM699" s="625"/>
    </row>
    <row r="700" spans="2:39" s="672" customFormat="1" x14ac:dyDescent="0.25">
      <c r="B700" s="677"/>
      <c r="C700" s="677"/>
      <c r="D700" s="676"/>
      <c r="E700" s="675"/>
      <c r="F700" s="675"/>
      <c r="G700" s="673"/>
      <c r="H700" s="674"/>
      <c r="I700" s="673"/>
      <c r="J700" s="679" t="str">
        <f>IF(D700&lt;&gt;"",IF(E700&lt;&gt;"",VLOOKUP(CONCATENATE(D700,"-",E700),'[2]Three Phase - UG'!$C$8:$T$18,9,FALSE),""),"")</f>
        <v/>
      </c>
      <c r="K700" s="679" t="str">
        <f>IF(D700&lt;&gt;"",IF(E700&lt;&gt;"",VLOOKUP(CONCATENATE(D700,"-",E700),'[2]Three Phase - UG'!$C$8:$T$18,10,FALSE),""),"")</f>
        <v/>
      </c>
      <c r="L700" s="679" t="str">
        <f>IF(D700&lt;&gt;"",IF(E700&lt;&gt;"",VLOOKUP(CONCATENATE(D700,"-",E700),'[2]Three Phase - UG'!$C$8:$T$18,12,FALSE),""),"")</f>
        <v/>
      </c>
      <c r="M700" s="679" t="str">
        <f>IF(D700&lt;&gt;"",IF(E700&lt;&gt;"",VLOOKUP(CONCATENATE(D700,"-",E700),'[2]Three Phase - UG'!$C$8:$T$18,13,FALSE),""),"")</f>
        <v/>
      </c>
      <c r="N700" s="678" t="str">
        <f>IF(D700&lt;&gt;"",IF(E700&lt;&gt;"",VLOOKUP(CONCATENATE(D700,"-",E700),'[2]Three Phase - UG'!$C$8:$T$18,15,FALSE)*1000000,""),"")</f>
        <v/>
      </c>
      <c r="O700" s="679"/>
      <c r="P700" s="678"/>
      <c r="W700" s="671"/>
      <c r="X700" s="606"/>
      <c r="Y700" s="606"/>
      <c r="Z700" s="606"/>
      <c r="AA700" s="606"/>
      <c r="AB700" s="606"/>
      <c r="AC700" s="606"/>
      <c r="AD700" s="606"/>
      <c r="AE700" s="606"/>
      <c r="AF700" s="625"/>
      <c r="AG700" s="625"/>
      <c r="AH700" s="625"/>
      <c r="AI700" s="625"/>
      <c r="AJ700" s="625"/>
      <c r="AK700" s="625"/>
      <c r="AL700" s="625"/>
      <c r="AM700" s="625"/>
    </row>
    <row r="701" spans="2:39" s="672" customFormat="1" x14ac:dyDescent="0.25">
      <c r="B701" s="677"/>
      <c r="C701" s="677"/>
      <c r="D701" s="676"/>
      <c r="E701" s="675"/>
      <c r="F701" s="675"/>
      <c r="G701" s="673"/>
      <c r="H701" s="674"/>
      <c r="I701" s="673"/>
      <c r="J701" s="679" t="str">
        <f>IF(D701&lt;&gt;"",IF(E701&lt;&gt;"",VLOOKUP(CONCATENATE(D701,"-",E701),'[2]Three Phase - UG'!$C$8:$T$18,9,FALSE),""),"")</f>
        <v/>
      </c>
      <c r="K701" s="679" t="str">
        <f>IF(D701&lt;&gt;"",IF(E701&lt;&gt;"",VLOOKUP(CONCATENATE(D701,"-",E701),'[2]Three Phase - UG'!$C$8:$T$18,10,FALSE),""),"")</f>
        <v/>
      </c>
      <c r="L701" s="679" t="str">
        <f>IF(D701&lt;&gt;"",IF(E701&lt;&gt;"",VLOOKUP(CONCATENATE(D701,"-",E701),'[2]Three Phase - UG'!$C$8:$T$18,12,FALSE),""),"")</f>
        <v/>
      </c>
      <c r="M701" s="679" t="str">
        <f>IF(D701&lt;&gt;"",IF(E701&lt;&gt;"",VLOOKUP(CONCATENATE(D701,"-",E701),'[2]Three Phase - UG'!$C$8:$T$18,13,FALSE),""),"")</f>
        <v/>
      </c>
      <c r="N701" s="678" t="str">
        <f>IF(D701&lt;&gt;"",IF(E701&lt;&gt;"",VLOOKUP(CONCATENATE(D701,"-",E701),'[2]Three Phase - UG'!$C$8:$T$18,15,FALSE)*1000000,""),"")</f>
        <v/>
      </c>
      <c r="O701" s="679"/>
      <c r="P701" s="678"/>
      <c r="W701" s="671"/>
      <c r="X701" s="606"/>
      <c r="Y701" s="606"/>
      <c r="Z701" s="606"/>
      <c r="AA701" s="606"/>
      <c r="AB701" s="606"/>
      <c r="AC701" s="606"/>
      <c r="AD701" s="606"/>
      <c r="AE701" s="606"/>
      <c r="AF701" s="625"/>
      <c r="AG701" s="625"/>
      <c r="AH701" s="625"/>
      <c r="AI701" s="625"/>
      <c r="AJ701" s="625"/>
      <c r="AK701" s="625"/>
      <c r="AL701" s="625"/>
      <c r="AM701" s="625"/>
    </row>
    <row r="702" spans="2:39" s="672" customFormat="1" x14ac:dyDescent="0.25">
      <c r="B702" s="677"/>
      <c r="C702" s="677"/>
      <c r="D702" s="676"/>
      <c r="E702" s="675"/>
      <c r="F702" s="675"/>
      <c r="G702" s="673"/>
      <c r="H702" s="674"/>
      <c r="I702" s="673"/>
      <c r="J702" s="679" t="str">
        <f>IF(D702&lt;&gt;"",IF(E702&lt;&gt;"",VLOOKUP(CONCATENATE(D702,"-",E702),'[2]Three Phase - UG'!$C$8:$T$18,9,FALSE),""),"")</f>
        <v/>
      </c>
      <c r="K702" s="679" t="str">
        <f>IF(D702&lt;&gt;"",IF(E702&lt;&gt;"",VLOOKUP(CONCATENATE(D702,"-",E702),'[2]Three Phase - UG'!$C$8:$T$18,10,FALSE),""),"")</f>
        <v/>
      </c>
      <c r="L702" s="679" t="str">
        <f>IF(D702&lt;&gt;"",IF(E702&lt;&gt;"",VLOOKUP(CONCATENATE(D702,"-",E702),'[2]Three Phase - UG'!$C$8:$T$18,12,FALSE),""),"")</f>
        <v/>
      </c>
      <c r="M702" s="679" t="str">
        <f>IF(D702&lt;&gt;"",IF(E702&lt;&gt;"",VLOOKUP(CONCATENATE(D702,"-",E702),'[2]Three Phase - UG'!$C$8:$T$18,13,FALSE),""),"")</f>
        <v/>
      </c>
      <c r="N702" s="678" t="str">
        <f>IF(D702&lt;&gt;"",IF(E702&lt;&gt;"",VLOOKUP(CONCATENATE(D702,"-",E702),'[2]Three Phase - UG'!$C$8:$T$18,15,FALSE)*1000000,""),"")</f>
        <v/>
      </c>
      <c r="O702" s="679"/>
      <c r="P702" s="678"/>
      <c r="W702" s="671"/>
      <c r="X702" s="606"/>
      <c r="Y702" s="606"/>
      <c r="Z702" s="606"/>
      <c r="AA702" s="606"/>
      <c r="AB702" s="606"/>
      <c r="AC702" s="606"/>
      <c r="AD702" s="606"/>
      <c r="AE702" s="606"/>
      <c r="AF702" s="625"/>
      <c r="AG702" s="625"/>
      <c r="AH702" s="625"/>
      <c r="AI702" s="625"/>
      <c r="AJ702" s="625"/>
      <c r="AK702" s="625"/>
      <c r="AL702" s="625"/>
      <c r="AM702" s="625"/>
    </row>
    <row r="703" spans="2:39" s="672" customFormat="1" x14ac:dyDescent="0.25">
      <c r="B703" s="677"/>
      <c r="C703" s="677"/>
      <c r="D703" s="676"/>
      <c r="E703" s="675"/>
      <c r="F703" s="675"/>
      <c r="G703" s="673"/>
      <c r="H703" s="674"/>
      <c r="I703" s="673"/>
      <c r="J703" s="679" t="str">
        <f>IF(D703&lt;&gt;"",IF(E703&lt;&gt;"",VLOOKUP(CONCATENATE(D703,"-",E703),'[2]Three Phase - UG'!$C$8:$T$18,9,FALSE),""),"")</f>
        <v/>
      </c>
      <c r="K703" s="679" t="str">
        <f>IF(D703&lt;&gt;"",IF(E703&lt;&gt;"",VLOOKUP(CONCATENATE(D703,"-",E703),'[2]Three Phase - UG'!$C$8:$T$18,10,FALSE),""),"")</f>
        <v/>
      </c>
      <c r="L703" s="679" t="str">
        <f>IF(D703&lt;&gt;"",IF(E703&lt;&gt;"",VLOOKUP(CONCATENATE(D703,"-",E703),'[2]Three Phase - UG'!$C$8:$T$18,12,FALSE),""),"")</f>
        <v/>
      </c>
      <c r="M703" s="679" t="str">
        <f>IF(D703&lt;&gt;"",IF(E703&lt;&gt;"",VLOOKUP(CONCATENATE(D703,"-",E703),'[2]Three Phase - UG'!$C$8:$T$18,13,FALSE),""),"")</f>
        <v/>
      </c>
      <c r="N703" s="678" t="str">
        <f>IF(D703&lt;&gt;"",IF(E703&lt;&gt;"",VLOOKUP(CONCATENATE(D703,"-",E703),'[2]Three Phase - UG'!$C$8:$T$18,15,FALSE)*1000000,""),"")</f>
        <v/>
      </c>
      <c r="O703" s="679"/>
      <c r="P703" s="678"/>
      <c r="W703" s="671"/>
      <c r="X703" s="606"/>
      <c r="Y703" s="606"/>
      <c r="Z703" s="606"/>
      <c r="AA703" s="606"/>
      <c r="AB703" s="606"/>
      <c r="AC703" s="606"/>
      <c r="AD703" s="606"/>
      <c r="AE703" s="606"/>
      <c r="AF703" s="625"/>
      <c r="AG703" s="625"/>
      <c r="AH703" s="625"/>
      <c r="AI703" s="625"/>
      <c r="AJ703" s="625"/>
      <c r="AK703" s="625"/>
      <c r="AL703" s="625"/>
      <c r="AM703" s="625"/>
    </row>
    <row r="704" spans="2:39" s="672" customFormat="1" x14ac:dyDescent="0.25">
      <c r="B704" s="677"/>
      <c r="C704" s="677"/>
      <c r="D704" s="676"/>
      <c r="E704" s="675"/>
      <c r="F704" s="675"/>
      <c r="G704" s="673"/>
      <c r="H704" s="674"/>
      <c r="I704" s="673"/>
      <c r="J704" s="679" t="str">
        <f>IF(D704&lt;&gt;"",IF(E704&lt;&gt;"",VLOOKUP(CONCATENATE(D704,"-",E704),'[2]Three Phase - UG'!$C$8:$T$18,9,FALSE),""),"")</f>
        <v/>
      </c>
      <c r="K704" s="679" t="str">
        <f>IF(D704&lt;&gt;"",IF(E704&lt;&gt;"",VLOOKUP(CONCATENATE(D704,"-",E704),'[2]Three Phase - UG'!$C$8:$T$18,10,FALSE),""),"")</f>
        <v/>
      </c>
      <c r="L704" s="679" t="str">
        <f>IF(D704&lt;&gt;"",IF(E704&lt;&gt;"",VLOOKUP(CONCATENATE(D704,"-",E704),'[2]Three Phase - UG'!$C$8:$T$18,12,FALSE),""),"")</f>
        <v/>
      </c>
      <c r="M704" s="679" t="str">
        <f>IF(D704&lt;&gt;"",IF(E704&lt;&gt;"",VLOOKUP(CONCATENATE(D704,"-",E704),'[2]Three Phase - UG'!$C$8:$T$18,13,FALSE),""),"")</f>
        <v/>
      </c>
      <c r="N704" s="678" t="str">
        <f>IF(D704&lt;&gt;"",IF(E704&lt;&gt;"",VLOOKUP(CONCATENATE(D704,"-",E704),'[2]Three Phase - UG'!$C$8:$T$18,15,FALSE)*1000000,""),"")</f>
        <v/>
      </c>
      <c r="O704" s="679"/>
      <c r="P704" s="678"/>
      <c r="W704" s="671"/>
      <c r="X704" s="606"/>
      <c r="Y704" s="606"/>
      <c r="Z704" s="606"/>
      <c r="AA704" s="606"/>
      <c r="AB704" s="606"/>
      <c r="AC704" s="606"/>
      <c r="AD704" s="606"/>
      <c r="AE704" s="606"/>
      <c r="AF704" s="625"/>
      <c r="AG704" s="625"/>
      <c r="AH704" s="625"/>
      <c r="AI704" s="625"/>
      <c r="AJ704" s="625"/>
      <c r="AK704" s="625"/>
      <c r="AL704" s="625"/>
      <c r="AM704" s="625"/>
    </row>
    <row r="705" spans="2:39" s="672" customFormat="1" x14ac:dyDescent="0.25">
      <c r="B705" s="677"/>
      <c r="C705" s="677"/>
      <c r="D705" s="676"/>
      <c r="E705" s="675"/>
      <c r="F705" s="675"/>
      <c r="G705" s="673"/>
      <c r="H705" s="674"/>
      <c r="I705" s="673"/>
      <c r="J705" s="679" t="str">
        <f>IF(D705&lt;&gt;"",IF(E705&lt;&gt;"",VLOOKUP(CONCATENATE(D705,"-",E705),'[2]Three Phase - UG'!$C$8:$T$18,9,FALSE),""),"")</f>
        <v/>
      </c>
      <c r="K705" s="679" t="str">
        <f>IF(D705&lt;&gt;"",IF(E705&lt;&gt;"",VLOOKUP(CONCATENATE(D705,"-",E705),'[2]Three Phase - UG'!$C$8:$T$18,10,FALSE),""),"")</f>
        <v/>
      </c>
      <c r="L705" s="679" t="str">
        <f>IF(D705&lt;&gt;"",IF(E705&lt;&gt;"",VLOOKUP(CONCATENATE(D705,"-",E705),'[2]Three Phase - UG'!$C$8:$T$18,12,FALSE),""),"")</f>
        <v/>
      </c>
      <c r="M705" s="679" t="str">
        <f>IF(D705&lt;&gt;"",IF(E705&lt;&gt;"",VLOOKUP(CONCATENATE(D705,"-",E705),'[2]Three Phase - UG'!$C$8:$T$18,13,FALSE),""),"")</f>
        <v/>
      </c>
      <c r="N705" s="678" t="str">
        <f>IF(D705&lt;&gt;"",IF(E705&lt;&gt;"",VLOOKUP(CONCATENATE(D705,"-",E705),'[2]Three Phase - UG'!$C$8:$T$18,15,FALSE)*1000000,""),"")</f>
        <v/>
      </c>
      <c r="O705" s="679"/>
      <c r="P705" s="678"/>
      <c r="W705" s="671"/>
      <c r="X705" s="606"/>
      <c r="Y705" s="606"/>
      <c r="Z705" s="606"/>
      <c r="AA705" s="606"/>
      <c r="AB705" s="606"/>
      <c r="AC705" s="606"/>
      <c r="AD705" s="606"/>
      <c r="AE705" s="606"/>
      <c r="AF705" s="625"/>
      <c r="AG705" s="625"/>
      <c r="AH705" s="625"/>
      <c r="AI705" s="625"/>
      <c r="AJ705" s="625"/>
      <c r="AK705" s="625"/>
      <c r="AL705" s="625"/>
      <c r="AM705" s="625"/>
    </row>
    <row r="706" spans="2:39" s="672" customFormat="1" x14ac:dyDescent="0.25">
      <c r="B706" s="677"/>
      <c r="C706" s="677"/>
      <c r="D706" s="676"/>
      <c r="E706" s="675"/>
      <c r="F706" s="675"/>
      <c r="G706" s="673"/>
      <c r="H706" s="674"/>
      <c r="I706" s="673"/>
      <c r="J706" s="679" t="str">
        <f>IF(D706&lt;&gt;"",IF(E706&lt;&gt;"",VLOOKUP(CONCATENATE(D706,"-",E706),'[2]Three Phase - UG'!$C$8:$T$18,9,FALSE),""),"")</f>
        <v/>
      </c>
      <c r="K706" s="679" t="str">
        <f>IF(D706&lt;&gt;"",IF(E706&lt;&gt;"",VLOOKUP(CONCATENATE(D706,"-",E706),'[2]Three Phase - UG'!$C$8:$T$18,10,FALSE),""),"")</f>
        <v/>
      </c>
      <c r="L706" s="679" t="str">
        <f>IF(D706&lt;&gt;"",IF(E706&lt;&gt;"",VLOOKUP(CONCATENATE(D706,"-",E706),'[2]Three Phase - UG'!$C$8:$T$18,12,FALSE),""),"")</f>
        <v/>
      </c>
      <c r="M706" s="679" t="str">
        <f>IF(D706&lt;&gt;"",IF(E706&lt;&gt;"",VLOOKUP(CONCATENATE(D706,"-",E706),'[2]Three Phase - UG'!$C$8:$T$18,13,FALSE),""),"")</f>
        <v/>
      </c>
      <c r="N706" s="678" t="str">
        <f>IF(D706&lt;&gt;"",IF(E706&lt;&gt;"",VLOOKUP(CONCATENATE(D706,"-",E706),'[2]Three Phase - UG'!$C$8:$T$18,15,FALSE)*1000000,""),"")</f>
        <v/>
      </c>
      <c r="O706" s="679"/>
      <c r="P706" s="678"/>
      <c r="W706" s="671"/>
      <c r="X706" s="606"/>
      <c r="Y706" s="606"/>
      <c r="Z706" s="606"/>
      <c r="AA706" s="606"/>
      <c r="AB706" s="606"/>
      <c r="AC706" s="606"/>
      <c r="AD706" s="606"/>
      <c r="AE706" s="606"/>
      <c r="AF706" s="625"/>
      <c r="AG706" s="625"/>
      <c r="AH706" s="625"/>
      <c r="AI706" s="625"/>
      <c r="AJ706" s="625"/>
      <c r="AK706" s="625"/>
      <c r="AL706" s="625"/>
      <c r="AM706" s="625"/>
    </row>
    <row r="707" spans="2:39" s="672" customFormat="1" x14ac:dyDescent="0.25">
      <c r="B707" s="677"/>
      <c r="C707" s="677"/>
      <c r="D707" s="676"/>
      <c r="E707" s="675"/>
      <c r="F707" s="675"/>
      <c r="G707" s="673"/>
      <c r="H707" s="674"/>
      <c r="I707" s="673"/>
      <c r="J707" s="679" t="str">
        <f>IF(D707&lt;&gt;"",IF(E707&lt;&gt;"",VLOOKUP(CONCATENATE(D707,"-",E707),'[2]Three Phase - UG'!$C$8:$T$18,9,FALSE),""),"")</f>
        <v/>
      </c>
      <c r="K707" s="679" t="str">
        <f>IF(D707&lt;&gt;"",IF(E707&lt;&gt;"",VLOOKUP(CONCATENATE(D707,"-",E707),'[2]Three Phase - UG'!$C$8:$T$18,10,FALSE),""),"")</f>
        <v/>
      </c>
      <c r="L707" s="679" t="str">
        <f>IF(D707&lt;&gt;"",IF(E707&lt;&gt;"",VLOOKUP(CONCATENATE(D707,"-",E707),'[2]Three Phase - UG'!$C$8:$T$18,12,FALSE),""),"")</f>
        <v/>
      </c>
      <c r="M707" s="679" t="str">
        <f>IF(D707&lt;&gt;"",IF(E707&lt;&gt;"",VLOOKUP(CONCATENATE(D707,"-",E707),'[2]Three Phase - UG'!$C$8:$T$18,13,FALSE),""),"")</f>
        <v/>
      </c>
      <c r="N707" s="678" t="str">
        <f>IF(D707&lt;&gt;"",IF(E707&lt;&gt;"",VLOOKUP(CONCATENATE(D707,"-",E707),'[2]Three Phase - UG'!$C$8:$T$18,15,FALSE)*1000000,""),"")</f>
        <v/>
      </c>
      <c r="O707" s="679"/>
      <c r="P707" s="678"/>
      <c r="W707" s="671"/>
      <c r="X707" s="606"/>
      <c r="Y707" s="606"/>
      <c r="Z707" s="606"/>
      <c r="AA707" s="606"/>
      <c r="AB707" s="606"/>
      <c r="AC707" s="606"/>
      <c r="AD707" s="606"/>
      <c r="AE707" s="606"/>
      <c r="AF707" s="625"/>
      <c r="AG707" s="625"/>
      <c r="AH707" s="625"/>
      <c r="AI707" s="625"/>
      <c r="AJ707" s="625"/>
      <c r="AK707" s="625"/>
      <c r="AL707" s="625"/>
      <c r="AM707" s="625"/>
    </row>
    <row r="708" spans="2:39" s="672" customFormat="1" x14ac:dyDescent="0.25">
      <c r="B708" s="677"/>
      <c r="C708" s="677"/>
      <c r="D708" s="676"/>
      <c r="E708" s="675"/>
      <c r="F708" s="675"/>
      <c r="G708" s="673"/>
      <c r="H708" s="674"/>
      <c r="I708" s="673"/>
      <c r="J708" s="679" t="str">
        <f>IF(D708&lt;&gt;"",IF(E708&lt;&gt;"",VLOOKUP(CONCATENATE(D708,"-",E708),'[2]Three Phase - UG'!$C$8:$T$18,9,FALSE),""),"")</f>
        <v/>
      </c>
      <c r="K708" s="679" t="str">
        <f>IF(D708&lt;&gt;"",IF(E708&lt;&gt;"",VLOOKUP(CONCATENATE(D708,"-",E708),'[2]Three Phase - UG'!$C$8:$T$18,10,FALSE),""),"")</f>
        <v/>
      </c>
      <c r="L708" s="679" t="str">
        <f>IF(D708&lt;&gt;"",IF(E708&lt;&gt;"",VLOOKUP(CONCATENATE(D708,"-",E708),'[2]Three Phase - UG'!$C$8:$T$18,12,FALSE),""),"")</f>
        <v/>
      </c>
      <c r="M708" s="679" t="str">
        <f>IF(D708&lt;&gt;"",IF(E708&lt;&gt;"",VLOOKUP(CONCATENATE(D708,"-",E708),'[2]Three Phase - UG'!$C$8:$T$18,13,FALSE),""),"")</f>
        <v/>
      </c>
      <c r="N708" s="678" t="str">
        <f>IF(D708&lt;&gt;"",IF(E708&lt;&gt;"",VLOOKUP(CONCATENATE(D708,"-",E708),'[2]Three Phase - UG'!$C$8:$T$18,15,FALSE)*1000000,""),"")</f>
        <v/>
      </c>
      <c r="O708" s="679"/>
      <c r="P708" s="678"/>
      <c r="W708" s="671"/>
      <c r="X708" s="606"/>
      <c r="Y708" s="606"/>
      <c r="Z708" s="606"/>
      <c r="AA708" s="606"/>
      <c r="AB708" s="606"/>
      <c r="AC708" s="606"/>
      <c r="AD708" s="606"/>
      <c r="AE708" s="606"/>
      <c r="AF708" s="625"/>
      <c r="AG708" s="625"/>
      <c r="AH708" s="625"/>
      <c r="AI708" s="625"/>
      <c r="AJ708" s="625"/>
      <c r="AK708" s="625"/>
      <c r="AL708" s="625"/>
      <c r="AM708" s="625"/>
    </row>
    <row r="709" spans="2:39" s="672" customFormat="1" x14ac:dyDescent="0.25">
      <c r="B709" s="677"/>
      <c r="C709" s="677"/>
      <c r="D709" s="676"/>
      <c r="E709" s="675"/>
      <c r="F709" s="675"/>
      <c r="G709" s="673"/>
      <c r="H709" s="674"/>
      <c r="I709" s="673"/>
      <c r="J709" s="679" t="str">
        <f>IF(D709&lt;&gt;"",IF(E709&lt;&gt;"",VLOOKUP(CONCATENATE(D709,"-",E709),'[2]Three Phase - UG'!$C$8:$T$18,9,FALSE),""),"")</f>
        <v/>
      </c>
      <c r="K709" s="679" t="str">
        <f>IF(D709&lt;&gt;"",IF(E709&lt;&gt;"",VLOOKUP(CONCATENATE(D709,"-",E709),'[2]Three Phase - UG'!$C$8:$T$18,10,FALSE),""),"")</f>
        <v/>
      </c>
      <c r="L709" s="679" t="str">
        <f>IF(D709&lt;&gt;"",IF(E709&lt;&gt;"",VLOOKUP(CONCATENATE(D709,"-",E709),'[2]Three Phase - UG'!$C$8:$T$18,12,FALSE),""),"")</f>
        <v/>
      </c>
      <c r="M709" s="679" t="str">
        <f>IF(D709&lt;&gt;"",IF(E709&lt;&gt;"",VLOOKUP(CONCATENATE(D709,"-",E709),'[2]Three Phase - UG'!$C$8:$T$18,13,FALSE),""),"")</f>
        <v/>
      </c>
      <c r="N709" s="678" t="str">
        <f>IF(D709&lt;&gt;"",IF(E709&lt;&gt;"",VLOOKUP(CONCATENATE(D709,"-",E709),'[2]Three Phase - UG'!$C$8:$T$18,15,FALSE)*1000000,""),"")</f>
        <v/>
      </c>
      <c r="O709" s="679"/>
      <c r="P709" s="678"/>
      <c r="W709" s="671"/>
      <c r="X709" s="606"/>
      <c r="Y709" s="606"/>
      <c r="Z709" s="606"/>
      <c r="AA709" s="606"/>
      <c r="AB709" s="606"/>
      <c r="AC709" s="606"/>
      <c r="AD709" s="606"/>
      <c r="AE709" s="606"/>
      <c r="AF709" s="625"/>
      <c r="AG709" s="625"/>
      <c r="AH709" s="625"/>
      <c r="AI709" s="625"/>
      <c r="AJ709" s="625"/>
      <c r="AK709" s="625"/>
      <c r="AL709" s="625"/>
      <c r="AM709" s="625"/>
    </row>
    <row r="710" spans="2:39" s="672" customFormat="1" x14ac:dyDescent="0.25">
      <c r="B710" s="677"/>
      <c r="C710" s="677"/>
      <c r="D710" s="676"/>
      <c r="E710" s="675"/>
      <c r="F710" s="675"/>
      <c r="G710" s="673"/>
      <c r="H710" s="674"/>
      <c r="I710" s="673"/>
      <c r="J710" s="679" t="str">
        <f>IF(D710&lt;&gt;"",IF(E710&lt;&gt;"",VLOOKUP(CONCATENATE(D710,"-",E710),'[2]Three Phase - UG'!$C$8:$T$18,9,FALSE),""),"")</f>
        <v/>
      </c>
      <c r="K710" s="679" t="str">
        <f>IF(D710&lt;&gt;"",IF(E710&lt;&gt;"",VLOOKUP(CONCATENATE(D710,"-",E710),'[2]Three Phase - UG'!$C$8:$T$18,10,FALSE),""),"")</f>
        <v/>
      </c>
      <c r="L710" s="679" t="str">
        <f>IF(D710&lt;&gt;"",IF(E710&lt;&gt;"",VLOOKUP(CONCATENATE(D710,"-",E710),'[2]Three Phase - UG'!$C$8:$T$18,12,FALSE),""),"")</f>
        <v/>
      </c>
      <c r="M710" s="679" t="str">
        <f>IF(D710&lt;&gt;"",IF(E710&lt;&gt;"",VLOOKUP(CONCATENATE(D710,"-",E710),'[2]Three Phase - UG'!$C$8:$T$18,13,FALSE),""),"")</f>
        <v/>
      </c>
      <c r="N710" s="678" t="str">
        <f>IF(D710&lt;&gt;"",IF(E710&lt;&gt;"",VLOOKUP(CONCATENATE(D710,"-",E710),'[2]Three Phase - UG'!$C$8:$T$18,15,FALSE)*1000000,""),"")</f>
        <v/>
      </c>
      <c r="O710" s="679"/>
      <c r="P710" s="678"/>
      <c r="W710" s="671"/>
      <c r="X710" s="606"/>
      <c r="Y710" s="606"/>
      <c r="Z710" s="606"/>
      <c r="AA710" s="606"/>
      <c r="AB710" s="606"/>
      <c r="AC710" s="606"/>
      <c r="AD710" s="606"/>
      <c r="AE710" s="606"/>
      <c r="AF710" s="625"/>
      <c r="AG710" s="625"/>
      <c r="AH710" s="625"/>
      <c r="AI710" s="625"/>
      <c r="AJ710" s="625"/>
      <c r="AK710" s="625"/>
      <c r="AL710" s="625"/>
      <c r="AM710" s="625"/>
    </row>
    <row r="711" spans="2:39" s="672" customFormat="1" x14ac:dyDescent="0.25">
      <c r="B711" s="677"/>
      <c r="C711" s="677"/>
      <c r="D711" s="676"/>
      <c r="E711" s="675"/>
      <c r="F711" s="675"/>
      <c r="G711" s="673"/>
      <c r="H711" s="674"/>
      <c r="I711" s="673"/>
      <c r="J711" s="679" t="str">
        <f>IF(D711&lt;&gt;"",IF(E711&lt;&gt;"",VLOOKUP(CONCATENATE(D711,"-",E711),'[2]Three Phase - UG'!$C$8:$T$18,9,FALSE),""),"")</f>
        <v/>
      </c>
      <c r="K711" s="679" t="str">
        <f>IF(D711&lt;&gt;"",IF(E711&lt;&gt;"",VLOOKUP(CONCATENATE(D711,"-",E711),'[2]Three Phase - UG'!$C$8:$T$18,10,FALSE),""),"")</f>
        <v/>
      </c>
      <c r="L711" s="679" t="str">
        <f>IF(D711&lt;&gt;"",IF(E711&lt;&gt;"",VLOOKUP(CONCATENATE(D711,"-",E711),'[2]Three Phase - UG'!$C$8:$T$18,12,FALSE),""),"")</f>
        <v/>
      </c>
      <c r="M711" s="679" t="str">
        <f>IF(D711&lt;&gt;"",IF(E711&lt;&gt;"",VLOOKUP(CONCATENATE(D711,"-",E711),'[2]Three Phase - UG'!$C$8:$T$18,13,FALSE),""),"")</f>
        <v/>
      </c>
      <c r="N711" s="678" t="str">
        <f>IF(D711&lt;&gt;"",IF(E711&lt;&gt;"",VLOOKUP(CONCATENATE(D711,"-",E711),'[2]Three Phase - UG'!$C$8:$T$18,15,FALSE)*1000000,""),"")</f>
        <v/>
      </c>
      <c r="O711" s="679"/>
      <c r="P711" s="678"/>
      <c r="W711" s="671"/>
      <c r="X711" s="606"/>
      <c r="Y711" s="606"/>
      <c r="Z711" s="606"/>
      <c r="AA711" s="606"/>
      <c r="AB711" s="606"/>
      <c r="AC711" s="606"/>
      <c r="AD711" s="606"/>
      <c r="AE711" s="606"/>
      <c r="AF711" s="625"/>
      <c r="AG711" s="625"/>
      <c r="AH711" s="625"/>
      <c r="AI711" s="625"/>
      <c r="AJ711" s="625"/>
      <c r="AK711" s="625"/>
      <c r="AL711" s="625"/>
      <c r="AM711" s="625"/>
    </row>
    <row r="712" spans="2:39" s="672" customFormat="1" x14ac:dyDescent="0.25">
      <c r="B712" s="677"/>
      <c r="C712" s="677"/>
      <c r="D712" s="676"/>
      <c r="E712" s="675"/>
      <c r="F712" s="675"/>
      <c r="G712" s="673"/>
      <c r="H712" s="674"/>
      <c r="I712" s="673"/>
      <c r="J712" s="679" t="str">
        <f>IF(D712&lt;&gt;"",IF(E712&lt;&gt;"",VLOOKUP(CONCATENATE(D712,"-",E712),'[2]Three Phase - UG'!$C$8:$T$18,9,FALSE),""),"")</f>
        <v/>
      </c>
      <c r="K712" s="679" t="str">
        <f>IF(D712&lt;&gt;"",IF(E712&lt;&gt;"",VLOOKUP(CONCATENATE(D712,"-",E712),'[2]Three Phase - UG'!$C$8:$T$18,10,FALSE),""),"")</f>
        <v/>
      </c>
      <c r="L712" s="679" t="str">
        <f>IF(D712&lt;&gt;"",IF(E712&lt;&gt;"",VLOOKUP(CONCATENATE(D712,"-",E712),'[2]Three Phase - UG'!$C$8:$T$18,12,FALSE),""),"")</f>
        <v/>
      </c>
      <c r="M712" s="679" t="str">
        <f>IF(D712&lt;&gt;"",IF(E712&lt;&gt;"",VLOOKUP(CONCATENATE(D712,"-",E712),'[2]Three Phase - UG'!$C$8:$T$18,13,FALSE),""),"")</f>
        <v/>
      </c>
      <c r="N712" s="678" t="str">
        <f>IF(D712&lt;&gt;"",IF(E712&lt;&gt;"",VLOOKUP(CONCATENATE(D712,"-",E712),'[2]Three Phase - UG'!$C$8:$T$18,15,FALSE)*1000000,""),"")</f>
        <v/>
      </c>
      <c r="O712" s="679"/>
      <c r="P712" s="678"/>
      <c r="W712" s="671"/>
      <c r="X712" s="606"/>
      <c r="Y712" s="606"/>
      <c r="Z712" s="606"/>
      <c r="AA712" s="606"/>
      <c r="AB712" s="606"/>
      <c r="AC712" s="606"/>
      <c r="AD712" s="606"/>
      <c r="AE712" s="606"/>
      <c r="AF712" s="625"/>
      <c r="AG712" s="625"/>
      <c r="AH712" s="625"/>
      <c r="AI712" s="625"/>
      <c r="AJ712" s="625"/>
      <c r="AK712" s="625"/>
      <c r="AL712" s="625"/>
      <c r="AM712" s="625"/>
    </row>
    <row r="713" spans="2:39" s="672" customFormat="1" x14ac:dyDescent="0.25">
      <c r="B713" s="677"/>
      <c r="C713" s="677"/>
      <c r="D713" s="676"/>
      <c r="E713" s="675"/>
      <c r="F713" s="675"/>
      <c r="G713" s="673"/>
      <c r="H713" s="674"/>
      <c r="I713" s="673"/>
      <c r="J713" s="679" t="str">
        <f>IF(D713&lt;&gt;"",IF(E713&lt;&gt;"",VLOOKUP(CONCATENATE(D713,"-",E713),'[2]Three Phase - UG'!$C$8:$T$18,9,FALSE),""),"")</f>
        <v/>
      </c>
      <c r="K713" s="679" t="str">
        <f>IF(D713&lt;&gt;"",IF(E713&lt;&gt;"",VLOOKUP(CONCATENATE(D713,"-",E713),'[2]Three Phase - UG'!$C$8:$T$18,10,FALSE),""),"")</f>
        <v/>
      </c>
      <c r="L713" s="679" t="str">
        <f>IF(D713&lt;&gt;"",IF(E713&lt;&gt;"",VLOOKUP(CONCATENATE(D713,"-",E713),'[2]Three Phase - UG'!$C$8:$T$18,12,FALSE),""),"")</f>
        <v/>
      </c>
      <c r="M713" s="679" t="str">
        <f>IF(D713&lt;&gt;"",IF(E713&lt;&gt;"",VLOOKUP(CONCATENATE(D713,"-",E713),'[2]Three Phase - UG'!$C$8:$T$18,13,FALSE),""),"")</f>
        <v/>
      </c>
      <c r="N713" s="678" t="str">
        <f>IF(D713&lt;&gt;"",IF(E713&lt;&gt;"",VLOOKUP(CONCATENATE(D713,"-",E713),'[2]Three Phase - UG'!$C$8:$T$18,15,FALSE)*1000000,""),"")</f>
        <v/>
      </c>
      <c r="O713" s="679"/>
      <c r="P713" s="678"/>
      <c r="W713" s="671"/>
      <c r="X713" s="606"/>
      <c r="Y713" s="606"/>
      <c r="Z713" s="606"/>
      <c r="AA713" s="606"/>
      <c r="AB713" s="606"/>
      <c r="AC713" s="606"/>
      <c r="AD713" s="606"/>
      <c r="AE713" s="606"/>
      <c r="AF713" s="625"/>
      <c r="AG713" s="625"/>
      <c r="AH713" s="625"/>
      <c r="AI713" s="625"/>
      <c r="AJ713" s="625"/>
      <c r="AK713" s="625"/>
      <c r="AL713" s="625"/>
      <c r="AM713" s="625"/>
    </row>
    <row r="714" spans="2:39" s="672" customFormat="1" x14ac:dyDescent="0.25">
      <c r="B714" s="677"/>
      <c r="C714" s="677"/>
      <c r="D714" s="676"/>
      <c r="E714" s="675"/>
      <c r="F714" s="675"/>
      <c r="G714" s="673"/>
      <c r="H714" s="674"/>
      <c r="I714" s="673"/>
      <c r="J714" s="679" t="str">
        <f>IF(D714&lt;&gt;"",IF(E714&lt;&gt;"",VLOOKUP(CONCATENATE(D714,"-",E714),'[2]Three Phase - UG'!$C$8:$T$18,9,FALSE),""),"")</f>
        <v/>
      </c>
      <c r="K714" s="679" t="str">
        <f>IF(D714&lt;&gt;"",IF(E714&lt;&gt;"",VLOOKUP(CONCATENATE(D714,"-",E714),'[2]Three Phase - UG'!$C$8:$T$18,10,FALSE),""),"")</f>
        <v/>
      </c>
      <c r="L714" s="679" t="str">
        <f>IF(D714&lt;&gt;"",IF(E714&lt;&gt;"",VLOOKUP(CONCATENATE(D714,"-",E714),'[2]Three Phase - UG'!$C$8:$T$18,12,FALSE),""),"")</f>
        <v/>
      </c>
      <c r="M714" s="679" t="str">
        <f>IF(D714&lt;&gt;"",IF(E714&lt;&gt;"",VLOOKUP(CONCATENATE(D714,"-",E714),'[2]Three Phase - UG'!$C$8:$T$18,13,FALSE),""),"")</f>
        <v/>
      </c>
      <c r="N714" s="678" t="str">
        <f>IF(D714&lt;&gt;"",IF(E714&lt;&gt;"",VLOOKUP(CONCATENATE(D714,"-",E714),'[2]Three Phase - UG'!$C$8:$T$18,15,FALSE)*1000000,""),"")</f>
        <v/>
      </c>
      <c r="O714" s="679"/>
      <c r="P714" s="678"/>
      <c r="W714" s="671"/>
      <c r="X714" s="606"/>
      <c r="Y714" s="606"/>
      <c r="Z714" s="606"/>
      <c r="AA714" s="606"/>
      <c r="AB714" s="606"/>
      <c r="AC714" s="606"/>
      <c r="AD714" s="606"/>
      <c r="AE714" s="606"/>
      <c r="AF714" s="625"/>
      <c r="AG714" s="625"/>
      <c r="AH714" s="625"/>
      <c r="AI714" s="625"/>
      <c r="AJ714" s="625"/>
      <c r="AK714" s="625"/>
      <c r="AL714" s="625"/>
      <c r="AM714" s="625"/>
    </row>
    <row r="715" spans="2:39" s="672" customFormat="1" x14ac:dyDescent="0.25">
      <c r="B715" s="677"/>
      <c r="C715" s="677"/>
      <c r="D715" s="676"/>
      <c r="E715" s="675"/>
      <c r="F715" s="675"/>
      <c r="G715" s="673"/>
      <c r="H715" s="674"/>
      <c r="I715" s="673"/>
      <c r="J715" s="679" t="str">
        <f>IF(D715&lt;&gt;"",IF(E715&lt;&gt;"",VLOOKUP(CONCATENATE(D715,"-",E715),'[2]Three Phase - UG'!$C$8:$T$18,9,FALSE),""),"")</f>
        <v/>
      </c>
      <c r="K715" s="679" t="str">
        <f>IF(D715&lt;&gt;"",IF(E715&lt;&gt;"",VLOOKUP(CONCATENATE(D715,"-",E715),'[2]Three Phase - UG'!$C$8:$T$18,10,FALSE),""),"")</f>
        <v/>
      </c>
      <c r="L715" s="679" t="str">
        <f>IF(D715&lt;&gt;"",IF(E715&lt;&gt;"",VLOOKUP(CONCATENATE(D715,"-",E715),'[2]Three Phase - UG'!$C$8:$T$18,12,FALSE),""),"")</f>
        <v/>
      </c>
      <c r="M715" s="679" t="str">
        <f>IF(D715&lt;&gt;"",IF(E715&lt;&gt;"",VLOOKUP(CONCATENATE(D715,"-",E715),'[2]Three Phase - UG'!$C$8:$T$18,13,FALSE),""),"")</f>
        <v/>
      </c>
      <c r="N715" s="678" t="str">
        <f>IF(D715&lt;&gt;"",IF(E715&lt;&gt;"",VLOOKUP(CONCATENATE(D715,"-",E715),'[2]Three Phase - UG'!$C$8:$T$18,15,FALSE)*1000000,""),"")</f>
        <v/>
      </c>
      <c r="O715" s="679"/>
      <c r="P715" s="678"/>
      <c r="W715" s="671"/>
      <c r="X715" s="606"/>
      <c r="Y715" s="606"/>
      <c r="Z715" s="606"/>
      <c r="AA715" s="606"/>
      <c r="AB715" s="606"/>
      <c r="AC715" s="606"/>
      <c r="AD715" s="606"/>
      <c r="AE715" s="606"/>
      <c r="AF715" s="625"/>
      <c r="AG715" s="625"/>
      <c r="AH715" s="625"/>
      <c r="AI715" s="625"/>
      <c r="AJ715" s="625"/>
      <c r="AK715" s="625"/>
      <c r="AL715" s="625"/>
      <c r="AM715" s="625"/>
    </row>
    <row r="716" spans="2:39" s="672" customFormat="1" x14ac:dyDescent="0.25">
      <c r="B716" s="677"/>
      <c r="C716" s="677"/>
      <c r="D716" s="676"/>
      <c r="E716" s="675"/>
      <c r="F716" s="675"/>
      <c r="G716" s="673"/>
      <c r="H716" s="674"/>
      <c r="I716" s="673"/>
      <c r="J716" s="679" t="str">
        <f>IF(D716&lt;&gt;"",IF(E716&lt;&gt;"",VLOOKUP(CONCATENATE(D716,"-",E716),'[2]Three Phase - UG'!$C$8:$T$18,9,FALSE),""),"")</f>
        <v/>
      </c>
      <c r="K716" s="679" t="str">
        <f>IF(D716&lt;&gt;"",IF(E716&lt;&gt;"",VLOOKUP(CONCATENATE(D716,"-",E716),'[2]Three Phase - UG'!$C$8:$T$18,10,FALSE),""),"")</f>
        <v/>
      </c>
      <c r="L716" s="679" t="str">
        <f>IF(D716&lt;&gt;"",IF(E716&lt;&gt;"",VLOOKUP(CONCATENATE(D716,"-",E716),'[2]Three Phase - UG'!$C$8:$T$18,12,FALSE),""),"")</f>
        <v/>
      </c>
      <c r="M716" s="679" t="str">
        <f>IF(D716&lt;&gt;"",IF(E716&lt;&gt;"",VLOOKUP(CONCATENATE(D716,"-",E716),'[2]Three Phase - UG'!$C$8:$T$18,13,FALSE),""),"")</f>
        <v/>
      </c>
      <c r="N716" s="678" t="str">
        <f>IF(D716&lt;&gt;"",IF(E716&lt;&gt;"",VLOOKUP(CONCATENATE(D716,"-",E716),'[2]Three Phase - UG'!$C$8:$T$18,15,FALSE)*1000000,""),"")</f>
        <v/>
      </c>
      <c r="O716" s="679"/>
      <c r="P716" s="678"/>
      <c r="W716" s="671"/>
      <c r="X716" s="606"/>
      <c r="Y716" s="606"/>
      <c r="Z716" s="606"/>
      <c r="AA716" s="606"/>
      <c r="AB716" s="606"/>
      <c r="AC716" s="606"/>
      <c r="AD716" s="606"/>
      <c r="AE716" s="606"/>
      <c r="AF716" s="625"/>
      <c r="AG716" s="625"/>
      <c r="AH716" s="625"/>
      <c r="AI716" s="625"/>
      <c r="AJ716" s="625"/>
      <c r="AK716" s="625"/>
      <c r="AL716" s="625"/>
      <c r="AM716" s="625"/>
    </row>
    <row r="717" spans="2:39" s="672" customFormat="1" x14ac:dyDescent="0.25">
      <c r="B717" s="677"/>
      <c r="C717" s="677"/>
      <c r="D717" s="676"/>
      <c r="E717" s="675"/>
      <c r="F717" s="675"/>
      <c r="G717" s="673"/>
      <c r="H717" s="674"/>
      <c r="I717" s="673"/>
      <c r="J717" s="679" t="str">
        <f>IF(D717&lt;&gt;"",IF(E717&lt;&gt;"",VLOOKUP(CONCATENATE(D717,"-",E717),'[2]Three Phase - UG'!$C$8:$T$18,9,FALSE),""),"")</f>
        <v/>
      </c>
      <c r="K717" s="679" t="str">
        <f>IF(D717&lt;&gt;"",IF(E717&lt;&gt;"",VLOOKUP(CONCATENATE(D717,"-",E717),'[2]Three Phase - UG'!$C$8:$T$18,10,FALSE),""),"")</f>
        <v/>
      </c>
      <c r="L717" s="679" t="str">
        <f>IF(D717&lt;&gt;"",IF(E717&lt;&gt;"",VLOOKUP(CONCATENATE(D717,"-",E717),'[2]Three Phase - UG'!$C$8:$T$18,12,FALSE),""),"")</f>
        <v/>
      </c>
      <c r="M717" s="679" t="str">
        <f>IF(D717&lt;&gt;"",IF(E717&lt;&gt;"",VLOOKUP(CONCATENATE(D717,"-",E717),'[2]Three Phase - UG'!$C$8:$T$18,13,FALSE),""),"")</f>
        <v/>
      </c>
      <c r="N717" s="678" t="str">
        <f>IF(D717&lt;&gt;"",IF(E717&lt;&gt;"",VLOOKUP(CONCATENATE(D717,"-",E717),'[2]Three Phase - UG'!$C$8:$T$18,15,FALSE)*1000000,""),"")</f>
        <v/>
      </c>
      <c r="O717" s="679"/>
      <c r="P717" s="678"/>
      <c r="W717" s="671"/>
      <c r="X717" s="606"/>
      <c r="Y717" s="606"/>
      <c r="Z717" s="606"/>
      <c r="AA717" s="606"/>
      <c r="AB717" s="606"/>
      <c r="AC717" s="606"/>
      <c r="AD717" s="606"/>
      <c r="AE717" s="606"/>
      <c r="AF717" s="625"/>
      <c r="AG717" s="625"/>
      <c r="AH717" s="625"/>
      <c r="AI717" s="625"/>
      <c r="AJ717" s="625"/>
      <c r="AK717" s="625"/>
      <c r="AL717" s="625"/>
      <c r="AM717" s="625"/>
    </row>
    <row r="718" spans="2:39" s="672" customFormat="1" x14ac:dyDescent="0.25">
      <c r="B718" s="677"/>
      <c r="C718" s="677"/>
      <c r="D718" s="676"/>
      <c r="E718" s="675"/>
      <c r="F718" s="675"/>
      <c r="G718" s="673"/>
      <c r="H718" s="674"/>
      <c r="I718" s="673"/>
      <c r="J718" s="679" t="str">
        <f>IF(D718&lt;&gt;"",IF(E718&lt;&gt;"",VLOOKUP(CONCATENATE(D718,"-",E718),'[2]Three Phase - UG'!$C$8:$T$18,9,FALSE),""),"")</f>
        <v/>
      </c>
      <c r="K718" s="679" t="str">
        <f>IF(D718&lt;&gt;"",IF(E718&lt;&gt;"",VLOOKUP(CONCATENATE(D718,"-",E718),'[2]Three Phase - UG'!$C$8:$T$18,10,FALSE),""),"")</f>
        <v/>
      </c>
      <c r="L718" s="679" t="str">
        <f>IF(D718&lt;&gt;"",IF(E718&lt;&gt;"",VLOOKUP(CONCATENATE(D718,"-",E718),'[2]Three Phase - UG'!$C$8:$T$18,12,FALSE),""),"")</f>
        <v/>
      </c>
      <c r="M718" s="679" t="str">
        <f>IF(D718&lt;&gt;"",IF(E718&lt;&gt;"",VLOOKUP(CONCATENATE(D718,"-",E718),'[2]Three Phase - UG'!$C$8:$T$18,13,FALSE),""),"")</f>
        <v/>
      </c>
      <c r="N718" s="678" t="str">
        <f>IF(D718&lt;&gt;"",IF(E718&lt;&gt;"",VLOOKUP(CONCATENATE(D718,"-",E718),'[2]Three Phase - UG'!$C$8:$T$18,15,FALSE)*1000000,""),"")</f>
        <v/>
      </c>
      <c r="O718" s="679"/>
      <c r="P718" s="678"/>
      <c r="W718" s="671"/>
      <c r="X718" s="606"/>
      <c r="Y718" s="606"/>
      <c r="Z718" s="606"/>
      <c r="AA718" s="606"/>
      <c r="AB718" s="606"/>
      <c r="AC718" s="606"/>
      <c r="AD718" s="606"/>
      <c r="AE718" s="606"/>
      <c r="AF718" s="625"/>
      <c r="AG718" s="625"/>
      <c r="AH718" s="625"/>
      <c r="AI718" s="625"/>
      <c r="AJ718" s="625"/>
      <c r="AK718" s="625"/>
      <c r="AL718" s="625"/>
      <c r="AM718" s="625"/>
    </row>
    <row r="719" spans="2:39" s="672" customFormat="1" x14ac:dyDescent="0.25">
      <c r="B719" s="677"/>
      <c r="C719" s="677"/>
      <c r="D719" s="676"/>
      <c r="E719" s="675"/>
      <c r="F719" s="675"/>
      <c r="G719" s="673"/>
      <c r="H719" s="674"/>
      <c r="I719" s="673"/>
      <c r="J719" s="679" t="str">
        <f>IF(D719&lt;&gt;"",IF(E719&lt;&gt;"",VLOOKUP(CONCATENATE(D719,"-",E719),'[2]Three Phase - UG'!$C$8:$T$18,9,FALSE),""),"")</f>
        <v/>
      </c>
      <c r="K719" s="679" t="str">
        <f>IF(D719&lt;&gt;"",IF(E719&lt;&gt;"",VLOOKUP(CONCATENATE(D719,"-",E719),'[2]Three Phase - UG'!$C$8:$T$18,10,FALSE),""),"")</f>
        <v/>
      </c>
      <c r="L719" s="679" t="str">
        <f>IF(D719&lt;&gt;"",IF(E719&lt;&gt;"",VLOOKUP(CONCATENATE(D719,"-",E719),'[2]Three Phase - UG'!$C$8:$T$18,12,FALSE),""),"")</f>
        <v/>
      </c>
      <c r="M719" s="679" t="str">
        <f>IF(D719&lt;&gt;"",IF(E719&lt;&gt;"",VLOOKUP(CONCATENATE(D719,"-",E719),'[2]Three Phase - UG'!$C$8:$T$18,13,FALSE),""),"")</f>
        <v/>
      </c>
      <c r="N719" s="678" t="str">
        <f>IF(D719&lt;&gt;"",IF(E719&lt;&gt;"",VLOOKUP(CONCATENATE(D719,"-",E719),'[2]Three Phase - UG'!$C$8:$T$18,15,FALSE)*1000000,""),"")</f>
        <v/>
      </c>
      <c r="O719" s="679"/>
      <c r="P719" s="678"/>
      <c r="W719" s="671"/>
      <c r="X719" s="606"/>
      <c r="Y719" s="606"/>
      <c r="Z719" s="606"/>
      <c r="AA719" s="606"/>
      <c r="AB719" s="606"/>
      <c r="AC719" s="606"/>
      <c r="AD719" s="606"/>
      <c r="AE719" s="606"/>
      <c r="AF719" s="625"/>
      <c r="AG719" s="625"/>
      <c r="AH719" s="625"/>
      <c r="AI719" s="625"/>
      <c r="AJ719" s="625"/>
      <c r="AK719" s="625"/>
      <c r="AL719" s="625"/>
      <c r="AM719" s="625"/>
    </row>
    <row r="720" spans="2:39" s="672" customFormat="1" x14ac:dyDescent="0.25">
      <c r="B720" s="677"/>
      <c r="C720" s="677"/>
      <c r="D720" s="676"/>
      <c r="E720" s="675"/>
      <c r="F720" s="675"/>
      <c r="G720" s="673"/>
      <c r="H720" s="674"/>
      <c r="I720" s="673"/>
      <c r="J720" s="679" t="str">
        <f>IF(D720&lt;&gt;"",IF(E720&lt;&gt;"",VLOOKUP(CONCATENATE(D720,"-",E720),'[2]Three Phase - UG'!$C$8:$T$18,9,FALSE),""),"")</f>
        <v/>
      </c>
      <c r="K720" s="679" t="str">
        <f>IF(D720&lt;&gt;"",IF(E720&lt;&gt;"",VLOOKUP(CONCATENATE(D720,"-",E720),'[2]Three Phase - UG'!$C$8:$T$18,10,FALSE),""),"")</f>
        <v/>
      </c>
      <c r="L720" s="679" t="str">
        <f>IF(D720&lt;&gt;"",IF(E720&lt;&gt;"",VLOOKUP(CONCATENATE(D720,"-",E720),'[2]Three Phase - UG'!$C$8:$T$18,12,FALSE),""),"")</f>
        <v/>
      </c>
      <c r="M720" s="679" t="str">
        <f>IF(D720&lt;&gt;"",IF(E720&lt;&gt;"",VLOOKUP(CONCATENATE(D720,"-",E720),'[2]Three Phase - UG'!$C$8:$T$18,13,FALSE),""),"")</f>
        <v/>
      </c>
      <c r="N720" s="678" t="str">
        <f>IF(D720&lt;&gt;"",IF(E720&lt;&gt;"",VLOOKUP(CONCATENATE(D720,"-",E720),'[2]Three Phase - UG'!$C$8:$T$18,15,FALSE)*1000000,""),"")</f>
        <v/>
      </c>
      <c r="O720" s="679"/>
      <c r="P720" s="678"/>
      <c r="W720" s="671"/>
      <c r="X720" s="606"/>
      <c r="Y720" s="606"/>
      <c r="Z720" s="606"/>
      <c r="AA720" s="606"/>
      <c r="AB720" s="606"/>
      <c r="AC720" s="606"/>
      <c r="AD720" s="606"/>
      <c r="AE720" s="606"/>
      <c r="AF720" s="625"/>
      <c r="AG720" s="625"/>
      <c r="AH720" s="625"/>
      <c r="AI720" s="625"/>
      <c r="AJ720" s="625"/>
      <c r="AK720" s="625"/>
      <c r="AL720" s="625"/>
      <c r="AM720" s="625"/>
    </row>
    <row r="721" spans="2:39" s="672" customFormat="1" x14ac:dyDescent="0.25">
      <c r="B721" s="677"/>
      <c r="C721" s="677"/>
      <c r="D721" s="676"/>
      <c r="E721" s="675"/>
      <c r="F721" s="675"/>
      <c r="G721" s="673"/>
      <c r="H721" s="674"/>
      <c r="I721" s="673"/>
      <c r="J721" s="679" t="str">
        <f>IF(D721&lt;&gt;"",IF(E721&lt;&gt;"",VLOOKUP(CONCATENATE(D721,"-",E721),'[2]Three Phase - UG'!$C$8:$T$18,9,FALSE),""),"")</f>
        <v/>
      </c>
      <c r="K721" s="679" t="str">
        <f>IF(D721&lt;&gt;"",IF(E721&lt;&gt;"",VLOOKUP(CONCATENATE(D721,"-",E721),'[2]Three Phase - UG'!$C$8:$T$18,10,FALSE),""),"")</f>
        <v/>
      </c>
      <c r="L721" s="679" t="str">
        <f>IF(D721&lt;&gt;"",IF(E721&lt;&gt;"",VLOOKUP(CONCATENATE(D721,"-",E721),'[2]Three Phase - UG'!$C$8:$T$18,12,FALSE),""),"")</f>
        <v/>
      </c>
      <c r="M721" s="679" t="str">
        <f>IF(D721&lt;&gt;"",IF(E721&lt;&gt;"",VLOOKUP(CONCATENATE(D721,"-",E721),'[2]Three Phase - UG'!$C$8:$T$18,13,FALSE),""),"")</f>
        <v/>
      </c>
      <c r="N721" s="678" t="str">
        <f>IF(D721&lt;&gt;"",IF(E721&lt;&gt;"",VLOOKUP(CONCATENATE(D721,"-",E721),'[2]Three Phase - UG'!$C$8:$T$18,15,FALSE)*1000000,""),"")</f>
        <v/>
      </c>
      <c r="O721" s="679"/>
      <c r="P721" s="678"/>
      <c r="W721" s="671"/>
      <c r="X721" s="606"/>
      <c r="Y721" s="606"/>
      <c r="Z721" s="606"/>
      <c r="AA721" s="606"/>
      <c r="AB721" s="606"/>
      <c r="AC721" s="606"/>
      <c r="AD721" s="606"/>
      <c r="AE721" s="606"/>
      <c r="AF721" s="625"/>
      <c r="AG721" s="625"/>
      <c r="AH721" s="625"/>
      <c r="AI721" s="625"/>
      <c r="AJ721" s="625"/>
      <c r="AK721" s="625"/>
      <c r="AL721" s="625"/>
      <c r="AM721" s="625"/>
    </row>
    <row r="722" spans="2:39" s="672" customFormat="1" x14ac:dyDescent="0.25">
      <c r="B722" s="677"/>
      <c r="C722" s="677"/>
      <c r="D722" s="676"/>
      <c r="E722" s="675"/>
      <c r="F722" s="675"/>
      <c r="G722" s="673"/>
      <c r="H722" s="674"/>
      <c r="I722" s="673"/>
      <c r="J722" s="679" t="str">
        <f>IF(D722&lt;&gt;"",IF(E722&lt;&gt;"",VLOOKUP(CONCATENATE(D722,"-",E722),'[2]Three Phase - UG'!$C$8:$T$18,9,FALSE),""),"")</f>
        <v/>
      </c>
      <c r="K722" s="679" t="str">
        <f>IF(D722&lt;&gt;"",IF(E722&lt;&gt;"",VLOOKUP(CONCATENATE(D722,"-",E722),'[2]Three Phase - UG'!$C$8:$T$18,10,FALSE),""),"")</f>
        <v/>
      </c>
      <c r="L722" s="679" t="str">
        <f>IF(D722&lt;&gt;"",IF(E722&lt;&gt;"",VLOOKUP(CONCATENATE(D722,"-",E722),'[2]Three Phase - UG'!$C$8:$T$18,12,FALSE),""),"")</f>
        <v/>
      </c>
      <c r="M722" s="679" t="str">
        <f>IF(D722&lt;&gt;"",IF(E722&lt;&gt;"",VLOOKUP(CONCATENATE(D722,"-",E722),'[2]Three Phase - UG'!$C$8:$T$18,13,FALSE),""),"")</f>
        <v/>
      </c>
      <c r="N722" s="678" t="str">
        <f>IF(D722&lt;&gt;"",IF(E722&lt;&gt;"",VLOOKUP(CONCATENATE(D722,"-",E722),'[2]Three Phase - UG'!$C$8:$T$18,15,FALSE)*1000000,""),"")</f>
        <v/>
      </c>
      <c r="O722" s="679"/>
      <c r="P722" s="678"/>
      <c r="W722" s="671"/>
      <c r="X722" s="606"/>
      <c r="Y722" s="606"/>
      <c r="Z722" s="606"/>
      <c r="AA722" s="606"/>
      <c r="AB722" s="606"/>
      <c r="AC722" s="606"/>
      <c r="AD722" s="606"/>
      <c r="AE722" s="606"/>
      <c r="AF722" s="625"/>
      <c r="AG722" s="625"/>
      <c r="AH722" s="625"/>
      <c r="AI722" s="625"/>
      <c r="AJ722" s="625"/>
      <c r="AK722" s="625"/>
      <c r="AL722" s="625"/>
      <c r="AM722" s="625"/>
    </row>
    <row r="723" spans="2:39" s="672" customFormat="1" x14ac:dyDescent="0.25">
      <c r="B723" s="677"/>
      <c r="C723" s="677"/>
      <c r="D723" s="676"/>
      <c r="E723" s="675"/>
      <c r="F723" s="675"/>
      <c r="G723" s="673"/>
      <c r="H723" s="674"/>
      <c r="I723" s="673"/>
      <c r="J723" s="679" t="str">
        <f>IF(D723&lt;&gt;"",IF(E723&lt;&gt;"",VLOOKUP(CONCATENATE(D723,"-",E723),'[2]Three Phase - UG'!$C$8:$T$18,9,FALSE),""),"")</f>
        <v/>
      </c>
      <c r="K723" s="679" t="str">
        <f>IF(D723&lt;&gt;"",IF(E723&lt;&gt;"",VLOOKUP(CONCATENATE(D723,"-",E723),'[2]Three Phase - UG'!$C$8:$T$18,10,FALSE),""),"")</f>
        <v/>
      </c>
      <c r="L723" s="679" t="str">
        <f>IF(D723&lt;&gt;"",IF(E723&lt;&gt;"",VLOOKUP(CONCATENATE(D723,"-",E723),'[2]Three Phase - UG'!$C$8:$T$18,12,FALSE),""),"")</f>
        <v/>
      </c>
      <c r="M723" s="679" t="str">
        <f>IF(D723&lt;&gt;"",IF(E723&lt;&gt;"",VLOOKUP(CONCATENATE(D723,"-",E723),'[2]Three Phase - UG'!$C$8:$T$18,13,FALSE),""),"")</f>
        <v/>
      </c>
      <c r="N723" s="678" t="str">
        <f>IF(D723&lt;&gt;"",IF(E723&lt;&gt;"",VLOOKUP(CONCATENATE(D723,"-",E723),'[2]Three Phase - UG'!$C$8:$T$18,15,FALSE)*1000000,""),"")</f>
        <v/>
      </c>
      <c r="O723" s="679"/>
      <c r="P723" s="678"/>
      <c r="W723" s="671"/>
      <c r="X723" s="606"/>
      <c r="Y723" s="606"/>
      <c r="Z723" s="606"/>
      <c r="AA723" s="606"/>
      <c r="AB723" s="606"/>
      <c r="AC723" s="606"/>
      <c r="AD723" s="606"/>
      <c r="AE723" s="606"/>
      <c r="AF723" s="625"/>
      <c r="AG723" s="625"/>
      <c r="AH723" s="625"/>
      <c r="AI723" s="625"/>
      <c r="AJ723" s="625"/>
      <c r="AK723" s="625"/>
      <c r="AL723" s="625"/>
      <c r="AM723" s="625"/>
    </row>
    <row r="724" spans="2:39" s="672" customFormat="1" x14ac:dyDescent="0.25">
      <c r="B724" s="677"/>
      <c r="C724" s="677"/>
      <c r="D724" s="676"/>
      <c r="E724" s="675"/>
      <c r="F724" s="675"/>
      <c r="G724" s="673"/>
      <c r="H724" s="674"/>
      <c r="I724" s="673"/>
      <c r="J724" s="679" t="str">
        <f>IF(D724&lt;&gt;"",IF(E724&lt;&gt;"",VLOOKUP(CONCATENATE(D724,"-",E724),'[2]Three Phase - UG'!$C$8:$T$18,9,FALSE),""),"")</f>
        <v/>
      </c>
      <c r="K724" s="679" t="str">
        <f>IF(D724&lt;&gt;"",IF(E724&lt;&gt;"",VLOOKUP(CONCATENATE(D724,"-",E724),'[2]Three Phase - UG'!$C$8:$T$18,10,FALSE),""),"")</f>
        <v/>
      </c>
      <c r="L724" s="679" t="str">
        <f>IF(D724&lt;&gt;"",IF(E724&lt;&gt;"",VLOOKUP(CONCATENATE(D724,"-",E724),'[2]Three Phase - UG'!$C$8:$T$18,12,FALSE),""),"")</f>
        <v/>
      </c>
      <c r="M724" s="679" t="str">
        <f>IF(D724&lt;&gt;"",IF(E724&lt;&gt;"",VLOOKUP(CONCATENATE(D724,"-",E724),'[2]Three Phase - UG'!$C$8:$T$18,13,FALSE),""),"")</f>
        <v/>
      </c>
      <c r="N724" s="678" t="str">
        <f>IF(D724&lt;&gt;"",IF(E724&lt;&gt;"",VLOOKUP(CONCATENATE(D724,"-",E724),'[2]Three Phase - UG'!$C$8:$T$18,15,FALSE)*1000000,""),"")</f>
        <v/>
      </c>
      <c r="O724" s="679"/>
      <c r="P724" s="678"/>
      <c r="W724" s="671"/>
      <c r="X724" s="606"/>
      <c r="Y724" s="606"/>
      <c r="Z724" s="606"/>
      <c r="AA724" s="606"/>
      <c r="AB724" s="606"/>
      <c r="AC724" s="606"/>
      <c r="AD724" s="606"/>
      <c r="AE724" s="606"/>
      <c r="AF724" s="625"/>
      <c r="AG724" s="625"/>
      <c r="AH724" s="625"/>
      <c r="AI724" s="625"/>
      <c r="AJ724" s="625"/>
      <c r="AK724" s="625"/>
      <c r="AL724" s="625"/>
      <c r="AM724" s="625"/>
    </row>
    <row r="725" spans="2:39" s="672" customFormat="1" x14ac:dyDescent="0.25">
      <c r="B725" s="677"/>
      <c r="C725" s="677"/>
      <c r="D725" s="676"/>
      <c r="E725" s="675"/>
      <c r="F725" s="675"/>
      <c r="G725" s="673"/>
      <c r="H725" s="674"/>
      <c r="I725" s="673"/>
      <c r="J725" s="679" t="str">
        <f>IF(D725&lt;&gt;"",IF(E725&lt;&gt;"",VLOOKUP(CONCATENATE(D725,"-",E725),'[2]Three Phase - UG'!$C$8:$T$18,9,FALSE),""),"")</f>
        <v/>
      </c>
      <c r="K725" s="679" t="str">
        <f>IF(D725&lt;&gt;"",IF(E725&lt;&gt;"",VLOOKUP(CONCATENATE(D725,"-",E725),'[2]Three Phase - UG'!$C$8:$T$18,10,FALSE),""),"")</f>
        <v/>
      </c>
      <c r="L725" s="679" t="str">
        <f>IF(D725&lt;&gt;"",IF(E725&lt;&gt;"",VLOOKUP(CONCATENATE(D725,"-",E725),'[2]Three Phase - UG'!$C$8:$T$18,12,FALSE),""),"")</f>
        <v/>
      </c>
      <c r="M725" s="679" t="str">
        <f>IF(D725&lt;&gt;"",IF(E725&lt;&gt;"",VLOOKUP(CONCATENATE(D725,"-",E725),'[2]Three Phase - UG'!$C$8:$T$18,13,FALSE),""),"")</f>
        <v/>
      </c>
      <c r="N725" s="678" t="str">
        <f>IF(D725&lt;&gt;"",IF(E725&lt;&gt;"",VLOOKUP(CONCATENATE(D725,"-",E725),'[2]Three Phase - UG'!$C$8:$T$18,15,FALSE)*1000000,""),"")</f>
        <v/>
      </c>
      <c r="O725" s="679"/>
      <c r="P725" s="678"/>
      <c r="W725" s="671"/>
      <c r="X725" s="606"/>
      <c r="Y725" s="606"/>
      <c r="Z725" s="606"/>
      <c r="AA725" s="606"/>
      <c r="AB725" s="606"/>
      <c r="AC725" s="606"/>
      <c r="AD725" s="606"/>
      <c r="AE725" s="606"/>
      <c r="AF725" s="625"/>
      <c r="AG725" s="625"/>
      <c r="AH725" s="625"/>
      <c r="AI725" s="625"/>
      <c r="AJ725" s="625"/>
      <c r="AK725" s="625"/>
      <c r="AL725" s="625"/>
      <c r="AM725" s="625"/>
    </row>
    <row r="726" spans="2:39" s="672" customFormat="1" x14ac:dyDescent="0.25">
      <c r="B726" s="677"/>
      <c r="C726" s="677"/>
      <c r="D726" s="676"/>
      <c r="E726" s="675"/>
      <c r="F726" s="675"/>
      <c r="G726" s="673"/>
      <c r="H726" s="674"/>
      <c r="I726" s="673"/>
      <c r="J726" s="679" t="str">
        <f>IF(D726&lt;&gt;"",IF(E726&lt;&gt;"",VLOOKUP(CONCATENATE(D726,"-",E726),'[2]Three Phase - UG'!$C$8:$T$18,9,FALSE),""),"")</f>
        <v/>
      </c>
      <c r="K726" s="679" t="str">
        <f>IF(D726&lt;&gt;"",IF(E726&lt;&gt;"",VLOOKUP(CONCATENATE(D726,"-",E726),'[2]Three Phase - UG'!$C$8:$T$18,10,FALSE),""),"")</f>
        <v/>
      </c>
      <c r="L726" s="679" t="str">
        <f>IF(D726&lt;&gt;"",IF(E726&lt;&gt;"",VLOOKUP(CONCATENATE(D726,"-",E726),'[2]Three Phase - UG'!$C$8:$T$18,12,FALSE),""),"")</f>
        <v/>
      </c>
      <c r="M726" s="679" t="str">
        <f>IF(D726&lt;&gt;"",IF(E726&lt;&gt;"",VLOOKUP(CONCATENATE(D726,"-",E726),'[2]Three Phase - UG'!$C$8:$T$18,13,FALSE),""),"")</f>
        <v/>
      </c>
      <c r="N726" s="678" t="str">
        <f>IF(D726&lt;&gt;"",IF(E726&lt;&gt;"",VLOOKUP(CONCATENATE(D726,"-",E726),'[2]Three Phase - UG'!$C$8:$T$18,15,FALSE)*1000000,""),"")</f>
        <v/>
      </c>
      <c r="O726" s="679"/>
      <c r="P726" s="678"/>
      <c r="W726" s="671"/>
      <c r="X726" s="606"/>
      <c r="Y726" s="606"/>
      <c r="Z726" s="606"/>
      <c r="AA726" s="606"/>
      <c r="AB726" s="606"/>
      <c r="AC726" s="606"/>
      <c r="AD726" s="606"/>
      <c r="AE726" s="606"/>
      <c r="AF726" s="625"/>
      <c r="AG726" s="625"/>
      <c r="AH726" s="625"/>
      <c r="AI726" s="625"/>
      <c r="AJ726" s="625"/>
      <c r="AK726" s="625"/>
      <c r="AL726" s="625"/>
      <c r="AM726" s="625"/>
    </row>
    <row r="727" spans="2:39" s="672" customFormat="1" x14ac:dyDescent="0.25">
      <c r="B727" s="677"/>
      <c r="C727" s="677"/>
      <c r="D727" s="676"/>
      <c r="E727" s="675"/>
      <c r="F727" s="675"/>
      <c r="G727" s="673"/>
      <c r="H727" s="674"/>
      <c r="I727" s="673"/>
      <c r="J727" s="679" t="str">
        <f>IF(D727&lt;&gt;"",IF(E727&lt;&gt;"",VLOOKUP(CONCATENATE(D727,"-",E727),'[2]Three Phase - UG'!$C$8:$T$18,9,FALSE),""),"")</f>
        <v/>
      </c>
      <c r="K727" s="679" t="str">
        <f>IF(D727&lt;&gt;"",IF(E727&lt;&gt;"",VLOOKUP(CONCATENATE(D727,"-",E727),'[2]Three Phase - UG'!$C$8:$T$18,10,FALSE),""),"")</f>
        <v/>
      </c>
      <c r="L727" s="679" t="str">
        <f>IF(D727&lt;&gt;"",IF(E727&lt;&gt;"",VLOOKUP(CONCATENATE(D727,"-",E727),'[2]Three Phase - UG'!$C$8:$T$18,12,FALSE),""),"")</f>
        <v/>
      </c>
      <c r="M727" s="679" t="str">
        <f>IF(D727&lt;&gt;"",IF(E727&lt;&gt;"",VLOOKUP(CONCATENATE(D727,"-",E727),'[2]Three Phase - UG'!$C$8:$T$18,13,FALSE),""),"")</f>
        <v/>
      </c>
      <c r="N727" s="678" t="str">
        <f>IF(D727&lt;&gt;"",IF(E727&lt;&gt;"",VLOOKUP(CONCATENATE(D727,"-",E727),'[2]Three Phase - UG'!$C$8:$T$18,15,FALSE)*1000000,""),"")</f>
        <v/>
      </c>
      <c r="O727" s="679"/>
      <c r="P727" s="678"/>
      <c r="W727" s="671"/>
      <c r="X727" s="606"/>
      <c r="Y727" s="606"/>
      <c r="Z727" s="606"/>
      <c r="AA727" s="606"/>
      <c r="AB727" s="606"/>
      <c r="AC727" s="606"/>
      <c r="AD727" s="606"/>
      <c r="AE727" s="606"/>
      <c r="AF727" s="625"/>
      <c r="AG727" s="625"/>
      <c r="AH727" s="625"/>
      <c r="AI727" s="625"/>
      <c r="AJ727" s="625"/>
      <c r="AK727" s="625"/>
      <c r="AL727" s="625"/>
      <c r="AM727" s="625"/>
    </row>
    <row r="728" spans="2:39" s="672" customFormat="1" x14ac:dyDescent="0.25">
      <c r="B728" s="677"/>
      <c r="C728" s="677"/>
      <c r="D728" s="676"/>
      <c r="E728" s="675"/>
      <c r="F728" s="675"/>
      <c r="G728" s="673"/>
      <c r="H728" s="674"/>
      <c r="I728" s="673"/>
      <c r="J728" s="679" t="str">
        <f>IF(D728&lt;&gt;"",IF(E728&lt;&gt;"",VLOOKUP(CONCATENATE(D728,"-",E728),'[2]Three Phase - UG'!$C$8:$T$18,9,FALSE),""),"")</f>
        <v/>
      </c>
      <c r="K728" s="679" t="str">
        <f>IF(D728&lt;&gt;"",IF(E728&lt;&gt;"",VLOOKUP(CONCATENATE(D728,"-",E728),'[2]Three Phase - UG'!$C$8:$T$18,10,FALSE),""),"")</f>
        <v/>
      </c>
      <c r="L728" s="679" t="str">
        <f>IF(D728&lt;&gt;"",IF(E728&lt;&gt;"",VLOOKUP(CONCATENATE(D728,"-",E728),'[2]Three Phase - UG'!$C$8:$T$18,12,FALSE),""),"")</f>
        <v/>
      </c>
      <c r="M728" s="679" t="str">
        <f>IF(D728&lt;&gt;"",IF(E728&lt;&gt;"",VLOOKUP(CONCATENATE(D728,"-",E728),'[2]Three Phase - UG'!$C$8:$T$18,13,FALSE),""),"")</f>
        <v/>
      </c>
      <c r="N728" s="678" t="str">
        <f>IF(D728&lt;&gt;"",IF(E728&lt;&gt;"",VLOOKUP(CONCATENATE(D728,"-",E728),'[2]Three Phase - UG'!$C$8:$T$18,15,FALSE)*1000000,""),"")</f>
        <v/>
      </c>
      <c r="O728" s="679"/>
      <c r="P728" s="678"/>
      <c r="W728" s="671"/>
      <c r="X728" s="606"/>
      <c r="Y728" s="606"/>
      <c r="Z728" s="606"/>
      <c r="AA728" s="606"/>
      <c r="AB728" s="606"/>
      <c r="AC728" s="606"/>
      <c r="AD728" s="606"/>
      <c r="AE728" s="606"/>
      <c r="AF728" s="625"/>
      <c r="AG728" s="625"/>
      <c r="AH728" s="625"/>
      <c r="AI728" s="625"/>
      <c r="AJ728" s="625"/>
      <c r="AK728" s="625"/>
      <c r="AL728" s="625"/>
      <c r="AM728" s="625"/>
    </row>
    <row r="729" spans="2:39" s="672" customFormat="1" x14ac:dyDescent="0.25">
      <c r="B729" s="677"/>
      <c r="C729" s="677"/>
      <c r="D729" s="676"/>
      <c r="E729" s="675"/>
      <c r="F729" s="675"/>
      <c r="G729" s="673"/>
      <c r="H729" s="674"/>
      <c r="I729" s="673"/>
      <c r="J729" s="679" t="str">
        <f>IF(D729&lt;&gt;"",IF(E729&lt;&gt;"",VLOOKUP(CONCATENATE(D729,"-",E729),'[2]Three Phase - UG'!$C$8:$T$18,9,FALSE),""),"")</f>
        <v/>
      </c>
      <c r="K729" s="679" t="str">
        <f>IF(D729&lt;&gt;"",IF(E729&lt;&gt;"",VLOOKUP(CONCATENATE(D729,"-",E729),'[2]Three Phase - UG'!$C$8:$T$18,10,FALSE),""),"")</f>
        <v/>
      </c>
      <c r="L729" s="679" t="str">
        <f>IF(D729&lt;&gt;"",IF(E729&lt;&gt;"",VLOOKUP(CONCATENATE(D729,"-",E729),'[2]Three Phase - UG'!$C$8:$T$18,12,FALSE),""),"")</f>
        <v/>
      </c>
      <c r="M729" s="679" t="str">
        <f>IF(D729&lt;&gt;"",IF(E729&lt;&gt;"",VLOOKUP(CONCATENATE(D729,"-",E729),'[2]Three Phase - UG'!$C$8:$T$18,13,FALSE),""),"")</f>
        <v/>
      </c>
      <c r="N729" s="678" t="str">
        <f>IF(D729&lt;&gt;"",IF(E729&lt;&gt;"",VLOOKUP(CONCATENATE(D729,"-",E729),'[2]Three Phase - UG'!$C$8:$T$18,15,FALSE)*1000000,""),"")</f>
        <v/>
      </c>
      <c r="O729" s="679"/>
      <c r="P729" s="678"/>
      <c r="W729" s="671"/>
      <c r="X729" s="606"/>
      <c r="Y729" s="606"/>
      <c r="Z729" s="606"/>
      <c r="AA729" s="606"/>
      <c r="AB729" s="606"/>
      <c r="AC729" s="606"/>
      <c r="AD729" s="606"/>
      <c r="AE729" s="606"/>
      <c r="AF729" s="625"/>
      <c r="AG729" s="625"/>
      <c r="AH729" s="625"/>
      <c r="AI729" s="625"/>
      <c r="AJ729" s="625"/>
      <c r="AK729" s="625"/>
      <c r="AL729" s="625"/>
      <c r="AM729" s="625"/>
    </row>
    <row r="730" spans="2:39" s="672" customFormat="1" x14ac:dyDescent="0.25">
      <c r="B730" s="677"/>
      <c r="C730" s="677"/>
      <c r="D730" s="676"/>
      <c r="E730" s="675"/>
      <c r="F730" s="675"/>
      <c r="G730" s="673"/>
      <c r="H730" s="674"/>
      <c r="I730" s="673"/>
      <c r="J730" s="679" t="str">
        <f>IF(D730&lt;&gt;"",IF(E730&lt;&gt;"",VLOOKUP(CONCATENATE(D730,"-",E730),'[2]Three Phase - UG'!$C$8:$T$18,9,FALSE),""),"")</f>
        <v/>
      </c>
      <c r="K730" s="679" t="str">
        <f>IF(D730&lt;&gt;"",IF(E730&lt;&gt;"",VLOOKUP(CONCATENATE(D730,"-",E730),'[2]Three Phase - UG'!$C$8:$T$18,10,FALSE),""),"")</f>
        <v/>
      </c>
      <c r="L730" s="679" t="str">
        <f>IF(D730&lt;&gt;"",IF(E730&lt;&gt;"",VLOOKUP(CONCATENATE(D730,"-",E730),'[2]Three Phase - UG'!$C$8:$T$18,12,FALSE),""),"")</f>
        <v/>
      </c>
      <c r="M730" s="679" t="str">
        <f>IF(D730&lt;&gt;"",IF(E730&lt;&gt;"",VLOOKUP(CONCATENATE(D730,"-",E730),'[2]Three Phase - UG'!$C$8:$T$18,13,FALSE),""),"")</f>
        <v/>
      </c>
      <c r="N730" s="678" t="str">
        <f>IF(D730&lt;&gt;"",IF(E730&lt;&gt;"",VLOOKUP(CONCATENATE(D730,"-",E730),'[2]Three Phase - UG'!$C$8:$T$18,15,FALSE)*1000000,""),"")</f>
        <v/>
      </c>
      <c r="O730" s="679"/>
      <c r="P730" s="678"/>
      <c r="W730" s="671"/>
      <c r="X730" s="606"/>
      <c r="Y730" s="606"/>
      <c r="Z730" s="606"/>
      <c r="AA730" s="606"/>
      <c r="AB730" s="606"/>
      <c r="AC730" s="606"/>
      <c r="AD730" s="606"/>
      <c r="AE730" s="606"/>
      <c r="AF730" s="625"/>
      <c r="AG730" s="625"/>
      <c r="AH730" s="625"/>
      <c r="AI730" s="625"/>
      <c r="AJ730" s="625"/>
      <c r="AK730" s="625"/>
      <c r="AL730" s="625"/>
      <c r="AM730" s="625"/>
    </row>
    <row r="731" spans="2:39" s="672" customFormat="1" x14ac:dyDescent="0.25">
      <c r="B731" s="677"/>
      <c r="C731" s="677"/>
      <c r="D731" s="676"/>
      <c r="E731" s="675"/>
      <c r="F731" s="675"/>
      <c r="G731" s="673"/>
      <c r="H731" s="674"/>
      <c r="I731" s="673"/>
      <c r="J731" s="679" t="str">
        <f>IF(D731&lt;&gt;"",IF(E731&lt;&gt;"",VLOOKUP(CONCATENATE(D731,"-",E731),'[2]Three Phase - UG'!$C$8:$T$18,9,FALSE),""),"")</f>
        <v/>
      </c>
      <c r="K731" s="679" t="str">
        <f>IF(D731&lt;&gt;"",IF(E731&lt;&gt;"",VLOOKUP(CONCATENATE(D731,"-",E731),'[2]Three Phase - UG'!$C$8:$T$18,10,FALSE),""),"")</f>
        <v/>
      </c>
      <c r="L731" s="679" t="str">
        <f>IF(D731&lt;&gt;"",IF(E731&lt;&gt;"",VLOOKUP(CONCATENATE(D731,"-",E731),'[2]Three Phase - UG'!$C$8:$T$18,12,FALSE),""),"")</f>
        <v/>
      </c>
      <c r="M731" s="679" t="str">
        <f>IF(D731&lt;&gt;"",IF(E731&lt;&gt;"",VLOOKUP(CONCATENATE(D731,"-",E731),'[2]Three Phase - UG'!$C$8:$T$18,13,FALSE),""),"")</f>
        <v/>
      </c>
      <c r="N731" s="678" t="str">
        <f>IF(D731&lt;&gt;"",IF(E731&lt;&gt;"",VLOOKUP(CONCATENATE(D731,"-",E731),'[2]Three Phase - UG'!$C$8:$T$18,15,FALSE)*1000000,""),"")</f>
        <v/>
      </c>
      <c r="O731" s="679"/>
      <c r="P731" s="678"/>
      <c r="W731" s="671"/>
      <c r="X731" s="606"/>
      <c r="Y731" s="606"/>
      <c r="Z731" s="606"/>
      <c r="AA731" s="606"/>
      <c r="AB731" s="606"/>
      <c r="AC731" s="606"/>
      <c r="AD731" s="606"/>
      <c r="AE731" s="606"/>
      <c r="AF731" s="625"/>
      <c r="AG731" s="625"/>
      <c r="AH731" s="625"/>
      <c r="AI731" s="625"/>
      <c r="AJ731" s="625"/>
      <c r="AK731" s="625"/>
      <c r="AL731" s="625"/>
      <c r="AM731" s="625"/>
    </row>
    <row r="732" spans="2:39" s="672" customFormat="1" x14ac:dyDescent="0.25">
      <c r="B732" s="677"/>
      <c r="C732" s="677"/>
      <c r="D732" s="676"/>
      <c r="E732" s="675"/>
      <c r="F732" s="675"/>
      <c r="G732" s="673"/>
      <c r="H732" s="674"/>
      <c r="I732" s="673"/>
      <c r="J732" s="679" t="str">
        <f>IF(D732&lt;&gt;"",IF(E732&lt;&gt;"",VLOOKUP(CONCATENATE(D732,"-",E732),'[2]Three Phase - UG'!$C$8:$T$18,9,FALSE),""),"")</f>
        <v/>
      </c>
      <c r="K732" s="679" t="str">
        <f>IF(D732&lt;&gt;"",IF(E732&lt;&gt;"",VLOOKUP(CONCATENATE(D732,"-",E732),'[2]Three Phase - UG'!$C$8:$T$18,10,FALSE),""),"")</f>
        <v/>
      </c>
      <c r="L732" s="679" t="str">
        <f>IF(D732&lt;&gt;"",IF(E732&lt;&gt;"",VLOOKUP(CONCATENATE(D732,"-",E732),'[2]Three Phase - UG'!$C$8:$T$18,12,FALSE),""),"")</f>
        <v/>
      </c>
      <c r="M732" s="679" t="str">
        <f>IF(D732&lt;&gt;"",IF(E732&lt;&gt;"",VLOOKUP(CONCATENATE(D732,"-",E732),'[2]Three Phase - UG'!$C$8:$T$18,13,FALSE),""),"")</f>
        <v/>
      </c>
      <c r="N732" s="678" t="str">
        <f>IF(D732&lt;&gt;"",IF(E732&lt;&gt;"",VLOOKUP(CONCATENATE(D732,"-",E732),'[2]Three Phase - UG'!$C$8:$T$18,15,FALSE)*1000000,""),"")</f>
        <v/>
      </c>
      <c r="O732" s="679"/>
      <c r="P732" s="678"/>
      <c r="W732" s="671"/>
      <c r="X732" s="606"/>
      <c r="Y732" s="606"/>
      <c r="Z732" s="606"/>
      <c r="AA732" s="606"/>
      <c r="AB732" s="606"/>
      <c r="AC732" s="606"/>
      <c r="AD732" s="606"/>
      <c r="AE732" s="606"/>
      <c r="AF732" s="625"/>
      <c r="AG732" s="625"/>
      <c r="AH732" s="625"/>
      <c r="AI732" s="625"/>
      <c r="AJ732" s="625"/>
      <c r="AK732" s="625"/>
      <c r="AL732" s="625"/>
      <c r="AM732" s="625"/>
    </row>
    <row r="733" spans="2:39" s="672" customFormat="1" x14ac:dyDescent="0.25">
      <c r="B733" s="677"/>
      <c r="C733" s="677"/>
      <c r="D733" s="676"/>
      <c r="E733" s="675"/>
      <c r="F733" s="675"/>
      <c r="G733" s="673"/>
      <c r="H733" s="674"/>
      <c r="I733" s="673"/>
      <c r="J733" s="679" t="str">
        <f>IF(D733&lt;&gt;"",IF(E733&lt;&gt;"",VLOOKUP(CONCATENATE(D733,"-",E733),'[2]Three Phase - UG'!$C$8:$T$18,9,FALSE),""),"")</f>
        <v/>
      </c>
      <c r="K733" s="679" t="str">
        <f>IF(D733&lt;&gt;"",IF(E733&lt;&gt;"",VLOOKUP(CONCATENATE(D733,"-",E733),'[2]Three Phase - UG'!$C$8:$T$18,10,FALSE),""),"")</f>
        <v/>
      </c>
      <c r="L733" s="679" t="str">
        <f>IF(D733&lt;&gt;"",IF(E733&lt;&gt;"",VLOOKUP(CONCATENATE(D733,"-",E733),'[2]Three Phase - UG'!$C$8:$T$18,12,FALSE),""),"")</f>
        <v/>
      </c>
      <c r="M733" s="679" t="str">
        <f>IF(D733&lt;&gt;"",IF(E733&lt;&gt;"",VLOOKUP(CONCATENATE(D733,"-",E733),'[2]Three Phase - UG'!$C$8:$T$18,13,FALSE),""),"")</f>
        <v/>
      </c>
      <c r="N733" s="678" t="str">
        <f>IF(D733&lt;&gt;"",IF(E733&lt;&gt;"",VLOOKUP(CONCATENATE(D733,"-",E733),'[2]Three Phase - UG'!$C$8:$T$18,15,FALSE)*1000000,""),"")</f>
        <v/>
      </c>
      <c r="O733" s="679"/>
      <c r="P733" s="678"/>
      <c r="W733" s="671"/>
      <c r="X733" s="606"/>
      <c r="Y733" s="606"/>
      <c r="Z733" s="606"/>
      <c r="AA733" s="606"/>
      <c r="AB733" s="606"/>
      <c r="AC733" s="606"/>
      <c r="AD733" s="606"/>
      <c r="AE733" s="606"/>
      <c r="AF733" s="625"/>
      <c r="AG733" s="625"/>
      <c r="AH733" s="625"/>
      <c r="AI733" s="625"/>
      <c r="AJ733" s="625"/>
      <c r="AK733" s="625"/>
      <c r="AL733" s="625"/>
      <c r="AM733" s="625"/>
    </row>
    <row r="734" spans="2:39" s="672" customFormat="1" x14ac:dyDescent="0.25">
      <c r="B734" s="677"/>
      <c r="C734" s="677"/>
      <c r="D734" s="676"/>
      <c r="E734" s="675"/>
      <c r="F734" s="675"/>
      <c r="G734" s="673"/>
      <c r="H734" s="674"/>
      <c r="I734" s="673"/>
      <c r="J734" s="679" t="str">
        <f>IF(D734&lt;&gt;"",IF(E734&lt;&gt;"",VLOOKUP(CONCATENATE(D734,"-",E734),'[2]Three Phase - UG'!$C$8:$T$18,9,FALSE),""),"")</f>
        <v/>
      </c>
      <c r="K734" s="679" t="str">
        <f>IF(D734&lt;&gt;"",IF(E734&lt;&gt;"",VLOOKUP(CONCATENATE(D734,"-",E734),'[2]Three Phase - UG'!$C$8:$T$18,10,FALSE),""),"")</f>
        <v/>
      </c>
      <c r="L734" s="679" t="str">
        <f>IF(D734&lt;&gt;"",IF(E734&lt;&gt;"",VLOOKUP(CONCATENATE(D734,"-",E734),'[2]Three Phase - UG'!$C$8:$T$18,12,FALSE),""),"")</f>
        <v/>
      </c>
      <c r="M734" s="679" t="str">
        <f>IF(D734&lt;&gt;"",IF(E734&lt;&gt;"",VLOOKUP(CONCATENATE(D734,"-",E734),'[2]Three Phase - UG'!$C$8:$T$18,13,FALSE),""),"")</f>
        <v/>
      </c>
      <c r="N734" s="678" t="str">
        <f>IF(D734&lt;&gt;"",IF(E734&lt;&gt;"",VLOOKUP(CONCATENATE(D734,"-",E734),'[2]Three Phase - UG'!$C$8:$T$18,15,FALSE)*1000000,""),"")</f>
        <v/>
      </c>
      <c r="O734" s="679"/>
      <c r="P734" s="678"/>
      <c r="W734" s="671"/>
      <c r="X734" s="606"/>
      <c r="Y734" s="606"/>
      <c r="Z734" s="606"/>
      <c r="AA734" s="606"/>
      <c r="AB734" s="606"/>
      <c r="AC734" s="606"/>
      <c r="AD734" s="606"/>
      <c r="AE734" s="606"/>
      <c r="AF734" s="625"/>
      <c r="AG734" s="625"/>
      <c r="AH734" s="625"/>
      <c r="AI734" s="625"/>
      <c r="AJ734" s="625"/>
      <c r="AK734" s="625"/>
      <c r="AL734" s="625"/>
      <c r="AM734" s="625"/>
    </row>
    <row r="735" spans="2:39" s="672" customFormat="1" x14ac:dyDescent="0.25">
      <c r="B735" s="677"/>
      <c r="C735" s="677"/>
      <c r="D735" s="676"/>
      <c r="E735" s="675"/>
      <c r="F735" s="675"/>
      <c r="G735" s="673"/>
      <c r="H735" s="674"/>
      <c r="I735" s="673"/>
      <c r="J735" s="679" t="str">
        <f>IF(D735&lt;&gt;"",IF(E735&lt;&gt;"",VLOOKUP(CONCATENATE(D735,"-",E735),'[2]Three Phase - UG'!$C$8:$T$18,9,FALSE),""),"")</f>
        <v/>
      </c>
      <c r="K735" s="679" t="str">
        <f>IF(D735&lt;&gt;"",IF(E735&lt;&gt;"",VLOOKUP(CONCATENATE(D735,"-",E735),'[2]Three Phase - UG'!$C$8:$T$18,10,FALSE),""),"")</f>
        <v/>
      </c>
      <c r="L735" s="679" t="str">
        <f>IF(D735&lt;&gt;"",IF(E735&lt;&gt;"",VLOOKUP(CONCATENATE(D735,"-",E735),'[2]Three Phase - UG'!$C$8:$T$18,12,FALSE),""),"")</f>
        <v/>
      </c>
      <c r="M735" s="679" t="str">
        <f>IF(D735&lt;&gt;"",IF(E735&lt;&gt;"",VLOOKUP(CONCATENATE(D735,"-",E735),'[2]Three Phase - UG'!$C$8:$T$18,13,FALSE),""),"")</f>
        <v/>
      </c>
      <c r="N735" s="678" t="str">
        <f>IF(D735&lt;&gt;"",IF(E735&lt;&gt;"",VLOOKUP(CONCATENATE(D735,"-",E735),'[2]Three Phase - UG'!$C$8:$T$18,15,FALSE)*1000000,""),"")</f>
        <v/>
      </c>
      <c r="O735" s="679"/>
      <c r="P735" s="678"/>
      <c r="W735" s="671"/>
      <c r="X735" s="606"/>
      <c r="Y735" s="606"/>
      <c r="Z735" s="606"/>
      <c r="AA735" s="606"/>
      <c r="AB735" s="606"/>
      <c r="AC735" s="606"/>
      <c r="AD735" s="606"/>
      <c r="AE735" s="606"/>
      <c r="AF735" s="625"/>
      <c r="AG735" s="625"/>
      <c r="AH735" s="625"/>
      <c r="AI735" s="625"/>
      <c r="AJ735" s="625"/>
      <c r="AK735" s="625"/>
      <c r="AL735" s="625"/>
      <c r="AM735" s="625"/>
    </row>
    <row r="736" spans="2:39" s="672" customFormat="1" x14ac:dyDescent="0.25">
      <c r="B736" s="677"/>
      <c r="C736" s="677"/>
      <c r="D736" s="676"/>
      <c r="E736" s="675"/>
      <c r="F736" s="675"/>
      <c r="G736" s="673"/>
      <c r="H736" s="674"/>
      <c r="I736" s="673"/>
      <c r="J736" s="679" t="str">
        <f>IF(D736&lt;&gt;"",IF(E736&lt;&gt;"",VLOOKUP(CONCATENATE(D736,"-",E736),'[2]Three Phase - UG'!$C$8:$T$18,9,FALSE),""),"")</f>
        <v/>
      </c>
      <c r="K736" s="679" t="str">
        <f>IF(D736&lt;&gt;"",IF(E736&lt;&gt;"",VLOOKUP(CONCATENATE(D736,"-",E736),'[2]Three Phase - UG'!$C$8:$T$18,10,FALSE),""),"")</f>
        <v/>
      </c>
      <c r="L736" s="679" t="str">
        <f>IF(D736&lt;&gt;"",IF(E736&lt;&gt;"",VLOOKUP(CONCATENATE(D736,"-",E736),'[2]Three Phase - UG'!$C$8:$T$18,12,FALSE),""),"")</f>
        <v/>
      </c>
      <c r="M736" s="679" t="str">
        <f>IF(D736&lt;&gt;"",IF(E736&lt;&gt;"",VLOOKUP(CONCATENATE(D736,"-",E736),'[2]Three Phase - UG'!$C$8:$T$18,13,FALSE),""),"")</f>
        <v/>
      </c>
      <c r="N736" s="678" t="str">
        <f>IF(D736&lt;&gt;"",IF(E736&lt;&gt;"",VLOOKUP(CONCATENATE(D736,"-",E736),'[2]Three Phase - UG'!$C$8:$T$18,15,FALSE)*1000000,""),"")</f>
        <v/>
      </c>
      <c r="O736" s="679"/>
      <c r="P736" s="678"/>
      <c r="W736" s="671"/>
      <c r="X736" s="606"/>
      <c r="Y736" s="606"/>
      <c r="Z736" s="606"/>
      <c r="AA736" s="606"/>
      <c r="AB736" s="606"/>
      <c r="AC736" s="606"/>
      <c r="AD736" s="606"/>
      <c r="AE736" s="606"/>
      <c r="AF736" s="625"/>
      <c r="AG736" s="625"/>
      <c r="AH736" s="625"/>
      <c r="AI736" s="625"/>
      <c r="AJ736" s="625"/>
      <c r="AK736" s="625"/>
      <c r="AL736" s="625"/>
      <c r="AM736" s="625"/>
    </row>
    <row r="737" spans="2:39" s="672" customFormat="1" x14ac:dyDescent="0.25">
      <c r="B737" s="677"/>
      <c r="C737" s="677"/>
      <c r="D737" s="676"/>
      <c r="E737" s="675"/>
      <c r="F737" s="675"/>
      <c r="G737" s="673"/>
      <c r="H737" s="674"/>
      <c r="I737" s="673"/>
      <c r="J737" s="679" t="str">
        <f>IF(D737&lt;&gt;"",IF(E737&lt;&gt;"",VLOOKUP(CONCATENATE(D737,"-",E737),'[2]Three Phase - UG'!$C$8:$T$18,9,FALSE),""),"")</f>
        <v/>
      </c>
      <c r="K737" s="679" t="str">
        <f>IF(D737&lt;&gt;"",IF(E737&lt;&gt;"",VLOOKUP(CONCATENATE(D737,"-",E737),'[2]Three Phase - UG'!$C$8:$T$18,10,FALSE),""),"")</f>
        <v/>
      </c>
      <c r="L737" s="679" t="str">
        <f>IF(D737&lt;&gt;"",IF(E737&lt;&gt;"",VLOOKUP(CONCATENATE(D737,"-",E737),'[2]Three Phase - UG'!$C$8:$T$18,12,FALSE),""),"")</f>
        <v/>
      </c>
      <c r="M737" s="679" t="str">
        <f>IF(D737&lt;&gt;"",IF(E737&lt;&gt;"",VLOOKUP(CONCATENATE(D737,"-",E737),'[2]Three Phase - UG'!$C$8:$T$18,13,FALSE),""),"")</f>
        <v/>
      </c>
      <c r="N737" s="678" t="str">
        <f>IF(D737&lt;&gt;"",IF(E737&lt;&gt;"",VLOOKUP(CONCATENATE(D737,"-",E737),'[2]Three Phase - UG'!$C$8:$T$18,15,FALSE)*1000000,""),"")</f>
        <v/>
      </c>
      <c r="O737" s="679"/>
      <c r="P737" s="678"/>
      <c r="W737" s="671"/>
      <c r="X737" s="606"/>
      <c r="Y737" s="606"/>
      <c r="Z737" s="606"/>
      <c r="AA737" s="606"/>
      <c r="AB737" s="606"/>
      <c r="AC737" s="606"/>
      <c r="AD737" s="606"/>
      <c r="AE737" s="606"/>
      <c r="AF737" s="625"/>
      <c r="AG737" s="625"/>
      <c r="AH737" s="625"/>
      <c r="AI737" s="625"/>
      <c r="AJ737" s="625"/>
      <c r="AK737" s="625"/>
      <c r="AL737" s="625"/>
      <c r="AM737" s="625"/>
    </row>
    <row r="738" spans="2:39" s="672" customFormat="1" x14ac:dyDescent="0.25">
      <c r="B738" s="677"/>
      <c r="C738" s="677"/>
      <c r="D738" s="676"/>
      <c r="E738" s="675"/>
      <c r="F738" s="675"/>
      <c r="G738" s="673"/>
      <c r="H738" s="674"/>
      <c r="I738" s="673"/>
      <c r="J738" s="679" t="str">
        <f>IF(D738&lt;&gt;"",IF(E738&lt;&gt;"",VLOOKUP(CONCATENATE(D738,"-",E738),'[2]Three Phase - UG'!$C$8:$T$18,9,FALSE),""),"")</f>
        <v/>
      </c>
      <c r="K738" s="679" t="str">
        <f>IF(D738&lt;&gt;"",IF(E738&lt;&gt;"",VLOOKUP(CONCATENATE(D738,"-",E738),'[2]Three Phase - UG'!$C$8:$T$18,10,FALSE),""),"")</f>
        <v/>
      </c>
      <c r="L738" s="679" t="str">
        <f>IF(D738&lt;&gt;"",IF(E738&lt;&gt;"",VLOOKUP(CONCATENATE(D738,"-",E738),'[2]Three Phase - UG'!$C$8:$T$18,12,FALSE),""),"")</f>
        <v/>
      </c>
      <c r="M738" s="679" t="str">
        <f>IF(D738&lt;&gt;"",IF(E738&lt;&gt;"",VLOOKUP(CONCATENATE(D738,"-",E738),'[2]Three Phase - UG'!$C$8:$T$18,13,FALSE),""),"")</f>
        <v/>
      </c>
      <c r="N738" s="678" t="str">
        <f>IF(D738&lt;&gt;"",IF(E738&lt;&gt;"",VLOOKUP(CONCATENATE(D738,"-",E738),'[2]Three Phase - UG'!$C$8:$T$18,15,FALSE)*1000000,""),"")</f>
        <v/>
      </c>
      <c r="O738" s="679"/>
      <c r="P738" s="678"/>
      <c r="W738" s="671"/>
      <c r="X738" s="606"/>
      <c r="Y738" s="606"/>
      <c r="Z738" s="606"/>
      <c r="AA738" s="606"/>
      <c r="AB738" s="606"/>
      <c r="AC738" s="606"/>
      <c r="AD738" s="606"/>
      <c r="AE738" s="606"/>
      <c r="AF738" s="625"/>
      <c r="AG738" s="625"/>
      <c r="AH738" s="625"/>
      <c r="AI738" s="625"/>
      <c r="AJ738" s="625"/>
      <c r="AK738" s="625"/>
      <c r="AL738" s="625"/>
      <c r="AM738" s="625"/>
    </row>
    <row r="739" spans="2:39" s="672" customFormat="1" x14ac:dyDescent="0.25">
      <c r="B739" s="677"/>
      <c r="C739" s="677"/>
      <c r="D739" s="676"/>
      <c r="E739" s="675"/>
      <c r="F739" s="675"/>
      <c r="G739" s="673"/>
      <c r="H739" s="674"/>
      <c r="I739" s="673"/>
      <c r="J739" s="679" t="str">
        <f>IF(D739&lt;&gt;"",IF(E739&lt;&gt;"",VLOOKUP(CONCATENATE(D739,"-",E739),'[2]Three Phase - UG'!$C$8:$T$18,9,FALSE),""),"")</f>
        <v/>
      </c>
      <c r="K739" s="679" t="str">
        <f>IF(D739&lt;&gt;"",IF(E739&lt;&gt;"",VLOOKUP(CONCATENATE(D739,"-",E739),'[2]Three Phase - UG'!$C$8:$T$18,10,FALSE),""),"")</f>
        <v/>
      </c>
      <c r="L739" s="679" t="str">
        <f>IF(D739&lt;&gt;"",IF(E739&lt;&gt;"",VLOOKUP(CONCATENATE(D739,"-",E739),'[2]Three Phase - UG'!$C$8:$T$18,12,FALSE),""),"")</f>
        <v/>
      </c>
      <c r="M739" s="679" t="str">
        <f>IF(D739&lt;&gt;"",IF(E739&lt;&gt;"",VLOOKUP(CONCATENATE(D739,"-",E739),'[2]Three Phase - UG'!$C$8:$T$18,13,FALSE),""),"")</f>
        <v/>
      </c>
      <c r="N739" s="678" t="str">
        <f>IF(D739&lt;&gt;"",IF(E739&lt;&gt;"",VLOOKUP(CONCATENATE(D739,"-",E739),'[2]Three Phase - UG'!$C$8:$T$18,15,FALSE)*1000000,""),"")</f>
        <v/>
      </c>
      <c r="O739" s="679"/>
      <c r="P739" s="678"/>
      <c r="W739" s="671"/>
      <c r="X739" s="606"/>
      <c r="Y739" s="606"/>
      <c r="Z739" s="606"/>
      <c r="AA739" s="606"/>
      <c r="AB739" s="606"/>
      <c r="AC739" s="606"/>
      <c r="AD739" s="606"/>
      <c r="AE739" s="606"/>
      <c r="AF739" s="625"/>
      <c r="AG739" s="625"/>
      <c r="AH739" s="625"/>
      <c r="AI739" s="625"/>
      <c r="AJ739" s="625"/>
      <c r="AK739" s="625"/>
      <c r="AL739" s="625"/>
      <c r="AM739" s="625"/>
    </row>
    <row r="740" spans="2:39" s="672" customFormat="1" x14ac:dyDescent="0.25">
      <c r="B740" s="677"/>
      <c r="C740" s="677"/>
      <c r="D740" s="676"/>
      <c r="E740" s="675"/>
      <c r="F740" s="675"/>
      <c r="G740" s="673"/>
      <c r="H740" s="674"/>
      <c r="I740" s="673"/>
      <c r="J740" s="679" t="str">
        <f>IF(D740&lt;&gt;"",IF(E740&lt;&gt;"",VLOOKUP(CONCATENATE(D740,"-",E740),'[2]Three Phase - UG'!$C$8:$T$18,9,FALSE),""),"")</f>
        <v/>
      </c>
      <c r="K740" s="679" t="str">
        <f>IF(D740&lt;&gt;"",IF(E740&lt;&gt;"",VLOOKUP(CONCATENATE(D740,"-",E740),'[2]Three Phase - UG'!$C$8:$T$18,10,FALSE),""),"")</f>
        <v/>
      </c>
      <c r="L740" s="679" t="str">
        <f>IF(D740&lt;&gt;"",IF(E740&lt;&gt;"",VLOOKUP(CONCATENATE(D740,"-",E740),'[2]Three Phase - UG'!$C$8:$T$18,12,FALSE),""),"")</f>
        <v/>
      </c>
      <c r="M740" s="679" t="str">
        <f>IF(D740&lt;&gt;"",IF(E740&lt;&gt;"",VLOOKUP(CONCATENATE(D740,"-",E740),'[2]Three Phase - UG'!$C$8:$T$18,13,FALSE),""),"")</f>
        <v/>
      </c>
      <c r="N740" s="678" t="str">
        <f>IF(D740&lt;&gt;"",IF(E740&lt;&gt;"",VLOOKUP(CONCATENATE(D740,"-",E740),'[2]Three Phase - UG'!$C$8:$T$18,15,FALSE)*1000000,""),"")</f>
        <v/>
      </c>
      <c r="O740" s="679"/>
      <c r="P740" s="678"/>
      <c r="W740" s="671"/>
      <c r="X740" s="606"/>
      <c r="Y740" s="606"/>
      <c r="Z740" s="606"/>
      <c r="AA740" s="606"/>
      <c r="AB740" s="606"/>
      <c r="AC740" s="606"/>
      <c r="AD740" s="606"/>
      <c r="AE740" s="606"/>
      <c r="AF740" s="625"/>
      <c r="AG740" s="625"/>
      <c r="AH740" s="625"/>
      <c r="AI740" s="625"/>
      <c r="AJ740" s="625"/>
      <c r="AK740" s="625"/>
      <c r="AL740" s="625"/>
      <c r="AM740" s="625"/>
    </row>
    <row r="741" spans="2:39" s="672" customFormat="1" x14ac:dyDescent="0.25">
      <c r="B741" s="677"/>
      <c r="C741" s="677"/>
      <c r="D741" s="676"/>
      <c r="E741" s="675"/>
      <c r="F741" s="675"/>
      <c r="G741" s="673"/>
      <c r="H741" s="674"/>
      <c r="I741" s="673"/>
      <c r="J741" s="679" t="str">
        <f>IF(D741&lt;&gt;"",IF(E741&lt;&gt;"",VLOOKUP(CONCATENATE(D741,"-",E741),'[2]Three Phase - UG'!$C$8:$T$18,9,FALSE),""),"")</f>
        <v/>
      </c>
      <c r="K741" s="679" t="str">
        <f>IF(D741&lt;&gt;"",IF(E741&lt;&gt;"",VLOOKUP(CONCATENATE(D741,"-",E741),'[2]Three Phase - UG'!$C$8:$T$18,10,FALSE),""),"")</f>
        <v/>
      </c>
      <c r="L741" s="679" t="str">
        <f>IF(D741&lt;&gt;"",IF(E741&lt;&gt;"",VLOOKUP(CONCATENATE(D741,"-",E741),'[2]Three Phase - UG'!$C$8:$T$18,12,FALSE),""),"")</f>
        <v/>
      </c>
      <c r="M741" s="679" t="str">
        <f>IF(D741&lt;&gt;"",IF(E741&lt;&gt;"",VLOOKUP(CONCATENATE(D741,"-",E741),'[2]Three Phase - UG'!$C$8:$T$18,13,FALSE),""),"")</f>
        <v/>
      </c>
      <c r="N741" s="678" t="str">
        <f>IF(D741&lt;&gt;"",IF(E741&lt;&gt;"",VLOOKUP(CONCATENATE(D741,"-",E741),'[2]Three Phase - UG'!$C$8:$T$18,15,FALSE)*1000000,""),"")</f>
        <v/>
      </c>
      <c r="O741" s="679"/>
      <c r="P741" s="678"/>
      <c r="W741" s="671"/>
      <c r="X741" s="606"/>
      <c r="Y741" s="606"/>
      <c r="Z741" s="606"/>
      <c r="AA741" s="606"/>
      <c r="AB741" s="606"/>
      <c r="AC741" s="606"/>
      <c r="AD741" s="606"/>
      <c r="AE741" s="606"/>
      <c r="AF741" s="625"/>
      <c r="AG741" s="625"/>
      <c r="AH741" s="625"/>
      <c r="AI741" s="625"/>
      <c r="AJ741" s="625"/>
      <c r="AK741" s="625"/>
      <c r="AL741" s="625"/>
      <c r="AM741" s="625"/>
    </row>
    <row r="742" spans="2:39" s="672" customFormat="1" x14ac:dyDescent="0.25">
      <c r="B742" s="677"/>
      <c r="C742" s="677"/>
      <c r="D742" s="676"/>
      <c r="E742" s="675"/>
      <c r="F742" s="675"/>
      <c r="G742" s="673"/>
      <c r="H742" s="674"/>
      <c r="I742" s="673"/>
      <c r="J742" s="679" t="str">
        <f>IF(D742&lt;&gt;"",IF(E742&lt;&gt;"",VLOOKUP(CONCATENATE(D742,"-",E742),'[2]Three Phase - UG'!$C$8:$T$18,9,FALSE),""),"")</f>
        <v/>
      </c>
      <c r="K742" s="679" t="str">
        <f>IF(D742&lt;&gt;"",IF(E742&lt;&gt;"",VLOOKUP(CONCATENATE(D742,"-",E742),'[2]Three Phase - UG'!$C$8:$T$18,10,FALSE),""),"")</f>
        <v/>
      </c>
      <c r="L742" s="679" t="str">
        <f>IF(D742&lt;&gt;"",IF(E742&lt;&gt;"",VLOOKUP(CONCATENATE(D742,"-",E742),'[2]Three Phase - UG'!$C$8:$T$18,12,FALSE),""),"")</f>
        <v/>
      </c>
      <c r="M742" s="679" t="str">
        <f>IF(D742&lt;&gt;"",IF(E742&lt;&gt;"",VLOOKUP(CONCATENATE(D742,"-",E742),'[2]Three Phase - UG'!$C$8:$T$18,13,FALSE),""),"")</f>
        <v/>
      </c>
      <c r="N742" s="678" t="str">
        <f>IF(D742&lt;&gt;"",IF(E742&lt;&gt;"",VLOOKUP(CONCATENATE(D742,"-",E742),'[2]Three Phase - UG'!$C$8:$T$18,15,FALSE)*1000000,""),"")</f>
        <v/>
      </c>
      <c r="O742" s="679"/>
      <c r="P742" s="678"/>
      <c r="W742" s="671"/>
      <c r="X742" s="606"/>
      <c r="Y742" s="606"/>
      <c r="Z742" s="606"/>
      <c r="AA742" s="606"/>
      <c r="AB742" s="606"/>
      <c r="AC742" s="606"/>
      <c r="AD742" s="606"/>
      <c r="AE742" s="606"/>
      <c r="AF742" s="625"/>
      <c r="AG742" s="625"/>
      <c r="AH742" s="625"/>
      <c r="AI742" s="625"/>
      <c r="AJ742" s="625"/>
      <c r="AK742" s="625"/>
      <c r="AL742" s="625"/>
      <c r="AM742" s="625"/>
    </row>
    <row r="743" spans="2:39" s="672" customFormat="1" x14ac:dyDescent="0.25">
      <c r="B743" s="677"/>
      <c r="C743" s="677"/>
      <c r="D743" s="676"/>
      <c r="E743" s="675"/>
      <c r="F743" s="675"/>
      <c r="G743" s="673"/>
      <c r="H743" s="674"/>
      <c r="I743" s="673"/>
      <c r="J743" s="679" t="str">
        <f>IF(D743&lt;&gt;"",IF(E743&lt;&gt;"",VLOOKUP(CONCATENATE(D743,"-",E743),'[2]Three Phase - UG'!$C$8:$T$18,9,FALSE),""),"")</f>
        <v/>
      </c>
      <c r="K743" s="679" t="str">
        <f>IF(D743&lt;&gt;"",IF(E743&lt;&gt;"",VLOOKUP(CONCATENATE(D743,"-",E743),'[2]Three Phase - UG'!$C$8:$T$18,10,FALSE),""),"")</f>
        <v/>
      </c>
      <c r="L743" s="679" t="str">
        <f>IF(D743&lt;&gt;"",IF(E743&lt;&gt;"",VLOOKUP(CONCATENATE(D743,"-",E743),'[2]Three Phase - UG'!$C$8:$T$18,12,FALSE),""),"")</f>
        <v/>
      </c>
      <c r="M743" s="679" t="str">
        <f>IF(D743&lt;&gt;"",IF(E743&lt;&gt;"",VLOOKUP(CONCATENATE(D743,"-",E743),'[2]Three Phase - UG'!$C$8:$T$18,13,FALSE),""),"")</f>
        <v/>
      </c>
      <c r="N743" s="678" t="str">
        <f>IF(D743&lt;&gt;"",IF(E743&lt;&gt;"",VLOOKUP(CONCATENATE(D743,"-",E743),'[2]Three Phase - UG'!$C$8:$T$18,15,FALSE)*1000000,""),"")</f>
        <v/>
      </c>
      <c r="O743" s="679"/>
      <c r="P743" s="678"/>
      <c r="W743" s="671"/>
      <c r="X743" s="606"/>
      <c r="Y743" s="606"/>
      <c r="Z743" s="606"/>
      <c r="AA743" s="606"/>
      <c r="AB743" s="606"/>
      <c r="AC743" s="606"/>
      <c r="AD743" s="606"/>
      <c r="AE743" s="606"/>
      <c r="AF743" s="625"/>
      <c r="AG743" s="625"/>
      <c r="AH743" s="625"/>
      <c r="AI743" s="625"/>
      <c r="AJ743" s="625"/>
      <c r="AK743" s="625"/>
      <c r="AL743" s="625"/>
      <c r="AM743" s="625"/>
    </row>
    <row r="744" spans="2:39" s="672" customFormat="1" x14ac:dyDescent="0.25">
      <c r="B744" s="677"/>
      <c r="C744" s="677"/>
      <c r="D744" s="676"/>
      <c r="E744" s="675"/>
      <c r="F744" s="675"/>
      <c r="G744" s="673"/>
      <c r="H744" s="674"/>
      <c r="I744" s="673"/>
      <c r="J744" s="679" t="str">
        <f>IF(D744&lt;&gt;"",IF(E744&lt;&gt;"",VLOOKUP(CONCATENATE(D744,"-",E744),'[2]Three Phase - UG'!$C$8:$T$18,9,FALSE),""),"")</f>
        <v/>
      </c>
      <c r="K744" s="679" t="str">
        <f>IF(D744&lt;&gt;"",IF(E744&lt;&gt;"",VLOOKUP(CONCATENATE(D744,"-",E744),'[2]Three Phase - UG'!$C$8:$T$18,10,FALSE),""),"")</f>
        <v/>
      </c>
      <c r="L744" s="679" t="str">
        <f>IF(D744&lt;&gt;"",IF(E744&lt;&gt;"",VLOOKUP(CONCATENATE(D744,"-",E744),'[2]Three Phase - UG'!$C$8:$T$18,12,FALSE),""),"")</f>
        <v/>
      </c>
      <c r="M744" s="679" t="str">
        <f>IF(D744&lt;&gt;"",IF(E744&lt;&gt;"",VLOOKUP(CONCATENATE(D744,"-",E744),'[2]Three Phase - UG'!$C$8:$T$18,13,FALSE),""),"")</f>
        <v/>
      </c>
      <c r="N744" s="678" t="str">
        <f>IF(D744&lt;&gt;"",IF(E744&lt;&gt;"",VLOOKUP(CONCATENATE(D744,"-",E744),'[2]Three Phase - UG'!$C$8:$T$18,15,FALSE)*1000000,""),"")</f>
        <v/>
      </c>
      <c r="O744" s="679"/>
      <c r="P744" s="678"/>
      <c r="W744" s="671"/>
      <c r="X744" s="606"/>
      <c r="Y744" s="606"/>
      <c r="Z744" s="606"/>
      <c r="AA744" s="606"/>
      <c r="AB744" s="606"/>
      <c r="AC744" s="606"/>
      <c r="AD744" s="606"/>
      <c r="AE744" s="606"/>
      <c r="AF744" s="625"/>
      <c r="AG744" s="625"/>
      <c r="AH744" s="625"/>
      <c r="AI744" s="625"/>
      <c r="AJ744" s="625"/>
      <c r="AK744" s="625"/>
      <c r="AL744" s="625"/>
      <c r="AM744" s="625"/>
    </row>
    <row r="745" spans="2:39" s="672" customFormat="1" x14ac:dyDescent="0.25">
      <c r="B745" s="677"/>
      <c r="C745" s="677"/>
      <c r="D745" s="676"/>
      <c r="E745" s="675"/>
      <c r="F745" s="675"/>
      <c r="G745" s="673"/>
      <c r="H745" s="674"/>
      <c r="I745" s="673"/>
      <c r="J745" s="679" t="str">
        <f>IF(D745&lt;&gt;"",IF(E745&lt;&gt;"",VLOOKUP(CONCATENATE(D745,"-",E745),'[2]Three Phase - UG'!$C$8:$T$18,9,FALSE),""),"")</f>
        <v/>
      </c>
      <c r="K745" s="679" t="str">
        <f>IF(D745&lt;&gt;"",IF(E745&lt;&gt;"",VLOOKUP(CONCATENATE(D745,"-",E745),'[2]Three Phase - UG'!$C$8:$T$18,10,FALSE),""),"")</f>
        <v/>
      </c>
      <c r="L745" s="679" t="str">
        <f>IF(D745&lt;&gt;"",IF(E745&lt;&gt;"",VLOOKUP(CONCATENATE(D745,"-",E745),'[2]Three Phase - UG'!$C$8:$T$18,12,FALSE),""),"")</f>
        <v/>
      </c>
      <c r="M745" s="679" t="str">
        <f>IF(D745&lt;&gt;"",IF(E745&lt;&gt;"",VLOOKUP(CONCATENATE(D745,"-",E745),'[2]Three Phase - UG'!$C$8:$T$18,13,FALSE),""),"")</f>
        <v/>
      </c>
      <c r="N745" s="678" t="str">
        <f>IF(D745&lt;&gt;"",IF(E745&lt;&gt;"",VLOOKUP(CONCATENATE(D745,"-",E745),'[2]Three Phase - UG'!$C$8:$T$18,15,FALSE)*1000000,""),"")</f>
        <v/>
      </c>
      <c r="O745" s="679"/>
      <c r="P745" s="678"/>
      <c r="W745" s="671"/>
      <c r="X745" s="606"/>
      <c r="Y745" s="606"/>
      <c r="Z745" s="606"/>
      <c r="AA745" s="606"/>
      <c r="AB745" s="606"/>
      <c r="AC745" s="606"/>
      <c r="AD745" s="606"/>
      <c r="AE745" s="606"/>
      <c r="AF745" s="625"/>
      <c r="AG745" s="625"/>
      <c r="AH745" s="625"/>
      <c r="AI745" s="625"/>
      <c r="AJ745" s="625"/>
      <c r="AK745" s="625"/>
      <c r="AL745" s="625"/>
      <c r="AM745" s="625"/>
    </row>
    <row r="746" spans="2:39" s="672" customFormat="1" x14ac:dyDescent="0.25">
      <c r="B746" s="677"/>
      <c r="C746" s="677"/>
      <c r="D746" s="676"/>
      <c r="E746" s="675"/>
      <c r="F746" s="675"/>
      <c r="G746" s="673"/>
      <c r="H746" s="674"/>
      <c r="I746" s="673"/>
      <c r="J746" s="679" t="str">
        <f>IF(D746&lt;&gt;"",IF(E746&lt;&gt;"",VLOOKUP(CONCATENATE(D746,"-",E746),'[2]Three Phase - UG'!$C$8:$T$18,9,FALSE),""),"")</f>
        <v/>
      </c>
      <c r="K746" s="679" t="str">
        <f>IF(D746&lt;&gt;"",IF(E746&lt;&gt;"",VLOOKUP(CONCATENATE(D746,"-",E746),'[2]Three Phase - UG'!$C$8:$T$18,10,FALSE),""),"")</f>
        <v/>
      </c>
      <c r="L746" s="679" t="str">
        <f>IF(D746&lt;&gt;"",IF(E746&lt;&gt;"",VLOOKUP(CONCATENATE(D746,"-",E746),'[2]Three Phase - UG'!$C$8:$T$18,12,FALSE),""),"")</f>
        <v/>
      </c>
      <c r="M746" s="679" t="str">
        <f>IF(D746&lt;&gt;"",IF(E746&lt;&gt;"",VLOOKUP(CONCATENATE(D746,"-",E746),'[2]Three Phase - UG'!$C$8:$T$18,13,FALSE),""),"")</f>
        <v/>
      </c>
      <c r="N746" s="678" t="str">
        <f>IF(D746&lt;&gt;"",IF(E746&lt;&gt;"",VLOOKUP(CONCATENATE(D746,"-",E746),'[2]Three Phase - UG'!$C$8:$T$18,15,FALSE)*1000000,""),"")</f>
        <v/>
      </c>
      <c r="O746" s="679"/>
      <c r="P746" s="678"/>
      <c r="W746" s="671"/>
      <c r="X746" s="606"/>
      <c r="Y746" s="606"/>
      <c r="Z746" s="606"/>
      <c r="AA746" s="606"/>
      <c r="AB746" s="606"/>
      <c r="AC746" s="606"/>
      <c r="AD746" s="606"/>
      <c r="AE746" s="606"/>
      <c r="AF746" s="625"/>
      <c r="AG746" s="625"/>
      <c r="AH746" s="625"/>
      <c r="AI746" s="625"/>
      <c r="AJ746" s="625"/>
      <c r="AK746" s="625"/>
      <c r="AL746" s="625"/>
      <c r="AM746" s="625"/>
    </row>
    <row r="747" spans="2:39" s="672" customFormat="1" x14ac:dyDescent="0.25">
      <c r="B747" s="677"/>
      <c r="C747" s="677"/>
      <c r="D747" s="676"/>
      <c r="E747" s="675"/>
      <c r="F747" s="675"/>
      <c r="G747" s="673"/>
      <c r="H747" s="674"/>
      <c r="I747" s="673"/>
      <c r="J747" s="679" t="str">
        <f>IF(D747&lt;&gt;"",IF(E747&lt;&gt;"",VLOOKUP(CONCATENATE(D747,"-",E747),'[2]Three Phase - UG'!$C$8:$T$18,9,FALSE),""),"")</f>
        <v/>
      </c>
      <c r="K747" s="679" t="str">
        <f>IF(D747&lt;&gt;"",IF(E747&lt;&gt;"",VLOOKUP(CONCATENATE(D747,"-",E747),'[2]Three Phase - UG'!$C$8:$T$18,10,FALSE),""),"")</f>
        <v/>
      </c>
      <c r="L747" s="679" t="str">
        <f>IF(D747&lt;&gt;"",IF(E747&lt;&gt;"",VLOOKUP(CONCATENATE(D747,"-",E747),'[2]Three Phase - UG'!$C$8:$T$18,12,FALSE),""),"")</f>
        <v/>
      </c>
      <c r="M747" s="679" t="str">
        <f>IF(D747&lt;&gt;"",IF(E747&lt;&gt;"",VLOOKUP(CONCATENATE(D747,"-",E747),'[2]Three Phase - UG'!$C$8:$T$18,13,FALSE),""),"")</f>
        <v/>
      </c>
      <c r="N747" s="678" t="str">
        <f>IF(D747&lt;&gt;"",IF(E747&lt;&gt;"",VLOOKUP(CONCATENATE(D747,"-",E747),'[2]Three Phase - UG'!$C$8:$T$18,15,FALSE)*1000000,""),"")</f>
        <v/>
      </c>
      <c r="O747" s="679"/>
      <c r="P747" s="678"/>
      <c r="W747" s="671"/>
      <c r="X747" s="606"/>
      <c r="Y747" s="606"/>
      <c r="Z747" s="606"/>
      <c r="AA747" s="606"/>
      <c r="AB747" s="606"/>
      <c r="AC747" s="606"/>
      <c r="AD747" s="606"/>
      <c r="AE747" s="606"/>
      <c r="AF747" s="625"/>
      <c r="AG747" s="625"/>
      <c r="AH747" s="625"/>
      <c r="AI747" s="625"/>
      <c r="AJ747" s="625"/>
      <c r="AK747" s="625"/>
      <c r="AL747" s="625"/>
      <c r="AM747" s="625"/>
    </row>
    <row r="748" spans="2:39" s="672" customFormat="1" x14ac:dyDescent="0.25">
      <c r="B748" s="677"/>
      <c r="C748" s="677"/>
      <c r="D748" s="676"/>
      <c r="E748" s="675"/>
      <c r="F748" s="675"/>
      <c r="G748" s="673"/>
      <c r="H748" s="674"/>
      <c r="I748" s="673"/>
      <c r="J748" s="679" t="str">
        <f>IF(D748&lt;&gt;"",IF(E748&lt;&gt;"",VLOOKUP(CONCATENATE(D748,"-",E748),'[2]Three Phase - UG'!$C$8:$T$18,9,FALSE),""),"")</f>
        <v/>
      </c>
      <c r="K748" s="679" t="str">
        <f>IF(D748&lt;&gt;"",IF(E748&lt;&gt;"",VLOOKUP(CONCATENATE(D748,"-",E748),'[2]Three Phase - UG'!$C$8:$T$18,10,FALSE),""),"")</f>
        <v/>
      </c>
      <c r="L748" s="679" t="str">
        <f>IF(D748&lt;&gt;"",IF(E748&lt;&gt;"",VLOOKUP(CONCATENATE(D748,"-",E748),'[2]Three Phase - UG'!$C$8:$T$18,12,FALSE),""),"")</f>
        <v/>
      </c>
      <c r="M748" s="679" t="str">
        <f>IF(D748&lt;&gt;"",IF(E748&lt;&gt;"",VLOOKUP(CONCATENATE(D748,"-",E748),'[2]Three Phase - UG'!$C$8:$T$18,13,FALSE),""),"")</f>
        <v/>
      </c>
      <c r="N748" s="678" t="str">
        <f>IF(D748&lt;&gt;"",IF(E748&lt;&gt;"",VLOOKUP(CONCATENATE(D748,"-",E748),'[2]Three Phase - UG'!$C$8:$T$18,15,FALSE)*1000000,""),"")</f>
        <v/>
      </c>
      <c r="O748" s="679"/>
      <c r="P748" s="678"/>
      <c r="W748" s="671"/>
      <c r="X748" s="606"/>
      <c r="Y748" s="606"/>
      <c r="Z748" s="606"/>
      <c r="AA748" s="606"/>
      <c r="AB748" s="606"/>
      <c r="AC748" s="606"/>
      <c r="AD748" s="606"/>
      <c r="AE748" s="606"/>
      <c r="AF748" s="625"/>
      <c r="AG748" s="625"/>
      <c r="AH748" s="625"/>
      <c r="AI748" s="625"/>
      <c r="AJ748" s="625"/>
      <c r="AK748" s="625"/>
      <c r="AL748" s="625"/>
      <c r="AM748" s="625"/>
    </row>
    <row r="749" spans="2:39" s="672" customFormat="1" x14ac:dyDescent="0.25">
      <c r="B749" s="677"/>
      <c r="C749" s="677"/>
      <c r="D749" s="676"/>
      <c r="E749" s="675"/>
      <c r="F749" s="675"/>
      <c r="G749" s="673"/>
      <c r="H749" s="674"/>
      <c r="I749" s="673"/>
      <c r="J749" s="679" t="str">
        <f>IF(D749&lt;&gt;"",IF(E749&lt;&gt;"",VLOOKUP(CONCATENATE(D749,"-",E749),'[2]Three Phase - UG'!$C$8:$T$18,9,FALSE),""),"")</f>
        <v/>
      </c>
      <c r="K749" s="679" t="str">
        <f>IF(D749&lt;&gt;"",IF(E749&lt;&gt;"",VLOOKUP(CONCATENATE(D749,"-",E749),'[2]Three Phase - UG'!$C$8:$T$18,10,FALSE),""),"")</f>
        <v/>
      </c>
      <c r="L749" s="679" t="str">
        <f>IF(D749&lt;&gt;"",IF(E749&lt;&gt;"",VLOOKUP(CONCATENATE(D749,"-",E749),'[2]Three Phase - UG'!$C$8:$T$18,12,FALSE),""),"")</f>
        <v/>
      </c>
      <c r="M749" s="679" t="str">
        <f>IF(D749&lt;&gt;"",IF(E749&lt;&gt;"",VLOOKUP(CONCATENATE(D749,"-",E749),'[2]Three Phase - UG'!$C$8:$T$18,13,FALSE),""),"")</f>
        <v/>
      </c>
      <c r="N749" s="678" t="str">
        <f>IF(D749&lt;&gt;"",IF(E749&lt;&gt;"",VLOOKUP(CONCATENATE(D749,"-",E749),'[2]Three Phase - UG'!$C$8:$T$18,15,FALSE)*1000000,""),"")</f>
        <v/>
      </c>
      <c r="O749" s="679"/>
      <c r="P749" s="678"/>
      <c r="W749" s="671"/>
      <c r="X749" s="606"/>
      <c r="Y749" s="606"/>
      <c r="Z749" s="606"/>
      <c r="AA749" s="606"/>
      <c r="AB749" s="606"/>
      <c r="AC749" s="606"/>
      <c r="AD749" s="606"/>
      <c r="AE749" s="606"/>
      <c r="AF749" s="625"/>
      <c r="AG749" s="625"/>
      <c r="AH749" s="625"/>
      <c r="AI749" s="625"/>
      <c r="AJ749" s="625"/>
      <c r="AK749" s="625"/>
      <c r="AL749" s="625"/>
      <c r="AM749" s="625"/>
    </row>
    <row r="750" spans="2:39" s="672" customFormat="1" x14ac:dyDescent="0.25">
      <c r="B750" s="677"/>
      <c r="C750" s="677"/>
      <c r="D750" s="676"/>
      <c r="E750" s="675"/>
      <c r="F750" s="675"/>
      <c r="G750" s="673"/>
      <c r="H750" s="674"/>
      <c r="I750" s="673"/>
      <c r="J750" s="679" t="str">
        <f>IF(D750&lt;&gt;"",IF(E750&lt;&gt;"",VLOOKUP(CONCATENATE(D750,"-",E750),'[2]Three Phase - UG'!$C$8:$T$18,9,FALSE),""),"")</f>
        <v/>
      </c>
      <c r="K750" s="679" t="str">
        <f>IF(D750&lt;&gt;"",IF(E750&lt;&gt;"",VLOOKUP(CONCATENATE(D750,"-",E750),'[2]Three Phase - UG'!$C$8:$T$18,10,FALSE),""),"")</f>
        <v/>
      </c>
      <c r="L750" s="679" t="str">
        <f>IF(D750&lt;&gt;"",IF(E750&lt;&gt;"",VLOOKUP(CONCATENATE(D750,"-",E750),'[2]Three Phase - UG'!$C$8:$T$18,12,FALSE),""),"")</f>
        <v/>
      </c>
      <c r="M750" s="679" t="str">
        <f>IF(D750&lt;&gt;"",IF(E750&lt;&gt;"",VLOOKUP(CONCATENATE(D750,"-",E750),'[2]Three Phase - UG'!$C$8:$T$18,13,FALSE),""),"")</f>
        <v/>
      </c>
      <c r="N750" s="678" t="str">
        <f>IF(D750&lt;&gt;"",IF(E750&lt;&gt;"",VLOOKUP(CONCATENATE(D750,"-",E750),'[2]Three Phase - UG'!$C$8:$T$18,15,FALSE)*1000000,""),"")</f>
        <v/>
      </c>
      <c r="O750" s="679"/>
      <c r="P750" s="678"/>
      <c r="W750" s="671"/>
      <c r="X750" s="606"/>
      <c r="Y750" s="606"/>
      <c r="Z750" s="606"/>
      <c r="AA750" s="606"/>
      <c r="AB750" s="606"/>
      <c r="AC750" s="606"/>
      <c r="AD750" s="606"/>
      <c r="AE750" s="606"/>
      <c r="AF750" s="625"/>
      <c r="AG750" s="625"/>
      <c r="AH750" s="625"/>
      <c r="AI750" s="625"/>
      <c r="AJ750" s="625"/>
      <c r="AK750" s="625"/>
      <c r="AL750" s="625"/>
      <c r="AM750" s="625"/>
    </row>
    <row r="751" spans="2:39" s="672" customFormat="1" x14ac:dyDescent="0.25">
      <c r="B751" s="677"/>
      <c r="C751" s="677"/>
      <c r="D751" s="676"/>
      <c r="E751" s="675"/>
      <c r="F751" s="675"/>
      <c r="G751" s="673"/>
      <c r="H751" s="674"/>
      <c r="I751" s="673"/>
      <c r="J751" s="679" t="str">
        <f>IF(D751&lt;&gt;"",IF(E751&lt;&gt;"",VLOOKUP(CONCATENATE(D751,"-",E751),'[2]Three Phase - UG'!$C$8:$T$18,9,FALSE),""),"")</f>
        <v/>
      </c>
      <c r="K751" s="679" t="str">
        <f>IF(D751&lt;&gt;"",IF(E751&lt;&gt;"",VLOOKUP(CONCATENATE(D751,"-",E751),'[2]Three Phase - UG'!$C$8:$T$18,10,FALSE),""),"")</f>
        <v/>
      </c>
      <c r="L751" s="679" t="str">
        <f>IF(D751&lt;&gt;"",IF(E751&lt;&gt;"",VLOOKUP(CONCATENATE(D751,"-",E751),'[2]Three Phase - UG'!$C$8:$T$18,12,FALSE),""),"")</f>
        <v/>
      </c>
      <c r="M751" s="679" t="str">
        <f>IF(D751&lt;&gt;"",IF(E751&lt;&gt;"",VLOOKUP(CONCATENATE(D751,"-",E751),'[2]Three Phase - UG'!$C$8:$T$18,13,FALSE),""),"")</f>
        <v/>
      </c>
      <c r="N751" s="678" t="str">
        <f>IF(D751&lt;&gt;"",IF(E751&lt;&gt;"",VLOOKUP(CONCATENATE(D751,"-",E751),'[2]Three Phase - UG'!$C$8:$T$18,15,FALSE)*1000000,""),"")</f>
        <v/>
      </c>
      <c r="O751" s="679"/>
      <c r="P751" s="678"/>
      <c r="W751" s="671"/>
      <c r="X751" s="606"/>
      <c r="Y751" s="606"/>
      <c r="Z751" s="606"/>
      <c r="AA751" s="606"/>
      <c r="AB751" s="606"/>
      <c r="AC751" s="606"/>
      <c r="AD751" s="606"/>
      <c r="AE751" s="606"/>
      <c r="AF751" s="625"/>
      <c r="AG751" s="625"/>
      <c r="AH751" s="625"/>
      <c r="AI751" s="625"/>
      <c r="AJ751" s="625"/>
      <c r="AK751" s="625"/>
      <c r="AL751" s="625"/>
      <c r="AM751" s="625"/>
    </row>
    <row r="752" spans="2:39" s="672" customFormat="1" x14ac:dyDescent="0.25">
      <c r="B752" s="677"/>
      <c r="C752" s="677"/>
      <c r="D752" s="676"/>
      <c r="E752" s="675"/>
      <c r="F752" s="675"/>
      <c r="G752" s="673"/>
      <c r="H752" s="674"/>
      <c r="I752" s="673"/>
      <c r="J752" s="679" t="str">
        <f>IF(D752&lt;&gt;"",IF(E752&lt;&gt;"",VLOOKUP(CONCATENATE(D752,"-",E752),'[2]Three Phase - UG'!$C$8:$T$18,9,FALSE),""),"")</f>
        <v/>
      </c>
      <c r="K752" s="679" t="str">
        <f>IF(D752&lt;&gt;"",IF(E752&lt;&gt;"",VLOOKUP(CONCATENATE(D752,"-",E752),'[2]Three Phase - UG'!$C$8:$T$18,10,FALSE),""),"")</f>
        <v/>
      </c>
      <c r="L752" s="679" t="str">
        <f>IF(D752&lt;&gt;"",IF(E752&lt;&gt;"",VLOOKUP(CONCATENATE(D752,"-",E752),'[2]Three Phase - UG'!$C$8:$T$18,12,FALSE),""),"")</f>
        <v/>
      </c>
      <c r="M752" s="679" t="str">
        <f>IF(D752&lt;&gt;"",IF(E752&lt;&gt;"",VLOOKUP(CONCATENATE(D752,"-",E752),'[2]Three Phase - UG'!$C$8:$T$18,13,FALSE),""),"")</f>
        <v/>
      </c>
      <c r="N752" s="678" t="str">
        <f>IF(D752&lt;&gt;"",IF(E752&lt;&gt;"",VLOOKUP(CONCATENATE(D752,"-",E752),'[2]Three Phase - UG'!$C$8:$T$18,15,FALSE)*1000000,""),"")</f>
        <v/>
      </c>
      <c r="O752" s="679"/>
      <c r="P752" s="678"/>
      <c r="W752" s="671"/>
      <c r="X752" s="606"/>
      <c r="Y752" s="606"/>
      <c r="Z752" s="606"/>
      <c r="AA752" s="606"/>
      <c r="AB752" s="606"/>
      <c r="AC752" s="606"/>
      <c r="AD752" s="606"/>
      <c r="AE752" s="606"/>
      <c r="AF752" s="625"/>
      <c r="AG752" s="625"/>
      <c r="AH752" s="625"/>
      <c r="AI752" s="625"/>
      <c r="AJ752" s="625"/>
      <c r="AK752" s="625"/>
      <c r="AL752" s="625"/>
      <c r="AM752" s="625"/>
    </row>
    <row r="753" spans="2:39" s="672" customFormat="1" x14ac:dyDescent="0.25">
      <c r="B753" s="677"/>
      <c r="C753" s="677"/>
      <c r="D753" s="676"/>
      <c r="E753" s="675"/>
      <c r="F753" s="675"/>
      <c r="G753" s="673"/>
      <c r="H753" s="674"/>
      <c r="I753" s="673"/>
      <c r="J753" s="679" t="str">
        <f>IF(D753&lt;&gt;"",IF(E753&lt;&gt;"",VLOOKUP(CONCATENATE(D753,"-",E753),'[2]Three Phase - UG'!$C$8:$T$18,9,FALSE),""),"")</f>
        <v/>
      </c>
      <c r="K753" s="679" t="str">
        <f>IF(D753&lt;&gt;"",IF(E753&lt;&gt;"",VLOOKUP(CONCATENATE(D753,"-",E753),'[2]Three Phase - UG'!$C$8:$T$18,10,FALSE),""),"")</f>
        <v/>
      </c>
      <c r="L753" s="679" t="str">
        <f>IF(D753&lt;&gt;"",IF(E753&lt;&gt;"",VLOOKUP(CONCATENATE(D753,"-",E753),'[2]Three Phase - UG'!$C$8:$T$18,12,FALSE),""),"")</f>
        <v/>
      </c>
      <c r="M753" s="679" t="str">
        <f>IF(D753&lt;&gt;"",IF(E753&lt;&gt;"",VLOOKUP(CONCATENATE(D753,"-",E753),'[2]Three Phase - UG'!$C$8:$T$18,13,FALSE),""),"")</f>
        <v/>
      </c>
      <c r="N753" s="678" t="str">
        <f>IF(D753&lt;&gt;"",IF(E753&lt;&gt;"",VLOOKUP(CONCATENATE(D753,"-",E753),'[2]Three Phase - UG'!$C$8:$T$18,15,FALSE)*1000000,""),"")</f>
        <v/>
      </c>
      <c r="O753" s="679"/>
      <c r="P753" s="678"/>
      <c r="W753" s="671"/>
      <c r="X753" s="606"/>
      <c r="Y753" s="606"/>
      <c r="Z753" s="606"/>
      <c r="AA753" s="606"/>
      <c r="AB753" s="606"/>
      <c r="AC753" s="606"/>
      <c r="AD753" s="606"/>
      <c r="AE753" s="606"/>
      <c r="AF753" s="625"/>
      <c r="AG753" s="625"/>
      <c r="AH753" s="625"/>
      <c r="AI753" s="625"/>
      <c r="AJ753" s="625"/>
      <c r="AK753" s="625"/>
      <c r="AL753" s="625"/>
      <c r="AM753" s="625"/>
    </row>
    <row r="754" spans="2:39" s="672" customFormat="1" x14ac:dyDescent="0.25">
      <c r="B754" s="677"/>
      <c r="C754" s="677"/>
      <c r="D754" s="676"/>
      <c r="E754" s="675"/>
      <c r="F754" s="675"/>
      <c r="G754" s="673"/>
      <c r="H754" s="674"/>
      <c r="I754" s="673"/>
      <c r="J754" s="679" t="str">
        <f>IF(D754&lt;&gt;"",IF(E754&lt;&gt;"",VLOOKUP(CONCATENATE(D754,"-",E754),'[2]Three Phase - UG'!$C$8:$T$18,9,FALSE),""),"")</f>
        <v/>
      </c>
      <c r="K754" s="679" t="str">
        <f>IF(D754&lt;&gt;"",IF(E754&lt;&gt;"",VLOOKUP(CONCATENATE(D754,"-",E754),'[2]Three Phase - UG'!$C$8:$T$18,10,FALSE),""),"")</f>
        <v/>
      </c>
      <c r="L754" s="679" t="str">
        <f>IF(D754&lt;&gt;"",IF(E754&lt;&gt;"",VLOOKUP(CONCATENATE(D754,"-",E754),'[2]Three Phase - UG'!$C$8:$T$18,12,FALSE),""),"")</f>
        <v/>
      </c>
      <c r="M754" s="679" t="str">
        <f>IF(D754&lt;&gt;"",IF(E754&lt;&gt;"",VLOOKUP(CONCATENATE(D754,"-",E754),'[2]Three Phase - UG'!$C$8:$T$18,13,FALSE),""),"")</f>
        <v/>
      </c>
      <c r="N754" s="678" t="str">
        <f>IF(D754&lt;&gt;"",IF(E754&lt;&gt;"",VLOOKUP(CONCATENATE(D754,"-",E754),'[2]Three Phase - UG'!$C$8:$T$18,15,FALSE)*1000000,""),"")</f>
        <v/>
      </c>
      <c r="O754" s="679"/>
      <c r="P754" s="678"/>
      <c r="W754" s="671"/>
      <c r="X754" s="606"/>
      <c r="Y754" s="606"/>
      <c r="Z754" s="606"/>
      <c r="AA754" s="606"/>
      <c r="AB754" s="606"/>
      <c r="AC754" s="606"/>
      <c r="AD754" s="606"/>
      <c r="AE754" s="606"/>
      <c r="AF754" s="625"/>
      <c r="AG754" s="625"/>
      <c r="AH754" s="625"/>
      <c r="AI754" s="625"/>
      <c r="AJ754" s="625"/>
      <c r="AK754" s="625"/>
      <c r="AL754" s="625"/>
      <c r="AM754" s="625"/>
    </row>
    <row r="755" spans="2:39" s="672" customFormat="1" x14ac:dyDescent="0.25">
      <c r="B755" s="677"/>
      <c r="C755" s="677"/>
      <c r="D755" s="676"/>
      <c r="E755" s="675"/>
      <c r="F755" s="675"/>
      <c r="G755" s="673"/>
      <c r="H755" s="674"/>
      <c r="I755" s="673"/>
      <c r="J755" s="679" t="str">
        <f>IF(D755&lt;&gt;"",IF(E755&lt;&gt;"",VLOOKUP(CONCATENATE(D755,"-",E755),'[2]Three Phase - UG'!$C$8:$T$18,9,FALSE),""),"")</f>
        <v/>
      </c>
      <c r="K755" s="679" t="str">
        <f>IF(D755&lt;&gt;"",IF(E755&lt;&gt;"",VLOOKUP(CONCATENATE(D755,"-",E755),'[2]Three Phase - UG'!$C$8:$T$18,10,FALSE),""),"")</f>
        <v/>
      </c>
      <c r="L755" s="679" t="str">
        <f>IF(D755&lt;&gt;"",IF(E755&lt;&gt;"",VLOOKUP(CONCATENATE(D755,"-",E755),'[2]Three Phase - UG'!$C$8:$T$18,12,FALSE),""),"")</f>
        <v/>
      </c>
      <c r="M755" s="679" t="str">
        <f>IF(D755&lt;&gt;"",IF(E755&lt;&gt;"",VLOOKUP(CONCATENATE(D755,"-",E755),'[2]Three Phase - UG'!$C$8:$T$18,13,FALSE),""),"")</f>
        <v/>
      </c>
      <c r="N755" s="678" t="str">
        <f>IF(D755&lt;&gt;"",IF(E755&lt;&gt;"",VLOOKUP(CONCATENATE(D755,"-",E755),'[2]Three Phase - UG'!$C$8:$T$18,15,FALSE)*1000000,""),"")</f>
        <v/>
      </c>
      <c r="O755" s="679"/>
      <c r="P755" s="678"/>
      <c r="W755" s="671"/>
      <c r="X755" s="606"/>
      <c r="Y755" s="606"/>
      <c r="Z755" s="606"/>
      <c r="AA755" s="606"/>
      <c r="AB755" s="606"/>
      <c r="AC755" s="606"/>
      <c r="AD755" s="606"/>
      <c r="AE755" s="606"/>
      <c r="AF755" s="625"/>
      <c r="AG755" s="625"/>
      <c r="AH755" s="625"/>
      <c r="AI755" s="625"/>
      <c r="AJ755" s="625"/>
      <c r="AK755" s="625"/>
      <c r="AL755" s="625"/>
      <c r="AM755" s="625"/>
    </row>
    <row r="756" spans="2:39" s="672" customFormat="1" x14ac:dyDescent="0.25">
      <c r="B756" s="677"/>
      <c r="C756" s="677"/>
      <c r="D756" s="676"/>
      <c r="E756" s="675"/>
      <c r="F756" s="675"/>
      <c r="G756" s="673"/>
      <c r="H756" s="674"/>
      <c r="I756" s="673"/>
      <c r="J756" s="679" t="str">
        <f>IF(D756&lt;&gt;"",IF(E756&lt;&gt;"",VLOOKUP(CONCATENATE(D756,"-",E756),'[2]Three Phase - UG'!$C$8:$T$18,9,FALSE),""),"")</f>
        <v/>
      </c>
      <c r="K756" s="679" t="str">
        <f>IF(D756&lt;&gt;"",IF(E756&lt;&gt;"",VLOOKUP(CONCATENATE(D756,"-",E756),'[2]Three Phase - UG'!$C$8:$T$18,10,FALSE),""),"")</f>
        <v/>
      </c>
      <c r="L756" s="679" t="str">
        <f>IF(D756&lt;&gt;"",IF(E756&lt;&gt;"",VLOOKUP(CONCATENATE(D756,"-",E756),'[2]Three Phase - UG'!$C$8:$T$18,12,FALSE),""),"")</f>
        <v/>
      </c>
      <c r="M756" s="679" t="str">
        <f>IF(D756&lt;&gt;"",IF(E756&lt;&gt;"",VLOOKUP(CONCATENATE(D756,"-",E756),'[2]Three Phase - UG'!$C$8:$T$18,13,FALSE),""),"")</f>
        <v/>
      </c>
      <c r="N756" s="678" t="str">
        <f>IF(D756&lt;&gt;"",IF(E756&lt;&gt;"",VLOOKUP(CONCATENATE(D756,"-",E756),'[2]Three Phase - UG'!$C$8:$T$18,15,FALSE)*1000000,""),"")</f>
        <v/>
      </c>
      <c r="O756" s="679"/>
      <c r="P756" s="678"/>
      <c r="W756" s="671"/>
      <c r="X756" s="606"/>
      <c r="Y756" s="606"/>
      <c r="Z756" s="606"/>
      <c r="AA756" s="606"/>
      <c r="AB756" s="606"/>
      <c r="AC756" s="606"/>
      <c r="AD756" s="606"/>
      <c r="AE756" s="606"/>
      <c r="AF756" s="625"/>
      <c r="AG756" s="625"/>
      <c r="AH756" s="625"/>
      <c r="AI756" s="625"/>
      <c r="AJ756" s="625"/>
      <c r="AK756" s="625"/>
      <c r="AL756" s="625"/>
      <c r="AM756" s="625"/>
    </row>
    <row r="757" spans="2:39" s="672" customFormat="1" x14ac:dyDescent="0.25">
      <c r="B757" s="677"/>
      <c r="C757" s="677"/>
      <c r="D757" s="676"/>
      <c r="E757" s="675"/>
      <c r="F757" s="675"/>
      <c r="G757" s="673"/>
      <c r="H757" s="674"/>
      <c r="I757" s="673"/>
      <c r="J757" s="679" t="str">
        <f>IF(D757&lt;&gt;"",IF(E757&lt;&gt;"",VLOOKUP(CONCATENATE(D757,"-",E757),'[2]Three Phase - UG'!$C$8:$T$18,9,FALSE),""),"")</f>
        <v/>
      </c>
      <c r="K757" s="679" t="str">
        <f>IF(D757&lt;&gt;"",IF(E757&lt;&gt;"",VLOOKUP(CONCATENATE(D757,"-",E757),'[2]Three Phase - UG'!$C$8:$T$18,10,FALSE),""),"")</f>
        <v/>
      </c>
      <c r="L757" s="679" t="str">
        <f>IF(D757&lt;&gt;"",IF(E757&lt;&gt;"",VLOOKUP(CONCATENATE(D757,"-",E757),'[2]Three Phase - UG'!$C$8:$T$18,12,FALSE),""),"")</f>
        <v/>
      </c>
      <c r="M757" s="679" t="str">
        <f>IF(D757&lt;&gt;"",IF(E757&lt;&gt;"",VLOOKUP(CONCATENATE(D757,"-",E757),'[2]Three Phase - UG'!$C$8:$T$18,13,FALSE),""),"")</f>
        <v/>
      </c>
      <c r="N757" s="678" t="str">
        <f>IF(D757&lt;&gt;"",IF(E757&lt;&gt;"",VLOOKUP(CONCATENATE(D757,"-",E757),'[2]Three Phase - UG'!$C$8:$T$18,15,FALSE)*1000000,""),"")</f>
        <v/>
      </c>
      <c r="O757" s="679"/>
      <c r="P757" s="678"/>
      <c r="W757" s="671"/>
      <c r="X757" s="606"/>
      <c r="Y757" s="606"/>
      <c r="Z757" s="606"/>
      <c r="AA757" s="606"/>
      <c r="AB757" s="606"/>
      <c r="AC757" s="606"/>
      <c r="AD757" s="606"/>
      <c r="AE757" s="606"/>
      <c r="AF757" s="625"/>
      <c r="AG757" s="625"/>
      <c r="AH757" s="625"/>
      <c r="AI757" s="625"/>
      <c r="AJ757" s="625"/>
      <c r="AK757" s="625"/>
      <c r="AL757" s="625"/>
      <c r="AM757" s="625"/>
    </row>
    <row r="758" spans="2:39" s="672" customFormat="1" x14ac:dyDescent="0.25">
      <c r="B758" s="677"/>
      <c r="C758" s="677"/>
      <c r="D758" s="676"/>
      <c r="E758" s="675"/>
      <c r="F758" s="675"/>
      <c r="G758" s="673"/>
      <c r="H758" s="674"/>
      <c r="I758" s="673"/>
      <c r="J758" s="679" t="str">
        <f>IF(D758&lt;&gt;"",IF(E758&lt;&gt;"",VLOOKUP(CONCATENATE(D758,"-",E758),'[2]Three Phase - UG'!$C$8:$T$18,9,FALSE),""),"")</f>
        <v/>
      </c>
      <c r="K758" s="679" t="str">
        <f>IF(D758&lt;&gt;"",IF(E758&lt;&gt;"",VLOOKUP(CONCATENATE(D758,"-",E758),'[2]Three Phase - UG'!$C$8:$T$18,10,FALSE),""),"")</f>
        <v/>
      </c>
      <c r="L758" s="679" t="str">
        <f>IF(D758&lt;&gt;"",IF(E758&lt;&gt;"",VLOOKUP(CONCATENATE(D758,"-",E758),'[2]Three Phase - UG'!$C$8:$T$18,12,FALSE),""),"")</f>
        <v/>
      </c>
      <c r="M758" s="679" t="str">
        <f>IF(D758&lt;&gt;"",IF(E758&lt;&gt;"",VLOOKUP(CONCATENATE(D758,"-",E758),'[2]Three Phase - UG'!$C$8:$T$18,13,FALSE),""),"")</f>
        <v/>
      </c>
      <c r="N758" s="678" t="str">
        <f>IF(D758&lt;&gt;"",IF(E758&lt;&gt;"",VLOOKUP(CONCATENATE(D758,"-",E758),'[2]Three Phase - UG'!$C$8:$T$18,15,FALSE)*1000000,""),"")</f>
        <v/>
      </c>
      <c r="O758" s="679"/>
      <c r="P758" s="678"/>
      <c r="W758" s="671"/>
      <c r="X758" s="606"/>
      <c r="Y758" s="606"/>
      <c r="Z758" s="606"/>
      <c r="AA758" s="606"/>
      <c r="AB758" s="606"/>
      <c r="AC758" s="606"/>
      <c r="AD758" s="606"/>
      <c r="AE758" s="606"/>
      <c r="AF758" s="625"/>
      <c r="AG758" s="625"/>
      <c r="AH758" s="625"/>
      <c r="AI758" s="625"/>
      <c r="AJ758" s="625"/>
      <c r="AK758" s="625"/>
      <c r="AL758" s="625"/>
      <c r="AM758" s="625"/>
    </row>
    <row r="759" spans="2:39" s="672" customFormat="1" x14ac:dyDescent="0.25">
      <c r="B759" s="677"/>
      <c r="C759" s="677"/>
      <c r="D759" s="676"/>
      <c r="E759" s="675"/>
      <c r="F759" s="675"/>
      <c r="G759" s="673"/>
      <c r="H759" s="674"/>
      <c r="I759" s="673"/>
      <c r="J759" s="679" t="str">
        <f>IF(D759&lt;&gt;"",IF(E759&lt;&gt;"",VLOOKUP(CONCATENATE(D759,"-",E759),'[2]Three Phase - UG'!$C$8:$T$18,9,FALSE),""),"")</f>
        <v/>
      </c>
      <c r="K759" s="679" t="str">
        <f>IF(D759&lt;&gt;"",IF(E759&lt;&gt;"",VLOOKUP(CONCATENATE(D759,"-",E759),'[2]Three Phase - UG'!$C$8:$T$18,10,FALSE),""),"")</f>
        <v/>
      </c>
      <c r="L759" s="679" t="str">
        <f>IF(D759&lt;&gt;"",IF(E759&lt;&gt;"",VLOOKUP(CONCATENATE(D759,"-",E759),'[2]Three Phase - UG'!$C$8:$T$18,12,FALSE),""),"")</f>
        <v/>
      </c>
      <c r="M759" s="679" t="str">
        <f>IF(D759&lt;&gt;"",IF(E759&lt;&gt;"",VLOOKUP(CONCATENATE(D759,"-",E759),'[2]Three Phase - UG'!$C$8:$T$18,13,FALSE),""),"")</f>
        <v/>
      </c>
      <c r="N759" s="678" t="str">
        <f>IF(D759&lt;&gt;"",IF(E759&lt;&gt;"",VLOOKUP(CONCATENATE(D759,"-",E759),'[2]Three Phase - UG'!$C$8:$T$18,15,FALSE)*1000000,""),"")</f>
        <v/>
      </c>
      <c r="O759" s="679"/>
      <c r="P759" s="678"/>
      <c r="W759" s="671"/>
      <c r="X759" s="606"/>
      <c r="Y759" s="606"/>
      <c r="Z759" s="606"/>
      <c r="AA759" s="606"/>
      <c r="AB759" s="606"/>
      <c r="AC759" s="606"/>
      <c r="AD759" s="606"/>
      <c r="AE759" s="606"/>
      <c r="AF759" s="625"/>
      <c r="AG759" s="625"/>
      <c r="AH759" s="625"/>
      <c r="AI759" s="625"/>
      <c r="AJ759" s="625"/>
      <c r="AK759" s="625"/>
      <c r="AL759" s="625"/>
      <c r="AM759" s="625"/>
    </row>
    <row r="760" spans="2:39" s="672" customFormat="1" x14ac:dyDescent="0.25">
      <c r="B760" s="677"/>
      <c r="C760" s="677"/>
      <c r="D760" s="676"/>
      <c r="E760" s="675"/>
      <c r="F760" s="675"/>
      <c r="G760" s="673"/>
      <c r="H760" s="674"/>
      <c r="I760" s="673"/>
      <c r="J760" s="679" t="str">
        <f>IF(D760&lt;&gt;"",IF(E760&lt;&gt;"",VLOOKUP(CONCATENATE(D760,"-",E760),'[2]Three Phase - UG'!$C$8:$T$18,9,FALSE),""),"")</f>
        <v/>
      </c>
      <c r="K760" s="679" t="str">
        <f>IF(D760&lt;&gt;"",IF(E760&lt;&gt;"",VLOOKUP(CONCATENATE(D760,"-",E760),'[2]Three Phase - UG'!$C$8:$T$18,10,FALSE),""),"")</f>
        <v/>
      </c>
      <c r="L760" s="679" t="str">
        <f>IF(D760&lt;&gt;"",IF(E760&lt;&gt;"",VLOOKUP(CONCATENATE(D760,"-",E760),'[2]Three Phase - UG'!$C$8:$T$18,12,FALSE),""),"")</f>
        <v/>
      </c>
      <c r="M760" s="679" t="str">
        <f>IF(D760&lt;&gt;"",IF(E760&lt;&gt;"",VLOOKUP(CONCATENATE(D760,"-",E760),'[2]Three Phase - UG'!$C$8:$T$18,13,FALSE),""),"")</f>
        <v/>
      </c>
      <c r="N760" s="678" t="str">
        <f>IF(D760&lt;&gt;"",IF(E760&lt;&gt;"",VLOOKUP(CONCATENATE(D760,"-",E760),'[2]Three Phase - UG'!$C$8:$T$18,15,FALSE)*1000000,""),"")</f>
        <v/>
      </c>
      <c r="O760" s="679"/>
      <c r="P760" s="678"/>
      <c r="W760" s="671"/>
      <c r="X760" s="606"/>
      <c r="Y760" s="606"/>
      <c r="Z760" s="606"/>
      <c r="AA760" s="606"/>
      <c r="AB760" s="606"/>
      <c r="AC760" s="606"/>
      <c r="AD760" s="606"/>
      <c r="AE760" s="606"/>
      <c r="AF760" s="625"/>
      <c r="AG760" s="625"/>
      <c r="AH760" s="625"/>
      <c r="AI760" s="625"/>
      <c r="AJ760" s="625"/>
      <c r="AK760" s="625"/>
      <c r="AL760" s="625"/>
      <c r="AM760" s="625"/>
    </row>
    <row r="761" spans="2:39" s="672" customFormat="1" x14ac:dyDescent="0.25">
      <c r="B761" s="677"/>
      <c r="C761" s="677"/>
      <c r="D761" s="676"/>
      <c r="E761" s="675"/>
      <c r="F761" s="675"/>
      <c r="G761" s="673"/>
      <c r="H761" s="674"/>
      <c r="I761" s="673"/>
      <c r="J761" s="679" t="str">
        <f>IF(D761&lt;&gt;"",IF(E761&lt;&gt;"",VLOOKUP(CONCATENATE(D761,"-",E761),'[2]Three Phase - UG'!$C$8:$T$18,9,FALSE),""),"")</f>
        <v/>
      </c>
      <c r="K761" s="679" t="str">
        <f>IF(D761&lt;&gt;"",IF(E761&lt;&gt;"",VLOOKUP(CONCATENATE(D761,"-",E761),'[2]Three Phase - UG'!$C$8:$T$18,10,FALSE),""),"")</f>
        <v/>
      </c>
      <c r="L761" s="679" t="str">
        <f>IF(D761&lt;&gt;"",IF(E761&lt;&gt;"",VLOOKUP(CONCATENATE(D761,"-",E761),'[2]Three Phase - UG'!$C$8:$T$18,12,FALSE),""),"")</f>
        <v/>
      </c>
      <c r="M761" s="679" t="str">
        <f>IF(D761&lt;&gt;"",IF(E761&lt;&gt;"",VLOOKUP(CONCATENATE(D761,"-",E761),'[2]Three Phase - UG'!$C$8:$T$18,13,FALSE),""),"")</f>
        <v/>
      </c>
      <c r="N761" s="678" t="str">
        <f>IF(D761&lt;&gt;"",IF(E761&lt;&gt;"",VLOOKUP(CONCATENATE(D761,"-",E761),'[2]Three Phase - UG'!$C$8:$T$18,15,FALSE)*1000000,""),"")</f>
        <v/>
      </c>
      <c r="O761" s="679"/>
      <c r="P761" s="678"/>
      <c r="W761" s="671"/>
      <c r="X761" s="606"/>
      <c r="Y761" s="606"/>
      <c r="Z761" s="606"/>
      <c r="AA761" s="606"/>
      <c r="AB761" s="606"/>
      <c r="AC761" s="606"/>
      <c r="AD761" s="606"/>
      <c r="AE761" s="606"/>
      <c r="AF761" s="625"/>
      <c r="AG761" s="625"/>
      <c r="AH761" s="625"/>
      <c r="AI761" s="625"/>
      <c r="AJ761" s="625"/>
      <c r="AK761" s="625"/>
      <c r="AL761" s="625"/>
      <c r="AM761" s="625"/>
    </row>
    <row r="762" spans="2:39" s="672" customFormat="1" x14ac:dyDescent="0.25">
      <c r="B762" s="677"/>
      <c r="C762" s="677"/>
      <c r="D762" s="676"/>
      <c r="E762" s="675"/>
      <c r="F762" s="675"/>
      <c r="G762" s="673"/>
      <c r="H762" s="674"/>
      <c r="I762" s="673"/>
      <c r="J762" s="679" t="str">
        <f>IF(D762&lt;&gt;"",IF(E762&lt;&gt;"",VLOOKUP(CONCATENATE(D762,"-",E762),'[2]Three Phase - UG'!$C$8:$T$18,9,FALSE),""),"")</f>
        <v/>
      </c>
      <c r="K762" s="679" t="str">
        <f>IF(D762&lt;&gt;"",IF(E762&lt;&gt;"",VLOOKUP(CONCATENATE(D762,"-",E762),'[2]Three Phase - UG'!$C$8:$T$18,10,FALSE),""),"")</f>
        <v/>
      </c>
      <c r="L762" s="679" t="str">
        <f>IF(D762&lt;&gt;"",IF(E762&lt;&gt;"",VLOOKUP(CONCATENATE(D762,"-",E762),'[2]Three Phase - UG'!$C$8:$T$18,12,FALSE),""),"")</f>
        <v/>
      </c>
      <c r="M762" s="679" t="str">
        <f>IF(D762&lt;&gt;"",IF(E762&lt;&gt;"",VLOOKUP(CONCATENATE(D762,"-",E762),'[2]Three Phase - UG'!$C$8:$T$18,13,FALSE),""),"")</f>
        <v/>
      </c>
      <c r="N762" s="678" t="str">
        <f>IF(D762&lt;&gt;"",IF(E762&lt;&gt;"",VLOOKUP(CONCATENATE(D762,"-",E762),'[2]Three Phase - UG'!$C$8:$T$18,15,FALSE)*1000000,""),"")</f>
        <v/>
      </c>
      <c r="O762" s="679"/>
      <c r="P762" s="678"/>
      <c r="W762" s="671"/>
      <c r="X762" s="606"/>
      <c r="Y762" s="606"/>
      <c r="Z762" s="606"/>
      <c r="AA762" s="606"/>
      <c r="AB762" s="606"/>
      <c r="AC762" s="606"/>
      <c r="AD762" s="606"/>
      <c r="AE762" s="606"/>
      <c r="AF762" s="625"/>
      <c r="AG762" s="625"/>
      <c r="AH762" s="625"/>
      <c r="AI762" s="625"/>
      <c r="AJ762" s="625"/>
      <c r="AK762" s="625"/>
      <c r="AL762" s="625"/>
      <c r="AM762" s="625"/>
    </row>
    <row r="763" spans="2:39" s="672" customFormat="1" x14ac:dyDescent="0.25">
      <c r="B763" s="677"/>
      <c r="C763" s="677"/>
      <c r="D763" s="676"/>
      <c r="E763" s="675"/>
      <c r="F763" s="675"/>
      <c r="G763" s="673"/>
      <c r="H763" s="674"/>
      <c r="I763" s="673"/>
      <c r="J763" s="679" t="str">
        <f>IF(D763&lt;&gt;"",IF(E763&lt;&gt;"",VLOOKUP(CONCATENATE(D763,"-",E763),'[2]Three Phase - UG'!$C$8:$T$18,9,FALSE),""),"")</f>
        <v/>
      </c>
      <c r="K763" s="679" t="str">
        <f>IF(D763&lt;&gt;"",IF(E763&lt;&gt;"",VLOOKUP(CONCATENATE(D763,"-",E763),'[2]Three Phase - UG'!$C$8:$T$18,10,FALSE),""),"")</f>
        <v/>
      </c>
      <c r="L763" s="679" t="str">
        <f>IF(D763&lt;&gt;"",IF(E763&lt;&gt;"",VLOOKUP(CONCATENATE(D763,"-",E763),'[2]Three Phase - UG'!$C$8:$T$18,12,FALSE),""),"")</f>
        <v/>
      </c>
      <c r="M763" s="679" t="str">
        <f>IF(D763&lt;&gt;"",IF(E763&lt;&gt;"",VLOOKUP(CONCATENATE(D763,"-",E763),'[2]Three Phase - UG'!$C$8:$T$18,13,FALSE),""),"")</f>
        <v/>
      </c>
      <c r="N763" s="678" t="str">
        <f>IF(D763&lt;&gt;"",IF(E763&lt;&gt;"",VLOOKUP(CONCATENATE(D763,"-",E763),'[2]Three Phase - UG'!$C$8:$T$18,15,FALSE)*1000000,""),"")</f>
        <v/>
      </c>
      <c r="O763" s="679"/>
      <c r="P763" s="678"/>
      <c r="W763" s="671"/>
      <c r="X763" s="606"/>
      <c r="Y763" s="606"/>
      <c r="Z763" s="606"/>
      <c r="AA763" s="606"/>
      <c r="AB763" s="606"/>
      <c r="AC763" s="606"/>
      <c r="AD763" s="606"/>
      <c r="AE763" s="606"/>
      <c r="AF763" s="625"/>
      <c r="AG763" s="625"/>
      <c r="AH763" s="625"/>
      <c r="AI763" s="625"/>
      <c r="AJ763" s="625"/>
      <c r="AK763" s="625"/>
      <c r="AL763" s="625"/>
      <c r="AM763" s="625"/>
    </row>
    <row r="764" spans="2:39" s="672" customFormat="1" x14ac:dyDescent="0.25">
      <c r="B764" s="677"/>
      <c r="C764" s="677"/>
      <c r="D764" s="676"/>
      <c r="E764" s="675"/>
      <c r="F764" s="675"/>
      <c r="G764" s="673"/>
      <c r="H764" s="674"/>
      <c r="I764" s="673"/>
      <c r="J764" s="679" t="str">
        <f>IF(D764&lt;&gt;"",IF(E764&lt;&gt;"",VLOOKUP(CONCATENATE(D764,"-",E764),'[2]Three Phase - UG'!$C$8:$T$18,9,FALSE),""),"")</f>
        <v/>
      </c>
      <c r="K764" s="679" t="str">
        <f>IF(D764&lt;&gt;"",IF(E764&lt;&gt;"",VLOOKUP(CONCATENATE(D764,"-",E764),'[2]Three Phase - UG'!$C$8:$T$18,10,FALSE),""),"")</f>
        <v/>
      </c>
      <c r="L764" s="679" t="str">
        <f>IF(D764&lt;&gt;"",IF(E764&lt;&gt;"",VLOOKUP(CONCATENATE(D764,"-",E764),'[2]Three Phase - UG'!$C$8:$T$18,12,FALSE),""),"")</f>
        <v/>
      </c>
      <c r="M764" s="679" t="str">
        <f>IF(D764&lt;&gt;"",IF(E764&lt;&gt;"",VLOOKUP(CONCATENATE(D764,"-",E764),'[2]Three Phase - UG'!$C$8:$T$18,13,FALSE),""),"")</f>
        <v/>
      </c>
      <c r="N764" s="678" t="str">
        <f>IF(D764&lt;&gt;"",IF(E764&lt;&gt;"",VLOOKUP(CONCATENATE(D764,"-",E764),'[2]Three Phase - UG'!$C$8:$T$18,15,FALSE)*1000000,""),"")</f>
        <v/>
      </c>
      <c r="O764" s="679"/>
      <c r="P764" s="678"/>
      <c r="W764" s="671"/>
      <c r="X764" s="606"/>
      <c r="Y764" s="606"/>
      <c r="Z764" s="606"/>
      <c r="AA764" s="606"/>
      <c r="AB764" s="606"/>
      <c r="AC764" s="606"/>
      <c r="AD764" s="606"/>
      <c r="AE764" s="606"/>
      <c r="AF764" s="625"/>
      <c r="AG764" s="625"/>
      <c r="AH764" s="625"/>
      <c r="AI764" s="625"/>
      <c r="AJ764" s="625"/>
      <c r="AK764" s="625"/>
      <c r="AL764" s="625"/>
      <c r="AM764" s="625"/>
    </row>
    <row r="765" spans="2:39" s="672" customFormat="1" x14ac:dyDescent="0.25">
      <c r="B765" s="677"/>
      <c r="C765" s="677"/>
      <c r="D765" s="676"/>
      <c r="E765" s="675"/>
      <c r="F765" s="675"/>
      <c r="G765" s="673"/>
      <c r="H765" s="674"/>
      <c r="I765" s="673"/>
      <c r="J765" s="679" t="str">
        <f>IF(D765&lt;&gt;"",IF(E765&lt;&gt;"",VLOOKUP(CONCATENATE(D765,"-",E765),'[2]Three Phase - UG'!$C$8:$T$18,9,FALSE),""),"")</f>
        <v/>
      </c>
      <c r="K765" s="679" t="str">
        <f>IF(D765&lt;&gt;"",IF(E765&lt;&gt;"",VLOOKUP(CONCATENATE(D765,"-",E765),'[2]Three Phase - UG'!$C$8:$T$18,10,FALSE),""),"")</f>
        <v/>
      </c>
      <c r="L765" s="679" t="str">
        <f>IF(D765&lt;&gt;"",IF(E765&lt;&gt;"",VLOOKUP(CONCATENATE(D765,"-",E765),'[2]Three Phase - UG'!$C$8:$T$18,12,FALSE),""),"")</f>
        <v/>
      </c>
      <c r="M765" s="679" t="str">
        <f>IF(D765&lt;&gt;"",IF(E765&lt;&gt;"",VLOOKUP(CONCATENATE(D765,"-",E765),'[2]Three Phase - UG'!$C$8:$T$18,13,FALSE),""),"")</f>
        <v/>
      </c>
      <c r="N765" s="678" t="str">
        <f>IF(D765&lt;&gt;"",IF(E765&lt;&gt;"",VLOOKUP(CONCATENATE(D765,"-",E765),'[2]Three Phase - UG'!$C$8:$T$18,15,FALSE)*1000000,""),"")</f>
        <v/>
      </c>
      <c r="O765" s="679"/>
      <c r="P765" s="678"/>
      <c r="W765" s="671"/>
      <c r="X765" s="606"/>
      <c r="Y765" s="606"/>
      <c r="Z765" s="606"/>
      <c r="AA765" s="606"/>
      <c r="AB765" s="606"/>
      <c r="AC765" s="606"/>
      <c r="AD765" s="606"/>
      <c r="AE765" s="606"/>
      <c r="AF765" s="625"/>
      <c r="AG765" s="625"/>
      <c r="AH765" s="625"/>
      <c r="AI765" s="625"/>
      <c r="AJ765" s="625"/>
      <c r="AK765" s="625"/>
      <c r="AL765" s="625"/>
      <c r="AM765" s="625"/>
    </row>
    <row r="766" spans="2:39" s="672" customFormat="1" x14ac:dyDescent="0.25">
      <c r="B766" s="677"/>
      <c r="C766" s="677"/>
      <c r="D766" s="676"/>
      <c r="E766" s="675"/>
      <c r="F766" s="675"/>
      <c r="G766" s="673"/>
      <c r="H766" s="674"/>
      <c r="I766" s="673"/>
      <c r="J766" s="679" t="str">
        <f>IF(D766&lt;&gt;"",IF(E766&lt;&gt;"",VLOOKUP(CONCATENATE(D766,"-",E766),'[2]Three Phase - UG'!$C$8:$T$18,9,FALSE),""),"")</f>
        <v/>
      </c>
      <c r="K766" s="679" t="str">
        <f>IF(D766&lt;&gt;"",IF(E766&lt;&gt;"",VLOOKUP(CONCATENATE(D766,"-",E766),'[2]Three Phase - UG'!$C$8:$T$18,10,FALSE),""),"")</f>
        <v/>
      </c>
      <c r="L766" s="679" t="str">
        <f>IF(D766&lt;&gt;"",IF(E766&lt;&gt;"",VLOOKUP(CONCATENATE(D766,"-",E766),'[2]Three Phase - UG'!$C$8:$T$18,12,FALSE),""),"")</f>
        <v/>
      </c>
      <c r="M766" s="679" t="str">
        <f>IF(D766&lt;&gt;"",IF(E766&lt;&gt;"",VLOOKUP(CONCATENATE(D766,"-",E766),'[2]Three Phase - UG'!$C$8:$T$18,13,FALSE),""),"")</f>
        <v/>
      </c>
      <c r="N766" s="678" t="str">
        <f>IF(D766&lt;&gt;"",IF(E766&lt;&gt;"",VLOOKUP(CONCATENATE(D766,"-",E766),'[2]Three Phase - UG'!$C$8:$T$18,15,FALSE)*1000000,""),"")</f>
        <v/>
      </c>
      <c r="O766" s="679"/>
      <c r="P766" s="678"/>
      <c r="W766" s="671"/>
      <c r="X766" s="606"/>
      <c r="Y766" s="606"/>
      <c r="Z766" s="606"/>
      <c r="AA766" s="606"/>
      <c r="AB766" s="606"/>
      <c r="AC766" s="606"/>
      <c r="AD766" s="606"/>
      <c r="AE766" s="606"/>
      <c r="AF766" s="625"/>
      <c r="AG766" s="625"/>
      <c r="AH766" s="625"/>
      <c r="AI766" s="625"/>
      <c r="AJ766" s="625"/>
      <c r="AK766" s="625"/>
      <c r="AL766" s="625"/>
      <c r="AM766" s="625"/>
    </row>
    <row r="767" spans="2:39" s="672" customFormat="1" x14ac:dyDescent="0.25">
      <c r="B767" s="677"/>
      <c r="C767" s="677"/>
      <c r="D767" s="676"/>
      <c r="E767" s="675"/>
      <c r="F767" s="675"/>
      <c r="G767" s="673"/>
      <c r="H767" s="674"/>
      <c r="I767" s="673"/>
      <c r="J767" s="679" t="str">
        <f>IF(D767&lt;&gt;"",IF(E767&lt;&gt;"",VLOOKUP(CONCATENATE(D767,"-",E767),'[2]Three Phase - UG'!$C$8:$T$18,9,FALSE),""),"")</f>
        <v/>
      </c>
      <c r="K767" s="679" t="str">
        <f>IF(D767&lt;&gt;"",IF(E767&lt;&gt;"",VLOOKUP(CONCATENATE(D767,"-",E767),'[2]Three Phase - UG'!$C$8:$T$18,10,FALSE),""),"")</f>
        <v/>
      </c>
      <c r="L767" s="679" t="str">
        <f>IF(D767&lt;&gt;"",IF(E767&lt;&gt;"",VLOOKUP(CONCATENATE(D767,"-",E767),'[2]Three Phase - UG'!$C$8:$T$18,12,FALSE),""),"")</f>
        <v/>
      </c>
      <c r="M767" s="679" t="str">
        <f>IF(D767&lt;&gt;"",IF(E767&lt;&gt;"",VLOOKUP(CONCATENATE(D767,"-",E767),'[2]Three Phase - UG'!$C$8:$T$18,13,FALSE),""),"")</f>
        <v/>
      </c>
      <c r="N767" s="678" t="str">
        <f>IF(D767&lt;&gt;"",IF(E767&lt;&gt;"",VLOOKUP(CONCATENATE(D767,"-",E767),'[2]Three Phase - UG'!$C$8:$T$18,15,FALSE)*1000000,""),"")</f>
        <v/>
      </c>
      <c r="O767" s="679"/>
      <c r="P767" s="678"/>
      <c r="W767" s="671"/>
      <c r="X767" s="606"/>
      <c r="Y767" s="606"/>
      <c r="Z767" s="606"/>
      <c r="AA767" s="606"/>
      <c r="AB767" s="606"/>
      <c r="AC767" s="606"/>
      <c r="AD767" s="606"/>
      <c r="AE767" s="606"/>
      <c r="AF767" s="625"/>
      <c r="AG767" s="625"/>
      <c r="AH767" s="625"/>
      <c r="AI767" s="625"/>
      <c r="AJ767" s="625"/>
      <c r="AK767" s="625"/>
      <c r="AL767" s="625"/>
      <c r="AM767" s="625"/>
    </row>
    <row r="768" spans="2:39" s="672" customFormat="1" x14ac:dyDescent="0.25">
      <c r="B768" s="677"/>
      <c r="C768" s="677"/>
      <c r="D768" s="676"/>
      <c r="E768" s="675"/>
      <c r="F768" s="675"/>
      <c r="G768" s="673"/>
      <c r="H768" s="674"/>
      <c r="I768" s="673"/>
      <c r="J768" s="679" t="str">
        <f>IF(D768&lt;&gt;"",IF(E768&lt;&gt;"",VLOOKUP(CONCATENATE(D768,"-",E768),'[2]Three Phase - UG'!$C$8:$T$18,9,FALSE),""),"")</f>
        <v/>
      </c>
      <c r="K768" s="679" t="str">
        <f>IF(D768&lt;&gt;"",IF(E768&lt;&gt;"",VLOOKUP(CONCATENATE(D768,"-",E768),'[2]Three Phase - UG'!$C$8:$T$18,10,FALSE),""),"")</f>
        <v/>
      </c>
      <c r="L768" s="679" t="str">
        <f>IF(D768&lt;&gt;"",IF(E768&lt;&gt;"",VLOOKUP(CONCATENATE(D768,"-",E768),'[2]Three Phase - UG'!$C$8:$T$18,12,FALSE),""),"")</f>
        <v/>
      </c>
      <c r="M768" s="679" t="str">
        <f>IF(D768&lt;&gt;"",IF(E768&lt;&gt;"",VLOOKUP(CONCATENATE(D768,"-",E768),'[2]Three Phase - UG'!$C$8:$T$18,13,FALSE),""),"")</f>
        <v/>
      </c>
      <c r="N768" s="678" t="str">
        <f>IF(D768&lt;&gt;"",IF(E768&lt;&gt;"",VLOOKUP(CONCATENATE(D768,"-",E768),'[2]Three Phase - UG'!$C$8:$T$18,15,FALSE)*1000000,""),"")</f>
        <v/>
      </c>
      <c r="O768" s="679"/>
      <c r="P768" s="678"/>
      <c r="W768" s="671"/>
      <c r="X768" s="606"/>
      <c r="Y768" s="606"/>
      <c r="Z768" s="606"/>
      <c r="AA768" s="606"/>
      <c r="AB768" s="606"/>
      <c r="AC768" s="606"/>
      <c r="AD768" s="606"/>
      <c r="AE768" s="606"/>
      <c r="AF768" s="625"/>
      <c r="AG768" s="625"/>
      <c r="AH768" s="625"/>
      <c r="AI768" s="625"/>
      <c r="AJ768" s="625"/>
      <c r="AK768" s="625"/>
      <c r="AL768" s="625"/>
      <c r="AM768" s="625"/>
    </row>
    <row r="769" spans="2:39" s="672" customFormat="1" x14ac:dyDescent="0.25">
      <c r="B769" s="677"/>
      <c r="C769" s="677"/>
      <c r="D769" s="676"/>
      <c r="E769" s="675"/>
      <c r="F769" s="675"/>
      <c r="G769" s="673"/>
      <c r="H769" s="674"/>
      <c r="I769" s="673"/>
      <c r="J769" s="679" t="str">
        <f>IF(D769&lt;&gt;"",IF(E769&lt;&gt;"",VLOOKUP(CONCATENATE(D769,"-",E769),'[2]Three Phase - UG'!$C$8:$T$18,9,FALSE),""),"")</f>
        <v/>
      </c>
      <c r="K769" s="679" t="str">
        <f>IF(D769&lt;&gt;"",IF(E769&lt;&gt;"",VLOOKUP(CONCATENATE(D769,"-",E769),'[2]Three Phase - UG'!$C$8:$T$18,10,FALSE),""),"")</f>
        <v/>
      </c>
      <c r="L769" s="679" t="str">
        <f>IF(D769&lt;&gt;"",IF(E769&lt;&gt;"",VLOOKUP(CONCATENATE(D769,"-",E769),'[2]Three Phase - UG'!$C$8:$T$18,12,FALSE),""),"")</f>
        <v/>
      </c>
      <c r="M769" s="679" t="str">
        <f>IF(D769&lt;&gt;"",IF(E769&lt;&gt;"",VLOOKUP(CONCATENATE(D769,"-",E769),'[2]Three Phase - UG'!$C$8:$T$18,13,FALSE),""),"")</f>
        <v/>
      </c>
      <c r="N769" s="678" t="str">
        <f>IF(D769&lt;&gt;"",IF(E769&lt;&gt;"",VLOOKUP(CONCATENATE(D769,"-",E769),'[2]Three Phase - UG'!$C$8:$T$18,15,FALSE)*1000000,""),"")</f>
        <v/>
      </c>
      <c r="O769" s="679"/>
      <c r="P769" s="678"/>
      <c r="W769" s="671"/>
      <c r="X769" s="606"/>
      <c r="Y769" s="606"/>
      <c r="Z769" s="606"/>
      <c r="AA769" s="606"/>
      <c r="AB769" s="606"/>
      <c r="AC769" s="606"/>
      <c r="AD769" s="606"/>
      <c r="AE769" s="606"/>
      <c r="AF769" s="625"/>
      <c r="AG769" s="625"/>
      <c r="AH769" s="625"/>
      <c r="AI769" s="625"/>
      <c r="AJ769" s="625"/>
      <c r="AK769" s="625"/>
      <c r="AL769" s="625"/>
      <c r="AM769" s="625"/>
    </row>
    <row r="770" spans="2:39" s="672" customFormat="1" x14ac:dyDescent="0.25">
      <c r="B770" s="677"/>
      <c r="C770" s="677"/>
      <c r="D770" s="676"/>
      <c r="E770" s="675"/>
      <c r="F770" s="675"/>
      <c r="G770" s="673"/>
      <c r="H770" s="674"/>
      <c r="I770" s="673"/>
      <c r="J770" s="679" t="str">
        <f>IF(D770&lt;&gt;"",IF(E770&lt;&gt;"",VLOOKUP(CONCATENATE(D770,"-",E770),'[2]Three Phase - UG'!$C$8:$T$18,9,FALSE),""),"")</f>
        <v/>
      </c>
      <c r="K770" s="679" t="str">
        <f>IF(D770&lt;&gt;"",IF(E770&lt;&gt;"",VLOOKUP(CONCATENATE(D770,"-",E770),'[2]Three Phase - UG'!$C$8:$T$18,10,FALSE),""),"")</f>
        <v/>
      </c>
      <c r="L770" s="679" t="str">
        <f>IF(D770&lt;&gt;"",IF(E770&lt;&gt;"",VLOOKUP(CONCATENATE(D770,"-",E770),'[2]Three Phase - UG'!$C$8:$T$18,12,FALSE),""),"")</f>
        <v/>
      </c>
      <c r="M770" s="679" t="str">
        <f>IF(D770&lt;&gt;"",IF(E770&lt;&gt;"",VLOOKUP(CONCATENATE(D770,"-",E770),'[2]Three Phase - UG'!$C$8:$T$18,13,FALSE),""),"")</f>
        <v/>
      </c>
      <c r="N770" s="678" t="str">
        <f>IF(D770&lt;&gt;"",IF(E770&lt;&gt;"",VLOOKUP(CONCATENATE(D770,"-",E770),'[2]Three Phase - UG'!$C$8:$T$18,15,FALSE)*1000000,""),"")</f>
        <v/>
      </c>
      <c r="O770" s="679"/>
      <c r="P770" s="678"/>
      <c r="W770" s="671"/>
      <c r="X770" s="606"/>
      <c r="Y770" s="606"/>
      <c r="Z770" s="606"/>
      <c r="AA770" s="606"/>
      <c r="AB770" s="606"/>
      <c r="AC770" s="606"/>
      <c r="AD770" s="606"/>
      <c r="AE770" s="606"/>
      <c r="AF770" s="625"/>
      <c r="AG770" s="625"/>
      <c r="AH770" s="625"/>
      <c r="AI770" s="625"/>
      <c r="AJ770" s="625"/>
      <c r="AK770" s="625"/>
      <c r="AL770" s="625"/>
      <c r="AM770" s="625"/>
    </row>
    <row r="771" spans="2:39" s="672" customFormat="1" x14ac:dyDescent="0.25">
      <c r="B771" s="677"/>
      <c r="C771" s="677"/>
      <c r="D771" s="676"/>
      <c r="E771" s="675"/>
      <c r="F771" s="675"/>
      <c r="G771" s="673"/>
      <c r="H771" s="674"/>
      <c r="I771" s="673"/>
      <c r="J771" s="679" t="str">
        <f>IF(D771&lt;&gt;"",IF(E771&lt;&gt;"",VLOOKUP(CONCATENATE(D771,"-",E771),'[2]Three Phase - UG'!$C$8:$T$18,9,FALSE),""),"")</f>
        <v/>
      </c>
      <c r="K771" s="679" t="str">
        <f>IF(D771&lt;&gt;"",IF(E771&lt;&gt;"",VLOOKUP(CONCATENATE(D771,"-",E771),'[2]Three Phase - UG'!$C$8:$T$18,10,FALSE),""),"")</f>
        <v/>
      </c>
      <c r="L771" s="679" t="str">
        <f>IF(D771&lt;&gt;"",IF(E771&lt;&gt;"",VLOOKUP(CONCATENATE(D771,"-",E771),'[2]Three Phase - UG'!$C$8:$T$18,12,FALSE),""),"")</f>
        <v/>
      </c>
      <c r="M771" s="679" t="str">
        <f>IF(D771&lt;&gt;"",IF(E771&lt;&gt;"",VLOOKUP(CONCATENATE(D771,"-",E771),'[2]Three Phase - UG'!$C$8:$T$18,13,FALSE),""),"")</f>
        <v/>
      </c>
      <c r="N771" s="678" t="str">
        <f>IF(D771&lt;&gt;"",IF(E771&lt;&gt;"",VLOOKUP(CONCATENATE(D771,"-",E771),'[2]Three Phase - UG'!$C$8:$T$18,15,FALSE)*1000000,""),"")</f>
        <v/>
      </c>
      <c r="O771" s="679"/>
      <c r="P771" s="678"/>
      <c r="W771" s="671"/>
      <c r="X771" s="606"/>
      <c r="Y771" s="606"/>
      <c r="Z771" s="606"/>
      <c r="AA771" s="606"/>
      <c r="AB771" s="606"/>
      <c r="AC771" s="606"/>
      <c r="AD771" s="606"/>
      <c r="AE771" s="606"/>
      <c r="AF771" s="625"/>
      <c r="AG771" s="625"/>
      <c r="AH771" s="625"/>
      <c r="AI771" s="625"/>
      <c r="AJ771" s="625"/>
      <c r="AK771" s="625"/>
      <c r="AL771" s="625"/>
      <c r="AM771" s="625"/>
    </row>
    <row r="772" spans="2:39" s="672" customFormat="1" x14ac:dyDescent="0.25">
      <c r="B772" s="677"/>
      <c r="C772" s="677"/>
      <c r="D772" s="676"/>
      <c r="E772" s="675"/>
      <c r="F772" s="675"/>
      <c r="G772" s="673"/>
      <c r="H772" s="674"/>
      <c r="I772" s="673"/>
      <c r="J772" s="679" t="str">
        <f>IF(D772&lt;&gt;"",IF(E772&lt;&gt;"",VLOOKUP(CONCATENATE(D772,"-",E772),'[2]Three Phase - UG'!$C$8:$T$18,9,FALSE),""),"")</f>
        <v/>
      </c>
      <c r="K772" s="679" t="str">
        <f>IF(D772&lt;&gt;"",IF(E772&lt;&gt;"",VLOOKUP(CONCATENATE(D772,"-",E772),'[2]Three Phase - UG'!$C$8:$T$18,10,FALSE),""),"")</f>
        <v/>
      </c>
      <c r="L772" s="679" t="str">
        <f>IF(D772&lt;&gt;"",IF(E772&lt;&gt;"",VLOOKUP(CONCATENATE(D772,"-",E772),'[2]Three Phase - UG'!$C$8:$T$18,12,FALSE),""),"")</f>
        <v/>
      </c>
      <c r="M772" s="679" t="str">
        <f>IF(D772&lt;&gt;"",IF(E772&lt;&gt;"",VLOOKUP(CONCATENATE(D772,"-",E772),'[2]Three Phase - UG'!$C$8:$T$18,13,FALSE),""),"")</f>
        <v/>
      </c>
      <c r="N772" s="678" t="str">
        <f>IF(D772&lt;&gt;"",IF(E772&lt;&gt;"",VLOOKUP(CONCATENATE(D772,"-",E772),'[2]Three Phase - UG'!$C$8:$T$18,15,FALSE)*1000000,""),"")</f>
        <v/>
      </c>
      <c r="O772" s="679"/>
      <c r="P772" s="678"/>
      <c r="W772" s="671"/>
      <c r="X772" s="606"/>
      <c r="Y772" s="606"/>
      <c r="Z772" s="606"/>
      <c r="AA772" s="606"/>
      <c r="AB772" s="606"/>
      <c r="AC772" s="606"/>
      <c r="AD772" s="606"/>
      <c r="AE772" s="606"/>
      <c r="AF772" s="625"/>
      <c r="AG772" s="625"/>
      <c r="AH772" s="625"/>
      <c r="AI772" s="625"/>
      <c r="AJ772" s="625"/>
      <c r="AK772" s="625"/>
      <c r="AL772" s="625"/>
      <c r="AM772" s="625"/>
    </row>
    <row r="773" spans="2:39" s="672" customFormat="1" x14ac:dyDescent="0.25">
      <c r="B773" s="677"/>
      <c r="C773" s="677"/>
      <c r="D773" s="676"/>
      <c r="E773" s="675"/>
      <c r="F773" s="675"/>
      <c r="G773" s="673"/>
      <c r="H773" s="674"/>
      <c r="I773" s="673"/>
      <c r="J773" s="679" t="str">
        <f>IF(D773&lt;&gt;"",IF(E773&lt;&gt;"",VLOOKUP(CONCATENATE(D773,"-",E773),'[2]Three Phase - UG'!$C$8:$T$18,9,FALSE),""),"")</f>
        <v/>
      </c>
      <c r="K773" s="679" t="str">
        <f>IF(D773&lt;&gt;"",IF(E773&lt;&gt;"",VLOOKUP(CONCATENATE(D773,"-",E773),'[2]Three Phase - UG'!$C$8:$T$18,10,FALSE),""),"")</f>
        <v/>
      </c>
      <c r="L773" s="679" t="str">
        <f>IF(D773&lt;&gt;"",IF(E773&lt;&gt;"",VLOOKUP(CONCATENATE(D773,"-",E773),'[2]Three Phase - UG'!$C$8:$T$18,12,FALSE),""),"")</f>
        <v/>
      </c>
      <c r="M773" s="679" t="str">
        <f>IF(D773&lt;&gt;"",IF(E773&lt;&gt;"",VLOOKUP(CONCATENATE(D773,"-",E773),'[2]Three Phase - UG'!$C$8:$T$18,13,FALSE),""),"")</f>
        <v/>
      </c>
      <c r="N773" s="678" t="str">
        <f>IF(D773&lt;&gt;"",IF(E773&lt;&gt;"",VLOOKUP(CONCATENATE(D773,"-",E773),'[2]Three Phase - UG'!$C$8:$T$18,15,FALSE)*1000000,""),"")</f>
        <v/>
      </c>
      <c r="O773" s="679"/>
      <c r="P773" s="678"/>
      <c r="W773" s="671"/>
      <c r="X773" s="606"/>
      <c r="Y773" s="606"/>
      <c r="Z773" s="606"/>
      <c r="AA773" s="606"/>
      <c r="AB773" s="606"/>
      <c r="AC773" s="606"/>
      <c r="AD773" s="606"/>
      <c r="AE773" s="606"/>
      <c r="AF773" s="625"/>
      <c r="AG773" s="625"/>
      <c r="AH773" s="625"/>
      <c r="AI773" s="625"/>
      <c r="AJ773" s="625"/>
      <c r="AK773" s="625"/>
      <c r="AL773" s="625"/>
      <c r="AM773" s="625"/>
    </row>
    <row r="774" spans="2:39" s="672" customFormat="1" x14ac:dyDescent="0.25">
      <c r="B774" s="677"/>
      <c r="C774" s="677"/>
      <c r="D774" s="676"/>
      <c r="E774" s="675"/>
      <c r="F774" s="675"/>
      <c r="G774" s="673"/>
      <c r="H774" s="674"/>
      <c r="I774" s="673"/>
      <c r="J774" s="679" t="str">
        <f>IF(D774&lt;&gt;"",IF(E774&lt;&gt;"",VLOOKUP(CONCATENATE(D774,"-",E774),'[2]Three Phase - UG'!$C$8:$T$18,9,FALSE),""),"")</f>
        <v/>
      </c>
      <c r="K774" s="679" t="str">
        <f>IF(D774&lt;&gt;"",IF(E774&lt;&gt;"",VLOOKUP(CONCATENATE(D774,"-",E774),'[2]Three Phase - UG'!$C$8:$T$18,10,FALSE),""),"")</f>
        <v/>
      </c>
      <c r="L774" s="679" t="str">
        <f>IF(D774&lt;&gt;"",IF(E774&lt;&gt;"",VLOOKUP(CONCATENATE(D774,"-",E774),'[2]Three Phase - UG'!$C$8:$T$18,12,FALSE),""),"")</f>
        <v/>
      </c>
      <c r="M774" s="679" t="str">
        <f>IF(D774&lt;&gt;"",IF(E774&lt;&gt;"",VLOOKUP(CONCATENATE(D774,"-",E774),'[2]Three Phase - UG'!$C$8:$T$18,13,FALSE),""),"")</f>
        <v/>
      </c>
      <c r="N774" s="678" t="str">
        <f>IF(D774&lt;&gt;"",IF(E774&lt;&gt;"",VLOOKUP(CONCATENATE(D774,"-",E774),'[2]Three Phase - UG'!$C$8:$T$18,15,FALSE)*1000000,""),"")</f>
        <v/>
      </c>
      <c r="O774" s="679"/>
      <c r="P774" s="678"/>
      <c r="W774" s="671"/>
      <c r="X774" s="606"/>
      <c r="Y774" s="606"/>
      <c r="Z774" s="606"/>
      <c r="AA774" s="606"/>
      <c r="AB774" s="606"/>
      <c r="AC774" s="606"/>
      <c r="AD774" s="606"/>
      <c r="AE774" s="606"/>
      <c r="AF774" s="625"/>
      <c r="AG774" s="625"/>
      <c r="AH774" s="625"/>
      <c r="AI774" s="625"/>
      <c r="AJ774" s="625"/>
      <c r="AK774" s="625"/>
      <c r="AL774" s="625"/>
      <c r="AM774" s="625"/>
    </row>
    <row r="775" spans="2:39" s="672" customFormat="1" x14ac:dyDescent="0.25">
      <c r="B775" s="677"/>
      <c r="C775" s="677"/>
      <c r="D775" s="676"/>
      <c r="E775" s="675"/>
      <c r="F775" s="675"/>
      <c r="G775" s="673"/>
      <c r="H775" s="674"/>
      <c r="I775" s="673"/>
      <c r="J775" s="679" t="str">
        <f>IF(D775&lt;&gt;"",IF(E775&lt;&gt;"",VLOOKUP(CONCATENATE(D775,"-",E775),'[2]Three Phase - UG'!$C$8:$T$18,9,FALSE),""),"")</f>
        <v/>
      </c>
      <c r="K775" s="679" t="str">
        <f>IF(D775&lt;&gt;"",IF(E775&lt;&gt;"",VLOOKUP(CONCATENATE(D775,"-",E775),'[2]Three Phase - UG'!$C$8:$T$18,10,FALSE),""),"")</f>
        <v/>
      </c>
      <c r="L775" s="679" t="str">
        <f>IF(D775&lt;&gt;"",IF(E775&lt;&gt;"",VLOOKUP(CONCATENATE(D775,"-",E775),'[2]Three Phase - UG'!$C$8:$T$18,12,FALSE),""),"")</f>
        <v/>
      </c>
      <c r="M775" s="679" t="str">
        <f>IF(D775&lt;&gt;"",IF(E775&lt;&gt;"",VLOOKUP(CONCATENATE(D775,"-",E775),'[2]Three Phase - UG'!$C$8:$T$18,13,FALSE),""),"")</f>
        <v/>
      </c>
      <c r="N775" s="678" t="str">
        <f>IF(D775&lt;&gt;"",IF(E775&lt;&gt;"",VLOOKUP(CONCATENATE(D775,"-",E775),'[2]Three Phase - UG'!$C$8:$T$18,15,FALSE)*1000000,""),"")</f>
        <v/>
      </c>
      <c r="O775" s="679"/>
      <c r="P775" s="678"/>
      <c r="W775" s="671"/>
      <c r="X775" s="606"/>
      <c r="Y775" s="606"/>
      <c r="Z775" s="606"/>
      <c r="AA775" s="606"/>
      <c r="AB775" s="606"/>
      <c r="AC775" s="606"/>
      <c r="AD775" s="606"/>
      <c r="AE775" s="606"/>
      <c r="AF775" s="625"/>
      <c r="AG775" s="625"/>
      <c r="AH775" s="625"/>
      <c r="AI775" s="625"/>
      <c r="AJ775" s="625"/>
      <c r="AK775" s="625"/>
      <c r="AL775" s="625"/>
      <c r="AM775" s="625"/>
    </row>
    <row r="776" spans="2:39" s="672" customFormat="1" x14ac:dyDescent="0.25">
      <c r="B776" s="677"/>
      <c r="C776" s="677"/>
      <c r="D776" s="676"/>
      <c r="E776" s="675"/>
      <c r="F776" s="675"/>
      <c r="G776" s="673"/>
      <c r="H776" s="674"/>
      <c r="I776" s="673"/>
      <c r="J776" s="679" t="str">
        <f>IF(D776&lt;&gt;"",IF(E776&lt;&gt;"",VLOOKUP(CONCATENATE(D776,"-",E776),'[2]Three Phase - UG'!$C$8:$T$18,9,FALSE),""),"")</f>
        <v/>
      </c>
      <c r="K776" s="679" t="str">
        <f>IF(D776&lt;&gt;"",IF(E776&lt;&gt;"",VLOOKUP(CONCATENATE(D776,"-",E776),'[2]Three Phase - UG'!$C$8:$T$18,10,FALSE),""),"")</f>
        <v/>
      </c>
      <c r="L776" s="679" t="str">
        <f>IF(D776&lt;&gt;"",IF(E776&lt;&gt;"",VLOOKUP(CONCATENATE(D776,"-",E776),'[2]Three Phase - UG'!$C$8:$T$18,12,FALSE),""),"")</f>
        <v/>
      </c>
      <c r="M776" s="679" t="str">
        <f>IF(D776&lt;&gt;"",IF(E776&lt;&gt;"",VLOOKUP(CONCATENATE(D776,"-",E776),'[2]Three Phase - UG'!$C$8:$T$18,13,FALSE),""),"")</f>
        <v/>
      </c>
      <c r="N776" s="678" t="str">
        <f>IF(D776&lt;&gt;"",IF(E776&lt;&gt;"",VLOOKUP(CONCATENATE(D776,"-",E776),'[2]Three Phase - UG'!$C$8:$T$18,15,FALSE)*1000000,""),"")</f>
        <v/>
      </c>
      <c r="O776" s="679"/>
      <c r="P776" s="678"/>
      <c r="W776" s="671"/>
      <c r="X776" s="606"/>
      <c r="Y776" s="606"/>
      <c r="Z776" s="606"/>
      <c r="AA776" s="606"/>
      <c r="AB776" s="606"/>
      <c r="AC776" s="606"/>
      <c r="AD776" s="606"/>
      <c r="AE776" s="606"/>
      <c r="AF776" s="625"/>
      <c r="AG776" s="625"/>
      <c r="AH776" s="625"/>
      <c r="AI776" s="625"/>
      <c r="AJ776" s="625"/>
      <c r="AK776" s="625"/>
      <c r="AL776" s="625"/>
      <c r="AM776" s="625"/>
    </row>
    <row r="777" spans="2:39" s="672" customFormat="1" x14ac:dyDescent="0.25">
      <c r="B777" s="677"/>
      <c r="C777" s="677"/>
      <c r="D777" s="676"/>
      <c r="E777" s="675"/>
      <c r="F777" s="675"/>
      <c r="G777" s="673"/>
      <c r="H777" s="674"/>
      <c r="I777" s="673"/>
      <c r="J777" s="679" t="str">
        <f>IF(D777&lt;&gt;"",IF(E777&lt;&gt;"",VLOOKUP(CONCATENATE(D777,"-",E777),'[2]Three Phase - UG'!$C$8:$T$18,9,FALSE),""),"")</f>
        <v/>
      </c>
      <c r="K777" s="679" t="str">
        <f>IF(D777&lt;&gt;"",IF(E777&lt;&gt;"",VLOOKUP(CONCATENATE(D777,"-",E777),'[2]Three Phase - UG'!$C$8:$T$18,10,FALSE),""),"")</f>
        <v/>
      </c>
      <c r="L777" s="679" t="str">
        <f>IF(D777&lt;&gt;"",IF(E777&lt;&gt;"",VLOOKUP(CONCATENATE(D777,"-",E777),'[2]Three Phase - UG'!$C$8:$T$18,12,FALSE),""),"")</f>
        <v/>
      </c>
      <c r="M777" s="679" t="str">
        <f>IF(D777&lt;&gt;"",IF(E777&lt;&gt;"",VLOOKUP(CONCATENATE(D777,"-",E777),'[2]Three Phase - UG'!$C$8:$T$18,13,FALSE),""),"")</f>
        <v/>
      </c>
      <c r="N777" s="678" t="str">
        <f>IF(D777&lt;&gt;"",IF(E777&lt;&gt;"",VLOOKUP(CONCATENATE(D777,"-",E777),'[2]Three Phase - UG'!$C$8:$T$18,15,FALSE)*1000000,""),"")</f>
        <v/>
      </c>
      <c r="O777" s="679"/>
      <c r="P777" s="678"/>
      <c r="W777" s="671"/>
      <c r="X777" s="606"/>
      <c r="Y777" s="606"/>
      <c r="Z777" s="606"/>
      <c r="AA777" s="606"/>
      <c r="AB777" s="606"/>
      <c r="AC777" s="606"/>
      <c r="AD777" s="606"/>
      <c r="AE777" s="606"/>
      <c r="AF777" s="625"/>
      <c r="AG777" s="625"/>
      <c r="AH777" s="625"/>
      <c r="AI777" s="625"/>
      <c r="AJ777" s="625"/>
      <c r="AK777" s="625"/>
      <c r="AL777" s="625"/>
      <c r="AM777" s="625"/>
    </row>
    <row r="778" spans="2:39" s="672" customFormat="1" x14ac:dyDescent="0.25">
      <c r="B778" s="677"/>
      <c r="C778" s="677"/>
      <c r="D778" s="676"/>
      <c r="E778" s="675"/>
      <c r="F778" s="675"/>
      <c r="G778" s="673"/>
      <c r="H778" s="674"/>
      <c r="I778" s="673"/>
      <c r="J778" s="679" t="str">
        <f>IF(D778&lt;&gt;"",IF(E778&lt;&gt;"",VLOOKUP(CONCATENATE(D778,"-",E778),'[2]Three Phase - UG'!$C$8:$T$18,9,FALSE),""),"")</f>
        <v/>
      </c>
      <c r="K778" s="679" t="str">
        <f>IF(D778&lt;&gt;"",IF(E778&lt;&gt;"",VLOOKUP(CONCATENATE(D778,"-",E778),'[2]Three Phase - UG'!$C$8:$T$18,10,FALSE),""),"")</f>
        <v/>
      </c>
      <c r="L778" s="679" t="str">
        <f>IF(D778&lt;&gt;"",IF(E778&lt;&gt;"",VLOOKUP(CONCATENATE(D778,"-",E778),'[2]Three Phase - UG'!$C$8:$T$18,12,FALSE),""),"")</f>
        <v/>
      </c>
      <c r="M778" s="679" t="str">
        <f>IF(D778&lt;&gt;"",IF(E778&lt;&gt;"",VLOOKUP(CONCATENATE(D778,"-",E778),'[2]Three Phase - UG'!$C$8:$T$18,13,FALSE),""),"")</f>
        <v/>
      </c>
      <c r="N778" s="678" t="str">
        <f>IF(D778&lt;&gt;"",IF(E778&lt;&gt;"",VLOOKUP(CONCATENATE(D778,"-",E778),'[2]Three Phase - UG'!$C$8:$T$18,15,FALSE)*1000000,""),"")</f>
        <v/>
      </c>
      <c r="O778" s="679"/>
      <c r="P778" s="678"/>
      <c r="W778" s="671"/>
      <c r="X778" s="606"/>
      <c r="Y778" s="606"/>
      <c r="Z778" s="606"/>
      <c r="AA778" s="606"/>
      <c r="AB778" s="606"/>
      <c r="AC778" s="606"/>
      <c r="AD778" s="606"/>
      <c r="AE778" s="606"/>
      <c r="AF778" s="625"/>
      <c r="AG778" s="625"/>
      <c r="AH778" s="625"/>
      <c r="AI778" s="625"/>
      <c r="AJ778" s="625"/>
      <c r="AK778" s="625"/>
      <c r="AL778" s="625"/>
      <c r="AM778" s="625"/>
    </row>
    <row r="779" spans="2:39" s="672" customFormat="1" x14ac:dyDescent="0.25">
      <c r="B779" s="677"/>
      <c r="C779" s="677"/>
      <c r="D779" s="676"/>
      <c r="E779" s="675"/>
      <c r="F779" s="675"/>
      <c r="G779" s="673"/>
      <c r="H779" s="674"/>
      <c r="I779" s="673"/>
      <c r="J779" s="679" t="str">
        <f>IF(D779&lt;&gt;"",IF(E779&lt;&gt;"",VLOOKUP(CONCATENATE(D779,"-",E779),'[2]Three Phase - UG'!$C$8:$T$18,9,FALSE),""),"")</f>
        <v/>
      </c>
      <c r="K779" s="679" t="str">
        <f>IF(D779&lt;&gt;"",IF(E779&lt;&gt;"",VLOOKUP(CONCATENATE(D779,"-",E779),'[2]Three Phase - UG'!$C$8:$T$18,10,FALSE),""),"")</f>
        <v/>
      </c>
      <c r="L779" s="679" t="str">
        <f>IF(D779&lt;&gt;"",IF(E779&lt;&gt;"",VLOOKUP(CONCATENATE(D779,"-",E779),'[2]Three Phase - UG'!$C$8:$T$18,12,FALSE),""),"")</f>
        <v/>
      </c>
      <c r="M779" s="679" t="str">
        <f>IF(D779&lt;&gt;"",IF(E779&lt;&gt;"",VLOOKUP(CONCATENATE(D779,"-",E779),'[2]Three Phase - UG'!$C$8:$T$18,13,FALSE),""),"")</f>
        <v/>
      </c>
      <c r="N779" s="678" t="str">
        <f>IF(D779&lt;&gt;"",IF(E779&lt;&gt;"",VLOOKUP(CONCATENATE(D779,"-",E779),'[2]Three Phase - UG'!$C$8:$T$18,15,FALSE)*1000000,""),"")</f>
        <v/>
      </c>
      <c r="O779" s="679"/>
      <c r="P779" s="678"/>
      <c r="W779" s="671"/>
      <c r="X779" s="606"/>
      <c r="Y779" s="606"/>
      <c r="Z779" s="606"/>
      <c r="AA779" s="606"/>
      <c r="AB779" s="606"/>
      <c r="AC779" s="606"/>
      <c r="AD779" s="606"/>
      <c r="AE779" s="606"/>
      <c r="AF779" s="625"/>
      <c r="AG779" s="625"/>
      <c r="AH779" s="625"/>
      <c r="AI779" s="625"/>
      <c r="AJ779" s="625"/>
      <c r="AK779" s="625"/>
      <c r="AL779" s="625"/>
      <c r="AM779" s="625"/>
    </row>
    <row r="780" spans="2:39" s="672" customFormat="1" x14ac:dyDescent="0.25">
      <c r="B780" s="677"/>
      <c r="C780" s="677"/>
      <c r="D780" s="676"/>
      <c r="E780" s="675"/>
      <c r="F780" s="675"/>
      <c r="G780" s="673"/>
      <c r="H780" s="674"/>
      <c r="I780" s="673"/>
      <c r="J780" s="679" t="str">
        <f>IF(D780&lt;&gt;"",IF(E780&lt;&gt;"",VLOOKUP(CONCATENATE(D780,"-",E780),'[2]Three Phase - UG'!$C$8:$T$18,9,FALSE),""),"")</f>
        <v/>
      </c>
      <c r="K780" s="679" t="str">
        <f>IF(D780&lt;&gt;"",IF(E780&lt;&gt;"",VLOOKUP(CONCATENATE(D780,"-",E780),'[2]Three Phase - UG'!$C$8:$T$18,10,FALSE),""),"")</f>
        <v/>
      </c>
      <c r="L780" s="679" t="str">
        <f>IF(D780&lt;&gt;"",IF(E780&lt;&gt;"",VLOOKUP(CONCATENATE(D780,"-",E780),'[2]Three Phase - UG'!$C$8:$T$18,12,FALSE),""),"")</f>
        <v/>
      </c>
      <c r="M780" s="679" t="str">
        <f>IF(D780&lt;&gt;"",IF(E780&lt;&gt;"",VLOOKUP(CONCATENATE(D780,"-",E780),'[2]Three Phase - UG'!$C$8:$T$18,13,FALSE),""),"")</f>
        <v/>
      </c>
      <c r="N780" s="678" t="str">
        <f>IF(D780&lt;&gt;"",IF(E780&lt;&gt;"",VLOOKUP(CONCATENATE(D780,"-",E780),'[2]Three Phase - UG'!$C$8:$T$18,15,FALSE)*1000000,""),"")</f>
        <v/>
      </c>
      <c r="O780" s="679"/>
      <c r="P780" s="678"/>
      <c r="W780" s="671"/>
      <c r="X780" s="606"/>
      <c r="Y780" s="606"/>
      <c r="Z780" s="606"/>
      <c r="AA780" s="606"/>
      <c r="AB780" s="606"/>
      <c r="AC780" s="606"/>
      <c r="AD780" s="606"/>
      <c r="AE780" s="606"/>
      <c r="AF780" s="625"/>
      <c r="AG780" s="625"/>
      <c r="AH780" s="625"/>
      <c r="AI780" s="625"/>
      <c r="AJ780" s="625"/>
      <c r="AK780" s="625"/>
      <c r="AL780" s="625"/>
      <c r="AM780" s="625"/>
    </row>
    <row r="781" spans="2:39" s="672" customFormat="1" x14ac:dyDescent="0.25">
      <c r="B781" s="677"/>
      <c r="C781" s="677"/>
      <c r="D781" s="676"/>
      <c r="E781" s="675"/>
      <c r="F781" s="675"/>
      <c r="G781" s="673"/>
      <c r="H781" s="674"/>
      <c r="I781" s="673"/>
      <c r="J781" s="679" t="str">
        <f>IF(D781&lt;&gt;"",IF(E781&lt;&gt;"",VLOOKUP(CONCATENATE(D781,"-",E781),'[2]Three Phase - UG'!$C$8:$T$18,9,FALSE),""),"")</f>
        <v/>
      </c>
      <c r="K781" s="679" t="str">
        <f>IF(D781&lt;&gt;"",IF(E781&lt;&gt;"",VLOOKUP(CONCATENATE(D781,"-",E781),'[2]Three Phase - UG'!$C$8:$T$18,10,FALSE),""),"")</f>
        <v/>
      </c>
      <c r="L781" s="679" t="str">
        <f>IF(D781&lt;&gt;"",IF(E781&lt;&gt;"",VLOOKUP(CONCATENATE(D781,"-",E781),'[2]Three Phase - UG'!$C$8:$T$18,12,FALSE),""),"")</f>
        <v/>
      </c>
      <c r="M781" s="679" t="str">
        <f>IF(D781&lt;&gt;"",IF(E781&lt;&gt;"",VLOOKUP(CONCATENATE(D781,"-",E781),'[2]Three Phase - UG'!$C$8:$T$18,13,FALSE),""),"")</f>
        <v/>
      </c>
      <c r="N781" s="678" t="str">
        <f>IF(D781&lt;&gt;"",IF(E781&lt;&gt;"",VLOOKUP(CONCATENATE(D781,"-",E781),'[2]Three Phase - UG'!$C$8:$T$18,15,FALSE)*1000000,""),"")</f>
        <v/>
      </c>
      <c r="O781" s="679"/>
      <c r="P781" s="678"/>
      <c r="W781" s="671"/>
      <c r="X781" s="606"/>
      <c r="Y781" s="606"/>
      <c r="Z781" s="606"/>
      <c r="AA781" s="606"/>
      <c r="AB781" s="606"/>
      <c r="AC781" s="606"/>
      <c r="AD781" s="606"/>
      <c r="AE781" s="606"/>
      <c r="AF781" s="625"/>
      <c r="AG781" s="625"/>
      <c r="AH781" s="625"/>
      <c r="AI781" s="625"/>
      <c r="AJ781" s="625"/>
      <c r="AK781" s="625"/>
      <c r="AL781" s="625"/>
      <c r="AM781" s="625"/>
    </row>
    <row r="782" spans="2:39" s="672" customFormat="1" x14ac:dyDescent="0.25">
      <c r="B782" s="677"/>
      <c r="C782" s="677"/>
      <c r="D782" s="676"/>
      <c r="E782" s="675"/>
      <c r="F782" s="675"/>
      <c r="G782" s="673"/>
      <c r="H782" s="674"/>
      <c r="I782" s="673"/>
      <c r="J782" s="679" t="str">
        <f>IF(D782&lt;&gt;"",IF(E782&lt;&gt;"",VLOOKUP(CONCATENATE(D782,"-",E782),'[2]Three Phase - UG'!$C$8:$T$18,9,FALSE),""),"")</f>
        <v/>
      </c>
      <c r="K782" s="679" t="str">
        <f>IF(D782&lt;&gt;"",IF(E782&lt;&gt;"",VLOOKUP(CONCATENATE(D782,"-",E782),'[2]Three Phase - UG'!$C$8:$T$18,10,FALSE),""),"")</f>
        <v/>
      </c>
      <c r="L782" s="679" t="str">
        <f>IF(D782&lt;&gt;"",IF(E782&lt;&gt;"",VLOOKUP(CONCATENATE(D782,"-",E782),'[2]Three Phase - UG'!$C$8:$T$18,12,FALSE),""),"")</f>
        <v/>
      </c>
      <c r="M782" s="679" t="str">
        <f>IF(D782&lt;&gt;"",IF(E782&lt;&gt;"",VLOOKUP(CONCATENATE(D782,"-",E782),'[2]Three Phase - UG'!$C$8:$T$18,13,FALSE),""),"")</f>
        <v/>
      </c>
      <c r="N782" s="678" t="str">
        <f>IF(D782&lt;&gt;"",IF(E782&lt;&gt;"",VLOOKUP(CONCATENATE(D782,"-",E782),'[2]Three Phase - UG'!$C$8:$T$18,15,FALSE)*1000000,""),"")</f>
        <v/>
      </c>
      <c r="O782" s="679"/>
      <c r="P782" s="678"/>
      <c r="W782" s="671"/>
      <c r="X782" s="606"/>
      <c r="Y782" s="606"/>
      <c r="Z782" s="606"/>
      <c r="AA782" s="606"/>
      <c r="AB782" s="606"/>
      <c r="AC782" s="606"/>
      <c r="AD782" s="606"/>
      <c r="AE782" s="606"/>
      <c r="AF782" s="625"/>
      <c r="AG782" s="625"/>
      <c r="AH782" s="625"/>
      <c r="AI782" s="625"/>
      <c r="AJ782" s="625"/>
      <c r="AK782" s="625"/>
      <c r="AL782" s="625"/>
      <c r="AM782" s="625"/>
    </row>
    <row r="783" spans="2:39" s="672" customFormat="1" x14ac:dyDescent="0.25">
      <c r="B783" s="677"/>
      <c r="C783" s="677"/>
      <c r="D783" s="676"/>
      <c r="E783" s="675"/>
      <c r="F783" s="675"/>
      <c r="G783" s="673"/>
      <c r="H783" s="674"/>
      <c r="I783" s="673"/>
      <c r="J783" s="679" t="str">
        <f>IF(D783&lt;&gt;"",IF(E783&lt;&gt;"",VLOOKUP(CONCATENATE(D783,"-",E783),'[2]Three Phase - UG'!$C$8:$T$18,9,FALSE),""),"")</f>
        <v/>
      </c>
      <c r="K783" s="679" t="str">
        <f>IF(D783&lt;&gt;"",IF(E783&lt;&gt;"",VLOOKUP(CONCATENATE(D783,"-",E783),'[2]Three Phase - UG'!$C$8:$T$18,10,FALSE),""),"")</f>
        <v/>
      </c>
      <c r="L783" s="679" t="str">
        <f>IF(D783&lt;&gt;"",IF(E783&lt;&gt;"",VLOOKUP(CONCATENATE(D783,"-",E783),'[2]Three Phase - UG'!$C$8:$T$18,12,FALSE),""),"")</f>
        <v/>
      </c>
      <c r="M783" s="679" t="str">
        <f>IF(D783&lt;&gt;"",IF(E783&lt;&gt;"",VLOOKUP(CONCATENATE(D783,"-",E783),'[2]Three Phase - UG'!$C$8:$T$18,13,FALSE),""),"")</f>
        <v/>
      </c>
      <c r="N783" s="678" t="str">
        <f>IF(D783&lt;&gt;"",IF(E783&lt;&gt;"",VLOOKUP(CONCATENATE(D783,"-",E783),'[2]Three Phase - UG'!$C$8:$T$18,15,FALSE)*1000000,""),"")</f>
        <v/>
      </c>
      <c r="O783" s="679"/>
      <c r="P783" s="678"/>
      <c r="W783" s="671"/>
      <c r="X783" s="606"/>
      <c r="Y783" s="606"/>
      <c r="Z783" s="606"/>
      <c r="AA783" s="606"/>
      <c r="AB783" s="606"/>
      <c r="AC783" s="606"/>
      <c r="AD783" s="606"/>
      <c r="AE783" s="606"/>
      <c r="AF783" s="625"/>
      <c r="AG783" s="625"/>
      <c r="AH783" s="625"/>
      <c r="AI783" s="625"/>
      <c r="AJ783" s="625"/>
      <c r="AK783" s="625"/>
      <c r="AL783" s="625"/>
      <c r="AM783" s="625"/>
    </row>
    <row r="784" spans="2:39" s="672" customFormat="1" x14ac:dyDescent="0.25">
      <c r="B784" s="677"/>
      <c r="C784" s="677"/>
      <c r="D784" s="676"/>
      <c r="E784" s="675"/>
      <c r="F784" s="675"/>
      <c r="G784" s="673"/>
      <c r="H784" s="674"/>
      <c r="I784" s="673"/>
      <c r="J784" s="679" t="str">
        <f>IF(D784&lt;&gt;"",IF(E784&lt;&gt;"",VLOOKUP(CONCATENATE(D784,"-",E784),'[2]Three Phase - UG'!$C$8:$T$18,9,FALSE),""),"")</f>
        <v/>
      </c>
      <c r="K784" s="679" t="str">
        <f>IF(D784&lt;&gt;"",IF(E784&lt;&gt;"",VLOOKUP(CONCATENATE(D784,"-",E784),'[2]Three Phase - UG'!$C$8:$T$18,10,FALSE),""),"")</f>
        <v/>
      </c>
      <c r="L784" s="679" t="str">
        <f>IF(D784&lt;&gt;"",IF(E784&lt;&gt;"",VLOOKUP(CONCATENATE(D784,"-",E784),'[2]Three Phase - UG'!$C$8:$T$18,12,FALSE),""),"")</f>
        <v/>
      </c>
      <c r="M784" s="679" t="str">
        <f>IF(D784&lt;&gt;"",IF(E784&lt;&gt;"",VLOOKUP(CONCATENATE(D784,"-",E784),'[2]Three Phase - UG'!$C$8:$T$18,13,FALSE),""),"")</f>
        <v/>
      </c>
      <c r="N784" s="678" t="str">
        <f>IF(D784&lt;&gt;"",IF(E784&lt;&gt;"",VLOOKUP(CONCATENATE(D784,"-",E784),'[2]Three Phase - UG'!$C$8:$T$18,15,FALSE)*1000000,""),"")</f>
        <v/>
      </c>
      <c r="O784" s="679"/>
      <c r="P784" s="678"/>
      <c r="W784" s="671"/>
      <c r="X784" s="606"/>
      <c r="Y784" s="606"/>
      <c r="Z784" s="606"/>
      <c r="AA784" s="606"/>
      <c r="AB784" s="606"/>
      <c r="AC784" s="606"/>
      <c r="AD784" s="606"/>
      <c r="AE784" s="606"/>
      <c r="AF784" s="625"/>
      <c r="AG784" s="625"/>
      <c r="AH784" s="625"/>
      <c r="AI784" s="625"/>
      <c r="AJ784" s="625"/>
      <c r="AK784" s="625"/>
      <c r="AL784" s="625"/>
      <c r="AM784" s="625"/>
    </row>
    <row r="785" spans="2:39" s="672" customFormat="1" x14ac:dyDescent="0.25">
      <c r="B785" s="677"/>
      <c r="C785" s="677"/>
      <c r="D785" s="676"/>
      <c r="E785" s="675"/>
      <c r="F785" s="675"/>
      <c r="G785" s="673"/>
      <c r="H785" s="674"/>
      <c r="I785" s="673"/>
      <c r="J785" s="679" t="str">
        <f>IF(D785&lt;&gt;"",IF(E785&lt;&gt;"",VLOOKUP(CONCATENATE(D785,"-",E785),'[2]Three Phase - UG'!$C$8:$T$18,9,FALSE),""),"")</f>
        <v/>
      </c>
      <c r="K785" s="679" t="str">
        <f>IF(D785&lt;&gt;"",IF(E785&lt;&gt;"",VLOOKUP(CONCATENATE(D785,"-",E785),'[2]Three Phase - UG'!$C$8:$T$18,10,FALSE),""),"")</f>
        <v/>
      </c>
      <c r="L785" s="679" t="str">
        <f>IF(D785&lt;&gt;"",IF(E785&lt;&gt;"",VLOOKUP(CONCATENATE(D785,"-",E785),'[2]Three Phase - UG'!$C$8:$T$18,12,FALSE),""),"")</f>
        <v/>
      </c>
      <c r="M785" s="679" t="str">
        <f>IF(D785&lt;&gt;"",IF(E785&lt;&gt;"",VLOOKUP(CONCATENATE(D785,"-",E785),'[2]Three Phase - UG'!$C$8:$T$18,13,FALSE),""),"")</f>
        <v/>
      </c>
      <c r="N785" s="678" t="str">
        <f>IF(D785&lt;&gt;"",IF(E785&lt;&gt;"",VLOOKUP(CONCATENATE(D785,"-",E785),'[2]Three Phase - UG'!$C$8:$T$18,15,FALSE)*1000000,""),"")</f>
        <v/>
      </c>
      <c r="O785" s="679"/>
      <c r="P785" s="678"/>
      <c r="W785" s="671"/>
      <c r="X785" s="606"/>
      <c r="Y785" s="606"/>
      <c r="Z785" s="606"/>
      <c r="AA785" s="606"/>
      <c r="AB785" s="606"/>
      <c r="AC785" s="606"/>
      <c r="AD785" s="606"/>
      <c r="AE785" s="606"/>
      <c r="AF785" s="625"/>
      <c r="AG785" s="625"/>
      <c r="AH785" s="625"/>
      <c r="AI785" s="625"/>
      <c r="AJ785" s="625"/>
      <c r="AK785" s="625"/>
      <c r="AL785" s="625"/>
      <c r="AM785" s="625"/>
    </row>
    <row r="786" spans="2:39" s="672" customFormat="1" x14ac:dyDescent="0.25">
      <c r="B786" s="677"/>
      <c r="C786" s="677"/>
      <c r="D786" s="676"/>
      <c r="E786" s="675"/>
      <c r="F786" s="675"/>
      <c r="G786" s="673"/>
      <c r="H786" s="674"/>
      <c r="I786" s="673"/>
      <c r="J786" s="679" t="str">
        <f>IF(D786&lt;&gt;"",IF(E786&lt;&gt;"",VLOOKUP(CONCATENATE(D786,"-",E786),'[2]Three Phase - UG'!$C$8:$T$18,9,FALSE),""),"")</f>
        <v/>
      </c>
      <c r="K786" s="679" t="str">
        <f>IF(D786&lt;&gt;"",IF(E786&lt;&gt;"",VLOOKUP(CONCATENATE(D786,"-",E786),'[2]Three Phase - UG'!$C$8:$T$18,10,FALSE),""),"")</f>
        <v/>
      </c>
      <c r="L786" s="679" t="str">
        <f>IF(D786&lt;&gt;"",IF(E786&lt;&gt;"",VLOOKUP(CONCATENATE(D786,"-",E786),'[2]Three Phase - UG'!$C$8:$T$18,12,FALSE),""),"")</f>
        <v/>
      </c>
      <c r="M786" s="679" t="str">
        <f>IF(D786&lt;&gt;"",IF(E786&lt;&gt;"",VLOOKUP(CONCATENATE(D786,"-",E786),'[2]Three Phase - UG'!$C$8:$T$18,13,FALSE),""),"")</f>
        <v/>
      </c>
      <c r="N786" s="678" t="str">
        <f>IF(D786&lt;&gt;"",IF(E786&lt;&gt;"",VLOOKUP(CONCATENATE(D786,"-",E786),'[2]Three Phase - UG'!$C$8:$T$18,15,FALSE)*1000000,""),"")</f>
        <v/>
      </c>
      <c r="O786" s="679"/>
      <c r="P786" s="678"/>
      <c r="W786" s="671"/>
      <c r="X786" s="606"/>
      <c r="Y786" s="606"/>
      <c r="Z786" s="606"/>
      <c r="AA786" s="606"/>
      <c r="AB786" s="606"/>
      <c r="AC786" s="606"/>
      <c r="AD786" s="606"/>
      <c r="AE786" s="606"/>
      <c r="AF786" s="625"/>
      <c r="AG786" s="625"/>
      <c r="AH786" s="625"/>
      <c r="AI786" s="625"/>
      <c r="AJ786" s="625"/>
      <c r="AK786" s="625"/>
      <c r="AL786" s="625"/>
      <c r="AM786" s="625"/>
    </row>
    <row r="787" spans="2:39" s="672" customFormat="1" x14ac:dyDescent="0.25">
      <c r="B787" s="677"/>
      <c r="C787" s="677"/>
      <c r="D787" s="676"/>
      <c r="E787" s="675"/>
      <c r="F787" s="675"/>
      <c r="G787" s="673"/>
      <c r="H787" s="674"/>
      <c r="I787" s="673"/>
      <c r="J787" s="679" t="str">
        <f>IF(D787&lt;&gt;"",IF(E787&lt;&gt;"",VLOOKUP(CONCATENATE(D787,"-",E787),'[2]Three Phase - UG'!$C$8:$T$18,9,FALSE),""),"")</f>
        <v/>
      </c>
      <c r="K787" s="679" t="str">
        <f>IF(D787&lt;&gt;"",IF(E787&lt;&gt;"",VLOOKUP(CONCATENATE(D787,"-",E787),'[2]Three Phase - UG'!$C$8:$T$18,10,FALSE),""),"")</f>
        <v/>
      </c>
      <c r="L787" s="679" t="str">
        <f>IF(D787&lt;&gt;"",IF(E787&lt;&gt;"",VLOOKUP(CONCATENATE(D787,"-",E787),'[2]Three Phase - UG'!$C$8:$T$18,12,FALSE),""),"")</f>
        <v/>
      </c>
      <c r="M787" s="679" t="str">
        <f>IF(D787&lt;&gt;"",IF(E787&lt;&gt;"",VLOOKUP(CONCATENATE(D787,"-",E787),'[2]Three Phase - UG'!$C$8:$T$18,13,FALSE),""),"")</f>
        <v/>
      </c>
      <c r="N787" s="678" t="str">
        <f>IF(D787&lt;&gt;"",IF(E787&lt;&gt;"",VLOOKUP(CONCATENATE(D787,"-",E787),'[2]Three Phase - UG'!$C$8:$T$18,15,FALSE)*1000000,""),"")</f>
        <v/>
      </c>
      <c r="O787" s="679"/>
      <c r="P787" s="678"/>
      <c r="W787" s="671"/>
      <c r="X787" s="606"/>
      <c r="Y787" s="606"/>
      <c r="Z787" s="606"/>
      <c r="AA787" s="606"/>
      <c r="AB787" s="606"/>
      <c r="AC787" s="606"/>
      <c r="AD787" s="606"/>
      <c r="AE787" s="606"/>
      <c r="AF787" s="625"/>
      <c r="AG787" s="625"/>
      <c r="AH787" s="625"/>
      <c r="AI787" s="625"/>
      <c r="AJ787" s="625"/>
      <c r="AK787" s="625"/>
      <c r="AL787" s="625"/>
      <c r="AM787" s="625"/>
    </row>
    <row r="788" spans="2:39" s="672" customFormat="1" x14ac:dyDescent="0.25">
      <c r="B788" s="677"/>
      <c r="C788" s="677"/>
      <c r="D788" s="676"/>
      <c r="E788" s="675"/>
      <c r="F788" s="675"/>
      <c r="G788" s="673"/>
      <c r="H788" s="674"/>
      <c r="I788" s="673"/>
      <c r="J788" s="679" t="str">
        <f>IF(D788&lt;&gt;"",IF(E788&lt;&gt;"",VLOOKUP(CONCATENATE(D788,"-",E788),'[2]Three Phase - UG'!$C$8:$T$18,9,FALSE),""),"")</f>
        <v/>
      </c>
      <c r="K788" s="679" t="str">
        <f>IF(D788&lt;&gt;"",IF(E788&lt;&gt;"",VLOOKUP(CONCATENATE(D788,"-",E788),'[2]Three Phase - UG'!$C$8:$T$18,10,FALSE),""),"")</f>
        <v/>
      </c>
      <c r="L788" s="679" t="str">
        <f>IF(D788&lt;&gt;"",IF(E788&lt;&gt;"",VLOOKUP(CONCATENATE(D788,"-",E788),'[2]Three Phase - UG'!$C$8:$T$18,12,FALSE),""),"")</f>
        <v/>
      </c>
      <c r="M788" s="679" t="str">
        <f>IF(D788&lt;&gt;"",IF(E788&lt;&gt;"",VLOOKUP(CONCATENATE(D788,"-",E788),'[2]Three Phase - UG'!$C$8:$T$18,13,FALSE),""),"")</f>
        <v/>
      </c>
      <c r="N788" s="678" t="str">
        <f>IF(D788&lt;&gt;"",IF(E788&lt;&gt;"",VLOOKUP(CONCATENATE(D788,"-",E788),'[2]Three Phase - UG'!$C$8:$T$18,15,FALSE)*1000000,""),"")</f>
        <v/>
      </c>
      <c r="O788" s="679"/>
      <c r="P788" s="678"/>
      <c r="W788" s="671"/>
      <c r="X788" s="606"/>
      <c r="Y788" s="606"/>
      <c r="Z788" s="606"/>
      <c r="AA788" s="606"/>
      <c r="AB788" s="606"/>
      <c r="AC788" s="606"/>
      <c r="AD788" s="606"/>
      <c r="AE788" s="606"/>
      <c r="AF788" s="625"/>
      <c r="AG788" s="625"/>
      <c r="AH788" s="625"/>
      <c r="AI788" s="625"/>
      <c r="AJ788" s="625"/>
      <c r="AK788" s="625"/>
      <c r="AL788" s="625"/>
      <c r="AM788" s="625"/>
    </row>
    <row r="789" spans="2:39" s="672" customFormat="1" x14ac:dyDescent="0.25">
      <c r="B789" s="677"/>
      <c r="C789" s="677"/>
      <c r="D789" s="676"/>
      <c r="E789" s="675"/>
      <c r="F789" s="675"/>
      <c r="G789" s="673"/>
      <c r="H789" s="674"/>
      <c r="I789" s="673"/>
      <c r="J789" s="679" t="str">
        <f>IF(D789&lt;&gt;"",IF(E789&lt;&gt;"",VLOOKUP(CONCATENATE(D789,"-",E789),'[2]Three Phase - UG'!$C$8:$T$18,9,FALSE),""),"")</f>
        <v/>
      </c>
      <c r="K789" s="679" t="str">
        <f>IF(D789&lt;&gt;"",IF(E789&lt;&gt;"",VLOOKUP(CONCATENATE(D789,"-",E789),'[2]Three Phase - UG'!$C$8:$T$18,10,FALSE),""),"")</f>
        <v/>
      </c>
      <c r="L789" s="679" t="str">
        <f>IF(D789&lt;&gt;"",IF(E789&lt;&gt;"",VLOOKUP(CONCATENATE(D789,"-",E789),'[2]Three Phase - UG'!$C$8:$T$18,12,FALSE),""),"")</f>
        <v/>
      </c>
      <c r="M789" s="679" t="str">
        <f>IF(D789&lt;&gt;"",IF(E789&lt;&gt;"",VLOOKUP(CONCATENATE(D789,"-",E789),'[2]Three Phase - UG'!$C$8:$T$18,13,FALSE),""),"")</f>
        <v/>
      </c>
      <c r="N789" s="678" t="str">
        <f>IF(D789&lt;&gt;"",IF(E789&lt;&gt;"",VLOOKUP(CONCATENATE(D789,"-",E789),'[2]Three Phase - UG'!$C$8:$T$18,15,FALSE)*1000000,""),"")</f>
        <v/>
      </c>
      <c r="O789" s="679"/>
      <c r="P789" s="678"/>
      <c r="W789" s="671"/>
      <c r="X789" s="606"/>
      <c r="Y789" s="606"/>
      <c r="Z789" s="606"/>
      <c r="AA789" s="606"/>
      <c r="AB789" s="606"/>
      <c r="AC789" s="606"/>
      <c r="AD789" s="606"/>
      <c r="AE789" s="606"/>
      <c r="AF789" s="625"/>
      <c r="AG789" s="625"/>
      <c r="AH789" s="625"/>
      <c r="AI789" s="625"/>
      <c r="AJ789" s="625"/>
      <c r="AK789" s="625"/>
      <c r="AL789" s="625"/>
      <c r="AM789" s="625"/>
    </row>
    <row r="790" spans="2:39" s="672" customFormat="1" x14ac:dyDescent="0.25">
      <c r="B790" s="677"/>
      <c r="C790" s="677"/>
      <c r="D790" s="676"/>
      <c r="E790" s="675"/>
      <c r="F790" s="675"/>
      <c r="G790" s="673"/>
      <c r="H790" s="674"/>
      <c r="I790" s="673"/>
      <c r="J790" s="679" t="str">
        <f>IF(D790&lt;&gt;"",IF(E790&lt;&gt;"",VLOOKUP(CONCATENATE(D790,"-",E790),'[2]Three Phase - UG'!$C$8:$T$18,9,FALSE),""),"")</f>
        <v/>
      </c>
      <c r="K790" s="679" t="str">
        <f>IF(D790&lt;&gt;"",IF(E790&lt;&gt;"",VLOOKUP(CONCATENATE(D790,"-",E790),'[2]Three Phase - UG'!$C$8:$T$18,10,FALSE),""),"")</f>
        <v/>
      </c>
      <c r="L790" s="679" t="str">
        <f>IF(D790&lt;&gt;"",IF(E790&lt;&gt;"",VLOOKUP(CONCATENATE(D790,"-",E790),'[2]Three Phase - UG'!$C$8:$T$18,12,FALSE),""),"")</f>
        <v/>
      </c>
      <c r="M790" s="679" t="str">
        <f>IF(D790&lt;&gt;"",IF(E790&lt;&gt;"",VLOOKUP(CONCATENATE(D790,"-",E790),'[2]Three Phase - UG'!$C$8:$T$18,13,FALSE),""),"")</f>
        <v/>
      </c>
      <c r="N790" s="678" t="str">
        <f>IF(D790&lt;&gt;"",IF(E790&lt;&gt;"",VLOOKUP(CONCATENATE(D790,"-",E790),'[2]Three Phase - UG'!$C$8:$T$18,15,FALSE)*1000000,""),"")</f>
        <v/>
      </c>
      <c r="O790" s="679"/>
      <c r="P790" s="678"/>
      <c r="W790" s="671"/>
      <c r="X790" s="606"/>
      <c r="Y790" s="606"/>
      <c r="Z790" s="606"/>
      <c r="AA790" s="606"/>
      <c r="AB790" s="606"/>
      <c r="AC790" s="606"/>
      <c r="AD790" s="606"/>
      <c r="AE790" s="606"/>
      <c r="AF790" s="625"/>
      <c r="AG790" s="625"/>
      <c r="AH790" s="625"/>
      <c r="AI790" s="625"/>
      <c r="AJ790" s="625"/>
      <c r="AK790" s="625"/>
      <c r="AL790" s="625"/>
      <c r="AM790" s="625"/>
    </row>
    <row r="791" spans="2:39" s="672" customFormat="1" x14ac:dyDescent="0.25">
      <c r="B791" s="677"/>
      <c r="C791" s="677"/>
      <c r="D791" s="676"/>
      <c r="E791" s="675"/>
      <c r="F791" s="675"/>
      <c r="G791" s="673"/>
      <c r="H791" s="674"/>
      <c r="I791" s="673"/>
      <c r="J791" s="679" t="str">
        <f>IF(D791&lt;&gt;"",IF(E791&lt;&gt;"",VLOOKUP(CONCATENATE(D791,"-",E791),'[2]Three Phase - UG'!$C$8:$T$18,9,FALSE),""),"")</f>
        <v/>
      </c>
      <c r="K791" s="679" t="str">
        <f>IF(D791&lt;&gt;"",IF(E791&lt;&gt;"",VLOOKUP(CONCATENATE(D791,"-",E791),'[2]Three Phase - UG'!$C$8:$T$18,10,FALSE),""),"")</f>
        <v/>
      </c>
      <c r="L791" s="679" t="str">
        <f>IF(D791&lt;&gt;"",IF(E791&lt;&gt;"",VLOOKUP(CONCATENATE(D791,"-",E791),'[2]Three Phase - UG'!$C$8:$T$18,12,FALSE),""),"")</f>
        <v/>
      </c>
      <c r="M791" s="679" t="str">
        <f>IF(D791&lt;&gt;"",IF(E791&lt;&gt;"",VLOOKUP(CONCATENATE(D791,"-",E791),'[2]Three Phase - UG'!$C$8:$T$18,13,FALSE),""),"")</f>
        <v/>
      </c>
      <c r="N791" s="678" t="str">
        <f>IF(D791&lt;&gt;"",IF(E791&lt;&gt;"",VLOOKUP(CONCATENATE(D791,"-",E791),'[2]Three Phase - UG'!$C$8:$T$18,15,FALSE)*1000000,""),"")</f>
        <v/>
      </c>
      <c r="O791" s="679"/>
      <c r="P791" s="678"/>
      <c r="W791" s="671"/>
      <c r="X791" s="606"/>
      <c r="Y791" s="606"/>
      <c r="Z791" s="606"/>
      <c r="AA791" s="606"/>
      <c r="AB791" s="606"/>
      <c r="AC791" s="606"/>
      <c r="AD791" s="606"/>
      <c r="AE791" s="606"/>
      <c r="AF791" s="625"/>
      <c r="AG791" s="625"/>
      <c r="AH791" s="625"/>
      <c r="AI791" s="625"/>
      <c r="AJ791" s="625"/>
      <c r="AK791" s="625"/>
      <c r="AL791" s="625"/>
      <c r="AM791" s="625"/>
    </row>
    <row r="792" spans="2:39" s="672" customFormat="1" x14ac:dyDescent="0.25">
      <c r="B792" s="677"/>
      <c r="C792" s="677"/>
      <c r="D792" s="676"/>
      <c r="E792" s="675"/>
      <c r="F792" s="675"/>
      <c r="G792" s="673"/>
      <c r="H792" s="674"/>
      <c r="I792" s="673"/>
      <c r="J792" s="679" t="str">
        <f>IF(D792&lt;&gt;"",IF(E792&lt;&gt;"",VLOOKUP(CONCATENATE(D792,"-",E792),'[2]Three Phase - UG'!$C$8:$T$18,9,FALSE),""),"")</f>
        <v/>
      </c>
      <c r="K792" s="679" t="str">
        <f>IF(D792&lt;&gt;"",IF(E792&lt;&gt;"",VLOOKUP(CONCATENATE(D792,"-",E792),'[2]Three Phase - UG'!$C$8:$T$18,10,FALSE),""),"")</f>
        <v/>
      </c>
      <c r="L792" s="679" t="str">
        <f>IF(D792&lt;&gt;"",IF(E792&lt;&gt;"",VLOOKUP(CONCATENATE(D792,"-",E792),'[2]Three Phase - UG'!$C$8:$T$18,12,FALSE),""),"")</f>
        <v/>
      </c>
      <c r="M792" s="679" t="str">
        <f>IF(D792&lt;&gt;"",IF(E792&lt;&gt;"",VLOOKUP(CONCATENATE(D792,"-",E792),'[2]Three Phase - UG'!$C$8:$T$18,13,FALSE),""),"")</f>
        <v/>
      </c>
      <c r="N792" s="678" t="str">
        <f>IF(D792&lt;&gt;"",IF(E792&lt;&gt;"",VLOOKUP(CONCATENATE(D792,"-",E792),'[2]Three Phase - UG'!$C$8:$T$18,15,FALSE)*1000000,""),"")</f>
        <v/>
      </c>
      <c r="O792" s="679"/>
      <c r="P792" s="678"/>
      <c r="W792" s="671"/>
      <c r="X792" s="606"/>
      <c r="Y792" s="606"/>
      <c r="Z792" s="606"/>
      <c r="AA792" s="606"/>
      <c r="AB792" s="606"/>
      <c r="AC792" s="606"/>
      <c r="AD792" s="606"/>
      <c r="AE792" s="606"/>
      <c r="AF792" s="625"/>
      <c r="AG792" s="625"/>
      <c r="AH792" s="625"/>
      <c r="AI792" s="625"/>
      <c r="AJ792" s="625"/>
      <c r="AK792" s="625"/>
      <c r="AL792" s="625"/>
      <c r="AM792" s="625"/>
    </row>
    <row r="793" spans="2:39" s="672" customFormat="1" x14ac:dyDescent="0.25">
      <c r="B793" s="677"/>
      <c r="C793" s="677"/>
      <c r="D793" s="676"/>
      <c r="E793" s="675"/>
      <c r="F793" s="675"/>
      <c r="G793" s="673"/>
      <c r="H793" s="674"/>
      <c r="I793" s="673"/>
      <c r="J793" s="679" t="str">
        <f>IF(D793&lt;&gt;"",IF(E793&lt;&gt;"",VLOOKUP(CONCATENATE(D793,"-",E793),'[2]Three Phase - UG'!$C$8:$T$18,9,FALSE),""),"")</f>
        <v/>
      </c>
      <c r="K793" s="679" t="str">
        <f>IF(D793&lt;&gt;"",IF(E793&lt;&gt;"",VLOOKUP(CONCATENATE(D793,"-",E793),'[2]Three Phase - UG'!$C$8:$T$18,10,FALSE),""),"")</f>
        <v/>
      </c>
      <c r="L793" s="679" t="str">
        <f>IF(D793&lt;&gt;"",IF(E793&lt;&gt;"",VLOOKUP(CONCATENATE(D793,"-",E793),'[2]Three Phase - UG'!$C$8:$T$18,12,FALSE),""),"")</f>
        <v/>
      </c>
      <c r="M793" s="679" t="str">
        <f>IF(D793&lt;&gt;"",IF(E793&lt;&gt;"",VLOOKUP(CONCATENATE(D793,"-",E793),'[2]Three Phase - UG'!$C$8:$T$18,13,FALSE),""),"")</f>
        <v/>
      </c>
      <c r="N793" s="678" t="str">
        <f>IF(D793&lt;&gt;"",IF(E793&lt;&gt;"",VLOOKUP(CONCATENATE(D793,"-",E793),'[2]Three Phase - UG'!$C$8:$T$18,15,FALSE)*1000000,""),"")</f>
        <v/>
      </c>
      <c r="O793" s="679"/>
      <c r="P793" s="678"/>
      <c r="W793" s="671"/>
      <c r="X793" s="606"/>
      <c r="Y793" s="606"/>
      <c r="Z793" s="606"/>
      <c r="AA793" s="606"/>
      <c r="AB793" s="606"/>
      <c r="AC793" s="606"/>
      <c r="AD793" s="606"/>
      <c r="AE793" s="606"/>
      <c r="AF793" s="625"/>
      <c r="AG793" s="625"/>
      <c r="AH793" s="625"/>
      <c r="AI793" s="625"/>
      <c r="AJ793" s="625"/>
      <c r="AK793" s="625"/>
      <c r="AL793" s="625"/>
      <c r="AM793" s="625"/>
    </row>
    <row r="794" spans="2:39" s="672" customFormat="1" x14ac:dyDescent="0.25">
      <c r="B794" s="677"/>
      <c r="C794" s="677"/>
      <c r="D794" s="676"/>
      <c r="E794" s="675"/>
      <c r="F794" s="675"/>
      <c r="G794" s="673"/>
      <c r="H794" s="674"/>
      <c r="I794" s="673"/>
      <c r="J794" s="679" t="str">
        <f>IF(D794&lt;&gt;"",IF(E794&lt;&gt;"",VLOOKUP(CONCATENATE(D794,"-",E794),'[2]Three Phase - UG'!$C$8:$T$18,9,FALSE),""),"")</f>
        <v/>
      </c>
      <c r="K794" s="679" t="str">
        <f>IF(D794&lt;&gt;"",IF(E794&lt;&gt;"",VLOOKUP(CONCATENATE(D794,"-",E794),'[2]Three Phase - UG'!$C$8:$T$18,10,FALSE),""),"")</f>
        <v/>
      </c>
      <c r="L794" s="679" t="str">
        <f>IF(D794&lt;&gt;"",IF(E794&lt;&gt;"",VLOOKUP(CONCATENATE(D794,"-",E794),'[2]Three Phase - UG'!$C$8:$T$18,12,FALSE),""),"")</f>
        <v/>
      </c>
      <c r="M794" s="679" t="str">
        <f>IF(D794&lt;&gt;"",IF(E794&lt;&gt;"",VLOOKUP(CONCATENATE(D794,"-",E794),'[2]Three Phase - UG'!$C$8:$T$18,13,FALSE),""),"")</f>
        <v/>
      </c>
      <c r="N794" s="678" t="str">
        <f>IF(D794&lt;&gt;"",IF(E794&lt;&gt;"",VLOOKUP(CONCATENATE(D794,"-",E794),'[2]Three Phase - UG'!$C$8:$T$18,15,FALSE)*1000000,""),"")</f>
        <v/>
      </c>
      <c r="O794" s="679"/>
      <c r="P794" s="678"/>
      <c r="W794" s="671"/>
      <c r="X794" s="606"/>
      <c r="Y794" s="606"/>
      <c r="Z794" s="606"/>
      <c r="AA794" s="606"/>
      <c r="AB794" s="606"/>
      <c r="AC794" s="606"/>
      <c r="AD794" s="606"/>
      <c r="AE794" s="606"/>
      <c r="AF794" s="625"/>
      <c r="AG794" s="625"/>
      <c r="AH794" s="625"/>
      <c r="AI794" s="625"/>
      <c r="AJ794" s="625"/>
      <c r="AK794" s="625"/>
      <c r="AL794" s="625"/>
      <c r="AM794" s="625"/>
    </row>
    <row r="795" spans="2:39" s="672" customFormat="1" x14ac:dyDescent="0.25">
      <c r="B795" s="677"/>
      <c r="C795" s="677"/>
      <c r="D795" s="676"/>
      <c r="E795" s="675"/>
      <c r="F795" s="675"/>
      <c r="G795" s="673"/>
      <c r="H795" s="674"/>
      <c r="I795" s="673"/>
      <c r="J795" s="679" t="str">
        <f>IF(D795&lt;&gt;"",IF(E795&lt;&gt;"",VLOOKUP(CONCATENATE(D795,"-",E795),'[2]Three Phase - UG'!$C$8:$T$18,9,FALSE),""),"")</f>
        <v/>
      </c>
      <c r="K795" s="679" t="str">
        <f>IF(D795&lt;&gt;"",IF(E795&lt;&gt;"",VLOOKUP(CONCATENATE(D795,"-",E795),'[2]Three Phase - UG'!$C$8:$T$18,10,FALSE),""),"")</f>
        <v/>
      </c>
      <c r="L795" s="679" t="str">
        <f>IF(D795&lt;&gt;"",IF(E795&lt;&gt;"",VLOOKUP(CONCATENATE(D795,"-",E795),'[2]Three Phase - UG'!$C$8:$T$18,12,FALSE),""),"")</f>
        <v/>
      </c>
      <c r="M795" s="679" t="str">
        <f>IF(D795&lt;&gt;"",IF(E795&lt;&gt;"",VLOOKUP(CONCATENATE(D795,"-",E795),'[2]Three Phase - UG'!$C$8:$T$18,13,FALSE),""),"")</f>
        <v/>
      </c>
      <c r="N795" s="678" t="str">
        <f>IF(D795&lt;&gt;"",IF(E795&lt;&gt;"",VLOOKUP(CONCATENATE(D795,"-",E795),'[2]Three Phase - UG'!$C$8:$T$18,15,FALSE)*1000000,""),"")</f>
        <v/>
      </c>
      <c r="O795" s="679"/>
      <c r="P795" s="678"/>
      <c r="W795" s="671"/>
      <c r="X795" s="606"/>
      <c r="Y795" s="606"/>
      <c r="Z795" s="606"/>
      <c r="AA795" s="606"/>
      <c r="AB795" s="606"/>
      <c r="AC795" s="606"/>
      <c r="AD795" s="606"/>
      <c r="AE795" s="606"/>
      <c r="AF795" s="625"/>
      <c r="AG795" s="625"/>
      <c r="AH795" s="625"/>
      <c r="AI795" s="625"/>
      <c r="AJ795" s="625"/>
      <c r="AK795" s="625"/>
      <c r="AL795" s="625"/>
      <c r="AM795" s="625"/>
    </row>
    <row r="796" spans="2:39" s="672" customFormat="1" x14ac:dyDescent="0.25">
      <c r="B796" s="677"/>
      <c r="C796" s="677"/>
      <c r="D796" s="676"/>
      <c r="E796" s="675"/>
      <c r="F796" s="675"/>
      <c r="G796" s="673"/>
      <c r="H796" s="674"/>
      <c r="I796" s="673"/>
      <c r="J796" s="679" t="str">
        <f>IF(D796&lt;&gt;"",IF(E796&lt;&gt;"",VLOOKUP(CONCATENATE(D796,"-",E796),'[2]Three Phase - UG'!$C$8:$T$18,9,FALSE),""),"")</f>
        <v/>
      </c>
      <c r="K796" s="679" t="str">
        <f>IF(D796&lt;&gt;"",IF(E796&lt;&gt;"",VLOOKUP(CONCATENATE(D796,"-",E796),'[2]Three Phase - UG'!$C$8:$T$18,10,FALSE),""),"")</f>
        <v/>
      </c>
      <c r="L796" s="679" t="str">
        <f>IF(D796&lt;&gt;"",IF(E796&lt;&gt;"",VLOOKUP(CONCATENATE(D796,"-",E796),'[2]Three Phase - UG'!$C$8:$T$18,12,FALSE),""),"")</f>
        <v/>
      </c>
      <c r="M796" s="679" t="str">
        <f>IF(D796&lt;&gt;"",IF(E796&lt;&gt;"",VLOOKUP(CONCATENATE(D796,"-",E796),'[2]Three Phase - UG'!$C$8:$T$18,13,FALSE),""),"")</f>
        <v/>
      </c>
      <c r="N796" s="678" t="str">
        <f>IF(D796&lt;&gt;"",IF(E796&lt;&gt;"",VLOOKUP(CONCATENATE(D796,"-",E796),'[2]Three Phase - UG'!$C$8:$T$18,15,FALSE)*1000000,""),"")</f>
        <v/>
      </c>
      <c r="O796" s="679"/>
      <c r="P796" s="678"/>
      <c r="W796" s="671"/>
      <c r="X796" s="606"/>
      <c r="Y796" s="606"/>
      <c r="Z796" s="606"/>
      <c r="AA796" s="606"/>
      <c r="AB796" s="606"/>
      <c r="AC796" s="606"/>
      <c r="AD796" s="606"/>
      <c r="AE796" s="606"/>
      <c r="AF796" s="625"/>
      <c r="AG796" s="625"/>
      <c r="AH796" s="625"/>
      <c r="AI796" s="625"/>
      <c r="AJ796" s="625"/>
      <c r="AK796" s="625"/>
      <c r="AL796" s="625"/>
      <c r="AM796" s="625"/>
    </row>
    <row r="797" spans="2:39" s="672" customFormat="1" x14ac:dyDescent="0.25">
      <c r="B797" s="677"/>
      <c r="C797" s="677"/>
      <c r="D797" s="676"/>
      <c r="E797" s="675"/>
      <c r="F797" s="675"/>
      <c r="G797" s="673"/>
      <c r="H797" s="674"/>
      <c r="I797" s="673"/>
      <c r="J797" s="679" t="str">
        <f>IF(D797&lt;&gt;"",IF(E797&lt;&gt;"",VLOOKUP(CONCATENATE(D797,"-",E797),'[2]Three Phase - UG'!$C$8:$T$18,9,FALSE),""),"")</f>
        <v/>
      </c>
      <c r="K797" s="679" t="str">
        <f>IF(D797&lt;&gt;"",IF(E797&lt;&gt;"",VLOOKUP(CONCATENATE(D797,"-",E797),'[2]Three Phase - UG'!$C$8:$T$18,10,FALSE),""),"")</f>
        <v/>
      </c>
      <c r="L797" s="679" t="str">
        <f>IF(D797&lt;&gt;"",IF(E797&lt;&gt;"",VLOOKUP(CONCATENATE(D797,"-",E797),'[2]Three Phase - UG'!$C$8:$T$18,12,FALSE),""),"")</f>
        <v/>
      </c>
      <c r="M797" s="679" t="str">
        <f>IF(D797&lt;&gt;"",IF(E797&lt;&gt;"",VLOOKUP(CONCATENATE(D797,"-",E797),'[2]Three Phase - UG'!$C$8:$T$18,13,FALSE),""),"")</f>
        <v/>
      </c>
      <c r="N797" s="678" t="str">
        <f>IF(D797&lt;&gt;"",IF(E797&lt;&gt;"",VLOOKUP(CONCATENATE(D797,"-",E797),'[2]Three Phase - UG'!$C$8:$T$18,15,FALSE)*1000000,""),"")</f>
        <v/>
      </c>
      <c r="O797" s="679"/>
      <c r="P797" s="678"/>
      <c r="W797" s="671"/>
      <c r="X797" s="606"/>
      <c r="Y797" s="606"/>
      <c r="Z797" s="606"/>
      <c r="AA797" s="606"/>
      <c r="AB797" s="606"/>
      <c r="AC797" s="606"/>
      <c r="AD797" s="606"/>
      <c r="AE797" s="606"/>
      <c r="AF797" s="625"/>
      <c r="AG797" s="625"/>
      <c r="AH797" s="625"/>
      <c r="AI797" s="625"/>
      <c r="AJ797" s="625"/>
      <c r="AK797" s="625"/>
      <c r="AL797" s="625"/>
      <c r="AM797" s="625"/>
    </row>
    <row r="798" spans="2:39" s="672" customFormat="1" x14ac:dyDescent="0.25">
      <c r="B798" s="677"/>
      <c r="C798" s="677"/>
      <c r="D798" s="676"/>
      <c r="E798" s="675"/>
      <c r="F798" s="675"/>
      <c r="G798" s="673"/>
      <c r="H798" s="674"/>
      <c r="I798" s="673"/>
      <c r="J798" s="679" t="str">
        <f>IF(D798&lt;&gt;"",IF(E798&lt;&gt;"",VLOOKUP(CONCATENATE(D798,"-",E798),'[2]Three Phase - UG'!$C$8:$T$18,9,FALSE),""),"")</f>
        <v/>
      </c>
      <c r="K798" s="679" t="str">
        <f>IF(D798&lt;&gt;"",IF(E798&lt;&gt;"",VLOOKUP(CONCATENATE(D798,"-",E798),'[2]Three Phase - UG'!$C$8:$T$18,10,FALSE),""),"")</f>
        <v/>
      </c>
      <c r="L798" s="679" t="str">
        <f>IF(D798&lt;&gt;"",IF(E798&lt;&gt;"",VLOOKUP(CONCATENATE(D798,"-",E798),'[2]Three Phase - UG'!$C$8:$T$18,12,FALSE),""),"")</f>
        <v/>
      </c>
      <c r="M798" s="679" t="str">
        <f>IF(D798&lt;&gt;"",IF(E798&lt;&gt;"",VLOOKUP(CONCATENATE(D798,"-",E798),'[2]Three Phase - UG'!$C$8:$T$18,13,FALSE),""),"")</f>
        <v/>
      </c>
      <c r="N798" s="678" t="str">
        <f>IF(D798&lt;&gt;"",IF(E798&lt;&gt;"",VLOOKUP(CONCATENATE(D798,"-",E798),'[2]Three Phase - UG'!$C$8:$T$18,15,FALSE)*1000000,""),"")</f>
        <v/>
      </c>
      <c r="O798" s="679"/>
      <c r="P798" s="678"/>
      <c r="W798" s="671"/>
      <c r="X798" s="606"/>
      <c r="Y798" s="606"/>
      <c r="Z798" s="606"/>
      <c r="AA798" s="606"/>
      <c r="AB798" s="606"/>
      <c r="AC798" s="606"/>
      <c r="AD798" s="606"/>
      <c r="AE798" s="606"/>
      <c r="AF798" s="625"/>
      <c r="AG798" s="625"/>
      <c r="AH798" s="625"/>
      <c r="AI798" s="625"/>
      <c r="AJ798" s="625"/>
      <c r="AK798" s="625"/>
      <c r="AL798" s="625"/>
      <c r="AM798" s="625"/>
    </row>
    <row r="799" spans="2:39" s="672" customFormat="1" x14ac:dyDescent="0.25">
      <c r="B799" s="677"/>
      <c r="C799" s="677"/>
      <c r="D799" s="676"/>
      <c r="E799" s="675"/>
      <c r="F799" s="675"/>
      <c r="G799" s="673"/>
      <c r="H799" s="674"/>
      <c r="I799" s="673"/>
      <c r="J799" s="679" t="str">
        <f>IF(D799&lt;&gt;"",IF(E799&lt;&gt;"",VLOOKUP(CONCATENATE(D799,"-",E799),'[2]Three Phase - UG'!$C$8:$T$18,9,FALSE),""),"")</f>
        <v/>
      </c>
      <c r="K799" s="679" t="str">
        <f>IF(D799&lt;&gt;"",IF(E799&lt;&gt;"",VLOOKUP(CONCATENATE(D799,"-",E799),'[2]Three Phase - UG'!$C$8:$T$18,10,FALSE),""),"")</f>
        <v/>
      </c>
      <c r="L799" s="679" t="str">
        <f>IF(D799&lt;&gt;"",IF(E799&lt;&gt;"",VLOOKUP(CONCATENATE(D799,"-",E799),'[2]Three Phase - UG'!$C$8:$T$18,12,FALSE),""),"")</f>
        <v/>
      </c>
      <c r="M799" s="679" t="str">
        <f>IF(D799&lt;&gt;"",IF(E799&lt;&gt;"",VLOOKUP(CONCATENATE(D799,"-",E799),'[2]Three Phase - UG'!$C$8:$T$18,13,FALSE),""),"")</f>
        <v/>
      </c>
      <c r="N799" s="678" t="str">
        <f>IF(D799&lt;&gt;"",IF(E799&lt;&gt;"",VLOOKUP(CONCATENATE(D799,"-",E799),'[2]Three Phase - UG'!$C$8:$T$18,15,FALSE)*1000000,""),"")</f>
        <v/>
      </c>
      <c r="O799" s="679"/>
      <c r="P799" s="678"/>
      <c r="W799" s="671"/>
      <c r="X799" s="606"/>
      <c r="Y799" s="606"/>
      <c r="Z799" s="606"/>
      <c r="AA799" s="606"/>
      <c r="AB799" s="606"/>
      <c r="AC799" s="606"/>
      <c r="AD799" s="606"/>
      <c r="AE799" s="606"/>
      <c r="AF799" s="625"/>
      <c r="AG799" s="625"/>
      <c r="AH799" s="625"/>
      <c r="AI799" s="625"/>
      <c r="AJ799" s="625"/>
      <c r="AK799" s="625"/>
      <c r="AL799" s="625"/>
      <c r="AM799" s="625"/>
    </row>
    <row r="800" spans="2:39" s="672" customFormat="1" x14ac:dyDescent="0.25">
      <c r="B800" s="677"/>
      <c r="C800" s="677"/>
      <c r="D800" s="676"/>
      <c r="E800" s="675"/>
      <c r="F800" s="675"/>
      <c r="G800" s="673"/>
      <c r="H800" s="674"/>
      <c r="I800" s="673"/>
      <c r="J800" s="679" t="str">
        <f>IF(D800&lt;&gt;"",IF(E800&lt;&gt;"",VLOOKUP(CONCATENATE(D800,"-",E800),'[2]Three Phase - UG'!$C$8:$T$18,9,FALSE),""),"")</f>
        <v/>
      </c>
      <c r="K800" s="679" t="str">
        <f>IF(D800&lt;&gt;"",IF(E800&lt;&gt;"",VLOOKUP(CONCATENATE(D800,"-",E800),'[2]Three Phase - UG'!$C$8:$T$18,10,FALSE),""),"")</f>
        <v/>
      </c>
      <c r="L800" s="679" t="str">
        <f>IF(D800&lt;&gt;"",IF(E800&lt;&gt;"",VLOOKUP(CONCATENATE(D800,"-",E800),'[2]Three Phase - UG'!$C$8:$T$18,12,FALSE),""),"")</f>
        <v/>
      </c>
      <c r="M800" s="679" t="str">
        <f>IF(D800&lt;&gt;"",IF(E800&lt;&gt;"",VLOOKUP(CONCATENATE(D800,"-",E800),'[2]Three Phase - UG'!$C$8:$T$18,13,FALSE),""),"")</f>
        <v/>
      </c>
      <c r="N800" s="678" t="str">
        <f>IF(D800&lt;&gt;"",IF(E800&lt;&gt;"",VLOOKUP(CONCATENATE(D800,"-",E800),'[2]Three Phase - UG'!$C$8:$T$18,15,FALSE)*1000000,""),"")</f>
        <v/>
      </c>
      <c r="O800" s="679"/>
      <c r="P800" s="678"/>
      <c r="W800" s="671"/>
      <c r="X800" s="606"/>
      <c r="Y800" s="606"/>
      <c r="Z800" s="606"/>
      <c r="AA800" s="606"/>
      <c r="AB800" s="606"/>
      <c r="AC800" s="606"/>
      <c r="AD800" s="606"/>
      <c r="AE800" s="606"/>
      <c r="AF800" s="625"/>
      <c r="AG800" s="625"/>
      <c r="AH800" s="625"/>
      <c r="AI800" s="625"/>
      <c r="AJ800" s="625"/>
      <c r="AK800" s="625"/>
      <c r="AL800" s="625"/>
      <c r="AM800" s="625"/>
    </row>
    <row r="801" spans="2:39" s="672" customFormat="1" x14ac:dyDescent="0.25">
      <c r="B801" s="677"/>
      <c r="C801" s="677"/>
      <c r="D801" s="676"/>
      <c r="E801" s="675"/>
      <c r="F801" s="675"/>
      <c r="G801" s="673"/>
      <c r="H801" s="674"/>
      <c r="I801" s="673"/>
      <c r="J801" s="679" t="str">
        <f>IF(D801&lt;&gt;"",IF(E801&lt;&gt;"",VLOOKUP(CONCATENATE(D801,"-",E801),'[2]Three Phase - UG'!$C$8:$T$18,9,FALSE),""),"")</f>
        <v/>
      </c>
      <c r="K801" s="679" t="str">
        <f>IF(D801&lt;&gt;"",IF(E801&lt;&gt;"",VLOOKUP(CONCATENATE(D801,"-",E801),'[2]Three Phase - UG'!$C$8:$T$18,10,FALSE),""),"")</f>
        <v/>
      </c>
      <c r="L801" s="679" t="str">
        <f>IF(D801&lt;&gt;"",IF(E801&lt;&gt;"",VLOOKUP(CONCATENATE(D801,"-",E801),'[2]Three Phase - UG'!$C$8:$T$18,12,FALSE),""),"")</f>
        <v/>
      </c>
      <c r="M801" s="679" t="str">
        <f>IF(D801&lt;&gt;"",IF(E801&lt;&gt;"",VLOOKUP(CONCATENATE(D801,"-",E801),'[2]Three Phase - UG'!$C$8:$T$18,13,FALSE),""),"")</f>
        <v/>
      </c>
      <c r="N801" s="678" t="str">
        <f>IF(D801&lt;&gt;"",IF(E801&lt;&gt;"",VLOOKUP(CONCATENATE(D801,"-",E801),'[2]Three Phase - UG'!$C$8:$T$18,15,FALSE)*1000000,""),"")</f>
        <v/>
      </c>
      <c r="O801" s="679"/>
      <c r="P801" s="678"/>
      <c r="W801" s="671"/>
      <c r="X801" s="606"/>
      <c r="Y801" s="606"/>
      <c r="Z801" s="606"/>
      <c r="AA801" s="606"/>
      <c r="AB801" s="606"/>
      <c r="AC801" s="606"/>
      <c r="AD801" s="606"/>
      <c r="AE801" s="606"/>
      <c r="AF801" s="625"/>
      <c r="AG801" s="625"/>
      <c r="AH801" s="625"/>
      <c r="AI801" s="625"/>
      <c r="AJ801" s="625"/>
      <c r="AK801" s="625"/>
      <c r="AL801" s="625"/>
      <c r="AM801" s="625"/>
    </row>
    <row r="802" spans="2:39" s="672" customFormat="1" x14ac:dyDescent="0.25">
      <c r="B802" s="677"/>
      <c r="C802" s="677"/>
      <c r="D802" s="676"/>
      <c r="E802" s="675"/>
      <c r="F802" s="675"/>
      <c r="G802" s="673"/>
      <c r="H802" s="674"/>
      <c r="I802" s="673"/>
      <c r="J802" s="679" t="str">
        <f>IF(D802&lt;&gt;"",IF(E802&lt;&gt;"",VLOOKUP(CONCATENATE(D802,"-",E802),'[2]Three Phase - UG'!$C$8:$T$18,9,FALSE),""),"")</f>
        <v/>
      </c>
      <c r="K802" s="679" t="str">
        <f>IF(D802&lt;&gt;"",IF(E802&lt;&gt;"",VLOOKUP(CONCATENATE(D802,"-",E802),'[2]Three Phase - UG'!$C$8:$T$18,10,FALSE),""),"")</f>
        <v/>
      </c>
      <c r="L802" s="679" t="str">
        <f>IF(D802&lt;&gt;"",IF(E802&lt;&gt;"",VLOOKUP(CONCATENATE(D802,"-",E802),'[2]Three Phase - UG'!$C$8:$T$18,12,FALSE),""),"")</f>
        <v/>
      </c>
      <c r="M802" s="679" t="str">
        <f>IF(D802&lt;&gt;"",IF(E802&lt;&gt;"",VLOOKUP(CONCATENATE(D802,"-",E802),'[2]Three Phase - UG'!$C$8:$T$18,13,FALSE),""),"")</f>
        <v/>
      </c>
      <c r="N802" s="678" t="str">
        <f>IF(D802&lt;&gt;"",IF(E802&lt;&gt;"",VLOOKUP(CONCATENATE(D802,"-",E802),'[2]Three Phase - UG'!$C$8:$T$18,15,FALSE)*1000000,""),"")</f>
        <v/>
      </c>
      <c r="O802" s="679"/>
      <c r="P802" s="678"/>
      <c r="W802" s="671"/>
      <c r="X802" s="606"/>
      <c r="Y802" s="606"/>
      <c r="Z802" s="606"/>
      <c r="AA802" s="606"/>
      <c r="AB802" s="606"/>
      <c r="AC802" s="606"/>
      <c r="AD802" s="606"/>
      <c r="AE802" s="606"/>
      <c r="AF802" s="625"/>
      <c r="AG802" s="625"/>
      <c r="AH802" s="625"/>
      <c r="AI802" s="625"/>
      <c r="AJ802" s="625"/>
      <c r="AK802" s="625"/>
      <c r="AL802" s="625"/>
      <c r="AM802" s="625"/>
    </row>
    <row r="803" spans="2:39" s="672" customFormat="1" x14ac:dyDescent="0.25">
      <c r="B803" s="677"/>
      <c r="C803" s="677"/>
      <c r="D803" s="676"/>
      <c r="E803" s="675"/>
      <c r="F803" s="675"/>
      <c r="G803" s="673"/>
      <c r="H803" s="674"/>
      <c r="I803" s="673"/>
      <c r="J803" s="679" t="str">
        <f>IF(D803&lt;&gt;"",IF(E803&lt;&gt;"",VLOOKUP(CONCATENATE(D803,"-",E803),'[2]Three Phase - UG'!$C$8:$T$18,9,FALSE),""),"")</f>
        <v/>
      </c>
      <c r="K803" s="679" t="str">
        <f>IF(D803&lt;&gt;"",IF(E803&lt;&gt;"",VLOOKUP(CONCATENATE(D803,"-",E803),'[2]Three Phase - UG'!$C$8:$T$18,10,FALSE),""),"")</f>
        <v/>
      </c>
      <c r="L803" s="679" t="str">
        <f>IF(D803&lt;&gt;"",IF(E803&lt;&gt;"",VLOOKUP(CONCATENATE(D803,"-",E803),'[2]Three Phase - UG'!$C$8:$T$18,12,FALSE),""),"")</f>
        <v/>
      </c>
      <c r="M803" s="679" t="str">
        <f>IF(D803&lt;&gt;"",IF(E803&lt;&gt;"",VLOOKUP(CONCATENATE(D803,"-",E803),'[2]Three Phase - UG'!$C$8:$T$18,13,FALSE),""),"")</f>
        <v/>
      </c>
      <c r="N803" s="678" t="str">
        <f>IF(D803&lt;&gt;"",IF(E803&lt;&gt;"",VLOOKUP(CONCATENATE(D803,"-",E803),'[2]Three Phase - UG'!$C$8:$T$18,15,FALSE)*1000000,""),"")</f>
        <v/>
      </c>
      <c r="O803" s="679"/>
      <c r="P803" s="678"/>
      <c r="W803" s="671"/>
      <c r="X803" s="606"/>
      <c r="Y803" s="606"/>
      <c r="Z803" s="606"/>
      <c r="AA803" s="606"/>
      <c r="AB803" s="606"/>
      <c r="AC803" s="606"/>
      <c r="AD803" s="606"/>
      <c r="AE803" s="606"/>
      <c r="AF803" s="625"/>
      <c r="AG803" s="625"/>
      <c r="AH803" s="625"/>
      <c r="AI803" s="625"/>
      <c r="AJ803" s="625"/>
      <c r="AK803" s="625"/>
      <c r="AL803" s="625"/>
      <c r="AM803" s="625"/>
    </row>
    <row r="804" spans="2:39" s="672" customFormat="1" x14ac:dyDescent="0.25">
      <c r="B804" s="677"/>
      <c r="C804" s="677"/>
      <c r="D804" s="676"/>
      <c r="E804" s="675"/>
      <c r="F804" s="675"/>
      <c r="G804" s="673"/>
      <c r="H804" s="674"/>
      <c r="I804" s="673"/>
      <c r="J804" s="679" t="str">
        <f>IF(D804&lt;&gt;"",IF(E804&lt;&gt;"",VLOOKUP(CONCATENATE(D804,"-",E804),'[2]Three Phase - UG'!$C$8:$T$18,9,FALSE),""),"")</f>
        <v/>
      </c>
      <c r="K804" s="679" t="str">
        <f>IF(D804&lt;&gt;"",IF(E804&lt;&gt;"",VLOOKUP(CONCATENATE(D804,"-",E804),'[2]Three Phase - UG'!$C$8:$T$18,10,FALSE),""),"")</f>
        <v/>
      </c>
      <c r="L804" s="679" t="str">
        <f>IF(D804&lt;&gt;"",IF(E804&lt;&gt;"",VLOOKUP(CONCATENATE(D804,"-",E804),'[2]Three Phase - UG'!$C$8:$T$18,12,FALSE),""),"")</f>
        <v/>
      </c>
      <c r="M804" s="679" t="str">
        <f>IF(D804&lt;&gt;"",IF(E804&lt;&gt;"",VLOOKUP(CONCATENATE(D804,"-",E804),'[2]Three Phase - UG'!$C$8:$T$18,13,FALSE),""),"")</f>
        <v/>
      </c>
      <c r="N804" s="678" t="str">
        <f>IF(D804&lt;&gt;"",IF(E804&lt;&gt;"",VLOOKUP(CONCATENATE(D804,"-",E804),'[2]Three Phase - UG'!$C$8:$T$18,15,FALSE)*1000000,""),"")</f>
        <v/>
      </c>
      <c r="O804" s="679"/>
      <c r="P804" s="678"/>
      <c r="W804" s="671"/>
      <c r="X804" s="606"/>
      <c r="Y804" s="606"/>
      <c r="Z804" s="606"/>
      <c r="AA804" s="606"/>
      <c r="AB804" s="606"/>
      <c r="AC804" s="606"/>
      <c r="AD804" s="606"/>
      <c r="AE804" s="606"/>
      <c r="AF804" s="625"/>
      <c r="AG804" s="625"/>
      <c r="AH804" s="625"/>
      <c r="AI804" s="625"/>
      <c r="AJ804" s="625"/>
      <c r="AK804" s="625"/>
      <c r="AL804" s="625"/>
      <c r="AM804" s="625"/>
    </row>
    <row r="805" spans="2:39" s="672" customFormat="1" x14ac:dyDescent="0.25">
      <c r="B805" s="677"/>
      <c r="C805" s="677"/>
      <c r="D805" s="676"/>
      <c r="E805" s="675"/>
      <c r="F805" s="675"/>
      <c r="G805" s="673"/>
      <c r="H805" s="674"/>
      <c r="I805" s="673"/>
      <c r="J805" s="679" t="str">
        <f>IF(D805&lt;&gt;"",IF(E805&lt;&gt;"",VLOOKUP(CONCATENATE(D805,"-",E805),'[2]Three Phase - UG'!$C$8:$T$18,9,FALSE),""),"")</f>
        <v/>
      </c>
      <c r="K805" s="679" t="str">
        <f>IF(D805&lt;&gt;"",IF(E805&lt;&gt;"",VLOOKUP(CONCATENATE(D805,"-",E805),'[2]Three Phase - UG'!$C$8:$T$18,10,FALSE),""),"")</f>
        <v/>
      </c>
      <c r="L805" s="679" t="str">
        <f>IF(D805&lt;&gt;"",IF(E805&lt;&gt;"",VLOOKUP(CONCATENATE(D805,"-",E805),'[2]Three Phase - UG'!$C$8:$T$18,12,FALSE),""),"")</f>
        <v/>
      </c>
      <c r="M805" s="679" t="str">
        <f>IF(D805&lt;&gt;"",IF(E805&lt;&gt;"",VLOOKUP(CONCATENATE(D805,"-",E805),'[2]Three Phase - UG'!$C$8:$T$18,13,FALSE),""),"")</f>
        <v/>
      </c>
      <c r="N805" s="678" t="str">
        <f>IF(D805&lt;&gt;"",IF(E805&lt;&gt;"",VLOOKUP(CONCATENATE(D805,"-",E805),'[2]Three Phase - UG'!$C$8:$T$18,15,FALSE)*1000000,""),"")</f>
        <v/>
      </c>
      <c r="O805" s="679"/>
      <c r="P805" s="678"/>
      <c r="W805" s="671"/>
      <c r="X805" s="606"/>
      <c r="Y805" s="606"/>
      <c r="Z805" s="606"/>
      <c r="AA805" s="606"/>
      <c r="AB805" s="606"/>
      <c r="AC805" s="606"/>
      <c r="AD805" s="606"/>
      <c r="AE805" s="606"/>
      <c r="AF805" s="625"/>
      <c r="AG805" s="625"/>
      <c r="AH805" s="625"/>
      <c r="AI805" s="625"/>
      <c r="AJ805" s="625"/>
      <c r="AK805" s="625"/>
      <c r="AL805" s="625"/>
      <c r="AM805" s="625"/>
    </row>
    <row r="806" spans="2:39" s="672" customFormat="1" x14ac:dyDescent="0.25">
      <c r="B806" s="677"/>
      <c r="C806" s="677"/>
      <c r="D806" s="676"/>
      <c r="E806" s="675"/>
      <c r="F806" s="675"/>
      <c r="G806" s="673"/>
      <c r="H806" s="674"/>
      <c r="I806" s="673"/>
      <c r="J806" s="679" t="str">
        <f>IF(D806&lt;&gt;"",IF(E806&lt;&gt;"",VLOOKUP(CONCATENATE(D806,"-",E806),'[2]Three Phase - UG'!$C$8:$T$18,9,FALSE),""),"")</f>
        <v/>
      </c>
      <c r="K806" s="679" t="str">
        <f>IF(D806&lt;&gt;"",IF(E806&lt;&gt;"",VLOOKUP(CONCATENATE(D806,"-",E806),'[2]Three Phase - UG'!$C$8:$T$18,10,FALSE),""),"")</f>
        <v/>
      </c>
      <c r="L806" s="679" t="str">
        <f>IF(D806&lt;&gt;"",IF(E806&lt;&gt;"",VLOOKUP(CONCATENATE(D806,"-",E806),'[2]Three Phase - UG'!$C$8:$T$18,12,FALSE),""),"")</f>
        <v/>
      </c>
      <c r="M806" s="679" t="str">
        <f>IF(D806&lt;&gt;"",IF(E806&lt;&gt;"",VLOOKUP(CONCATENATE(D806,"-",E806),'[2]Three Phase - UG'!$C$8:$T$18,13,FALSE),""),"")</f>
        <v/>
      </c>
      <c r="N806" s="678" t="str">
        <f>IF(D806&lt;&gt;"",IF(E806&lt;&gt;"",VLOOKUP(CONCATENATE(D806,"-",E806),'[2]Three Phase - UG'!$C$8:$T$18,15,FALSE)*1000000,""),"")</f>
        <v/>
      </c>
      <c r="O806" s="679"/>
      <c r="P806" s="678"/>
      <c r="W806" s="671"/>
      <c r="X806" s="606"/>
      <c r="Y806" s="606"/>
      <c r="Z806" s="606"/>
      <c r="AA806" s="606"/>
      <c r="AB806" s="606"/>
      <c r="AC806" s="606"/>
      <c r="AD806" s="606"/>
      <c r="AE806" s="606"/>
      <c r="AF806" s="625"/>
      <c r="AG806" s="625"/>
      <c r="AH806" s="625"/>
      <c r="AI806" s="625"/>
      <c r="AJ806" s="625"/>
      <c r="AK806" s="625"/>
      <c r="AL806" s="625"/>
      <c r="AM806" s="625"/>
    </row>
    <row r="807" spans="2:39" s="672" customFormat="1" x14ac:dyDescent="0.25">
      <c r="B807" s="677"/>
      <c r="C807" s="677"/>
      <c r="D807" s="676"/>
      <c r="E807" s="675"/>
      <c r="F807" s="675"/>
      <c r="G807" s="673"/>
      <c r="H807" s="674"/>
      <c r="I807" s="673"/>
      <c r="J807" s="679" t="str">
        <f>IF(D807&lt;&gt;"",IF(E807&lt;&gt;"",VLOOKUP(CONCATENATE(D807,"-",E807),'[2]Three Phase - UG'!$C$8:$T$18,9,FALSE),""),"")</f>
        <v/>
      </c>
      <c r="K807" s="679" t="str">
        <f>IF(D807&lt;&gt;"",IF(E807&lt;&gt;"",VLOOKUP(CONCATENATE(D807,"-",E807),'[2]Three Phase - UG'!$C$8:$T$18,10,FALSE),""),"")</f>
        <v/>
      </c>
      <c r="L807" s="679" t="str">
        <f>IF(D807&lt;&gt;"",IF(E807&lt;&gt;"",VLOOKUP(CONCATENATE(D807,"-",E807),'[2]Three Phase - UG'!$C$8:$T$18,12,FALSE),""),"")</f>
        <v/>
      </c>
      <c r="M807" s="679" t="str">
        <f>IF(D807&lt;&gt;"",IF(E807&lt;&gt;"",VLOOKUP(CONCATENATE(D807,"-",E807),'[2]Three Phase - UG'!$C$8:$T$18,13,FALSE),""),"")</f>
        <v/>
      </c>
      <c r="N807" s="678" t="str">
        <f>IF(D807&lt;&gt;"",IF(E807&lt;&gt;"",VLOOKUP(CONCATENATE(D807,"-",E807),'[2]Three Phase - UG'!$C$8:$T$18,15,FALSE)*1000000,""),"")</f>
        <v/>
      </c>
      <c r="O807" s="679"/>
      <c r="P807" s="678"/>
      <c r="W807" s="671"/>
      <c r="X807" s="606"/>
      <c r="Y807" s="606"/>
      <c r="Z807" s="606"/>
      <c r="AA807" s="606"/>
      <c r="AB807" s="606"/>
      <c r="AC807" s="606"/>
      <c r="AD807" s="606"/>
      <c r="AE807" s="606"/>
      <c r="AF807" s="625"/>
      <c r="AG807" s="625"/>
      <c r="AH807" s="625"/>
      <c r="AI807" s="625"/>
      <c r="AJ807" s="625"/>
      <c r="AK807" s="625"/>
      <c r="AL807" s="625"/>
      <c r="AM807" s="625"/>
    </row>
    <row r="808" spans="2:39" s="672" customFormat="1" x14ac:dyDescent="0.25">
      <c r="B808" s="677"/>
      <c r="C808" s="677"/>
      <c r="D808" s="676"/>
      <c r="E808" s="675"/>
      <c r="F808" s="675"/>
      <c r="G808" s="673"/>
      <c r="H808" s="674"/>
      <c r="I808" s="673"/>
      <c r="J808" s="679" t="str">
        <f>IF(D808&lt;&gt;"",IF(E808&lt;&gt;"",VLOOKUP(CONCATENATE(D808,"-",E808),'[2]Three Phase - UG'!$C$8:$T$18,9,FALSE),""),"")</f>
        <v/>
      </c>
      <c r="K808" s="679" t="str">
        <f>IF(D808&lt;&gt;"",IF(E808&lt;&gt;"",VLOOKUP(CONCATENATE(D808,"-",E808),'[2]Three Phase - UG'!$C$8:$T$18,10,FALSE),""),"")</f>
        <v/>
      </c>
      <c r="L808" s="679" t="str">
        <f>IF(D808&lt;&gt;"",IF(E808&lt;&gt;"",VLOOKUP(CONCATENATE(D808,"-",E808),'[2]Three Phase - UG'!$C$8:$T$18,12,FALSE),""),"")</f>
        <v/>
      </c>
      <c r="M808" s="679" t="str">
        <f>IF(D808&lt;&gt;"",IF(E808&lt;&gt;"",VLOOKUP(CONCATENATE(D808,"-",E808),'[2]Three Phase - UG'!$C$8:$T$18,13,FALSE),""),"")</f>
        <v/>
      </c>
      <c r="N808" s="678" t="str">
        <f>IF(D808&lt;&gt;"",IF(E808&lt;&gt;"",VLOOKUP(CONCATENATE(D808,"-",E808),'[2]Three Phase - UG'!$C$8:$T$18,15,FALSE)*1000000,""),"")</f>
        <v/>
      </c>
      <c r="O808" s="679"/>
      <c r="P808" s="678"/>
      <c r="W808" s="671"/>
      <c r="X808" s="606"/>
      <c r="Y808" s="606"/>
      <c r="Z808" s="606"/>
      <c r="AA808" s="606"/>
      <c r="AB808" s="606"/>
      <c r="AC808" s="606"/>
      <c r="AD808" s="606"/>
      <c r="AE808" s="606"/>
      <c r="AF808" s="625"/>
      <c r="AG808" s="625"/>
      <c r="AH808" s="625"/>
      <c r="AI808" s="625"/>
      <c r="AJ808" s="625"/>
      <c r="AK808" s="625"/>
      <c r="AL808" s="625"/>
      <c r="AM808" s="625"/>
    </row>
    <row r="809" spans="2:39" s="672" customFormat="1" x14ac:dyDescent="0.25">
      <c r="B809" s="677"/>
      <c r="C809" s="677"/>
      <c r="D809" s="676"/>
      <c r="E809" s="675"/>
      <c r="F809" s="675"/>
      <c r="G809" s="673"/>
      <c r="H809" s="674"/>
      <c r="I809" s="673"/>
      <c r="J809" s="679" t="str">
        <f>IF(D809&lt;&gt;"",IF(E809&lt;&gt;"",VLOOKUP(CONCATENATE(D809,"-",E809),'[2]Three Phase - UG'!$C$8:$T$18,9,FALSE),""),"")</f>
        <v/>
      </c>
      <c r="K809" s="679" t="str">
        <f>IF(D809&lt;&gt;"",IF(E809&lt;&gt;"",VLOOKUP(CONCATENATE(D809,"-",E809),'[2]Three Phase - UG'!$C$8:$T$18,10,FALSE),""),"")</f>
        <v/>
      </c>
      <c r="L809" s="679" t="str">
        <f>IF(D809&lt;&gt;"",IF(E809&lt;&gt;"",VLOOKUP(CONCATENATE(D809,"-",E809),'[2]Three Phase - UG'!$C$8:$T$18,12,FALSE),""),"")</f>
        <v/>
      </c>
      <c r="M809" s="679" t="str">
        <f>IF(D809&lt;&gt;"",IF(E809&lt;&gt;"",VLOOKUP(CONCATENATE(D809,"-",E809),'[2]Three Phase - UG'!$C$8:$T$18,13,FALSE),""),"")</f>
        <v/>
      </c>
      <c r="N809" s="678" t="str">
        <f>IF(D809&lt;&gt;"",IF(E809&lt;&gt;"",VLOOKUP(CONCATENATE(D809,"-",E809),'[2]Three Phase - UG'!$C$8:$T$18,15,FALSE)*1000000,""),"")</f>
        <v/>
      </c>
      <c r="O809" s="679"/>
      <c r="P809" s="678"/>
      <c r="W809" s="671"/>
      <c r="X809" s="606"/>
      <c r="Y809" s="606"/>
      <c r="Z809" s="606"/>
      <c r="AA809" s="606"/>
      <c r="AB809" s="606"/>
      <c r="AC809" s="606"/>
      <c r="AD809" s="606"/>
      <c r="AE809" s="606"/>
      <c r="AF809" s="625"/>
      <c r="AG809" s="625"/>
      <c r="AH809" s="625"/>
      <c r="AI809" s="625"/>
      <c r="AJ809" s="625"/>
      <c r="AK809" s="625"/>
      <c r="AL809" s="625"/>
      <c r="AM809" s="625"/>
    </row>
    <row r="810" spans="2:39" s="672" customFormat="1" x14ac:dyDescent="0.25">
      <c r="B810" s="677"/>
      <c r="C810" s="677"/>
      <c r="D810" s="676"/>
      <c r="E810" s="675"/>
      <c r="F810" s="675"/>
      <c r="G810" s="673"/>
      <c r="H810" s="674"/>
      <c r="I810" s="673"/>
      <c r="J810" s="679" t="str">
        <f>IF(D810&lt;&gt;"",IF(E810&lt;&gt;"",VLOOKUP(CONCATENATE(D810,"-",E810),'[2]Three Phase - UG'!$C$8:$T$18,9,FALSE),""),"")</f>
        <v/>
      </c>
      <c r="K810" s="679" t="str">
        <f>IF(D810&lt;&gt;"",IF(E810&lt;&gt;"",VLOOKUP(CONCATENATE(D810,"-",E810),'[2]Three Phase - UG'!$C$8:$T$18,10,FALSE),""),"")</f>
        <v/>
      </c>
      <c r="L810" s="679" t="str">
        <f>IF(D810&lt;&gt;"",IF(E810&lt;&gt;"",VLOOKUP(CONCATENATE(D810,"-",E810),'[2]Three Phase - UG'!$C$8:$T$18,12,FALSE),""),"")</f>
        <v/>
      </c>
      <c r="M810" s="679" t="str">
        <f>IF(D810&lt;&gt;"",IF(E810&lt;&gt;"",VLOOKUP(CONCATENATE(D810,"-",E810),'[2]Three Phase - UG'!$C$8:$T$18,13,FALSE),""),"")</f>
        <v/>
      </c>
      <c r="N810" s="678" t="str">
        <f>IF(D810&lt;&gt;"",IF(E810&lt;&gt;"",VLOOKUP(CONCATENATE(D810,"-",E810),'[2]Three Phase - UG'!$C$8:$T$18,15,FALSE)*1000000,""),"")</f>
        <v/>
      </c>
      <c r="O810" s="679"/>
      <c r="P810" s="678"/>
      <c r="W810" s="671"/>
      <c r="X810" s="606"/>
      <c r="Y810" s="606"/>
      <c r="Z810" s="606"/>
      <c r="AA810" s="606"/>
      <c r="AB810" s="606"/>
      <c r="AC810" s="606"/>
      <c r="AD810" s="606"/>
      <c r="AE810" s="606"/>
      <c r="AF810" s="625"/>
      <c r="AG810" s="625"/>
      <c r="AH810" s="625"/>
      <c r="AI810" s="625"/>
      <c r="AJ810" s="625"/>
      <c r="AK810" s="625"/>
      <c r="AL810" s="625"/>
      <c r="AM810" s="625"/>
    </row>
    <row r="811" spans="2:39" s="672" customFormat="1" x14ac:dyDescent="0.25">
      <c r="B811" s="677"/>
      <c r="C811" s="677"/>
      <c r="D811" s="676"/>
      <c r="E811" s="675"/>
      <c r="F811" s="675"/>
      <c r="G811" s="673"/>
      <c r="H811" s="674"/>
      <c r="I811" s="673"/>
      <c r="J811" s="679" t="str">
        <f>IF(D811&lt;&gt;"",IF(E811&lt;&gt;"",VLOOKUP(CONCATENATE(D811,"-",E811),'[2]Three Phase - UG'!$C$8:$T$18,9,FALSE),""),"")</f>
        <v/>
      </c>
      <c r="K811" s="679" t="str">
        <f>IF(D811&lt;&gt;"",IF(E811&lt;&gt;"",VLOOKUP(CONCATENATE(D811,"-",E811),'[2]Three Phase - UG'!$C$8:$T$18,10,FALSE),""),"")</f>
        <v/>
      </c>
      <c r="L811" s="679" t="str">
        <f>IF(D811&lt;&gt;"",IF(E811&lt;&gt;"",VLOOKUP(CONCATENATE(D811,"-",E811),'[2]Three Phase - UG'!$C$8:$T$18,12,FALSE),""),"")</f>
        <v/>
      </c>
      <c r="M811" s="679" t="str">
        <f>IF(D811&lt;&gt;"",IF(E811&lt;&gt;"",VLOOKUP(CONCATENATE(D811,"-",E811),'[2]Three Phase - UG'!$C$8:$T$18,13,FALSE),""),"")</f>
        <v/>
      </c>
      <c r="N811" s="678" t="str">
        <f>IF(D811&lt;&gt;"",IF(E811&lt;&gt;"",VLOOKUP(CONCATENATE(D811,"-",E811),'[2]Three Phase - UG'!$C$8:$T$18,15,FALSE)*1000000,""),"")</f>
        <v/>
      </c>
      <c r="O811" s="679"/>
      <c r="P811" s="678"/>
      <c r="W811" s="671"/>
      <c r="X811" s="606"/>
      <c r="Y811" s="606"/>
      <c r="Z811" s="606"/>
      <c r="AA811" s="606"/>
      <c r="AB811" s="606"/>
      <c r="AC811" s="606"/>
      <c r="AD811" s="606"/>
      <c r="AE811" s="606"/>
      <c r="AF811" s="625"/>
      <c r="AG811" s="625"/>
      <c r="AH811" s="625"/>
      <c r="AI811" s="625"/>
      <c r="AJ811" s="625"/>
      <c r="AK811" s="625"/>
      <c r="AL811" s="625"/>
      <c r="AM811" s="625"/>
    </row>
    <row r="812" spans="2:39" s="672" customFormat="1" x14ac:dyDescent="0.25">
      <c r="B812" s="677"/>
      <c r="C812" s="677"/>
      <c r="D812" s="676"/>
      <c r="E812" s="675"/>
      <c r="F812" s="675"/>
      <c r="G812" s="673"/>
      <c r="H812" s="674"/>
      <c r="I812" s="673"/>
      <c r="J812" s="679" t="str">
        <f>IF(D812&lt;&gt;"",IF(E812&lt;&gt;"",VLOOKUP(CONCATENATE(D812,"-",E812),'[2]Three Phase - UG'!$C$8:$T$18,9,FALSE),""),"")</f>
        <v/>
      </c>
      <c r="K812" s="679" t="str">
        <f>IF(D812&lt;&gt;"",IF(E812&lt;&gt;"",VLOOKUP(CONCATENATE(D812,"-",E812),'[2]Three Phase - UG'!$C$8:$T$18,10,FALSE),""),"")</f>
        <v/>
      </c>
      <c r="L812" s="679" t="str">
        <f>IF(D812&lt;&gt;"",IF(E812&lt;&gt;"",VLOOKUP(CONCATENATE(D812,"-",E812),'[2]Three Phase - UG'!$C$8:$T$18,12,FALSE),""),"")</f>
        <v/>
      </c>
      <c r="M812" s="679" t="str">
        <f>IF(D812&lt;&gt;"",IF(E812&lt;&gt;"",VLOOKUP(CONCATENATE(D812,"-",E812),'[2]Three Phase - UG'!$C$8:$T$18,13,FALSE),""),"")</f>
        <v/>
      </c>
      <c r="N812" s="678" t="str">
        <f>IF(D812&lt;&gt;"",IF(E812&lt;&gt;"",VLOOKUP(CONCATENATE(D812,"-",E812),'[2]Three Phase - UG'!$C$8:$T$18,15,FALSE)*1000000,""),"")</f>
        <v/>
      </c>
      <c r="O812" s="679"/>
      <c r="P812" s="678"/>
      <c r="W812" s="671"/>
      <c r="X812" s="606"/>
      <c r="Y812" s="606"/>
      <c r="Z812" s="606"/>
      <c r="AA812" s="606"/>
      <c r="AB812" s="606"/>
      <c r="AC812" s="606"/>
      <c r="AD812" s="606"/>
      <c r="AE812" s="606"/>
      <c r="AF812" s="625"/>
      <c r="AG812" s="625"/>
      <c r="AH812" s="625"/>
      <c r="AI812" s="625"/>
      <c r="AJ812" s="625"/>
      <c r="AK812" s="625"/>
      <c r="AL812" s="625"/>
      <c r="AM812" s="625"/>
    </row>
    <row r="813" spans="2:39" s="672" customFormat="1" x14ac:dyDescent="0.25">
      <c r="B813" s="677"/>
      <c r="C813" s="677"/>
      <c r="D813" s="676"/>
      <c r="E813" s="675"/>
      <c r="F813" s="675"/>
      <c r="G813" s="673"/>
      <c r="H813" s="674"/>
      <c r="I813" s="673"/>
      <c r="J813" s="679" t="str">
        <f>IF(D813&lt;&gt;"",IF(E813&lt;&gt;"",VLOOKUP(CONCATENATE(D813,"-",E813),'[2]Three Phase - UG'!$C$8:$T$18,9,FALSE),""),"")</f>
        <v/>
      </c>
      <c r="K813" s="679" t="str">
        <f>IF(D813&lt;&gt;"",IF(E813&lt;&gt;"",VLOOKUP(CONCATENATE(D813,"-",E813),'[2]Three Phase - UG'!$C$8:$T$18,10,FALSE),""),"")</f>
        <v/>
      </c>
      <c r="L813" s="679" t="str">
        <f>IF(D813&lt;&gt;"",IF(E813&lt;&gt;"",VLOOKUP(CONCATENATE(D813,"-",E813),'[2]Three Phase - UG'!$C$8:$T$18,12,FALSE),""),"")</f>
        <v/>
      </c>
      <c r="M813" s="679" t="str">
        <f>IF(D813&lt;&gt;"",IF(E813&lt;&gt;"",VLOOKUP(CONCATENATE(D813,"-",E813),'[2]Three Phase - UG'!$C$8:$T$18,13,FALSE),""),"")</f>
        <v/>
      </c>
      <c r="N813" s="678" t="str">
        <f>IF(D813&lt;&gt;"",IF(E813&lt;&gt;"",VLOOKUP(CONCATENATE(D813,"-",E813),'[2]Three Phase - UG'!$C$8:$T$18,15,FALSE)*1000000,""),"")</f>
        <v/>
      </c>
      <c r="O813" s="679"/>
      <c r="P813" s="678"/>
      <c r="W813" s="671"/>
      <c r="X813" s="606"/>
      <c r="Y813" s="606"/>
      <c r="Z813" s="606"/>
      <c r="AA813" s="606"/>
      <c r="AB813" s="606"/>
      <c r="AC813" s="606"/>
      <c r="AD813" s="606"/>
      <c r="AE813" s="606"/>
      <c r="AF813" s="625"/>
      <c r="AG813" s="625"/>
      <c r="AH813" s="625"/>
      <c r="AI813" s="625"/>
      <c r="AJ813" s="625"/>
      <c r="AK813" s="625"/>
      <c r="AL813" s="625"/>
      <c r="AM813" s="625"/>
    </row>
    <row r="814" spans="2:39" s="672" customFormat="1" x14ac:dyDescent="0.25">
      <c r="B814" s="677"/>
      <c r="C814" s="677"/>
      <c r="D814" s="676"/>
      <c r="E814" s="675"/>
      <c r="F814" s="675"/>
      <c r="G814" s="673"/>
      <c r="H814" s="674"/>
      <c r="I814" s="673"/>
      <c r="J814" s="679" t="str">
        <f>IF(D814&lt;&gt;"",IF(E814&lt;&gt;"",VLOOKUP(CONCATENATE(D814,"-",E814),'[2]Three Phase - UG'!$C$8:$T$18,9,FALSE),""),"")</f>
        <v/>
      </c>
      <c r="K814" s="679" t="str">
        <f>IF(D814&lt;&gt;"",IF(E814&lt;&gt;"",VLOOKUP(CONCATENATE(D814,"-",E814),'[2]Three Phase - UG'!$C$8:$T$18,10,FALSE),""),"")</f>
        <v/>
      </c>
      <c r="L814" s="679" t="str">
        <f>IF(D814&lt;&gt;"",IF(E814&lt;&gt;"",VLOOKUP(CONCATENATE(D814,"-",E814),'[2]Three Phase - UG'!$C$8:$T$18,12,FALSE),""),"")</f>
        <v/>
      </c>
      <c r="M814" s="679" t="str">
        <f>IF(D814&lt;&gt;"",IF(E814&lt;&gt;"",VLOOKUP(CONCATENATE(D814,"-",E814),'[2]Three Phase - UG'!$C$8:$T$18,13,FALSE),""),"")</f>
        <v/>
      </c>
      <c r="N814" s="678" t="str">
        <f>IF(D814&lt;&gt;"",IF(E814&lt;&gt;"",VLOOKUP(CONCATENATE(D814,"-",E814),'[2]Three Phase - UG'!$C$8:$T$18,15,FALSE)*1000000,""),"")</f>
        <v/>
      </c>
      <c r="O814" s="679"/>
      <c r="P814" s="678"/>
      <c r="W814" s="671"/>
      <c r="X814" s="606"/>
      <c r="Y814" s="606"/>
      <c r="Z814" s="606"/>
      <c r="AA814" s="606"/>
      <c r="AB814" s="606"/>
      <c r="AC814" s="606"/>
      <c r="AD814" s="606"/>
      <c r="AE814" s="606"/>
      <c r="AF814" s="625"/>
      <c r="AG814" s="625"/>
      <c r="AH814" s="625"/>
      <c r="AI814" s="625"/>
      <c r="AJ814" s="625"/>
      <c r="AK814" s="625"/>
      <c r="AL814" s="625"/>
      <c r="AM814" s="625"/>
    </row>
    <row r="815" spans="2:39" s="672" customFormat="1" x14ac:dyDescent="0.25">
      <c r="B815" s="677"/>
      <c r="C815" s="677"/>
      <c r="D815" s="676"/>
      <c r="E815" s="675"/>
      <c r="F815" s="675"/>
      <c r="G815" s="673"/>
      <c r="H815" s="674"/>
      <c r="I815" s="673"/>
      <c r="J815" s="679" t="str">
        <f>IF(D815&lt;&gt;"",IF(E815&lt;&gt;"",VLOOKUP(CONCATENATE(D815,"-",E815),'[2]Three Phase - UG'!$C$8:$T$18,9,FALSE),""),"")</f>
        <v/>
      </c>
      <c r="K815" s="679" t="str">
        <f>IF(D815&lt;&gt;"",IF(E815&lt;&gt;"",VLOOKUP(CONCATENATE(D815,"-",E815),'[2]Three Phase - UG'!$C$8:$T$18,10,FALSE),""),"")</f>
        <v/>
      </c>
      <c r="L815" s="679" t="str">
        <f>IF(D815&lt;&gt;"",IF(E815&lt;&gt;"",VLOOKUP(CONCATENATE(D815,"-",E815),'[2]Three Phase - UG'!$C$8:$T$18,12,FALSE),""),"")</f>
        <v/>
      </c>
      <c r="M815" s="679" t="str">
        <f>IF(D815&lt;&gt;"",IF(E815&lt;&gt;"",VLOOKUP(CONCATENATE(D815,"-",E815),'[2]Three Phase - UG'!$C$8:$T$18,13,FALSE),""),"")</f>
        <v/>
      </c>
      <c r="N815" s="678" t="str">
        <f>IF(D815&lt;&gt;"",IF(E815&lt;&gt;"",VLOOKUP(CONCATENATE(D815,"-",E815),'[2]Three Phase - UG'!$C$8:$T$18,15,FALSE)*1000000,""),"")</f>
        <v/>
      </c>
      <c r="O815" s="679"/>
      <c r="P815" s="678"/>
      <c r="W815" s="671"/>
      <c r="X815" s="606"/>
      <c r="Y815" s="606"/>
      <c r="Z815" s="606"/>
      <c r="AA815" s="606"/>
      <c r="AB815" s="606"/>
      <c r="AC815" s="606"/>
      <c r="AD815" s="606"/>
      <c r="AE815" s="606"/>
      <c r="AF815" s="625"/>
      <c r="AG815" s="625"/>
      <c r="AH815" s="625"/>
      <c r="AI815" s="625"/>
      <c r="AJ815" s="625"/>
      <c r="AK815" s="625"/>
      <c r="AL815" s="625"/>
      <c r="AM815" s="625"/>
    </row>
    <row r="816" spans="2:39" s="672" customFormat="1" x14ac:dyDescent="0.25">
      <c r="B816" s="677"/>
      <c r="C816" s="677"/>
      <c r="D816" s="676"/>
      <c r="E816" s="675"/>
      <c r="F816" s="675"/>
      <c r="G816" s="673"/>
      <c r="H816" s="674"/>
      <c r="I816" s="673"/>
      <c r="J816" s="679" t="str">
        <f>IF(D816&lt;&gt;"",IF(E816&lt;&gt;"",VLOOKUP(CONCATENATE(D816,"-",E816),'[2]Three Phase - UG'!$C$8:$T$18,9,FALSE),""),"")</f>
        <v/>
      </c>
      <c r="K816" s="679" t="str">
        <f>IF(D816&lt;&gt;"",IF(E816&lt;&gt;"",VLOOKUP(CONCATENATE(D816,"-",E816),'[2]Three Phase - UG'!$C$8:$T$18,10,FALSE),""),"")</f>
        <v/>
      </c>
      <c r="L816" s="679" t="str">
        <f>IF(D816&lt;&gt;"",IF(E816&lt;&gt;"",VLOOKUP(CONCATENATE(D816,"-",E816),'[2]Three Phase - UG'!$C$8:$T$18,12,FALSE),""),"")</f>
        <v/>
      </c>
      <c r="M816" s="679" t="str">
        <f>IF(D816&lt;&gt;"",IF(E816&lt;&gt;"",VLOOKUP(CONCATENATE(D816,"-",E816),'[2]Three Phase - UG'!$C$8:$T$18,13,FALSE),""),"")</f>
        <v/>
      </c>
      <c r="N816" s="678" t="str">
        <f>IF(D816&lt;&gt;"",IF(E816&lt;&gt;"",VLOOKUP(CONCATENATE(D816,"-",E816),'[2]Three Phase - UG'!$C$8:$T$18,15,FALSE)*1000000,""),"")</f>
        <v/>
      </c>
      <c r="O816" s="679"/>
      <c r="P816" s="678"/>
      <c r="W816" s="671"/>
      <c r="X816" s="606"/>
      <c r="Y816" s="606"/>
      <c r="Z816" s="606"/>
      <c r="AA816" s="606"/>
      <c r="AB816" s="606"/>
      <c r="AC816" s="606"/>
      <c r="AD816" s="606"/>
      <c r="AE816" s="606"/>
      <c r="AF816" s="625"/>
      <c r="AG816" s="625"/>
      <c r="AH816" s="625"/>
      <c r="AI816" s="625"/>
      <c r="AJ816" s="625"/>
      <c r="AK816" s="625"/>
      <c r="AL816" s="625"/>
      <c r="AM816" s="625"/>
    </row>
    <row r="817" spans="2:39" s="672" customFormat="1" x14ac:dyDescent="0.25">
      <c r="B817" s="677"/>
      <c r="C817" s="677"/>
      <c r="D817" s="676"/>
      <c r="E817" s="675"/>
      <c r="F817" s="675"/>
      <c r="G817" s="673"/>
      <c r="H817" s="674"/>
      <c r="I817" s="673"/>
      <c r="J817" s="679" t="str">
        <f>IF(D817&lt;&gt;"",IF(E817&lt;&gt;"",VLOOKUP(CONCATENATE(D817,"-",E817),'[2]Three Phase - UG'!$C$8:$T$18,9,FALSE),""),"")</f>
        <v/>
      </c>
      <c r="K817" s="679" t="str">
        <f>IF(D817&lt;&gt;"",IF(E817&lt;&gt;"",VLOOKUP(CONCATENATE(D817,"-",E817),'[2]Three Phase - UG'!$C$8:$T$18,10,FALSE),""),"")</f>
        <v/>
      </c>
      <c r="L817" s="679" t="str">
        <f>IF(D817&lt;&gt;"",IF(E817&lt;&gt;"",VLOOKUP(CONCATENATE(D817,"-",E817),'[2]Three Phase - UG'!$C$8:$T$18,12,FALSE),""),"")</f>
        <v/>
      </c>
      <c r="M817" s="679" t="str">
        <f>IF(D817&lt;&gt;"",IF(E817&lt;&gt;"",VLOOKUP(CONCATENATE(D817,"-",E817),'[2]Three Phase - UG'!$C$8:$T$18,13,FALSE),""),"")</f>
        <v/>
      </c>
      <c r="N817" s="678" t="str">
        <f>IF(D817&lt;&gt;"",IF(E817&lt;&gt;"",VLOOKUP(CONCATENATE(D817,"-",E817),'[2]Three Phase - UG'!$C$8:$T$18,15,FALSE)*1000000,""),"")</f>
        <v/>
      </c>
      <c r="O817" s="679"/>
      <c r="P817" s="678"/>
      <c r="W817" s="671"/>
      <c r="X817" s="606"/>
      <c r="Y817" s="606"/>
      <c r="Z817" s="606"/>
      <c r="AA817" s="606"/>
      <c r="AB817" s="606"/>
      <c r="AC817" s="606"/>
      <c r="AD817" s="606"/>
      <c r="AE817" s="606"/>
      <c r="AF817" s="625"/>
      <c r="AG817" s="625"/>
      <c r="AH817" s="625"/>
      <c r="AI817" s="625"/>
      <c r="AJ817" s="625"/>
      <c r="AK817" s="625"/>
      <c r="AL817" s="625"/>
      <c r="AM817" s="625"/>
    </row>
    <row r="818" spans="2:39" s="672" customFormat="1" x14ac:dyDescent="0.25">
      <c r="B818" s="677"/>
      <c r="C818" s="677"/>
      <c r="D818" s="676"/>
      <c r="E818" s="675"/>
      <c r="F818" s="675"/>
      <c r="G818" s="673"/>
      <c r="H818" s="674"/>
      <c r="I818" s="673"/>
      <c r="J818" s="679" t="str">
        <f>IF(D818&lt;&gt;"",IF(E818&lt;&gt;"",VLOOKUP(CONCATENATE(D818,"-",E818),'[2]Three Phase - UG'!$C$8:$T$18,9,FALSE),""),"")</f>
        <v/>
      </c>
      <c r="K818" s="679" t="str">
        <f>IF(D818&lt;&gt;"",IF(E818&lt;&gt;"",VLOOKUP(CONCATENATE(D818,"-",E818),'[2]Three Phase - UG'!$C$8:$T$18,10,FALSE),""),"")</f>
        <v/>
      </c>
      <c r="L818" s="679" t="str">
        <f>IF(D818&lt;&gt;"",IF(E818&lt;&gt;"",VLOOKUP(CONCATENATE(D818,"-",E818),'[2]Three Phase - UG'!$C$8:$T$18,12,FALSE),""),"")</f>
        <v/>
      </c>
      <c r="M818" s="679" t="str">
        <f>IF(D818&lt;&gt;"",IF(E818&lt;&gt;"",VLOOKUP(CONCATENATE(D818,"-",E818),'[2]Three Phase - UG'!$C$8:$T$18,13,FALSE),""),"")</f>
        <v/>
      </c>
      <c r="N818" s="678" t="str">
        <f>IF(D818&lt;&gt;"",IF(E818&lt;&gt;"",VLOOKUP(CONCATENATE(D818,"-",E818),'[2]Three Phase - UG'!$C$8:$T$18,15,FALSE)*1000000,""),"")</f>
        <v/>
      </c>
      <c r="O818" s="679"/>
      <c r="P818" s="678"/>
      <c r="W818" s="671"/>
      <c r="X818" s="606"/>
      <c r="Y818" s="606"/>
      <c r="Z818" s="606"/>
      <c r="AA818" s="606"/>
      <c r="AB818" s="606"/>
      <c r="AC818" s="606"/>
      <c r="AD818" s="606"/>
      <c r="AE818" s="606"/>
      <c r="AF818" s="625"/>
      <c r="AG818" s="625"/>
      <c r="AH818" s="625"/>
      <c r="AI818" s="625"/>
      <c r="AJ818" s="625"/>
      <c r="AK818" s="625"/>
      <c r="AL818" s="625"/>
      <c r="AM818" s="625"/>
    </row>
    <row r="819" spans="2:39" s="672" customFormat="1" x14ac:dyDescent="0.25">
      <c r="B819" s="677"/>
      <c r="C819" s="677"/>
      <c r="D819" s="676"/>
      <c r="E819" s="675"/>
      <c r="F819" s="675"/>
      <c r="G819" s="673"/>
      <c r="H819" s="674"/>
      <c r="I819" s="673"/>
      <c r="J819" s="679" t="str">
        <f>IF(D819&lt;&gt;"",IF(E819&lt;&gt;"",VLOOKUP(CONCATENATE(D819,"-",E819),'[2]Three Phase - UG'!$C$8:$T$18,9,FALSE),""),"")</f>
        <v/>
      </c>
      <c r="K819" s="679" t="str">
        <f>IF(D819&lt;&gt;"",IF(E819&lt;&gt;"",VLOOKUP(CONCATENATE(D819,"-",E819),'[2]Three Phase - UG'!$C$8:$T$18,10,FALSE),""),"")</f>
        <v/>
      </c>
      <c r="L819" s="679" t="str">
        <f>IF(D819&lt;&gt;"",IF(E819&lt;&gt;"",VLOOKUP(CONCATENATE(D819,"-",E819),'[2]Three Phase - UG'!$C$8:$T$18,12,FALSE),""),"")</f>
        <v/>
      </c>
      <c r="M819" s="679" t="str">
        <f>IF(D819&lt;&gt;"",IF(E819&lt;&gt;"",VLOOKUP(CONCATENATE(D819,"-",E819),'[2]Three Phase - UG'!$C$8:$T$18,13,FALSE),""),"")</f>
        <v/>
      </c>
      <c r="N819" s="678" t="str">
        <f>IF(D819&lt;&gt;"",IF(E819&lt;&gt;"",VLOOKUP(CONCATENATE(D819,"-",E819),'[2]Three Phase - UG'!$C$8:$T$18,15,FALSE)*1000000,""),"")</f>
        <v/>
      </c>
      <c r="O819" s="679"/>
      <c r="P819" s="678"/>
      <c r="W819" s="671"/>
      <c r="X819" s="606"/>
      <c r="Y819" s="606"/>
      <c r="Z819" s="606"/>
      <c r="AA819" s="606"/>
      <c r="AB819" s="606"/>
      <c r="AC819" s="606"/>
      <c r="AD819" s="606"/>
      <c r="AE819" s="606"/>
      <c r="AF819" s="625"/>
      <c r="AG819" s="625"/>
      <c r="AH819" s="625"/>
      <c r="AI819" s="625"/>
      <c r="AJ819" s="625"/>
      <c r="AK819" s="625"/>
      <c r="AL819" s="625"/>
      <c r="AM819" s="625"/>
    </row>
    <row r="820" spans="2:39" s="672" customFormat="1" x14ac:dyDescent="0.25">
      <c r="B820" s="677"/>
      <c r="C820" s="677"/>
      <c r="D820" s="676"/>
      <c r="E820" s="675"/>
      <c r="F820" s="675"/>
      <c r="G820" s="673"/>
      <c r="H820" s="674"/>
      <c r="I820" s="673"/>
      <c r="J820" s="679" t="str">
        <f>IF(D820&lt;&gt;"",IF(E820&lt;&gt;"",VLOOKUP(CONCATENATE(D820,"-",E820),'[2]Three Phase - UG'!$C$8:$T$18,9,FALSE),""),"")</f>
        <v/>
      </c>
      <c r="K820" s="679" t="str">
        <f>IF(D820&lt;&gt;"",IF(E820&lt;&gt;"",VLOOKUP(CONCATENATE(D820,"-",E820),'[2]Three Phase - UG'!$C$8:$T$18,10,FALSE),""),"")</f>
        <v/>
      </c>
      <c r="L820" s="679" t="str">
        <f>IF(D820&lt;&gt;"",IF(E820&lt;&gt;"",VLOOKUP(CONCATENATE(D820,"-",E820),'[2]Three Phase - UG'!$C$8:$T$18,12,FALSE),""),"")</f>
        <v/>
      </c>
      <c r="M820" s="679" t="str">
        <f>IF(D820&lt;&gt;"",IF(E820&lt;&gt;"",VLOOKUP(CONCATENATE(D820,"-",E820),'[2]Three Phase - UG'!$C$8:$T$18,13,FALSE),""),"")</f>
        <v/>
      </c>
      <c r="N820" s="678" t="str">
        <f>IF(D820&lt;&gt;"",IF(E820&lt;&gt;"",VLOOKUP(CONCATENATE(D820,"-",E820),'[2]Three Phase - UG'!$C$8:$T$18,15,FALSE)*1000000,""),"")</f>
        <v/>
      </c>
      <c r="O820" s="679"/>
      <c r="P820" s="678"/>
      <c r="W820" s="671"/>
      <c r="X820" s="606"/>
      <c r="Y820" s="606"/>
      <c r="Z820" s="606"/>
      <c r="AA820" s="606"/>
      <c r="AB820" s="606"/>
      <c r="AC820" s="606"/>
      <c r="AD820" s="606"/>
      <c r="AE820" s="606"/>
      <c r="AF820" s="625"/>
      <c r="AG820" s="625"/>
      <c r="AH820" s="625"/>
      <c r="AI820" s="625"/>
      <c r="AJ820" s="625"/>
      <c r="AK820" s="625"/>
      <c r="AL820" s="625"/>
      <c r="AM820" s="625"/>
    </row>
    <row r="821" spans="2:39" s="672" customFormat="1" x14ac:dyDescent="0.25">
      <c r="B821" s="677"/>
      <c r="C821" s="677"/>
      <c r="D821" s="676"/>
      <c r="E821" s="675"/>
      <c r="F821" s="675"/>
      <c r="G821" s="673"/>
      <c r="H821" s="674"/>
      <c r="I821" s="673"/>
      <c r="J821" s="679" t="str">
        <f>IF(D821&lt;&gt;"",IF(E821&lt;&gt;"",VLOOKUP(CONCATENATE(D821,"-",E821),'[2]Three Phase - UG'!$C$8:$T$18,9,FALSE),""),"")</f>
        <v/>
      </c>
      <c r="K821" s="679" t="str">
        <f>IF(D821&lt;&gt;"",IF(E821&lt;&gt;"",VLOOKUP(CONCATENATE(D821,"-",E821),'[2]Three Phase - UG'!$C$8:$T$18,10,FALSE),""),"")</f>
        <v/>
      </c>
      <c r="L821" s="679" t="str">
        <f>IF(D821&lt;&gt;"",IF(E821&lt;&gt;"",VLOOKUP(CONCATENATE(D821,"-",E821),'[2]Three Phase - UG'!$C$8:$T$18,12,FALSE),""),"")</f>
        <v/>
      </c>
      <c r="M821" s="679" t="str">
        <f>IF(D821&lt;&gt;"",IF(E821&lt;&gt;"",VLOOKUP(CONCATENATE(D821,"-",E821),'[2]Three Phase - UG'!$C$8:$T$18,13,FALSE),""),"")</f>
        <v/>
      </c>
      <c r="N821" s="678" t="str">
        <f>IF(D821&lt;&gt;"",IF(E821&lt;&gt;"",VLOOKUP(CONCATENATE(D821,"-",E821),'[2]Three Phase - UG'!$C$8:$T$18,15,FALSE)*1000000,""),"")</f>
        <v/>
      </c>
      <c r="O821" s="679"/>
      <c r="P821" s="678"/>
      <c r="W821" s="671"/>
      <c r="X821" s="606"/>
      <c r="Y821" s="606"/>
      <c r="Z821" s="606"/>
      <c r="AA821" s="606"/>
      <c r="AB821" s="606"/>
      <c r="AC821" s="606"/>
      <c r="AD821" s="606"/>
      <c r="AE821" s="606"/>
      <c r="AF821" s="625"/>
      <c r="AG821" s="625"/>
      <c r="AH821" s="625"/>
      <c r="AI821" s="625"/>
      <c r="AJ821" s="625"/>
      <c r="AK821" s="625"/>
      <c r="AL821" s="625"/>
      <c r="AM821" s="625"/>
    </row>
    <row r="822" spans="2:39" s="672" customFormat="1" x14ac:dyDescent="0.25">
      <c r="B822" s="677"/>
      <c r="C822" s="677"/>
      <c r="D822" s="676"/>
      <c r="E822" s="675"/>
      <c r="F822" s="675"/>
      <c r="G822" s="673"/>
      <c r="H822" s="674"/>
      <c r="I822" s="673"/>
      <c r="J822" s="679" t="str">
        <f>IF(D822&lt;&gt;"",IF(E822&lt;&gt;"",VLOOKUP(CONCATENATE(D822,"-",E822),'[2]Three Phase - UG'!$C$8:$T$18,9,FALSE),""),"")</f>
        <v/>
      </c>
      <c r="K822" s="679" t="str">
        <f>IF(D822&lt;&gt;"",IF(E822&lt;&gt;"",VLOOKUP(CONCATENATE(D822,"-",E822),'[2]Three Phase - UG'!$C$8:$T$18,10,FALSE),""),"")</f>
        <v/>
      </c>
      <c r="L822" s="679" t="str">
        <f>IF(D822&lt;&gt;"",IF(E822&lt;&gt;"",VLOOKUP(CONCATENATE(D822,"-",E822),'[2]Three Phase - UG'!$C$8:$T$18,12,FALSE),""),"")</f>
        <v/>
      </c>
      <c r="M822" s="679" t="str">
        <f>IF(D822&lt;&gt;"",IF(E822&lt;&gt;"",VLOOKUP(CONCATENATE(D822,"-",E822),'[2]Three Phase - UG'!$C$8:$T$18,13,FALSE),""),"")</f>
        <v/>
      </c>
      <c r="N822" s="678" t="str">
        <f>IF(D822&lt;&gt;"",IF(E822&lt;&gt;"",VLOOKUP(CONCATENATE(D822,"-",E822),'[2]Three Phase - UG'!$C$8:$T$18,15,FALSE)*1000000,""),"")</f>
        <v/>
      </c>
      <c r="O822" s="679"/>
      <c r="P822" s="678"/>
      <c r="W822" s="671"/>
      <c r="X822" s="606"/>
      <c r="Y822" s="606"/>
      <c r="Z822" s="606"/>
      <c r="AA822" s="606"/>
      <c r="AB822" s="606"/>
      <c r="AC822" s="606"/>
      <c r="AD822" s="606"/>
      <c r="AE822" s="606"/>
      <c r="AF822" s="625"/>
      <c r="AG822" s="625"/>
      <c r="AH822" s="625"/>
      <c r="AI822" s="625"/>
      <c r="AJ822" s="625"/>
      <c r="AK822" s="625"/>
      <c r="AL822" s="625"/>
      <c r="AM822" s="625"/>
    </row>
    <row r="823" spans="2:39" s="672" customFormat="1" x14ac:dyDescent="0.25">
      <c r="B823" s="677"/>
      <c r="C823" s="677"/>
      <c r="D823" s="676"/>
      <c r="E823" s="675"/>
      <c r="F823" s="675"/>
      <c r="G823" s="673"/>
      <c r="H823" s="674"/>
      <c r="I823" s="673"/>
      <c r="J823" s="679" t="str">
        <f>IF(D823&lt;&gt;"",IF(E823&lt;&gt;"",VLOOKUP(CONCATENATE(D823,"-",E823),'[2]Three Phase - UG'!$C$8:$T$18,9,FALSE),""),"")</f>
        <v/>
      </c>
      <c r="K823" s="679" t="str">
        <f>IF(D823&lt;&gt;"",IF(E823&lt;&gt;"",VLOOKUP(CONCATENATE(D823,"-",E823),'[2]Three Phase - UG'!$C$8:$T$18,10,FALSE),""),"")</f>
        <v/>
      </c>
      <c r="L823" s="679" t="str">
        <f>IF(D823&lt;&gt;"",IF(E823&lt;&gt;"",VLOOKUP(CONCATENATE(D823,"-",E823),'[2]Three Phase - UG'!$C$8:$T$18,12,FALSE),""),"")</f>
        <v/>
      </c>
      <c r="M823" s="679" t="str">
        <f>IF(D823&lt;&gt;"",IF(E823&lt;&gt;"",VLOOKUP(CONCATENATE(D823,"-",E823),'[2]Three Phase - UG'!$C$8:$T$18,13,FALSE),""),"")</f>
        <v/>
      </c>
      <c r="N823" s="678" t="str">
        <f>IF(D823&lt;&gt;"",IF(E823&lt;&gt;"",VLOOKUP(CONCATENATE(D823,"-",E823),'[2]Three Phase - UG'!$C$8:$T$18,15,FALSE)*1000000,""),"")</f>
        <v/>
      </c>
      <c r="O823" s="679"/>
      <c r="P823" s="678"/>
      <c r="W823" s="671"/>
      <c r="X823" s="606"/>
      <c r="Y823" s="606"/>
      <c r="Z823" s="606"/>
      <c r="AA823" s="606"/>
      <c r="AB823" s="606"/>
      <c r="AC823" s="606"/>
      <c r="AD823" s="606"/>
      <c r="AE823" s="606"/>
      <c r="AF823" s="625"/>
      <c r="AG823" s="625"/>
      <c r="AH823" s="625"/>
      <c r="AI823" s="625"/>
      <c r="AJ823" s="625"/>
      <c r="AK823" s="625"/>
      <c r="AL823" s="625"/>
      <c r="AM823" s="625"/>
    </row>
    <row r="824" spans="2:39" s="672" customFormat="1" x14ac:dyDescent="0.25">
      <c r="B824" s="677"/>
      <c r="C824" s="677"/>
      <c r="D824" s="676"/>
      <c r="E824" s="675"/>
      <c r="F824" s="675"/>
      <c r="G824" s="673"/>
      <c r="H824" s="674"/>
      <c r="I824" s="673"/>
      <c r="J824" s="679" t="str">
        <f>IF(D824&lt;&gt;"",IF(E824&lt;&gt;"",VLOOKUP(CONCATENATE(D824,"-",E824),'[2]Three Phase - UG'!$C$8:$T$18,9,FALSE),""),"")</f>
        <v/>
      </c>
      <c r="K824" s="679" t="str">
        <f>IF(D824&lt;&gt;"",IF(E824&lt;&gt;"",VLOOKUP(CONCATENATE(D824,"-",E824),'[2]Three Phase - UG'!$C$8:$T$18,10,FALSE),""),"")</f>
        <v/>
      </c>
      <c r="L824" s="679" t="str">
        <f>IF(D824&lt;&gt;"",IF(E824&lt;&gt;"",VLOOKUP(CONCATENATE(D824,"-",E824),'[2]Three Phase - UG'!$C$8:$T$18,12,FALSE),""),"")</f>
        <v/>
      </c>
      <c r="M824" s="679" t="str">
        <f>IF(D824&lt;&gt;"",IF(E824&lt;&gt;"",VLOOKUP(CONCATENATE(D824,"-",E824),'[2]Three Phase - UG'!$C$8:$T$18,13,FALSE),""),"")</f>
        <v/>
      </c>
      <c r="N824" s="678" t="str">
        <f>IF(D824&lt;&gt;"",IF(E824&lt;&gt;"",VLOOKUP(CONCATENATE(D824,"-",E824),'[2]Three Phase - UG'!$C$8:$T$18,15,FALSE)*1000000,""),"")</f>
        <v/>
      </c>
      <c r="O824" s="679"/>
      <c r="P824" s="678"/>
      <c r="W824" s="671"/>
      <c r="X824" s="606"/>
      <c r="Y824" s="606"/>
      <c r="Z824" s="606"/>
      <c r="AA824" s="606"/>
      <c r="AB824" s="606"/>
      <c r="AC824" s="606"/>
      <c r="AD824" s="606"/>
      <c r="AE824" s="606"/>
      <c r="AF824" s="625"/>
      <c r="AG824" s="625"/>
      <c r="AH824" s="625"/>
      <c r="AI824" s="625"/>
      <c r="AJ824" s="625"/>
      <c r="AK824" s="625"/>
      <c r="AL824" s="625"/>
      <c r="AM824" s="625"/>
    </row>
    <row r="825" spans="2:39" s="672" customFormat="1" x14ac:dyDescent="0.25">
      <c r="B825" s="677"/>
      <c r="C825" s="677"/>
      <c r="D825" s="676"/>
      <c r="E825" s="675"/>
      <c r="F825" s="675"/>
      <c r="G825" s="673"/>
      <c r="H825" s="674"/>
      <c r="I825" s="673"/>
      <c r="J825" s="679" t="str">
        <f>IF(D825&lt;&gt;"",IF(E825&lt;&gt;"",VLOOKUP(CONCATENATE(D825,"-",E825),'[2]Three Phase - UG'!$C$8:$T$18,9,FALSE),""),"")</f>
        <v/>
      </c>
      <c r="K825" s="679" t="str">
        <f>IF(D825&lt;&gt;"",IF(E825&lt;&gt;"",VLOOKUP(CONCATENATE(D825,"-",E825),'[2]Three Phase - UG'!$C$8:$T$18,10,FALSE),""),"")</f>
        <v/>
      </c>
      <c r="L825" s="679" t="str">
        <f>IF(D825&lt;&gt;"",IF(E825&lt;&gt;"",VLOOKUP(CONCATENATE(D825,"-",E825),'[2]Three Phase - UG'!$C$8:$T$18,12,FALSE),""),"")</f>
        <v/>
      </c>
      <c r="M825" s="679" t="str">
        <f>IF(D825&lt;&gt;"",IF(E825&lt;&gt;"",VLOOKUP(CONCATENATE(D825,"-",E825),'[2]Three Phase - UG'!$C$8:$T$18,13,FALSE),""),"")</f>
        <v/>
      </c>
      <c r="N825" s="678" t="str">
        <f>IF(D825&lt;&gt;"",IF(E825&lt;&gt;"",VLOOKUP(CONCATENATE(D825,"-",E825),'[2]Three Phase - UG'!$C$8:$T$18,15,FALSE)*1000000,""),"")</f>
        <v/>
      </c>
      <c r="O825" s="679"/>
      <c r="P825" s="678"/>
      <c r="W825" s="671"/>
      <c r="X825" s="606"/>
      <c r="Y825" s="606"/>
      <c r="Z825" s="606"/>
      <c r="AA825" s="606"/>
      <c r="AB825" s="606"/>
      <c r="AC825" s="606"/>
      <c r="AD825" s="606"/>
      <c r="AE825" s="606"/>
      <c r="AF825" s="625"/>
      <c r="AG825" s="625"/>
      <c r="AH825" s="625"/>
      <c r="AI825" s="625"/>
      <c r="AJ825" s="625"/>
      <c r="AK825" s="625"/>
      <c r="AL825" s="625"/>
      <c r="AM825" s="625"/>
    </row>
    <row r="826" spans="2:39" s="672" customFormat="1" x14ac:dyDescent="0.25">
      <c r="B826" s="677"/>
      <c r="C826" s="677"/>
      <c r="D826" s="676"/>
      <c r="E826" s="675"/>
      <c r="F826" s="675"/>
      <c r="G826" s="673"/>
      <c r="H826" s="674"/>
      <c r="I826" s="673"/>
      <c r="J826" s="679" t="str">
        <f>IF(D826&lt;&gt;"",IF(E826&lt;&gt;"",VLOOKUP(CONCATENATE(D826,"-",E826),'[2]Three Phase - UG'!$C$8:$T$18,9,FALSE),""),"")</f>
        <v/>
      </c>
      <c r="K826" s="679" t="str">
        <f>IF(D826&lt;&gt;"",IF(E826&lt;&gt;"",VLOOKUP(CONCATENATE(D826,"-",E826),'[2]Three Phase - UG'!$C$8:$T$18,10,FALSE),""),"")</f>
        <v/>
      </c>
      <c r="L826" s="679" t="str">
        <f>IF(D826&lt;&gt;"",IF(E826&lt;&gt;"",VLOOKUP(CONCATENATE(D826,"-",E826),'[2]Three Phase - UG'!$C$8:$T$18,12,FALSE),""),"")</f>
        <v/>
      </c>
      <c r="M826" s="679" t="str">
        <f>IF(D826&lt;&gt;"",IF(E826&lt;&gt;"",VLOOKUP(CONCATENATE(D826,"-",E826),'[2]Three Phase - UG'!$C$8:$T$18,13,FALSE),""),"")</f>
        <v/>
      </c>
      <c r="N826" s="678" t="str">
        <f>IF(D826&lt;&gt;"",IF(E826&lt;&gt;"",VLOOKUP(CONCATENATE(D826,"-",E826),'[2]Three Phase - UG'!$C$8:$T$18,15,FALSE)*1000000,""),"")</f>
        <v/>
      </c>
      <c r="O826" s="679"/>
      <c r="P826" s="678"/>
      <c r="W826" s="671"/>
      <c r="X826" s="606"/>
      <c r="Y826" s="606"/>
      <c r="Z826" s="606"/>
      <c r="AA826" s="606"/>
      <c r="AB826" s="606"/>
      <c r="AC826" s="606"/>
      <c r="AD826" s="606"/>
      <c r="AE826" s="606"/>
      <c r="AF826" s="625"/>
      <c r="AG826" s="625"/>
      <c r="AH826" s="625"/>
      <c r="AI826" s="625"/>
      <c r="AJ826" s="625"/>
      <c r="AK826" s="625"/>
      <c r="AL826" s="625"/>
      <c r="AM826" s="625"/>
    </row>
    <row r="827" spans="2:39" s="672" customFormat="1" x14ac:dyDescent="0.25">
      <c r="B827" s="677"/>
      <c r="C827" s="677"/>
      <c r="D827" s="676"/>
      <c r="E827" s="675"/>
      <c r="F827" s="675"/>
      <c r="G827" s="673"/>
      <c r="H827" s="674"/>
      <c r="I827" s="673"/>
      <c r="J827" s="679" t="str">
        <f>IF(D827&lt;&gt;"",IF(E827&lt;&gt;"",VLOOKUP(CONCATENATE(D827,"-",E827),'[2]Three Phase - UG'!$C$8:$T$18,9,FALSE),""),"")</f>
        <v/>
      </c>
      <c r="K827" s="679" t="str">
        <f>IF(D827&lt;&gt;"",IF(E827&lt;&gt;"",VLOOKUP(CONCATENATE(D827,"-",E827),'[2]Three Phase - UG'!$C$8:$T$18,10,FALSE),""),"")</f>
        <v/>
      </c>
      <c r="L827" s="679" t="str">
        <f>IF(D827&lt;&gt;"",IF(E827&lt;&gt;"",VLOOKUP(CONCATENATE(D827,"-",E827),'[2]Three Phase - UG'!$C$8:$T$18,12,FALSE),""),"")</f>
        <v/>
      </c>
      <c r="M827" s="679" t="str">
        <f>IF(D827&lt;&gt;"",IF(E827&lt;&gt;"",VLOOKUP(CONCATENATE(D827,"-",E827),'[2]Three Phase - UG'!$C$8:$T$18,13,FALSE),""),"")</f>
        <v/>
      </c>
      <c r="N827" s="678" t="str">
        <f>IF(D827&lt;&gt;"",IF(E827&lt;&gt;"",VLOOKUP(CONCATENATE(D827,"-",E827),'[2]Three Phase - UG'!$C$8:$T$18,15,FALSE)*1000000,""),"")</f>
        <v/>
      </c>
      <c r="O827" s="679"/>
      <c r="P827" s="678"/>
      <c r="W827" s="671"/>
      <c r="X827" s="606"/>
      <c r="Y827" s="606"/>
      <c r="Z827" s="606"/>
      <c r="AA827" s="606"/>
      <c r="AB827" s="606"/>
      <c r="AC827" s="606"/>
      <c r="AD827" s="606"/>
      <c r="AE827" s="606"/>
      <c r="AF827" s="625"/>
      <c r="AG827" s="625"/>
      <c r="AH827" s="625"/>
      <c r="AI827" s="625"/>
      <c r="AJ827" s="625"/>
      <c r="AK827" s="625"/>
      <c r="AL827" s="625"/>
      <c r="AM827" s="625"/>
    </row>
    <row r="828" spans="2:39" s="672" customFormat="1" x14ac:dyDescent="0.25">
      <c r="B828" s="677"/>
      <c r="C828" s="677"/>
      <c r="D828" s="676"/>
      <c r="E828" s="675"/>
      <c r="F828" s="675"/>
      <c r="G828" s="673"/>
      <c r="H828" s="674"/>
      <c r="I828" s="673"/>
      <c r="J828" s="679" t="str">
        <f>IF(D828&lt;&gt;"",IF(E828&lt;&gt;"",VLOOKUP(CONCATENATE(D828,"-",E828),'[2]Three Phase - UG'!$C$8:$T$18,9,FALSE),""),"")</f>
        <v/>
      </c>
      <c r="K828" s="679" t="str">
        <f>IF(D828&lt;&gt;"",IF(E828&lt;&gt;"",VLOOKUP(CONCATENATE(D828,"-",E828),'[2]Three Phase - UG'!$C$8:$T$18,10,FALSE),""),"")</f>
        <v/>
      </c>
      <c r="L828" s="679" t="str">
        <f>IF(D828&lt;&gt;"",IF(E828&lt;&gt;"",VLOOKUP(CONCATENATE(D828,"-",E828),'[2]Three Phase - UG'!$C$8:$T$18,12,FALSE),""),"")</f>
        <v/>
      </c>
      <c r="M828" s="679" t="str">
        <f>IF(D828&lt;&gt;"",IF(E828&lt;&gt;"",VLOOKUP(CONCATENATE(D828,"-",E828),'[2]Three Phase - UG'!$C$8:$T$18,13,FALSE),""),"")</f>
        <v/>
      </c>
      <c r="N828" s="678" t="str">
        <f>IF(D828&lt;&gt;"",IF(E828&lt;&gt;"",VLOOKUP(CONCATENATE(D828,"-",E828),'[2]Three Phase - UG'!$C$8:$T$18,15,FALSE)*1000000,""),"")</f>
        <v/>
      </c>
      <c r="O828" s="679"/>
      <c r="P828" s="678"/>
      <c r="W828" s="671"/>
      <c r="X828" s="606"/>
      <c r="Y828" s="606"/>
      <c r="Z828" s="606"/>
      <c r="AA828" s="606"/>
      <c r="AB828" s="606"/>
      <c r="AC828" s="606"/>
      <c r="AD828" s="606"/>
      <c r="AE828" s="606"/>
      <c r="AF828" s="625"/>
      <c r="AG828" s="625"/>
      <c r="AH828" s="625"/>
      <c r="AI828" s="625"/>
      <c r="AJ828" s="625"/>
      <c r="AK828" s="625"/>
      <c r="AL828" s="625"/>
      <c r="AM828" s="625"/>
    </row>
    <row r="829" spans="2:39" s="672" customFormat="1" x14ac:dyDescent="0.25">
      <c r="B829" s="677"/>
      <c r="C829" s="677"/>
      <c r="D829" s="676"/>
      <c r="E829" s="675"/>
      <c r="F829" s="675"/>
      <c r="G829" s="673"/>
      <c r="H829" s="674"/>
      <c r="I829" s="673"/>
      <c r="J829" s="679" t="str">
        <f>IF(D829&lt;&gt;"",IF(E829&lt;&gt;"",VLOOKUP(CONCATENATE(D829,"-",E829),'[2]Three Phase - UG'!$C$8:$T$18,9,FALSE),""),"")</f>
        <v/>
      </c>
      <c r="K829" s="679" t="str">
        <f>IF(D829&lt;&gt;"",IF(E829&lt;&gt;"",VLOOKUP(CONCATENATE(D829,"-",E829),'[2]Three Phase - UG'!$C$8:$T$18,10,FALSE),""),"")</f>
        <v/>
      </c>
      <c r="L829" s="679" t="str">
        <f>IF(D829&lt;&gt;"",IF(E829&lt;&gt;"",VLOOKUP(CONCATENATE(D829,"-",E829),'[2]Three Phase - UG'!$C$8:$T$18,12,FALSE),""),"")</f>
        <v/>
      </c>
      <c r="M829" s="679" t="str">
        <f>IF(D829&lt;&gt;"",IF(E829&lt;&gt;"",VLOOKUP(CONCATENATE(D829,"-",E829),'[2]Three Phase - UG'!$C$8:$T$18,13,FALSE),""),"")</f>
        <v/>
      </c>
      <c r="N829" s="678" t="str">
        <f>IF(D829&lt;&gt;"",IF(E829&lt;&gt;"",VLOOKUP(CONCATENATE(D829,"-",E829),'[2]Three Phase - UG'!$C$8:$T$18,15,FALSE)*1000000,""),"")</f>
        <v/>
      </c>
      <c r="O829" s="679"/>
      <c r="P829" s="678"/>
      <c r="W829" s="671"/>
      <c r="X829" s="606"/>
      <c r="Y829" s="606"/>
      <c r="Z829" s="606"/>
      <c r="AA829" s="606"/>
      <c r="AB829" s="606"/>
      <c r="AC829" s="606"/>
      <c r="AD829" s="606"/>
      <c r="AE829" s="606"/>
      <c r="AF829" s="625"/>
      <c r="AG829" s="625"/>
      <c r="AH829" s="625"/>
      <c r="AI829" s="625"/>
      <c r="AJ829" s="625"/>
      <c r="AK829" s="625"/>
      <c r="AL829" s="625"/>
      <c r="AM829" s="625"/>
    </row>
    <row r="830" spans="2:39" s="672" customFormat="1" x14ac:dyDescent="0.25">
      <c r="B830" s="677"/>
      <c r="C830" s="677"/>
      <c r="D830" s="676"/>
      <c r="E830" s="675"/>
      <c r="F830" s="675"/>
      <c r="G830" s="673"/>
      <c r="H830" s="674"/>
      <c r="I830" s="673"/>
      <c r="J830" s="679" t="str">
        <f>IF(D830&lt;&gt;"",IF(E830&lt;&gt;"",VLOOKUP(CONCATENATE(D830,"-",E830),'[2]Three Phase - UG'!$C$8:$T$18,9,FALSE),""),"")</f>
        <v/>
      </c>
      <c r="K830" s="679" t="str">
        <f>IF(D830&lt;&gt;"",IF(E830&lt;&gt;"",VLOOKUP(CONCATENATE(D830,"-",E830),'[2]Three Phase - UG'!$C$8:$T$18,10,FALSE),""),"")</f>
        <v/>
      </c>
      <c r="L830" s="679" t="str">
        <f>IF(D830&lt;&gt;"",IF(E830&lt;&gt;"",VLOOKUP(CONCATENATE(D830,"-",E830),'[2]Three Phase - UG'!$C$8:$T$18,12,FALSE),""),"")</f>
        <v/>
      </c>
      <c r="M830" s="679" t="str">
        <f>IF(D830&lt;&gt;"",IF(E830&lt;&gt;"",VLOOKUP(CONCATENATE(D830,"-",E830),'[2]Three Phase - UG'!$C$8:$T$18,13,FALSE),""),"")</f>
        <v/>
      </c>
      <c r="N830" s="678" t="str">
        <f>IF(D830&lt;&gt;"",IF(E830&lt;&gt;"",VLOOKUP(CONCATENATE(D830,"-",E830),'[2]Three Phase - UG'!$C$8:$T$18,15,FALSE)*1000000,""),"")</f>
        <v/>
      </c>
      <c r="O830" s="679"/>
      <c r="P830" s="678"/>
      <c r="W830" s="671"/>
      <c r="X830" s="606"/>
      <c r="Y830" s="606"/>
      <c r="Z830" s="606"/>
      <c r="AA830" s="606"/>
      <c r="AB830" s="606"/>
      <c r="AC830" s="606"/>
      <c r="AD830" s="606"/>
      <c r="AE830" s="606"/>
      <c r="AF830" s="625"/>
      <c r="AG830" s="625"/>
      <c r="AH830" s="625"/>
      <c r="AI830" s="625"/>
      <c r="AJ830" s="625"/>
      <c r="AK830" s="625"/>
      <c r="AL830" s="625"/>
      <c r="AM830" s="625"/>
    </row>
    <row r="831" spans="2:39" s="672" customFormat="1" x14ac:dyDescent="0.25">
      <c r="B831" s="677"/>
      <c r="C831" s="677"/>
      <c r="D831" s="676"/>
      <c r="E831" s="675"/>
      <c r="F831" s="675"/>
      <c r="G831" s="673"/>
      <c r="H831" s="674"/>
      <c r="I831" s="673"/>
      <c r="J831" s="679" t="str">
        <f>IF(D831&lt;&gt;"",IF(E831&lt;&gt;"",VLOOKUP(CONCATENATE(D831,"-",E831),'[2]Three Phase - UG'!$C$8:$T$18,9,FALSE),""),"")</f>
        <v/>
      </c>
      <c r="K831" s="679" t="str">
        <f>IF(D831&lt;&gt;"",IF(E831&lt;&gt;"",VLOOKUP(CONCATENATE(D831,"-",E831),'[2]Three Phase - UG'!$C$8:$T$18,10,FALSE),""),"")</f>
        <v/>
      </c>
      <c r="L831" s="679" t="str">
        <f>IF(D831&lt;&gt;"",IF(E831&lt;&gt;"",VLOOKUP(CONCATENATE(D831,"-",E831),'[2]Three Phase - UG'!$C$8:$T$18,12,FALSE),""),"")</f>
        <v/>
      </c>
      <c r="M831" s="679" t="str">
        <f>IF(D831&lt;&gt;"",IF(E831&lt;&gt;"",VLOOKUP(CONCATENATE(D831,"-",E831),'[2]Three Phase - UG'!$C$8:$T$18,13,FALSE),""),"")</f>
        <v/>
      </c>
      <c r="N831" s="678" t="str">
        <f>IF(D831&lt;&gt;"",IF(E831&lt;&gt;"",VLOOKUP(CONCATENATE(D831,"-",E831),'[2]Three Phase - UG'!$C$8:$T$18,15,FALSE)*1000000,""),"")</f>
        <v/>
      </c>
      <c r="O831" s="679"/>
      <c r="P831" s="678"/>
      <c r="W831" s="671"/>
      <c r="X831" s="606"/>
      <c r="Y831" s="606"/>
      <c r="Z831" s="606"/>
      <c r="AA831" s="606"/>
      <c r="AB831" s="606"/>
      <c r="AC831" s="606"/>
      <c r="AD831" s="606"/>
      <c r="AE831" s="606"/>
      <c r="AF831" s="625"/>
      <c r="AG831" s="625"/>
      <c r="AH831" s="625"/>
      <c r="AI831" s="625"/>
      <c r="AJ831" s="625"/>
      <c r="AK831" s="625"/>
      <c r="AL831" s="625"/>
      <c r="AM831" s="625"/>
    </row>
    <row r="832" spans="2:39" s="672" customFormat="1" x14ac:dyDescent="0.25">
      <c r="B832" s="677"/>
      <c r="C832" s="677"/>
      <c r="D832" s="676"/>
      <c r="E832" s="675"/>
      <c r="F832" s="675"/>
      <c r="G832" s="673"/>
      <c r="H832" s="674"/>
      <c r="I832" s="673"/>
      <c r="J832" s="679" t="str">
        <f>IF(D832&lt;&gt;"",IF(E832&lt;&gt;"",VLOOKUP(CONCATENATE(D832,"-",E832),'[2]Three Phase - UG'!$C$8:$T$18,9,FALSE),""),"")</f>
        <v/>
      </c>
      <c r="K832" s="679" t="str">
        <f>IF(D832&lt;&gt;"",IF(E832&lt;&gt;"",VLOOKUP(CONCATENATE(D832,"-",E832),'[2]Three Phase - UG'!$C$8:$T$18,10,FALSE),""),"")</f>
        <v/>
      </c>
      <c r="L832" s="679" t="str">
        <f>IF(D832&lt;&gt;"",IF(E832&lt;&gt;"",VLOOKUP(CONCATENATE(D832,"-",E832),'[2]Three Phase - UG'!$C$8:$T$18,12,FALSE),""),"")</f>
        <v/>
      </c>
      <c r="M832" s="679" t="str">
        <f>IF(D832&lt;&gt;"",IF(E832&lt;&gt;"",VLOOKUP(CONCATENATE(D832,"-",E832),'[2]Three Phase - UG'!$C$8:$T$18,13,FALSE),""),"")</f>
        <v/>
      </c>
      <c r="N832" s="678" t="str">
        <f>IF(D832&lt;&gt;"",IF(E832&lt;&gt;"",VLOOKUP(CONCATENATE(D832,"-",E832),'[2]Three Phase - UG'!$C$8:$T$18,15,FALSE)*1000000,""),"")</f>
        <v/>
      </c>
      <c r="O832" s="679"/>
      <c r="P832" s="678"/>
      <c r="W832" s="671"/>
      <c r="X832" s="606"/>
      <c r="Y832" s="606"/>
      <c r="Z832" s="606"/>
      <c r="AA832" s="606"/>
      <c r="AB832" s="606"/>
      <c r="AC832" s="606"/>
      <c r="AD832" s="606"/>
      <c r="AE832" s="606"/>
      <c r="AF832" s="625"/>
      <c r="AG832" s="625"/>
      <c r="AH832" s="625"/>
      <c r="AI832" s="625"/>
      <c r="AJ832" s="625"/>
      <c r="AK832" s="625"/>
      <c r="AL832" s="625"/>
      <c r="AM832" s="625"/>
    </row>
    <row r="833" spans="2:39" s="672" customFormat="1" x14ac:dyDescent="0.25">
      <c r="B833" s="677"/>
      <c r="C833" s="677"/>
      <c r="D833" s="676"/>
      <c r="E833" s="675"/>
      <c r="F833" s="675"/>
      <c r="G833" s="673"/>
      <c r="H833" s="674"/>
      <c r="I833" s="673"/>
      <c r="J833" s="679" t="str">
        <f>IF(D833&lt;&gt;"",IF(E833&lt;&gt;"",VLOOKUP(CONCATENATE(D833,"-",E833),'[2]Three Phase - UG'!$C$8:$T$18,9,FALSE),""),"")</f>
        <v/>
      </c>
      <c r="K833" s="679" t="str">
        <f>IF(D833&lt;&gt;"",IF(E833&lt;&gt;"",VLOOKUP(CONCATENATE(D833,"-",E833),'[2]Three Phase - UG'!$C$8:$T$18,10,FALSE),""),"")</f>
        <v/>
      </c>
      <c r="L833" s="679" t="str">
        <f>IF(D833&lt;&gt;"",IF(E833&lt;&gt;"",VLOOKUP(CONCATENATE(D833,"-",E833),'[2]Three Phase - UG'!$C$8:$T$18,12,FALSE),""),"")</f>
        <v/>
      </c>
      <c r="M833" s="679" t="str">
        <f>IF(D833&lt;&gt;"",IF(E833&lt;&gt;"",VLOOKUP(CONCATENATE(D833,"-",E833),'[2]Three Phase - UG'!$C$8:$T$18,13,FALSE),""),"")</f>
        <v/>
      </c>
      <c r="N833" s="678" t="str">
        <f>IF(D833&lt;&gt;"",IF(E833&lt;&gt;"",VLOOKUP(CONCATENATE(D833,"-",E833),'[2]Three Phase - UG'!$C$8:$T$18,15,FALSE)*1000000,""),"")</f>
        <v/>
      </c>
      <c r="O833" s="679"/>
      <c r="P833" s="678"/>
      <c r="W833" s="671"/>
      <c r="X833" s="606"/>
      <c r="Y833" s="606"/>
      <c r="Z833" s="606"/>
      <c r="AA833" s="606"/>
      <c r="AB833" s="606"/>
      <c r="AC833" s="606"/>
      <c r="AD833" s="606"/>
      <c r="AE833" s="606"/>
      <c r="AF833" s="625"/>
      <c r="AG833" s="625"/>
      <c r="AH833" s="625"/>
      <c r="AI833" s="625"/>
      <c r="AJ833" s="625"/>
      <c r="AK833" s="625"/>
      <c r="AL833" s="625"/>
      <c r="AM833" s="625"/>
    </row>
    <row r="834" spans="2:39" s="672" customFormat="1" x14ac:dyDescent="0.25">
      <c r="B834" s="677"/>
      <c r="C834" s="677"/>
      <c r="D834" s="676"/>
      <c r="E834" s="675"/>
      <c r="F834" s="675"/>
      <c r="G834" s="673"/>
      <c r="H834" s="674"/>
      <c r="I834" s="673"/>
      <c r="J834" s="679" t="str">
        <f>IF(D834&lt;&gt;"",IF(E834&lt;&gt;"",VLOOKUP(CONCATENATE(D834,"-",E834),'[2]Three Phase - UG'!$C$8:$T$18,9,FALSE),""),"")</f>
        <v/>
      </c>
      <c r="K834" s="679" t="str">
        <f>IF(D834&lt;&gt;"",IF(E834&lt;&gt;"",VLOOKUP(CONCATENATE(D834,"-",E834),'[2]Three Phase - UG'!$C$8:$T$18,10,FALSE),""),"")</f>
        <v/>
      </c>
      <c r="L834" s="679" t="str">
        <f>IF(D834&lt;&gt;"",IF(E834&lt;&gt;"",VLOOKUP(CONCATENATE(D834,"-",E834),'[2]Three Phase - UG'!$C$8:$T$18,12,FALSE),""),"")</f>
        <v/>
      </c>
      <c r="M834" s="679" t="str">
        <f>IF(D834&lt;&gt;"",IF(E834&lt;&gt;"",VLOOKUP(CONCATENATE(D834,"-",E834),'[2]Three Phase - UG'!$C$8:$T$18,13,FALSE),""),"")</f>
        <v/>
      </c>
      <c r="N834" s="678" t="str">
        <f>IF(D834&lt;&gt;"",IF(E834&lt;&gt;"",VLOOKUP(CONCATENATE(D834,"-",E834),'[2]Three Phase - UG'!$C$8:$T$18,15,FALSE)*1000000,""),"")</f>
        <v/>
      </c>
      <c r="O834" s="679"/>
      <c r="P834" s="678"/>
      <c r="W834" s="671"/>
      <c r="X834" s="606"/>
      <c r="Y834" s="606"/>
      <c r="Z834" s="606"/>
      <c r="AA834" s="606"/>
      <c r="AB834" s="606"/>
      <c r="AC834" s="606"/>
      <c r="AD834" s="606"/>
      <c r="AE834" s="606"/>
      <c r="AF834" s="625"/>
      <c r="AG834" s="625"/>
      <c r="AH834" s="625"/>
      <c r="AI834" s="625"/>
      <c r="AJ834" s="625"/>
      <c r="AK834" s="625"/>
      <c r="AL834" s="625"/>
      <c r="AM834" s="625"/>
    </row>
    <row r="835" spans="2:39" s="672" customFormat="1" x14ac:dyDescent="0.25">
      <c r="B835" s="677"/>
      <c r="C835" s="677"/>
      <c r="D835" s="676"/>
      <c r="E835" s="675"/>
      <c r="F835" s="675"/>
      <c r="G835" s="673"/>
      <c r="H835" s="674"/>
      <c r="I835" s="673"/>
      <c r="J835" s="679" t="str">
        <f>IF(D835&lt;&gt;"",IF(E835&lt;&gt;"",VLOOKUP(CONCATENATE(D835,"-",E835),'[2]Three Phase - UG'!$C$8:$T$18,9,FALSE),""),"")</f>
        <v/>
      </c>
      <c r="K835" s="679" t="str">
        <f>IF(D835&lt;&gt;"",IF(E835&lt;&gt;"",VLOOKUP(CONCATENATE(D835,"-",E835),'[2]Three Phase - UG'!$C$8:$T$18,10,FALSE),""),"")</f>
        <v/>
      </c>
      <c r="L835" s="679" t="str">
        <f>IF(D835&lt;&gt;"",IF(E835&lt;&gt;"",VLOOKUP(CONCATENATE(D835,"-",E835),'[2]Three Phase - UG'!$C$8:$T$18,12,FALSE),""),"")</f>
        <v/>
      </c>
      <c r="M835" s="679" t="str">
        <f>IF(D835&lt;&gt;"",IF(E835&lt;&gt;"",VLOOKUP(CONCATENATE(D835,"-",E835),'[2]Three Phase - UG'!$C$8:$T$18,13,FALSE),""),"")</f>
        <v/>
      </c>
      <c r="N835" s="678" t="str">
        <f>IF(D835&lt;&gt;"",IF(E835&lt;&gt;"",VLOOKUP(CONCATENATE(D835,"-",E835),'[2]Three Phase - UG'!$C$8:$T$18,15,FALSE)*1000000,""),"")</f>
        <v/>
      </c>
      <c r="O835" s="679"/>
      <c r="P835" s="678"/>
      <c r="W835" s="671"/>
      <c r="X835" s="606"/>
      <c r="Y835" s="606"/>
      <c r="Z835" s="606"/>
      <c r="AA835" s="606"/>
      <c r="AB835" s="606"/>
      <c r="AC835" s="606"/>
      <c r="AD835" s="606"/>
      <c r="AE835" s="606"/>
      <c r="AF835" s="625"/>
      <c r="AG835" s="625"/>
      <c r="AH835" s="625"/>
      <c r="AI835" s="625"/>
      <c r="AJ835" s="625"/>
      <c r="AK835" s="625"/>
      <c r="AL835" s="625"/>
      <c r="AM835" s="625"/>
    </row>
    <row r="836" spans="2:39" s="672" customFormat="1" x14ac:dyDescent="0.25">
      <c r="B836" s="677"/>
      <c r="C836" s="677"/>
      <c r="D836" s="676"/>
      <c r="E836" s="675"/>
      <c r="F836" s="675"/>
      <c r="G836" s="673"/>
      <c r="H836" s="674"/>
      <c r="I836" s="673"/>
      <c r="J836" s="679" t="str">
        <f>IF(D836&lt;&gt;"",IF(E836&lt;&gt;"",VLOOKUP(CONCATENATE(D836,"-",E836),'[2]Three Phase - UG'!$C$8:$T$18,9,FALSE),""),"")</f>
        <v/>
      </c>
      <c r="K836" s="679" t="str">
        <f>IF(D836&lt;&gt;"",IF(E836&lt;&gt;"",VLOOKUP(CONCATENATE(D836,"-",E836),'[2]Three Phase - UG'!$C$8:$T$18,10,FALSE),""),"")</f>
        <v/>
      </c>
      <c r="L836" s="679" t="str">
        <f>IF(D836&lt;&gt;"",IF(E836&lt;&gt;"",VLOOKUP(CONCATENATE(D836,"-",E836),'[2]Three Phase - UG'!$C$8:$T$18,12,FALSE),""),"")</f>
        <v/>
      </c>
      <c r="M836" s="679" t="str">
        <f>IF(D836&lt;&gt;"",IF(E836&lt;&gt;"",VLOOKUP(CONCATENATE(D836,"-",E836),'[2]Three Phase - UG'!$C$8:$T$18,13,FALSE),""),"")</f>
        <v/>
      </c>
      <c r="N836" s="678" t="str">
        <f>IF(D836&lt;&gt;"",IF(E836&lt;&gt;"",VLOOKUP(CONCATENATE(D836,"-",E836),'[2]Three Phase - UG'!$C$8:$T$18,15,FALSE)*1000000,""),"")</f>
        <v/>
      </c>
      <c r="O836" s="679"/>
      <c r="P836" s="678"/>
      <c r="W836" s="671"/>
      <c r="X836" s="606"/>
      <c r="Y836" s="606"/>
      <c r="Z836" s="606"/>
      <c r="AA836" s="606"/>
      <c r="AB836" s="606"/>
      <c r="AC836" s="606"/>
      <c r="AD836" s="606"/>
      <c r="AE836" s="606"/>
      <c r="AF836" s="625"/>
      <c r="AG836" s="625"/>
      <c r="AH836" s="625"/>
      <c r="AI836" s="625"/>
      <c r="AJ836" s="625"/>
      <c r="AK836" s="625"/>
      <c r="AL836" s="625"/>
      <c r="AM836" s="625"/>
    </row>
    <row r="837" spans="2:39" s="672" customFormat="1" x14ac:dyDescent="0.25">
      <c r="B837" s="677"/>
      <c r="C837" s="677"/>
      <c r="D837" s="676"/>
      <c r="E837" s="675"/>
      <c r="F837" s="675"/>
      <c r="G837" s="673"/>
      <c r="H837" s="674"/>
      <c r="I837" s="673"/>
      <c r="J837" s="679" t="str">
        <f>IF(D837&lt;&gt;"",IF(E837&lt;&gt;"",VLOOKUP(CONCATENATE(D837,"-",E837),'[2]Three Phase - UG'!$C$8:$T$18,9,FALSE),""),"")</f>
        <v/>
      </c>
      <c r="K837" s="679" t="str">
        <f>IF(D837&lt;&gt;"",IF(E837&lt;&gt;"",VLOOKUP(CONCATENATE(D837,"-",E837),'[2]Three Phase - UG'!$C$8:$T$18,10,FALSE),""),"")</f>
        <v/>
      </c>
      <c r="L837" s="679" t="str">
        <f>IF(D837&lt;&gt;"",IF(E837&lt;&gt;"",VLOOKUP(CONCATENATE(D837,"-",E837),'[2]Three Phase - UG'!$C$8:$T$18,12,FALSE),""),"")</f>
        <v/>
      </c>
      <c r="M837" s="679" t="str">
        <f>IF(D837&lt;&gt;"",IF(E837&lt;&gt;"",VLOOKUP(CONCATENATE(D837,"-",E837),'[2]Three Phase - UG'!$C$8:$T$18,13,FALSE),""),"")</f>
        <v/>
      </c>
      <c r="N837" s="678" t="str">
        <f>IF(D837&lt;&gt;"",IF(E837&lt;&gt;"",VLOOKUP(CONCATENATE(D837,"-",E837),'[2]Three Phase - UG'!$C$8:$T$18,15,FALSE)*1000000,""),"")</f>
        <v/>
      </c>
      <c r="O837" s="679"/>
      <c r="P837" s="678"/>
      <c r="W837" s="671"/>
      <c r="X837" s="606"/>
      <c r="Y837" s="606"/>
      <c r="Z837" s="606"/>
      <c r="AA837" s="606"/>
      <c r="AB837" s="606"/>
      <c r="AC837" s="606"/>
      <c r="AD837" s="606"/>
      <c r="AE837" s="606"/>
      <c r="AF837" s="625"/>
      <c r="AG837" s="625"/>
      <c r="AH837" s="625"/>
      <c r="AI837" s="625"/>
      <c r="AJ837" s="625"/>
      <c r="AK837" s="625"/>
      <c r="AL837" s="625"/>
      <c r="AM837" s="625"/>
    </row>
    <row r="838" spans="2:39" s="672" customFormat="1" x14ac:dyDescent="0.25">
      <c r="B838" s="677"/>
      <c r="C838" s="677"/>
      <c r="D838" s="676"/>
      <c r="E838" s="675"/>
      <c r="F838" s="675"/>
      <c r="G838" s="673"/>
      <c r="H838" s="674"/>
      <c r="I838" s="673"/>
      <c r="J838" s="679" t="str">
        <f>IF(D838&lt;&gt;"",IF(E838&lt;&gt;"",VLOOKUP(CONCATENATE(D838,"-",E838),'[2]Three Phase - UG'!$C$8:$T$18,9,FALSE),""),"")</f>
        <v/>
      </c>
      <c r="K838" s="679" t="str">
        <f>IF(D838&lt;&gt;"",IF(E838&lt;&gt;"",VLOOKUP(CONCATENATE(D838,"-",E838),'[2]Three Phase - UG'!$C$8:$T$18,10,FALSE),""),"")</f>
        <v/>
      </c>
      <c r="L838" s="679" t="str">
        <f>IF(D838&lt;&gt;"",IF(E838&lt;&gt;"",VLOOKUP(CONCATENATE(D838,"-",E838),'[2]Three Phase - UG'!$C$8:$T$18,12,FALSE),""),"")</f>
        <v/>
      </c>
      <c r="M838" s="679" t="str">
        <f>IF(D838&lt;&gt;"",IF(E838&lt;&gt;"",VLOOKUP(CONCATENATE(D838,"-",E838),'[2]Three Phase - UG'!$C$8:$T$18,13,FALSE),""),"")</f>
        <v/>
      </c>
      <c r="N838" s="678" t="str">
        <f>IF(D838&lt;&gt;"",IF(E838&lt;&gt;"",VLOOKUP(CONCATENATE(D838,"-",E838),'[2]Three Phase - UG'!$C$8:$T$18,15,FALSE)*1000000,""),"")</f>
        <v/>
      </c>
      <c r="O838" s="679"/>
      <c r="P838" s="678"/>
      <c r="W838" s="671"/>
      <c r="X838" s="606"/>
      <c r="Y838" s="606"/>
      <c r="Z838" s="606"/>
      <c r="AA838" s="606"/>
      <c r="AB838" s="606"/>
      <c r="AC838" s="606"/>
      <c r="AD838" s="606"/>
      <c r="AE838" s="606"/>
      <c r="AF838" s="625"/>
      <c r="AG838" s="625"/>
      <c r="AH838" s="625"/>
      <c r="AI838" s="625"/>
      <c r="AJ838" s="625"/>
      <c r="AK838" s="625"/>
      <c r="AL838" s="625"/>
      <c r="AM838" s="625"/>
    </row>
    <row r="839" spans="2:39" s="672" customFormat="1" x14ac:dyDescent="0.25">
      <c r="B839" s="677"/>
      <c r="C839" s="677"/>
      <c r="D839" s="676"/>
      <c r="E839" s="675"/>
      <c r="F839" s="675"/>
      <c r="G839" s="673"/>
      <c r="H839" s="674"/>
      <c r="I839" s="673"/>
      <c r="J839" s="679" t="str">
        <f>IF(D839&lt;&gt;"",IF(E839&lt;&gt;"",VLOOKUP(CONCATENATE(D839,"-",E839),'[2]Three Phase - UG'!$C$8:$T$18,9,FALSE),""),"")</f>
        <v/>
      </c>
      <c r="K839" s="679" t="str">
        <f>IF(D839&lt;&gt;"",IF(E839&lt;&gt;"",VLOOKUP(CONCATENATE(D839,"-",E839),'[2]Three Phase - UG'!$C$8:$T$18,10,FALSE),""),"")</f>
        <v/>
      </c>
      <c r="L839" s="679" t="str">
        <f>IF(D839&lt;&gt;"",IF(E839&lt;&gt;"",VLOOKUP(CONCATENATE(D839,"-",E839),'[2]Three Phase - UG'!$C$8:$T$18,12,FALSE),""),"")</f>
        <v/>
      </c>
      <c r="M839" s="679" t="str">
        <f>IF(D839&lt;&gt;"",IF(E839&lt;&gt;"",VLOOKUP(CONCATENATE(D839,"-",E839),'[2]Three Phase - UG'!$C$8:$T$18,13,FALSE),""),"")</f>
        <v/>
      </c>
      <c r="N839" s="678" t="str">
        <f>IF(D839&lt;&gt;"",IF(E839&lt;&gt;"",VLOOKUP(CONCATENATE(D839,"-",E839),'[2]Three Phase - UG'!$C$8:$T$18,15,FALSE)*1000000,""),"")</f>
        <v/>
      </c>
      <c r="O839" s="679"/>
      <c r="P839" s="678"/>
      <c r="W839" s="671"/>
      <c r="X839" s="606"/>
      <c r="Y839" s="606"/>
      <c r="Z839" s="606"/>
      <c r="AA839" s="606"/>
      <c r="AB839" s="606"/>
      <c r="AC839" s="606"/>
      <c r="AD839" s="606"/>
      <c r="AE839" s="606"/>
      <c r="AF839" s="625"/>
      <c r="AG839" s="625"/>
      <c r="AH839" s="625"/>
      <c r="AI839" s="625"/>
      <c r="AJ839" s="625"/>
      <c r="AK839" s="625"/>
      <c r="AL839" s="625"/>
      <c r="AM839" s="625"/>
    </row>
    <row r="840" spans="2:39" s="672" customFormat="1" x14ac:dyDescent="0.25">
      <c r="B840" s="677"/>
      <c r="C840" s="677"/>
      <c r="D840" s="676"/>
      <c r="E840" s="675"/>
      <c r="F840" s="675"/>
      <c r="G840" s="673"/>
      <c r="H840" s="674"/>
      <c r="I840" s="673"/>
      <c r="J840" s="679" t="str">
        <f>IF(D840&lt;&gt;"",IF(E840&lt;&gt;"",VLOOKUP(CONCATENATE(D840,"-",E840),'[2]Three Phase - UG'!$C$8:$T$18,9,FALSE),""),"")</f>
        <v/>
      </c>
      <c r="K840" s="679" t="str">
        <f>IF(D840&lt;&gt;"",IF(E840&lt;&gt;"",VLOOKUP(CONCATENATE(D840,"-",E840),'[2]Three Phase - UG'!$C$8:$T$18,10,FALSE),""),"")</f>
        <v/>
      </c>
      <c r="L840" s="679" t="str">
        <f>IF(D840&lt;&gt;"",IF(E840&lt;&gt;"",VLOOKUP(CONCATENATE(D840,"-",E840),'[2]Three Phase - UG'!$C$8:$T$18,12,FALSE),""),"")</f>
        <v/>
      </c>
      <c r="M840" s="679" t="str">
        <f>IF(D840&lt;&gt;"",IF(E840&lt;&gt;"",VLOOKUP(CONCATENATE(D840,"-",E840),'[2]Three Phase - UG'!$C$8:$T$18,13,FALSE),""),"")</f>
        <v/>
      </c>
      <c r="N840" s="678" t="str">
        <f>IF(D840&lt;&gt;"",IF(E840&lt;&gt;"",VLOOKUP(CONCATENATE(D840,"-",E840),'[2]Three Phase - UG'!$C$8:$T$18,15,FALSE)*1000000,""),"")</f>
        <v/>
      </c>
      <c r="O840" s="679"/>
      <c r="P840" s="678"/>
      <c r="W840" s="671"/>
      <c r="X840" s="606"/>
      <c r="Y840" s="606"/>
      <c r="Z840" s="606"/>
      <c r="AA840" s="606"/>
      <c r="AB840" s="606"/>
      <c r="AC840" s="606"/>
      <c r="AD840" s="606"/>
      <c r="AE840" s="606"/>
      <c r="AF840" s="625"/>
      <c r="AG840" s="625"/>
      <c r="AH840" s="625"/>
      <c r="AI840" s="625"/>
      <c r="AJ840" s="625"/>
      <c r="AK840" s="625"/>
      <c r="AL840" s="625"/>
      <c r="AM840" s="625"/>
    </row>
    <row r="841" spans="2:39" s="672" customFormat="1" x14ac:dyDescent="0.25">
      <c r="B841" s="677"/>
      <c r="C841" s="677"/>
      <c r="D841" s="676"/>
      <c r="E841" s="675"/>
      <c r="F841" s="675"/>
      <c r="G841" s="673"/>
      <c r="H841" s="674"/>
      <c r="I841" s="673"/>
      <c r="J841" s="679" t="str">
        <f>IF(D841&lt;&gt;"",IF(E841&lt;&gt;"",VLOOKUP(CONCATENATE(D841,"-",E841),'[2]Three Phase - UG'!$C$8:$T$18,9,FALSE),""),"")</f>
        <v/>
      </c>
      <c r="K841" s="679" t="str">
        <f>IF(D841&lt;&gt;"",IF(E841&lt;&gt;"",VLOOKUP(CONCATENATE(D841,"-",E841),'[2]Three Phase - UG'!$C$8:$T$18,10,FALSE),""),"")</f>
        <v/>
      </c>
      <c r="L841" s="679" t="str">
        <f>IF(D841&lt;&gt;"",IF(E841&lt;&gt;"",VLOOKUP(CONCATENATE(D841,"-",E841),'[2]Three Phase - UG'!$C$8:$T$18,12,FALSE),""),"")</f>
        <v/>
      </c>
      <c r="M841" s="679" t="str">
        <f>IF(D841&lt;&gt;"",IF(E841&lt;&gt;"",VLOOKUP(CONCATENATE(D841,"-",E841),'[2]Three Phase - UG'!$C$8:$T$18,13,FALSE),""),"")</f>
        <v/>
      </c>
      <c r="N841" s="678" t="str">
        <f>IF(D841&lt;&gt;"",IF(E841&lt;&gt;"",VLOOKUP(CONCATENATE(D841,"-",E841),'[2]Three Phase - UG'!$C$8:$T$18,15,FALSE)*1000000,""),"")</f>
        <v/>
      </c>
      <c r="O841" s="679"/>
      <c r="P841" s="678"/>
      <c r="W841" s="671"/>
      <c r="X841" s="606"/>
      <c r="Y841" s="606"/>
      <c r="Z841" s="606"/>
      <c r="AA841" s="606"/>
      <c r="AB841" s="606"/>
      <c r="AC841" s="606"/>
      <c r="AD841" s="606"/>
      <c r="AE841" s="606"/>
      <c r="AF841" s="625"/>
      <c r="AG841" s="625"/>
      <c r="AH841" s="625"/>
      <c r="AI841" s="625"/>
      <c r="AJ841" s="625"/>
      <c r="AK841" s="625"/>
      <c r="AL841" s="625"/>
      <c r="AM841" s="625"/>
    </row>
    <row r="842" spans="2:39" s="672" customFormat="1" x14ac:dyDescent="0.25">
      <c r="B842" s="677"/>
      <c r="C842" s="677"/>
      <c r="D842" s="676"/>
      <c r="E842" s="675"/>
      <c r="F842" s="675"/>
      <c r="G842" s="673"/>
      <c r="H842" s="674"/>
      <c r="I842" s="673"/>
      <c r="J842" s="679" t="str">
        <f>IF(D842&lt;&gt;"",IF(E842&lt;&gt;"",VLOOKUP(CONCATENATE(D842,"-",E842),'[2]Three Phase - UG'!$C$8:$T$18,9,FALSE),""),"")</f>
        <v/>
      </c>
      <c r="K842" s="679" t="str">
        <f>IF(D842&lt;&gt;"",IF(E842&lt;&gt;"",VLOOKUP(CONCATENATE(D842,"-",E842),'[2]Three Phase - UG'!$C$8:$T$18,10,FALSE),""),"")</f>
        <v/>
      </c>
      <c r="L842" s="679" t="str">
        <f>IF(D842&lt;&gt;"",IF(E842&lt;&gt;"",VLOOKUP(CONCATENATE(D842,"-",E842),'[2]Three Phase - UG'!$C$8:$T$18,12,FALSE),""),"")</f>
        <v/>
      </c>
      <c r="M842" s="679" t="str">
        <f>IF(D842&lt;&gt;"",IF(E842&lt;&gt;"",VLOOKUP(CONCATENATE(D842,"-",E842),'[2]Three Phase - UG'!$C$8:$T$18,13,FALSE),""),"")</f>
        <v/>
      </c>
      <c r="N842" s="678" t="str">
        <f>IF(D842&lt;&gt;"",IF(E842&lt;&gt;"",VLOOKUP(CONCATENATE(D842,"-",E842),'[2]Three Phase - UG'!$C$8:$T$18,15,FALSE)*1000000,""),"")</f>
        <v/>
      </c>
      <c r="O842" s="679"/>
      <c r="P842" s="678"/>
      <c r="W842" s="671"/>
      <c r="X842" s="606"/>
      <c r="Y842" s="606"/>
      <c r="Z842" s="606"/>
      <c r="AA842" s="606"/>
      <c r="AB842" s="606"/>
      <c r="AC842" s="606"/>
      <c r="AD842" s="606"/>
      <c r="AE842" s="606"/>
      <c r="AF842" s="625"/>
      <c r="AG842" s="625"/>
      <c r="AH842" s="625"/>
      <c r="AI842" s="625"/>
      <c r="AJ842" s="625"/>
      <c r="AK842" s="625"/>
      <c r="AL842" s="625"/>
      <c r="AM842" s="625"/>
    </row>
    <row r="843" spans="2:39" s="672" customFormat="1" x14ac:dyDescent="0.25">
      <c r="B843" s="677"/>
      <c r="C843" s="677"/>
      <c r="D843" s="676"/>
      <c r="E843" s="675"/>
      <c r="F843" s="675"/>
      <c r="G843" s="673"/>
      <c r="H843" s="674"/>
      <c r="I843" s="673"/>
      <c r="J843" s="679" t="str">
        <f>IF(D843&lt;&gt;"",IF(E843&lt;&gt;"",VLOOKUP(CONCATENATE(D843,"-",E843),'[2]Three Phase - UG'!$C$8:$T$18,9,FALSE),""),"")</f>
        <v/>
      </c>
      <c r="K843" s="679" t="str">
        <f>IF(D843&lt;&gt;"",IF(E843&lt;&gt;"",VLOOKUP(CONCATENATE(D843,"-",E843),'[2]Three Phase - UG'!$C$8:$T$18,10,FALSE),""),"")</f>
        <v/>
      </c>
      <c r="L843" s="679" t="str">
        <f>IF(D843&lt;&gt;"",IF(E843&lt;&gt;"",VLOOKUP(CONCATENATE(D843,"-",E843),'[2]Three Phase - UG'!$C$8:$T$18,12,FALSE),""),"")</f>
        <v/>
      </c>
      <c r="M843" s="679" t="str">
        <f>IF(D843&lt;&gt;"",IF(E843&lt;&gt;"",VLOOKUP(CONCATENATE(D843,"-",E843),'[2]Three Phase - UG'!$C$8:$T$18,13,FALSE),""),"")</f>
        <v/>
      </c>
      <c r="N843" s="678" t="str">
        <f>IF(D843&lt;&gt;"",IF(E843&lt;&gt;"",VLOOKUP(CONCATENATE(D843,"-",E843),'[2]Three Phase - UG'!$C$8:$T$18,15,FALSE)*1000000,""),"")</f>
        <v/>
      </c>
      <c r="O843" s="679"/>
      <c r="P843" s="678"/>
      <c r="W843" s="671"/>
      <c r="X843" s="606"/>
      <c r="Y843" s="606"/>
      <c r="Z843" s="606"/>
      <c r="AA843" s="606"/>
      <c r="AB843" s="606"/>
      <c r="AC843" s="606"/>
      <c r="AD843" s="606"/>
      <c r="AE843" s="606"/>
      <c r="AF843" s="625"/>
      <c r="AG843" s="625"/>
      <c r="AH843" s="625"/>
      <c r="AI843" s="625"/>
      <c r="AJ843" s="625"/>
      <c r="AK843" s="625"/>
      <c r="AL843" s="625"/>
      <c r="AM843" s="625"/>
    </row>
    <row r="844" spans="2:39" s="672" customFormat="1" x14ac:dyDescent="0.25">
      <c r="B844" s="677"/>
      <c r="C844" s="677"/>
      <c r="D844" s="676"/>
      <c r="E844" s="675"/>
      <c r="F844" s="675"/>
      <c r="G844" s="673"/>
      <c r="H844" s="674"/>
      <c r="I844" s="673"/>
      <c r="J844" s="679" t="str">
        <f>IF(D844&lt;&gt;"",IF(E844&lt;&gt;"",VLOOKUP(CONCATENATE(D844,"-",E844),'[2]Three Phase - UG'!$C$8:$T$18,9,FALSE),""),"")</f>
        <v/>
      </c>
      <c r="K844" s="679" t="str">
        <f>IF(D844&lt;&gt;"",IF(E844&lt;&gt;"",VLOOKUP(CONCATENATE(D844,"-",E844),'[2]Three Phase - UG'!$C$8:$T$18,10,FALSE),""),"")</f>
        <v/>
      </c>
      <c r="L844" s="679" t="str">
        <f>IF(D844&lt;&gt;"",IF(E844&lt;&gt;"",VLOOKUP(CONCATENATE(D844,"-",E844),'[2]Three Phase - UG'!$C$8:$T$18,12,FALSE),""),"")</f>
        <v/>
      </c>
      <c r="M844" s="679" t="str">
        <f>IF(D844&lt;&gt;"",IF(E844&lt;&gt;"",VLOOKUP(CONCATENATE(D844,"-",E844),'[2]Three Phase - UG'!$C$8:$T$18,13,FALSE),""),"")</f>
        <v/>
      </c>
      <c r="N844" s="678" t="str">
        <f>IF(D844&lt;&gt;"",IF(E844&lt;&gt;"",VLOOKUP(CONCATENATE(D844,"-",E844),'[2]Three Phase - UG'!$C$8:$T$18,15,FALSE)*1000000,""),"")</f>
        <v/>
      </c>
      <c r="O844" s="679"/>
      <c r="P844" s="678"/>
      <c r="W844" s="671"/>
      <c r="X844" s="606"/>
      <c r="Y844" s="606"/>
      <c r="Z844" s="606"/>
      <c r="AA844" s="606"/>
      <c r="AB844" s="606"/>
      <c r="AC844" s="606"/>
      <c r="AD844" s="606"/>
      <c r="AE844" s="606"/>
      <c r="AF844" s="625"/>
      <c r="AG844" s="625"/>
      <c r="AH844" s="625"/>
      <c r="AI844" s="625"/>
      <c r="AJ844" s="625"/>
      <c r="AK844" s="625"/>
      <c r="AL844" s="625"/>
      <c r="AM844" s="625"/>
    </row>
    <row r="845" spans="2:39" s="672" customFormat="1" x14ac:dyDescent="0.25">
      <c r="B845" s="677"/>
      <c r="C845" s="677"/>
      <c r="D845" s="676"/>
      <c r="E845" s="675"/>
      <c r="F845" s="675"/>
      <c r="G845" s="673"/>
      <c r="H845" s="674"/>
      <c r="I845" s="673"/>
      <c r="J845" s="679" t="str">
        <f>IF(D845&lt;&gt;"",IF(E845&lt;&gt;"",VLOOKUP(CONCATENATE(D845,"-",E845),'[2]Three Phase - UG'!$C$8:$T$18,9,FALSE),""),"")</f>
        <v/>
      </c>
      <c r="K845" s="679" t="str">
        <f>IF(D845&lt;&gt;"",IF(E845&lt;&gt;"",VLOOKUP(CONCATENATE(D845,"-",E845),'[2]Three Phase - UG'!$C$8:$T$18,10,FALSE),""),"")</f>
        <v/>
      </c>
      <c r="L845" s="679" t="str">
        <f>IF(D845&lt;&gt;"",IF(E845&lt;&gt;"",VLOOKUP(CONCATENATE(D845,"-",E845),'[2]Three Phase - UG'!$C$8:$T$18,12,FALSE),""),"")</f>
        <v/>
      </c>
      <c r="M845" s="679" t="str">
        <f>IF(D845&lt;&gt;"",IF(E845&lt;&gt;"",VLOOKUP(CONCATENATE(D845,"-",E845),'[2]Three Phase - UG'!$C$8:$T$18,13,FALSE),""),"")</f>
        <v/>
      </c>
      <c r="N845" s="678" t="str">
        <f>IF(D845&lt;&gt;"",IF(E845&lt;&gt;"",VLOOKUP(CONCATENATE(D845,"-",E845),'[2]Three Phase - UG'!$C$8:$T$18,15,FALSE)*1000000,""),"")</f>
        <v/>
      </c>
      <c r="O845" s="679"/>
      <c r="P845" s="678"/>
      <c r="W845" s="671"/>
      <c r="X845" s="606"/>
      <c r="Y845" s="606"/>
      <c r="Z845" s="606"/>
      <c r="AA845" s="606"/>
      <c r="AB845" s="606"/>
      <c r="AC845" s="606"/>
      <c r="AD845" s="606"/>
      <c r="AE845" s="606"/>
      <c r="AF845" s="625"/>
      <c r="AG845" s="625"/>
      <c r="AH845" s="625"/>
      <c r="AI845" s="625"/>
      <c r="AJ845" s="625"/>
      <c r="AK845" s="625"/>
      <c r="AL845" s="625"/>
      <c r="AM845" s="625"/>
    </row>
    <row r="846" spans="2:39" s="672" customFormat="1" x14ac:dyDescent="0.25">
      <c r="B846" s="677"/>
      <c r="C846" s="677"/>
      <c r="D846" s="676"/>
      <c r="E846" s="675"/>
      <c r="F846" s="675"/>
      <c r="G846" s="673"/>
      <c r="H846" s="674"/>
      <c r="I846" s="673"/>
      <c r="J846" s="679" t="str">
        <f>IF(D846&lt;&gt;"",IF(E846&lt;&gt;"",VLOOKUP(CONCATENATE(D846,"-",E846),'[2]Three Phase - UG'!$C$8:$T$18,9,FALSE),""),"")</f>
        <v/>
      </c>
      <c r="K846" s="679" t="str">
        <f>IF(D846&lt;&gt;"",IF(E846&lt;&gt;"",VLOOKUP(CONCATENATE(D846,"-",E846),'[2]Three Phase - UG'!$C$8:$T$18,10,FALSE),""),"")</f>
        <v/>
      </c>
      <c r="L846" s="679" t="str">
        <f>IF(D846&lt;&gt;"",IF(E846&lt;&gt;"",VLOOKUP(CONCATENATE(D846,"-",E846),'[2]Three Phase - UG'!$C$8:$T$18,12,FALSE),""),"")</f>
        <v/>
      </c>
      <c r="M846" s="679" t="str">
        <f>IF(D846&lt;&gt;"",IF(E846&lt;&gt;"",VLOOKUP(CONCATENATE(D846,"-",E846),'[2]Three Phase - UG'!$C$8:$T$18,13,FALSE),""),"")</f>
        <v/>
      </c>
      <c r="N846" s="678" t="str">
        <f>IF(D846&lt;&gt;"",IF(E846&lt;&gt;"",VLOOKUP(CONCATENATE(D846,"-",E846),'[2]Three Phase - UG'!$C$8:$T$18,15,FALSE)*1000000,""),"")</f>
        <v/>
      </c>
      <c r="O846" s="679"/>
      <c r="P846" s="678"/>
      <c r="W846" s="671"/>
      <c r="X846" s="606"/>
      <c r="Y846" s="606"/>
      <c r="Z846" s="606"/>
      <c r="AA846" s="606"/>
      <c r="AB846" s="606"/>
      <c r="AC846" s="606"/>
      <c r="AD846" s="606"/>
      <c r="AE846" s="606"/>
      <c r="AF846" s="625"/>
      <c r="AG846" s="625"/>
      <c r="AH846" s="625"/>
      <c r="AI846" s="625"/>
      <c r="AJ846" s="625"/>
      <c r="AK846" s="625"/>
      <c r="AL846" s="625"/>
      <c r="AM846" s="625"/>
    </row>
    <row r="847" spans="2:39" s="672" customFormat="1" x14ac:dyDescent="0.25">
      <c r="B847" s="677"/>
      <c r="C847" s="677"/>
      <c r="D847" s="676"/>
      <c r="E847" s="675"/>
      <c r="F847" s="675"/>
      <c r="G847" s="673"/>
      <c r="H847" s="674"/>
      <c r="I847" s="673"/>
      <c r="J847" s="679" t="str">
        <f>IF(D847&lt;&gt;"",IF(E847&lt;&gt;"",VLOOKUP(CONCATENATE(D847,"-",E847),'[2]Three Phase - UG'!$C$8:$T$18,9,FALSE),""),"")</f>
        <v/>
      </c>
      <c r="K847" s="679" t="str">
        <f>IF(D847&lt;&gt;"",IF(E847&lt;&gt;"",VLOOKUP(CONCATENATE(D847,"-",E847),'[2]Three Phase - UG'!$C$8:$T$18,10,FALSE),""),"")</f>
        <v/>
      </c>
      <c r="L847" s="679" t="str">
        <f>IF(D847&lt;&gt;"",IF(E847&lt;&gt;"",VLOOKUP(CONCATENATE(D847,"-",E847),'[2]Three Phase - UG'!$C$8:$T$18,12,FALSE),""),"")</f>
        <v/>
      </c>
      <c r="M847" s="679" t="str">
        <f>IF(D847&lt;&gt;"",IF(E847&lt;&gt;"",VLOOKUP(CONCATENATE(D847,"-",E847),'[2]Three Phase - UG'!$C$8:$T$18,13,FALSE),""),"")</f>
        <v/>
      </c>
      <c r="N847" s="678" t="str">
        <f>IF(D847&lt;&gt;"",IF(E847&lt;&gt;"",VLOOKUP(CONCATENATE(D847,"-",E847),'[2]Three Phase - UG'!$C$8:$T$18,15,FALSE)*1000000,""),"")</f>
        <v/>
      </c>
      <c r="O847" s="679"/>
      <c r="P847" s="678"/>
      <c r="W847" s="671"/>
      <c r="X847" s="606"/>
      <c r="Y847" s="606"/>
      <c r="Z847" s="606"/>
      <c r="AA847" s="606"/>
      <c r="AB847" s="606"/>
      <c r="AC847" s="606"/>
      <c r="AD847" s="606"/>
      <c r="AE847" s="606"/>
      <c r="AF847" s="625"/>
      <c r="AG847" s="625"/>
      <c r="AH847" s="625"/>
      <c r="AI847" s="625"/>
      <c r="AJ847" s="625"/>
      <c r="AK847" s="625"/>
      <c r="AL847" s="625"/>
      <c r="AM847" s="625"/>
    </row>
    <row r="848" spans="2:39" s="672" customFormat="1" x14ac:dyDescent="0.25">
      <c r="B848" s="677"/>
      <c r="C848" s="677"/>
      <c r="D848" s="676"/>
      <c r="E848" s="675"/>
      <c r="F848" s="675"/>
      <c r="G848" s="673"/>
      <c r="H848" s="674"/>
      <c r="I848" s="673"/>
      <c r="J848" s="679" t="str">
        <f>IF(D848&lt;&gt;"",IF(E848&lt;&gt;"",VLOOKUP(CONCATENATE(D848,"-",E848),'[2]Three Phase - UG'!$C$8:$T$18,9,FALSE),""),"")</f>
        <v/>
      </c>
      <c r="K848" s="679" t="str">
        <f>IF(D848&lt;&gt;"",IF(E848&lt;&gt;"",VLOOKUP(CONCATENATE(D848,"-",E848),'[2]Three Phase - UG'!$C$8:$T$18,10,FALSE),""),"")</f>
        <v/>
      </c>
      <c r="L848" s="679" t="str">
        <f>IF(D848&lt;&gt;"",IF(E848&lt;&gt;"",VLOOKUP(CONCATENATE(D848,"-",E848),'[2]Three Phase - UG'!$C$8:$T$18,12,FALSE),""),"")</f>
        <v/>
      </c>
      <c r="M848" s="679" t="str">
        <f>IF(D848&lt;&gt;"",IF(E848&lt;&gt;"",VLOOKUP(CONCATENATE(D848,"-",E848),'[2]Three Phase - UG'!$C$8:$T$18,13,FALSE),""),"")</f>
        <v/>
      </c>
      <c r="N848" s="678" t="str">
        <f>IF(D848&lt;&gt;"",IF(E848&lt;&gt;"",VLOOKUP(CONCATENATE(D848,"-",E848),'[2]Three Phase - UG'!$C$8:$T$18,15,FALSE)*1000000,""),"")</f>
        <v/>
      </c>
      <c r="O848" s="679"/>
      <c r="P848" s="678"/>
      <c r="W848" s="671"/>
      <c r="X848" s="606"/>
      <c r="Y848" s="606"/>
      <c r="Z848" s="606"/>
      <c r="AA848" s="606"/>
      <c r="AB848" s="606"/>
      <c r="AC848" s="606"/>
      <c r="AD848" s="606"/>
      <c r="AE848" s="606"/>
      <c r="AF848" s="625"/>
      <c r="AG848" s="625"/>
      <c r="AH848" s="625"/>
      <c r="AI848" s="625"/>
      <c r="AJ848" s="625"/>
      <c r="AK848" s="625"/>
      <c r="AL848" s="625"/>
      <c r="AM848" s="625"/>
    </row>
    <row r="849" spans="2:39" s="672" customFormat="1" x14ac:dyDescent="0.25">
      <c r="B849" s="677"/>
      <c r="C849" s="677"/>
      <c r="D849" s="676"/>
      <c r="E849" s="675"/>
      <c r="F849" s="675"/>
      <c r="G849" s="673"/>
      <c r="H849" s="674"/>
      <c r="I849" s="673"/>
      <c r="J849" s="679" t="str">
        <f>IF(D849&lt;&gt;"",IF(E849&lt;&gt;"",VLOOKUP(CONCATENATE(D849,"-",E849),'[2]Three Phase - UG'!$C$8:$T$18,9,FALSE),""),"")</f>
        <v/>
      </c>
      <c r="K849" s="679" t="str">
        <f>IF(D849&lt;&gt;"",IF(E849&lt;&gt;"",VLOOKUP(CONCATENATE(D849,"-",E849),'[2]Three Phase - UG'!$C$8:$T$18,10,FALSE),""),"")</f>
        <v/>
      </c>
      <c r="L849" s="679" t="str">
        <f>IF(D849&lt;&gt;"",IF(E849&lt;&gt;"",VLOOKUP(CONCATENATE(D849,"-",E849),'[2]Three Phase - UG'!$C$8:$T$18,12,FALSE),""),"")</f>
        <v/>
      </c>
      <c r="M849" s="679" t="str">
        <f>IF(D849&lt;&gt;"",IF(E849&lt;&gt;"",VLOOKUP(CONCATENATE(D849,"-",E849),'[2]Three Phase - UG'!$C$8:$T$18,13,FALSE),""),"")</f>
        <v/>
      </c>
      <c r="N849" s="678" t="str">
        <f>IF(D849&lt;&gt;"",IF(E849&lt;&gt;"",VLOOKUP(CONCATENATE(D849,"-",E849),'[2]Three Phase - UG'!$C$8:$T$18,15,FALSE)*1000000,""),"")</f>
        <v/>
      </c>
      <c r="O849" s="679"/>
      <c r="P849" s="678"/>
      <c r="W849" s="671"/>
      <c r="X849" s="606"/>
      <c r="Y849" s="606"/>
      <c r="Z849" s="606"/>
      <c r="AA849" s="606"/>
      <c r="AB849" s="606"/>
      <c r="AC849" s="606"/>
      <c r="AD849" s="606"/>
      <c r="AE849" s="606"/>
      <c r="AF849" s="625"/>
      <c r="AG849" s="625"/>
      <c r="AH849" s="625"/>
      <c r="AI849" s="625"/>
      <c r="AJ849" s="625"/>
      <c r="AK849" s="625"/>
      <c r="AL849" s="625"/>
      <c r="AM849" s="625"/>
    </row>
    <row r="850" spans="2:39" s="672" customFormat="1" x14ac:dyDescent="0.25">
      <c r="B850" s="677"/>
      <c r="C850" s="677"/>
      <c r="D850" s="676"/>
      <c r="E850" s="675"/>
      <c r="F850" s="675"/>
      <c r="G850" s="673"/>
      <c r="H850" s="674"/>
      <c r="I850" s="673"/>
      <c r="J850" s="679" t="str">
        <f>IF(D850&lt;&gt;"",IF(E850&lt;&gt;"",VLOOKUP(CONCATENATE(D850,"-",E850),'[2]Three Phase - UG'!$C$8:$T$18,9,FALSE),""),"")</f>
        <v/>
      </c>
      <c r="K850" s="679" t="str">
        <f>IF(D850&lt;&gt;"",IF(E850&lt;&gt;"",VLOOKUP(CONCATENATE(D850,"-",E850),'[2]Three Phase - UG'!$C$8:$T$18,10,FALSE),""),"")</f>
        <v/>
      </c>
      <c r="L850" s="679" t="str">
        <f>IF(D850&lt;&gt;"",IF(E850&lt;&gt;"",VLOOKUP(CONCATENATE(D850,"-",E850),'[2]Three Phase - UG'!$C$8:$T$18,12,FALSE),""),"")</f>
        <v/>
      </c>
      <c r="M850" s="679" t="str">
        <f>IF(D850&lt;&gt;"",IF(E850&lt;&gt;"",VLOOKUP(CONCATENATE(D850,"-",E850),'[2]Three Phase - UG'!$C$8:$T$18,13,FALSE),""),"")</f>
        <v/>
      </c>
      <c r="N850" s="678" t="str">
        <f>IF(D850&lt;&gt;"",IF(E850&lt;&gt;"",VLOOKUP(CONCATENATE(D850,"-",E850),'[2]Three Phase - UG'!$C$8:$T$18,15,FALSE)*1000000,""),"")</f>
        <v/>
      </c>
      <c r="O850" s="679"/>
      <c r="P850" s="678"/>
      <c r="W850" s="671"/>
      <c r="X850" s="606"/>
      <c r="Y850" s="606"/>
      <c r="Z850" s="606"/>
      <c r="AA850" s="606"/>
      <c r="AB850" s="606"/>
      <c r="AC850" s="606"/>
      <c r="AD850" s="606"/>
      <c r="AE850" s="606"/>
      <c r="AF850" s="625"/>
      <c r="AG850" s="625"/>
      <c r="AH850" s="625"/>
      <c r="AI850" s="625"/>
      <c r="AJ850" s="625"/>
      <c r="AK850" s="625"/>
      <c r="AL850" s="625"/>
      <c r="AM850" s="625"/>
    </row>
    <row r="851" spans="2:39" s="672" customFormat="1" x14ac:dyDescent="0.25">
      <c r="B851" s="677"/>
      <c r="C851" s="677"/>
      <c r="D851" s="676"/>
      <c r="E851" s="675"/>
      <c r="F851" s="675"/>
      <c r="G851" s="673"/>
      <c r="H851" s="674"/>
      <c r="I851" s="673"/>
      <c r="J851" s="679" t="str">
        <f>IF(D851&lt;&gt;"",IF(E851&lt;&gt;"",VLOOKUP(CONCATENATE(D851,"-",E851),'[2]Three Phase - UG'!$C$8:$T$18,9,FALSE),""),"")</f>
        <v/>
      </c>
      <c r="K851" s="679" t="str">
        <f>IF(D851&lt;&gt;"",IF(E851&lt;&gt;"",VLOOKUP(CONCATENATE(D851,"-",E851),'[2]Three Phase - UG'!$C$8:$T$18,10,FALSE),""),"")</f>
        <v/>
      </c>
      <c r="L851" s="679" t="str">
        <f>IF(D851&lt;&gt;"",IF(E851&lt;&gt;"",VLOOKUP(CONCATENATE(D851,"-",E851),'[2]Three Phase - UG'!$C$8:$T$18,12,FALSE),""),"")</f>
        <v/>
      </c>
      <c r="M851" s="679" t="str">
        <f>IF(D851&lt;&gt;"",IF(E851&lt;&gt;"",VLOOKUP(CONCATENATE(D851,"-",E851),'[2]Three Phase - UG'!$C$8:$T$18,13,FALSE),""),"")</f>
        <v/>
      </c>
      <c r="N851" s="678" t="str">
        <f>IF(D851&lt;&gt;"",IF(E851&lt;&gt;"",VLOOKUP(CONCATENATE(D851,"-",E851),'[2]Three Phase - UG'!$C$8:$T$18,15,FALSE)*1000000,""),"")</f>
        <v/>
      </c>
      <c r="O851" s="679"/>
      <c r="P851" s="678"/>
      <c r="W851" s="671"/>
      <c r="X851" s="606"/>
      <c r="Y851" s="606"/>
      <c r="Z851" s="606"/>
      <c r="AA851" s="606"/>
      <c r="AB851" s="606"/>
      <c r="AC851" s="606"/>
      <c r="AD851" s="606"/>
      <c r="AE851" s="606"/>
      <c r="AF851" s="625"/>
      <c r="AG851" s="625"/>
      <c r="AH851" s="625"/>
      <c r="AI851" s="625"/>
      <c r="AJ851" s="625"/>
      <c r="AK851" s="625"/>
      <c r="AL851" s="625"/>
      <c r="AM851" s="625"/>
    </row>
    <row r="852" spans="2:39" s="672" customFormat="1" x14ac:dyDescent="0.25">
      <c r="B852" s="677"/>
      <c r="C852" s="677"/>
      <c r="D852" s="676"/>
      <c r="E852" s="675"/>
      <c r="F852" s="675"/>
      <c r="G852" s="673"/>
      <c r="H852" s="674"/>
      <c r="I852" s="673"/>
      <c r="J852" s="679" t="str">
        <f>IF(D852&lt;&gt;"",IF(E852&lt;&gt;"",VLOOKUP(CONCATENATE(D852,"-",E852),'[2]Three Phase - UG'!$C$8:$T$18,9,FALSE),""),"")</f>
        <v/>
      </c>
      <c r="K852" s="679" t="str">
        <f>IF(D852&lt;&gt;"",IF(E852&lt;&gt;"",VLOOKUP(CONCATENATE(D852,"-",E852),'[2]Three Phase - UG'!$C$8:$T$18,10,FALSE),""),"")</f>
        <v/>
      </c>
      <c r="L852" s="679" t="str">
        <f>IF(D852&lt;&gt;"",IF(E852&lt;&gt;"",VLOOKUP(CONCATENATE(D852,"-",E852),'[2]Three Phase - UG'!$C$8:$T$18,12,FALSE),""),"")</f>
        <v/>
      </c>
      <c r="M852" s="679" t="str">
        <f>IF(D852&lt;&gt;"",IF(E852&lt;&gt;"",VLOOKUP(CONCATENATE(D852,"-",E852),'[2]Three Phase - UG'!$C$8:$T$18,13,FALSE),""),"")</f>
        <v/>
      </c>
      <c r="N852" s="678" t="str">
        <f>IF(D852&lt;&gt;"",IF(E852&lt;&gt;"",VLOOKUP(CONCATENATE(D852,"-",E852),'[2]Three Phase - UG'!$C$8:$T$18,15,FALSE)*1000000,""),"")</f>
        <v/>
      </c>
      <c r="O852" s="679"/>
      <c r="P852" s="678"/>
      <c r="W852" s="671"/>
      <c r="X852" s="606"/>
      <c r="Y852" s="606"/>
      <c r="Z852" s="606"/>
      <c r="AA852" s="606"/>
      <c r="AB852" s="606"/>
      <c r="AC852" s="606"/>
      <c r="AD852" s="606"/>
      <c r="AE852" s="606"/>
      <c r="AF852" s="625"/>
      <c r="AG852" s="625"/>
      <c r="AH852" s="625"/>
      <c r="AI852" s="625"/>
      <c r="AJ852" s="625"/>
      <c r="AK852" s="625"/>
      <c r="AL852" s="625"/>
      <c r="AM852" s="625"/>
    </row>
    <row r="853" spans="2:39" s="672" customFormat="1" x14ac:dyDescent="0.25">
      <c r="B853" s="677"/>
      <c r="C853" s="677"/>
      <c r="D853" s="676"/>
      <c r="E853" s="675"/>
      <c r="F853" s="675"/>
      <c r="G853" s="673"/>
      <c r="H853" s="674"/>
      <c r="I853" s="673"/>
      <c r="J853" s="679" t="str">
        <f>IF(D853&lt;&gt;"",IF(E853&lt;&gt;"",VLOOKUP(CONCATENATE(D853,"-",E853),'[2]Three Phase - UG'!$C$8:$T$18,9,FALSE),""),"")</f>
        <v/>
      </c>
      <c r="K853" s="679" t="str">
        <f>IF(D853&lt;&gt;"",IF(E853&lt;&gt;"",VLOOKUP(CONCATENATE(D853,"-",E853),'[2]Three Phase - UG'!$C$8:$T$18,10,FALSE),""),"")</f>
        <v/>
      </c>
      <c r="L853" s="679" t="str">
        <f>IF(D853&lt;&gt;"",IF(E853&lt;&gt;"",VLOOKUP(CONCATENATE(D853,"-",E853),'[2]Three Phase - UG'!$C$8:$T$18,12,FALSE),""),"")</f>
        <v/>
      </c>
      <c r="M853" s="679" t="str">
        <f>IF(D853&lt;&gt;"",IF(E853&lt;&gt;"",VLOOKUP(CONCATENATE(D853,"-",E853),'[2]Three Phase - UG'!$C$8:$T$18,13,FALSE),""),"")</f>
        <v/>
      </c>
      <c r="N853" s="678" t="str">
        <f>IF(D853&lt;&gt;"",IF(E853&lt;&gt;"",VLOOKUP(CONCATENATE(D853,"-",E853),'[2]Three Phase - UG'!$C$8:$T$18,15,FALSE)*1000000,""),"")</f>
        <v/>
      </c>
      <c r="O853" s="679"/>
      <c r="P853" s="678"/>
      <c r="W853" s="671"/>
      <c r="X853" s="606"/>
      <c r="Y853" s="606"/>
      <c r="Z853" s="606"/>
      <c r="AA853" s="606"/>
      <c r="AB853" s="606"/>
      <c r="AC853" s="606"/>
      <c r="AD853" s="606"/>
      <c r="AE853" s="606"/>
      <c r="AF853" s="625"/>
      <c r="AG853" s="625"/>
      <c r="AH853" s="625"/>
      <c r="AI853" s="625"/>
      <c r="AJ853" s="625"/>
      <c r="AK853" s="625"/>
      <c r="AL853" s="625"/>
      <c r="AM853" s="625"/>
    </row>
    <row r="854" spans="2:39" s="672" customFormat="1" x14ac:dyDescent="0.25">
      <c r="B854" s="677"/>
      <c r="C854" s="677"/>
      <c r="D854" s="676"/>
      <c r="E854" s="675"/>
      <c r="F854" s="675"/>
      <c r="G854" s="673"/>
      <c r="H854" s="674"/>
      <c r="I854" s="673"/>
      <c r="J854" s="679" t="str">
        <f>IF(D854&lt;&gt;"",IF(E854&lt;&gt;"",VLOOKUP(CONCATENATE(D854,"-",E854),'[2]Three Phase - UG'!$C$8:$T$18,9,FALSE),""),"")</f>
        <v/>
      </c>
      <c r="K854" s="679" t="str">
        <f>IF(D854&lt;&gt;"",IF(E854&lt;&gt;"",VLOOKUP(CONCATENATE(D854,"-",E854),'[2]Three Phase - UG'!$C$8:$T$18,10,FALSE),""),"")</f>
        <v/>
      </c>
      <c r="L854" s="679" t="str">
        <f>IF(D854&lt;&gt;"",IF(E854&lt;&gt;"",VLOOKUP(CONCATENATE(D854,"-",E854),'[2]Three Phase - UG'!$C$8:$T$18,12,FALSE),""),"")</f>
        <v/>
      </c>
      <c r="M854" s="679" t="str">
        <f>IF(D854&lt;&gt;"",IF(E854&lt;&gt;"",VLOOKUP(CONCATENATE(D854,"-",E854),'[2]Three Phase - UG'!$C$8:$T$18,13,FALSE),""),"")</f>
        <v/>
      </c>
      <c r="N854" s="678" t="str">
        <f>IF(D854&lt;&gt;"",IF(E854&lt;&gt;"",VLOOKUP(CONCATENATE(D854,"-",E854),'[2]Three Phase - UG'!$C$8:$T$18,15,FALSE)*1000000,""),"")</f>
        <v/>
      </c>
      <c r="O854" s="679"/>
      <c r="P854" s="678"/>
      <c r="W854" s="671"/>
      <c r="X854" s="606"/>
      <c r="Y854" s="606"/>
      <c r="Z854" s="606"/>
      <c r="AA854" s="606"/>
      <c r="AB854" s="606"/>
      <c r="AC854" s="606"/>
      <c r="AD854" s="606"/>
      <c r="AE854" s="606"/>
      <c r="AF854" s="625"/>
      <c r="AG854" s="625"/>
      <c r="AH854" s="625"/>
      <c r="AI854" s="625"/>
      <c r="AJ854" s="625"/>
      <c r="AK854" s="625"/>
      <c r="AL854" s="625"/>
      <c r="AM854" s="625"/>
    </row>
    <row r="855" spans="2:39" s="672" customFormat="1" x14ac:dyDescent="0.25">
      <c r="B855" s="677"/>
      <c r="C855" s="677"/>
      <c r="D855" s="676"/>
      <c r="E855" s="675"/>
      <c r="F855" s="675"/>
      <c r="G855" s="673"/>
      <c r="H855" s="674"/>
      <c r="I855" s="673"/>
      <c r="J855" s="679" t="str">
        <f>IF(D855&lt;&gt;"",IF(E855&lt;&gt;"",VLOOKUP(CONCATENATE(D855,"-",E855),'[2]Three Phase - UG'!$C$8:$T$18,9,FALSE),""),"")</f>
        <v/>
      </c>
      <c r="K855" s="679" t="str">
        <f>IF(D855&lt;&gt;"",IF(E855&lt;&gt;"",VLOOKUP(CONCATENATE(D855,"-",E855),'[2]Three Phase - UG'!$C$8:$T$18,10,FALSE),""),"")</f>
        <v/>
      </c>
      <c r="L855" s="679" t="str">
        <f>IF(D855&lt;&gt;"",IF(E855&lt;&gt;"",VLOOKUP(CONCATENATE(D855,"-",E855),'[2]Three Phase - UG'!$C$8:$T$18,12,FALSE),""),"")</f>
        <v/>
      </c>
      <c r="M855" s="679" t="str">
        <f>IF(D855&lt;&gt;"",IF(E855&lt;&gt;"",VLOOKUP(CONCATENATE(D855,"-",E855),'[2]Three Phase - UG'!$C$8:$T$18,13,FALSE),""),"")</f>
        <v/>
      </c>
      <c r="N855" s="678" t="str">
        <f>IF(D855&lt;&gt;"",IF(E855&lt;&gt;"",VLOOKUP(CONCATENATE(D855,"-",E855),'[2]Three Phase - UG'!$C$8:$T$18,15,FALSE)*1000000,""),"")</f>
        <v/>
      </c>
      <c r="O855" s="679"/>
      <c r="P855" s="678"/>
      <c r="W855" s="671"/>
      <c r="X855" s="606"/>
      <c r="Y855" s="606"/>
      <c r="Z855" s="606"/>
      <c r="AA855" s="606"/>
      <c r="AB855" s="606"/>
      <c r="AC855" s="606"/>
      <c r="AD855" s="606"/>
      <c r="AE855" s="606"/>
      <c r="AF855" s="625"/>
      <c r="AG855" s="625"/>
      <c r="AH855" s="625"/>
      <c r="AI855" s="625"/>
      <c r="AJ855" s="625"/>
      <c r="AK855" s="625"/>
      <c r="AL855" s="625"/>
      <c r="AM855" s="625"/>
    </row>
    <row r="856" spans="2:39" s="672" customFormat="1" x14ac:dyDescent="0.25">
      <c r="B856" s="677"/>
      <c r="C856" s="677"/>
      <c r="D856" s="676"/>
      <c r="E856" s="675"/>
      <c r="F856" s="675"/>
      <c r="G856" s="673"/>
      <c r="H856" s="674"/>
      <c r="I856" s="673"/>
      <c r="J856" s="679" t="str">
        <f>IF(D856&lt;&gt;"",IF(E856&lt;&gt;"",VLOOKUP(CONCATENATE(D856,"-",E856),'[2]Three Phase - UG'!$C$8:$T$18,9,FALSE),""),"")</f>
        <v/>
      </c>
      <c r="K856" s="679" t="str">
        <f>IF(D856&lt;&gt;"",IF(E856&lt;&gt;"",VLOOKUP(CONCATENATE(D856,"-",E856),'[2]Three Phase - UG'!$C$8:$T$18,10,FALSE),""),"")</f>
        <v/>
      </c>
      <c r="L856" s="679" t="str">
        <f>IF(D856&lt;&gt;"",IF(E856&lt;&gt;"",VLOOKUP(CONCATENATE(D856,"-",E856),'[2]Three Phase - UG'!$C$8:$T$18,12,FALSE),""),"")</f>
        <v/>
      </c>
      <c r="M856" s="679" t="str">
        <f>IF(D856&lt;&gt;"",IF(E856&lt;&gt;"",VLOOKUP(CONCATENATE(D856,"-",E856),'[2]Three Phase - UG'!$C$8:$T$18,13,FALSE),""),"")</f>
        <v/>
      </c>
      <c r="N856" s="678" t="str">
        <f>IF(D856&lt;&gt;"",IF(E856&lt;&gt;"",VLOOKUP(CONCATENATE(D856,"-",E856),'[2]Three Phase - UG'!$C$8:$T$18,15,FALSE)*1000000,""),"")</f>
        <v/>
      </c>
      <c r="O856" s="679"/>
      <c r="P856" s="678"/>
      <c r="W856" s="671"/>
      <c r="X856" s="606"/>
      <c r="Y856" s="606"/>
      <c r="Z856" s="606"/>
      <c r="AA856" s="606"/>
      <c r="AB856" s="606"/>
      <c r="AC856" s="606"/>
      <c r="AD856" s="606"/>
      <c r="AE856" s="606"/>
      <c r="AF856" s="625"/>
      <c r="AG856" s="625"/>
      <c r="AH856" s="625"/>
      <c r="AI856" s="625"/>
      <c r="AJ856" s="625"/>
      <c r="AK856" s="625"/>
      <c r="AL856" s="625"/>
      <c r="AM856" s="625"/>
    </row>
    <row r="857" spans="2:39" s="672" customFormat="1" x14ac:dyDescent="0.25">
      <c r="B857" s="677"/>
      <c r="C857" s="677"/>
      <c r="D857" s="676"/>
      <c r="E857" s="675"/>
      <c r="F857" s="675"/>
      <c r="G857" s="673"/>
      <c r="H857" s="674"/>
      <c r="I857" s="673"/>
      <c r="J857" s="679" t="str">
        <f>IF(D857&lt;&gt;"",IF(E857&lt;&gt;"",VLOOKUP(CONCATENATE(D857,"-",E857),'[2]Three Phase - UG'!$C$8:$T$18,9,FALSE),""),"")</f>
        <v/>
      </c>
      <c r="K857" s="679" t="str">
        <f>IF(D857&lt;&gt;"",IF(E857&lt;&gt;"",VLOOKUP(CONCATENATE(D857,"-",E857),'[2]Three Phase - UG'!$C$8:$T$18,10,FALSE),""),"")</f>
        <v/>
      </c>
      <c r="L857" s="679" t="str">
        <f>IF(D857&lt;&gt;"",IF(E857&lt;&gt;"",VLOOKUP(CONCATENATE(D857,"-",E857),'[2]Three Phase - UG'!$C$8:$T$18,12,FALSE),""),"")</f>
        <v/>
      </c>
      <c r="M857" s="679" t="str">
        <f>IF(D857&lt;&gt;"",IF(E857&lt;&gt;"",VLOOKUP(CONCATENATE(D857,"-",E857),'[2]Three Phase - UG'!$C$8:$T$18,13,FALSE),""),"")</f>
        <v/>
      </c>
      <c r="N857" s="678" t="str">
        <f>IF(D857&lt;&gt;"",IF(E857&lt;&gt;"",VLOOKUP(CONCATENATE(D857,"-",E857),'[2]Three Phase - UG'!$C$8:$T$18,15,FALSE)*1000000,""),"")</f>
        <v/>
      </c>
      <c r="O857" s="679"/>
      <c r="P857" s="678"/>
      <c r="W857" s="671"/>
      <c r="X857" s="606"/>
      <c r="Y857" s="606"/>
      <c r="Z857" s="606"/>
      <c r="AA857" s="606"/>
      <c r="AB857" s="606"/>
      <c r="AC857" s="606"/>
      <c r="AD857" s="606"/>
      <c r="AE857" s="606"/>
      <c r="AF857" s="625"/>
      <c r="AG857" s="625"/>
      <c r="AH857" s="625"/>
      <c r="AI857" s="625"/>
      <c r="AJ857" s="625"/>
      <c r="AK857" s="625"/>
      <c r="AL857" s="625"/>
      <c r="AM857" s="625"/>
    </row>
    <row r="858" spans="2:39" s="672" customFormat="1" x14ac:dyDescent="0.25">
      <c r="B858" s="677"/>
      <c r="C858" s="677"/>
      <c r="D858" s="676"/>
      <c r="E858" s="675"/>
      <c r="F858" s="675"/>
      <c r="G858" s="673"/>
      <c r="H858" s="674"/>
      <c r="I858" s="673"/>
      <c r="J858" s="679" t="str">
        <f>IF(D858&lt;&gt;"",IF(E858&lt;&gt;"",VLOOKUP(CONCATENATE(D858,"-",E858),'[2]Three Phase - UG'!$C$8:$T$18,9,FALSE),""),"")</f>
        <v/>
      </c>
      <c r="K858" s="679" t="str">
        <f>IF(D858&lt;&gt;"",IF(E858&lt;&gt;"",VLOOKUP(CONCATENATE(D858,"-",E858),'[2]Three Phase - UG'!$C$8:$T$18,10,FALSE),""),"")</f>
        <v/>
      </c>
      <c r="L858" s="679" t="str">
        <f>IF(D858&lt;&gt;"",IF(E858&lt;&gt;"",VLOOKUP(CONCATENATE(D858,"-",E858),'[2]Three Phase - UG'!$C$8:$T$18,12,FALSE),""),"")</f>
        <v/>
      </c>
      <c r="M858" s="679" t="str">
        <f>IF(D858&lt;&gt;"",IF(E858&lt;&gt;"",VLOOKUP(CONCATENATE(D858,"-",E858),'[2]Three Phase - UG'!$C$8:$T$18,13,FALSE),""),"")</f>
        <v/>
      </c>
      <c r="N858" s="678" t="str">
        <f>IF(D858&lt;&gt;"",IF(E858&lt;&gt;"",VLOOKUP(CONCATENATE(D858,"-",E858),'[2]Three Phase - UG'!$C$8:$T$18,15,FALSE)*1000000,""),"")</f>
        <v/>
      </c>
      <c r="O858" s="679"/>
      <c r="P858" s="678"/>
      <c r="W858" s="671"/>
      <c r="X858" s="606"/>
      <c r="Y858" s="606"/>
      <c r="Z858" s="606"/>
      <c r="AA858" s="606"/>
      <c r="AB858" s="606"/>
      <c r="AC858" s="606"/>
      <c r="AD858" s="606"/>
      <c r="AE858" s="606"/>
      <c r="AF858" s="625"/>
      <c r="AG858" s="625"/>
      <c r="AH858" s="625"/>
      <c r="AI858" s="625"/>
      <c r="AJ858" s="625"/>
      <c r="AK858" s="625"/>
      <c r="AL858" s="625"/>
      <c r="AM858" s="625"/>
    </row>
    <row r="859" spans="2:39" s="672" customFormat="1" x14ac:dyDescent="0.25">
      <c r="B859" s="677"/>
      <c r="C859" s="677"/>
      <c r="D859" s="676"/>
      <c r="E859" s="675"/>
      <c r="F859" s="675"/>
      <c r="G859" s="673"/>
      <c r="H859" s="674"/>
      <c r="I859" s="673"/>
      <c r="J859" s="679" t="str">
        <f>IF(D859&lt;&gt;"",IF(E859&lt;&gt;"",VLOOKUP(CONCATENATE(D859,"-",E859),'[2]Three Phase - UG'!$C$8:$T$18,9,FALSE),""),"")</f>
        <v/>
      </c>
      <c r="K859" s="679" t="str">
        <f>IF(D859&lt;&gt;"",IF(E859&lt;&gt;"",VLOOKUP(CONCATENATE(D859,"-",E859),'[2]Three Phase - UG'!$C$8:$T$18,10,FALSE),""),"")</f>
        <v/>
      </c>
      <c r="L859" s="679" t="str">
        <f>IF(D859&lt;&gt;"",IF(E859&lt;&gt;"",VLOOKUP(CONCATENATE(D859,"-",E859),'[2]Three Phase - UG'!$C$8:$T$18,12,FALSE),""),"")</f>
        <v/>
      </c>
      <c r="M859" s="679" t="str">
        <f>IF(D859&lt;&gt;"",IF(E859&lt;&gt;"",VLOOKUP(CONCATENATE(D859,"-",E859),'[2]Three Phase - UG'!$C$8:$T$18,13,FALSE),""),"")</f>
        <v/>
      </c>
      <c r="N859" s="678" t="str">
        <f>IF(D859&lt;&gt;"",IF(E859&lt;&gt;"",VLOOKUP(CONCATENATE(D859,"-",E859),'[2]Three Phase - UG'!$C$8:$T$18,15,FALSE)*1000000,""),"")</f>
        <v/>
      </c>
      <c r="O859" s="679"/>
      <c r="P859" s="678"/>
      <c r="W859" s="671"/>
      <c r="X859" s="606"/>
      <c r="Y859" s="606"/>
      <c r="Z859" s="606"/>
      <c r="AA859" s="606"/>
      <c r="AB859" s="606"/>
      <c r="AC859" s="606"/>
      <c r="AD859" s="606"/>
      <c r="AE859" s="606"/>
      <c r="AF859" s="625"/>
      <c r="AG859" s="625"/>
      <c r="AH859" s="625"/>
      <c r="AI859" s="625"/>
      <c r="AJ859" s="625"/>
      <c r="AK859" s="625"/>
      <c r="AL859" s="625"/>
      <c r="AM859" s="625"/>
    </row>
    <row r="860" spans="2:39" s="672" customFormat="1" x14ac:dyDescent="0.25">
      <c r="B860" s="677"/>
      <c r="C860" s="677"/>
      <c r="D860" s="676"/>
      <c r="E860" s="675"/>
      <c r="F860" s="675"/>
      <c r="G860" s="673"/>
      <c r="H860" s="674"/>
      <c r="I860" s="673"/>
      <c r="J860" s="679" t="str">
        <f>IF(D860&lt;&gt;"",IF(E860&lt;&gt;"",VLOOKUP(CONCATENATE(D860,"-",E860),'[2]Three Phase - UG'!$C$8:$T$18,9,FALSE),""),"")</f>
        <v/>
      </c>
      <c r="K860" s="679" t="str">
        <f>IF(D860&lt;&gt;"",IF(E860&lt;&gt;"",VLOOKUP(CONCATENATE(D860,"-",E860),'[2]Three Phase - UG'!$C$8:$T$18,10,FALSE),""),"")</f>
        <v/>
      </c>
      <c r="L860" s="679" t="str">
        <f>IF(D860&lt;&gt;"",IF(E860&lt;&gt;"",VLOOKUP(CONCATENATE(D860,"-",E860),'[2]Three Phase - UG'!$C$8:$T$18,12,FALSE),""),"")</f>
        <v/>
      </c>
      <c r="M860" s="679" t="str">
        <f>IF(D860&lt;&gt;"",IF(E860&lt;&gt;"",VLOOKUP(CONCATENATE(D860,"-",E860),'[2]Three Phase - UG'!$C$8:$T$18,13,FALSE),""),"")</f>
        <v/>
      </c>
      <c r="N860" s="678" t="str">
        <f>IF(D860&lt;&gt;"",IF(E860&lt;&gt;"",VLOOKUP(CONCATENATE(D860,"-",E860),'[2]Three Phase - UG'!$C$8:$T$18,15,FALSE)*1000000,""),"")</f>
        <v/>
      </c>
      <c r="O860" s="679"/>
      <c r="P860" s="678"/>
      <c r="W860" s="671"/>
      <c r="X860" s="606"/>
      <c r="Y860" s="606"/>
      <c r="Z860" s="606"/>
      <c r="AA860" s="606"/>
      <c r="AB860" s="606"/>
      <c r="AC860" s="606"/>
      <c r="AD860" s="606"/>
      <c r="AE860" s="606"/>
      <c r="AF860" s="625"/>
      <c r="AG860" s="625"/>
      <c r="AH860" s="625"/>
      <c r="AI860" s="625"/>
      <c r="AJ860" s="625"/>
      <c r="AK860" s="625"/>
      <c r="AL860" s="625"/>
      <c r="AM860" s="625"/>
    </row>
    <row r="861" spans="2:39" s="672" customFormat="1" x14ac:dyDescent="0.25">
      <c r="B861" s="677"/>
      <c r="C861" s="677"/>
      <c r="D861" s="676"/>
      <c r="E861" s="675"/>
      <c r="F861" s="675"/>
      <c r="G861" s="673"/>
      <c r="H861" s="674"/>
      <c r="I861" s="673"/>
      <c r="J861" s="679" t="str">
        <f>IF(D861&lt;&gt;"",IF(E861&lt;&gt;"",VLOOKUP(CONCATENATE(D861,"-",E861),'[2]Three Phase - UG'!$C$8:$T$18,9,FALSE),""),"")</f>
        <v/>
      </c>
      <c r="K861" s="679" t="str">
        <f>IF(D861&lt;&gt;"",IF(E861&lt;&gt;"",VLOOKUP(CONCATENATE(D861,"-",E861),'[2]Three Phase - UG'!$C$8:$T$18,10,FALSE),""),"")</f>
        <v/>
      </c>
      <c r="L861" s="679" t="str">
        <f>IF(D861&lt;&gt;"",IF(E861&lt;&gt;"",VLOOKUP(CONCATENATE(D861,"-",E861),'[2]Three Phase - UG'!$C$8:$T$18,12,FALSE),""),"")</f>
        <v/>
      </c>
      <c r="M861" s="679" t="str">
        <f>IF(D861&lt;&gt;"",IF(E861&lt;&gt;"",VLOOKUP(CONCATENATE(D861,"-",E861),'[2]Three Phase - UG'!$C$8:$T$18,13,FALSE),""),"")</f>
        <v/>
      </c>
      <c r="N861" s="678" t="str">
        <f>IF(D861&lt;&gt;"",IF(E861&lt;&gt;"",VLOOKUP(CONCATENATE(D861,"-",E861),'[2]Three Phase - UG'!$C$8:$T$18,15,FALSE)*1000000,""),"")</f>
        <v/>
      </c>
      <c r="O861" s="679"/>
      <c r="P861" s="678"/>
      <c r="W861" s="671"/>
      <c r="X861" s="606"/>
      <c r="Y861" s="606"/>
      <c r="Z861" s="606"/>
      <c r="AA861" s="606"/>
      <c r="AB861" s="606"/>
      <c r="AC861" s="606"/>
      <c r="AD861" s="606"/>
      <c r="AE861" s="606"/>
      <c r="AF861" s="625"/>
      <c r="AG861" s="625"/>
      <c r="AH861" s="625"/>
      <c r="AI861" s="625"/>
      <c r="AJ861" s="625"/>
      <c r="AK861" s="625"/>
      <c r="AL861" s="625"/>
      <c r="AM861" s="625"/>
    </row>
    <row r="862" spans="2:39" s="672" customFormat="1" x14ac:dyDescent="0.25">
      <c r="B862" s="677"/>
      <c r="C862" s="677"/>
      <c r="D862" s="676"/>
      <c r="E862" s="675"/>
      <c r="F862" s="675"/>
      <c r="G862" s="673"/>
      <c r="H862" s="674"/>
      <c r="I862" s="673"/>
      <c r="J862" s="679" t="str">
        <f>IF(D862&lt;&gt;"",IF(E862&lt;&gt;"",VLOOKUP(CONCATENATE(D862,"-",E862),'[2]Three Phase - UG'!$C$8:$T$18,9,FALSE),""),"")</f>
        <v/>
      </c>
      <c r="K862" s="679" t="str">
        <f>IF(D862&lt;&gt;"",IF(E862&lt;&gt;"",VLOOKUP(CONCATENATE(D862,"-",E862),'[2]Three Phase - UG'!$C$8:$T$18,10,FALSE),""),"")</f>
        <v/>
      </c>
      <c r="L862" s="679" t="str">
        <f>IF(D862&lt;&gt;"",IF(E862&lt;&gt;"",VLOOKUP(CONCATENATE(D862,"-",E862),'[2]Three Phase - UG'!$C$8:$T$18,12,FALSE),""),"")</f>
        <v/>
      </c>
      <c r="M862" s="679" t="str">
        <f>IF(D862&lt;&gt;"",IF(E862&lt;&gt;"",VLOOKUP(CONCATENATE(D862,"-",E862),'[2]Three Phase - UG'!$C$8:$T$18,13,FALSE),""),"")</f>
        <v/>
      </c>
      <c r="N862" s="678" t="str">
        <f>IF(D862&lt;&gt;"",IF(E862&lt;&gt;"",VLOOKUP(CONCATENATE(D862,"-",E862),'[2]Three Phase - UG'!$C$8:$T$18,15,FALSE)*1000000,""),"")</f>
        <v/>
      </c>
      <c r="O862" s="679"/>
      <c r="P862" s="678"/>
      <c r="W862" s="671"/>
      <c r="X862" s="606"/>
      <c r="Y862" s="606"/>
      <c r="Z862" s="606"/>
      <c r="AA862" s="606"/>
      <c r="AB862" s="606"/>
      <c r="AC862" s="606"/>
      <c r="AD862" s="606"/>
      <c r="AE862" s="606"/>
      <c r="AF862" s="625"/>
      <c r="AG862" s="625"/>
      <c r="AH862" s="625"/>
      <c r="AI862" s="625"/>
      <c r="AJ862" s="625"/>
      <c r="AK862" s="625"/>
      <c r="AL862" s="625"/>
      <c r="AM862" s="625"/>
    </row>
    <row r="863" spans="2:39" s="672" customFormat="1" x14ac:dyDescent="0.25">
      <c r="B863" s="677"/>
      <c r="C863" s="677"/>
      <c r="D863" s="676"/>
      <c r="E863" s="675"/>
      <c r="F863" s="675"/>
      <c r="G863" s="673"/>
      <c r="H863" s="674"/>
      <c r="I863" s="673"/>
      <c r="J863" s="679" t="str">
        <f>IF(D863&lt;&gt;"",IF(E863&lt;&gt;"",VLOOKUP(CONCATENATE(D863,"-",E863),'[2]Three Phase - UG'!$C$8:$T$18,9,FALSE),""),"")</f>
        <v/>
      </c>
      <c r="K863" s="679" t="str">
        <f>IF(D863&lt;&gt;"",IF(E863&lt;&gt;"",VLOOKUP(CONCATENATE(D863,"-",E863),'[2]Three Phase - UG'!$C$8:$T$18,10,FALSE),""),"")</f>
        <v/>
      </c>
      <c r="L863" s="679" t="str">
        <f>IF(D863&lt;&gt;"",IF(E863&lt;&gt;"",VLOOKUP(CONCATENATE(D863,"-",E863),'[2]Three Phase - UG'!$C$8:$T$18,12,FALSE),""),"")</f>
        <v/>
      </c>
      <c r="M863" s="679" t="str">
        <f>IF(D863&lt;&gt;"",IF(E863&lt;&gt;"",VLOOKUP(CONCATENATE(D863,"-",E863),'[2]Three Phase - UG'!$C$8:$T$18,13,FALSE),""),"")</f>
        <v/>
      </c>
      <c r="N863" s="678" t="str">
        <f>IF(D863&lt;&gt;"",IF(E863&lt;&gt;"",VLOOKUP(CONCATENATE(D863,"-",E863),'[2]Three Phase - UG'!$C$8:$T$18,15,FALSE)*1000000,""),"")</f>
        <v/>
      </c>
      <c r="O863" s="679"/>
      <c r="P863" s="678"/>
      <c r="W863" s="671"/>
      <c r="X863" s="606"/>
      <c r="Y863" s="606"/>
      <c r="Z863" s="606"/>
      <c r="AA863" s="606"/>
      <c r="AB863" s="606"/>
      <c r="AC863" s="606"/>
      <c r="AD863" s="606"/>
      <c r="AE863" s="606"/>
      <c r="AF863" s="625"/>
      <c r="AG863" s="625"/>
      <c r="AH863" s="625"/>
      <c r="AI863" s="625"/>
      <c r="AJ863" s="625"/>
      <c r="AK863" s="625"/>
      <c r="AL863" s="625"/>
      <c r="AM863" s="625"/>
    </row>
    <row r="864" spans="2:39" s="672" customFormat="1" x14ac:dyDescent="0.25">
      <c r="B864" s="677"/>
      <c r="C864" s="677"/>
      <c r="D864" s="676"/>
      <c r="E864" s="675"/>
      <c r="F864" s="675"/>
      <c r="G864" s="673"/>
      <c r="H864" s="674"/>
      <c r="I864" s="673"/>
      <c r="J864" s="679" t="str">
        <f>IF(D864&lt;&gt;"",IF(E864&lt;&gt;"",VLOOKUP(CONCATENATE(D864,"-",E864),'[2]Three Phase - UG'!$C$8:$T$18,9,FALSE),""),"")</f>
        <v/>
      </c>
      <c r="K864" s="679" t="str">
        <f>IF(D864&lt;&gt;"",IF(E864&lt;&gt;"",VLOOKUP(CONCATENATE(D864,"-",E864),'[2]Three Phase - UG'!$C$8:$T$18,10,FALSE),""),"")</f>
        <v/>
      </c>
      <c r="L864" s="679" t="str">
        <f>IF(D864&lt;&gt;"",IF(E864&lt;&gt;"",VLOOKUP(CONCATENATE(D864,"-",E864),'[2]Three Phase - UG'!$C$8:$T$18,12,FALSE),""),"")</f>
        <v/>
      </c>
      <c r="M864" s="679" t="str">
        <f>IF(D864&lt;&gt;"",IF(E864&lt;&gt;"",VLOOKUP(CONCATENATE(D864,"-",E864),'[2]Three Phase - UG'!$C$8:$T$18,13,FALSE),""),"")</f>
        <v/>
      </c>
      <c r="N864" s="678" t="str">
        <f>IF(D864&lt;&gt;"",IF(E864&lt;&gt;"",VLOOKUP(CONCATENATE(D864,"-",E864),'[2]Three Phase - UG'!$C$8:$T$18,15,FALSE)*1000000,""),"")</f>
        <v/>
      </c>
      <c r="O864" s="679"/>
      <c r="P864" s="678"/>
      <c r="W864" s="671"/>
      <c r="X864" s="606"/>
      <c r="Y864" s="606"/>
      <c r="Z864" s="606"/>
      <c r="AA864" s="606"/>
      <c r="AB864" s="606"/>
      <c r="AC864" s="606"/>
      <c r="AD864" s="606"/>
      <c r="AE864" s="606"/>
      <c r="AF864" s="625"/>
      <c r="AG864" s="625"/>
      <c r="AH864" s="625"/>
      <c r="AI864" s="625"/>
      <c r="AJ864" s="625"/>
      <c r="AK864" s="625"/>
      <c r="AL864" s="625"/>
      <c r="AM864" s="625"/>
    </row>
    <row r="865" spans="2:39" s="672" customFormat="1" x14ac:dyDescent="0.25">
      <c r="B865" s="677"/>
      <c r="C865" s="677"/>
      <c r="D865" s="676"/>
      <c r="E865" s="675"/>
      <c r="F865" s="675"/>
      <c r="G865" s="673"/>
      <c r="H865" s="674"/>
      <c r="I865" s="673"/>
      <c r="J865" s="679" t="str">
        <f>IF(D865&lt;&gt;"",IF(E865&lt;&gt;"",VLOOKUP(CONCATENATE(D865,"-",E865),'[2]Three Phase - UG'!$C$8:$T$18,9,FALSE),""),"")</f>
        <v/>
      </c>
      <c r="K865" s="679" t="str">
        <f>IF(D865&lt;&gt;"",IF(E865&lt;&gt;"",VLOOKUP(CONCATENATE(D865,"-",E865),'[2]Three Phase - UG'!$C$8:$T$18,10,FALSE),""),"")</f>
        <v/>
      </c>
      <c r="L865" s="679" t="str">
        <f>IF(D865&lt;&gt;"",IF(E865&lt;&gt;"",VLOOKUP(CONCATENATE(D865,"-",E865),'[2]Three Phase - UG'!$C$8:$T$18,12,FALSE),""),"")</f>
        <v/>
      </c>
      <c r="M865" s="679" t="str">
        <f>IF(D865&lt;&gt;"",IF(E865&lt;&gt;"",VLOOKUP(CONCATENATE(D865,"-",E865),'[2]Three Phase - UG'!$C$8:$T$18,13,FALSE),""),"")</f>
        <v/>
      </c>
      <c r="N865" s="678" t="str">
        <f>IF(D865&lt;&gt;"",IF(E865&lt;&gt;"",VLOOKUP(CONCATENATE(D865,"-",E865),'[2]Three Phase - UG'!$C$8:$T$18,15,FALSE)*1000000,""),"")</f>
        <v/>
      </c>
      <c r="O865" s="679"/>
      <c r="P865" s="678"/>
      <c r="W865" s="671"/>
      <c r="X865" s="606"/>
      <c r="Y865" s="606"/>
      <c r="Z865" s="606"/>
      <c r="AA865" s="606"/>
      <c r="AB865" s="606"/>
      <c r="AC865" s="606"/>
      <c r="AD865" s="606"/>
      <c r="AE865" s="606"/>
      <c r="AF865" s="625"/>
      <c r="AG865" s="625"/>
      <c r="AH865" s="625"/>
      <c r="AI865" s="625"/>
      <c r="AJ865" s="625"/>
      <c r="AK865" s="625"/>
      <c r="AL865" s="625"/>
      <c r="AM865" s="625"/>
    </row>
    <row r="866" spans="2:39" s="672" customFormat="1" x14ac:dyDescent="0.25">
      <c r="B866" s="677"/>
      <c r="C866" s="677"/>
      <c r="D866" s="676"/>
      <c r="E866" s="675"/>
      <c r="F866" s="675"/>
      <c r="G866" s="673"/>
      <c r="H866" s="674"/>
      <c r="I866" s="673"/>
      <c r="J866" s="679" t="str">
        <f>IF(D866&lt;&gt;"",IF(E866&lt;&gt;"",VLOOKUP(CONCATENATE(D866,"-",E866),'[2]Three Phase - UG'!$C$8:$T$18,9,FALSE),""),"")</f>
        <v/>
      </c>
      <c r="K866" s="679" t="str">
        <f>IF(D866&lt;&gt;"",IF(E866&lt;&gt;"",VLOOKUP(CONCATENATE(D866,"-",E866),'[2]Three Phase - UG'!$C$8:$T$18,10,FALSE),""),"")</f>
        <v/>
      </c>
      <c r="L866" s="679" t="str">
        <f>IF(D866&lt;&gt;"",IF(E866&lt;&gt;"",VLOOKUP(CONCATENATE(D866,"-",E866),'[2]Three Phase - UG'!$C$8:$T$18,12,FALSE),""),"")</f>
        <v/>
      </c>
      <c r="M866" s="679" t="str">
        <f>IF(D866&lt;&gt;"",IF(E866&lt;&gt;"",VLOOKUP(CONCATENATE(D866,"-",E866),'[2]Three Phase - UG'!$C$8:$T$18,13,FALSE),""),"")</f>
        <v/>
      </c>
      <c r="N866" s="678" t="str">
        <f>IF(D866&lt;&gt;"",IF(E866&lt;&gt;"",VLOOKUP(CONCATENATE(D866,"-",E866),'[2]Three Phase - UG'!$C$8:$T$18,15,FALSE)*1000000,""),"")</f>
        <v/>
      </c>
      <c r="O866" s="679"/>
      <c r="P866" s="678"/>
      <c r="W866" s="671"/>
      <c r="X866" s="606"/>
      <c r="Y866" s="606"/>
      <c r="Z866" s="606"/>
      <c r="AA866" s="606"/>
      <c r="AB866" s="606"/>
      <c r="AC866" s="606"/>
      <c r="AD866" s="606"/>
      <c r="AE866" s="606"/>
      <c r="AF866" s="625"/>
      <c r="AG866" s="625"/>
      <c r="AH866" s="625"/>
      <c r="AI866" s="625"/>
      <c r="AJ866" s="625"/>
      <c r="AK866" s="625"/>
      <c r="AL866" s="625"/>
      <c r="AM866" s="625"/>
    </row>
    <row r="867" spans="2:39" s="672" customFormat="1" x14ac:dyDescent="0.25">
      <c r="B867" s="677"/>
      <c r="C867" s="677"/>
      <c r="D867" s="676"/>
      <c r="E867" s="675"/>
      <c r="F867" s="675"/>
      <c r="G867" s="673"/>
      <c r="H867" s="674"/>
      <c r="I867" s="673"/>
      <c r="J867" s="679" t="str">
        <f>IF(D867&lt;&gt;"",IF(E867&lt;&gt;"",VLOOKUP(CONCATENATE(D867,"-",E867),'[2]Three Phase - UG'!$C$8:$T$18,9,FALSE),""),"")</f>
        <v/>
      </c>
      <c r="K867" s="679" t="str">
        <f>IF(D867&lt;&gt;"",IF(E867&lt;&gt;"",VLOOKUP(CONCATENATE(D867,"-",E867),'[2]Three Phase - UG'!$C$8:$T$18,10,FALSE),""),"")</f>
        <v/>
      </c>
      <c r="L867" s="679" t="str">
        <f>IF(D867&lt;&gt;"",IF(E867&lt;&gt;"",VLOOKUP(CONCATENATE(D867,"-",E867),'[2]Three Phase - UG'!$C$8:$T$18,12,FALSE),""),"")</f>
        <v/>
      </c>
      <c r="M867" s="679" t="str">
        <f>IF(D867&lt;&gt;"",IF(E867&lt;&gt;"",VLOOKUP(CONCATENATE(D867,"-",E867),'[2]Three Phase - UG'!$C$8:$T$18,13,FALSE),""),"")</f>
        <v/>
      </c>
      <c r="N867" s="678" t="str">
        <f>IF(D867&lt;&gt;"",IF(E867&lt;&gt;"",VLOOKUP(CONCATENATE(D867,"-",E867),'[2]Three Phase - UG'!$C$8:$T$18,15,FALSE)*1000000,""),"")</f>
        <v/>
      </c>
      <c r="O867" s="679"/>
      <c r="P867" s="678"/>
      <c r="W867" s="671"/>
      <c r="X867" s="606"/>
      <c r="Y867" s="606"/>
      <c r="Z867" s="606"/>
      <c r="AA867" s="606"/>
      <c r="AB867" s="606"/>
      <c r="AC867" s="606"/>
      <c r="AD867" s="606"/>
      <c r="AE867" s="606"/>
      <c r="AF867" s="625"/>
      <c r="AG867" s="625"/>
      <c r="AH867" s="625"/>
      <c r="AI867" s="625"/>
      <c r="AJ867" s="625"/>
      <c r="AK867" s="625"/>
      <c r="AL867" s="625"/>
      <c r="AM867" s="625"/>
    </row>
    <row r="868" spans="2:39" s="672" customFormat="1" x14ac:dyDescent="0.25">
      <c r="B868" s="677"/>
      <c r="C868" s="677"/>
      <c r="D868" s="676"/>
      <c r="E868" s="675"/>
      <c r="F868" s="675"/>
      <c r="G868" s="673"/>
      <c r="H868" s="674"/>
      <c r="I868" s="673"/>
      <c r="J868" s="679" t="str">
        <f>IF(D868&lt;&gt;"",IF(E868&lt;&gt;"",VLOOKUP(CONCATENATE(D868,"-",E868),'[2]Three Phase - UG'!$C$8:$T$18,9,FALSE),""),"")</f>
        <v/>
      </c>
      <c r="K868" s="679" t="str">
        <f>IF(D868&lt;&gt;"",IF(E868&lt;&gt;"",VLOOKUP(CONCATENATE(D868,"-",E868),'[2]Three Phase - UG'!$C$8:$T$18,10,FALSE),""),"")</f>
        <v/>
      </c>
      <c r="L868" s="679" t="str">
        <f>IF(D868&lt;&gt;"",IF(E868&lt;&gt;"",VLOOKUP(CONCATENATE(D868,"-",E868),'[2]Three Phase - UG'!$C$8:$T$18,12,FALSE),""),"")</f>
        <v/>
      </c>
      <c r="M868" s="679" t="str">
        <f>IF(D868&lt;&gt;"",IF(E868&lt;&gt;"",VLOOKUP(CONCATENATE(D868,"-",E868),'[2]Three Phase - UG'!$C$8:$T$18,13,FALSE),""),"")</f>
        <v/>
      </c>
      <c r="N868" s="678" t="str">
        <f>IF(D868&lt;&gt;"",IF(E868&lt;&gt;"",VLOOKUP(CONCATENATE(D868,"-",E868),'[2]Three Phase - UG'!$C$8:$T$18,15,FALSE)*1000000,""),"")</f>
        <v/>
      </c>
      <c r="O868" s="679"/>
      <c r="P868" s="678"/>
      <c r="W868" s="671"/>
      <c r="X868" s="606"/>
      <c r="Y868" s="606"/>
      <c r="Z868" s="606"/>
      <c r="AA868" s="606"/>
      <c r="AB868" s="606"/>
      <c r="AC868" s="606"/>
      <c r="AD868" s="606"/>
      <c r="AE868" s="606"/>
      <c r="AF868" s="625"/>
      <c r="AG868" s="625"/>
      <c r="AH868" s="625"/>
      <c r="AI868" s="625"/>
      <c r="AJ868" s="625"/>
      <c r="AK868" s="625"/>
      <c r="AL868" s="625"/>
      <c r="AM868" s="625"/>
    </row>
    <row r="869" spans="2:39" s="672" customFormat="1" x14ac:dyDescent="0.25">
      <c r="B869" s="677"/>
      <c r="C869" s="677"/>
      <c r="D869" s="676"/>
      <c r="E869" s="675"/>
      <c r="F869" s="675"/>
      <c r="G869" s="673"/>
      <c r="H869" s="674"/>
      <c r="I869" s="673"/>
      <c r="J869" s="679" t="str">
        <f>IF(D869&lt;&gt;"",IF(E869&lt;&gt;"",VLOOKUP(CONCATENATE(D869,"-",E869),'[2]Three Phase - UG'!$C$8:$T$18,9,FALSE),""),"")</f>
        <v/>
      </c>
      <c r="K869" s="679" t="str">
        <f>IF(D869&lt;&gt;"",IF(E869&lt;&gt;"",VLOOKUP(CONCATENATE(D869,"-",E869),'[2]Three Phase - UG'!$C$8:$T$18,10,FALSE),""),"")</f>
        <v/>
      </c>
      <c r="L869" s="679" t="str">
        <f>IF(D869&lt;&gt;"",IF(E869&lt;&gt;"",VLOOKUP(CONCATENATE(D869,"-",E869),'[2]Three Phase - UG'!$C$8:$T$18,12,FALSE),""),"")</f>
        <v/>
      </c>
      <c r="M869" s="679" t="str">
        <f>IF(D869&lt;&gt;"",IF(E869&lt;&gt;"",VLOOKUP(CONCATENATE(D869,"-",E869),'[2]Three Phase - UG'!$C$8:$T$18,13,FALSE),""),"")</f>
        <v/>
      </c>
      <c r="N869" s="678" t="str">
        <f>IF(D869&lt;&gt;"",IF(E869&lt;&gt;"",VLOOKUP(CONCATENATE(D869,"-",E869),'[2]Three Phase - UG'!$C$8:$T$18,15,FALSE)*1000000,""),"")</f>
        <v/>
      </c>
      <c r="O869" s="679"/>
      <c r="P869" s="678"/>
      <c r="W869" s="671"/>
      <c r="X869" s="606"/>
      <c r="Y869" s="606"/>
      <c r="Z869" s="606"/>
      <c r="AA869" s="606"/>
      <c r="AB869" s="606"/>
      <c r="AC869" s="606"/>
      <c r="AD869" s="606"/>
      <c r="AE869" s="606"/>
      <c r="AF869" s="625"/>
      <c r="AG869" s="625"/>
      <c r="AH869" s="625"/>
      <c r="AI869" s="625"/>
      <c r="AJ869" s="625"/>
      <c r="AK869" s="625"/>
      <c r="AL869" s="625"/>
      <c r="AM869" s="625"/>
    </row>
    <row r="870" spans="2:39" s="672" customFormat="1" x14ac:dyDescent="0.25">
      <c r="B870" s="677"/>
      <c r="C870" s="677"/>
      <c r="D870" s="676"/>
      <c r="E870" s="675"/>
      <c r="F870" s="675"/>
      <c r="G870" s="673"/>
      <c r="H870" s="674"/>
      <c r="I870" s="673"/>
      <c r="J870" s="679" t="str">
        <f>IF(D870&lt;&gt;"",IF(E870&lt;&gt;"",VLOOKUP(CONCATENATE(D870,"-",E870),'[2]Three Phase - UG'!$C$8:$T$18,9,FALSE),""),"")</f>
        <v/>
      </c>
      <c r="K870" s="679" t="str">
        <f>IF(D870&lt;&gt;"",IF(E870&lt;&gt;"",VLOOKUP(CONCATENATE(D870,"-",E870),'[2]Three Phase - UG'!$C$8:$T$18,10,FALSE),""),"")</f>
        <v/>
      </c>
      <c r="L870" s="679" t="str">
        <f>IF(D870&lt;&gt;"",IF(E870&lt;&gt;"",VLOOKUP(CONCATENATE(D870,"-",E870),'[2]Three Phase - UG'!$C$8:$T$18,12,FALSE),""),"")</f>
        <v/>
      </c>
      <c r="M870" s="679" t="str">
        <f>IF(D870&lt;&gt;"",IF(E870&lt;&gt;"",VLOOKUP(CONCATENATE(D870,"-",E870),'[2]Three Phase - UG'!$C$8:$T$18,13,FALSE),""),"")</f>
        <v/>
      </c>
      <c r="N870" s="678" t="str">
        <f>IF(D870&lt;&gt;"",IF(E870&lt;&gt;"",VLOOKUP(CONCATENATE(D870,"-",E870),'[2]Three Phase - UG'!$C$8:$T$18,15,FALSE)*1000000,""),"")</f>
        <v/>
      </c>
      <c r="O870" s="679"/>
      <c r="P870" s="678"/>
      <c r="W870" s="671"/>
      <c r="X870" s="606"/>
      <c r="Y870" s="606"/>
      <c r="Z870" s="606"/>
      <c r="AA870" s="606"/>
      <c r="AB870" s="606"/>
      <c r="AC870" s="606"/>
      <c r="AD870" s="606"/>
      <c r="AE870" s="606"/>
      <c r="AF870" s="625"/>
      <c r="AG870" s="625"/>
      <c r="AH870" s="625"/>
      <c r="AI870" s="625"/>
      <c r="AJ870" s="625"/>
      <c r="AK870" s="625"/>
      <c r="AL870" s="625"/>
      <c r="AM870" s="625"/>
    </row>
    <row r="871" spans="2:39" s="672" customFormat="1" x14ac:dyDescent="0.25">
      <c r="B871" s="677"/>
      <c r="C871" s="677"/>
      <c r="D871" s="676"/>
      <c r="E871" s="675"/>
      <c r="F871" s="675"/>
      <c r="G871" s="673"/>
      <c r="H871" s="674"/>
      <c r="I871" s="673"/>
      <c r="J871" s="679" t="str">
        <f>IF(D871&lt;&gt;"",IF(E871&lt;&gt;"",VLOOKUP(CONCATENATE(D871,"-",E871),'[2]Three Phase - UG'!$C$8:$T$18,9,FALSE),""),"")</f>
        <v/>
      </c>
      <c r="K871" s="679" t="str">
        <f>IF(D871&lt;&gt;"",IF(E871&lt;&gt;"",VLOOKUP(CONCATENATE(D871,"-",E871),'[2]Three Phase - UG'!$C$8:$T$18,10,FALSE),""),"")</f>
        <v/>
      </c>
      <c r="L871" s="679" t="str">
        <f>IF(D871&lt;&gt;"",IF(E871&lt;&gt;"",VLOOKUP(CONCATENATE(D871,"-",E871),'[2]Three Phase - UG'!$C$8:$T$18,12,FALSE),""),"")</f>
        <v/>
      </c>
      <c r="M871" s="679" t="str">
        <f>IF(D871&lt;&gt;"",IF(E871&lt;&gt;"",VLOOKUP(CONCATENATE(D871,"-",E871),'[2]Three Phase - UG'!$C$8:$T$18,13,FALSE),""),"")</f>
        <v/>
      </c>
      <c r="N871" s="678" t="str">
        <f>IF(D871&lt;&gt;"",IF(E871&lt;&gt;"",VLOOKUP(CONCATENATE(D871,"-",E871),'[2]Three Phase - UG'!$C$8:$T$18,15,FALSE)*1000000,""),"")</f>
        <v/>
      </c>
      <c r="O871" s="679"/>
      <c r="P871" s="678"/>
      <c r="W871" s="671"/>
      <c r="X871" s="606"/>
      <c r="Y871" s="606"/>
      <c r="Z871" s="606"/>
      <c r="AA871" s="606"/>
      <c r="AB871" s="606"/>
      <c r="AC871" s="606"/>
      <c r="AD871" s="606"/>
      <c r="AE871" s="606"/>
      <c r="AF871" s="625"/>
      <c r="AG871" s="625"/>
      <c r="AH871" s="625"/>
      <c r="AI871" s="625"/>
      <c r="AJ871" s="625"/>
      <c r="AK871" s="625"/>
      <c r="AL871" s="625"/>
      <c r="AM871" s="625"/>
    </row>
    <row r="872" spans="2:39" s="672" customFormat="1" x14ac:dyDescent="0.25">
      <c r="B872" s="677"/>
      <c r="C872" s="677"/>
      <c r="D872" s="676"/>
      <c r="E872" s="675"/>
      <c r="F872" s="675"/>
      <c r="G872" s="673"/>
      <c r="H872" s="674"/>
      <c r="I872" s="673"/>
      <c r="J872" s="679" t="str">
        <f>IF(D872&lt;&gt;"",IF(E872&lt;&gt;"",VLOOKUP(CONCATENATE(D872,"-",E872),'[2]Three Phase - UG'!$C$8:$T$18,9,FALSE),""),"")</f>
        <v/>
      </c>
      <c r="K872" s="679" t="str">
        <f>IF(D872&lt;&gt;"",IF(E872&lt;&gt;"",VLOOKUP(CONCATENATE(D872,"-",E872),'[2]Three Phase - UG'!$C$8:$T$18,10,FALSE),""),"")</f>
        <v/>
      </c>
      <c r="L872" s="679" t="str">
        <f>IF(D872&lt;&gt;"",IF(E872&lt;&gt;"",VLOOKUP(CONCATENATE(D872,"-",E872),'[2]Three Phase - UG'!$C$8:$T$18,12,FALSE),""),"")</f>
        <v/>
      </c>
      <c r="M872" s="679" t="str">
        <f>IF(D872&lt;&gt;"",IF(E872&lt;&gt;"",VLOOKUP(CONCATENATE(D872,"-",E872),'[2]Three Phase - UG'!$C$8:$T$18,13,FALSE),""),"")</f>
        <v/>
      </c>
      <c r="N872" s="678" t="str">
        <f>IF(D872&lt;&gt;"",IF(E872&lt;&gt;"",VLOOKUP(CONCATENATE(D872,"-",E872),'[2]Three Phase - UG'!$C$8:$T$18,15,FALSE)*1000000,""),"")</f>
        <v/>
      </c>
      <c r="O872" s="679"/>
      <c r="P872" s="678"/>
      <c r="W872" s="671"/>
      <c r="X872" s="606"/>
      <c r="Y872" s="606"/>
      <c r="Z872" s="606"/>
      <c r="AA872" s="606"/>
      <c r="AB872" s="606"/>
      <c r="AC872" s="606"/>
      <c r="AD872" s="606"/>
      <c r="AE872" s="606"/>
      <c r="AF872" s="625"/>
      <c r="AG872" s="625"/>
      <c r="AH872" s="625"/>
      <c r="AI872" s="625"/>
      <c r="AJ872" s="625"/>
      <c r="AK872" s="625"/>
      <c r="AL872" s="625"/>
      <c r="AM872" s="625"/>
    </row>
    <row r="873" spans="2:39" s="672" customFormat="1" x14ac:dyDescent="0.25">
      <c r="B873" s="677"/>
      <c r="C873" s="677"/>
      <c r="D873" s="676"/>
      <c r="E873" s="675"/>
      <c r="F873" s="675"/>
      <c r="G873" s="673"/>
      <c r="H873" s="674"/>
      <c r="I873" s="673"/>
      <c r="J873" s="679" t="str">
        <f>IF(D873&lt;&gt;"",IF(E873&lt;&gt;"",VLOOKUP(CONCATENATE(D873,"-",E873),'[2]Three Phase - UG'!$C$8:$T$18,9,FALSE),""),"")</f>
        <v/>
      </c>
      <c r="K873" s="679" t="str">
        <f>IF(D873&lt;&gt;"",IF(E873&lt;&gt;"",VLOOKUP(CONCATENATE(D873,"-",E873),'[2]Three Phase - UG'!$C$8:$T$18,10,FALSE),""),"")</f>
        <v/>
      </c>
      <c r="L873" s="679" t="str">
        <f>IF(D873&lt;&gt;"",IF(E873&lt;&gt;"",VLOOKUP(CONCATENATE(D873,"-",E873),'[2]Three Phase - UG'!$C$8:$T$18,12,FALSE),""),"")</f>
        <v/>
      </c>
      <c r="M873" s="679" t="str">
        <f>IF(D873&lt;&gt;"",IF(E873&lt;&gt;"",VLOOKUP(CONCATENATE(D873,"-",E873),'[2]Three Phase - UG'!$C$8:$T$18,13,FALSE),""),"")</f>
        <v/>
      </c>
      <c r="N873" s="678" t="str">
        <f>IF(D873&lt;&gt;"",IF(E873&lt;&gt;"",VLOOKUP(CONCATENATE(D873,"-",E873),'[2]Three Phase - UG'!$C$8:$T$18,15,FALSE)*1000000,""),"")</f>
        <v/>
      </c>
      <c r="O873" s="679"/>
      <c r="P873" s="678"/>
      <c r="W873" s="671"/>
      <c r="X873" s="606"/>
      <c r="Y873" s="606"/>
      <c r="Z873" s="606"/>
      <c r="AA873" s="606"/>
      <c r="AB873" s="606"/>
      <c r="AC873" s="606"/>
      <c r="AD873" s="606"/>
      <c r="AE873" s="606"/>
      <c r="AF873" s="625"/>
      <c r="AG873" s="625"/>
      <c r="AH873" s="625"/>
      <c r="AI873" s="625"/>
      <c r="AJ873" s="625"/>
      <c r="AK873" s="625"/>
      <c r="AL873" s="625"/>
      <c r="AM873" s="625"/>
    </row>
    <row r="874" spans="2:39" s="672" customFormat="1" x14ac:dyDescent="0.25">
      <c r="B874" s="677"/>
      <c r="C874" s="677"/>
      <c r="D874" s="676"/>
      <c r="E874" s="675"/>
      <c r="F874" s="675"/>
      <c r="G874" s="673"/>
      <c r="H874" s="674"/>
      <c r="I874" s="673"/>
      <c r="J874" s="679" t="str">
        <f>IF(D874&lt;&gt;"",IF(E874&lt;&gt;"",VLOOKUP(CONCATENATE(D874,"-",E874),'[2]Three Phase - UG'!$C$8:$T$18,9,FALSE),""),"")</f>
        <v/>
      </c>
      <c r="K874" s="679" t="str">
        <f>IF(D874&lt;&gt;"",IF(E874&lt;&gt;"",VLOOKUP(CONCATENATE(D874,"-",E874),'[2]Three Phase - UG'!$C$8:$T$18,10,FALSE),""),"")</f>
        <v/>
      </c>
      <c r="L874" s="679" t="str">
        <f>IF(D874&lt;&gt;"",IF(E874&lt;&gt;"",VLOOKUP(CONCATENATE(D874,"-",E874),'[2]Three Phase - UG'!$C$8:$T$18,12,FALSE),""),"")</f>
        <v/>
      </c>
      <c r="M874" s="679" t="str">
        <f>IF(D874&lt;&gt;"",IF(E874&lt;&gt;"",VLOOKUP(CONCATENATE(D874,"-",E874),'[2]Three Phase - UG'!$C$8:$T$18,13,FALSE),""),"")</f>
        <v/>
      </c>
      <c r="N874" s="678" t="str">
        <f>IF(D874&lt;&gt;"",IF(E874&lt;&gt;"",VLOOKUP(CONCATENATE(D874,"-",E874),'[2]Three Phase - UG'!$C$8:$T$18,15,FALSE)*1000000,""),"")</f>
        <v/>
      </c>
      <c r="O874" s="679"/>
      <c r="P874" s="678"/>
      <c r="W874" s="671"/>
      <c r="X874" s="606"/>
      <c r="Y874" s="606"/>
      <c r="Z874" s="606"/>
      <c r="AA874" s="606"/>
      <c r="AB874" s="606"/>
      <c r="AC874" s="606"/>
      <c r="AD874" s="606"/>
      <c r="AE874" s="606"/>
      <c r="AF874" s="625"/>
      <c r="AG874" s="625"/>
      <c r="AH874" s="625"/>
      <c r="AI874" s="625"/>
      <c r="AJ874" s="625"/>
      <c r="AK874" s="625"/>
      <c r="AL874" s="625"/>
      <c r="AM874" s="625"/>
    </row>
    <row r="875" spans="2:39" s="672" customFormat="1" x14ac:dyDescent="0.25">
      <c r="B875" s="677"/>
      <c r="C875" s="677"/>
      <c r="D875" s="676"/>
      <c r="E875" s="675"/>
      <c r="F875" s="675"/>
      <c r="G875" s="673"/>
      <c r="H875" s="674"/>
      <c r="I875" s="673"/>
      <c r="J875" s="679" t="str">
        <f>IF(D875&lt;&gt;"",IF(E875&lt;&gt;"",VLOOKUP(CONCATENATE(D875,"-",E875),'[2]Three Phase - UG'!$C$8:$T$18,9,FALSE),""),"")</f>
        <v/>
      </c>
      <c r="K875" s="679" t="str">
        <f>IF(D875&lt;&gt;"",IF(E875&lt;&gt;"",VLOOKUP(CONCATENATE(D875,"-",E875),'[2]Three Phase - UG'!$C$8:$T$18,10,FALSE),""),"")</f>
        <v/>
      </c>
      <c r="L875" s="679" t="str">
        <f>IF(D875&lt;&gt;"",IF(E875&lt;&gt;"",VLOOKUP(CONCATENATE(D875,"-",E875),'[2]Three Phase - UG'!$C$8:$T$18,12,FALSE),""),"")</f>
        <v/>
      </c>
      <c r="M875" s="679" t="str">
        <f>IF(D875&lt;&gt;"",IF(E875&lt;&gt;"",VLOOKUP(CONCATENATE(D875,"-",E875),'[2]Three Phase - UG'!$C$8:$T$18,13,FALSE),""),"")</f>
        <v/>
      </c>
      <c r="N875" s="678" t="str">
        <f>IF(D875&lt;&gt;"",IF(E875&lt;&gt;"",VLOOKUP(CONCATENATE(D875,"-",E875),'[2]Three Phase - UG'!$C$8:$T$18,15,FALSE)*1000000,""),"")</f>
        <v/>
      </c>
      <c r="O875" s="679"/>
      <c r="P875" s="678"/>
      <c r="W875" s="671"/>
      <c r="X875" s="606"/>
      <c r="Y875" s="606"/>
      <c r="Z875" s="606"/>
      <c r="AA875" s="606"/>
      <c r="AB875" s="606"/>
      <c r="AC875" s="606"/>
      <c r="AD875" s="606"/>
      <c r="AE875" s="606"/>
      <c r="AF875" s="625"/>
      <c r="AG875" s="625"/>
      <c r="AH875" s="625"/>
      <c r="AI875" s="625"/>
      <c r="AJ875" s="625"/>
      <c r="AK875" s="625"/>
      <c r="AL875" s="625"/>
      <c r="AM875" s="625"/>
    </row>
    <row r="876" spans="2:39" s="672" customFormat="1" x14ac:dyDescent="0.25">
      <c r="B876" s="677"/>
      <c r="C876" s="677"/>
      <c r="D876" s="676"/>
      <c r="E876" s="675"/>
      <c r="F876" s="675"/>
      <c r="G876" s="673"/>
      <c r="H876" s="674"/>
      <c r="I876" s="673"/>
      <c r="J876" s="679" t="str">
        <f>IF(D876&lt;&gt;"",IF(E876&lt;&gt;"",VLOOKUP(CONCATENATE(D876,"-",E876),'[2]Three Phase - UG'!$C$8:$T$18,9,FALSE),""),"")</f>
        <v/>
      </c>
      <c r="K876" s="679" t="str">
        <f>IF(D876&lt;&gt;"",IF(E876&lt;&gt;"",VLOOKUP(CONCATENATE(D876,"-",E876),'[2]Three Phase - UG'!$C$8:$T$18,10,FALSE),""),"")</f>
        <v/>
      </c>
      <c r="L876" s="679" t="str">
        <f>IF(D876&lt;&gt;"",IF(E876&lt;&gt;"",VLOOKUP(CONCATENATE(D876,"-",E876),'[2]Three Phase - UG'!$C$8:$T$18,12,FALSE),""),"")</f>
        <v/>
      </c>
      <c r="M876" s="679" t="str">
        <f>IF(D876&lt;&gt;"",IF(E876&lt;&gt;"",VLOOKUP(CONCATENATE(D876,"-",E876),'[2]Three Phase - UG'!$C$8:$T$18,13,FALSE),""),"")</f>
        <v/>
      </c>
      <c r="N876" s="678" t="str">
        <f>IF(D876&lt;&gt;"",IF(E876&lt;&gt;"",VLOOKUP(CONCATENATE(D876,"-",E876),'[2]Three Phase - UG'!$C$8:$T$18,15,FALSE)*1000000,""),"")</f>
        <v/>
      </c>
      <c r="O876" s="679"/>
      <c r="P876" s="678"/>
      <c r="W876" s="671"/>
      <c r="X876" s="606"/>
      <c r="Y876" s="606"/>
      <c r="Z876" s="606"/>
      <c r="AA876" s="606"/>
      <c r="AB876" s="606"/>
      <c r="AC876" s="606"/>
      <c r="AD876" s="606"/>
      <c r="AE876" s="606"/>
      <c r="AF876" s="625"/>
      <c r="AG876" s="625"/>
      <c r="AH876" s="625"/>
      <c r="AI876" s="625"/>
      <c r="AJ876" s="625"/>
      <c r="AK876" s="625"/>
      <c r="AL876" s="625"/>
      <c r="AM876" s="625"/>
    </row>
    <row r="877" spans="2:39" s="672" customFormat="1" x14ac:dyDescent="0.25">
      <c r="B877" s="677"/>
      <c r="C877" s="677"/>
      <c r="D877" s="676"/>
      <c r="E877" s="675"/>
      <c r="F877" s="675"/>
      <c r="G877" s="673"/>
      <c r="H877" s="674"/>
      <c r="I877" s="673"/>
      <c r="J877" s="679" t="str">
        <f>IF(D877&lt;&gt;"",IF(E877&lt;&gt;"",VLOOKUP(CONCATENATE(D877,"-",E877),'[2]Three Phase - UG'!$C$8:$T$18,9,FALSE),""),"")</f>
        <v/>
      </c>
      <c r="K877" s="679" t="str">
        <f>IF(D877&lt;&gt;"",IF(E877&lt;&gt;"",VLOOKUP(CONCATENATE(D877,"-",E877),'[2]Three Phase - UG'!$C$8:$T$18,10,FALSE),""),"")</f>
        <v/>
      </c>
      <c r="L877" s="679" t="str">
        <f>IF(D877&lt;&gt;"",IF(E877&lt;&gt;"",VLOOKUP(CONCATENATE(D877,"-",E877),'[2]Three Phase - UG'!$C$8:$T$18,12,FALSE),""),"")</f>
        <v/>
      </c>
      <c r="M877" s="679" t="str">
        <f>IF(D877&lt;&gt;"",IF(E877&lt;&gt;"",VLOOKUP(CONCATENATE(D877,"-",E877),'[2]Three Phase - UG'!$C$8:$T$18,13,FALSE),""),"")</f>
        <v/>
      </c>
      <c r="N877" s="678" t="str">
        <f>IF(D877&lt;&gt;"",IF(E877&lt;&gt;"",VLOOKUP(CONCATENATE(D877,"-",E877),'[2]Three Phase - UG'!$C$8:$T$18,15,FALSE)*1000000,""),"")</f>
        <v/>
      </c>
      <c r="O877" s="679"/>
      <c r="P877" s="678"/>
      <c r="W877" s="671"/>
      <c r="X877" s="606"/>
      <c r="Y877" s="606"/>
      <c r="Z877" s="606"/>
      <c r="AA877" s="606"/>
      <c r="AB877" s="606"/>
      <c r="AC877" s="606"/>
      <c r="AD877" s="606"/>
      <c r="AE877" s="606"/>
      <c r="AF877" s="625"/>
      <c r="AG877" s="625"/>
      <c r="AH877" s="625"/>
      <c r="AI877" s="625"/>
      <c r="AJ877" s="625"/>
      <c r="AK877" s="625"/>
      <c r="AL877" s="625"/>
      <c r="AM877" s="625"/>
    </row>
    <row r="878" spans="2:39" s="672" customFormat="1" x14ac:dyDescent="0.25">
      <c r="B878" s="677"/>
      <c r="C878" s="677"/>
      <c r="D878" s="676"/>
      <c r="E878" s="675"/>
      <c r="F878" s="675"/>
      <c r="G878" s="673"/>
      <c r="H878" s="674"/>
      <c r="I878" s="673"/>
      <c r="J878" s="679" t="str">
        <f>IF(D878&lt;&gt;"",IF(E878&lt;&gt;"",VLOOKUP(CONCATENATE(D878,"-",E878),'[2]Three Phase - UG'!$C$8:$T$18,9,FALSE),""),"")</f>
        <v/>
      </c>
      <c r="K878" s="679" t="str">
        <f>IF(D878&lt;&gt;"",IF(E878&lt;&gt;"",VLOOKUP(CONCATENATE(D878,"-",E878),'[2]Three Phase - UG'!$C$8:$T$18,10,FALSE),""),"")</f>
        <v/>
      </c>
      <c r="L878" s="679" t="str">
        <f>IF(D878&lt;&gt;"",IF(E878&lt;&gt;"",VLOOKUP(CONCATENATE(D878,"-",E878),'[2]Three Phase - UG'!$C$8:$T$18,12,FALSE),""),"")</f>
        <v/>
      </c>
      <c r="M878" s="679" t="str">
        <f>IF(D878&lt;&gt;"",IF(E878&lt;&gt;"",VLOOKUP(CONCATENATE(D878,"-",E878),'[2]Three Phase - UG'!$C$8:$T$18,13,FALSE),""),"")</f>
        <v/>
      </c>
      <c r="N878" s="678" t="str">
        <f>IF(D878&lt;&gt;"",IF(E878&lt;&gt;"",VLOOKUP(CONCATENATE(D878,"-",E878),'[2]Three Phase - UG'!$C$8:$T$18,15,FALSE)*1000000,""),"")</f>
        <v/>
      </c>
      <c r="O878" s="679"/>
      <c r="P878" s="678"/>
      <c r="W878" s="671"/>
      <c r="X878" s="606"/>
      <c r="Y878" s="606"/>
      <c r="Z878" s="606"/>
      <c r="AA878" s="606"/>
      <c r="AB878" s="606"/>
      <c r="AC878" s="606"/>
      <c r="AD878" s="606"/>
      <c r="AE878" s="606"/>
      <c r="AF878" s="625"/>
      <c r="AG878" s="625"/>
      <c r="AH878" s="625"/>
      <c r="AI878" s="625"/>
      <c r="AJ878" s="625"/>
      <c r="AK878" s="625"/>
      <c r="AL878" s="625"/>
      <c r="AM878" s="625"/>
    </row>
    <row r="879" spans="2:39" s="672" customFormat="1" x14ac:dyDescent="0.25">
      <c r="B879" s="677"/>
      <c r="C879" s="677"/>
      <c r="D879" s="676"/>
      <c r="E879" s="675"/>
      <c r="F879" s="675"/>
      <c r="G879" s="673"/>
      <c r="H879" s="674"/>
      <c r="I879" s="673"/>
      <c r="J879" s="679" t="str">
        <f>IF(D879&lt;&gt;"",IF(E879&lt;&gt;"",VLOOKUP(CONCATENATE(D879,"-",E879),'[2]Three Phase - UG'!$C$8:$T$18,9,FALSE),""),"")</f>
        <v/>
      </c>
      <c r="K879" s="679" t="str">
        <f>IF(D879&lt;&gt;"",IF(E879&lt;&gt;"",VLOOKUP(CONCATENATE(D879,"-",E879),'[2]Three Phase - UG'!$C$8:$T$18,10,FALSE),""),"")</f>
        <v/>
      </c>
      <c r="L879" s="679" t="str">
        <f>IF(D879&lt;&gt;"",IF(E879&lt;&gt;"",VLOOKUP(CONCATENATE(D879,"-",E879),'[2]Three Phase - UG'!$C$8:$T$18,12,FALSE),""),"")</f>
        <v/>
      </c>
      <c r="M879" s="679" t="str">
        <f>IF(D879&lt;&gt;"",IF(E879&lt;&gt;"",VLOOKUP(CONCATENATE(D879,"-",E879),'[2]Three Phase - UG'!$C$8:$T$18,13,FALSE),""),"")</f>
        <v/>
      </c>
      <c r="N879" s="678" t="str">
        <f>IF(D879&lt;&gt;"",IF(E879&lt;&gt;"",VLOOKUP(CONCATENATE(D879,"-",E879),'[2]Three Phase - UG'!$C$8:$T$18,15,FALSE)*1000000,""),"")</f>
        <v/>
      </c>
      <c r="O879" s="679"/>
      <c r="P879" s="678"/>
      <c r="W879" s="671"/>
      <c r="X879" s="606"/>
      <c r="Y879" s="606"/>
      <c r="Z879" s="606"/>
      <c r="AA879" s="606"/>
      <c r="AB879" s="606"/>
      <c r="AC879" s="606"/>
      <c r="AD879" s="606"/>
      <c r="AE879" s="606"/>
      <c r="AF879" s="625"/>
      <c r="AG879" s="625"/>
      <c r="AH879" s="625"/>
      <c r="AI879" s="625"/>
      <c r="AJ879" s="625"/>
      <c r="AK879" s="625"/>
      <c r="AL879" s="625"/>
      <c r="AM879" s="625"/>
    </row>
    <row r="880" spans="2:39" s="672" customFormat="1" x14ac:dyDescent="0.25">
      <c r="B880" s="677"/>
      <c r="C880" s="677"/>
      <c r="D880" s="676"/>
      <c r="E880" s="675"/>
      <c r="F880" s="675"/>
      <c r="G880" s="673"/>
      <c r="H880" s="674"/>
      <c r="I880" s="673"/>
      <c r="J880" s="679" t="str">
        <f>IF(D880&lt;&gt;"",IF(E880&lt;&gt;"",VLOOKUP(CONCATENATE(D880,"-",E880),'[2]Three Phase - UG'!$C$8:$T$18,9,FALSE),""),"")</f>
        <v/>
      </c>
      <c r="K880" s="679" t="str">
        <f>IF(D880&lt;&gt;"",IF(E880&lt;&gt;"",VLOOKUP(CONCATENATE(D880,"-",E880),'[2]Three Phase - UG'!$C$8:$T$18,10,FALSE),""),"")</f>
        <v/>
      </c>
      <c r="L880" s="679" t="str">
        <f>IF(D880&lt;&gt;"",IF(E880&lt;&gt;"",VLOOKUP(CONCATENATE(D880,"-",E880),'[2]Three Phase - UG'!$C$8:$T$18,12,FALSE),""),"")</f>
        <v/>
      </c>
      <c r="M880" s="679" t="str">
        <f>IF(D880&lt;&gt;"",IF(E880&lt;&gt;"",VLOOKUP(CONCATENATE(D880,"-",E880),'[2]Three Phase - UG'!$C$8:$T$18,13,FALSE),""),"")</f>
        <v/>
      </c>
      <c r="N880" s="678" t="str">
        <f>IF(D880&lt;&gt;"",IF(E880&lt;&gt;"",VLOOKUP(CONCATENATE(D880,"-",E880),'[2]Three Phase - UG'!$C$8:$T$18,15,FALSE)*1000000,""),"")</f>
        <v/>
      </c>
      <c r="O880" s="679"/>
      <c r="P880" s="678"/>
      <c r="W880" s="671"/>
      <c r="X880" s="606"/>
      <c r="Y880" s="606"/>
      <c r="Z880" s="606"/>
      <c r="AA880" s="606"/>
      <c r="AB880" s="606"/>
      <c r="AC880" s="606"/>
      <c r="AD880" s="606"/>
      <c r="AE880" s="606"/>
      <c r="AF880" s="625"/>
      <c r="AG880" s="625"/>
      <c r="AH880" s="625"/>
      <c r="AI880" s="625"/>
      <c r="AJ880" s="625"/>
      <c r="AK880" s="625"/>
      <c r="AL880" s="625"/>
      <c r="AM880" s="625"/>
    </row>
    <row r="881" spans="2:39" s="672" customFormat="1" x14ac:dyDescent="0.25">
      <c r="B881" s="677"/>
      <c r="C881" s="677"/>
      <c r="D881" s="676"/>
      <c r="E881" s="675"/>
      <c r="F881" s="675"/>
      <c r="G881" s="673"/>
      <c r="H881" s="674"/>
      <c r="I881" s="673"/>
      <c r="J881" s="679" t="str">
        <f>IF(D881&lt;&gt;"",IF(E881&lt;&gt;"",VLOOKUP(CONCATENATE(D881,"-",E881),'[2]Three Phase - UG'!$C$8:$T$18,9,FALSE),""),"")</f>
        <v/>
      </c>
      <c r="K881" s="679" t="str">
        <f>IF(D881&lt;&gt;"",IF(E881&lt;&gt;"",VLOOKUP(CONCATENATE(D881,"-",E881),'[2]Three Phase - UG'!$C$8:$T$18,10,FALSE),""),"")</f>
        <v/>
      </c>
      <c r="L881" s="679" t="str">
        <f>IF(D881&lt;&gt;"",IF(E881&lt;&gt;"",VLOOKUP(CONCATENATE(D881,"-",E881),'[2]Three Phase - UG'!$C$8:$T$18,12,FALSE),""),"")</f>
        <v/>
      </c>
      <c r="M881" s="679" t="str">
        <f>IF(D881&lt;&gt;"",IF(E881&lt;&gt;"",VLOOKUP(CONCATENATE(D881,"-",E881),'[2]Three Phase - UG'!$C$8:$T$18,13,FALSE),""),"")</f>
        <v/>
      </c>
      <c r="N881" s="678" t="str">
        <f>IF(D881&lt;&gt;"",IF(E881&lt;&gt;"",VLOOKUP(CONCATENATE(D881,"-",E881),'[2]Three Phase - UG'!$C$8:$T$18,15,FALSE)*1000000,""),"")</f>
        <v/>
      </c>
      <c r="O881" s="679"/>
      <c r="P881" s="678"/>
      <c r="W881" s="671"/>
      <c r="X881" s="606"/>
      <c r="Y881" s="606"/>
      <c r="Z881" s="606"/>
      <c r="AA881" s="606"/>
      <c r="AB881" s="606"/>
      <c r="AC881" s="606"/>
      <c r="AD881" s="606"/>
      <c r="AE881" s="606"/>
      <c r="AF881" s="625"/>
      <c r="AG881" s="625"/>
      <c r="AH881" s="625"/>
      <c r="AI881" s="625"/>
      <c r="AJ881" s="625"/>
      <c r="AK881" s="625"/>
      <c r="AL881" s="625"/>
      <c r="AM881" s="625"/>
    </row>
    <row r="882" spans="2:39" s="672" customFormat="1" x14ac:dyDescent="0.25">
      <c r="B882" s="677"/>
      <c r="C882" s="677"/>
      <c r="D882" s="676"/>
      <c r="E882" s="675"/>
      <c r="F882" s="675"/>
      <c r="G882" s="673"/>
      <c r="H882" s="674"/>
      <c r="I882" s="673"/>
      <c r="J882" s="679" t="str">
        <f>IF(D882&lt;&gt;"",IF(E882&lt;&gt;"",VLOOKUP(CONCATENATE(D882,"-",E882),'[2]Three Phase - UG'!$C$8:$T$18,9,FALSE),""),"")</f>
        <v/>
      </c>
      <c r="K882" s="679" t="str">
        <f>IF(D882&lt;&gt;"",IF(E882&lt;&gt;"",VLOOKUP(CONCATENATE(D882,"-",E882),'[2]Three Phase - UG'!$C$8:$T$18,10,FALSE),""),"")</f>
        <v/>
      </c>
      <c r="L882" s="679" t="str">
        <f>IF(D882&lt;&gt;"",IF(E882&lt;&gt;"",VLOOKUP(CONCATENATE(D882,"-",E882),'[2]Three Phase - UG'!$C$8:$T$18,12,FALSE),""),"")</f>
        <v/>
      </c>
      <c r="M882" s="679" t="str">
        <f>IF(D882&lt;&gt;"",IF(E882&lt;&gt;"",VLOOKUP(CONCATENATE(D882,"-",E882),'[2]Three Phase - UG'!$C$8:$T$18,13,FALSE),""),"")</f>
        <v/>
      </c>
      <c r="N882" s="678" t="str">
        <f>IF(D882&lt;&gt;"",IF(E882&lt;&gt;"",VLOOKUP(CONCATENATE(D882,"-",E882),'[2]Three Phase - UG'!$C$8:$T$18,15,FALSE)*1000000,""),"")</f>
        <v/>
      </c>
      <c r="O882" s="679"/>
      <c r="P882" s="678"/>
      <c r="W882" s="671"/>
      <c r="X882" s="606"/>
      <c r="Y882" s="606"/>
      <c r="Z882" s="606"/>
      <c r="AA882" s="606"/>
      <c r="AB882" s="606"/>
      <c r="AC882" s="606"/>
      <c r="AD882" s="606"/>
      <c r="AE882" s="606"/>
      <c r="AF882" s="625"/>
      <c r="AG882" s="625"/>
      <c r="AH882" s="625"/>
      <c r="AI882" s="625"/>
      <c r="AJ882" s="625"/>
      <c r="AK882" s="625"/>
      <c r="AL882" s="625"/>
      <c r="AM882" s="625"/>
    </row>
    <row r="883" spans="2:39" s="672" customFormat="1" x14ac:dyDescent="0.25">
      <c r="B883" s="677"/>
      <c r="C883" s="677"/>
      <c r="D883" s="676"/>
      <c r="E883" s="675"/>
      <c r="F883" s="675"/>
      <c r="G883" s="673"/>
      <c r="H883" s="674"/>
      <c r="I883" s="673"/>
      <c r="J883" s="679" t="str">
        <f>IF(D883&lt;&gt;"",IF(E883&lt;&gt;"",VLOOKUP(CONCATENATE(D883,"-",E883),'[2]Three Phase - UG'!$C$8:$T$18,9,FALSE),""),"")</f>
        <v/>
      </c>
      <c r="K883" s="679" t="str">
        <f>IF(D883&lt;&gt;"",IF(E883&lt;&gt;"",VLOOKUP(CONCATENATE(D883,"-",E883),'[2]Three Phase - UG'!$C$8:$T$18,10,FALSE),""),"")</f>
        <v/>
      </c>
      <c r="L883" s="679" t="str">
        <f>IF(D883&lt;&gt;"",IF(E883&lt;&gt;"",VLOOKUP(CONCATENATE(D883,"-",E883),'[2]Three Phase - UG'!$C$8:$T$18,12,FALSE),""),"")</f>
        <v/>
      </c>
      <c r="M883" s="679" t="str">
        <f>IF(D883&lt;&gt;"",IF(E883&lt;&gt;"",VLOOKUP(CONCATENATE(D883,"-",E883),'[2]Three Phase - UG'!$C$8:$T$18,13,FALSE),""),"")</f>
        <v/>
      </c>
      <c r="N883" s="678" t="str">
        <f>IF(D883&lt;&gt;"",IF(E883&lt;&gt;"",VLOOKUP(CONCATENATE(D883,"-",E883),'[2]Three Phase - UG'!$C$8:$T$18,15,FALSE)*1000000,""),"")</f>
        <v/>
      </c>
      <c r="O883" s="679"/>
      <c r="P883" s="678"/>
      <c r="W883" s="671"/>
      <c r="X883" s="606"/>
      <c r="Y883" s="606"/>
      <c r="Z883" s="606"/>
      <c r="AA883" s="606"/>
      <c r="AB883" s="606"/>
      <c r="AC883" s="606"/>
      <c r="AD883" s="606"/>
      <c r="AE883" s="606"/>
      <c r="AF883" s="625"/>
      <c r="AG883" s="625"/>
      <c r="AH883" s="625"/>
      <c r="AI883" s="625"/>
      <c r="AJ883" s="625"/>
      <c r="AK883" s="625"/>
      <c r="AL883" s="625"/>
      <c r="AM883" s="625"/>
    </row>
    <row r="884" spans="2:39" s="672" customFormat="1" x14ac:dyDescent="0.25">
      <c r="B884" s="677"/>
      <c r="C884" s="677"/>
      <c r="D884" s="676"/>
      <c r="E884" s="675"/>
      <c r="F884" s="675"/>
      <c r="G884" s="673"/>
      <c r="H884" s="674"/>
      <c r="I884" s="673"/>
      <c r="J884" s="679" t="str">
        <f>IF(D884&lt;&gt;"",IF(E884&lt;&gt;"",VLOOKUP(CONCATENATE(D884,"-",E884),'[2]Three Phase - UG'!$C$8:$T$18,9,FALSE),""),"")</f>
        <v/>
      </c>
      <c r="K884" s="679" t="str">
        <f>IF(D884&lt;&gt;"",IF(E884&lt;&gt;"",VLOOKUP(CONCATENATE(D884,"-",E884),'[2]Three Phase - UG'!$C$8:$T$18,10,FALSE),""),"")</f>
        <v/>
      </c>
      <c r="L884" s="679" t="str">
        <f>IF(D884&lt;&gt;"",IF(E884&lt;&gt;"",VLOOKUP(CONCATENATE(D884,"-",E884),'[2]Three Phase - UG'!$C$8:$T$18,12,FALSE),""),"")</f>
        <v/>
      </c>
      <c r="M884" s="679" t="str">
        <f>IF(D884&lt;&gt;"",IF(E884&lt;&gt;"",VLOOKUP(CONCATENATE(D884,"-",E884),'[2]Three Phase - UG'!$C$8:$T$18,13,FALSE),""),"")</f>
        <v/>
      </c>
      <c r="N884" s="678" t="str">
        <f>IF(D884&lt;&gt;"",IF(E884&lt;&gt;"",VLOOKUP(CONCATENATE(D884,"-",E884),'[2]Three Phase - UG'!$C$8:$T$18,15,FALSE)*1000000,""),"")</f>
        <v/>
      </c>
      <c r="O884" s="679"/>
      <c r="P884" s="678"/>
      <c r="W884" s="671"/>
      <c r="X884" s="606"/>
      <c r="Y884" s="606"/>
      <c r="Z884" s="606"/>
      <c r="AA884" s="606"/>
      <c r="AB884" s="606"/>
      <c r="AC884" s="606"/>
      <c r="AD884" s="606"/>
      <c r="AE884" s="606"/>
      <c r="AF884" s="625"/>
      <c r="AG884" s="625"/>
      <c r="AH884" s="625"/>
      <c r="AI884" s="625"/>
      <c r="AJ884" s="625"/>
      <c r="AK884" s="625"/>
      <c r="AL884" s="625"/>
      <c r="AM884" s="625"/>
    </row>
    <row r="885" spans="2:39" s="672" customFormat="1" x14ac:dyDescent="0.25">
      <c r="B885" s="677"/>
      <c r="C885" s="677"/>
      <c r="D885" s="676"/>
      <c r="E885" s="675"/>
      <c r="F885" s="675"/>
      <c r="G885" s="673"/>
      <c r="H885" s="674"/>
      <c r="I885" s="673"/>
      <c r="J885" s="679" t="str">
        <f>IF(D885&lt;&gt;"",IF(E885&lt;&gt;"",VLOOKUP(CONCATENATE(D885,"-",E885),'[2]Three Phase - UG'!$C$8:$T$18,9,FALSE),""),"")</f>
        <v/>
      </c>
      <c r="K885" s="679" t="str">
        <f>IF(D885&lt;&gt;"",IF(E885&lt;&gt;"",VLOOKUP(CONCATENATE(D885,"-",E885),'[2]Three Phase - UG'!$C$8:$T$18,10,FALSE),""),"")</f>
        <v/>
      </c>
      <c r="L885" s="679" t="str">
        <f>IF(D885&lt;&gt;"",IF(E885&lt;&gt;"",VLOOKUP(CONCATENATE(D885,"-",E885),'[2]Three Phase - UG'!$C$8:$T$18,12,FALSE),""),"")</f>
        <v/>
      </c>
      <c r="M885" s="679" t="str">
        <f>IF(D885&lt;&gt;"",IF(E885&lt;&gt;"",VLOOKUP(CONCATENATE(D885,"-",E885),'[2]Three Phase - UG'!$C$8:$T$18,13,FALSE),""),"")</f>
        <v/>
      </c>
      <c r="N885" s="678" t="str">
        <f>IF(D885&lt;&gt;"",IF(E885&lt;&gt;"",VLOOKUP(CONCATENATE(D885,"-",E885),'[2]Three Phase - UG'!$C$8:$T$18,15,FALSE)*1000000,""),"")</f>
        <v/>
      </c>
      <c r="O885" s="679"/>
      <c r="P885" s="678"/>
      <c r="W885" s="671"/>
      <c r="X885" s="606"/>
      <c r="Y885" s="606"/>
      <c r="Z885" s="606"/>
      <c r="AA885" s="606"/>
      <c r="AB885" s="606"/>
      <c r="AC885" s="606"/>
      <c r="AD885" s="606"/>
      <c r="AE885" s="606"/>
      <c r="AF885" s="625"/>
      <c r="AG885" s="625"/>
      <c r="AH885" s="625"/>
      <c r="AI885" s="625"/>
      <c r="AJ885" s="625"/>
      <c r="AK885" s="625"/>
      <c r="AL885" s="625"/>
      <c r="AM885" s="625"/>
    </row>
    <row r="886" spans="2:39" s="672" customFormat="1" x14ac:dyDescent="0.25">
      <c r="B886" s="677"/>
      <c r="C886" s="677"/>
      <c r="D886" s="676"/>
      <c r="E886" s="675"/>
      <c r="F886" s="675"/>
      <c r="G886" s="673"/>
      <c r="H886" s="674"/>
      <c r="I886" s="673"/>
      <c r="J886" s="679" t="str">
        <f>IF(D886&lt;&gt;"",IF(E886&lt;&gt;"",VLOOKUP(CONCATENATE(D886,"-",E886),'[2]Three Phase - UG'!$C$8:$T$18,9,FALSE),""),"")</f>
        <v/>
      </c>
      <c r="K886" s="679" t="str">
        <f>IF(D886&lt;&gt;"",IF(E886&lt;&gt;"",VLOOKUP(CONCATENATE(D886,"-",E886),'[2]Three Phase - UG'!$C$8:$T$18,10,FALSE),""),"")</f>
        <v/>
      </c>
      <c r="L886" s="679" t="str">
        <f>IF(D886&lt;&gt;"",IF(E886&lt;&gt;"",VLOOKUP(CONCATENATE(D886,"-",E886),'[2]Three Phase - UG'!$C$8:$T$18,12,FALSE),""),"")</f>
        <v/>
      </c>
      <c r="M886" s="679" t="str">
        <f>IF(D886&lt;&gt;"",IF(E886&lt;&gt;"",VLOOKUP(CONCATENATE(D886,"-",E886),'[2]Three Phase - UG'!$C$8:$T$18,13,FALSE),""),"")</f>
        <v/>
      </c>
      <c r="N886" s="678" t="str">
        <f>IF(D886&lt;&gt;"",IF(E886&lt;&gt;"",VLOOKUP(CONCATENATE(D886,"-",E886),'[2]Three Phase - UG'!$C$8:$T$18,15,FALSE)*1000000,""),"")</f>
        <v/>
      </c>
      <c r="O886" s="679"/>
      <c r="P886" s="678"/>
      <c r="W886" s="671"/>
      <c r="X886" s="606"/>
      <c r="Y886" s="606"/>
      <c r="Z886" s="606"/>
      <c r="AA886" s="606"/>
      <c r="AB886" s="606"/>
      <c r="AC886" s="606"/>
      <c r="AD886" s="606"/>
      <c r="AE886" s="606"/>
      <c r="AF886" s="625"/>
      <c r="AG886" s="625"/>
      <c r="AH886" s="625"/>
      <c r="AI886" s="625"/>
      <c r="AJ886" s="625"/>
      <c r="AK886" s="625"/>
      <c r="AL886" s="625"/>
      <c r="AM886" s="625"/>
    </row>
    <row r="887" spans="2:39" s="672" customFormat="1" x14ac:dyDescent="0.25">
      <c r="B887" s="677"/>
      <c r="C887" s="677"/>
      <c r="D887" s="676"/>
      <c r="E887" s="675"/>
      <c r="F887" s="675"/>
      <c r="G887" s="673"/>
      <c r="H887" s="674"/>
      <c r="I887" s="673"/>
      <c r="J887" s="679" t="str">
        <f>IF(D887&lt;&gt;"",IF(E887&lt;&gt;"",VLOOKUP(CONCATENATE(D887,"-",E887),'[2]Three Phase - UG'!$C$8:$T$18,9,FALSE),""),"")</f>
        <v/>
      </c>
      <c r="K887" s="679" t="str">
        <f>IF(D887&lt;&gt;"",IF(E887&lt;&gt;"",VLOOKUP(CONCATENATE(D887,"-",E887),'[2]Three Phase - UG'!$C$8:$T$18,10,FALSE),""),"")</f>
        <v/>
      </c>
      <c r="L887" s="679" t="str">
        <f>IF(D887&lt;&gt;"",IF(E887&lt;&gt;"",VLOOKUP(CONCATENATE(D887,"-",E887),'[2]Three Phase - UG'!$C$8:$T$18,12,FALSE),""),"")</f>
        <v/>
      </c>
      <c r="M887" s="679" t="str">
        <f>IF(D887&lt;&gt;"",IF(E887&lt;&gt;"",VLOOKUP(CONCATENATE(D887,"-",E887),'[2]Three Phase - UG'!$C$8:$T$18,13,FALSE),""),"")</f>
        <v/>
      </c>
      <c r="N887" s="678" t="str">
        <f>IF(D887&lt;&gt;"",IF(E887&lt;&gt;"",VLOOKUP(CONCATENATE(D887,"-",E887),'[2]Three Phase - UG'!$C$8:$T$18,15,FALSE)*1000000,""),"")</f>
        <v/>
      </c>
      <c r="O887" s="679"/>
      <c r="P887" s="678"/>
      <c r="W887" s="671"/>
      <c r="X887" s="606"/>
      <c r="Y887" s="606"/>
      <c r="Z887" s="606"/>
      <c r="AA887" s="606"/>
      <c r="AB887" s="606"/>
      <c r="AC887" s="606"/>
      <c r="AD887" s="606"/>
      <c r="AE887" s="606"/>
      <c r="AF887" s="625"/>
      <c r="AG887" s="625"/>
      <c r="AH887" s="625"/>
      <c r="AI887" s="625"/>
      <c r="AJ887" s="625"/>
      <c r="AK887" s="625"/>
      <c r="AL887" s="625"/>
      <c r="AM887" s="625"/>
    </row>
    <row r="888" spans="2:39" s="672" customFormat="1" x14ac:dyDescent="0.25">
      <c r="B888" s="677"/>
      <c r="C888" s="677"/>
      <c r="D888" s="676"/>
      <c r="E888" s="675"/>
      <c r="F888" s="675"/>
      <c r="G888" s="673"/>
      <c r="H888" s="674"/>
      <c r="I888" s="673"/>
      <c r="J888" s="679" t="str">
        <f>IF(D888&lt;&gt;"",IF(E888&lt;&gt;"",VLOOKUP(CONCATENATE(D888,"-",E888),'[2]Three Phase - UG'!$C$8:$T$18,9,FALSE),""),"")</f>
        <v/>
      </c>
      <c r="K888" s="679" t="str">
        <f>IF(D888&lt;&gt;"",IF(E888&lt;&gt;"",VLOOKUP(CONCATENATE(D888,"-",E888),'[2]Three Phase - UG'!$C$8:$T$18,10,FALSE),""),"")</f>
        <v/>
      </c>
      <c r="L888" s="679" t="str">
        <f>IF(D888&lt;&gt;"",IF(E888&lt;&gt;"",VLOOKUP(CONCATENATE(D888,"-",E888),'[2]Three Phase - UG'!$C$8:$T$18,12,FALSE),""),"")</f>
        <v/>
      </c>
      <c r="M888" s="679" t="str">
        <f>IF(D888&lt;&gt;"",IF(E888&lt;&gt;"",VLOOKUP(CONCATENATE(D888,"-",E888),'[2]Three Phase - UG'!$C$8:$T$18,13,FALSE),""),"")</f>
        <v/>
      </c>
      <c r="N888" s="678" t="str">
        <f>IF(D888&lt;&gt;"",IF(E888&lt;&gt;"",VLOOKUP(CONCATENATE(D888,"-",E888),'[2]Three Phase - UG'!$C$8:$T$18,15,FALSE)*1000000,""),"")</f>
        <v/>
      </c>
      <c r="O888" s="679"/>
      <c r="P888" s="678"/>
      <c r="W888" s="671"/>
      <c r="X888" s="606"/>
      <c r="Y888" s="606"/>
      <c r="Z888" s="606"/>
      <c r="AA888" s="606"/>
      <c r="AB888" s="606"/>
      <c r="AC888" s="606"/>
      <c r="AD888" s="606"/>
      <c r="AE888" s="606"/>
      <c r="AF888" s="625"/>
      <c r="AG888" s="625"/>
      <c r="AH888" s="625"/>
      <c r="AI888" s="625"/>
      <c r="AJ888" s="625"/>
      <c r="AK888" s="625"/>
      <c r="AL888" s="625"/>
      <c r="AM888" s="625"/>
    </row>
    <row r="889" spans="2:39" s="672" customFormat="1" x14ac:dyDescent="0.25">
      <c r="B889" s="677"/>
      <c r="C889" s="677"/>
      <c r="D889" s="676"/>
      <c r="E889" s="675"/>
      <c r="F889" s="675"/>
      <c r="G889" s="673"/>
      <c r="H889" s="674"/>
      <c r="I889" s="673"/>
      <c r="J889" s="679" t="str">
        <f>IF(D889&lt;&gt;"",IF(E889&lt;&gt;"",VLOOKUP(CONCATENATE(D889,"-",E889),'[2]Three Phase - UG'!$C$8:$T$18,9,FALSE),""),"")</f>
        <v/>
      </c>
      <c r="K889" s="679" t="str">
        <f>IF(D889&lt;&gt;"",IF(E889&lt;&gt;"",VLOOKUP(CONCATENATE(D889,"-",E889),'[2]Three Phase - UG'!$C$8:$T$18,10,FALSE),""),"")</f>
        <v/>
      </c>
      <c r="L889" s="679" t="str">
        <f>IF(D889&lt;&gt;"",IF(E889&lt;&gt;"",VLOOKUP(CONCATENATE(D889,"-",E889),'[2]Three Phase - UG'!$C$8:$T$18,12,FALSE),""),"")</f>
        <v/>
      </c>
      <c r="M889" s="679" t="str">
        <f>IF(D889&lt;&gt;"",IF(E889&lt;&gt;"",VLOOKUP(CONCATENATE(D889,"-",E889),'[2]Three Phase - UG'!$C$8:$T$18,13,FALSE),""),"")</f>
        <v/>
      </c>
      <c r="N889" s="678" t="str">
        <f>IF(D889&lt;&gt;"",IF(E889&lt;&gt;"",VLOOKUP(CONCATENATE(D889,"-",E889),'[2]Three Phase - UG'!$C$8:$T$18,15,FALSE)*1000000,""),"")</f>
        <v/>
      </c>
      <c r="O889" s="679"/>
      <c r="P889" s="678"/>
      <c r="W889" s="671"/>
      <c r="X889" s="606"/>
      <c r="Y889" s="606"/>
      <c r="Z889" s="606"/>
      <c r="AA889" s="606"/>
      <c r="AB889" s="606"/>
      <c r="AC889" s="606"/>
      <c r="AD889" s="606"/>
      <c r="AE889" s="606"/>
      <c r="AF889" s="625"/>
      <c r="AG889" s="625"/>
      <c r="AH889" s="625"/>
      <c r="AI889" s="625"/>
      <c r="AJ889" s="625"/>
      <c r="AK889" s="625"/>
      <c r="AL889" s="625"/>
      <c r="AM889" s="625"/>
    </row>
    <row r="890" spans="2:39" s="672" customFormat="1" x14ac:dyDescent="0.25">
      <c r="B890" s="677"/>
      <c r="C890" s="677"/>
      <c r="D890" s="676"/>
      <c r="E890" s="675"/>
      <c r="F890" s="675"/>
      <c r="G890" s="673"/>
      <c r="H890" s="674"/>
      <c r="I890" s="673"/>
      <c r="J890" s="679" t="str">
        <f>IF(D890&lt;&gt;"",IF(E890&lt;&gt;"",VLOOKUP(CONCATENATE(D890,"-",E890),'[2]Three Phase - UG'!$C$8:$T$18,9,FALSE),""),"")</f>
        <v/>
      </c>
      <c r="K890" s="679" t="str">
        <f>IF(D890&lt;&gt;"",IF(E890&lt;&gt;"",VLOOKUP(CONCATENATE(D890,"-",E890),'[2]Three Phase - UG'!$C$8:$T$18,10,FALSE),""),"")</f>
        <v/>
      </c>
      <c r="L890" s="679" t="str">
        <f>IF(D890&lt;&gt;"",IF(E890&lt;&gt;"",VLOOKUP(CONCATENATE(D890,"-",E890),'[2]Three Phase - UG'!$C$8:$T$18,12,FALSE),""),"")</f>
        <v/>
      </c>
      <c r="M890" s="679" t="str">
        <f>IF(D890&lt;&gt;"",IF(E890&lt;&gt;"",VLOOKUP(CONCATENATE(D890,"-",E890),'[2]Three Phase - UG'!$C$8:$T$18,13,FALSE),""),"")</f>
        <v/>
      </c>
      <c r="N890" s="678" t="str">
        <f>IF(D890&lt;&gt;"",IF(E890&lt;&gt;"",VLOOKUP(CONCATENATE(D890,"-",E890),'[2]Three Phase - UG'!$C$8:$T$18,15,FALSE)*1000000,""),"")</f>
        <v/>
      </c>
      <c r="O890" s="679"/>
      <c r="P890" s="678"/>
      <c r="W890" s="671"/>
      <c r="X890" s="606"/>
      <c r="Y890" s="606"/>
      <c r="Z890" s="606"/>
      <c r="AA890" s="606"/>
      <c r="AB890" s="606"/>
      <c r="AC890" s="606"/>
      <c r="AD890" s="606"/>
      <c r="AE890" s="606"/>
      <c r="AF890" s="625"/>
      <c r="AG890" s="625"/>
      <c r="AH890" s="625"/>
      <c r="AI890" s="625"/>
      <c r="AJ890" s="625"/>
      <c r="AK890" s="625"/>
      <c r="AL890" s="625"/>
      <c r="AM890" s="625"/>
    </row>
    <row r="891" spans="2:39" s="672" customFormat="1" x14ac:dyDescent="0.25">
      <c r="B891" s="677"/>
      <c r="C891" s="677"/>
      <c r="D891" s="676"/>
      <c r="E891" s="675"/>
      <c r="F891" s="675"/>
      <c r="G891" s="673"/>
      <c r="H891" s="674"/>
      <c r="I891" s="673"/>
      <c r="J891" s="679" t="str">
        <f>IF(D891&lt;&gt;"",IF(E891&lt;&gt;"",VLOOKUP(CONCATENATE(D891,"-",E891),'[2]Three Phase - UG'!$C$8:$T$18,9,FALSE),""),"")</f>
        <v/>
      </c>
      <c r="K891" s="679" t="str">
        <f>IF(D891&lt;&gt;"",IF(E891&lt;&gt;"",VLOOKUP(CONCATENATE(D891,"-",E891),'[2]Three Phase - UG'!$C$8:$T$18,10,FALSE),""),"")</f>
        <v/>
      </c>
      <c r="L891" s="679" t="str">
        <f>IF(D891&lt;&gt;"",IF(E891&lt;&gt;"",VLOOKUP(CONCATENATE(D891,"-",E891),'[2]Three Phase - UG'!$C$8:$T$18,12,FALSE),""),"")</f>
        <v/>
      </c>
      <c r="M891" s="679" t="str">
        <f>IF(D891&lt;&gt;"",IF(E891&lt;&gt;"",VLOOKUP(CONCATENATE(D891,"-",E891),'[2]Three Phase - UG'!$C$8:$T$18,13,FALSE),""),"")</f>
        <v/>
      </c>
      <c r="N891" s="678" t="str">
        <f>IF(D891&lt;&gt;"",IF(E891&lt;&gt;"",VLOOKUP(CONCATENATE(D891,"-",E891),'[2]Three Phase - UG'!$C$8:$T$18,15,FALSE)*1000000,""),"")</f>
        <v/>
      </c>
      <c r="O891" s="679"/>
      <c r="P891" s="678"/>
      <c r="W891" s="671"/>
      <c r="X891" s="606"/>
      <c r="Y891" s="606"/>
      <c r="Z891" s="606"/>
      <c r="AA891" s="606"/>
      <c r="AB891" s="606"/>
      <c r="AC891" s="606"/>
      <c r="AD891" s="606"/>
      <c r="AE891" s="606"/>
      <c r="AF891" s="625"/>
      <c r="AG891" s="625"/>
      <c r="AH891" s="625"/>
      <c r="AI891" s="625"/>
      <c r="AJ891" s="625"/>
      <c r="AK891" s="625"/>
      <c r="AL891" s="625"/>
      <c r="AM891" s="625"/>
    </row>
    <row r="892" spans="2:39" s="672" customFormat="1" x14ac:dyDescent="0.25">
      <c r="B892" s="677"/>
      <c r="C892" s="677"/>
      <c r="D892" s="676"/>
      <c r="E892" s="675"/>
      <c r="F892" s="675"/>
      <c r="G892" s="673"/>
      <c r="H892" s="674"/>
      <c r="I892" s="673"/>
      <c r="J892" s="679" t="str">
        <f>IF(D892&lt;&gt;"",IF(E892&lt;&gt;"",VLOOKUP(CONCATENATE(D892,"-",E892),'[2]Three Phase - UG'!$C$8:$T$18,9,FALSE),""),"")</f>
        <v/>
      </c>
      <c r="K892" s="679" t="str">
        <f>IF(D892&lt;&gt;"",IF(E892&lt;&gt;"",VLOOKUP(CONCATENATE(D892,"-",E892),'[2]Three Phase - UG'!$C$8:$T$18,10,FALSE),""),"")</f>
        <v/>
      </c>
      <c r="L892" s="679" t="str">
        <f>IF(D892&lt;&gt;"",IF(E892&lt;&gt;"",VLOOKUP(CONCATENATE(D892,"-",E892),'[2]Three Phase - UG'!$C$8:$T$18,12,FALSE),""),"")</f>
        <v/>
      </c>
      <c r="M892" s="679" t="str">
        <f>IF(D892&lt;&gt;"",IF(E892&lt;&gt;"",VLOOKUP(CONCATENATE(D892,"-",E892),'[2]Three Phase - UG'!$C$8:$T$18,13,FALSE),""),"")</f>
        <v/>
      </c>
      <c r="N892" s="678" t="str">
        <f>IF(D892&lt;&gt;"",IF(E892&lt;&gt;"",VLOOKUP(CONCATENATE(D892,"-",E892),'[2]Three Phase - UG'!$C$8:$T$18,15,FALSE)*1000000,""),"")</f>
        <v/>
      </c>
      <c r="O892" s="679"/>
      <c r="P892" s="678"/>
      <c r="W892" s="671"/>
      <c r="X892" s="606"/>
      <c r="Y892" s="606"/>
      <c r="Z892" s="606"/>
      <c r="AA892" s="606"/>
      <c r="AB892" s="606"/>
      <c r="AC892" s="606"/>
      <c r="AD892" s="606"/>
      <c r="AE892" s="606"/>
      <c r="AF892" s="625"/>
      <c r="AG892" s="625"/>
      <c r="AH892" s="625"/>
      <c r="AI892" s="625"/>
      <c r="AJ892" s="625"/>
      <c r="AK892" s="625"/>
      <c r="AL892" s="625"/>
      <c r="AM892" s="625"/>
    </row>
    <row r="893" spans="2:39" s="672" customFormat="1" x14ac:dyDescent="0.25">
      <c r="B893" s="677"/>
      <c r="C893" s="677"/>
      <c r="D893" s="676"/>
      <c r="E893" s="675"/>
      <c r="F893" s="675"/>
      <c r="G893" s="673"/>
      <c r="H893" s="674"/>
      <c r="I893" s="673"/>
      <c r="J893" s="679" t="str">
        <f>IF(D893&lt;&gt;"",IF(E893&lt;&gt;"",VLOOKUP(CONCATENATE(D893,"-",E893),'[2]Three Phase - UG'!$C$8:$T$18,9,FALSE),""),"")</f>
        <v/>
      </c>
      <c r="K893" s="679" t="str">
        <f>IF(D893&lt;&gt;"",IF(E893&lt;&gt;"",VLOOKUP(CONCATENATE(D893,"-",E893),'[2]Three Phase - UG'!$C$8:$T$18,10,FALSE),""),"")</f>
        <v/>
      </c>
      <c r="L893" s="679" t="str">
        <f>IF(D893&lt;&gt;"",IF(E893&lt;&gt;"",VLOOKUP(CONCATENATE(D893,"-",E893),'[2]Three Phase - UG'!$C$8:$T$18,12,FALSE),""),"")</f>
        <v/>
      </c>
      <c r="M893" s="679" t="str">
        <f>IF(D893&lt;&gt;"",IF(E893&lt;&gt;"",VLOOKUP(CONCATENATE(D893,"-",E893),'[2]Three Phase - UG'!$C$8:$T$18,13,FALSE),""),"")</f>
        <v/>
      </c>
      <c r="N893" s="678" t="str">
        <f>IF(D893&lt;&gt;"",IF(E893&lt;&gt;"",VLOOKUP(CONCATENATE(D893,"-",E893),'[2]Three Phase - UG'!$C$8:$T$18,15,FALSE)*1000000,""),"")</f>
        <v/>
      </c>
      <c r="O893" s="679"/>
      <c r="P893" s="678"/>
      <c r="W893" s="671"/>
      <c r="X893" s="606"/>
      <c r="Y893" s="606"/>
      <c r="Z893" s="606"/>
      <c r="AA893" s="606"/>
      <c r="AB893" s="606"/>
      <c r="AC893" s="606"/>
      <c r="AD893" s="606"/>
      <c r="AE893" s="606"/>
      <c r="AF893" s="625"/>
      <c r="AG893" s="625"/>
      <c r="AH893" s="625"/>
      <c r="AI893" s="625"/>
      <c r="AJ893" s="625"/>
      <c r="AK893" s="625"/>
      <c r="AL893" s="625"/>
      <c r="AM893" s="625"/>
    </row>
    <row r="894" spans="2:39" s="672" customFormat="1" x14ac:dyDescent="0.25">
      <c r="B894" s="677"/>
      <c r="C894" s="677"/>
      <c r="D894" s="676"/>
      <c r="E894" s="675"/>
      <c r="F894" s="675"/>
      <c r="G894" s="673"/>
      <c r="H894" s="674"/>
      <c r="I894" s="673"/>
      <c r="J894" s="679" t="str">
        <f>IF(D894&lt;&gt;"",IF(E894&lt;&gt;"",VLOOKUP(CONCATENATE(D894,"-",E894),'[2]Three Phase - UG'!$C$8:$T$18,9,FALSE),""),"")</f>
        <v/>
      </c>
      <c r="K894" s="679" t="str">
        <f>IF(D894&lt;&gt;"",IF(E894&lt;&gt;"",VLOOKUP(CONCATENATE(D894,"-",E894),'[2]Three Phase - UG'!$C$8:$T$18,10,FALSE),""),"")</f>
        <v/>
      </c>
      <c r="L894" s="679" t="str">
        <f>IF(D894&lt;&gt;"",IF(E894&lt;&gt;"",VLOOKUP(CONCATENATE(D894,"-",E894),'[2]Three Phase - UG'!$C$8:$T$18,12,FALSE),""),"")</f>
        <v/>
      </c>
      <c r="M894" s="679" t="str">
        <f>IF(D894&lt;&gt;"",IF(E894&lt;&gt;"",VLOOKUP(CONCATENATE(D894,"-",E894),'[2]Three Phase - UG'!$C$8:$T$18,13,FALSE),""),"")</f>
        <v/>
      </c>
      <c r="N894" s="678" t="str">
        <f>IF(D894&lt;&gt;"",IF(E894&lt;&gt;"",VLOOKUP(CONCATENATE(D894,"-",E894),'[2]Three Phase - UG'!$C$8:$T$18,15,FALSE)*1000000,""),"")</f>
        <v/>
      </c>
      <c r="O894" s="679"/>
      <c r="P894" s="678"/>
      <c r="W894" s="671"/>
      <c r="X894" s="606"/>
      <c r="Y894" s="606"/>
      <c r="Z894" s="606"/>
      <c r="AA894" s="606"/>
      <c r="AB894" s="606"/>
      <c r="AC894" s="606"/>
      <c r="AD894" s="606"/>
      <c r="AE894" s="606"/>
      <c r="AF894" s="625"/>
      <c r="AG894" s="625"/>
      <c r="AH894" s="625"/>
      <c r="AI894" s="625"/>
      <c r="AJ894" s="625"/>
      <c r="AK894" s="625"/>
      <c r="AL894" s="625"/>
      <c r="AM894" s="625"/>
    </row>
    <row r="895" spans="2:39" s="672" customFormat="1" x14ac:dyDescent="0.25">
      <c r="B895" s="677"/>
      <c r="C895" s="677"/>
      <c r="D895" s="676"/>
      <c r="E895" s="675"/>
      <c r="F895" s="675"/>
      <c r="G895" s="673"/>
      <c r="H895" s="674"/>
      <c r="I895" s="673"/>
      <c r="J895" s="679" t="str">
        <f>IF(D895&lt;&gt;"",IF(E895&lt;&gt;"",VLOOKUP(CONCATENATE(D895,"-",E895),'[2]Three Phase - UG'!$C$8:$T$18,9,FALSE),""),"")</f>
        <v/>
      </c>
      <c r="K895" s="679" t="str">
        <f>IF(D895&lt;&gt;"",IF(E895&lt;&gt;"",VLOOKUP(CONCATENATE(D895,"-",E895),'[2]Three Phase - UG'!$C$8:$T$18,10,FALSE),""),"")</f>
        <v/>
      </c>
      <c r="L895" s="679" t="str">
        <f>IF(D895&lt;&gt;"",IF(E895&lt;&gt;"",VLOOKUP(CONCATENATE(D895,"-",E895),'[2]Three Phase - UG'!$C$8:$T$18,12,FALSE),""),"")</f>
        <v/>
      </c>
      <c r="M895" s="679" t="str">
        <f>IF(D895&lt;&gt;"",IF(E895&lt;&gt;"",VLOOKUP(CONCATENATE(D895,"-",E895),'[2]Three Phase - UG'!$C$8:$T$18,13,FALSE),""),"")</f>
        <v/>
      </c>
      <c r="N895" s="678" t="str">
        <f>IF(D895&lt;&gt;"",IF(E895&lt;&gt;"",VLOOKUP(CONCATENATE(D895,"-",E895),'[2]Three Phase - UG'!$C$8:$T$18,15,FALSE)*1000000,""),"")</f>
        <v/>
      </c>
      <c r="O895" s="679"/>
      <c r="P895" s="678"/>
      <c r="W895" s="671"/>
      <c r="X895" s="606"/>
      <c r="Y895" s="606"/>
      <c r="Z895" s="606"/>
      <c r="AA895" s="606"/>
      <c r="AB895" s="606"/>
      <c r="AC895" s="606"/>
      <c r="AD895" s="606"/>
      <c r="AE895" s="606"/>
      <c r="AF895" s="625"/>
      <c r="AG895" s="625"/>
      <c r="AH895" s="625"/>
      <c r="AI895" s="625"/>
      <c r="AJ895" s="625"/>
      <c r="AK895" s="625"/>
      <c r="AL895" s="625"/>
      <c r="AM895" s="625"/>
    </row>
    <row r="896" spans="2:39" s="672" customFormat="1" x14ac:dyDescent="0.25">
      <c r="B896" s="677"/>
      <c r="C896" s="677"/>
      <c r="D896" s="676"/>
      <c r="E896" s="675"/>
      <c r="F896" s="675"/>
      <c r="G896" s="673"/>
      <c r="H896" s="674"/>
      <c r="I896" s="673"/>
      <c r="J896" s="679" t="str">
        <f>IF(D896&lt;&gt;"",IF(E896&lt;&gt;"",VLOOKUP(CONCATENATE(D896,"-",E896),'[2]Three Phase - UG'!$C$8:$T$18,9,FALSE),""),"")</f>
        <v/>
      </c>
      <c r="K896" s="679" t="str">
        <f>IF(D896&lt;&gt;"",IF(E896&lt;&gt;"",VLOOKUP(CONCATENATE(D896,"-",E896),'[2]Three Phase - UG'!$C$8:$T$18,10,FALSE),""),"")</f>
        <v/>
      </c>
      <c r="L896" s="679" t="str">
        <f>IF(D896&lt;&gt;"",IF(E896&lt;&gt;"",VLOOKUP(CONCATENATE(D896,"-",E896),'[2]Three Phase - UG'!$C$8:$T$18,12,FALSE),""),"")</f>
        <v/>
      </c>
      <c r="M896" s="679" t="str">
        <f>IF(D896&lt;&gt;"",IF(E896&lt;&gt;"",VLOOKUP(CONCATENATE(D896,"-",E896),'[2]Three Phase - UG'!$C$8:$T$18,13,FALSE),""),"")</f>
        <v/>
      </c>
      <c r="N896" s="678" t="str">
        <f>IF(D896&lt;&gt;"",IF(E896&lt;&gt;"",VLOOKUP(CONCATENATE(D896,"-",E896),'[2]Three Phase - UG'!$C$8:$T$18,15,FALSE)*1000000,""),"")</f>
        <v/>
      </c>
      <c r="O896" s="679"/>
      <c r="P896" s="678"/>
      <c r="W896" s="671"/>
      <c r="X896" s="606"/>
      <c r="Y896" s="606"/>
      <c r="Z896" s="606"/>
      <c r="AA896" s="606"/>
      <c r="AB896" s="606"/>
      <c r="AC896" s="606"/>
      <c r="AD896" s="606"/>
      <c r="AE896" s="606"/>
      <c r="AF896" s="625"/>
      <c r="AG896" s="625"/>
      <c r="AH896" s="625"/>
      <c r="AI896" s="625"/>
      <c r="AJ896" s="625"/>
      <c r="AK896" s="625"/>
      <c r="AL896" s="625"/>
      <c r="AM896" s="625"/>
    </row>
    <row r="897" spans="2:39" s="672" customFormat="1" x14ac:dyDescent="0.25">
      <c r="B897" s="677"/>
      <c r="C897" s="677"/>
      <c r="D897" s="676"/>
      <c r="E897" s="675"/>
      <c r="F897" s="675"/>
      <c r="G897" s="673"/>
      <c r="H897" s="674"/>
      <c r="I897" s="673"/>
      <c r="J897" s="679" t="str">
        <f>IF(D897&lt;&gt;"",IF(E897&lt;&gt;"",VLOOKUP(CONCATENATE(D897,"-",E897),'[2]Three Phase - UG'!$C$8:$T$18,9,FALSE),""),"")</f>
        <v/>
      </c>
      <c r="K897" s="679" t="str">
        <f>IF(D897&lt;&gt;"",IF(E897&lt;&gt;"",VLOOKUP(CONCATENATE(D897,"-",E897),'[2]Three Phase - UG'!$C$8:$T$18,10,FALSE),""),"")</f>
        <v/>
      </c>
      <c r="L897" s="679" t="str">
        <f>IF(D897&lt;&gt;"",IF(E897&lt;&gt;"",VLOOKUP(CONCATENATE(D897,"-",E897),'[2]Three Phase - UG'!$C$8:$T$18,12,FALSE),""),"")</f>
        <v/>
      </c>
      <c r="M897" s="679" t="str">
        <f>IF(D897&lt;&gt;"",IF(E897&lt;&gt;"",VLOOKUP(CONCATENATE(D897,"-",E897),'[2]Three Phase - UG'!$C$8:$T$18,13,FALSE),""),"")</f>
        <v/>
      </c>
      <c r="N897" s="678" t="str">
        <f>IF(D897&lt;&gt;"",IF(E897&lt;&gt;"",VLOOKUP(CONCATENATE(D897,"-",E897),'[2]Three Phase - UG'!$C$8:$T$18,15,FALSE)*1000000,""),"")</f>
        <v/>
      </c>
      <c r="O897" s="679"/>
      <c r="P897" s="678"/>
      <c r="W897" s="671"/>
      <c r="X897" s="606"/>
      <c r="Y897" s="606"/>
      <c r="Z897" s="606"/>
      <c r="AA897" s="606"/>
      <c r="AB897" s="606"/>
      <c r="AC897" s="606"/>
      <c r="AD897" s="606"/>
      <c r="AE897" s="606"/>
      <c r="AF897" s="625"/>
      <c r="AG897" s="625"/>
      <c r="AH897" s="625"/>
      <c r="AI897" s="625"/>
      <c r="AJ897" s="625"/>
      <c r="AK897" s="625"/>
      <c r="AL897" s="625"/>
      <c r="AM897" s="625"/>
    </row>
    <row r="898" spans="2:39" s="672" customFormat="1" x14ac:dyDescent="0.25">
      <c r="B898" s="677"/>
      <c r="C898" s="677"/>
      <c r="D898" s="676"/>
      <c r="E898" s="675"/>
      <c r="F898" s="675"/>
      <c r="G898" s="673"/>
      <c r="H898" s="674"/>
      <c r="I898" s="673"/>
      <c r="J898" s="679" t="str">
        <f>IF(D898&lt;&gt;"",IF(E898&lt;&gt;"",VLOOKUP(CONCATENATE(D898,"-",E898),'[2]Three Phase - UG'!$C$8:$T$18,9,FALSE),""),"")</f>
        <v/>
      </c>
      <c r="K898" s="679" t="str">
        <f>IF(D898&lt;&gt;"",IF(E898&lt;&gt;"",VLOOKUP(CONCATENATE(D898,"-",E898),'[2]Three Phase - UG'!$C$8:$T$18,10,FALSE),""),"")</f>
        <v/>
      </c>
      <c r="L898" s="679" t="str">
        <f>IF(D898&lt;&gt;"",IF(E898&lt;&gt;"",VLOOKUP(CONCATENATE(D898,"-",E898),'[2]Three Phase - UG'!$C$8:$T$18,12,FALSE),""),"")</f>
        <v/>
      </c>
      <c r="M898" s="679" t="str">
        <f>IF(D898&lt;&gt;"",IF(E898&lt;&gt;"",VLOOKUP(CONCATENATE(D898,"-",E898),'[2]Three Phase - UG'!$C$8:$T$18,13,FALSE),""),"")</f>
        <v/>
      </c>
      <c r="N898" s="678" t="str">
        <f>IF(D898&lt;&gt;"",IF(E898&lt;&gt;"",VLOOKUP(CONCATENATE(D898,"-",E898),'[2]Three Phase - UG'!$C$8:$T$18,15,FALSE)*1000000,""),"")</f>
        <v/>
      </c>
      <c r="O898" s="679"/>
      <c r="P898" s="678"/>
      <c r="W898" s="671"/>
      <c r="X898" s="606"/>
      <c r="Y898" s="606"/>
      <c r="Z898" s="606"/>
      <c r="AA898" s="606"/>
      <c r="AB898" s="606"/>
      <c r="AC898" s="606"/>
      <c r="AD898" s="606"/>
      <c r="AE898" s="606"/>
      <c r="AF898" s="625"/>
      <c r="AG898" s="625"/>
      <c r="AH898" s="625"/>
      <c r="AI898" s="625"/>
      <c r="AJ898" s="625"/>
      <c r="AK898" s="625"/>
      <c r="AL898" s="625"/>
      <c r="AM898" s="625"/>
    </row>
    <row r="899" spans="2:39" s="672" customFormat="1" x14ac:dyDescent="0.25">
      <c r="B899" s="677"/>
      <c r="C899" s="677"/>
      <c r="D899" s="676"/>
      <c r="E899" s="675"/>
      <c r="F899" s="675"/>
      <c r="G899" s="673"/>
      <c r="H899" s="674"/>
      <c r="I899" s="673"/>
      <c r="J899" s="679" t="str">
        <f>IF(D899&lt;&gt;"",IF(E899&lt;&gt;"",VLOOKUP(CONCATENATE(D899,"-",E899),'[2]Three Phase - UG'!$C$8:$T$18,9,FALSE),""),"")</f>
        <v/>
      </c>
      <c r="K899" s="679" t="str">
        <f>IF(D899&lt;&gt;"",IF(E899&lt;&gt;"",VLOOKUP(CONCATENATE(D899,"-",E899),'[2]Three Phase - UG'!$C$8:$T$18,10,FALSE),""),"")</f>
        <v/>
      </c>
      <c r="L899" s="679" t="str">
        <f>IF(D899&lt;&gt;"",IF(E899&lt;&gt;"",VLOOKUP(CONCATENATE(D899,"-",E899),'[2]Three Phase - UG'!$C$8:$T$18,12,FALSE),""),"")</f>
        <v/>
      </c>
      <c r="M899" s="679" t="str">
        <f>IF(D899&lt;&gt;"",IF(E899&lt;&gt;"",VLOOKUP(CONCATENATE(D899,"-",E899),'[2]Three Phase - UG'!$C$8:$T$18,13,FALSE),""),"")</f>
        <v/>
      </c>
      <c r="N899" s="678" t="str">
        <f>IF(D899&lt;&gt;"",IF(E899&lt;&gt;"",VLOOKUP(CONCATENATE(D899,"-",E899),'[2]Three Phase - UG'!$C$8:$T$18,15,FALSE)*1000000,""),"")</f>
        <v/>
      </c>
      <c r="O899" s="679"/>
      <c r="P899" s="678"/>
      <c r="W899" s="671"/>
      <c r="X899" s="606"/>
      <c r="Y899" s="606"/>
      <c r="Z899" s="606"/>
      <c r="AA899" s="606"/>
      <c r="AB899" s="606"/>
      <c r="AC899" s="606"/>
      <c r="AD899" s="606"/>
      <c r="AE899" s="606"/>
      <c r="AF899" s="625"/>
      <c r="AG899" s="625"/>
      <c r="AH899" s="625"/>
      <c r="AI899" s="625"/>
      <c r="AJ899" s="625"/>
      <c r="AK899" s="625"/>
      <c r="AL899" s="625"/>
      <c r="AM899" s="625"/>
    </row>
    <row r="900" spans="2:39" s="672" customFormat="1" x14ac:dyDescent="0.25">
      <c r="B900" s="677"/>
      <c r="C900" s="677"/>
      <c r="D900" s="676"/>
      <c r="E900" s="675"/>
      <c r="F900" s="675"/>
      <c r="G900" s="673"/>
      <c r="H900" s="674"/>
      <c r="I900" s="673"/>
      <c r="J900" s="679" t="str">
        <f>IF(D900&lt;&gt;"",IF(E900&lt;&gt;"",VLOOKUP(CONCATENATE(D900,"-",E900),'[2]Three Phase - UG'!$C$8:$T$18,9,FALSE),""),"")</f>
        <v/>
      </c>
      <c r="K900" s="679" t="str">
        <f>IF(D900&lt;&gt;"",IF(E900&lt;&gt;"",VLOOKUP(CONCATENATE(D900,"-",E900),'[2]Three Phase - UG'!$C$8:$T$18,10,FALSE),""),"")</f>
        <v/>
      </c>
      <c r="L900" s="679" t="str">
        <f>IF(D900&lt;&gt;"",IF(E900&lt;&gt;"",VLOOKUP(CONCATENATE(D900,"-",E900),'[2]Three Phase - UG'!$C$8:$T$18,12,FALSE),""),"")</f>
        <v/>
      </c>
      <c r="M900" s="679" t="str">
        <f>IF(D900&lt;&gt;"",IF(E900&lt;&gt;"",VLOOKUP(CONCATENATE(D900,"-",E900),'[2]Three Phase - UG'!$C$8:$T$18,13,FALSE),""),"")</f>
        <v/>
      </c>
      <c r="N900" s="678" t="str">
        <f>IF(D900&lt;&gt;"",IF(E900&lt;&gt;"",VLOOKUP(CONCATENATE(D900,"-",E900),'[2]Three Phase - UG'!$C$8:$T$18,15,FALSE)*1000000,""),"")</f>
        <v/>
      </c>
      <c r="O900" s="679"/>
      <c r="P900" s="678"/>
      <c r="W900" s="671"/>
      <c r="X900" s="606"/>
      <c r="Y900" s="606"/>
      <c r="Z900" s="606"/>
      <c r="AA900" s="606"/>
      <c r="AB900" s="606"/>
      <c r="AC900" s="606"/>
      <c r="AD900" s="606"/>
      <c r="AE900" s="606"/>
      <c r="AF900" s="625"/>
      <c r="AG900" s="625"/>
      <c r="AH900" s="625"/>
      <c r="AI900" s="625"/>
      <c r="AJ900" s="625"/>
      <c r="AK900" s="625"/>
      <c r="AL900" s="625"/>
      <c r="AM900" s="625"/>
    </row>
    <row r="901" spans="2:39" s="672" customFormat="1" x14ac:dyDescent="0.25">
      <c r="B901" s="677"/>
      <c r="C901" s="677"/>
      <c r="D901" s="676"/>
      <c r="E901" s="675"/>
      <c r="F901" s="675"/>
      <c r="G901" s="673"/>
      <c r="H901" s="674"/>
      <c r="I901" s="673"/>
      <c r="J901" s="679" t="str">
        <f>IF(D901&lt;&gt;"",IF(E901&lt;&gt;"",VLOOKUP(CONCATENATE(D901,"-",E901),'[2]Three Phase - UG'!$C$8:$T$18,9,FALSE),""),"")</f>
        <v/>
      </c>
      <c r="K901" s="679" t="str">
        <f>IF(D901&lt;&gt;"",IF(E901&lt;&gt;"",VLOOKUP(CONCATENATE(D901,"-",E901),'[2]Three Phase - UG'!$C$8:$T$18,10,FALSE),""),"")</f>
        <v/>
      </c>
      <c r="L901" s="679" t="str">
        <f>IF(D901&lt;&gt;"",IF(E901&lt;&gt;"",VLOOKUP(CONCATENATE(D901,"-",E901),'[2]Three Phase - UG'!$C$8:$T$18,12,FALSE),""),"")</f>
        <v/>
      </c>
      <c r="M901" s="679" t="str">
        <f>IF(D901&lt;&gt;"",IF(E901&lt;&gt;"",VLOOKUP(CONCATENATE(D901,"-",E901),'[2]Three Phase - UG'!$C$8:$T$18,13,FALSE),""),"")</f>
        <v/>
      </c>
      <c r="N901" s="678" t="str">
        <f>IF(D901&lt;&gt;"",IF(E901&lt;&gt;"",VLOOKUP(CONCATENATE(D901,"-",E901),'[2]Three Phase - UG'!$C$8:$T$18,15,FALSE)*1000000,""),"")</f>
        <v/>
      </c>
      <c r="O901" s="679"/>
      <c r="P901" s="678"/>
      <c r="W901" s="671"/>
      <c r="X901" s="606"/>
      <c r="Y901" s="606"/>
      <c r="Z901" s="606"/>
      <c r="AA901" s="606"/>
      <c r="AB901" s="606"/>
      <c r="AC901" s="606"/>
      <c r="AD901" s="606"/>
      <c r="AE901" s="606"/>
      <c r="AF901" s="625"/>
      <c r="AG901" s="625"/>
      <c r="AH901" s="625"/>
      <c r="AI901" s="625"/>
      <c r="AJ901" s="625"/>
      <c r="AK901" s="625"/>
      <c r="AL901" s="625"/>
      <c r="AM901" s="625"/>
    </row>
    <row r="902" spans="2:39" s="672" customFormat="1" x14ac:dyDescent="0.25">
      <c r="B902" s="677"/>
      <c r="C902" s="677"/>
      <c r="D902" s="676"/>
      <c r="E902" s="675"/>
      <c r="F902" s="675"/>
      <c r="G902" s="673"/>
      <c r="H902" s="674"/>
      <c r="I902" s="673"/>
      <c r="J902" s="679" t="str">
        <f>IF(D902&lt;&gt;"",IF(E902&lt;&gt;"",VLOOKUP(CONCATENATE(D902,"-",E902),'[2]Three Phase - UG'!$C$8:$T$18,9,FALSE),""),"")</f>
        <v/>
      </c>
      <c r="K902" s="679" t="str">
        <f>IF(D902&lt;&gt;"",IF(E902&lt;&gt;"",VLOOKUP(CONCATENATE(D902,"-",E902),'[2]Three Phase - UG'!$C$8:$T$18,10,FALSE),""),"")</f>
        <v/>
      </c>
      <c r="L902" s="679" t="str">
        <f>IF(D902&lt;&gt;"",IF(E902&lt;&gt;"",VLOOKUP(CONCATENATE(D902,"-",E902),'[2]Three Phase - UG'!$C$8:$T$18,12,FALSE),""),"")</f>
        <v/>
      </c>
      <c r="M902" s="679" t="str">
        <f>IF(D902&lt;&gt;"",IF(E902&lt;&gt;"",VLOOKUP(CONCATENATE(D902,"-",E902),'[2]Three Phase - UG'!$C$8:$T$18,13,FALSE),""),"")</f>
        <v/>
      </c>
      <c r="N902" s="678" t="str">
        <f>IF(D902&lt;&gt;"",IF(E902&lt;&gt;"",VLOOKUP(CONCATENATE(D902,"-",E902),'[2]Three Phase - UG'!$C$8:$T$18,15,FALSE)*1000000,""),"")</f>
        <v/>
      </c>
      <c r="O902" s="679"/>
      <c r="P902" s="678"/>
      <c r="W902" s="671"/>
      <c r="X902" s="606"/>
      <c r="Y902" s="606"/>
      <c r="Z902" s="606"/>
      <c r="AA902" s="606"/>
      <c r="AB902" s="606"/>
      <c r="AC902" s="606"/>
      <c r="AD902" s="606"/>
      <c r="AE902" s="606"/>
      <c r="AF902" s="625"/>
      <c r="AG902" s="625"/>
      <c r="AH902" s="625"/>
      <c r="AI902" s="625"/>
      <c r="AJ902" s="625"/>
      <c r="AK902" s="625"/>
      <c r="AL902" s="625"/>
      <c r="AM902" s="625"/>
    </row>
    <row r="903" spans="2:39" s="672" customFormat="1" x14ac:dyDescent="0.25">
      <c r="B903" s="677"/>
      <c r="C903" s="677"/>
      <c r="D903" s="676"/>
      <c r="E903" s="675"/>
      <c r="F903" s="675"/>
      <c r="G903" s="673"/>
      <c r="H903" s="674"/>
      <c r="I903" s="673"/>
      <c r="J903" s="679" t="str">
        <f>IF(D903&lt;&gt;"",IF(E903&lt;&gt;"",VLOOKUP(CONCATENATE(D903,"-",E903),'[2]Three Phase - UG'!$C$8:$T$18,9,FALSE),""),"")</f>
        <v/>
      </c>
      <c r="K903" s="679" t="str">
        <f>IF(D903&lt;&gt;"",IF(E903&lt;&gt;"",VLOOKUP(CONCATENATE(D903,"-",E903),'[2]Three Phase - UG'!$C$8:$T$18,10,FALSE),""),"")</f>
        <v/>
      </c>
      <c r="L903" s="679" t="str">
        <f>IF(D903&lt;&gt;"",IF(E903&lt;&gt;"",VLOOKUP(CONCATENATE(D903,"-",E903),'[2]Three Phase - UG'!$C$8:$T$18,12,FALSE),""),"")</f>
        <v/>
      </c>
      <c r="M903" s="679" t="str">
        <f>IF(D903&lt;&gt;"",IF(E903&lt;&gt;"",VLOOKUP(CONCATENATE(D903,"-",E903),'[2]Three Phase - UG'!$C$8:$T$18,13,FALSE),""),"")</f>
        <v/>
      </c>
      <c r="N903" s="678" t="str">
        <f>IF(D903&lt;&gt;"",IF(E903&lt;&gt;"",VLOOKUP(CONCATENATE(D903,"-",E903),'[2]Three Phase - UG'!$C$8:$T$18,15,FALSE)*1000000,""),"")</f>
        <v/>
      </c>
      <c r="O903" s="679"/>
      <c r="P903" s="678"/>
      <c r="W903" s="671"/>
      <c r="X903" s="606"/>
      <c r="Y903" s="606"/>
      <c r="Z903" s="606"/>
      <c r="AA903" s="606"/>
      <c r="AB903" s="606"/>
      <c r="AC903" s="606"/>
      <c r="AD903" s="606"/>
      <c r="AE903" s="606"/>
      <c r="AF903" s="625"/>
      <c r="AG903" s="625"/>
      <c r="AH903" s="625"/>
      <c r="AI903" s="625"/>
      <c r="AJ903" s="625"/>
      <c r="AK903" s="625"/>
      <c r="AL903" s="625"/>
      <c r="AM903" s="625"/>
    </row>
    <row r="904" spans="2:39" s="672" customFormat="1" x14ac:dyDescent="0.25">
      <c r="B904" s="677"/>
      <c r="C904" s="677"/>
      <c r="D904" s="676"/>
      <c r="E904" s="675"/>
      <c r="F904" s="675"/>
      <c r="G904" s="673"/>
      <c r="H904" s="674"/>
      <c r="I904" s="673"/>
      <c r="J904" s="679" t="str">
        <f>IF(D904&lt;&gt;"",IF(E904&lt;&gt;"",VLOOKUP(CONCATENATE(D904,"-",E904),'[2]Three Phase - UG'!$C$8:$T$18,9,FALSE),""),"")</f>
        <v/>
      </c>
      <c r="K904" s="679" t="str">
        <f>IF(D904&lt;&gt;"",IF(E904&lt;&gt;"",VLOOKUP(CONCATENATE(D904,"-",E904),'[2]Three Phase - UG'!$C$8:$T$18,10,FALSE),""),"")</f>
        <v/>
      </c>
      <c r="L904" s="679" t="str">
        <f>IF(D904&lt;&gt;"",IF(E904&lt;&gt;"",VLOOKUP(CONCATENATE(D904,"-",E904),'[2]Three Phase - UG'!$C$8:$T$18,12,FALSE),""),"")</f>
        <v/>
      </c>
      <c r="M904" s="679" t="str">
        <f>IF(D904&lt;&gt;"",IF(E904&lt;&gt;"",VLOOKUP(CONCATENATE(D904,"-",E904),'[2]Three Phase - UG'!$C$8:$T$18,13,FALSE),""),"")</f>
        <v/>
      </c>
      <c r="N904" s="678" t="str">
        <f>IF(D904&lt;&gt;"",IF(E904&lt;&gt;"",VLOOKUP(CONCATENATE(D904,"-",E904),'[2]Three Phase - UG'!$C$8:$T$18,15,FALSE)*1000000,""),"")</f>
        <v/>
      </c>
      <c r="O904" s="679"/>
      <c r="P904" s="678"/>
      <c r="W904" s="671"/>
      <c r="X904" s="606"/>
      <c r="Y904" s="606"/>
      <c r="Z904" s="606"/>
      <c r="AA904" s="606"/>
      <c r="AB904" s="606"/>
      <c r="AC904" s="606"/>
      <c r="AD904" s="606"/>
      <c r="AE904" s="606"/>
      <c r="AF904" s="625"/>
      <c r="AG904" s="625"/>
      <c r="AH904" s="625"/>
      <c r="AI904" s="625"/>
      <c r="AJ904" s="625"/>
      <c r="AK904" s="625"/>
      <c r="AL904" s="625"/>
      <c r="AM904" s="625"/>
    </row>
    <row r="905" spans="2:39" s="672" customFormat="1" x14ac:dyDescent="0.25">
      <c r="B905" s="677"/>
      <c r="C905" s="677"/>
      <c r="D905" s="676"/>
      <c r="E905" s="675"/>
      <c r="F905" s="675"/>
      <c r="G905" s="673"/>
      <c r="H905" s="674"/>
      <c r="I905" s="673"/>
      <c r="J905" s="679" t="str">
        <f>IF(D905&lt;&gt;"",IF(E905&lt;&gt;"",VLOOKUP(CONCATENATE(D905,"-",E905),'[2]Three Phase - UG'!$C$8:$T$18,9,FALSE),""),"")</f>
        <v/>
      </c>
      <c r="K905" s="679" t="str">
        <f>IF(D905&lt;&gt;"",IF(E905&lt;&gt;"",VLOOKUP(CONCATENATE(D905,"-",E905),'[2]Three Phase - UG'!$C$8:$T$18,10,FALSE),""),"")</f>
        <v/>
      </c>
      <c r="L905" s="679" t="str">
        <f>IF(D905&lt;&gt;"",IF(E905&lt;&gt;"",VLOOKUP(CONCATENATE(D905,"-",E905),'[2]Three Phase - UG'!$C$8:$T$18,12,FALSE),""),"")</f>
        <v/>
      </c>
      <c r="M905" s="679" t="str">
        <f>IF(D905&lt;&gt;"",IF(E905&lt;&gt;"",VLOOKUP(CONCATENATE(D905,"-",E905),'[2]Three Phase - UG'!$C$8:$T$18,13,FALSE),""),"")</f>
        <v/>
      </c>
      <c r="N905" s="678" t="str">
        <f>IF(D905&lt;&gt;"",IF(E905&lt;&gt;"",VLOOKUP(CONCATENATE(D905,"-",E905),'[2]Three Phase - UG'!$C$8:$T$18,15,FALSE)*1000000,""),"")</f>
        <v/>
      </c>
      <c r="O905" s="679"/>
      <c r="P905" s="678"/>
      <c r="W905" s="671"/>
      <c r="X905" s="606"/>
      <c r="Y905" s="606"/>
      <c r="Z905" s="606"/>
      <c r="AA905" s="606"/>
      <c r="AB905" s="606"/>
      <c r="AC905" s="606"/>
      <c r="AD905" s="606"/>
      <c r="AE905" s="606"/>
      <c r="AF905" s="625"/>
      <c r="AG905" s="625"/>
      <c r="AH905" s="625"/>
      <c r="AI905" s="625"/>
      <c r="AJ905" s="625"/>
      <c r="AK905" s="625"/>
      <c r="AL905" s="625"/>
      <c r="AM905" s="625"/>
    </row>
    <row r="906" spans="2:39" s="672" customFormat="1" x14ac:dyDescent="0.25">
      <c r="B906" s="677"/>
      <c r="C906" s="677"/>
      <c r="D906" s="676"/>
      <c r="E906" s="675"/>
      <c r="F906" s="675"/>
      <c r="G906" s="673"/>
      <c r="H906" s="674"/>
      <c r="I906" s="673"/>
      <c r="J906" s="679" t="str">
        <f>IF(D906&lt;&gt;"",IF(E906&lt;&gt;"",VLOOKUP(CONCATENATE(D906,"-",E906),'[2]Three Phase - UG'!$C$8:$T$18,9,FALSE),""),"")</f>
        <v/>
      </c>
      <c r="K906" s="679" t="str">
        <f>IF(D906&lt;&gt;"",IF(E906&lt;&gt;"",VLOOKUP(CONCATENATE(D906,"-",E906),'[2]Three Phase - UG'!$C$8:$T$18,10,FALSE),""),"")</f>
        <v/>
      </c>
      <c r="L906" s="679" t="str">
        <f>IF(D906&lt;&gt;"",IF(E906&lt;&gt;"",VLOOKUP(CONCATENATE(D906,"-",E906),'[2]Three Phase - UG'!$C$8:$T$18,12,FALSE),""),"")</f>
        <v/>
      </c>
      <c r="M906" s="679" t="str">
        <f>IF(D906&lt;&gt;"",IF(E906&lt;&gt;"",VLOOKUP(CONCATENATE(D906,"-",E906),'[2]Three Phase - UG'!$C$8:$T$18,13,FALSE),""),"")</f>
        <v/>
      </c>
      <c r="N906" s="678" t="str">
        <f>IF(D906&lt;&gt;"",IF(E906&lt;&gt;"",VLOOKUP(CONCATENATE(D906,"-",E906),'[2]Three Phase - UG'!$C$8:$T$18,15,FALSE)*1000000,""),"")</f>
        <v/>
      </c>
      <c r="O906" s="679"/>
      <c r="P906" s="678"/>
      <c r="W906" s="671"/>
      <c r="X906" s="606"/>
      <c r="Y906" s="606"/>
      <c r="Z906" s="606"/>
      <c r="AA906" s="606"/>
      <c r="AB906" s="606"/>
      <c r="AC906" s="606"/>
      <c r="AD906" s="606"/>
      <c r="AE906" s="606"/>
      <c r="AF906" s="625"/>
      <c r="AG906" s="625"/>
      <c r="AH906" s="625"/>
      <c r="AI906" s="625"/>
      <c r="AJ906" s="625"/>
      <c r="AK906" s="625"/>
      <c r="AL906" s="625"/>
      <c r="AM906" s="625"/>
    </row>
    <row r="907" spans="2:39" s="672" customFormat="1" x14ac:dyDescent="0.25">
      <c r="B907" s="677"/>
      <c r="C907" s="677"/>
      <c r="D907" s="676"/>
      <c r="E907" s="675"/>
      <c r="F907" s="675"/>
      <c r="G907" s="673"/>
      <c r="H907" s="674"/>
      <c r="I907" s="673"/>
      <c r="J907" s="679" t="str">
        <f>IF(D907&lt;&gt;"",IF(E907&lt;&gt;"",VLOOKUP(CONCATENATE(D907,"-",E907),'[2]Three Phase - UG'!$C$8:$T$18,9,FALSE),""),"")</f>
        <v/>
      </c>
      <c r="K907" s="679" t="str">
        <f>IF(D907&lt;&gt;"",IF(E907&lt;&gt;"",VLOOKUP(CONCATENATE(D907,"-",E907),'[2]Three Phase - UG'!$C$8:$T$18,10,FALSE),""),"")</f>
        <v/>
      </c>
      <c r="L907" s="679" t="str">
        <f>IF(D907&lt;&gt;"",IF(E907&lt;&gt;"",VLOOKUP(CONCATENATE(D907,"-",E907),'[2]Three Phase - UG'!$C$8:$T$18,12,FALSE),""),"")</f>
        <v/>
      </c>
      <c r="M907" s="679" t="str">
        <f>IF(D907&lt;&gt;"",IF(E907&lt;&gt;"",VLOOKUP(CONCATENATE(D907,"-",E907),'[2]Three Phase - UG'!$C$8:$T$18,13,FALSE),""),"")</f>
        <v/>
      </c>
      <c r="N907" s="678" t="str">
        <f>IF(D907&lt;&gt;"",IF(E907&lt;&gt;"",VLOOKUP(CONCATENATE(D907,"-",E907),'[2]Three Phase - UG'!$C$8:$T$18,15,FALSE)*1000000,""),"")</f>
        <v/>
      </c>
      <c r="O907" s="679"/>
      <c r="P907" s="678"/>
      <c r="W907" s="671"/>
      <c r="X907" s="606"/>
      <c r="Y907" s="606"/>
      <c r="Z907" s="606"/>
      <c r="AA907" s="606"/>
      <c r="AB907" s="606"/>
      <c r="AC907" s="606"/>
      <c r="AD907" s="606"/>
      <c r="AE907" s="606"/>
      <c r="AF907" s="625"/>
      <c r="AG907" s="625"/>
      <c r="AH907" s="625"/>
      <c r="AI907" s="625"/>
      <c r="AJ907" s="625"/>
      <c r="AK907" s="625"/>
      <c r="AL907" s="625"/>
      <c r="AM907" s="625"/>
    </row>
    <row r="908" spans="2:39" s="672" customFormat="1" x14ac:dyDescent="0.25">
      <c r="B908" s="677"/>
      <c r="C908" s="677"/>
      <c r="D908" s="676"/>
      <c r="E908" s="675"/>
      <c r="F908" s="675"/>
      <c r="G908" s="673"/>
      <c r="H908" s="674"/>
      <c r="I908" s="673"/>
      <c r="J908" s="679" t="str">
        <f>IF(D908&lt;&gt;"",IF(E908&lt;&gt;"",VLOOKUP(CONCATENATE(D908,"-",E908),'[2]Three Phase - UG'!$C$8:$T$18,9,FALSE),""),"")</f>
        <v/>
      </c>
      <c r="K908" s="679" t="str">
        <f>IF(D908&lt;&gt;"",IF(E908&lt;&gt;"",VLOOKUP(CONCATENATE(D908,"-",E908),'[2]Three Phase - UG'!$C$8:$T$18,10,FALSE),""),"")</f>
        <v/>
      </c>
      <c r="L908" s="679" t="str">
        <f>IF(D908&lt;&gt;"",IF(E908&lt;&gt;"",VLOOKUP(CONCATENATE(D908,"-",E908),'[2]Three Phase - UG'!$C$8:$T$18,12,FALSE),""),"")</f>
        <v/>
      </c>
      <c r="M908" s="679" t="str">
        <f>IF(D908&lt;&gt;"",IF(E908&lt;&gt;"",VLOOKUP(CONCATENATE(D908,"-",E908),'[2]Three Phase - UG'!$C$8:$T$18,13,FALSE),""),"")</f>
        <v/>
      </c>
      <c r="N908" s="678" t="str">
        <f>IF(D908&lt;&gt;"",IF(E908&lt;&gt;"",VLOOKUP(CONCATENATE(D908,"-",E908),'[2]Three Phase - UG'!$C$8:$T$18,15,FALSE)*1000000,""),"")</f>
        <v/>
      </c>
      <c r="O908" s="679"/>
      <c r="P908" s="678"/>
      <c r="W908" s="671"/>
      <c r="X908" s="606"/>
      <c r="Y908" s="606"/>
      <c r="Z908" s="606"/>
      <c r="AA908" s="606"/>
      <c r="AB908" s="606"/>
      <c r="AC908" s="606"/>
      <c r="AD908" s="606"/>
      <c r="AE908" s="606"/>
      <c r="AF908" s="625"/>
      <c r="AG908" s="625"/>
      <c r="AH908" s="625"/>
      <c r="AI908" s="625"/>
      <c r="AJ908" s="625"/>
      <c r="AK908" s="625"/>
      <c r="AL908" s="625"/>
      <c r="AM908" s="625"/>
    </row>
    <row r="909" spans="2:39" s="672" customFormat="1" x14ac:dyDescent="0.25">
      <c r="B909" s="677"/>
      <c r="C909" s="677"/>
      <c r="D909" s="676"/>
      <c r="E909" s="675"/>
      <c r="F909" s="675"/>
      <c r="G909" s="673"/>
      <c r="H909" s="674"/>
      <c r="I909" s="673"/>
      <c r="J909" s="679" t="str">
        <f>IF(D909&lt;&gt;"",IF(E909&lt;&gt;"",VLOOKUP(CONCATENATE(D909,"-",E909),'[2]Three Phase - UG'!$C$8:$T$18,9,FALSE),""),"")</f>
        <v/>
      </c>
      <c r="K909" s="679" t="str">
        <f>IF(D909&lt;&gt;"",IF(E909&lt;&gt;"",VLOOKUP(CONCATENATE(D909,"-",E909),'[2]Three Phase - UG'!$C$8:$T$18,10,FALSE),""),"")</f>
        <v/>
      </c>
      <c r="L909" s="679" t="str">
        <f>IF(D909&lt;&gt;"",IF(E909&lt;&gt;"",VLOOKUP(CONCATENATE(D909,"-",E909),'[2]Three Phase - UG'!$C$8:$T$18,12,FALSE),""),"")</f>
        <v/>
      </c>
      <c r="M909" s="679" t="str">
        <f>IF(D909&lt;&gt;"",IF(E909&lt;&gt;"",VLOOKUP(CONCATENATE(D909,"-",E909),'[2]Three Phase - UG'!$C$8:$T$18,13,FALSE),""),"")</f>
        <v/>
      </c>
      <c r="N909" s="678" t="str">
        <f>IF(D909&lt;&gt;"",IF(E909&lt;&gt;"",VLOOKUP(CONCATENATE(D909,"-",E909),'[2]Three Phase - UG'!$C$8:$T$18,15,FALSE)*1000000,""),"")</f>
        <v/>
      </c>
      <c r="O909" s="679"/>
      <c r="P909" s="678"/>
      <c r="W909" s="671"/>
      <c r="X909" s="606"/>
      <c r="Y909" s="606"/>
      <c r="Z909" s="606"/>
      <c r="AA909" s="606"/>
      <c r="AB909" s="606"/>
      <c r="AC909" s="606"/>
      <c r="AD909" s="606"/>
      <c r="AE909" s="606"/>
      <c r="AF909" s="625"/>
      <c r="AG909" s="625"/>
      <c r="AH909" s="625"/>
      <c r="AI909" s="625"/>
      <c r="AJ909" s="625"/>
      <c r="AK909" s="625"/>
      <c r="AL909" s="625"/>
      <c r="AM909" s="625"/>
    </row>
    <row r="910" spans="2:39" s="672" customFormat="1" x14ac:dyDescent="0.25">
      <c r="B910" s="677"/>
      <c r="C910" s="677"/>
      <c r="D910" s="676"/>
      <c r="E910" s="675"/>
      <c r="F910" s="675"/>
      <c r="G910" s="673"/>
      <c r="H910" s="674"/>
      <c r="I910" s="673"/>
      <c r="J910" s="679" t="str">
        <f>IF(D910&lt;&gt;"",IF(E910&lt;&gt;"",VLOOKUP(CONCATENATE(D910,"-",E910),'[2]Three Phase - UG'!$C$8:$T$18,9,FALSE),""),"")</f>
        <v/>
      </c>
      <c r="K910" s="679" t="str">
        <f>IF(D910&lt;&gt;"",IF(E910&lt;&gt;"",VLOOKUP(CONCATENATE(D910,"-",E910),'[2]Three Phase - UG'!$C$8:$T$18,10,FALSE),""),"")</f>
        <v/>
      </c>
      <c r="L910" s="679" t="str">
        <f>IF(D910&lt;&gt;"",IF(E910&lt;&gt;"",VLOOKUP(CONCATENATE(D910,"-",E910),'[2]Three Phase - UG'!$C$8:$T$18,12,FALSE),""),"")</f>
        <v/>
      </c>
      <c r="M910" s="679" t="str">
        <f>IF(D910&lt;&gt;"",IF(E910&lt;&gt;"",VLOOKUP(CONCATENATE(D910,"-",E910),'[2]Three Phase - UG'!$C$8:$T$18,13,FALSE),""),"")</f>
        <v/>
      </c>
      <c r="N910" s="678" t="str">
        <f>IF(D910&lt;&gt;"",IF(E910&lt;&gt;"",VLOOKUP(CONCATENATE(D910,"-",E910),'[2]Three Phase - UG'!$C$8:$T$18,15,FALSE)*1000000,""),"")</f>
        <v/>
      </c>
      <c r="O910" s="679"/>
      <c r="P910" s="678"/>
      <c r="W910" s="671"/>
      <c r="X910" s="606"/>
      <c r="Y910" s="606"/>
      <c r="Z910" s="606"/>
      <c r="AA910" s="606"/>
      <c r="AB910" s="606"/>
      <c r="AC910" s="606"/>
      <c r="AD910" s="606"/>
      <c r="AE910" s="606"/>
      <c r="AF910" s="625"/>
      <c r="AG910" s="625"/>
      <c r="AH910" s="625"/>
      <c r="AI910" s="625"/>
      <c r="AJ910" s="625"/>
      <c r="AK910" s="625"/>
      <c r="AL910" s="625"/>
      <c r="AM910" s="625"/>
    </row>
    <row r="911" spans="2:39" s="672" customFormat="1" x14ac:dyDescent="0.25">
      <c r="B911" s="677"/>
      <c r="C911" s="677"/>
      <c r="D911" s="676"/>
      <c r="E911" s="675"/>
      <c r="F911" s="675"/>
      <c r="G911" s="673"/>
      <c r="H911" s="674"/>
      <c r="I911" s="673"/>
      <c r="J911" s="679" t="str">
        <f>IF(D911&lt;&gt;"",IF(E911&lt;&gt;"",VLOOKUP(CONCATENATE(D911,"-",E911),'[2]Three Phase - UG'!$C$8:$T$18,9,FALSE),""),"")</f>
        <v/>
      </c>
      <c r="K911" s="679" t="str">
        <f>IF(D911&lt;&gt;"",IF(E911&lt;&gt;"",VLOOKUP(CONCATENATE(D911,"-",E911),'[2]Three Phase - UG'!$C$8:$T$18,10,FALSE),""),"")</f>
        <v/>
      </c>
      <c r="L911" s="679" t="str">
        <f>IF(D911&lt;&gt;"",IF(E911&lt;&gt;"",VLOOKUP(CONCATENATE(D911,"-",E911),'[2]Three Phase - UG'!$C$8:$T$18,12,FALSE),""),"")</f>
        <v/>
      </c>
      <c r="M911" s="679" t="str">
        <f>IF(D911&lt;&gt;"",IF(E911&lt;&gt;"",VLOOKUP(CONCATENATE(D911,"-",E911),'[2]Three Phase - UG'!$C$8:$T$18,13,FALSE),""),"")</f>
        <v/>
      </c>
      <c r="N911" s="678" t="str">
        <f>IF(D911&lt;&gt;"",IF(E911&lt;&gt;"",VLOOKUP(CONCATENATE(D911,"-",E911),'[2]Three Phase - UG'!$C$8:$T$18,15,FALSE)*1000000,""),"")</f>
        <v/>
      </c>
      <c r="O911" s="679"/>
      <c r="P911" s="678"/>
      <c r="W911" s="671"/>
      <c r="X911" s="606"/>
      <c r="Y911" s="606"/>
      <c r="Z911" s="606"/>
      <c r="AA911" s="606"/>
      <c r="AB911" s="606"/>
      <c r="AC911" s="606"/>
      <c r="AD911" s="606"/>
      <c r="AE911" s="606"/>
      <c r="AF911" s="625"/>
      <c r="AG911" s="625"/>
      <c r="AH911" s="625"/>
      <c r="AI911" s="625"/>
      <c r="AJ911" s="625"/>
      <c r="AK911" s="625"/>
      <c r="AL911" s="625"/>
      <c r="AM911" s="625"/>
    </row>
    <row r="912" spans="2:39" s="672" customFormat="1" x14ac:dyDescent="0.25">
      <c r="B912" s="677"/>
      <c r="C912" s="677"/>
      <c r="D912" s="676"/>
      <c r="E912" s="675"/>
      <c r="F912" s="675"/>
      <c r="G912" s="673"/>
      <c r="H912" s="674"/>
      <c r="I912" s="673"/>
      <c r="J912" s="679" t="str">
        <f>IF(D912&lt;&gt;"",IF(E912&lt;&gt;"",VLOOKUP(CONCATENATE(D912,"-",E912),'[2]Three Phase - UG'!$C$8:$T$18,9,FALSE),""),"")</f>
        <v/>
      </c>
      <c r="K912" s="679" t="str">
        <f>IF(D912&lt;&gt;"",IF(E912&lt;&gt;"",VLOOKUP(CONCATENATE(D912,"-",E912),'[2]Three Phase - UG'!$C$8:$T$18,10,FALSE),""),"")</f>
        <v/>
      </c>
      <c r="L912" s="679" t="str">
        <f>IF(D912&lt;&gt;"",IF(E912&lt;&gt;"",VLOOKUP(CONCATENATE(D912,"-",E912),'[2]Three Phase - UG'!$C$8:$T$18,12,FALSE),""),"")</f>
        <v/>
      </c>
      <c r="M912" s="679" t="str">
        <f>IF(D912&lt;&gt;"",IF(E912&lt;&gt;"",VLOOKUP(CONCATENATE(D912,"-",E912),'[2]Three Phase - UG'!$C$8:$T$18,13,FALSE),""),"")</f>
        <v/>
      </c>
      <c r="N912" s="678" t="str">
        <f>IF(D912&lt;&gt;"",IF(E912&lt;&gt;"",VLOOKUP(CONCATENATE(D912,"-",E912),'[2]Three Phase - UG'!$C$8:$T$18,15,FALSE)*1000000,""),"")</f>
        <v/>
      </c>
      <c r="O912" s="679"/>
      <c r="P912" s="678"/>
      <c r="W912" s="671"/>
      <c r="X912" s="606"/>
      <c r="Y912" s="606"/>
      <c r="Z912" s="606"/>
      <c r="AA912" s="606"/>
      <c r="AB912" s="606"/>
      <c r="AC912" s="606"/>
      <c r="AD912" s="606"/>
      <c r="AE912" s="606"/>
      <c r="AF912" s="625"/>
      <c r="AG912" s="625"/>
      <c r="AH912" s="625"/>
      <c r="AI912" s="625"/>
      <c r="AJ912" s="625"/>
      <c r="AK912" s="625"/>
      <c r="AL912" s="625"/>
      <c r="AM912" s="625"/>
    </row>
    <row r="913" spans="2:39" s="672" customFormat="1" x14ac:dyDescent="0.25">
      <c r="B913" s="677"/>
      <c r="C913" s="677"/>
      <c r="D913" s="676"/>
      <c r="E913" s="675"/>
      <c r="F913" s="675"/>
      <c r="G913" s="673"/>
      <c r="H913" s="674"/>
      <c r="I913" s="673"/>
      <c r="J913" s="679" t="str">
        <f>IF(D913&lt;&gt;"",IF(E913&lt;&gt;"",VLOOKUP(CONCATENATE(D913,"-",E913),'[2]Three Phase - UG'!$C$8:$T$18,9,FALSE),""),"")</f>
        <v/>
      </c>
      <c r="K913" s="679" t="str">
        <f>IF(D913&lt;&gt;"",IF(E913&lt;&gt;"",VLOOKUP(CONCATENATE(D913,"-",E913),'[2]Three Phase - UG'!$C$8:$T$18,10,FALSE),""),"")</f>
        <v/>
      </c>
      <c r="L913" s="679" t="str">
        <f>IF(D913&lt;&gt;"",IF(E913&lt;&gt;"",VLOOKUP(CONCATENATE(D913,"-",E913),'[2]Three Phase - UG'!$C$8:$T$18,12,FALSE),""),"")</f>
        <v/>
      </c>
      <c r="M913" s="679" t="str">
        <f>IF(D913&lt;&gt;"",IF(E913&lt;&gt;"",VLOOKUP(CONCATENATE(D913,"-",E913),'[2]Three Phase - UG'!$C$8:$T$18,13,FALSE),""),"")</f>
        <v/>
      </c>
      <c r="N913" s="678" t="str">
        <f>IF(D913&lt;&gt;"",IF(E913&lt;&gt;"",VLOOKUP(CONCATENATE(D913,"-",E913),'[2]Three Phase - UG'!$C$8:$T$18,15,FALSE)*1000000,""),"")</f>
        <v/>
      </c>
      <c r="O913" s="679"/>
      <c r="P913" s="678"/>
      <c r="W913" s="671"/>
      <c r="X913" s="606"/>
      <c r="Y913" s="606"/>
      <c r="Z913" s="606"/>
      <c r="AA913" s="606"/>
      <c r="AB913" s="606"/>
      <c r="AC913" s="606"/>
      <c r="AD913" s="606"/>
      <c r="AE913" s="606"/>
      <c r="AF913" s="625"/>
      <c r="AG913" s="625"/>
      <c r="AH913" s="625"/>
      <c r="AI913" s="625"/>
      <c r="AJ913" s="625"/>
      <c r="AK913" s="625"/>
      <c r="AL913" s="625"/>
      <c r="AM913" s="625"/>
    </row>
    <row r="914" spans="2:39" s="672" customFormat="1" x14ac:dyDescent="0.25">
      <c r="B914" s="677"/>
      <c r="C914" s="677"/>
      <c r="D914" s="676"/>
      <c r="E914" s="675"/>
      <c r="F914" s="675"/>
      <c r="G914" s="673"/>
      <c r="H914" s="674"/>
      <c r="I914" s="673"/>
      <c r="J914" s="679" t="str">
        <f>IF(D914&lt;&gt;"",IF(E914&lt;&gt;"",VLOOKUP(CONCATENATE(D914,"-",E914),'[2]Three Phase - UG'!$C$8:$T$18,9,FALSE),""),"")</f>
        <v/>
      </c>
      <c r="K914" s="679" t="str">
        <f>IF(D914&lt;&gt;"",IF(E914&lt;&gt;"",VLOOKUP(CONCATENATE(D914,"-",E914),'[2]Three Phase - UG'!$C$8:$T$18,10,FALSE),""),"")</f>
        <v/>
      </c>
      <c r="L914" s="679" t="str">
        <f>IF(D914&lt;&gt;"",IF(E914&lt;&gt;"",VLOOKUP(CONCATENATE(D914,"-",E914),'[2]Three Phase - UG'!$C$8:$T$18,12,FALSE),""),"")</f>
        <v/>
      </c>
      <c r="M914" s="679" t="str">
        <f>IF(D914&lt;&gt;"",IF(E914&lt;&gt;"",VLOOKUP(CONCATENATE(D914,"-",E914),'[2]Three Phase - UG'!$C$8:$T$18,13,FALSE),""),"")</f>
        <v/>
      </c>
      <c r="N914" s="678" t="str">
        <f>IF(D914&lt;&gt;"",IF(E914&lt;&gt;"",VLOOKUP(CONCATENATE(D914,"-",E914),'[2]Three Phase - UG'!$C$8:$T$18,15,FALSE)*1000000,""),"")</f>
        <v/>
      </c>
      <c r="O914" s="679"/>
      <c r="P914" s="678"/>
      <c r="W914" s="671"/>
      <c r="X914" s="606"/>
      <c r="Y914" s="606"/>
      <c r="Z914" s="606"/>
      <c r="AA914" s="606"/>
      <c r="AB914" s="606"/>
      <c r="AC914" s="606"/>
      <c r="AD914" s="606"/>
      <c r="AE914" s="606"/>
      <c r="AF914" s="625"/>
      <c r="AG914" s="625"/>
      <c r="AH914" s="625"/>
      <c r="AI914" s="625"/>
      <c r="AJ914" s="625"/>
      <c r="AK914" s="625"/>
      <c r="AL914" s="625"/>
      <c r="AM914" s="625"/>
    </row>
    <row r="915" spans="2:39" s="672" customFormat="1" x14ac:dyDescent="0.25">
      <c r="B915" s="677"/>
      <c r="C915" s="677"/>
      <c r="D915" s="676"/>
      <c r="E915" s="675"/>
      <c r="F915" s="675"/>
      <c r="G915" s="673"/>
      <c r="H915" s="674"/>
      <c r="I915" s="673"/>
      <c r="J915" s="679" t="str">
        <f>IF(D915&lt;&gt;"",IF(E915&lt;&gt;"",VLOOKUP(CONCATENATE(D915,"-",E915),'[2]Three Phase - UG'!$C$8:$T$18,9,FALSE),""),"")</f>
        <v/>
      </c>
      <c r="K915" s="679" t="str">
        <f>IF(D915&lt;&gt;"",IF(E915&lt;&gt;"",VLOOKUP(CONCATENATE(D915,"-",E915),'[2]Three Phase - UG'!$C$8:$T$18,10,FALSE),""),"")</f>
        <v/>
      </c>
      <c r="L915" s="679" t="str">
        <f>IF(D915&lt;&gt;"",IF(E915&lt;&gt;"",VLOOKUP(CONCATENATE(D915,"-",E915),'[2]Three Phase - UG'!$C$8:$T$18,12,FALSE),""),"")</f>
        <v/>
      </c>
      <c r="M915" s="679" t="str">
        <f>IF(D915&lt;&gt;"",IF(E915&lt;&gt;"",VLOOKUP(CONCATENATE(D915,"-",E915),'[2]Three Phase - UG'!$C$8:$T$18,13,FALSE),""),"")</f>
        <v/>
      </c>
      <c r="N915" s="678" t="str">
        <f>IF(D915&lt;&gt;"",IF(E915&lt;&gt;"",VLOOKUP(CONCATENATE(D915,"-",E915),'[2]Three Phase - UG'!$C$8:$T$18,15,FALSE)*1000000,""),"")</f>
        <v/>
      </c>
      <c r="O915" s="679"/>
      <c r="P915" s="678"/>
      <c r="W915" s="671"/>
      <c r="X915" s="606"/>
      <c r="Y915" s="606"/>
      <c r="Z915" s="606"/>
      <c r="AA915" s="606"/>
      <c r="AB915" s="606"/>
      <c r="AC915" s="606"/>
      <c r="AD915" s="606"/>
      <c r="AE915" s="606"/>
      <c r="AF915" s="625"/>
      <c r="AG915" s="625"/>
      <c r="AH915" s="625"/>
      <c r="AI915" s="625"/>
      <c r="AJ915" s="625"/>
      <c r="AK915" s="625"/>
      <c r="AL915" s="625"/>
      <c r="AM915" s="625"/>
    </row>
    <row r="916" spans="2:39" s="672" customFormat="1" x14ac:dyDescent="0.25">
      <c r="B916" s="677"/>
      <c r="C916" s="677"/>
      <c r="D916" s="676"/>
      <c r="E916" s="675"/>
      <c r="F916" s="675"/>
      <c r="G916" s="673"/>
      <c r="H916" s="674"/>
      <c r="I916" s="673"/>
      <c r="J916" s="679" t="str">
        <f>IF(D916&lt;&gt;"",IF(E916&lt;&gt;"",VLOOKUP(CONCATENATE(D916,"-",E916),'[2]Three Phase - UG'!$C$8:$T$18,9,FALSE),""),"")</f>
        <v/>
      </c>
      <c r="K916" s="679" t="str">
        <f>IF(D916&lt;&gt;"",IF(E916&lt;&gt;"",VLOOKUP(CONCATENATE(D916,"-",E916),'[2]Three Phase - UG'!$C$8:$T$18,10,FALSE),""),"")</f>
        <v/>
      </c>
      <c r="L916" s="679" t="str">
        <f>IF(D916&lt;&gt;"",IF(E916&lt;&gt;"",VLOOKUP(CONCATENATE(D916,"-",E916),'[2]Three Phase - UG'!$C$8:$T$18,12,FALSE),""),"")</f>
        <v/>
      </c>
      <c r="M916" s="679" t="str">
        <f>IF(D916&lt;&gt;"",IF(E916&lt;&gt;"",VLOOKUP(CONCATENATE(D916,"-",E916),'[2]Three Phase - UG'!$C$8:$T$18,13,FALSE),""),"")</f>
        <v/>
      </c>
      <c r="N916" s="678" t="str">
        <f>IF(D916&lt;&gt;"",IF(E916&lt;&gt;"",VLOOKUP(CONCATENATE(D916,"-",E916),'[2]Three Phase - UG'!$C$8:$T$18,15,FALSE)*1000000,""),"")</f>
        <v/>
      </c>
      <c r="O916" s="679"/>
      <c r="P916" s="678"/>
      <c r="W916" s="671"/>
      <c r="X916" s="606"/>
      <c r="Y916" s="606"/>
      <c r="Z916" s="606"/>
      <c r="AA916" s="606"/>
      <c r="AB916" s="606"/>
      <c r="AC916" s="606"/>
      <c r="AD916" s="606"/>
      <c r="AE916" s="606"/>
      <c r="AF916" s="625"/>
      <c r="AG916" s="625"/>
      <c r="AH916" s="625"/>
      <c r="AI916" s="625"/>
      <c r="AJ916" s="625"/>
      <c r="AK916" s="625"/>
      <c r="AL916" s="625"/>
      <c r="AM916" s="625"/>
    </row>
    <row r="917" spans="2:39" s="672" customFormat="1" x14ac:dyDescent="0.25">
      <c r="B917" s="677"/>
      <c r="C917" s="677"/>
      <c r="D917" s="676"/>
      <c r="E917" s="675"/>
      <c r="F917" s="675"/>
      <c r="G917" s="673"/>
      <c r="H917" s="674"/>
      <c r="I917" s="673"/>
      <c r="J917" s="679" t="str">
        <f>IF(D917&lt;&gt;"",IF(E917&lt;&gt;"",VLOOKUP(CONCATENATE(D917,"-",E917),'[2]Three Phase - UG'!$C$8:$T$18,9,FALSE),""),"")</f>
        <v/>
      </c>
      <c r="K917" s="679" t="str">
        <f>IF(D917&lt;&gt;"",IF(E917&lt;&gt;"",VLOOKUP(CONCATENATE(D917,"-",E917),'[2]Three Phase - UG'!$C$8:$T$18,10,FALSE),""),"")</f>
        <v/>
      </c>
      <c r="L917" s="679" t="str">
        <f>IF(D917&lt;&gt;"",IF(E917&lt;&gt;"",VLOOKUP(CONCATENATE(D917,"-",E917),'[2]Three Phase - UG'!$C$8:$T$18,12,FALSE),""),"")</f>
        <v/>
      </c>
      <c r="M917" s="679" t="str">
        <f>IF(D917&lt;&gt;"",IF(E917&lt;&gt;"",VLOOKUP(CONCATENATE(D917,"-",E917),'[2]Three Phase - UG'!$C$8:$T$18,13,FALSE),""),"")</f>
        <v/>
      </c>
      <c r="N917" s="678" t="str">
        <f>IF(D917&lt;&gt;"",IF(E917&lt;&gt;"",VLOOKUP(CONCATENATE(D917,"-",E917),'[2]Three Phase - UG'!$C$8:$T$18,15,FALSE)*1000000,""),"")</f>
        <v/>
      </c>
      <c r="O917" s="679"/>
      <c r="P917" s="678"/>
      <c r="W917" s="671"/>
      <c r="X917" s="606"/>
      <c r="Y917" s="606"/>
      <c r="Z917" s="606"/>
      <c r="AA917" s="606"/>
      <c r="AB917" s="606"/>
      <c r="AC917" s="606"/>
      <c r="AD917" s="606"/>
      <c r="AE917" s="606"/>
      <c r="AF917" s="625"/>
      <c r="AG917" s="625"/>
      <c r="AH917" s="625"/>
      <c r="AI917" s="625"/>
      <c r="AJ917" s="625"/>
      <c r="AK917" s="625"/>
      <c r="AL917" s="625"/>
      <c r="AM917" s="625"/>
    </row>
    <row r="918" spans="2:39" s="672" customFormat="1" x14ac:dyDescent="0.25">
      <c r="B918" s="677"/>
      <c r="C918" s="677"/>
      <c r="D918" s="676"/>
      <c r="E918" s="675"/>
      <c r="F918" s="675"/>
      <c r="G918" s="673"/>
      <c r="H918" s="674"/>
      <c r="I918" s="673"/>
      <c r="J918" s="679" t="str">
        <f>IF(D918&lt;&gt;"",IF(E918&lt;&gt;"",VLOOKUP(CONCATENATE(D918,"-",E918),'[2]Three Phase - UG'!$C$8:$T$18,9,FALSE),""),"")</f>
        <v/>
      </c>
      <c r="K918" s="679" t="str">
        <f>IF(D918&lt;&gt;"",IF(E918&lt;&gt;"",VLOOKUP(CONCATENATE(D918,"-",E918),'[2]Three Phase - UG'!$C$8:$T$18,10,FALSE),""),"")</f>
        <v/>
      </c>
      <c r="L918" s="679" t="str">
        <f>IF(D918&lt;&gt;"",IF(E918&lt;&gt;"",VLOOKUP(CONCATENATE(D918,"-",E918),'[2]Three Phase - UG'!$C$8:$T$18,12,FALSE),""),"")</f>
        <v/>
      </c>
      <c r="M918" s="679" t="str">
        <f>IF(D918&lt;&gt;"",IF(E918&lt;&gt;"",VLOOKUP(CONCATENATE(D918,"-",E918),'[2]Three Phase - UG'!$C$8:$T$18,13,FALSE),""),"")</f>
        <v/>
      </c>
      <c r="N918" s="678" t="str">
        <f>IF(D918&lt;&gt;"",IF(E918&lt;&gt;"",VLOOKUP(CONCATENATE(D918,"-",E918),'[2]Three Phase - UG'!$C$8:$T$18,15,FALSE)*1000000,""),"")</f>
        <v/>
      </c>
      <c r="O918" s="679"/>
      <c r="P918" s="678"/>
      <c r="W918" s="671"/>
      <c r="X918" s="606"/>
      <c r="Y918" s="606"/>
      <c r="Z918" s="606"/>
      <c r="AA918" s="606"/>
      <c r="AB918" s="606"/>
      <c r="AC918" s="606"/>
      <c r="AD918" s="606"/>
      <c r="AE918" s="606"/>
      <c r="AF918" s="625"/>
      <c r="AG918" s="625"/>
      <c r="AH918" s="625"/>
      <c r="AI918" s="625"/>
      <c r="AJ918" s="625"/>
      <c r="AK918" s="625"/>
      <c r="AL918" s="625"/>
      <c r="AM918" s="625"/>
    </row>
  </sheetData>
  <sheetProtection formatCells="0" formatColumns="0" formatRows="0" insertColumns="0" insertRows="0" insertHyperlinks="0" deleteColumns="0" deleteRows="0" sort="0" autoFilter="0" pivotTables="0"/>
  <mergeCells count="1">
    <mergeCell ref="AF20:AM20"/>
  </mergeCells>
  <dataValidations count="1">
    <dataValidation type="list" allowBlank="1" showInputMessage="1" showErrorMessage="1" sqref="D18:D65453" xr:uid="{7649FE65-AF0E-49A9-8838-424F10B4D7A6}">
      <formula1>$AO$1:$AV$1</formula1>
    </dataValidation>
  </dataValidations>
  <printOptions horizontalCentered="1" verticalCentered="1"/>
  <pageMargins left="0.7" right="0.7" top="1.3325" bottom="0.75" header="0.5" footer="0.3"/>
  <pageSetup scale="34" orientation="landscape" horizontalDpi="1200" verticalDpi="1200" r:id="rId1"/>
  <headerFooter>
    <oddHeader>&amp;L&amp;14{Company Name Here}&amp;C&amp;14{Project_Name} {Project_Size} MW {Project_Type} Project
Collection Circuit Impedance
Underground
&amp;R&amp;G</oddHeader>
  </headerFooter>
  <legacyDrawingHF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40632-70DA-4CF8-9B47-1F04765BEA03}">
  <sheetPr codeName="Sheet17"/>
  <dimension ref="A1:S30"/>
  <sheetViews>
    <sheetView zoomScale="115" zoomScaleNormal="115" workbookViewId="0">
      <selection activeCell="B14" sqref="B14"/>
    </sheetView>
  </sheetViews>
  <sheetFormatPr defaultRowHeight="13.2" x14ac:dyDescent="0.25"/>
  <cols>
    <col min="1" max="1" width="43.109375" bestFit="1" customWidth="1"/>
    <col min="2" max="2" width="14.88671875" style="4" customWidth="1"/>
    <col min="3" max="3" width="14.109375" bestFit="1" customWidth="1"/>
    <col min="13" max="13" width="16.109375" hidden="1" customWidth="1"/>
    <col min="14" max="17" width="12.5546875" hidden="1" customWidth="1"/>
    <col min="18" max="18" width="5.109375" hidden="1" customWidth="1"/>
    <col min="19" max="19" width="11.44140625" hidden="1" customWidth="1"/>
  </cols>
  <sheetData>
    <row r="1" spans="1:19" ht="32.25" customHeight="1" thickBot="1" x14ac:dyDescent="0.3">
      <c r="A1" s="968" t="str">
        <f>'1 General_1'!B4&amp;" Data"</f>
        <v>SMA Sunny Central 4400 UP-US Data</v>
      </c>
      <c r="B1" s="969"/>
      <c r="M1" s="310" t="s">
        <v>212</v>
      </c>
      <c r="N1" s="311" t="s">
        <v>213</v>
      </c>
      <c r="O1" s="312" t="s">
        <v>214</v>
      </c>
      <c r="P1" s="312" t="s">
        <v>215</v>
      </c>
      <c r="Q1" s="312" t="s">
        <v>216</v>
      </c>
      <c r="R1" s="312" t="s">
        <v>217</v>
      </c>
      <c r="S1" s="313" t="s">
        <v>218</v>
      </c>
    </row>
    <row r="2" spans="1:19" ht="13.8" x14ac:dyDescent="0.25">
      <c r="A2" s="303" t="s">
        <v>219</v>
      </c>
      <c r="B2" s="305" t="s">
        <v>217</v>
      </c>
      <c r="M2" s="314"/>
      <c r="N2" s="284"/>
      <c r="O2" s="284"/>
      <c r="P2" s="284"/>
      <c r="Q2" s="284"/>
      <c r="R2" s="284"/>
      <c r="S2" s="284"/>
    </row>
    <row r="3" spans="1:19" x14ac:dyDescent="0.25">
      <c r="A3" s="162" t="s">
        <v>9</v>
      </c>
      <c r="B3" s="306">
        <f>'1 General_1'!B10</f>
        <v>0.66</v>
      </c>
      <c r="M3" s="6"/>
    </row>
    <row r="4" spans="1:19" x14ac:dyDescent="0.25">
      <c r="A4" s="162" t="s">
        <v>220</v>
      </c>
      <c r="B4" s="306">
        <f>'1 General_1'!$B$7</f>
        <v>4.2240000000000002</v>
      </c>
    </row>
    <row r="5" spans="1:19" x14ac:dyDescent="0.25">
      <c r="A5" s="162" t="s">
        <v>221</v>
      </c>
      <c r="B5" s="306">
        <f>'1 General_1'!$B$8</f>
        <v>4.4000000000000004</v>
      </c>
    </row>
    <row r="6" spans="1:19" x14ac:dyDescent="0.25">
      <c r="A6" s="162" t="s">
        <v>3</v>
      </c>
      <c r="B6" s="306">
        <f>'1 General_1'!$B$5</f>
        <v>0.95</v>
      </c>
    </row>
    <row r="7" spans="1:19" ht="13.8" thickBot="1" x14ac:dyDescent="0.3">
      <c r="A7" s="304" t="s">
        <v>4</v>
      </c>
      <c r="B7" s="307">
        <f>'1 General_1'!$B$6</f>
        <v>-0.95</v>
      </c>
    </row>
    <row r="8" spans="1:19" ht="13.8" thickBot="1" x14ac:dyDescent="0.3">
      <c r="A8" s="966" t="s">
        <v>222</v>
      </c>
      <c r="B8" s="967"/>
    </row>
    <row r="9" spans="1:19" x14ac:dyDescent="0.25">
      <c r="A9" s="300" t="s">
        <v>223</v>
      </c>
      <c r="B9" s="306">
        <f>B5</f>
        <v>4.4000000000000004</v>
      </c>
    </row>
    <row r="10" spans="1:19" x14ac:dyDescent="0.25">
      <c r="A10" s="300" t="s">
        <v>224</v>
      </c>
      <c r="B10" s="306">
        <f>B3</f>
        <v>0.66</v>
      </c>
    </row>
    <row r="11" spans="1:19" ht="13.8" thickBot="1" x14ac:dyDescent="0.3">
      <c r="A11" s="301" t="s">
        <v>225</v>
      </c>
      <c r="B11" s="315">
        <f>((B10*1000)^2)/(B9*10^6)</f>
        <v>9.9000000000000005E-2</v>
      </c>
    </row>
    <row r="12" spans="1:19" ht="13.8" thickBot="1" x14ac:dyDescent="0.3">
      <c r="A12" s="966" t="s">
        <v>226</v>
      </c>
      <c r="B12" s="967"/>
      <c r="C12" s="6"/>
    </row>
    <row r="13" spans="1:19" ht="13.8" x14ac:dyDescent="0.25">
      <c r="A13" s="302" t="s">
        <v>227</v>
      </c>
      <c r="B13" s="289">
        <v>0.44</v>
      </c>
      <c r="C13" s="4"/>
    </row>
    <row r="14" spans="1:19" ht="14.4" thickBot="1" x14ac:dyDescent="0.3">
      <c r="A14" s="300" t="s">
        <v>228</v>
      </c>
      <c r="B14" s="316">
        <v>0.6</v>
      </c>
      <c r="C14" s="4"/>
    </row>
    <row r="15" spans="1:19" ht="15" customHeight="1" thickBot="1" x14ac:dyDescent="0.3">
      <c r="A15" s="970" t="s">
        <v>93</v>
      </c>
      <c r="B15" s="971"/>
      <c r="C15" s="332" t="s">
        <v>229</v>
      </c>
    </row>
    <row r="16" spans="1:19" ht="13.8" x14ac:dyDescent="0.25">
      <c r="A16" s="300" t="s">
        <v>230</v>
      </c>
      <c r="B16" s="305">
        <v>0.6</v>
      </c>
      <c r="C16" s="330">
        <f>B16</f>
        <v>0.6</v>
      </c>
    </row>
    <row r="17" spans="1:3" ht="13.8" x14ac:dyDescent="0.25">
      <c r="A17" s="300" t="s">
        <v>231</v>
      </c>
      <c r="B17" s="308">
        <v>0.6</v>
      </c>
      <c r="C17" s="330">
        <f>IF($B$16="",$C$16,$B$16)</f>
        <v>0.6</v>
      </c>
    </row>
    <row r="18" spans="1:3" ht="14.4" thickBot="1" x14ac:dyDescent="0.3">
      <c r="A18" s="301" t="s">
        <v>232</v>
      </c>
      <c r="B18" s="309">
        <v>0.6</v>
      </c>
      <c r="C18" s="330">
        <f>IF($B$16="",$C$16,$B$16)</f>
        <v>0.6</v>
      </c>
    </row>
    <row r="19" spans="1:3" ht="13.8" thickBot="1" x14ac:dyDescent="0.3">
      <c r="A19" s="966" t="s">
        <v>233</v>
      </c>
      <c r="B19" s="967"/>
      <c r="C19" s="333"/>
    </row>
    <row r="20" spans="1:3" ht="14.4" thickBot="1" x14ac:dyDescent="0.3">
      <c r="A20" s="300" t="s">
        <v>234</v>
      </c>
      <c r="B20" s="289">
        <v>0.44</v>
      </c>
      <c r="C20" s="330">
        <f>B13</f>
        <v>0.44</v>
      </c>
    </row>
    <row r="21" spans="1:3" ht="14.4" thickBot="1" x14ac:dyDescent="0.3">
      <c r="A21" s="301" t="s">
        <v>235</v>
      </c>
      <c r="B21" s="289">
        <v>0.6</v>
      </c>
      <c r="C21" s="330">
        <f>IF($B$16="",$C$16,$B$16)</f>
        <v>0.6</v>
      </c>
    </row>
    <row r="22" spans="1:3" ht="13.8" thickBot="1" x14ac:dyDescent="0.3">
      <c r="A22" s="966" t="s">
        <v>236</v>
      </c>
      <c r="B22" s="967"/>
      <c r="C22" s="333"/>
    </row>
    <row r="23" spans="1:3" ht="13.8" x14ac:dyDescent="0.25">
      <c r="A23" s="300" t="s">
        <v>237</v>
      </c>
      <c r="B23" s="289">
        <v>9999</v>
      </c>
      <c r="C23" s="330">
        <f>B13</f>
        <v>0.44</v>
      </c>
    </row>
    <row r="24" spans="1:3" ht="14.4" thickBot="1" x14ac:dyDescent="0.3">
      <c r="A24" s="301" t="s">
        <v>238</v>
      </c>
      <c r="B24" s="309">
        <v>9999</v>
      </c>
      <c r="C24" s="330">
        <f>IF($B$16="",$C$16,$B$16)</f>
        <v>0.6</v>
      </c>
    </row>
    <row r="25" spans="1:3" ht="13.8" thickBot="1" x14ac:dyDescent="0.3">
      <c r="A25" s="966" t="s">
        <v>239</v>
      </c>
      <c r="B25" s="967"/>
      <c r="C25" s="333"/>
    </row>
    <row r="26" spans="1:3" ht="13.8" x14ac:dyDescent="0.25">
      <c r="A26" s="300" t="s">
        <v>240</v>
      </c>
      <c r="B26" s="289">
        <v>9999</v>
      </c>
      <c r="C26" s="330">
        <v>0</v>
      </c>
    </row>
    <row r="27" spans="1:3" ht="14.4" thickBot="1" x14ac:dyDescent="0.3">
      <c r="A27" s="301" t="s">
        <v>241</v>
      </c>
      <c r="B27" s="309">
        <v>9999</v>
      </c>
      <c r="C27" s="331">
        <v>0</v>
      </c>
    </row>
    <row r="29" spans="1:3" x14ac:dyDescent="0.25">
      <c r="A29" s="138" t="s">
        <v>242</v>
      </c>
    </row>
    <row r="30" spans="1:3" x14ac:dyDescent="0.25">
      <c r="A30" s="9" t="s">
        <v>243</v>
      </c>
    </row>
  </sheetData>
  <mergeCells count="7">
    <mergeCell ref="A25:B25"/>
    <mergeCell ref="A1:B1"/>
    <mergeCell ref="A8:B8"/>
    <mergeCell ref="A12:B12"/>
    <mergeCell ref="A15:B15"/>
    <mergeCell ref="A19:B19"/>
    <mergeCell ref="A22:B22"/>
  </mergeCells>
  <dataValidations count="1">
    <dataValidation type="list" allowBlank="1" showInputMessage="1" showErrorMessage="1" sqref="B2" xr:uid="{06EC38FE-55D4-4F28-B02F-8A81E619FC20}">
      <formula1>$N$1:$S$1</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S30"/>
  <sheetViews>
    <sheetView topLeftCell="A10" zoomScale="115" zoomScaleNormal="115" workbookViewId="0">
      <selection activeCell="E35" sqref="E35"/>
    </sheetView>
  </sheetViews>
  <sheetFormatPr defaultRowHeight="13.2" x14ac:dyDescent="0.25"/>
  <cols>
    <col min="1" max="1" width="43.109375" bestFit="1" customWidth="1"/>
    <col min="2" max="2" width="14.88671875" style="4" customWidth="1"/>
    <col min="3" max="3" width="14.109375" bestFit="1" customWidth="1"/>
    <col min="13" max="13" width="16.109375" hidden="1" customWidth="1"/>
    <col min="14" max="17" width="12.5546875" hidden="1" customWidth="1"/>
    <col min="18" max="18" width="5.109375" hidden="1" customWidth="1"/>
    <col min="19" max="19" width="11.44140625" hidden="1" customWidth="1"/>
  </cols>
  <sheetData>
    <row r="1" spans="1:19" ht="32.25" customHeight="1" thickBot="1" x14ac:dyDescent="0.3">
      <c r="A1" s="968" t="str">
        <f>'1 General_1'!B4&amp;" Data"</f>
        <v>SMA Sunny Central 4400 UP-US Data</v>
      </c>
      <c r="B1" s="969"/>
      <c r="M1" s="310" t="s">
        <v>212</v>
      </c>
      <c r="N1" s="311" t="s">
        <v>213</v>
      </c>
      <c r="O1" s="312" t="s">
        <v>214</v>
      </c>
      <c r="P1" s="312" t="s">
        <v>215</v>
      </c>
      <c r="Q1" s="312" t="s">
        <v>216</v>
      </c>
      <c r="R1" s="312" t="s">
        <v>217</v>
      </c>
      <c r="S1" s="313" t="s">
        <v>218</v>
      </c>
    </row>
    <row r="2" spans="1:19" ht="13.8" x14ac:dyDescent="0.25">
      <c r="A2" s="303" t="s">
        <v>219</v>
      </c>
      <c r="B2" s="305" t="s">
        <v>217</v>
      </c>
      <c r="M2" s="314"/>
      <c r="N2" s="284"/>
      <c r="O2" s="284"/>
      <c r="P2" s="284"/>
      <c r="Q2" s="284"/>
      <c r="R2" s="284"/>
      <c r="S2" s="284"/>
    </row>
    <row r="3" spans="1:19" x14ac:dyDescent="0.25">
      <c r="A3" s="162" t="s">
        <v>9</v>
      </c>
      <c r="B3" s="306">
        <f>'1 General_1'!B10</f>
        <v>0.66</v>
      </c>
      <c r="M3" s="6"/>
    </row>
    <row r="4" spans="1:19" x14ac:dyDescent="0.25">
      <c r="A4" s="162" t="s">
        <v>220</v>
      </c>
      <c r="B4" s="306">
        <f>'1 General_1'!$B$7</f>
        <v>4.2240000000000002</v>
      </c>
    </row>
    <row r="5" spans="1:19" x14ac:dyDescent="0.25">
      <c r="A5" s="162" t="s">
        <v>221</v>
      </c>
      <c r="B5" s="306">
        <f>'1 General_1'!$B$8</f>
        <v>4.4000000000000004</v>
      </c>
    </row>
    <row r="6" spans="1:19" x14ac:dyDescent="0.25">
      <c r="A6" s="162" t="s">
        <v>3</v>
      </c>
      <c r="B6" s="306">
        <f>'1 General_1'!$B$5</f>
        <v>0.95</v>
      </c>
    </row>
    <row r="7" spans="1:19" ht="13.8" thickBot="1" x14ac:dyDescent="0.3">
      <c r="A7" s="304" t="s">
        <v>4</v>
      </c>
      <c r="B7" s="307">
        <f>'1 General_1'!$B$6</f>
        <v>-0.95</v>
      </c>
    </row>
    <row r="8" spans="1:19" ht="13.8" thickBot="1" x14ac:dyDescent="0.3">
      <c r="A8" s="966" t="s">
        <v>222</v>
      </c>
      <c r="B8" s="967"/>
    </row>
    <row r="9" spans="1:19" x14ac:dyDescent="0.25">
      <c r="A9" s="300" t="s">
        <v>223</v>
      </c>
      <c r="B9" s="306">
        <f>B5</f>
        <v>4.4000000000000004</v>
      </c>
    </row>
    <row r="10" spans="1:19" x14ac:dyDescent="0.25">
      <c r="A10" s="300" t="s">
        <v>224</v>
      </c>
      <c r="B10" s="306">
        <f>B3</f>
        <v>0.66</v>
      </c>
    </row>
    <row r="11" spans="1:19" ht="13.8" thickBot="1" x14ac:dyDescent="0.3">
      <c r="A11" s="301" t="s">
        <v>225</v>
      </c>
      <c r="B11" s="315">
        <f>((B10*1000)^2)/(B9*10^6)</f>
        <v>9.9000000000000005E-2</v>
      </c>
    </row>
    <row r="12" spans="1:19" ht="13.8" thickBot="1" x14ac:dyDescent="0.3">
      <c r="A12" s="966" t="s">
        <v>226</v>
      </c>
      <c r="B12" s="967"/>
      <c r="C12" s="6"/>
    </row>
    <row r="13" spans="1:19" ht="13.8" x14ac:dyDescent="0.25">
      <c r="A13" s="302" t="s">
        <v>227</v>
      </c>
      <c r="B13" s="289">
        <v>0</v>
      </c>
      <c r="C13" s="4"/>
    </row>
    <row r="14" spans="1:19" ht="14.4" thickBot="1" x14ac:dyDescent="0.3">
      <c r="A14" s="300" t="s">
        <v>228</v>
      </c>
      <c r="B14" s="316">
        <v>1</v>
      </c>
      <c r="C14" s="4"/>
    </row>
    <row r="15" spans="1:19" ht="15" customHeight="1" thickBot="1" x14ac:dyDescent="0.3">
      <c r="A15" s="970" t="s">
        <v>93</v>
      </c>
      <c r="B15" s="971"/>
      <c r="C15" s="332" t="s">
        <v>229</v>
      </c>
    </row>
    <row r="16" spans="1:19" ht="13.8" x14ac:dyDescent="0.25">
      <c r="A16" s="300" t="s">
        <v>230</v>
      </c>
      <c r="B16" s="305">
        <v>0.63400000000000001</v>
      </c>
      <c r="C16" s="330">
        <f>B16</f>
        <v>0.63400000000000001</v>
      </c>
    </row>
    <row r="17" spans="1:3" ht="13.8" x14ac:dyDescent="0.25">
      <c r="A17" s="300" t="s">
        <v>231</v>
      </c>
      <c r="B17" s="308">
        <v>0.88739999999999997</v>
      </c>
      <c r="C17" s="330">
        <f>IF($B$16="",$C$16,$B$16)</f>
        <v>0.63400000000000001</v>
      </c>
    </row>
    <row r="18" spans="1:3" ht="14.4" thickBot="1" x14ac:dyDescent="0.3">
      <c r="A18" s="301" t="s">
        <v>232</v>
      </c>
      <c r="B18" s="309">
        <v>1</v>
      </c>
      <c r="C18" s="330">
        <f>IF($B$16="",$C$16,$B$16)</f>
        <v>0.63400000000000001</v>
      </c>
    </row>
    <row r="19" spans="1:3" ht="13.8" thickBot="1" x14ac:dyDescent="0.3">
      <c r="A19" s="966" t="s">
        <v>233</v>
      </c>
      <c r="B19" s="967"/>
      <c r="C19" s="333"/>
    </row>
    <row r="20" spans="1:3" ht="14.4" thickBot="1" x14ac:dyDescent="0.3">
      <c r="A20" s="300" t="s">
        <v>234</v>
      </c>
      <c r="B20" s="289">
        <v>9999</v>
      </c>
      <c r="C20" s="330">
        <f>B13</f>
        <v>0</v>
      </c>
    </row>
    <row r="21" spans="1:3" ht="14.4" thickBot="1" x14ac:dyDescent="0.3">
      <c r="A21" s="301" t="s">
        <v>235</v>
      </c>
      <c r="B21" s="289">
        <v>9999</v>
      </c>
      <c r="C21" s="330">
        <f>IF($B$16="",$C$16,$B$16)</f>
        <v>0.63400000000000001</v>
      </c>
    </row>
    <row r="22" spans="1:3" ht="13.8" thickBot="1" x14ac:dyDescent="0.3">
      <c r="A22" s="966" t="s">
        <v>236</v>
      </c>
      <c r="B22" s="967"/>
      <c r="C22" s="333"/>
    </row>
    <row r="23" spans="1:3" ht="13.8" x14ac:dyDescent="0.25">
      <c r="A23" s="300" t="s">
        <v>237</v>
      </c>
      <c r="B23" s="289">
        <v>9999</v>
      </c>
      <c r="C23" s="330">
        <f>B13</f>
        <v>0</v>
      </c>
    </row>
    <row r="24" spans="1:3" ht="14.4" thickBot="1" x14ac:dyDescent="0.3">
      <c r="A24" s="301" t="s">
        <v>238</v>
      </c>
      <c r="B24" s="309">
        <v>9999</v>
      </c>
      <c r="C24" s="330">
        <f>IF($B$16="",$C$16,$B$16)</f>
        <v>0.63400000000000001</v>
      </c>
    </row>
    <row r="25" spans="1:3" ht="13.8" thickBot="1" x14ac:dyDescent="0.3">
      <c r="A25" s="966" t="s">
        <v>239</v>
      </c>
      <c r="B25" s="967"/>
      <c r="C25" s="333"/>
    </row>
    <row r="26" spans="1:3" ht="13.8" x14ac:dyDescent="0.25">
      <c r="A26" s="300" t="s">
        <v>240</v>
      </c>
      <c r="B26" s="289">
        <v>9999</v>
      </c>
      <c r="C26" s="330">
        <v>0</v>
      </c>
    </row>
    <row r="27" spans="1:3" ht="14.4" thickBot="1" x14ac:dyDescent="0.3">
      <c r="A27" s="301" t="s">
        <v>241</v>
      </c>
      <c r="B27" s="309">
        <v>9999</v>
      </c>
      <c r="C27" s="331">
        <v>0</v>
      </c>
    </row>
    <row r="29" spans="1:3" x14ac:dyDescent="0.25">
      <c r="A29" s="138" t="s">
        <v>242</v>
      </c>
    </row>
    <row r="30" spans="1:3" x14ac:dyDescent="0.25">
      <c r="A30" s="9" t="s">
        <v>243</v>
      </c>
    </row>
  </sheetData>
  <mergeCells count="7">
    <mergeCell ref="A25:B25"/>
    <mergeCell ref="A15:B15"/>
    <mergeCell ref="A1:B1"/>
    <mergeCell ref="A8:B8"/>
    <mergeCell ref="A12:B12"/>
    <mergeCell ref="A19:B19"/>
    <mergeCell ref="A22:B22"/>
  </mergeCells>
  <dataValidations disablePrompts="1" count="1">
    <dataValidation type="list" allowBlank="1" showInputMessage="1" showErrorMessage="1" sqref="B2" xr:uid="{00000000-0002-0000-0400-000000000000}">
      <formula1>$N$1:$S$1</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BDAE8-78BF-408E-B733-B1F73F565EB7}">
  <sheetPr codeName="Sheet25"/>
  <dimension ref="A1:S30"/>
  <sheetViews>
    <sheetView topLeftCell="A12" zoomScale="115" zoomScaleNormal="115" workbookViewId="0">
      <selection activeCell="C14" sqref="C14"/>
    </sheetView>
  </sheetViews>
  <sheetFormatPr defaultColWidth="9.109375" defaultRowHeight="13.2" x14ac:dyDescent="0.25"/>
  <cols>
    <col min="1" max="1" width="43.109375" style="606" bestFit="1" customWidth="1"/>
    <col min="2" max="2" width="14.6640625" style="625" customWidth="1"/>
    <col min="3" max="3" width="14.33203125" style="606" bestFit="1" customWidth="1"/>
    <col min="4" max="12" width="9.109375" style="606"/>
    <col min="13" max="13" width="16.109375" style="606" hidden="1" customWidth="1"/>
    <col min="14" max="17" width="12.5546875" style="606" hidden="1" customWidth="1"/>
    <col min="18" max="18" width="5.33203125" style="606" hidden="1" customWidth="1"/>
    <col min="19" max="19" width="11.44140625" style="606" hidden="1" customWidth="1"/>
    <col min="20" max="16384" width="9.109375" style="606"/>
  </cols>
  <sheetData>
    <row r="1" spans="1:19" ht="32.25" customHeight="1" thickBot="1" x14ac:dyDescent="0.3">
      <c r="A1" s="972" t="str">
        <f>'[2]1 Genera PV'!B4&amp;" Data"</f>
        <v>SMA Sunny Central 4400 UP-US Data</v>
      </c>
      <c r="B1" s="973"/>
      <c r="M1" s="845" t="s">
        <v>212</v>
      </c>
      <c r="N1" s="844" t="s">
        <v>213</v>
      </c>
      <c r="O1" s="843" t="s">
        <v>214</v>
      </c>
      <c r="P1" s="843" t="s">
        <v>215</v>
      </c>
      <c r="Q1" s="843" t="s">
        <v>216</v>
      </c>
      <c r="R1" s="843" t="s">
        <v>217</v>
      </c>
      <c r="S1" s="842" t="s">
        <v>218</v>
      </c>
    </row>
    <row r="2" spans="1:19" ht="13.8" x14ac:dyDescent="0.25">
      <c r="A2" s="841" t="s">
        <v>219</v>
      </c>
      <c r="B2" s="305" t="s">
        <v>217</v>
      </c>
      <c r="M2" s="840"/>
      <c r="N2" s="646"/>
      <c r="O2" s="646"/>
      <c r="P2" s="646"/>
      <c r="Q2" s="646"/>
      <c r="R2" s="646"/>
      <c r="S2" s="646"/>
    </row>
    <row r="3" spans="1:19" x14ac:dyDescent="0.25">
      <c r="A3" s="162" t="s">
        <v>9</v>
      </c>
      <c r="B3" s="838">
        <f>'[2]1 Genera PV'!B10</f>
        <v>0.66</v>
      </c>
      <c r="M3" s="615"/>
    </row>
    <row r="4" spans="1:19" x14ac:dyDescent="0.25">
      <c r="A4" s="162" t="s">
        <v>220</v>
      </c>
      <c r="B4" s="838">
        <f>'[2]1 Genera PV'!$B$7</f>
        <v>4.2240000000000002</v>
      </c>
    </row>
    <row r="5" spans="1:19" x14ac:dyDescent="0.25">
      <c r="A5" s="162" t="s">
        <v>221</v>
      </c>
      <c r="B5" s="838">
        <f>'[2]1 Genera PV'!$B$8</f>
        <v>4.4000000000000004</v>
      </c>
    </row>
    <row r="6" spans="1:19" x14ac:dyDescent="0.25">
      <c r="A6" s="162" t="s">
        <v>3</v>
      </c>
      <c r="B6" s="838">
        <f>'[2]1 Genera PV'!$B$5</f>
        <v>0.95</v>
      </c>
    </row>
    <row r="7" spans="1:19" ht="13.8" thickBot="1" x14ac:dyDescent="0.3">
      <c r="A7" s="304" t="s">
        <v>4</v>
      </c>
      <c r="B7" s="839">
        <f>'[2]1 Genera PV'!$B$6</f>
        <v>-0.95</v>
      </c>
    </row>
    <row r="8" spans="1:19" ht="13.8" thickBot="1" x14ac:dyDescent="0.3">
      <c r="A8" s="966" t="s">
        <v>222</v>
      </c>
      <c r="B8" s="967"/>
    </row>
    <row r="9" spans="1:19" x14ac:dyDescent="0.25">
      <c r="A9" s="300" t="s">
        <v>223</v>
      </c>
      <c r="B9" s="838">
        <f>B5</f>
        <v>4.4000000000000004</v>
      </c>
    </row>
    <row r="10" spans="1:19" x14ac:dyDescent="0.25">
      <c r="A10" s="300" t="s">
        <v>224</v>
      </c>
      <c r="B10" s="838">
        <f>B3</f>
        <v>0.66</v>
      </c>
    </row>
    <row r="11" spans="1:19" ht="13.8" thickBot="1" x14ac:dyDescent="0.3">
      <c r="A11" s="301" t="s">
        <v>225</v>
      </c>
      <c r="B11" s="837">
        <f>((B10*1000)^2)/(B9*10^6)</f>
        <v>9.9000000000000005E-2</v>
      </c>
    </row>
    <row r="12" spans="1:19" ht="13.8" thickBot="1" x14ac:dyDescent="0.3">
      <c r="A12" s="966" t="s">
        <v>226</v>
      </c>
      <c r="B12" s="967"/>
      <c r="C12" s="615"/>
    </row>
    <row r="13" spans="1:19" ht="13.8" x14ac:dyDescent="0.25">
      <c r="A13" s="302" t="s">
        <v>227</v>
      </c>
      <c r="B13" s="289">
        <v>0.44</v>
      </c>
      <c r="C13" s="625"/>
    </row>
    <row r="14" spans="1:19" ht="14.4" thickBot="1" x14ac:dyDescent="0.3">
      <c r="A14" s="300" t="s">
        <v>228</v>
      </c>
      <c r="B14" s="316">
        <v>0.6</v>
      </c>
      <c r="C14" s="625"/>
    </row>
    <row r="15" spans="1:19" ht="15" customHeight="1" thickBot="1" x14ac:dyDescent="0.3">
      <c r="A15" s="970" t="s">
        <v>93</v>
      </c>
      <c r="B15" s="971"/>
      <c r="C15" s="836" t="s">
        <v>229</v>
      </c>
    </row>
    <row r="16" spans="1:19" ht="13.8" x14ac:dyDescent="0.25">
      <c r="A16" s="300" t="s">
        <v>230</v>
      </c>
      <c r="B16" s="305">
        <v>0.6</v>
      </c>
      <c r="C16" s="834">
        <f>B16</f>
        <v>0.6</v>
      </c>
    </row>
    <row r="17" spans="1:3" ht="13.8" x14ac:dyDescent="0.25">
      <c r="A17" s="300" t="s">
        <v>231</v>
      </c>
      <c r="B17" s="308">
        <v>0.6</v>
      </c>
      <c r="C17" s="834">
        <f>IF($B$16="",$C$16,$B$16)</f>
        <v>0.6</v>
      </c>
    </row>
    <row r="18" spans="1:3" ht="14.4" thickBot="1" x14ac:dyDescent="0.3">
      <c r="A18" s="301" t="s">
        <v>232</v>
      </c>
      <c r="B18" s="309">
        <v>0.6</v>
      </c>
      <c r="C18" s="834">
        <f>IF($B$16="",$C$16,$B$16)</f>
        <v>0.6</v>
      </c>
    </row>
    <row r="19" spans="1:3" ht="13.8" thickBot="1" x14ac:dyDescent="0.3">
      <c r="A19" s="966" t="s">
        <v>233</v>
      </c>
      <c r="B19" s="967"/>
      <c r="C19" s="835"/>
    </row>
    <row r="20" spans="1:3" ht="14.4" thickBot="1" x14ac:dyDescent="0.3">
      <c r="A20" s="300" t="s">
        <v>234</v>
      </c>
      <c r="B20" s="289">
        <v>0.44</v>
      </c>
      <c r="C20" s="834">
        <f>B13</f>
        <v>0.44</v>
      </c>
    </row>
    <row r="21" spans="1:3" ht="14.4" thickBot="1" x14ac:dyDescent="0.3">
      <c r="A21" s="301" t="s">
        <v>235</v>
      </c>
      <c r="B21" s="289">
        <v>0.6</v>
      </c>
      <c r="C21" s="834">
        <f>IF($B$16="",$C$16,$B$16)</f>
        <v>0.6</v>
      </c>
    </row>
    <row r="22" spans="1:3" ht="13.8" thickBot="1" x14ac:dyDescent="0.3">
      <c r="A22" s="966" t="s">
        <v>236</v>
      </c>
      <c r="B22" s="967"/>
      <c r="C22" s="835"/>
    </row>
    <row r="23" spans="1:3" ht="13.8" x14ac:dyDescent="0.25">
      <c r="A23" s="300" t="s">
        <v>237</v>
      </c>
      <c r="B23" s="289">
        <v>9999</v>
      </c>
      <c r="C23" s="834">
        <f>B13</f>
        <v>0.44</v>
      </c>
    </row>
    <row r="24" spans="1:3" ht="14.4" thickBot="1" x14ac:dyDescent="0.3">
      <c r="A24" s="301" t="s">
        <v>238</v>
      </c>
      <c r="B24" s="309">
        <v>9999</v>
      </c>
      <c r="C24" s="834">
        <f>IF($B$16="",$C$16,$B$16)</f>
        <v>0.6</v>
      </c>
    </row>
    <row r="25" spans="1:3" ht="13.8" thickBot="1" x14ac:dyDescent="0.3">
      <c r="A25" s="966" t="s">
        <v>239</v>
      </c>
      <c r="B25" s="967"/>
      <c r="C25" s="835"/>
    </row>
    <row r="26" spans="1:3" ht="13.8" x14ac:dyDescent="0.25">
      <c r="A26" s="300" t="s">
        <v>240</v>
      </c>
      <c r="B26" s="289">
        <v>9999</v>
      </c>
      <c r="C26" s="834">
        <v>0</v>
      </c>
    </row>
    <row r="27" spans="1:3" ht="14.4" thickBot="1" x14ac:dyDescent="0.3">
      <c r="A27" s="301" t="s">
        <v>241</v>
      </c>
      <c r="B27" s="309">
        <v>9999</v>
      </c>
      <c r="C27" s="833">
        <v>0</v>
      </c>
    </row>
    <row r="29" spans="1:3" x14ac:dyDescent="0.25">
      <c r="A29" s="138" t="s">
        <v>242</v>
      </c>
    </row>
    <row r="30" spans="1:3" x14ac:dyDescent="0.25">
      <c r="A30" s="9" t="s">
        <v>243</v>
      </c>
    </row>
  </sheetData>
  <mergeCells count="7">
    <mergeCell ref="A25:B25"/>
    <mergeCell ref="A1:B1"/>
    <mergeCell ref="A8:B8"/>
    <mergeCell ref="A12:B12"/>
    <mergeCell ref="A15:B15"/>
    <mergeCell ref="A19:B19"/>
    <mergeCell ref="A22:B22"/>
  </mergeCells>
  <dataValidations count="1">
    <dataValidation type="list" allowBlank="1" showInputMessage="1" showErrorMessage="1" sqref="B2" xr:uid="{4443BCB5-2E44-450C-A753-AA0E08621295}">
      <formula1>$N$1:$S$1</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6F982-A8E2-4976-A21C-4C576D58E4E2}">
  <sheetPr codeName="Sheet26"/>
  <dimension ref="A1:S30"/>
  <sheetViews>
    <sheetView zoomScale="115" zoomScaleNormal="115" workbookViewId="0">
      <selection activeCell="E35" sqref="E35"/>
    </sheetView>
  </sheetViews>
  <sheetFormatPr defaultColWidth="9.109375" defaultRowHeight="13.2" x14ac:dyDescent="0.25"/>
  <cols>
    <col min="1" max="1" width="43.109375" style="606" bestFit="1" customWidth="1"/>
    <col min="2" max="2" width="14.6640625" style="625" customWidth="1"/>
    <col min="3" max="3" width="14.33203125" style="606" bestFit="1" customWidth="1"/>
    <col min="4" max="12" width="9.109375" style="606"/>
    <col min="13" max="13" width="16.109375" style="606" hidden="1" customWidth="1"/>
    <col min="14" max="17" width="12.5546875" style="606" hidden="1" customWidth="1"/>
    <col min="18" max="18" width="5.33203125" style="606" hidden="1" customWidth="1"/>
    <col min="19" max="19" width="11.44140625" style="606" hidden="1" customWidth="1"/>
    <col min="20" max="16384" width="9.109375" style="606"/>
  </cols>
  <sheetData>
    <row r="1" spans="1:19" ht="32.25" customHeight="1" thickBot="1" x14ac:dyDescent="0.3">
      <c r="A1" s="972" t="str">
        <f>'[2]1 Genera PV'!B4&amp;" Data"</f>
        <v>SMA Sunny Central 4400 UP-US Data</v>
      </c>
      <c r="B1" s="973"/>
      <c r="M1" s="845" t="s">
        <v>212</v>
      </c>
      <c r="N1" s="844" t="s">
        <v>213</v>
      </c>
      <c r="O1" s="843" t="s">
        <v>214</v>
      </c>
      <c r="P1" s="843" t="s">
        <v>215</v>
      </c>
      <c r="Q1" s="843" t="s">
        <v>216</v>
      </c>
      <c r="R1" s="843" t="s">
        <v>217</v>
      </c>
      <c r="S1" s="842" t="s">
        <v>218</v>
      </c>
    </row>
    <row r="2" spans="1:19" ht="13.8" x14ac:dyDescent="0.25">
      <c r="A2" s="841" t="s">
        <v>219</v>
      </c>
      <c r="B2" s="305" t="s">
        <v>217</v>
      </c>
      <c r="M2" s="840"/>
      <c r="N2" s="646"/>
      <c r="O2" s="646"/>
      <c r="P2" s="646"/>
      <c r="Q2" s="646"/>
      <c r="R2" s="646"/>
      <c r="S2" s="646"/>
    </row>
    <row r="3" spans="1:19" x14ac:dyDescent="0.25">
      <c r="A3" s="162" t="s">
        <v>9</v>
      </c>
      <c r="B3" s="838">
        <f>'[2]1 Genera PV'!B10</f>
        <v>0.66</v>
      </c>
      <c r="M3" s="615"/>
    </row>
    <row r="4" spans="1:19" x14ac:dyDescent="0.25">
      <c r="A4" s="162" t="s">
        <v>220</v>
      </c>
      <c r="B4" s="838">
        <f>'[2]1 Genera PV'!$B$7</f>
        <v>4.2240000000000002</v>
      </c>
    </row>
    <row r="5" spans="1:19" x14ac:dyDescent="0.25">
      <c r="A5" s="162" t="s">
        <v>221</v>
      </c>
      <c r="B5" s="838">
        <f>'[2]1 Genera PV'!$B$8</f>
        <v>4.4000000000000004</v>
      </c>
    </row>
    <row r="6" spans="1:19" x14ac:dyDescent="0.25">
      <c r="A6" s="162" t="s">
        <v>3</v>
      </c>
      <c r="B6" s="838">
        <f>'[2]1 Genera PV'!$B$5</f>
        <v>0.95</v>
      </c>
    </row>
    <row r="7" spans="1:19" ht="13.8" thickBot="1" x14ac:dyDescent="0.3">
      <c r="A7" s="304" t="s">
        <v>4</v>
      </c>
      <c r="B7" s="839">
        <f>'[2]1 Genera PV'!$B$6</f>
        <v>-0.95</v>
      </c>
    </row>
    <row r="8" spans="1:19" ht="13.8" thickBot="1" x14ac:dyDescent="0.3">
      <c r="A8" s="966" t="s">
        <v>222</v>
      </c>
      <c r="B8" s="967"/>
    </row>
    <row r="9" spans="1:19" x14ac:dyDescent="0.25">
      <c r="A9" s="300" t="s">
        <v>223</v>
      </c>
      <c r="B9" s="838">
        <f>B5</f>
        <v>4.4000000000000004</v>
      </c>
    </row>
    <row r="10" spans="1:19" x14ac:dyDescent="0.25">
      <c r="A10" s="300" t="s">
        <v>224</v>
      </c>
      <c r="B10" s="838">
        <f>B3</f>
        <v>0.66</v>
      </c>
    </row>
    <row r="11" spans="1:19" ht="13.8" thickBot="1" x14ac:dyDescent="0.3">
      <c r="A11" s="301" t="s">
        <v>225</v>
      </c>
      <c r="B11" s="837">
        <f>((B10*1000)^2)/(B9*10^6)</f>
        <v>9.9000000000000005E-2</v>
      </c>
    </row>
    <row r="12" spans="1:19" ht="13.8" thickBot="1" x14ac:dyDescent="0.3">
      <c r="A12" s="966" t="s">
        <v>226</v>
      </c>
      <c r="B12" s="967"/>
      <c r="C12" s="615"/>
    </row>
    <row r="13" spans="1:19" ht="13.8" x14ac:dyDescent="0.25">
      <c r="A13" s="302" t="s">
        <v>227</v>
      </c>
      <c r="B13" s="289">
        <v>0</v>
      </c>
      <c r="C13" s="625"/>
    </row>
    <row r="14" spans="1:19" ht="14.4" thickBot="1" x14ac:dyDescent="0.3">
      <c r="A14" s="300" t="s">
        <v>228</v>
      </c>
      <c r="B14" s="316">
        <v>1</v>
      </c>
      <c r="C14" s="625"/>
    </row>
    <row r="15" spans="1:19" ht="15" customHeight="1" thickBot="1" x14ac:dyDescent="0.3">
      <c r="A15" s="970" t="s">
        <v>93</v>
      </c>
      <c r="B15" s="971"/>
      <c r="C15" s="836" t="s">
        <v>229</v>
      </c>
    </row>
    <row r="16" spans="1:19" ht="13.8" x14ac:dyDescent="0.25">
      <c r="A16" s="300" t="s">
        <v>230</v>
      </c>
      <c r="B16" s="305">
        <v>0.63400000000000001</v>
      </c>
      <c r="C16" s="834">
        <f>B16</f>
        <v>0.63400000000000001</v>
      </c>
    </row>
    <row r="17" spans="1:3" ht="13.8" x14ac:dyDescent="0.25">
      <c r="A17" s="300" t="s">
        <v>231</v>
      </c>
      <c r="B17" s="308">
        <v>0.88739999999999997</v>
      </c>
      <c r="C17" s="834">
        <f>IF($B$16="",$C$16,$B$16)</f>
        <v>0.63400000000000001</v>
      </c>
    </row>
    <row r="18" spans="1:3" ht="14.4" thickBot="1" x14ac:dyDescent="0.3">
      <c r="A18" s="301" t="s">
        <v>232</v>
      </c>
      <c r="B18" s="309">
        <v>1</v>
      </c>
      <c r="C18" s="834">
        <f>IF($B$16="",$C$16,$B$16)</f>
        <v>0.63400000000000001</v>
      </c>
    </row>
    <row r="19" spans="1:3" ht="13.8" thickBot="1" x14ac:dyDescent="0.3">
      <c r="A19" s="966" t="s">
        <v>233</v>
      </c>
      <c r="B19" s="967"/>
      <c r="C19" s="835"/>
    </row>
    <row r="20" spans="1:3" ht="14.4" thickBot="1" x14ac:dyDescent="0.3">
      <c r="A20" s="300" t="s">
        <v>234</v>
      </c>
      <c r="B20" s="289">
        <v>9999</v>
      </c>
      <c r="C20" s="834">
        <f>B13</f>
        <v>0</v>
      </c>
    </row>
    <row r="21" spans="1:3" ht="14.4" thickBot="1" x14ac:dyDescent="0.3">
      <c r="A21" s="301" t="s">
        <v>235</v>
      </c>
      <c r="B21" s="289">
        <v>9999</v>
      </c>
      <c r="C21" s="834">
        <f>IF($B$16="",$C$16,$B$16)</f>
        <v>0.63400000000000001</v>
      </c>
    </row>
    <row r="22" spans="1:3" ht="13.8" thickBot="1" x14ac:dyDescent="0.3">
      <c r="A22" s="966" t="s">
        <v>236</v>
      </c>
      <c r="B22" s="967"/>
      <c r="C22" s="835"/>
    </row>
    <row r="23" spans="1:3" ht="13.8" x14ac:dyDescent="0.25">
      <c r="A23" s="300" t="s">
        <v>237</v>
      </c>
      <c r="B23" s="289">
        <v>9999</v>
      </c>
      <c r="C23" s="834">
        <f>B13</f>
        <v>0</v>
      </c>
    </row>
    <row r="24" spans="1:3" ht="14.4" thickBot="1" x14ac:dyDescent="0.3">
      <c r="A24" s="301" t="s">
        <v>238</v>
      </c>
      <c r="B24" s="309">
        <v>9999</v>
      </c>
      <c r="C24" s="834">
        <f>IF($B$16="",$C$16,$B$16)</f>
        <v>0.63400000000000001</v>
      </c>
    </row>
    <row r="25" spans="1:3" ht="13.8" thickBot="1" x14ac:dyDescent="0.3">
      <c r="A25" s="966" t="s">
        <v>239</v>
      </c>
      <c r="B25" s="967"/>
      <c r="C25" s="835"/>
    </row>
    <row r="26" spans="1:3" ht="13.8" x14ac:dyDescent="0.25">
      <c r="A26" s="300" t="s">
        <v>240</v>
      </c>
      <c r="B26" s="289">
        <v>9999</v>
      </c>
      <c r="C26" s="834">
        <v>0</v>
      </c>
    </row>
    <row r="27" spans="1:3" ht="14.4" thickBot="1" x14ac:dyDescent="0.3">
      <c r="A27" s="301" t="s">
        <v>241</v>
      </c>
      <c r="B27" s="309">
        <v>9999</v>
      </c>
      <c r="C27" s="833">
        <v>0</v>
      </c>
    </row>
    <row r="29" spans="1:3" x14ac:dyDescent="0.25">
      <c r="A29" s="138" t="s">
        <v>242</v>
      </c>
    </row>
    <row r="30" spans="1:3" x14ac:dyDescent="0.25">
      <c r="A30" s="9" t="s">
        <v>243</v>
      </c>
    </row>
  </sheetData>
  <mergeCells count="7">
    <mergeCell ref="A25:B25"/>
    <mergeCell ref="A1:B1"/>
    <mergeCell ref="A8:B8"/>
    <mergeCell ref="A12:B12"/>
    <mergeCell ref="A15:B15"/>
    <mergeCell ref="A19:B19"/>
    <mergeCell ref="A22:B22"/>
  </mergeCells>
  <dataValidations count="1">
    <dataValidation type="list" allowBlank="1" showInputMessage="1" showErrorMessage="1" sqref="B2" xr:uid="{65284273-212D-46A5-88E7-7EACEE62FA74}">
      <formula1>$N$1:$S$1</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EAB5D-AF82-4463-93C2-E59712BEFC8F}">
  <sheetPr codeName="Sheet14"/>
  <dimension ref="A1:I30"/>
  <sheetViews>
    <sheetView zoomScale="130" zoomScaleNormal="130" workbookViewId="0">
      <selection activeCell="D6" sqref="D6"/>
    </sheetView>
  </sheetViews>
  <sheetFormatPr defaultColWidth="0" defaultRowHeight="13.2" zeroHeight="1" x14ac:dyDescent="0.25"/>
  <cols>
    <col min="1" max="1" width="8.88671875" customWidth="1"/>
    <col min="2" max="2" width="18.88671875" bestFit="1" customWidth="1"/>
    <col min="3" max="3" width="8.88671875" customWidth="1"/>
    <col min="4" max="4" width="17.44140625" bestFit="1" customWidth="1"/>
    <col min="5" max="6" width="8.88671875" customWidth="1"/>
    <col min="7" max="7" width="17.44140625" bestFit="1" customWidth="1"/>
    <col min="8" max="8" width="18.5546875" bestFit="1" customWidth="1"/>
    <col min="9" max="9" width="8.88671875" customWidth="1"/>
    <col min="10" max="16384" width="8.88671875" hidden="1"/>
  </cols>
  <sheetData>
    <row r="1" spans="1:7" ht="21" x14ac:dyDescent="0.4">
      <c r="A1" s="355" t="s">
        <v>259</v>
      </c>
      <c r="B1" s="355"/>
    </row>
    <row r="2" spans="1:7" ht="21" x14ac:dyDescent="0.4">
      <c r="A2" s="355"/>
      <c r="B2" s="355"/>
    </row>
    <row r="3" spans="1:7" x14ac:dyDescent="0.25">
      <c r="B3" s="1" t="s">
        <v>260</v>
      </c>
    </row>
    <row r="4" spans="1:7" x14ac:dyDescent="0.25">
      <c r="B4" s="356" t="s">
        <v>261</v>
      </c>
      <c r="C4" s="6" t="s">
        <v>262</v>
      </c>
      <c r="D4" s="6" t="s">
        <v>263</v>
      </c>
    </row>
    <row r="5" spans="1:7" x14ac:dyDescent="0.25">
      <c r="B5" s="356" t="str">
        <f ca="1">'4 UG collection sys impedance_1'!AF27</f>
        <v>MPT 1</v>
      </c>
      <c r="G5" s="6"/>
    </row>
    <row r="6" spans="1:7" x14ac:dyDescent="0.25">
      <c r="B6" s="356" t="str">
        <f ca="1">'4 UG collection sys impedance_1'!AF28</f>
        <v/>
      </c>
      <c r="G6" s="6"/>
    </row>
    <row r="7" spans="1:7" x14ac:dyDescent="0.25">
      <c r="B7" s="356" t="str">
        <f ca="1">'4 UG collection sys impedance_1'!AF29</f>
        <v/>
      </c>
    </row>
    <row r="8" spans="1:7" x14ac:dyDescent="0.25">
      <c r="B8" s="356" t="str">
        <f ca="1">'4 UG collection sys impedance_1'!AF30</f>
        <v/>
      </c>
    </row>
    <row r="9" spans="1:7" x14ac:dyDescent="0.25">
      <c r="B9" s="356" t="str">
        <f ca="1">'4 UG collection sys impedance_1'!AF31</f>
        <v/>
      </c>
    </row>
    <row r="10" spans="1:7" x14ac:dyDescent="0.25">
      <c r="B10" s="356" t="str">
        <f ca="1">'4 UG collection sys impedance_1'!AF32</f>
        <v/>
      </c>
    </row>
    <row r="11" spans="1:7" x14ac:dyDescent="0.25">
      <c r="B11" s="356" t="str">
        <f ca="1">'4 UG collection sys impedance_1'!AF33</f>
        <v/>
      </c>
    </row>
    <row r="12" spans="1:7" x14ac:dyDescent="0.25">
      <c r="B12" s="356" t="str">
        <f ca="1">'4 UG collection sys impedance_1'!AF34</f>
        <v/>
      </c>
    </row>
    <row r="13" spans="1:7" x14ac:dyDescent="0.25">
      <c r="B13" s="356" t="str">
        <f ca="1">'4 UG collection sys impedance_1'!AF35</f>
        <v/>
      </c>
    </row>
    <row r="14" spans="1:7" x14ac:dyDescent="0.25"/>
    <row r="15" spans="1:7" x14ac:dyDescent="0.25">
      <c r="B15" s="1" t="s">
        <v>264</v>
      </c>
    </row>
    <row r="16" spans="1:7" x14ac:dyDescent="0.25">
      <c r="B16" s="6" t="s">
        <v>261</v>
      </c>
      <c r="C16" s="6" t="s">
        <v>265</v>
      </c>
      <c r="D16" s="6" t="s">
        <v>266</v>
      </c>
      <c r="E16" s="6" t="s">
        <v>267</v>
      </c>
      <c r="F16" s="6" t="s">
        <v>268</v>
      </c>
      <c r="G16" s="6" t="s">
        <v>269</v>
      </c>
    </row>
    <row r="17" spans="2:3" x14ac:dyDescent="0.25">
      <c r="B17" s="6" t="str">
        <f ca="1">'4 UG collection sys impedance_1'!AF27</f>
        <v>MPT 1</v>
      </c>
    </row>
    <row r="18" spans="2:3" x14ac:dyDescent="0.25">
      <c r="B18" s="6" t="str">
        <f ca="1">'4 UG collection sys impedance_1'!AF28</f>
        <v/>
      </c>
    </row>
    <row r="19" spans="2:3" x14ac:dyDescent="0.25">
      <c r="B19" s="6" t="str">
        <f ca="1">'4 UG collection sys impedance_1'!AF29</f>
        <v/>
      </c>
    </row>
    <row r="20" spans="2:3" x14ac:dyDescent="0.25">
      <c r="B20" s="6" t="str">
        <f ca="1">'4 UG collection sys impedance_1'!AF30</f>
        <v/>
      </c>
    </row>
    <row r="21" spans="2:3" x14ac:dyDescent="0.25">
      <c r="B21" s="6" t="str">
        <f ca="1">'4 UG collection sys impedance_1'!AF31</f>
        <v/>
      </c>
    </row>
    <row r="22" spans="2:3" x14ac:dyDescent="0.25">
      <c r="B22" s="6" t="str">
        <f ca="1">'4 UG collection sys impedance_1'!AF32</f>
        <v/>
      </c>
    </row>
    <row r="23" spans="2:3" x14ac:dyDescent="0.25">
      <c r="B23" s="6" t="str">
        <f ca="1">'4 UG collection sys impedance_1'!AF33</f>
        <v/>
      </c>
    </row>
    <row r="24" spans="2:3" x14ac:dyDescent="0.25">
      <c r="B24" s="6" t="str">
        <f ca="1">'4 UG collection sys impedance_1'!AF34</f>
        <v/>
      </c>
    </row>
    <row r="25" spans="2:3" x14ac:dyDescent="0.25">
      <c r="B25" s="6" t="str">
        <f ca="1">'4 UG collection sys impedance_1'!AF35</f>
        <v/>
      </c>
    </row>
    <row r="26" spans="2:3" x14ac:dyDescent="0.25"/>
    <row r="27" spans="2:3" x14ac:dyDescent="0.25">
      <c r="B27" t="s">
        <v>270</v>
      </c>
      <c r="C27" t="s">
        <v>271</v>
      </c>
    </row>
    <row r="28" spans="2:3" x14ac:dyDescent="0.25">
      <c r="B28" s="6" t="s">
        <v>272</v>
      </c>
    </row>
    <row r="29" spans="2:3" x14ac:dyDescent="0.25">
      <c r="B29" s="6" t="s">
        <v>273</v>
      </c>
    </row>
    <row r="30" spans="2:3" x14ac:dyDescent="0.25"/>
  </sheetData>
  <dataValidations count="2">
    <dataValidation type="list" allowBlank="1" showInputMessage="1" showErrorMessage="1" sqref="D13:D14" xr:uid="{3EFE30AC-22ED-4B9E-B3B1-B32C4BCE72AD}">
      <formula1>$G$5:$G$6</formula1>
    </dataValidation>
    <dataValidation type="list" allowBlank="1" showInputMessage="1" showErrorMessage="1" sqref="D5:D12" xr:uid="{B94222C8-C9D8-43FF-A4C4-9EB47C5F4C03}">
      <formula1>$B$28:$B$29</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A97B9-7916-4324-8C07-78A0EFCF224B}">
  <sheetPr codeName="Sheet12"/>
  <dimension ref="A1:H1"/>
  <sheetViews>
    <sheetView topLeftCell="N1" workbookViewId="0">
      <selection activeCell="X21" sqref="W21:X21"/>
    </sheetView>
  </sheetViews>
  <sheetFormatPr defaultRowHeight="13.2" x14ac:dyDescent="0.25"/>
  <sheetData>
    <row r="1" spans="1:8" ht="20.399999999999999" x14ac:dyDescent="0.35">
      <c r="A1" s="469" t="s">
        <v>468</v>
      </c>
      <c r="B1" s="470"/>
      <c r="C1" s="470"/>
      <c r="D1" s="470"/>
      <c r="E1" s="470"/>
      <c r="F1" s="470"/>
      <c r="G1" s="470"/>
      <c r="H1" s="470"/>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U13"/>
  <sheetViews>
    <sheetView workbookViewId="0">
      <selection activeCell="D10" sqref="D10"/>
    </sheetView>
  </sheetViews>
  <sheetFormatPr defaultRowHeight="13.2" x14ac:dyDescent="0.25"/>
  <cols>
    <col min="1" max="1" width="10.88671875" customWidth="1"/>
    <col min="2" max="3" width="12.44140625" bestFit="1" customWidth="1"/>
    <col min="4" max="4" width="10.88671875" customWidth="1"/>
    <col min="5" max="5" width="15.109375" bestFit="1" customWidth="1"/>
    <col min="6" max="6" width="12.44140625" bestFit="1" customWidth="1"/>
    <col min="7" max="7" width="10.88671875" customWidth="1"/>
    <col min="8" max="9" width="12.44140625" bestFit="1" customWidth="1"/>
    <col min="10" max="10" width="10.88671875" customWidth="1"/>
    <col min="11" max="11" width="12.44140625" bestFit="1" customWidth="1"/>
    <col min="12" max="12" width="12.44140625" customWidth="1"/>
    <col min="13" max="14" width="10.88671875" bestFit="1" customWidth="1"/>
  </cols>
  <sheetData>
    <row r="1" spans="1:21" ht="109.2" x14ac:dyDescent="0.3">
      <c r="A1" s="205" t="s">
        <v>244</v>
      </c>
      <c r="B1" s="205" t="s">
        <v>245</v>
      </c>
      <c r="C1" s="205" t="s">
        <v>246</v>
      </c>
      <c r="D1" s="205" t="s">
        <v>247</v>
      </c>
      <c r="E1" s="205" t="s">
        <v>248</v>
      </c>
      <c r="F1" s="205" t="s">
        <v>249</v>
      </c>
      <c r="G1" s="205" t="s">
        <v>250</v>
      </c>
      <c r="H1" s="205" t="s">
        <v>251</v>
      </c>
      <c r="I1" s="205" t="s">
        <v>252</v>
      </c>
      <c r="J1" s="205" t="s">
        <v>253</v>
      </c>
      <c r="K1" s="205" t="s">
        <v>254</v>
      </c>
      <c r="L1" s="205" t="s">
        <v>255</v>
      </c>
      <c r="M1" s="205" t="s">
        <v>256</v>
      </c>
      <c r="N1" s="205" t="s">
        <v>257</v>
      </c>
    </row>
    <row r="2" spans="1:21" ht="15.6" thickBot="1" x14ac:dyDescent="0.3">
      <c r="A2" s="204" t="s">
        <v>37</v>
      </c>
      <c r="B2" s="204" t="s">
        <v>258</v>
      </c>
      <c r="C2" s="204" t="s">
        <v>258</v>
      </c>
      <c r="D2" s="204" t="s">
        <v>37</v>
      </c>
      <c r="E2" s="204" t="s">
        <v>258</v>
      </c>
      <c r="F2" s="204" t="s">
        <v>258</v>
      </c>
      <c r="G2" s="204" t="s">
        <v>37</v>
      </c>
      <c r="H2" s="204" t="s">
        <v>258</v>
      </c>
      <c r="I2" s="204" t="s">
        <v>258</v>
      </c>
      <c r="J2" s="204" t="s">
        <v>37</v>
      </c>
      <c r="K2" s="204" t="s">
        <v>258</v>
      </c>
      <c r="L2" s="204" t="s">
        <v>258</v>
      </c>
      <c r="M2" s="204" t="s">
        <v>258</v>
      </c>
      <c r="N2" s="204" t="s">
        <v>258</v>
      </c>
    </row>
    <row r="3" spans="1:21" x14ac:dyDescent="0.25">
      <c r="A3" s="201">
        <f>0.5*'1 General_1'!D40*0.1</f>
        <v>0.42240000000000005</v>
      </c>
      <c r="B3" s="201">
        <v>43.588999999999999</v>
      </c>
      <c r="C3" s="201">
        <v>-43.588999999999999</v>
      </c>
      <c r="D3" s="201">
        <f>0.5*'1 General_1'!D40*0.5</f>
        <v>2.1120000000000001</v>
      </c>
      <c r="E3" s="201">
        <v>43.588999999999999</v>
      </c>
      <c r="F3" s="201">
        <v>-43.588999999999999</v>
      </c>
      <c r="G3" s="201">
        <f>0.5*'1 General_1'!D40*0.75</f>
        <v>3.1680000000000001</v>
      </c>
      <c r="H3" s="201">
        <v>43.588999999999999</v>
      </c>
      <c r="I3" s="201">
        <v>-43.588999999999999</v>
      </c>
      <c r="J3" s="201">
        <f>0.5*'1 General_1'!D40</f>
        <v>4.2240000000000002</v>
      </c>
      <c r="K3" s="201">
        <v>43.588999999999999</v>
      </c>
      <c r="L3" s="201">
        <v>-43.588999999999999</v>
      </c>
      <c r="M3" s="201">
        <f>MAX(B3,E3,H3,K3)</f>
        <v>43.588999999999999</v>
      </c>
      <c r="N3" s="201">
        <f>MIN(C3,F3,I3,L3)</f>
        <v>-43.588999999999999</v>
      </c>
    </row>
    <row r="8" spans="1:21" x14ac:dyDescent="0.25">
      <c r="T8" s="6"/>
    </row>
    <row r="9" spans="1:21" x14ac:dyDescent="0.25">
      <c r="T9" s="6"/>
      <c r="U9" s="6"/>
    </row>
    <row r="10" spans="1:21" x14ac:dyDescent="0.25">
      <c r="R10" s="206"/>
    </row>
    <row r="11" spans="1:21" x14ac:dyDescent="0.25">
      <c r="R11" s="206"/>
    </row>
    <row r="12" spans="1:21" x14ac:dyDescent="0.25">
      <c r="R12" s="206"/>
      <c r="S12" s="6"/>
    </row>
    <row r="13" spans="1:21" x14ac:dyDescent="0.25">
      <c r="R13" s="206"/>
      <c r="S13" s="6"/>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1:H203"/>
  <sheetViews>
    <sheetView topLeftCell="A16" workbookViewId="0">
      <selection activeCell="J16" sqref="J16"/>
    </sheetView>
  </sheetViews>
  <sheetFormatPr defaultRowHeight="13.2" x14ac:dyDescent="0.25"/>
  <cols>
    <col min="1" max="1" width="21.88671875" bestFit="1" customWidth="1"/>
    <col min="2" max="2" width="25.109375" bestFit="1" customWidth="1"/>
    <col min="3" max="5" width="14.5546875" bestFit="1" customWidth="1"/>
    <col min="6" max="6" width="11" bestFit="1" customWidth="1"/>
    <col min="7" max="7" width="15.5546875" bestFit="1" customWidth="1"/>
    <col min="8" max="8" width="19" bestFit="1" customWidth="1"/>
  </cols>
  <sheetData>
    <row r="1" spans="1:8" ht="16.2" thickBot="1" x14ac:dyDescent="0.35">
      <c r="A1" s="200" t="s">
        <v>274</v>
      </c>
      <c r="B1" s="198" t="s">
        <v>275</v>
      </c>
      <c r="C1" s="974" t="s">
        <v>276</v>
      </c>
      <c r="D1" s="975"/>
      <c r="E1" s="975"/>
      <c r="F1" s="975"/>
      <c r="G1" s="975"/>
      <c r="H1" s="976"/>
    </row>
    <row r="2" spans="1:8" ht="47.4" thickBot="1" x14ac:dyDescent="0.35">
      <c r="A2" s="197" t="s">
        <v>277</v>
      </c>
      <c r="B2" s="199" t="s">
        <v>275</v>
      </c>
      <c r="C2" s="194" t="s">
        <v>118</v>
      </c>
      <c r="D2" s="195" t="s">
        <v>119</v>
      </c>
      <c r="E2" s="195" t="s">
        <v>278</v>
      </c>
      <c r="F2" s="195" t="s">
        <v>279</v>
      </c>
      <c r="G2" s="195" t="s">
        <v>280</v>
      </c>
      <c r="H2" s="196" t="s">
        <v>281</v>
      </c>
    </row>
    <row r="3" spans="1:8" ht="15" x14ac:dyDescent="0.25">
      <c r="A3" s="218" t="s">
        <v>282</v>
      </c>
      <c r="B3" s="219" t="s">
        <v>282</v>
      </c>
      <c r="C3" s="220" t="s">
        <v>283</v>
      </c>
      <c r="D3" s="220" t="s">
        <v>283</v>
      </c>
      <c r="E3" s="220" t="s">
        <v>283</v>
      </c>
      <c r="F3" s="221" t="s">
        <v>284</v>
      </c>
      <c r="G3" s="221" t="s">
        <v>285</v>
      </c>
      <c r="H3" s="222" t="s">
        <v>286</v>
      </c>
    </row>
    <row r="4" spans="1:8" x14ac:dyDescent="0.25">
      <c r="A4" s="34" t="s">
        <v>287</v>
      </c>
      <c r="B4" s="33" t="s">
        <v>20</v>
      </c>
      <c r="C4" s="193">
        <v>1010150</v>
      </c>
      <c r="D4" s="193">
        <v>1010183</v>
      </c>
      <c r="E4" s="61">
        <v>1</v>
      </c>
      <c r="F4" s="61">
        <v>34.5</v>
      </c>
      <c r="G4" s="223">
        <f>'4 UG collection sys impedance_1'!F2/1000</f>
        <v>1.1000000000000001</v>
      </c>
      <c r="H4" s="61">
        <v>1</v>
      </c>
    </row>
    <row r="5" spans="1:8" x14ac:dyDescent="0.25">
      <c r="A5" s="33" t="s">
        <v>287</v>
      </c>
      <c r="B5" s="33" t="s">
        <v>20</v>
      </c>
      <c r="C5" s="193">
        <v>1010183</v>
      </c>
      <c r="D5" s="193">
        <v>1010032</v>
      </c>
      <c r="E5" s="61">
        <v>1</v>
      </c>
      <c r="F5" s="61">
        <v>34.5</v>
      </c>
      <c r="G5" s="223">
        <f>'4 UG collection sys impedance_1'!F3/1000</f>
        <v>1.2</v>
      </c>
      <c r="H5" s="61">
        <v>2</v>
      </c>
    </row>
    <row r="6" spans="1:8" x14ac:dyDescent="0.25">
      <c r="A6" s="33" t="s">
        <v>287</v>
      </c>
      <c r="B6" s="33" t="s">
        <v>20</v>
      </c>
      <c r="C6" s="61">
        <v>1010032</v>
      </c>
      <c r="D6" s="61">
        <v>1010088</v>
      </c>
      <c r="E6" s="61">
        <v>1</v>
      </c>
      <c r="F6" s="61">
        <v>34.5</v>
      </c>
      <c r="G6" s="223" t="e">
        <f>'4 UG collection sys impedance_1'!#REF!/1000</f>
        <v>#REF!</v>
      </c>
      <c r="H6" s="61">
        <v>3</v>
      </c>
    </row>
    <row r="7" spans="1:8" x14ac:dyDescent="0.25">
      <c r="A7" s="33" t="s">
        <v>287</v>
      </c>
      <c r="B7" s="33" t="s">
        <v>20</v>
      </c>
      <c r="C7" s="61">
        <v>1010088</v>
      </c>
      <c r="D7" s="61">
        <v>1010103</v>
      </c>
      <c r="E7" s="61">
        <v>1</v>
      </c>
      <c r="F7" s="61">
        <v>34.5</v>
      </c>
      <c r="G7" s="223" t="e">
        <f>'4 UG collection sys impedance_1'!#REF!/1000</f>
        <v>#REF!</v>
      </c>
      <c r="H7" s="61">
        <v>4</v>
      </c>
    </row>
    <row r="8" spans="1:8" x14ac:dyDescent="0.25">
      <c r="A8" s="33" t="s">
        <v>287</v>
      </c>
      <c r="B8" s="33" t="s">
        <v>20</v>
      </c>
      <c r="C8" s="61">
        <v>1010103</v>
      </c>
      <c r="D8" s="61">
        <v>1010200</v>
      </c>
      <c r="E8" s="61">
        <v>1</v>
      </c>
      <c r="F8" s="61">
        <v>34.5</v>
      </c>
      <c r="G8" s="223" t="e">
        <f>'4 UG collection sys impedance_1'!#REF!/1000</f>
        <v>#REF!</v>
      </c>
      <c r="H8" s="61">
        <v>5</v>
      </c>
    </row>
    <row r="9" spans="1:8" x14ac:dyDescent="0.25">
      <c r="A9" s="33" t="s">
        <v>287</v>
      </c>
      <c r="B9" s="33" t="s">
        <v>20</v>
      </c>
      <c r="C9" s="61">
        <v>1010200</v>
      </c>
      <c r="D9" s="61">
        <v>1010118</v>
      </c>
      <c r="E9" s="61">
        <v>1</v>
      </c>
      <c r="F9" s="61">
        <v>34.5</v>
      </c>
      <c r="G9" s="223" t="e">
        <f>'4 UG collection sys impedance_1'!#REF!/1000</f>
        <v>#REF!</v>
      </c>
      <c r="H9" s="61">
        <v>6</v>
      </c>
    </row>
    <row r="10" spans="1:8" x14ac:dyDescent="0.25">
      <c r="A10" s="33" t="s">
        <v>287</v>
      </c>
      <c r="B10" s="33" t="s">
        <v>22</v>
      </c>
      <c r="C10" s="61">
        <v>1010118</v>
      </c>
      <c r="D10" s="61">
        <v>1010076</v>
      </c>
      <c r="E10" s="61">
        <v>1</v>
      </c>
      <c r="F10" s="61">
        <v>34.5</v>
      </c>
      <c r="G10" s="223" t="e">
        <f>'4 UG collection sys impedance_1'!#REF!/1000</f>
        <v>#REF!</v>
      </c>
      <c r="H10" s="61">
        <v>7</v>
      </c>
    </row>
    <row r="11" spans="1:8" x14ac:dyDescent="0.25">
      <c r="A11" s="33" t="s">
        <v>287</v>
      </c>
      <c r="B11" s="33" t="s">
        <v>22</v>
      </c>
      <c r="C11" s="61">
        <v>1010076</v>
      </c>
      <c r="D11" s="61">
        <v>1010184</v>
      </c>
      <c r="E11" s="61">
        <v>1</v>
      </c>
      <c r="F11" s="61">
        <v>34.5</v>
      </c>
      <c r="G11" s="223" t="e">
        <f>'4 UG collection sys impedance_1'!#REF!/1000</f>
        <v>#REF!</v>
      </c>
      <c r="H11" s="61">
        <v>8</v>
      </c>
    </row>
    <row r="12" spans="1:8" x14ac:dyDescent="0.25">
      <c r="A12" s="33" t="s">
        <v>287</v>
      </c>
      <c r="B12" s="33" t="s">
        <v>20</v>
      </c>
      <c r="C12" s="61">
        <v>1010015</v>
      </c>
      <c r="D12" s="61">
        <v>1010184</v>
      </c>
      <c r="E12" s="61">
        <v>1</v>
      </c>
      <c r="F12" s="61">
        <v>34.5</v>
      </c>
      <c r="G12" s="223" t="e">
        <f>'4 UG collection sys impedance_1'!#REF!/1000</f>
        <v>#REF!</v>
      </c>
      <c r="H12" s="61">
        <v>1</v>
      </c>
    </row>
    <row r="13" spans="1:8" x14ac:dyDescent="0.25">
      <c r="A13" s="33" t="s">
        <v>287</v>
      </c>
      <c r="B13" s="33" t="s">
        <v>22</v>
      </c>
      <c r="C13" s="61">
        <v>1010184</v>
      </c>
      <c r="D13" s="61">
        <v>1010130</v>
      </c>
      <c r="E13" s="61">
        <v>1</v>
      </c>
      <c r="F13" s="61">
        <v>34.5</v>
      </c>
      <c r="G13" s="223" t="e">
        <f>'4 UG collection sys impedance_1'!#REF!/1000</f>
        <v>#REF!</v>
      </c>
      <c r="H13" s="61">
        <v>10</v>
      </c>
    </row>
    <row r="14" spans="1:8" x14ac:dyDescent="0.25">
      <c r="A14" s="33" t="s">
        <v>287</v>
      </c>
      <c r="B14" s="33" t="s">
        <v>24</v>
      </c>
      <c r="C14" s="61">
        <v>1010130</v>
      </c>
      <c r="D14" s="61">
        <v>1010153</v>
      </c>
      <c r="E14" s="61">
        <v>1</v>
      </c>
      <c r="F14" s="61">
        <v>34.5</v>
      </c>
      <c r="G14" s="223" t="e">
        <f>'4 UG collection sys impedance_1'!#REF!/1000</f>
        <v>#REF!</v>
      </c>
      <c r="H14" s="61">
        <v>11</v>
      </c>
    </row>
    <row r="15" spans="1:8" x14ac:dyDescent="0.25">
      <c r="A15" s="33" t="s">
        <v>287</v>
      </c>
      <c r="B15" s="33" t="s">
        <v>20</v>
      </c>
      <c r="C15" s="61">
        <v>1010077</v>
      </c>
      <c r="D15" s="61">
        <v>1010153</v>
      </c>
      <c r="E15" s="61">
        <v>1</v>
      </c>
      <c r="F15" s="61">
        <v>34.5</v>
      </c>
      <c r="G15" s="223" t="e">
        <f>'4 UG collection sys impedance_1'!#REF!/1000</f>
        <v>#REF!</v>
      </c>
      <c r="H15" s="61">
        <v>1</v>
      </c>
    </row>
    <row r="16" spans="1:8" x14ac:dyDescent="0.25">
      <c r="A16" s="33" t="s">
        <v>287</v>
      </c>
      <c r="B16" s="33" t="s">
        <v>24</v>
      </c>
      <c r="C16" s="61">
        <v>1010153</v>
      </c>
      <c r="D16" s="61">
        <v>1000000</v>
      </c>
      <c r="E16" s="61">
        <v>1</v>
      </c>
      <c r="F16" s="61">
        <v>34.5</v>
      </c>
      <c r="G16" s="223" t="e">
        <f>'4 UG collection sys impedance_1'!#REF!/1000</f>
        <v>#REF!</v>
      </c>
      <c r="H16" s="61">
        <v>13</v>
      </c>
    </row>
    <row r="17" spans="1:8" x14ac:dyDescent="0.25">
      <c r="A17" s="225" t="s">
        <v>287</v>
      </c>
      <c r="B17" s="225" t="s">
        <v>20</v>
      </c>
      <c r="C17" s="226">
        <v>1020156</v>
      </c>
      <c r="D17" s="226">
        <v>1020193</v>
      </c>
      <c r="E17" s="226">
        <v>2</v>
      </c>
      <c r="F17" s="226">
        <v>34.5</v>
      </c>
      <c r="G17" s="227" t="e">
        <f>'4 UG collection sys impedance_1'!#REF!/1000</f>
        <v>#REF!</v>
      </c>
      <c r="H17" s="226">
        <v>1</v>
      </c>
    </row>
    <row r="18" spans="1:8" x14ac:dyDescent="0.25">
      <c r="A18" s="225" t="s">
        <v>287</v>
      </c>
      <c r="B18" s="225" t="s">
        <v>20</v>
      </c>
      <c r="C18" s="226">
        <v>1020193</v>
      </c>
      <c r="D18" s="226">
        <v>1020098</v>
      </c>
      <c r="E18" s="226">
        <v>2</v>
      </c>
      <c r="F18" s="226">
        <v>34.5</v>
      </c>
      <c r="G18" s="227" t="e">
        <f>'4 UG collection sys impedance_1'!#REF!/1000</f>
        <v>#REF!</v>
      </c>
      <c r="H18" s="226">
        <v>2</v>
      </c>
    </row>
    <row r="19" spans="1:8" x14ac:dyDescent="0.25">
      <c r="A19" s="225" t="s">
        <v>287</v>
      </c>
      <c r="B19" s="225" t="s">
        <v>20</v>
      </c>
      <c r="C19" s="226">
        <v>1020098</v>
      </c>
      <c r="D19" s="226">
        <v>1020180</v>
      </c>
      <c r="E19" s="226">
        <v>2</v>
      </c>
      <c r="F19" s="226">
        <v>34.5</v>
      </c>
      <c r="G19" s="227" t="e">
        <f>'4 UG collection sys impedance_1'!#REF!/1000</f>
        <v>#REF!</v>
      </c>
      <c r="H19" s="226">
        <v>3</v>
      </c>
    </row>
    <row r="20" spans="1:8" x14ac:dyDescent="0.25">
      <c r="A20" s="225" t="s">
        <v>287</v>
      </c>
      <c r="B20" s="225" t="s">
        <v>20</v>
      </c>
      <c r="C20" s="226">
        <v>1020180</v>
      </c>
      <c r="D20" s="226">
        <v>1020176</v>
      </c>
      <c r="E20" s="226">
        <v>2</v>
      </c>
      <c r="F20" s="226">
        <v>34.5</v>
      </c>
      <c r="G20" s="227" t="e">
        <f>'4 UG collection sys impedance_1'!#REF!/1000</f>
        <v>#REF!</v>
      </c>
      <c r="H20" s="226">
        <v>4</v>
      </c>
    </row>
    <row r="21" spans="1:8" x14ac:dyDescent="0.25">
      <c r="A21" s="225" t="s">
        <v>287</v>
      </c>
      <c r="B21" s="225" t="s">
        <v>20</v>
      </c>
      <c r="C21" s="226">
        <v>1020198</v>
      </c>
      <c r="D21" s="226">
        <v>1020164</v>
      </c>
      <c r="E21" s="226">
        <v>2</v>
      </c>
      <c r="F21" s="226">
        <v>34.5</v>
      </c>
      <c r="G21" s="227" t="e">
        <f>'4 UG collection sys impedance_1'!#REF!/1000</f>
        <v>#REF!</v>
      </c>
      <c r="H21" s="226">
        <v>1</v>
      </c>
    </row>
    <row r="22" spans="1:8" x14ac:dyDescent="0.25">
      <c r="A22" s="225" t="s">
        <v>287</v>
      </c>
      <c r="B22" s="225" t="s">
        <v>20</v>
      </c>
      <c r="C22" s="226">
        <v>1020164</v>
      </c>
      <c r="D22" s="226">
        <v>1020143</v>
      </c>
      <c r="E22" s="226">
        <v>2</v>
      </c>
      <c r="F22" s="226">
        <v>34.5</v>
      </c>
      <c r="G22" s="227" t="e">
        <f>'4 UG collection sys impedance_1'!#REF!/1000</f>
        <v>#REF!</v>
      </c>
      <c r="H22" s="226">
        <v>2</v>
      </c>
    </row>
    <row r="23" spans="1:8" x14ac:dyDescent="0.25">
      <c r="A23" s="225" t="s">
        <v>287</v>
      </c>
      <c r="B23" s="225" t="s">
        <v>20</v>
      </c>
      <c r="C23" s="226">
        <v>1020143</v>
      </c>
      <c r="D23" s="226">
        <v>1020127</v>
      </c>
      <c r="E23" s="226">
        <v>2</v>
      </c>
      <c r="F23" s="226">
        <v>34.5</v>
      </c>
      <c r="G23" s="227" t="e">
        <f>'4 UG collection sys impedance_1'!#REF!/1000</f>
        <v>#REF!</v>
      </c>
      <c r="H23" s="226">
        <v>3</v>
      </c>
    </row>
    <row r="24" spans="1:8" x14ac:dyDescent="0.25">
      <c r="A24" s="225" t="s">
        <v>287</v>
      </c>
      <c r="B24" s="225" t="s">
        <v>20</v>
      </c>
      <c r="C24" s="226">
        <v>1020127</v>
      </c>
      <c r="D24" s="226">
        <v>1020176</v>
      </c>
      <c r="E24" s="226">
        <v>2</v>
      </c>
      <c r="F24" s="226">
        <v>34.5</v>
      </c>
      <c r="G24" s="227" t="e">
        <f>'4 UG collection sys impedance_1'!#REF!/1000</f>
        <v>#REF!</v>
      </c>
      <c r="H24" s="226">
        <v>4</v>
      </c>
    </row>
    <row r="25" spans="1:8" x14ac:dyDescent="0.25">
      <c r="A25" s="225" t="s">
        <v>287</v>
      </c>
      <c r="B25" s="225" t="s">
        <v>22</v>
      </c>
      <c r="C25" s="226">
        <v>1020176</v>
      </c>
      <c r="D25" s="226">
        <v>1020131</v>
      </c>
      <c r="E25" s="226">
        <v>2</v>
      </c>
      <c r="F25" s="226">
        <v>34.5</v>
      </c>
      <c r="G25" s="227" t="e">
        <f>'4 UG collection sys impedance_1'!#REF!/1000</f>
        <v>#REF!</v>
      </c>
      <c r="H25" s="226">
        <v>9</v>
      </c>
    </row>
    <row r="26" spans="1:8" x14ac:dyDescent="0.25">
      <c r="A26" s="225" t="s">
        <v>287</v>
      </c>
      <c r="B26" s="225" t="s">
        <v>22</v>
      </c>
      <c r="C26" s="226">
        <v>1020131</v>
      </c>
      <c r="D26" s="226">
        <v>1020155</v>
      </c>
      <c r="E26" s="226">
        <v>2</v>
      </c>
      <c r="F26" s="226">
        <v>34.5</v>
      </c>
      <c r="G26" s="227" t="e">
        <f>'4 UG collection sys impedance_1'!#REF!/1000</f>
        <v>#REF!</v>
      </c>
      <c r="H26" s="226">
        <v>10</v>
      </c>
    </row>
    <row r="27" spans="1:8" x14ac:dyDescent="0.25">
      <c r="A27" s="225" t="s">
        <v>287</v>
      </c>
      <c r="B27" s="225" t="s">
        <v>24</v>
      </c>
      <c r="C27" s="226">
        <v>1020155</v>
      </c>
      <c r="D27" s="226">
        <v>1020067</v>
      </c>
      <c r="E27" s="226">
        <v>2</v>
      </c>
      <c r="F27" s="226">
        <v>34.5</v>
      </c>
      <c r="G27" s="227" t="e">
        <f>'4 UG collection sys impedance_1'!#REF!/1000</f>
        <v>#REF!</v>
      </c>
      <c r="H27" s="226">
        <v>11</v>
      </c>
    </row>
    <row r="28" spans="1:8" x14ac:dyDescent="0.25">
      <c r="A28" s="225" t="s">
        <v>287</v>
      </c>
      <c r="B28" s="225" t="s">
        <v>24</v>
      </c>
      <c r="C28" s="226">
        <v>1020067</v>
      </c>
      <c r="D28" s="226">
        <v>1020163</v>
      </c>
      <c r="E28" s="226">
        <v>2</v>
      </c>
      <c r="F28" s="226">
        <v>34.5</v>
      </c>
      <c r="G28" s="227" t="e">
        <f>'4 UG collection sys impedance_1'!#REF!/1000</f>
        <v>#REF!</v>
      </c>
      <c r="H28" s="226">
        <v>12</v>
      </c>
    </row>
    <row r="29" spans="1:8" x14ac:dyDescent="0.25">
      <c r="A29" s="225" t="s">
        <v>287</v>
      </c>
      <c r="B29" s="225" t="s">
        <v>24</v>
      </c>
      <c r="C29" s="226">
        <v>1020163</v>
      </c>
      <c r="D29" s="226">
        <v>1020135</v>
      </c>
      <c r="E29" s="226">
        <v>2</v>
      </c>
      <c r="F29" s="226">
        <v>34.5</v>
      </c>
      <c r="G29" s="227" t="e">
        <f>'4 UG collection sys impedance_1'!#REF!/1000</f>
        <v>#REF!</v>
      </c>
      <c r="H29" s="226">
        <v>13</v>
      </c>
    </row>
    <row r="30" spans="1:8" x14ac:dyDescent="0.25">
      <c r="A30" s="225" t="s">
        <v>287</v>
      </c>
      <c r="B30" s="225" t="s">
        <v>24</v>
      </c>
      <c r="C30" s="226">
        <v>1020135</v>
      </c>
      <c r="D30" s="226">
        <v>1000000</v>
      </c>
      <c r="E30" s="226">
        <v>2</v>
      </c>
      <c r="F30" s="226">
        <v>34.5</v>
      </c>
      <c r="G30" s="227" t="e">
        <f>'4 UG collection sys impedance_1'!#REF!/1000</f>
        <v>#REF!</v>
      </c>
      <c r="H30" s="226">
        <v>14</v>
      </c>
    </row>
    <row r="31" spans="1:8" x14ac:dyDescent="0.25">
      <c r="A31" s="33" t="s">
        <v>287</v>
      </c>
      <c r="B31" s="33" t="s">
        <v>20</v>
      </c>
      <c r="C31" s="61">
        <v>1030144</v>
      </c>
      <c r="D31" s="61">
        <v>1030091</v>
      </c>
      <c r="E31" s="61">
        <v>3</v>
      </c>
      <c r="F31" s="61">
        <v>34.5</v>
      </c>
      <c r="G31" s="223" t="e">
        <f>'4 UG collection sys impedance_1'!#REF!/1000</f>
        <v>#REF!</v>
      </c>
      <c r="H31" s="61">
        <v>1</v>
      </c>
    </row>
    <row r="32" spans="1:8" x14ac:dyDescent="0.25">
      <c r="A32" s="33" t="s">
        <v>287</v>
      </c>
      <c r="B32" s="33" t="s">
        <v>20</v>
      </c>
      <c r="C32" s="61">
        <v>1030091</v>
      </c>
      <c r="D32" s="61">
        <v>1030063</v>
      </c>
      <c r="E32" s="61">
        <v>3</v>
      </c>
      <c r="F32" s="61">
        <v>34.5</v>
      </c>
      <c r="G32" s="223" t="e">
        <f>'4 UG collection sys impedance_1'!#REF!/1000</f>
        <v>#REF!</v>
      </c>
      <c r="H32" s="61">
        <v>2</v>
      </c>
    </row>
    <row r="33" spans="1:8" x14ac:dyDescent="0.25">
      <c r="A33" s="33" t="s">
        <v>287</v>
      </c>
      <c r="B33" s="33" t="s">
        <v>20</v>
      </c>
      <c r="C33" s="61">
        <v>1030010</v>
      </c>
      <c r="D33" s="61">
        <v>1030104</v>
      </c>
      <c r="E33" s="61">
        <v>3</v>
      </c>
      <c r="F33" s="61">
        <v>34.5</v>
      </c>
      <c r="G33" s="223" t="e">
        <f>'4 UG collection sys impedance_1'!#REF!/1000</f>
        <v>#REF!</v>
      </c>
      <c r="H33" s="61">
        <v>1</v>
      </c>
    </row>
    <row r="34" spans="1:8" x14ac:dyDescent="0.25">
      <c r="A34" s="33" t="s">
        <v>287</v>
      </c>
      <c r="B34" s="33" t="s">
        <v>20</v>
      </c>
      <c r="C34" s="61">
        <v>1030104</v>
      </c>
      <c r="D34" s="61">
        <v>1030063</v>
      </c>
      <c r="E34" s="61">
        <v>3</v>
      </c>
      <c r="F34" s="61">
        <v>34.5</v>
      </c>
      <c r="G34" s="223" t="e">
        <f>'4 UG collection sys impedance_1'!#REF!/1000</f>
        <v>#REF!</v>
      </c>
      <c r="H34" s="61">
        <v>2</v>
      </c>
    </row>
    <row r="35" spans="1:8" x14ac:dyDescent="0.25">
      <c r="A35" s="33" t="s">
        <v>287</v>
      </c>
      <c r="B35" s="33" t="s">
        <v>20</v>
      </c>
      <c r="C35" s="61">
        <v>1030063</v>
      </c>
      <c r="D35" s="61">
        <v>1030086</v>
      </c>
      <c r="E35" s="61">
        <v>3</v>
      </c>
      <c r="F35" s="61">
        <v>34.5</v>
      </c>
      <c r="G35" s="223" t="e">
        <f>'4 UG collection sys impedance_1'!#REF!/1000</f>
        <v>#REF!</v>
      </c>
      <c r="H35" s="61">
        <v>5</v>
      </c>
    </row>
    <row r="36" spans="1:8" x14ac:dyDescent="0.25">
      <c r="A36" s="33" t="s">
        <v>287</v>
      </c>
      <c r="B36" s="33" t="s">
        <v>20</v>
      </c>
      <c r="C36" s="61">
        <v>1030154</v>
      </c>
      <c r="D36" s="61">
        <v>1030138</v>
      </c>
      <c r="E36" s="61">
        <v>3</v>
      </c>
      <c r="F36" s="61">
        <v>34.5</v>
      </c>
      <c r="G36" s="223" t="e">
        <f>'4 UG collection sys impedance_1'!#REF!/1000</f>
        <v>#REF!</v>
      </c>
      <c r="H36" s="61">
        <v>1</v>
      </c>
    </row>
    <row r="37" spans="1:8" x14ac:dyDescent="0.25">
      <c r="A37" s="33" t="s">
        <v>287</v>
      </c>
      <c r="B37" s="33" t="s">
        <v>20</v>
      </c>
      <c r="C37" s="61">
        <v>1030138</v>
      </c>
      <c r="D37" s="61">
        <v>1030086</v>
      </c>
      <c r="E37" s="61">
        <v>3</v>
      </c>
      <c r="F37" s="61">
        <v>34.5</v>
      </c>
      <c r="G37" s="223" t="e">
        <f>'4 UG collection sys impedance_1'!#REF!/1000</f>
        <v>#REF!</v>
      </c>
      <c r="H37" s="61">
        <v>2</v>
      </c>
    </row>
    <row r="38" spans="1:8" x14ac:dyDescent="0.25">
      <c r="A38" s="33" t="s">
        <v>287</v>
      </c>
      <c r="B38" s="33" t="s">
        <v>22</v>
      </c>
      <c r="C38" s="61">
        <v>1030086</v>
      </c>
      <c r="D38" s="61">
        <v>1030085</v>
      </c>
      <c r="E38" s="61">
        <v>3</v>
      </c>
      <c r="F38" s="61">
        <v>34.5</v>
      </c>
      <c r="G38" s="223" t="e">
        <f>'4 UG collection sys impedance_1'!#REF!/1000</f>
        <v>#REF!</v>
      </c>
      <c r="H38" s="61">
        <v>8</v>
      </c>
    </row>
    <row r="39" spans="1:8" x14ac:dyDescent="0.25">
      <c r="A39" s="33" t="s">
        <v>287</v>
      </c>
      <c r="B39" s="33" t="s">
        <v>20</v>
      </c>
      <c r="C39" s="61">
        <v>1030021</v>
      </c>
      <c r="D39" s="61">
        <v>1030191</v>
      </c>
      <c r="E39" s="61">
        <v>3</v>
      </c>
      <c r="F39" s="61">
        <v>34.5</v>
      </c>
      <c r="G39" s="223" t="e">
        <f>'4 UG collection sys impedance_1'!#REF!/1000</f>
        <v>#REF!</v>
      </c>
      <c r="H39" s="61">
        <v>1</v>
      </c>
    </row>
    <row r="40" spans="1:8" x14ac:dyDescent="0.25">
      <c r="A40" s="33" t="s">
        <v>287</v>
      </c>
      <c r="B40" s="33" t="s">
        <v>20</v>
      </c>
      <c r="C40" s="61">
        <v>1030191</v>
      </c>
      <c r="D40" s="61">
        <v>1030085</v>
      </c>
      <c r="E40" s="61">
        <v>3</v>
      </c>
      <c r="F40" s="61">
        <v>34.5</v>
      </c>
      <c r="G40" s="223" t="e">
        <f>'4 UG collection sys impedance_1'!#REF!/1000</f>
        <v>#REF!</v>
      </c>
      <c r="H40" s="61">
        <v>2</v>
      </c>
    </row>
    <row r="41" spans="1:8" x14ac:dyDescent="0.25">
      <c r="A41" s="33" t="s">
        <v>287</v>
      </c>
      <c r="B41" s="33" t="s">
        <v>24</v>
      </c>
      <c r="C41" s="61">
        <v>1030085</v>
      </c>
      <c r="D41" s="61">
        <v>1030181</v>
      </c>
      <c r="E41" s="61">
        <v>3</v>
      </c>
      <c r="F41" s="61">
        <v>34.5</v>
      </c>
      <c r="G41" s="223" t="e">
        <f>'4 UG collection sys impedance_1'!#REF!/1000</f>
        <v>#REF!</v>
      </c>
      <c r="H41" s="61">
        <v>11</v>
      </c>
    </row>
    <row r="42" spans="1:8" x14ac:dyDescent="0.25">
      <c r="A42" s="33" t="s">
        <v>287</v>
      </c>
      <c r="B42" s="33" t="s">
        <v>24</v>
      </c>
      <c r="C42" s="61">
        <v>1030181</v>
      </c>
      <c r="D42" s="61">
        <v>1030195</v>
      </c>
      <c r="E42" s="61">
        <v>3</v>
      </c>
      <c r="F42" s="61">
        <v>34.5</v>
      </c>
      <c r="G42" s="223" t="e">
        <f>'4 UG collection sys impedance_1'!#REF!/1000</f>
        <v>#REF!</v>
      </c>
      <c r="H42" s="61">
        <v>12</v>
      </c>
    </row>
    <row r="43" spans="1:8" x14ac:dyDescent="0.25">
      <c r="A43" s="33" t="s">
        <v>287</v>
      </c>
      <c r="B43" s="33" t="s">
        <v>24</v>
      </c>
      <c r="C43" s="61">
        <v>1030195</v>
      </c>
      <c r="D43" s="61">
        <v>1030166</v>
      </c>
      <c r="E43" s="61">
        <v>3</v>
      </c>
      <c r="F43" s="61">
        <v>34.5</v>
      </c>
      <c r="G43" s="223" t="e">
        <f>'4 UG collection sys impedance_1'!#REF!/1000</f>
        <v>#REF!</v>
      </c>
      <c r="H43" s="61">
        <v>13</v>
      </c>
    </row>
    <row r="44" spans="1:8" x14ac:dyDescent="0.25">
      <c r="A44" s="33" t="s">
        <v>287</v>
      </c>
      <c r="B44" s="33" t="s">
        <v>24</v>
      </c>
      <c r="C44" s="61">
        <v>1030166</v>
      </c>
      <c r="D44" s="61">
        <v>1000000</v>
      </c>
      <c r="E44" s="61">
        <v>3</v>
      </c>
      <c r="F44" s="61">
        <v>34.5</v>
      </c>
      <c r="G44" s="223" t="e">
        <f>'4 UG collection sys impedance_1'!#REF!/1000</f>
        <v>#REF!</v>
      </c>
      <c r="H44" s="61">
        <v>14</v>
      </c>
    </row>
    <row r="45" spans="1:8" x14ac:dyDescent="0.25">
      <c r="A45" s="225" t="s">
        <v>287</v>
      </c>
      <c r="B45" s="225" t="s">
        <v>20</v>
      </c>
      <c r="C45" s="226">
        <v>1040134</v>
      </c>
      <c r="D45" s="226">
        <v>1040122</v>
      </c>
      <c r="E45" s="226">
        <v>4</v>
      </c>
      <c r="F45" s="226">
        <v>34.5</v>
      </c>
      <c r="G45" s="227" t="e">
        <f>'4 UG collection sys impedance_1'!#REF!/1000</f>
        <v>#REF!</v>
      </c>
      <c r="H45" s="226">
        <v>1</v>
      </c>
    </row>
    <row r="46" spans="1:8" x14ac:dyDescent="0.25">
      <c r="A46" s="225" t="s">
        <v>287</v>
      </c>
      <c r="B46" s="225" t="s">
        <v>20</v>
      </c>
      <c r="C46" s="226">
        <v>1040122</v>
      </c>
      <c r="D46" s="226">
        <v>1040004</v>
      </c>
      <c r="E46" s="226">
        <v>4</v>
      </c>
      <c r="F46" s="226">
        <v>34.5</v>
      </c>
      <c r="G46" s="227" t="e">
        <f>'4 UG collection sys impedance_1'!#REF!/1000</f>
        <v>#REF!</v>
      </c>
      <c r="H46" s="226">
        <v>2</v>
      </c>
    </row>
    <row r="47" spans="1:8" x14ac:dyDescent="0.25">
      <c r="A47" s="225" t="s">
        <v>287</v>
      </c>
      <c r="B47" s="225" t="s">
        <v>20</v>
      </c>
      <c r="C47" s="226">
        <v>1040004</v>
      </c>
      <c r="D47" s="226">
        <v>1040159</v>
      </c>
      <c r="E47" s="226">
        <v>4</v>
      </c>
      <c r="F47" s="226">
        <v>34.5</v>
      </c>
      <c r="G47" s="227" t="e">
        <f>'4 UG collection sys impedance_1'!#REF!/1000</f>
        <v>#REF!</v>
      </c>
      <c r="H47" s="226">
        <v>3</v>
      </c>
    </row>
    <row r="48" spans="1:8" x14ac:dyDescent="0.25">
      <c r="A48" s="225" t="s">
        <v>287</v>
      </c>
      <c r="B48" s="225" t="s">
        <v>20</v>
      </c>
      <c r="C48" s="226">
        <v>1040072</v>
      </c>
      <c r="D48" s="226">
        <v>1040030</v>
      </c>
      <c r="E48" s="226">
        <v>4</v>
      </c>
      <c r="F48" s="226">
        <v>34.5</v>
      </c>
      <c r="G48" s="227" t="e">
        <f>'4 UG collection sys impedance_1'!#REF!/1000</f>
        <v>#REF!</v>
      </c>
      <c r="H48" s="226">
        <v>1</v>
      </c>
    </row>
    <row r="49" spans="1:8" x14ac:dyDescent="0.25">
      <c r="A49" s="225" t="s">
        <v>287</v>
      </c>
      <c r="B49" s="225" t="s">
        <v>20</v>
      </c>
      <c r="C49" s="226">
        <v>1040030</v>
      </c>
      <c r="D49" s="226">
        <v>1040054</v>
      </c>
      <c r="E49" s="226">
        <v>4</v>
      </c>
      <c r="F49" s="226">
        <v>34.5</v>
      </c>
      <c r="G49" s="227" t="e">
        <f>'4 UG collection sys impedance_1'!#REF!/1000</f>
        <v>#REF!</v>
      </c>
      <c r="H49" s="226">
        <v>2</v>
      </c>
    </row>
    <row r="50" spans="1:8" x14ac:dyDescent="0.25">
      <c r="A50" s="225" t="s">
        <v>287</v>
      </c>
      <c r="B50" s="225" t="s">
        <v>20</v>
      </c>
      <c r="C50" s="226">
        <v>1040054</v>
      </c>
      <c r="D50" s="226">
        <v>1040159</v>
      </c>
      <c r="E50" s="226">
        <v>4</v>
      </c>
      <c r="F50" s="226">
        <v>34.5</v>
      </c>
      <c r="G50" s="227" t="e">
        <f>'4 UG collection sys impedance_1'!#REF!/1000</f>
        <v>#REF!</v>
      </c>
      <c r="H50" s="226">
        <v>3</v>
      </c>
    </row>
    <row r="51" spans="1:8" x14ac:dyDescent="0.25">
      <c r="A51" s="225" t="s">
        <v>287</v>
      </c>
      <c r="B51" s="225" t="s">
        <v>22</v>
      </c>
      <c r="C51" s="226">
        <v>1040159</v>
      </c>
      <c r="D51" s="226">
        <v>1040119</v>
      </c>
      <c r="E51" s="226">
        <v>4</v>
      </c>
      <c r="F51" s="226">
        <v>34.5</v>
      </c>
      <c r="G51" s="227" t="e">
        <f>'4 UG collection sys impedance_1'!#REF!/1000</f>
        <v>#REF!</v>
      </c>
      <c r="H51" s="226">
        <v>7</v>
      </c>
    </row>
    <row r="52" spans="1:8" x14ac:dyDescent="0.25">
      <c r="A52" s="225" t="s">
        <v>287</v>
      </c>
      <c r="B52" s="225" t="s">
        <v>22</v>
      </c>
      <c r="C52" s="226">
        <v>1040119</v>
      </c>
      <c r="D52" s="226">
        <v>1040087</v>
      </c>
      <c r="E52" s="226">
        <v>4</v>
      </c>
      <c r="F52" s="226">
        <v>34.5</v>
      </c>
      <c r="G52" s="227" t="e">
        <f>'4 UG collection sys impedance_1'!#REF!/1000</f>
        <v>#REF!</v>
      </c>
      <c r="H52" s="226">
        <v>8</v>
      </c>
    </row>
    <row r="53" spans="1:8" x14ac:dyDescent="0.25">
      <c r="A53" s="225" t="s">
        <v>287</v>
      </c>
      <c r="B53" s="225" t="s">
        <v>22</v>
      </c>
      <c r="C53" s="226">
        <v>1040087</v>
      </c>
      <c r="D53" s="226">
        <v>1040167</v>
      </c>
      <c r="E53" s="226">
        <v>4</v>
      </c>
      <c r="F53" s="226">
        <v>34.5</v>
      </c>
      <c r="G53" s="227" t="e">
        <f>'4 UG collection sys impedance_1'!#REF!/1000</f>
        <v>#REF!</v>
      </c>
      <c r="H53" s="226">
        <v>9</v>
      </c>
    </row>
    <row r="54" spans="1:8" x14ac:dyDescent="0.25">
      <c r="A54" s="225" t="s">
        <v>287</v>
      </c>
      <c r="B54" s="225" t="s">
        <v>22</v>
      </c>
      <c r="C54" s="226">
        <v>1040167</v>
      </c>
      <c r="D54" s="226">
        <v>1040089</v>
      </c>
      <c r="E54" s="226">
        <v>4</v>
      </c>
      <c r="F54" s="226">
        <v>34.5</v>
      </c>
      <c r="G54" s="227" t="e">
        <f>'4 UG collection sys impedance_1'!#REF!/1000</f>
        <v>#REF!</v>
      </c>
      <c r="H54" s="226">
        <v>10</v>
      </c>
    </row>
    <row r="55" spans="1:8" x14ac:dyDescent="0.25">
      <c r="A55" s="225" t="s">
        <v>287</v>
      </c>
      <c r="B55" s="225" t="s">
        <v>24</v>
      </c>
      <c r="C55" s="226">
        <v>1040089</v>
      </c>
      <c r="D55" s="226">
        <v>1040126</v>
      </c>
      <c r="E55" s="226">
        <v>4</v>
      </c>
      <c r="F55" s="226">
        <v>34.5</v>
      </c>
      <c r="G55" s="227" t="e">
        <f>'4 UG collection sys impedance_1'!#REF!/1000</f>
        <v>#REF!</v>
      </c>
      <c r="H55" s="226">
        <v>11</v>
      </c>
    </row>
    <row r="56" spans="1:8" x14ac:dyDescent="0.25">
      <c r="A56" s="225" t="s">
        <v>287</v>
      </c>
      <c r="B56" s="225" t="s">
        <v>24</v>
      </c>
      <c r="C56" s="226">
        <v>1040126</v>
      </c>
      <c r="D56" s="226">
        <v>1040018</v>
      </c>
      <c r="E56" s="226">
        <v>4</v>
      </c>
      <c r="F56" s="226">
        <v>34.5</v>
      </c>
      <c r="G56" s="227" t="e">
        <f>'4 UG collection sys impedance_1'!#REF!/1000</f>
        <v>#REF!</v>
      </c>
      <c r="H56" s="226">
        <v>12</v>
      </c>
    </row>
    <row r="57" spans="1:8" x14ac:dyDescent="0.25">
      <c r="A57" s="225" t="s">
        <v>287</v>
      </c>
      <c r="B57" s="225" t="s">
        <v>24</v>
      </c>
      <c r="C57" s="226">
        <v>1040018</v>
      </c>
      <c r="D57" s="226">
        <v>1000000</v>
      </c>
      <c r="E57" s="226">
        <v>4</v>
      </c>
      <c r="F57" s="226">
        <v>34.5</v>
      </c>
      <c r="G57" s="227" t="e">
        <f>'4 UG collection sys impedance_1'!#REF!/1000</f>
        <v>#REF!</v>
      </c>
      <c r="H57" s="226">
        <v>13</v>
      </c>
    </row>
    <row r="58" spans="1:8" x14ac:dyDescent="0.25">
      <c r="A58" s="33" t="s">
        <v>287</v>
      </c>
      <c r="B58" s="33" t="s">
        <v>20</v>
      </c>
      <c r="C58" s="61">
        <v>1050160</v>
      </c>
      <c r="D58" s="61">
        <v>1050137</v>
      </c>
      <c r="E58" s="61">
        <v>5</v>
      </c>
      <c r="F58" s="61">
        <v>34.5</v>
      </c>
      <c r="G58" s="223" t="e">
        <f>'4 UG collection sys impedance_1'!#REF!/1000</f>
        <v>#REF!</v>
      </c>
      <c r="H58" s="61">
        <v>1</v>
      </c>
    </row>
    <row r="59" spans="1:8" x14ac:dyDescent="0.25">
      <c r="A59" s="33" t="s">
        <v>287</v>
      </c>
      <c r="B59" s="33" t="s">
        <v>20</v>
      </c>
      <c r="C59" s="61">
        <v>1050137</v>
      </c>
      <c r="D59" s="61">
        <v>1050132</v>
      </c>
      <c r="E59" s="61">
        <v>5</v>
      </c>
      <c r="F59" s="61">
        <v>34.5</v>
      </c>
      <c r="G59" s="223" t="e">
        <f>'4 UG collection sys impedance_1'!#REF!/1000</f>
        <v>#REF!</v>
      </c>
      <c r="H59" s="61">
        <v>2</v>
      </c>
    </row>
    <row r="60" spans="1:8" x14ac:dyDescent="0.25">
      <c r="A60" s="33" t="s">
        <v>287</v>
      </c>
      <c r="B60" s="33" t="s">
        <v>20</v>
      </c>
      <c r="C60" s="61">
        <v>1050132</v>
      </c>
      <c r="D60" s="61">
        <v>1050046</v>
      </c>
      <c r="E60" s="61">
        <v>5</v>
      </c>
      <c r="F60" s="61">
        <v>34.5</v>
      </c>
      <c r="G60" s="223" t="e">
        <f>'4 UG collection sys impedance_1'!#REF!/1000</f>
        <v>#REF!</v>
      </c>
      <c r="H60" s="61">
        <v>3</v>
      </c>
    </row>
    <row r="61" spans="1:8" x14ac:dyDescent="0.25">
      <c r="A61" s="33" t="s">
        <v>287</v>
      </c>
      <c r="B61" s="33" t="s">
        <v>20</v>
      </c>
      <c r="C61" s="61">
        <v>1050192</v>
      </c>
      <c r="D61" s="61">
        <v>1050099</v>
      </c>
      <c r="E61" s="61">
        <v>5</v>
      </c>
      <c r="F61" s="61">
        <v>34.5</v>
      </c>
      <c r="G61" s="223" t="e">
        <f>'4 UG collection sys impedance_1'!#REF!/1000</f>
        <v>#REF!</v>
      </c>
      <c r="H61" s="61">
        <v>1</v>
      </c>
    </row>
    <row r="62" spans="1:8" x14ac:dyDescent="0.25">
      <c r="A62" s="33" t="s">
        <v>287</v>
      </c>
      <c r="B62" s="33" t="s">
        <v>20</v>
      </c>
      <c r="C62" s="61">
        <v>1050099</v>
      </c>
      <c r="D62" s="61">
        <v>1050046</v>
      </c>
      <c r="E62" s="61">
        <v>5</v>
      </c>
      <c r="F62" s="61">
        <v>34.5</v>
      </c>
      <c r="G62" s="223" t="e">
        <f>'4 UG collection sys impedance_1'!#REF!/1000</f>
        <v>#REF!</v>
      </c>
      <c r="H62" s="61">
        <v>2</v>
      </c>
    </row>
    <row r="63" spans="1:8" x14ac:dyDescent="0.25">
      <c r="A63" s="33" t="s">
        <v>287</v>
      </c>
      <c r="B63" s="33" t="s">
        <v>20</v>
      </c>
      <c r="C63" s="61">
        <v>1050046</v>
      </c>
      <c r="D63" s="61">
        <v>1050029</v>
      </c>
      <c r="E63" s="61">
        <v>5</v>
      </c>
      <c r="F63" s="61">
        <v>34.5</v>
      </c>
      <c r="G63" s="223" t="e">
        <f>'4 UG collection sys impedance_1'!#REF!/1000</f>
        <v>#REF!</v>
      </c>
      <c r="H63" s="61">
        <v>6</v>
      </c>
    </row>
    <row r="64" spans="1:8" x14ac:dyDescent="0.25">
      <c r="A64" s="33" t="s">
        <v>287</v>
      </c>
      <c r="B64" s="33" t="s">
        <v>22</v>
      </c>
      <c r="C64" s="61">
        <v>1050029</v>
      </c>
      <c r="D64" s="61">
        <v>1050055</v>
      </c>
      <c r="E64" s="61">
        <v>5</v>
      </c>
      <c r="F64" s="61">
        <v>34.5</v>
      </c>
      <c r="G64" s="223" t="e">
        <f>'4 UG collection sys impedance_1'!#REF!/1000</f>
        <v>#REF!</v>
      </c>
      <c r="H64" s="61">
        <v>7</v>
      </c>
    </row>
    <row r="65" spans="1:8" x14ac:dyDescent="0.25">
      <c r="A65" s="33" t="s">
        <v>287</v>
      </c>
      <c r="B65" s="33" t="s">
        <v>22</v>
      </c>
      <c r="C65" s="61">
        <v>1050055</v>
      </c>
      <c r="D65" s="61">
        <v>1050061</v>
      </c>
      <c r="E65" s="61">
        <v>5</v>
      </c>
      <c r="F65" s="61">
        <v>34.5</v>
      </c>
      <c r="G65" s="223" t="e">
        <f>'4 UG collection sys impedance_1'!#REF!/1000</f>
        <v>#REF!</v>
      </c>
      <c r="H65" s="61">
        <v>8</v>
      </c>
    </row>
    <row r="66" spans="1:8" x14ac:dyDescent="0.25">
      <c r="A66" s="33" t="s">
        <v>287</v>
      </c>
      <c r="B66" s="33" t="s">
        <v>22</v>
      </c>
      <c r="C66" s="61">
        <v>1050061</v>
      </c>
      <c r="D66" s="61">
        <v>1050185</v>
      </c>
      <c r="E66" s="61">
        <v>5</v>
      </c>
      <c r="F66" s="61">
        <v>34.5</v>
      </c>
      <c r="G66" s="223" t="e">
        <f>'4 UG collection sys impedance_1'!#REF!/1000</f>
        <v>#REF!</v>
      </c>
      <c r="H66" s="61">
        <v>9</v>
      </c>
    </row>
    <row r="67" spans="1:8" x14ac:dyDescent="0.25">
      <c r="A67" s="33" t="s">
        <v>287</v>
      </c>
      <c r="B67" s="33" t="s">
        <v>22</v>
      </c>
      <c r="C67" s="61">
        <v>1050185</v>
      </c>
      <c r="D67" s="61">
        <v>1050065</v>
      </c>
      <c r="E67" s="61">
        <v>5</v>
      </c>
      <c r="F67" s="61">
        <v>34.5</v>
      </c>
      <c r="G67" s="223" t="e">
        <f>'4 UG collection sys impedance_1'!#REF!/1000</f>
        <v>#REF!</v>
      </c>
      <c r="H67" s="61">
        <v>10</v>
      </c>
    </row>
    <row r="68" spans="1:8" x14ac:dyDescent="0.25">
      <c r="A68" s="33" t="s">
        <v>287</v>
      </c>
      <c r="B68" s="33" t="s">
        <v>24</v>
      </c>
      <c r="C68" s="61">
        <v>1050065</v>
      </c>
      <c r="D68" s="61">
        <v>1050121</v>
      </c>
      <c r="E68" s="61">
        <v>5</v>
      </c>
      <c r="F68" s="61">
        <v>34.5</v>
      </c>
      <c r="G68" s="223" t="e">
        <f>'4 UG collection sys impedance_1'!#REF!/1000</f>
        <v>#REF!</v>
      </c>
      <c r="H68" s="61">
        <v>11</v>
      </c>
    </row>
    <row r="69" spans="1:8" x14ac:dyDescent="0.25">
      <c r="A69" s="33" t="s">
        <v>287</v>
      </c>
      <c r="B69" s="33" t="s">
        <v>24</v>
      </c>
      <c r="C69" s="61">
        <v>1050121</v>
      </c>
      <c r="D69" s="61">
        <v>1050128</v>
      </c>
      <c r="E69" s="61">
        <v>5</v>
      </c>
      <c r="F69" s="61">
        <v>34.5</v>
      </c>
      <c r="G69" s="223" t="e">
        <f>'4 UG collection sys impedance_1'!#REF!/1000</f>
        <v>#REF!</v>
      </c>
      <c r="H69" s="61">
        <v>12</v>
      </c>
    </row>
    <row r="70" spans="1:8" x14ac:dyDescent="0.25">
      <c r="A70" s="33" t="s">
        <v>287</v>
      </c>
      <c r="B70" s="33" t="s">
        <v>24</v>
      </c>
      <c r="C70" s="61">
        <v>1050128</v>
      </c>
      <c r="D70" s="61">
        <v>1000000</v>
      </c>
      <c r="E70" s="61">
        <v>5</v>
      </c>
      <c r="F70" s="61">
        <v>34.5</v>
      </c>
      <c r="G70" s="223" t="e">
        <f>'4 UG collection sys impedance_1'!#REF!/1000</f>
        <v>#REF!</v>
      </c>
      <c r="H70" s="61">
        <v>13</v>
      </c>
    </row>
    <row r="71" spans="1:8" x14ac:dyDescent="0.25">
      <c r="A71" s="225" t="s">
        <v>287</v>
      </c>
      <c r="B71" s="225" t="s">
        <v>20</v>
      </c>
      <c r="C71" s="226">
        <v>1060197</v>
      </c>
      <c r="D71" s="226">
        <v>1060017</v>
      </c>
      <c r="E71" s="226">
        <v>6</v>
      </c>
      <c r="F71" s="226">
        <v>34.5</v>
      </c>
      <c r="G71" s="227" t="e">
        <f>'4 UG collection sys impedance_1'!#REF!/1000</f>
        <v>#REF!</v>
      </c>
      <c r="H71" s="226">
        <v>1</v>
      </c>
    </row>
    <row r="72" spans="1:8" x14ac:dyDescent="0.25">
      <c r="A72" s="225" t="s">
        <v>287</v>
      </c>
      <c r="B72" s="225" t="s">
        <v>20</v>
      </c>
      <c r="C72" s="226">
        <v>1060173</v>
      </c>
      <c r="D72" s="226">
        <v>1060017</v>
      </c>
      <c r="E72" s="226">
        <v>6</v>
      </c>
      <c r="F72" s="226">
        <v>34.5</v>
      </c>
      <c r="G72" s="227" t="e">
        <f>'4 UG collection sys impedance_1'!#REF!/1000</f>
        <v>#REF!</v>
      </c>
      <c r="H72" s="226">
        <v>1</v>
      </c>
    </row>
    <row r="73" spans="1:8" x14ac:dyDescent="0.25">
      <c r="A73" s="225" t="s">
        <v>287</v>
      </c>
      <c r="B73" s="225" t="s">
        <v>20</v>
      </c>
      <c r="C73" s="226">
        <v>1060017</v>
      </c>
      <c r="D73" s="226">
        <v>1060050</v>
      </c>
      <c r="E73" s="226">
        <v>6</v>
      </c>
      <c r="F73" s="226">
        <v>34.5</v>
      </c>
      <c r="G73" s="227" t="e">
        <f>'4 UG collection sys impedance_1'!#REF!/1000</f>
        <v>#REF!</v>
      </c>
      <c r="H73" s="226">
        <v>3</v>
      </c>
    </row>
    <row r="74" spans="1:8" x14ac:dyDescent="0.25">
      <c r="A74" s="225" t="s">
        <v>287</v>
      </c>
      <c r="B74" s="225" t="s">
        <v>20</v>
      </c>
      <c r="C74" s="226">
        <v>1060050</v>
      </c>
      <c r="D74" s="226">
        <v>1060080</v>
      </c>
      <c r="E74" s="226">
        <v>6</v>
      </c>
      <c r="F74" s="226">
        <v>34.5</v>
      </c>
      <c r="G74" s="227" t="e">
        <f>'4 UG collection sys impedance_1'!#REF!/1000</f>
        <v>#REF!</v>
      </c>
      <c r="H74" s="226">
        <v>4</v>
      </c>
    </row>
    <row r="75" spans="1:8" x14ac:dyDescent="0.25">
      <c r="A75" s="225" t="s">
        <v>287</v>
      </c>
      <c r="B75" s="225" t="s">
        <v>20</v>
      </c>
      <c r="C75" s="226">
        <v>1060080</v>
      </c>
      <c r="D75" s="226">
        <v>1060199</v>
      </c>
      <c r="E75" s="226">
        <v>6</v>
      </c>
      <c r="F75" s="226">
        <v>34.5</v>
      </c>
      <c r="G75" s="227" t="e">
        <f>'4 UG collection sys impedance_1'!#REF!/1000</f>
        <v>#REF!</v>
      </c>
      <c r="H75" s="226">
        <v>5</v>
      </c>
    </row>
    <row r="76" spans="1:8" x14ac:dyDescent="0.25">
      <c r="A76" s="225" t="s">
        <v>287</v>
      </c>
      <c r="B76" s="225" t="s">
        <v>20</v>
      </c>
      <c r="C76" s="226">
        <v>1060125</v>
      </c>
      <c r="D76" s="226">
        <v>1060199</v>
      </c>
      <c r="E76" s="226">
        <v>6</v>
      </c>
      <c r="F76" s="226">
        <v>34.5</v>
      </c>
      <c r="G76" s="227" t="e">
        <f>'4 UG collection sys impedance_1'!#REF!/1000</f>
        <v>#REF!</v>
      </c>
      <c r="H76" s="226">
        <v>1</v>
      </c>
    </row>
    <row r="77" spans="1:8" x14ac:dyDescent="0.25">
      <c r="A77" s="225" t="s">
        <v>287</v>
      </c>
      <c r="B77" s="225" t="s">
        <v>22</v>
      </c>
      <c r="C77" s="226">
        <v>1060199</v>
      </c>
      <c r="D77" s="226">
        <v>1060123</v>
      </c>
      <c r="E77" s="226">
        <v>6</v>
      </c>
      <c r="F77" s="226">
        <v>34.5</v>
      </c>
      <c r="G77" s="227" t="e">
        <f>'4 UG collection sys impedance_1'!#REF!/1000</f>
        <v>#REF!</v>
      </c>
      <c r="H77" s="226">
        <v>7</v>
      </c>
    </row>
    <row r="78" spans="1:8" x14ac:dyDescent="0.25">
      <c r="A78" s="225" t="s">
        <v>287</v>
      </c>
      <c r="B78" s="225" t="s">
        <v>22</v>
      </c>
      <c r="C78" s="226">
        <v>1060123</v>
      </c>
      <c r="D78" s="226">
        <v>1060019</v>
      </c>
      <c r="E78" s="226">
        <v>6</v>
      </c>
      <c r="F78" s="226">
        <v>34.5</v>
      </c>
      <c r="G78" s="227" t="e">
        <f>'4 UG collection sys impedance_1'!#REF!/1000</f>
        <v>#REF!</v>
      </c>
      <c r="H78" s="226">
        <v>8</v>
      </c>
    </row>
    <row r="79" spans="1:8" x14ac:dyDescent="0.25">
      <c r="A79" s="225" t="s">
        <v>287</v>
      </c>
      <c r="B79" s="225" t="s">
        <v>20</v>
      </c>
      <c r="C79" s="226">
        <v>1060081</v>
      </c>
      <c r="D79" s="226">
        <v>1060113</v>
      </c>
      <c r="E79" s="226">
        <v>6</v>
      </c>
      <c r="F79" s="226">
        <v>34.5</v>
      </c>
      <c r="G79" s="227" t="e">
        <f>'4 UG collection sys impedance_1'!#REF!/1000</f>
        <v>#REF!</v>
      </c>
      <c r="H79" s="226">
        <v>1</v>
      </c>
    </row>
    <row r="80" spans="1:8" x14ac:dyDescent="0.25">
      <c r="A80" s="225" t="s">
        <v>287</v>
      </c>
      <c r="B80" s="225" t="s">
        <v>20</v>
      </c>
      <c r="C80" s="226">
        <v>1060113</v>
      </c>
      <c r="D80" s="226">
        <v>1060043</v>
      </c>
      <c r="E80" s="226">
        <v>6</v>
      </c>
      <c r="F80" s="226">
        <v>34.5</v>
      </c>
      <c r="G80" s="227" t="e">
        <f>'4 UG collection sys impedance_1'!#REF!/1000</f>
        <v>#REF!</v>
      </c>
      <c r="H80" s="226">
        <v>2</v>
      </c>
    </row>
    <row r="81" spans="1:8" x14ac:dyDescent="0.25">
      <c r="A81" s="225" t="s">
        <v>287</v>
      </c>
      <c r="B81" s="225" t="s">
        <v>20</v>
      </c>
      <c r="C81" s="226">
        <v>1060043</v>
      </c>
      <c r="D81" s="226">
        <v>1060157</v>
      </c>
      <c r="E81" s="226">
        <v>6</v>
      </c>
      <c r="F81" s="226">
        <v>34.5</v>
      </c>
      <c r="G81" s="227" t="e">
        <f>'4 UG collection sys impedance_1'!#REF!/1000</f>
        <v>#REF!</v>
      </c>
      <c r="H81" s="226">
        <v>3</v>
      </c>
    </row>
    <row r="82" spans="1:8" x14ac:dyDescent="0.25">
      <c r="A82" s="225" t="s">
        <v>287</v>
      </c>
      <c r="B82" s="225" t="s">
        <v>20</v>
      </c>
      <c r="C82" s="226">
        <v>1060157</v>
      </c>
      <c r="D82" s="226">
        <v>1060019</v>
      </c>
      <c r="E82" s="226">
        <v>6</v>
      </c>
      <c r="F82" s="226">
        <v>34.5</v>
      </c>
      <c r="G82" s="227" t="e">
        <f>'4 UG collection sys impedance_1'!#REF!/1000</f>
        <v>#REF!</v>
      </c>
      <c r="H82" s="226">
        <v>4</v>
      </c>
    </row>
    <row r="83" spans="1:8" x14ac:dyDescent="0.25">
      <c r="A83" s="225" t="s">
        <v>287</v>
      </c>
      <c r="B83" s="225" t="s">
        <v>24</v>
      </c>
      <c r="C83" s="226">
        <v>1060019</v>
      </c>
      <c r="D83" s="226">
        <v>1000000</v>
      </c>
      <c r="E83" s="226">
        <v>6</v>
      </c>
      <c r="F83" s="226">
        <v>34.5</v>
      </c>
      <c r="G83" s="227" t="e">
        <f>'4 UG collection sys impedance_1'!#REF!/1000</f>
        <v>#REF!</v>
      </c>
      <c r="H83" s="226">
        <v>13</v>
      </c>
    </row>
    <row r="84" spans="1:8" x14ac:dyDescent="0.25">
      <c r="A84" s="33" t="s">
        <v>287</v>
      </c>
      <c r="B84" s="33" t="s">
        <v>20</v>
      </c>
      <c r="C84" s="61">
        <v>1070100</v>
      </c>
      <c r="D84" s="61">
        <v>1070075</v>
      </c>
      <c r="E84" s="61">
        <v>7</v>
      </c>
      <c r="F84" s="61">
        <v>34.5</v>
      </c>
      <c r="G84" s="223" t="e">
        <f>'4 UG collection sys impedance_1'!#REF!/1000</f>
        <v>#REF!</v>
      </c>
      <c r="H84" s="61">
        <v>1</v>
      </c>
    </row>
    <row r="85" spans="1:8" x14ac:dyDescent="0.25">
      <c r="A85" s="33" t="s">
        <v>287</v>
      </c>
      <c r="B85" s="33" t="s">
        <v>20</v>
      </c>
      <c r="C85" s="61">
        <v>1070075</v>
      </c>
      <c r="D85" s="61">
        <v>1070194</v>
      </c>
      <c r="E85" s="61">
        <v>7</v>
      </c>
      <c r="F85" s="61">
        <v>34.5</v>
      </c>
      <c r="G85" s="223" t="e">
        <f>'4 UG collection sys impedance_1'!#REF!/1000</f>
        <v>#REF!</v>
      </c>
      <c r="H85" s="61">
        <v>2</v>
      </c>
    </row>
    <row r="86" spans="1:8" x14ac:dyDescent="0.25">
      <c r="A86" s="33" t="s">
        <v>287</v>
      </c>
      <c r="B86" s="33" t="s">
        <v>20</v>
      </c>
      <c r="C86" s="61">
        <v>1070194</v>
      </c>
      <c r="D86" s="61">
        <v>1070110</v>
      </c>
      <c r="E86" s="61">
        <v>7</v>
      </c>
      <c r="F86" s="61">
        <v>34.5</v>
      </c>
      <c r="G86" s="223" t="e">
        <f>'4 UG collection sys impedance_1'!#REF!/1000</f>
        <v>#REF!</v>
      </c>
      <c r="H86" s="61">
        <v>3</v>
      </c>
    </row>
    <row r="87" spans="1:8" x14ac:dyDescent="0.25">
      <c r="A87" s="33" t="s">
        <v>287</v>
      </c>
      <c r="B87" s="33" t="s">
        <v>20</v>
      </c>
      <c r="C87" s="61">
        <v>1070110</v>
      </c>
      <c r="D87" s="61">
        <v>1070186</v>
      </c>
      <c r="E87" s="61">
        <v>7</v>
      </c>
      <c r="F87" s="61">
        <v>34.5</v>
      </c>
      <c r="G87" s="223" t="e">
        <f>'4 UG collection sys impedance_1'!#REF!/1000</f>
        <v>#REF!</v>
      </c>
      <c r="H87" s="61">
        <v>4</v>
      </c>
    </row>
    <row r="88" spans="1:8" x14ac:dyDescent="0.25">
      <c r="A88" s="33" t="s">
        <v>287</v>
      </c>
      <c r="B88" s="33" t="s">
        <v>20</v>
      </c>
      <c r="C88" s="61">
        <v>1070031</v>
      </c>
      <c r="D88" s="61">
        <v>1070186</v>
      </c>
      <c r="E88" s="61">
        <v>7</v>
      </c>
      <c r="F88" s="61">
        <v>34.5</v>
      </c>
      <c r="G88" s="223" t="e">
        <f>'4 UG collection sys impedance_1'!#REF!/1000</f>
        <v>#REF!</v>
      </c>
      <c r="H88" s="61">
        <v>1</v>
      </c>
    </row>
    <row r="89" spans="1:8" x14ac:dyDescent="0.25">
      <c r="A89" s="33" t="s">
        <v>287</v>
      </c>
      <c r="B89" s="33" t="s">
        <v>20</v>
      </c>
      <c r="C89" s="61">
        <v>1070108</v>
      </c>
      <c r="D89" s="61">
        <v>1070026</v>
      </c>
      <c r="E89" s="61">
        <v>7</v>
      </c>
      <c r="F89" s="61">
        <v>34.5</v>
      </c>
      <c r="G89" s="223" t="e">
        <f>'4 UG collection sys impedance_1'!#REF!/1000</f>
        <v>#REF!</v>
      </c>
      <c r="H89" s="61">
        <v>1</v>
      </c>
    </row>
    <row r="90" spans="1:8" x14ac:dyDescent="0.25">
      <c r="A90" s="33" t="s">
        <v>287</v>
      </c>
      <c r="B90" s="33" t="s">
        <v>20</v>
      </c>
      <c r="C90" s="61">
        <v>1070026</v>
      </c>
      <c r="D90" s="61">
        <v>1070182</v>
      </c>
      <c r="E90" s="61">
        <v>7</v>
      </c>
      <c r="F90" s="61">
        <v>34.5</v>
      </c>
      <c r="G90" s="223" t="e">
        <f>'4 UG collection sys impedance_1'!#REF!/1000</f>
        <v>#REF!</v>
      </c>
      <c r="H90" s="61">
        <v>2</v>
      </c>
    </row>
    <row r="91" spans="1:8" x14ac:dyDescent="0.25">
      <c r="A91" s="33" t="s">
        <v>287</v>
      </c>
      <c r="B91" s="33" t="s">
        <v>20</v>
      </c>
      <c r="C91" s="61">
        <v>1070182</v>
      </c>
      <c r="D91" s="61">
        <v>1070179</v>
      </c>
      <c r="E91" s="61">
        <v>7</v>
      </c>
      <c r="F91" s="61">
        <v>34.5</v>
      </c>
      <c r="G91" s="223" t="e">
        <f>'4 UG collection sys impedance_1'!#REF!/1000</f>
        <v>#REF!</v>
      </c>
      <c r="H91" s="61">
        <v>3</v>
      </c>
    </row>
    <row r="92" spans="1:8" x14ac:dyDescent="0.25">
      <c r="A92" s="33" t="s">
        <v>287</v>
      </c>
      <c r="B92" s="33" t="s">
        <v>20</v>
      </c>
      <c r="C92" s="61">
        <v>1070179</v>
      </c>
      <c r="D92" s="61">
        <v>1070133</v>
      </c>
      <c r="E92" s="61">
        <v>7</v>
      </c>
      <c r="F92" s="61">
        <v>34.5</v>
      </c>
      <c r="G92" s="223" t="e">
        <f>'4 UG collection sys impedance_1'!#REF!/1000</f>
        <v>#REF!</v>
      </c>
      <c r="H92" s="61">
        <v>4</v>
      </c>
    </row>
    <row r="93" spans="1:8" x14ac:dyDescent="0.25">
      <c r="A93" s="33" t="s">
        <v>287</v>
      </c>
      <c r="B93" s="33" t="s">
        <v>20</v>
      </c>
      <c r="C93" s="61">
        <v>1070133</v>
      </c>
      <c r="D93" s="61">
        <v>1070059</v>
      </c>
      <c r="E93" s="61">
        <v>7</v>
      </c>
      <c r="F93" s="61">
        <v>34.5</v>
      </c>
      <c r="G93" s="223" t="e">
        <f>'4 UG collection sys impedance_1'!#REF!/1000</f>
        <v>#REF!</v>
      </c>
      <c r="H93" s="61">
        <v>5</v>
      </c>
    </row>
    <row r="94" spans="1:8" x14ac:dyDescent="0.25">
      <c r="A94" s="33" t="s">
        <v>287</v>
      </c>
      <c r="B94" s="33" t="s">
        <v>20</v>
      </c>
      <c r="C94" s="61">
        <v>1070059</v>
      </c>
      <c r="D94" s="61">
        <v>1070105</v>
      </c>
      <c r="E94" s="61">
        <v>7</v>
      </c>
      <c r="F94" s="61">
        <v>34.5</v>
      </c>
      <c r="G94" s="223" t="e">
        <f>'4 UG collection sys impedance_1'!#REF!/1000</f>
        <v>#REF!</v>
      </c>
      <c r="H94" s="61">
        <v>6</v>
      </c>
    </row>
    <row r="95" spans="1:8" x14ac:dyDescent="0.25">
      <c r="A95" s="33" t="s">
        <v>287</v>
      </c>
      <c r="B95" s="33" t="s">
        <v>20</v>
      </c>
      <c r="C95" s="61">
        <v>1070112</v>
      </c>
      <c r="D95" s="61">
        <v>1070062</v>
      </c>
      <c r="E95" s="61">
        <v>7</v>
      </c>
      <c r="F95" s="61">
        <v>34.5</v>
      </c>
      <c r="G95" s="223" t="e">
        <f>'4 UG collection sys impedance_1'!#REF!/1000</f>
        <v>#REF!</v>
      </c>
      <c r="H95" s="61">
        <v>1</v>
      </c>
    </row>
    <row r="96" spans="1:8" x14ac:dyDescent="0.25">
      <c r="A96" s="33" t="s">
        <v>287</v>
      </c>
      <c r="B96" s="33" t="s">
        <v>20</v>
      </c>
      <c r="C96" s="61">
        <v>1070062</v>
      </c>
      <c r="D96" s="61">
        <v>1070105</v>
      </c>
      <c r="E96" s="61">
        <v>7</v>
      </c>
      <c r="F96" s="61">
        <v>34.5</v>
      </c>
      <c r="G96" s="223" t="e">
        <f>'4 UG collection sys impedance_1'!#REF!/1000</f>
        <v>#REF!</v>
      </c>
      <c r="H96" s="61">
        <v>2</v>
      </c>
    </row>
    <row r="97" spans="1:8" x14ac:dyDescent="0.25">
      <c r="A97" s="33" t="s">
        <v>287</v>
      </c>
      <c r="B97" s="33" t="s">
        <v>22</v>
      </c>
      <c r="C97" s="61">
        <v>1070105</v>
      </c>
      <c r="D97" s="61">
        <v>1070186</v>
      </c>
      <c r="E97" s="61">
        <v>7</v>
      </c>
      <c r="F97" s="61">
        <v>34.5</v>
      </c>
      <c r="G97" s="223" t="e">
        <f>'4 UG collection sys impedance_1'!#REF!/1000</f>
        <v>#REF!</v>
      </c>
      <c r="H97" s="61">
        <v>9</v>
      </c>
    </row>
    <row r="98" spans="1:8" x14ac:dyDescent="0.25">
      <c r="A98" s="33" t="s">
        <v>287</v>
      </c>
      <c r="B98" s="33" t="s">
        <v>24</v>
      </c>
      <c r="C98" s="61">
        <v>1070186</v>
      </c>
      <c r="D98" s="61">
        <v>1000000</v>
      </c>
      <c r="E98" s="61">
        <v>7</v>
      </c>
      <c r="F98" s="61">
        <v>34.5</v>
      </c>
      <c r="G98" s="223" t="e">
        <f>'4 UG collection sys impedance_1'!#REF!/1000</f>
        <v>#REF!</v>
      </c>
      <c r="H98" s="61">
        <v>15</v>
      </c>
    </row>
    <row r="99" spans="1:8" x14ac:dyDescent="0.25">
      <c r="A99" s="225" t="s">
        <v>287</v>
      </c>
      <c r="B99" s="225" t="s">
        <v>20</v>
      </c>
      <c r="C99" s="226">
        <v>1080152</v>
      </c>
      <c r="D99" s="226">
        <v>1080049</v>
      </c>
      <c r="E99" s="226">
        <v>8</v>
      </c>
      <c r="F99" s="226">
        <v>34.5</v>
      </c>
      <c r="G99" s="227" t="e">
        <f>'4 UG collection sys impedance_1'!#REF!/1000</f>
        <v>#REF!</v>
      </c>
      <c r="H99" s="226">
        <v>1</v>
      </c>
    </row>
    <row r="100" spans="1:8" x14ac:dyDescent="0.25">
      <c r="A100" s="225" t="s">
        <v>287</v>
      </c>
      <c r="B100" s="225" t="s">
        <v>20</v>
      </c>
      <c r="C100" s="226">
        <v>1080049</v>
      </c>
      <c r="D100" s="226">
        <v>1080129</v>
      </c>
      <c r="E100" s="226">
        <v>8</v>
      </c>
      <c r="F100" s="226">
        <v>34.5</v>
      </c>
      <c r="G100" s="227" t="e">
        <f>'4 UG collection sys impedance_1'!#REF!/1000</f>
        <v>#REF!</v>
      </c>
      <c r="H100" s="226">
        <v>2</v>
      </c>
    </row>
    <row r="101" spans="1:8" x14ac:dyDescent="0.25">
      <c r="A101" s="225" t="s">
        <v>287</v>
      </c>
      <c r="B101" s="225" t="s">
        <v>20</v>
      </c>
      <c r="C101" s="226">
        <v>1080129</v>
      </c>
      <c r="D101" s="226">
        <v>1080071</v>
      </c>
      <c r="E101" s="226">
        <v>8</v>
      </c>
      <c r="F101" s="226">
        <v>34.5</v>
      </c>
      <c r="G101" s="227" t="e">
        <f>'4 UG collection sys impedance_1'!#REF!/1000</f>
        <v>#REF!</v>
      </c>
      <c r="H101" s="226">
        <v>3</v>
      </c>
    </row>
    <row r="102" spans="1:8" x14ac:dyDescent="0.25">
      <c r="A102" s="225" t="s">
        <v>287</v>
      </c>
      <c r="B102" s="225" t="s">
        <v>20</v>
      </c>
      <c r="C102" s="226">
        <v>1080071</v>
      </c>
      <c r="D102" s="226">
        <v>1080037</v>
      </c>
      <c r="E102" s="226">
        <v>8</v>
      </c>
      <c r="F102" s="226">
        <v>34.5</v>
      </c>
      <c r="G102" s="227" t="e">
        <f>'4 UG collection sys impedance_1'!#REF!/1000</f>
        <v>#REF!</v>
      </c>
      <c r="H102" s="226">
        <v>4</v>
      </c>
    </row>
    <row r="103" spans="1:8" x14ac:dyDescent="0.25">
      <c r="A103" s="225" t="s">
        <v>287</v>
      </c>
      <c r="B103" s="225" t="s">
        <v>20</v>
      </c>
      <c r="C103" s="226">
        <v>1080037</v>
      </c>
      <c r="D103" s="226">
        <v>1080124</v>
      </c>
      <c r="E103" s="226">
        <v>8</v>
      </c>
      <c r="F103" s="226">
        <v>34.5</v>
      </c>
      <c r="G103" s="227" t="e">
        <f>'4 UG collection sys impedance_1'!#REF!/1000</f>
        <v>#REF!</v>
      </c>
      <c r="H103" s="226">
        <v>5</v>
      </c>
    </row>
    <row r="104" spans="1:8" x14ac:dyDescent="0.25">
      <c r="A104" s="225" t="s">
        <v>287</v>
      </c>
      <c r="B104" s="225" t="s">
        <v>20</v>
      </c>
      <c r="C104" s="228">
        <v>1080124</v>
      </c>
      <c r="D104" s="228">
        <v>1080147</v>
      </c>
      <c r="E104" s="228">
        <v>8</v>
      </c>
      <c r="F104" s="228">
        <v>34.5</v>
      </c>
      <c r="G104" s="227" t="e">
        <f>'4 UG collection sys impedance_1'!#REF!/1000</f>
        <v>#REF!</v>
      </c>
      <c r="H104" s="226">
        <v>6</v>
      </c>
    </row>
    <row r="105" spans="1:8" x14ac:dyDescent="0.25">
      <c r="A105" s="225" t="s">
        <v>287</v>
      </c>
      <c r="B105" s="225" t="s">
        <v>22</v>
      </c>
      <c r="C105" s="228">
        <v>1080147</v>
      </c>
      <c r="D105" s="228">
        <v>1080196</v>
      </c>
      <c r="E105" s="228">
        <v>8</v>
      </c>
      <c r="F105" s="228">
        <v>34.5</v>
      </c>
      <c r="G105" s="227" t="e">
        <f>'4 UG collection sys impedance_1'!#REF!/1000</f>
        <v>#REF!</v>
      </c>
      <c r="H105" s="226">
        <v>7</v>
      </c>
    </row>
    <row r="106" spans="1:8" x14ac:dyDescent="0.25">
      <c r="A106" s="225" t="s">
        <v>287</v>
      </c>
      <c r="B106" s="225" t="s">
        <v>22</v>
      </c>
      <c r="C106" s="228">
        <v>1080196</v>
      </c>
      <c r="D106" s="228">
        <v>1080174</v>
      </c>
      <c r="E106" s="228">
        <v>8</v>
      </c>
      <c r="F106" s="228">
        <v>34.5</v>
      </c>
      <c r="G106" s="227" t="e">
        <f>'4 UG collection sys impedance_1'!#REF!/1000</f>
        <v>#REF!</v>
      </c>
      <c r="H106" s="226">
        <v>8</v>
      </c>
    </row>
    <row r="107" spans="1:8" x14ac:dyDescent="0.25">
      <c r="A107" s="225" t="s">
        <v>287</v>
      </c>
      <c r="B107" s="225" t="s">
        <v>22</v>
      </c>
      <c r="C107" s="228">
        <v>1080174</v>
      </c>
      <c r="D107" s="228">
        <v>1080094</v>
      </c>
      <c r="E107" s="228">
        <v>8</v>
      </c>
      <c r="F107" s="228">
        <v>34.5</v>
      </c>
      <c r="G107" s="227" t="e">
        <f>'4 UG collection sys impedance_1'!#REF!/1000</f>
        <v>#REF!</v>
      </c>
      <c r="H107" s="226">
        <v>9</v>
      </c>
    </row>
    <row r="108" spans="1:8" x14ac:dyDescent="0.25">
      <c r="A108" s="225" t="s">
        <v>287</v>
      </c>
      <c r="B108" s="225" t="s">
        <v>22</v>
      </c>
      <c r="C108" s="228">
        <v>1080094</v>
      </c>
      <c r="D108" s="228">
        <v>1080165</v>
      </c>
      <c r="E108" s="228">
        <v>8</v>
      </c>
      <c r="F108" s="228">
        <v>34.5</v>
      </c>
      <c r="G108" s="227" t="e">
        <f>'4 UG collection sys impedance_1'!#REF!/1000</f>
        <v>#REF!</v>
      </c>
      <c r="H108" s="226">
        <v>10</v>
      </c>
    </row>
    <row r="109" spans="1:8" x14ac:dyDescent="0.25">
      <c r="A109" s="225" t="s">
        <v>287</v>
      </c>
      <c r="B109" s="225" t="s">
        <v>20</v>
      </c>
      <c r="C109" s="228">
        <v>1080045</v>
      </c>
      <c r="D109" s="228">
        <v>1080060</v>
      </c>
      <c r="E109" s="228">
        <v>8</v>
      </c>
      <c r="F109" s="228">
        <v>34.5</v>
      </c>
      <c r="G109" s="227" t="e">
        <f>'4 UG collection sys impedance_1'!#REF!/1000</f>
        <v>#REF!</v>
      </c>
      <c r="H109" s="226">
        <v>1</v>
      </c>
    </row>
    <row r="110" spans="1:8" x14ac:dyDescent="0.25">
      <c r="A110" s="225" t="s">
        <v>287</v>
      </c>
      <c r="B110" s="225" t="s">
        <v>20</v>
      </c>
      <c r="C110" s="228">
        <v>1080060</v>
      </c>
      <c r="D110" s="228">
        <v>1080165</v>
      </c>
      <c r="E110" s="228">
        <v>8</v>
      </c>
      <c r="F110" s="228">
        <v>34.5</v>
      </c>
      <c r="G110" s="227" t="e">
        <f>'4 UG collection sys impedance_1'!#REF!/1000</f>
        <v>#REF!</v>
      </c>
      <c r="H110" s="226">
        <v>2</v>
      </c>
    </row>
    <row r="111" spans="1:8" x14ac:dyDescent="0.25">
      <c r="A111" s="225" t="s">
        <v>287</v>
      </c>
      <c r="B111" s="225" t="s">
        <v>24</v>
      </c>
      <c r="C111" s="228">
        <v>1080165</v>
      </c>
      <c r="D111" s="228">
        <v>1080148</v>
      </c>
      <c r="E111" s="228">
        <v>8</v>
      </c>
      <c r="F111" s="228">
        <v>34.5</v>
      </c>
      <c r="G111" s="227" t="e">
        <f>'4 UG collection sys impedance_1'!#REF!/1000</f>
        <v>#REF!</v>
      </c>
      <c r="H111" s="226">
        <v>13</v>
      </c>
    </row>
    <row r="112" spans="1:8" x14ac:dyDescent="0.25">
      <c r="A112" s="225" t="s">
        <v>287</v>
      </c>
      <c r="B112" s="225" t="s">
        <v>24</v>
      </c>
      <c r="C112" s="228">
        <v>1080148</v>
      </c>
      <c r="D112" s="228">
        <v>1080078</v>
      </c>
      <c r="E112" s="228">
        <v>8</v>
      </c>
      <c r="F112" s="228">
        <v>34.5</v>
      </c>
      <c r="G112" s="227" t="e">
        <f>'4 UG collection sys impedance_1'!#REF!/1000</f>
        <v>#REF!</v>
      </c>
      <c r="H112" s="226">
        <v>14</v>
      </c>
    </row>
    <row r="113" spans="1:8" x14ac:dyDescent="0.25">
      <c r="A113" s="225" t="s">
        <v>287</v>
      </c>
      <c r="B113" s="225" t="s">
        <v>24</v>
      </c>
      <c r="C113" s="228">
        <v>1080078</v>
      </c>
      <c r="D113" s="228">
        <v>1000000</v>
      </c>
      <c r="E113" s="228">
        <v>8</v>
      </c>
      <c r="F113" s="228">
        <v>34.5</v>
      </c>
      <c r="G113" s="227" t="e">
        <f>'4 UG collection sys impedance_1'!#REF!/1000</f>
        <v>#REF!</v>
      </c>
      <c r="H113" s="226">
        <v>15</v>
      </c>
    </row>
    <row r="114" spans="1:8" x14ac:dyDescent="0.25">
      <c r="A114" s="33" t="s">
        <v>287</v>
      </c>
      <c r="B114" s="33" t="s">
        <v>20</v>
      </c>
      <c r="C114" s="224">
        <v>1090002</v>
      </c>
      <c r="D114" s="224">
        <v>1090022</v>
      </c>
      <c r="E114" s="224">
        <v>9</v>
      </c>
      <c r="F114" s="224">
        <v>34.5</v>
      </c>
      <c r="G114" s="223" t="e">
        <f>'4 UG collection sys impedance_1'!#REF!/1000</f>
        <v>#REF!</v>
      </c>
      <c r="H114" s="61">
        <v>1</v>
      </c>
    </row>
    <row r="115" spans="1:8" x14ac:dyDescent="0.25">
      <c r="A115" s="33" t="s">
        <v>287</v>
      </c>
      <c r="B115" s="33" t="s">
        <v>20</v>
      </c>
      <c r="C115" s="224">
        <v>1090022</v>
      </c>
      <c r="D115" s="224">
        <v>1090069</v>
      </c>
      <c r="E115" s="224">
        <v>9</v>
      </c>
      <c r="F115" s="224">
        <v>34.5</v>
      </c>
      <c r="G115" s="223" t="e">
        <f>'4 UG collection sys impedance_1'!#REF!/1000</f>
        <v>#REF!</v>
      </c>
      <c r="H115" s="61">
        <v>2</v>
      </c>
    </row>
    <row r="116" spans="1:8" x14ac:dyDescent="0.25">
      <c r="A116" s="33" t="s">
        <v>287</v>
      </c>
      <c r="B116" s="33" t="s">
        <v>20</v>
      </c>
      <c r="C116" s="224">
        <v>1090069</v>
      </c>
      <c r="D116" s="224">
        <v>1090003</v>
      </c>
      <c r="E116" s="224">
        <v>9</v>
      </c>
      <c r="F116" s="224">
        <v>34.5</v>
      </c>
      <c r="G116" s="223" t="e">
        <f>'4 UG collection sys impedance_1'!#REF!/1000</f>
        <v>#REF!</v>
      </c>
      <c r="H116" s="61">
        <v>3</v>
      </c>
    </row>
    <row r="117" spans="1:8" x14ac:dyDescent="0.25">
      <c r="A117" s="33" t="s">
        <v>287</v>
      </c>
      <c r="B117" s="33" t="s">
        <v>20</v>
      </c>
      <c r="C117" s="224">
        <v>1090109</v>
      </c>
      <c r="D117" s="224">
        <v>1090190</v>
      </c>
      <c r="E117" s="224">
        <v>9</v>
      </c>
      <c r="F117" s="224">
        <v>34.5</v>
      </c>
      <c r="G117" s="223" t="e">
        <f>'4 UG collection sys impedance_1'!#REF!/1000</f>
        <v>#REF!</v>
      </c>
      <c r="H117" s="61">
        <v>1</v>
      </c>
    </row>
    <row r="118" spans="1:8" x14ac:dyDescent="0.25">
      <c r="A118" s="33" t="s">
        <v>287</v>
      </c>
      <c r="B118" s="33" t="s">
        <v>20</v>
      </c>
      <c r="C118" s="224">
        <v>1090190</v>
      </c>
      <c r="D118" s="224">
        <v>1090003</v>
      </c>
      <c r="E118" s="224">
        <v>9</v>
      </c>
      <c r="F118" s="224">
        <v>34.5</v>
      </c>
      <c r="G118" s="223" t="e">
        <f>'4 UG collection sys impedance_1'!#REF!/1000</f>
        <v>#REF!</v>
      </c>
      <c r="H118" s="61">
        <v>2</v>
      </c>
    </row>
    <row r="119" spans="1:8" x14ac:dyDescent="0.25">
      <c r="A119" s="33" t="s">
        <v>287</v>
      </c>
      <c r="B119" s="33" t="s">
        <v>20</v>
      </c>
      <c r="C119" s="224">
        <v>1090003</v>
      </c>
      <c r="D119" s="224">
        <v>1090115</v>
      </c>
      <c r="E119" s="224">
        <v>9</v>
      </c>
      <c r="F119" s="224">
        <v>34.5</v>
      </c>
      <c r="G119" s="223" t="e">
        <f>'4 UG collection sys impedance_1'!#REF!/1000</f>
        <v>#REF!</v>
      </c>
      <c r="H119" s="61">
        <v>6</v>
      </c>
    </row>
    <row r="120" spans="1:8" x14ac:dyDescent="0.25">
      <c r="A120" s="33" t="s">
        <v>287</v>
      </c>
      <c r="B120" s="33" t="s">
        <v>22</v>
      </c>
      <c r="C120" s="224">
        <v>1090115</v>
      </c>
      <c r="D120" s="224">
        <v>1090035</v>
      </c>
      <c r="E120" s="224">
        <v>9</v>
      </c>
      <c r="F120" s="224">
        <v>34.5</v>
      </c>
      <c r="G120" s="223" t="e">
        <f>'4 UG collection sys impedance_1'!#REF!/1000</f>
        <v>#REF!</v>
      </c>
      <c r="H120" s="61">
        <v>7</v>
      </c>
    </row>
    <row r="121" spans="1:8" x14ac:dyDescent="0.25">
      <c r="A121" s="33" t="s">
        <v>287</v>
      </c>
      <c r="B121" s="33" t="s">
        <v>20</v>
      </c>
      <c r="C121" s="224">
        <v>1090120</v>
      </c>
      <c r="D121" s="224">
        <v>1090035</v>
      </c>
      <c r="E121" s="224">
        <v>9</v>
      </c>
      <c r="F121" s="224">
        <v>34.5</v>
      </c>
      <c r="G121" s="223" t="e">
        <f>'4 UG collection sys impedance_1'!#REF!/1000</f>
        <v>#REF!</v>
      </c>
      <c r="H121" s="61">
        <v>1</v>
      </c>
    </row>
    <row r="122" spans="1:8" x14ac:dyDescent="0.25">
      <c r="A122" s="33" t="s">
        <v>287</v>
      </c>
      <c r="B122" s="33" t="s">
        <v>22</v>
      </c>
      <c r="C122" s="224">
        <v>1090035</v>
      </c>
      <c r="D122" s="224">
        <v>1090056</v>
      </c>
      <c r="E122" s="224">
        <v>9</v>
      </c>
      <c r="F122" s="224">
        <v>34.5</v>
      </c>
      <c r="G122" s="223" t="e">
        <f>'4 UG collection sys impedance_1'!#REF!/1000</f>
        <v>#REF!</v>
      </c>
      <c r="H122" s="61">
        <v>9</v>
      </c>
    </row>
    <row r="123" spans="1:8" x14ac:dyDescent="0.25">
      <c r="A123" s="33" t="s">
        <v>287</v>
      </c>
      <c r="B123" s="33" t="s">
        <v>22</v>
      </c>
      <c r="C123" s="224">
        <v>1090056</v>
      </c>
      <c r="D123" s="224">
        <v>1090058</v>
      </c>
      <c r="E123" s="224">
        <v>9</v>
      </c>
      <c r="F123" s="224">
        <v>34.5</v>
      </c>
      <c r="G123" s="223" t="e">
        <f>'4 UG collection sys impedance_1'!#REF!/1000</f>
        <v>#REF!</v>
      </c>
      <c r="H123" s="61">
        <v>10</v>
      </c>
    </row>
    <row r="124" spans="1:8" x14ac:dyDescent="0.25">
      <c r="A124" s="33" t="s">
        <v>287</v>
      </c>
      <c r="B124" s="33" t="s">
        <v>24</v>
      </c>
      <c r="C124" s="224">
        <v>1090058</v>
      </c>
      <c r="D124" s="224">
        <v>1090038</v>
      </c>
      <c r="E124" s="224">
        <v>9</v>
      </c>
      <c r="F124" s="224">
        <v>34.5</v>
      </c>
      <c r="G124" s="223" t="e">
        <f>'4 UG collection sys impedance_1'!#REF!/1000</f>
        <v>#REF!</v>
      </c>
      <c r="H124" s="61">
        <v>11</v>
      </c>
    </row>
    <row r="125" spans="1:8" x14ac:dyDescent="0.25">
      <c r="A125" s="33" t="s">
        <v>287</v>
      </c>
      <c r="B125" s="33" t="s">
        <v>24</v>
      </c>
      <c r="C125" s="224">
        <v>1090038</v>
      </c>
      <c r="D125" s="224">
        <v>1090016</v>
      </c>
      <c r="E125" s="224">
        <v>9</v>
      </c>
      <c r="F125" s="224">
        <v>34.5</v>
      </c>
      <c r="G125" s="223" t="e">
        <f>'4 UG collection sys impedance_1'!#REF!/1000</f>
        <v>#REF!</v>
      </c>
      <c r="H125" s="61">
        <v>12</v>
      </c>
    </row>
    <row r="126" spans="1:8" x14ac:dyDescent="0.25">
      <c r="A126" s="33" t="s">
        <v>287</v>
      </c>
      <c r="B126" s="33" t="s">
        <v>24</v>
      </c>
      <c r="C126" s="224">
        <v>1090016</v>
      </c>
      <c r="D126" s="224">
        <v>1090096</v>
      </c>
      <c r="E126" s="224">
        <v>9</v>
      </c>
      <c r="F126" s="224">
        <v>34.5</v>
      </c>
      <c r="G126" s="223" t="e">
        <f>'4 UG collection sys impedance_1'!#REF!/1000</f>
        <v>#REF!</v>
      </c>
      <c r="H126" s="61">
        <v>13</v>
      </c>
    </row>
    <row r="127" spans="1:8" x14ac:dyDescent="0.25">
      <c r="A127" s="33" t="s">
        <v>287</v>
      </c>
      <c r="B127" s="33" t="s">
        <v>24</v>
      </c>
      <c r="C127" s="224">
        <v>1090096</v>
      </c>
      <c r="D127" s="224">
        <v>1090140</v>
      </c>
      <c r="E127" s="224">
        <v>9</v>
      </c>
      <c r="F127" s="224">
        <v>34.5</v>
      </c>
      <c r="G127" s="223" t="e">
        <f>'4 UG collection sys impedance_1'!#REF!/1000</f>
        <v>#REF!</v>
      </c>
      <c r="H127" s="61">
        <v>14</v>
      </c>
    </row>
    <row r="128" spans="1:8" x14ac:dyDescent="0.25">
      <c r="A128" s="33" t="s">
        <v>287</v>
      </c>
      <c r="B128" s="33" t="s">
        <v>24</v>
      </c>
      <c r="C128" s="224">
        <v>1090140</v>
      </c>
      <c r="D128" s="224">
        <v>1000000</v>
      </c>
      <c r="E128" s="224">
        <v>9</v>
      </c>
      <c r="F128" s="224">
        <v>34.5</v>
      </c>
      <c r="G128" s="223" t="e">
        <f>'4 UG collection sys impedance_1'!#REF!/1000</f>
        <v>#REF!</v>
      </c>
      <c r="H128" s="61">
        <v>15</v>
      </c>
    </row>
    <row r="129" spans="1:8" x14ac:dyDescent="0.25">
      <c r="A129" s="225" t="s">
        <v>287</v>
      </c>
      <c r="B129" s="225" t="s">
        <v>20</v>
      </c>
      <c r="C129" s="228">
        <v>1100162</v>
      </c>
      <c r="D129" s="228">
        <v>1100006</v>
      </c>
      <c r="E129" s="228">
        <v>10</v>
      </c>
      <c r="F129" s="228">
        <v>34.5</v>
      </c>
      <c r="G129" s="227" t="e">
        <f>'4 UG collection sys impedance_1'!#REF!/1000</f>
        <v>#REF!</v>
      </c>
      <c r="H129" s="226">
        <v>1</v>
      </c>
    </row>
    <row r="130" spans="1:8" x14ac:dyDescent="0.25">
      <c r="A130" s="225" t="s">
        <v>287</v>
      </c>
      <c r="B130" s="225" t="s">
        <v>20</v>
      </c>
      <c r="C130" s="228">
        <v>1100006</v>
      </c>
      <c r="D130" s="228">
        <v>1100066</v>
      </c>
      <c r="E130" s="228">
        <v>10</v>
      </c>
      <c r="F130" s="228">
        <v>34.5</v>
      </c>
      <c r="G130" s="227" t="e">
        <f>'4 UG collection sys impedance_1'!#REF!/1000</f>
        <v>#REF!</v>
      </c>
      <c r="H130" s="226">
        <v>2</v>
      </c>
    </row>
    <row r="131" spans="1:8" x14ac:dyDescent="0.25">
      <c r="A131" s="225" t="s">
        <v>287</v>
      </c>
      <c r="B131" s="225" t="s">
        <v>20</v>
      </c>
      <c r="C131" s="228">
        <v>1100066</v>
      </c>
      <c r="D131" s="228">
        <v>1100023</v>
      </c>
      <c r="E131" s="228">
        <v>10</v>
      </c>
      <c r="F131" s="228">
        <v>34.5</v>
      </c>
      <c r="G131" s="227" t="e">
        <f>'4 UG collection sys impedance_1'!#REF!/1000</f>
        <v>#REF!</v>
      </c>
      <c r="H131" s="226">
        <v>3</v>
      </c>
    </row>
    <row r="132" spans="1:8" x14ac:dyDescent="0.25">
      <c r="A132" s="225" t="s">
        <v>287</v>
      </c>
      <c r="B132" s="225" t="s">
        <v>20</v>
      </c>
      <c r="C132" s="228">
        <v>1100023</v>
      </c>
      <c r="D132" s="228">
        <v>1100073</v>
      </c>
      <c r="E132" s="228">
        <v>10</v>
      </c>
      <c r="F132" s="228">
        <v>34.5</v>
      </c>
      <c r="G132" s="227" t="e">
        <f>'4 UG collection sys impedance_1'!#REF!/1000</f>
        <v>#REF!</v>
      </c>
      <c r="H132" s="226">
        <v>4</v>
      </c>
    </row>
    <row r="133" spans="1:8" x14ac:dyDescent="0.25">
      <c r="A133" s="225" t="s">
        <v>287</v>
      </c>
      <c r="B133" s="225" t="s">
        <v>20</v>
      </c>
      <c r="C133" s="228">
        <v>1100073</v>
      </c>
      <c r="D133" s="228">
        <v>1100041</v>
      </c>
      <c r="E133" s="228">
        <v>10</v>
      </c>
      <c r="F133" s="228">
        <v>34.5</v>
      </c>
      <c r="G133" s="227" t="e">
        <f>'4 UG collection sys impedance_1'!#REF!/1000</f>
        <v>#REF!</v>
      </c>
      <c r="H133" s="226">
        <v>5</v>
      </c>
    </row>
    <row r="134" spans="1:8" x14ac:dyDescent="0.25">
      <c r="A134" s="225" t="s">
        <v>287</v>
      </c>
      <c r="B134" s="225" t="s">
        <v>20</v>
      </c>
      <c r="C134" s="228">
        <v>1100041</v>
      </c>
      <c r="D134" s="228">
        <v>1100092</v>
      </c>
      <c r="E134" s="228">
        <v>10</v>
      </c>
      <c r="F134" s="228">
        <v>34.5</v>
      </c>
      <c r="G134" s="227" t="e">
        <f>'4 UG collection sys impedance_1'!#REF!/1000</f>
        <v>#REF!</v>
      </c>
      <c r="H134" s="226">
        <v>6</v>
      </c>
    </row>
    <row r="135" spans="1:8" x14ac:dyDescent="0.25">
      <c r="A135" s="225" t="s">
        <v>287</v>
      </c>
      <c r="B135" s="225" t="s">
        <v>22</v>
      </c>
      <c r="C135" s="228">
        <v>1100092</v>
      </c>
      <c r="D135" s="228">
        <v>1100068</v>
      </c>
      <c r="E135" s="228">
        <v>10</v>
      </c>
      <c r="F135" s="228">
        <v>34.5</v>
      </c>
      <c r="G135" s="227" t="e">
        <f>'4 UG collection sys impedance_1'!#REF!/1000</f>
        <v>#REF!</v>
      </c>
      <c r="H135" s="226">
        <v>7</v>
      </c>
    </row>
    <row r="136" spans="1:8" x14ac:dyDescent="0.25">
      <c r="A136" s="225" t="s">
        <v>287</v>
      </c>
      <c r="B136" s="225" t="s">
        <v>22</v>
      </c>
      <c r="C136" s="228">
        <v>1100068</v>
      </c>
      <c r="D136" s="228">
        <v>1100014</v>
      </c>
      <c r="E136" s="228">
        <v>10</v>
      </c>
      <c r="F136" s="228">
        <v>34.5</v>
      </c>
      <c r="G136" s="227" t="e">
        <f>'4 UG collection sys impedance_1'!#REF!/1000</f>
        <v>#REF!</v>
      </c>
      <c r="H136" s="226">
        <v>8</v>
      </c>
    </row>
    <row r="137" spans="1:8" x14ac:dyDescent="0.25">
      <c r="A137" s="225" t="s">
        <v>287</v>
      </c>
      <c r="B137" s="225" t="s">
        <v>20</v>
      </c>
      <c r="C137" s="228">
        <v>1100011</v>
      </c>
      <c r="D137" s="228">
        <v>1100042</v>
      </c>
      <c r="E137" s="228">
        <v>10</v>
      </c>
      <c r="F137" s="228">
        <v>34.5</v>
      </c>
      <c r="G137" s="227" t="e">
        <f>'4 UG collection sys impedance_1'!#REF!/1000</f>
        <v>#REF!</v>
      </c>
      <c r="H137" s="226">
        <v>1</v>
      </c>
    </row>
    <row r="138" spans="1:8" x14ac:dyDescent="0.25">
      <c r="A138" s="225" t="s">
        <v>287</v>
      </c>
      <c r="B138" s="225" t="s">
        <v>20</v>
      </c>
      <c r="C138" s="228">
        <v>1100042</v>
      </c>
      <c r="D138" s="228">
        <v>1100014</v>
      </c>
      <c r="E138" s="228">
        <v>10</v>
      </c>
      <c r="F138" s="228">
        <v>34.5</v>
      </c>
      <c r="G138" s="227" t="e">
        <f>'4 UG collection sys impedance_1'!#REF!/1000</f>
        <v>#REF!</v>
      </c>
      <c r="H138" s="226">
        <v>2</v>
      </c>
    </row>
    <row r="139" spans="1:8" x14ac:dyDescent="0.25">
      <c r="A139" s="225" t="s">
        <v>287</v>
      </c>
      <c r="B139" s="225" t="s">
        <v>24</v>
      </c>
      <c r="C139" s="228">
        <v>1100014</v>
      </c>
      <c r="D139" s="228">
        <v>1100178</v>
      </c>
      <c r="E139" s="228">
        <v>10</v>
      </c>
      <c r="F139" s="228">
        <v>34.5</v>
      </c>
      <c r="G139" s="227" t="e">
        <f>'4 UG collection sys impedance_1'!#REF!/1000</f>
        <v>#REF!</v>
      </c>
      <c r="H139" s="226">
        <v>11</v>
      </c>
    </row>
    <row r="140" spans="1:8" x14ac:dyDescent="0.25">
      <c r="A140" s="225" t="s">
        <v>287</v>
      </c>
      <c r="B140" s="225" t="s">
        <v>24</v>
      </c>
      <c r="C140" s="228">
        <v>1100178</v>
      </c>
      <c r="D140" s="228">
        <v>1100158</v>
      </c>
      <c r="E140" s="228">
        <v>10</v>
      </c>
      <c r="F140" s="228">
        <v>34.5</v>
      </c>
      <c r="G140" s="227" t="e">
        <f>'4 UG collection sys impedance_1'!#REF!/1000</f>
        <v>#REF!</v>
      </c>
      <c r="H140" s="226">
        <v>12</v>
      </c>
    </row>
    <row r="141" spans="1:8" x14ac:dyDescent="0.25">
      <c r="A141" s="225" t="s">
        <v>287</v>
      </c>
      <c r="B141" s="225" t="s">
        <v>20</v>
      </c>
      <c r="C141" s="228">
        <v>1100106</v>
      </c>
      <c r="D141" s="228">
        <v>1100158</v>
      </c>
      <c r="E141" s="228">
        <v>10</v>
      </c>
      <c r="F141" s="228">
        <v>34.5</v>
      </c>
      <c r="G141" s="227" t="e">
        <f>'4 UG collection sys impedance_1'!#REF!/1000</f>
        <v>#REF!</v>
      </c>
      <c r="H141" s="226">
        <v>1</v>
      </c>
    </row>
    <row r="142" spans="1:8" x14ac:dyDescent="0.25">
      <c r="A142" s="225" t="s">
        <v>287</v>
      </c>
      <c r="B142" s="225" t="s">
        <v>24</v>
      </c>
      <c r="C142" s="228">
        <v>1100158</v>
      </c>
      <c r="D142" s="228">
        <v>1100039</v>
      </c>
      <c r="E142" s="228">
        <v>10</v>
      </c>
      <c r="F142" s="228">
        <v>34.5</v>
      </c>
      <c r="G142" s="227" t="e">
        <f>'4 UG collection sys impedance_1'!#REF!/1000</f>
        <v>#REF!</v>
      </c>
      <c r="H142" s="226">
        <v>14</v>
      </c>
    </row>
    <row r="143" spans="1:8" x14ac:dyDescent="0.25">
      <c r="A143" s="225" t="s">
        <v>287</v>
      </c>
      <c r="B143" s="225" t="s">
        <v>24</v>
      </c>
      <c r="C143" s="228">
        <v>1100039</v>
      </c>
      <c r="D143" s="228">
        <v>1000000</v>
      </c>
      <c r="E143" s="228">
        <v>10</v>
      </c>
      <c r="F143" s="228">
        <v>34.5</v>
      </c>
      <c r="G143" s="227" t="e">
        <f>'4 UG collection sys impedance_1'!#REF!/1000</f>
        <v>#REF!</v>
      </c>
      <c r="H143" s="226">
        <v>15</v>
      </c>
    </row>
    <row r="144" spans="1:8" x14ac:dyDescent="0.25">
      <c r="A144" s="33" t="s">
        <v>287</v>
      </c>
      <c r="B144" s="33" t="s">
        <v>20</v>
      </c>
      <c r="C144" s="224">
        <v>1110169</v>
      </c>
      <c r="D144" s="224">
        <v>1110024</v>
      </c>
      <c r="E144" s="224">
        <v>11</v>
      </c>
      <c r="F144" s="224">
        <v>34.5</v>
      </c>
      <c r="G144" s="223" t="e">
        <f>'4 UG collection sys impedance_1'!#REF!/1000</f>
        <v>#REF!</v>
      </c>
      <c r="H144" s="61">
        <v>1</v>
      </c>
    </row>
    <row r="145" spans="1:8" x14ac:dyDescent="0.25">
      <c r="A145" s="33" t="s">
        <v>287</v>
      </c>
      <c r="B145" s="33" t="s">
        <v>20</v>
      </c>
      <c r="C145" s="224">
        <v>1110024</v>
      </c>
      <c r="D145" s="224">
        <v>1110001</v>
      </c>
      <c r="E145" s="224">
        <v>11</v>
      </c>
      <c r="F145" s="224">
        <v>34.5</v>
      </c>
      <c r="G145" s="223" t="e">
        <f>'4 UG collection sys impedance_1'!#REF!/1000</f>
        <v>#REF!</v>
      </c>
      <c r="H145" s="61">
        <v>2</v>
      </c>
    </row>
    <row r="146" spans="1:8" x14ac:dyDescent="0.25">
      <c r="A146" s="33" t="s">
        <v>287</v>
      </c>
      <c r="B146" s="33" t="s">
        <v>20</v>
      </c>
      <c r="C146" s="224">
        <v>1110001</v>
      </c>
      <c r="D146" s="224">
        <v>1110025</v>
      </c>
      <c r="E146" s="224">
        <v>11</v>
      </c>
      <c r="F146" s="224">
        <v>34.5</v>
      </c>
      <c r="G146" s="223" t="e">
        <f>'4 UG collection sys impedance_1'!#REF!/1000</f>
        <v>#REF!</v>
      </c>
      <c r="H146" s="61">
        <v>3</v>
      </c>
    </row>
    <row r="147" spans="1:8" x14ac:dyDescent="0.25">
      <c r="A147" s="33" t="s">
        <v>287</v>
      </c>
      <c r="B147" s="33" t="s">
        <v>20</v>
      </c>
      <c r="C147" s="224">
        <v>1110149</v>
      </c>
      <c r="D147" s="224">
        <v>1110116</v>
      </c>
      <c r="E147" s="224">
        <v>11</v>
      </c>
      <c r="F147" s="224">
        <v>34.5</v>
      </c>
      <c r="G147" s="223" t="e">
        <f>'4 UG collection sys impedance_1'!#REF!/1000</f>
        <v>#REF!</v>
      </c>
      <c r="H147" s="61">
        <v>1</v>
      </c>
    </row>
    <row r="148" spans="1:8" x14ac:dyDescent="0.25">
      <c r="A148" s="33" t="s">
        <v>287</v>
      </c>
      <c r="B148" s="33" t="s">
        <v>20</v>
      </c>
      <c r="C148" s="224">
        <v>1110116</v>
      </c>
      <c r="D148" s="224">
        <v>1110025</v>
      </c>
      <c r="E148" s="224">
        <v>11</v>
      </c>
      <c r="F148" s="224">
        <v>34.5</v>
      </c>
      <c r="G148" s="223" t="e">
        <f>'4 UG collection sys impedance_1'!#REF!/1000</f>
        <v>#REF!</v>
      </c>
      <c r="H148" s="61">
        <v>2</v>
      </c>
    </row>
    <row r="149" spans="1:8" x14ac:dyDescent="0.25">
      <c r="A149" s="33" t="s">
        <v>287</v>
      </c>
      <c r="B149" s="33" t="s">
        <v>20</v>
      </c>
      <c r="C149" s="224">
        <v>1110025</v>
      </c>
      <c r="D149" s="224">
        <v>1110139</v>
      </c>
      <c r="E149" s="224">
        <v>11</v>
      </c>
      <c r="F149" s="224">
        <v>34.5</v>
      </c>
      <c r="G149" s="223" t="e">
        <f>'4 UG collection sys impedance_1'!#REF!/1000</f>
        <v>#REF!</v>
      </c>
      <c r="H149" s="61">
        <v>6</v>
      </c>
    </row>
    <row r="150" spans="1:8" x14ac:dyDescent="0.25">
      <c r="A150" s="33" t="s">
        <v>287</v>
      </c>
      <c r="B150" s="33" t="s">
        <v>22</v>
      </c>
      <c r="C150" s="224">
        <v>1110139</v>
      </c>
      <c r="D150" s="224">
        <v>1110172</v>
      </c>
      <c r="E150" s="224">
        <v>11</v>
      </c>
      <c r="F150" s="224">
        <v>34.5</v>
      </c>
      <c r="G150" s="223" t="e">
        <f>'4 UG collection sys impedance_1'!#REF!/1000</f>
        <v>#REF!</v>
      </c>
      <c r="H150" s="61">
        <v>7</v>
      </c>
    </row>
    <row r="151" spans="1:8" x14ac:dyDescent="0.25">
      <c r="A151" s="33" t="s">
        <v>287</v>
      </c>
      <c r="B151" s="33" t="s">
        <v>22</v>
      </c>
      <c r="C151" s="224">
        <v>1110172</v>
      </c>
      <c r="D151" s="224">
        <v>1110117</v>
      </c>
      <c r="E151" s="224">
        <v>11</v>
      </c>
      <c r="F151" s="224">
        <v>34.5</v>
      </c>
      <c r="G151" s="223" t="e">
        <f>'4 UG collection sys impedance_1'!#REF!/1000</f>
        <v>#REF!</v>
      </c>
      <c r="H151" s="61">
        <v>8</v>
      </c>
    </row>
    <row r="152" spans="1:8" x14ac:dyDescent="0.25">
      <c r="A152" s="33" t="s">
        <v>287</v>
      </c>
      <c r="B152" s="33" t="s">
        <v>22</v>
      </c>
      <c r="C152" s="224">
        <v>1110117</v>
      </c>
      <c r="D152" s="224">
        <v>1110053</v>
      </c>
      <c r="E152" s="224">
        <v>11</v>
      </c>
      <c r="F152" s="224">
        <v>34.5</v>
      </c>
      <c r="G152" s="223" t="e">
        <f>'4 UG collection sys impedance_1'!#REF!/1000</f>
        <v>#REF!</v>
      </c>
      <c r="H152" s="61">
        <v>9</v>
      </c>
    </row>
    <row r="153" spans="1:8" x14ac:dyDescent="0.25">
      <c r="A153" s="33" t="s">
        <v>287</v>
      </c>
      <c r="B153" s="33" t="s">
        <v>22</v>
      </c>
      <c r="C153" s="224">
        <v>1110053</v>
      </c>
      <c r="D153" s="224">
        <v>1110188</v>
      </c>
      <c r="E153" s="224">
        <v>11</v>
      </c>
      <c r="F153" s="224">
        <v>34.5</v>
      </c>
      <c r="G153" s="223" t="e">
        <f>'4 UG collection sys impedance_1'!#REF!/1000</f>
        <v>#REF!</v>
      </c>
      <c r="H153" s="61">
        <v>10</v>
      </c>
    </row>
    <row r="154" spans="1:8" x14ac:dyDescent="0.25">
      <c r="A154" s="33" t="s">
        <v>287</v>
      </c>
      <c r="B154" s="33" t="s">
        <v>24</v>
      </c>
      <c r="C154" s="224">
        <v>1110188</v>
      </c>
      <c r="D154" s="224">
        <v>1110083</v>
      </c>
      <c r="E154" s="224">
        <v>11</v>
      </c>
      <c r="F154" s="224">
        <v>34.5</v>
      </c>
      <c r="G154" s="223" t="e">
        <f>'4 UG collection sys impedance_1'!#REF!/1000</f>
        <v>#REF!</v>
      </c>
      <c r="H154" s="61">
        <v>11</v>
      </c>
    </row>
    <row r="155" spans="1:8" x14ac:dyDescent="0.25">
      <c r="A155" s="33" t="s">
        <v>287</v>
      </c>
      <c r="B155" s="33" t="s">
        <v>24</v>
      </c>
      <c r="C155" s="224">
        <v>1110083</v>
      </c>
      <c r="D155" s="224">
        <v>1110057</v>
      </c>
      <c r="E155" s="224">
        <v>11</v>
      </c>
      <c r="F155" s="224">
        <v>34.5</v>
      </c>
      <c r="G155" s="223" t="e">
        <f>'4 UG collection sys impedance_1'!#REF!/1000</f>
        <v>#REF!</v>
      </c>
      <c r="H155" s="61">
        <v>12</v>
      </c>
    </row>
    <row r="156" spans="1:8" x14ac:dyDescent="0.25">
      <c r="A156" s="33" t="s">
        <v>287</v>
      </c>
      <c r="B156" s="33" t="s">
        <v>24</v>
      </c>
      <c r="C156" s="224">
        <v>1110057</v>
      </c>
      <c r="D156" s="224">
        <v>1110013</v>
      </c>
      <c r="E156" s="224">
        <v>11</v>
      </c>
      <c r="F156" s="224">
        <v>34.5</v>
      </c>
      <c r="G156" s="223" t="e">
        <f>'4 UG collection sys impedance_1'!#REF!/1000</f>
        <v>#REF!</v>
      </c>
      <c r="H156" s="61">
        <v>13</v>
      </c>
    </row>
    <row r="157" spans="1:8" x14ac:dyDescent="0.25">
      <c r="A157" s="33" t="s">
        <v>287</v>
      </c>
      <c r="B157" s="33" t="s">
        <v>24</v>
      </c>
      <c r="C157" s="224">
        <v>1110013</v>
      </c>
      <c r="D157" s="224">
        <v>1110040</v>
      </c>
      <c r="E157" s="224">
        <v>11</v>
      </c>
      <c r="F157" s="224">
        <v>34.5</v>
      </c>
      <c r="G157" s="223" t="e">
        <f>'4 UG collection sys impedance_1'!#REF!/1000</f>
        <v>#REF!</v>
      </c>
      <c r="H157" s="61">
        <v>14</v>
      </c>
    </row>
    <row r="158" spans="1:8" x14ac:dyDescent="0.25">
      <c r="A158" s="33" t="s">
        <v>287</v>
      </c>
      <c r="B158" s="33" t="s">
        <v>24</v>
      </c>
      <c r="C158" s="224">
        <v>1110040</v>
      </c>
      <c r="D158" s="224">
        <v>1000000</v>
      </c>
      <c r="E158" s="224">
        <v>11</v>
      </c>
      <c r="F158" s="224">
        <v>34.5</v>
      </c>
      <c r="G158" s="223" t="e">
        <f>'4 UG collection sys impedance_1'!#REF!/1000</f>
        <v>#REF!</v>
      </c>
      <c r="H158" s="61">
        <v>15</v>
      </c>
    </row>
    <row r="159" spans="1:8" x14ac:dyDescent="0.25">
      <c r="A159" s="225" t="s">
        <v>287</v>
      </c>
      <c r="B159" s="225" t="s">
        <v>20</v>
      </c>
      <c r="C159" s="228">
        <v>1120136</v>
      </c>
      <c r="D159" s="228">
        <v>1120095</v>
      </c>
      <c r="E159" s="228">
        <v>12</v>
      </c>
      <c r="F159" s="228">
        <v>34.5</v>
      </c>
      <c r="G159" s="227" t="e">
        <f>'4 UG collection sys impedance_1'!#REF!/1000</f>
        <v>#REF!</v>
      </c>
      <c r="H159" s="226">
        <v>1</v>
      </c>
    </row>
    <row r="160" spans="1:8" x14ac:dyDescent="0.25">
      <c r="A160" s="225" t="s">
        <v>287</v>
      </c>
      <c r="B160" s="225" t="s">
        <v>20</v>
      </c>
      <c r="C160" s="228">
        <v>1120095</v>
      </c>
      <c r="D160" s="228">
        <v>1120171</v>
      </c>
      <c r="E160" s="228">
        <v>12</v>
      </c>
      <c r="F160" s="228">
        <v>34.5</v>
      </c>
      <c r="G160" s="227" t="e">
        <f>'4 UG collection sys impedance_1'!#REF!/1000</f>
        <v>#REF!</v>
      </c>
      <c r="H160" s="226">
        <v>2</v>
      </c>
    </row>
    <row r="161" spans="1:8" x14ac:dyDescent="0.25">
      <c r="A161" s="225" t="s">
        <v>287</v>
      </c>
      <c r="B161" s="225" t="s">
        <v>20</v>
      </c>
      <c r="C161" s="228">
        <v>1120189</v>
      </c>
      <c r="D161" s="228">
        <v>1120171</v>
      </c>
      <c r="E161" s="228">
        <v>12</v>
      </c>
      <c r="F161" s="228">
        <v>34.5</v>
      </c>
      <c r="G161" s="227" t="e">
        <f>'4 UG collection sys impedance_1'!#REF!/1000</f>
        <v>#REF!</v>
      </c>
      <c r="H161" s="226">
        <v>1</v>
      </c>
    </row>
    <row r="162" spans="1:8" x14ac:dyDescent="0.25">
      <c r="A162" s="225" t="s">
        <v>287</v>
      </c>
      <c r="B162" s="225" t="s">
        <v>20</v>
      </c>
      <c r="C162" s="228">
        <v>1120171</v>
      </c>
      <c r="D162" s="228">
        <v>1120033</v>
      </c>
      <c r="E162" s="228">
        <v>12</v>
      </c>
      <c r="F162" s="228">
        <v>34.5</v>
      </c>
      <c r="G162" s="227" t="e">
        <f>'4 UG collection sys impedance_1'!#REF!/1000</f>
        <v>#REF!</v>
      </c>
      <c r="H162" s="226">
        <v>4</v>
      </c>
    </row>
    <row r="163" spans="1:8" x14ac:dyDescent="0.25">
      <c r="A163" s="225" t="s">
        <v>287</v>
      </c>
      <c r="B163" s="225" t="s">
        <v>20</v>
      </c>
      <c r="C163" s="228">
        <v>1120033</v>
      </c>
      <c r="D163" s="228">
        <v>1120027</v>
      </c>
      <c r="E163" s="228">
        <v>12</v>
      </c>
      <c r="F163" s="228">
        <v>34.5</v>
      </c>
      <c r="G163" s="227" t="e">
        <f>'4 UG collection sys impedance_1'!#REF!/1000</f>
        <v>#REF!</v>
      </c>
      <c r="H163" s="226">
        <v>5</v>
      </c>
    </row>
    <row r="164" spans="1:8" x14ac:dyDescent="0.25">
      <c r="A164" s="225" t="s">
        <v>287</v>
      </c>
      <c r="B164" s="225" t="s">
        <v>20</v>
      </c>
      <c r="C164" s="228">
        <v>1120027</v>
      </c>
      <c r="D164" s="228">
        <v>1120028</v>
      </c>
      <c r="E164" s="228">
        <v>12</v>
      </c>
      <c r="F164" s="228">
        <v>34.5</v>
      </c>
      <c r="G164" s="227" t="e">
        <f>'4 UG collection sys impedance_1'!#REF!/1000</f>
        <v>#REF!</v>
      </c>
      <c r="H164" s="226">
        <v>6</v>
      </c>
    </row>
    <row r="165" spans="1:8" x14ac:dyDescent="0.25">
      <c r="A165" s="225" t="s">
        <v>287</v>
      </c>
      <c r="B165" s="225" t="s">
        <v>22</v>
      </c>
      <c r="C165" s="228">
        <v>1120028</v>
      </c>
      <c r="D165" s="228">
        <v>1120177</v>
      </c>
      <c r="E165" s="228">
        <v>12</v>
      </c>
      <c r="F165" s="228">
        <v>34.5</v>
      </c>
      <c r="G165" s="227" t="e">
        <f>'4 UG collection sys impedance_1'!#REF!/1000</f>
        <v>#REF!</v>
      </c>
      <c r="H165" s="226">
        <v>7</v>
      </c>
    </row>
    <row r="166" spans="1:8" x14ac:dyDescent="0.25">
      <c r="A166" s="225" t="s">
        <v>287</v>
      </c>
      <c r="B166" s="225" t="s">
        <v>20</v>
      </c>
      <c r="C166" s="228">
        <v>1120090</v>
      </c>
      <c r="D166" s="228">
        <v>1120177</v>
      </c>
      <c r="E166" s="228">
        <v>12</v>
      </c>
      <c r="F166" s="228">
        <v>34.5</v>
      </c>
      <c r="G166" s="227" t="e">
        <f>'4 UG collection sys impedance_1'!#REF!/1000</f>
        <v>#REF!</v>
      </c>
      <c r="H166" s="226">
        <v>1</v>
      </c>
    </row>
    <row r="167" spans="1:8" x14ac:dyDescent="0.25">
      <c r="A167" s="225" t="s">
        <v>287</v>
      </c>
      <c r="B167" s="225" t="s">
        <v>22</v>
      </c>
      <c r="C167" s="228">
        <v>1120177</v>
      </c>
      <c r="D167" s="228">
        <v>1120082</v>
      </c>
      <c r="E167" s="228">
        <v>12</v>
      </c>
      <c r="F167" s="228">
        <v>34.5</v>
      </c>
      <c r="G167" s="227" t="e">
        <f>'4 UG collection sys impedance_1'!#REF!/1000</f>
        <v>#REF!</v>
      </c>
      <c r="H167" s="226">
        <v>9</v>
      </c>
    </row>
    <row r="168" spans="1:8" x14ac:dyDescent="0.25">
      <c r="A168" s="225" t="s">
        <v>287</v>
      </c>
      <c r="B168" s="225" t="s">
        <v>22</v>
      </c>
      <c r="C168" s="228">
        <v>1120082</v>
      </c>
      <c r="D168" s="228">
        <v>1120070</v>
      </c>
      <c r="E168" s="228">
        <v>12</v>
      </c>
      <c r="F168" s="228">
        <v>34.5</v>
      </c>
      <c r="G168" s="227" t="e">
        <f>'4 UG collection sys impedance_1'!#REF!/1000</f>
        <v>#REF!</v>
      </c>
      <c r="H168" s="226">
        <v>10</v>
      </c>
    </row>
    <row r="169" spans="1:8" x14ac:dyDescent="0.25">
      <c r="A169" s="225" t="s">
        <v>287</v>
      </c>
      <c r="B169" s="225" t="s">
        <v>24</v>
      </c>
      <c r="C169" s="228">
        <v>1120070</v>
      </c>
      <c r="D169" s="228">
        <v>1120074</v>
      </c>
      <c r="E169" s="228">
        <v>12</v>
      </c>
      <c r="F169" s="228">
        <v>34.5</v>
      </c>
      <c r="G169" s="227" t="e">
        <f>'4 UG collection sys impedance_1'!#REF!/1000</f>
        <v>#REF!</v>
      </c>
      <c r="H169" s="226">
        <v>11</v>
      </c>
    </row>
    <row r="170" spans="1:8" x14ac:dyDescent="0.25">
      <c r="A170" s="225" t="s">
        <v>287</v>
      </c>
      <c r="B170" s="225" t="s">
        <v>24</v>
      </c>
      <c r="C170" s="228">
        <v>1120074</v>
      </c>
      <c r="D170" s="228">
        <v>1120151</v>
      </c>
      <c r="E170" s="228">
        <v>12</v>
      </c>
      <c r="F170" s="228">
        <v>34.5</v>
      </c>
      <c r="G170" s="227" t="e">
        <f>'4 UG collection sys impedance_1'!#REF!/1000</f>
        <v>#REF!</v>
      </c>
      <c r="H170" s="226">
        <v>12</v>
      </c>
    </row>
    <row r="171" spans="1:8" x14ac:dyDescent="0.25">
      <c r="A171" s="225" t="s">
        <v>287</v>
      </c>
      <c r="B171" s="225" t="s">
        <v>24</v>
      </c>
      <c r="C171" s="228">
        <v>1120151</v>
      </c>
      <c r="D171" s="228">
        <v>1120036</v>
      </c>
      <c r="E171" s="228">
        <v>12</v>
      </c>
      <c r="F171" s="228">
        <v>34.5</v>
      </c>
      <c r="G171" s="227" t="e">
        <f>'4 UG collection sys impedance_1'!#REF!/1000</f>
        <v>#REF!</v>
      </c>
      <c r="H171" s="226">
        <v>13</v>
      </c>
    </row>
    <row r="172" spans="1:8" x14ac:dyDescent="0.25">
      <c r="A172" s="225" t="s">
        <v>287</v>
      </c>
      <c r="B172" s="225" t="s">
        <v>24</v>
      </c>
      <c r="C172" s="228">
        <v>1120036</v>
      </c>
      <c r="D172" s="228">
        <v>1120097</v>
      </c>
      <c r="E172" s="228">
        <v>12</v>
      </c>
      <c r="F172" s="228">
        <v>34.5</v>
      </c>
      <c r="G172" s="227" t="e">
        <f>'4 UG collection sys impedance_1'!#REF!/1000</f>
        <v>#REF!</v>
      </c>
      <c r="H172" s="226">
        <v>14</v>
      </c>
    </row>
    <row r="173" spans="1:8" x14ac:dyDescent="0.25">
      <c r="A173" s="225" t="s">
        <v>287</v>
      </c>
      <c r="B173" s="225" t="s">
        <v>24</v>
      </c>
      <c r="C173" s="228">
        <v>1120097</v>
      </c>
      <c r="D173" s="228">
        <v>1000000</v>
      </c>
      <c r="E173" s="228">
        <v>12</v>
      </c>
      <c r="F173" s="228">
        <v>34.5</v>
      </c>
      <c r="G173" s="227" t="e">
        <f>'4 UG collection sys impedance_1'!#REF!/1000</f>
        <v>#REF!</v>
      </c>
      <c r="H173" s="226">
        <v>15</v>
      </c>
    </row>
    <row r="174" spans="1:8" x14ac:dyDescent="0.25">
      <c r="A174" s="33" t="s">
        <v>287</v>
      </c>
      <c r="B174" s="33" t="s">
        <v>20</v>
      </c>
      <c r="C174" s="224">
        <v>1130084</v>
      </c>
      <c r="D174" s="224">
        <v>1130175</v>
      </c>
      <c r="E174" s="224">
        <v>13</v>
      </c>
      <c r="F174" s="224">
        <v>34.5</v>
      </c>
      <c r="G174" s="223" t="e">
        <f>'4 UG collection sys impedance_1'!#REF!/1000</f>
        <v>#REF!</v>
      </c>
      <c r="H174" s="61">
        <v>1</v>
      </c>
    </row>
    <row r="175" spans="1:8" x14ac:dyDescent="0.25">
      <c r="A175" s="33" t="s">
        <v>287</v>
      </c>
      <c r="B175" s="33" t="s">
        <v>20</v>
      </c>
      <c r="C175" s="224">
        <v>1130175</v>
      </c>
      <c r="D175" s="224">
        <v>1130146</v>
      </c>
      <c r="E175" s="224">
        <v>13</v>
      </c>
      <c r="F175" s="224">
        <v>34.5</v>
      </c>
      <c r="G175" s="223" t="e">
        <f>'4 UG collection sys impedance_1'!#REF!/1000</f>
        <v>#REF!</v>
      </c>
      <c r="H175" s="61">
        <v>2</v>
      </c>
    </row>
    <row r="176" spans="1:8" x14ac:dyDescent="0.25">
      <c r="A176" s="33" t="s">
        <v>287</v>
      </c>
      <c r="B176" s="33" t="s">
        <v>20</v>
      </c>
      <c r="C176" s="224">
        <v>1130146</v>
      </c>
      <c r="D176" s="224">
        <v>1130107</v>
      </c>
      <c r="E176" s="224">
        <v>13</v>
      </c>
      <c r="F176" s="224">
        <v>34.5</v>
      </c>
      <c r="G176" s="223" t="e">
        <f>'4 UG collection sys impedance_1'!#REF!/1000</f>
        <v>#REF!</v>
      </c>
      <c r="H176" s="61">
        <v>3</v>
      </c>
    </row>
    <row r="177" spans="1:8" x14ac:dyDescent="0.25">
      <c r="A177" s="33" t="s">
        <v>287</v>
      </c>
      <c r="B177" s="33" t="s">
        <v>20</v>
      </c>
      <c r="C177" s="224">
        <v>1130107</v>
      </c>
      <c r="D177" s="224">
        <v>1130161</v>
      </c>
      <c r="E177" s="224">
        <v>13</v>
      </c>
      <c r="F177" s="224">
        <v>34.5</v>
      </c>
      <c r="G177" s="223" t="e">
        <f>'4 UG collection sys impedance_1'!#REF!/1000</f>
        <v>#REF!</v>
      </c>
      <c r="H177" s="61">
        <v>4</v>
      </c>
    </row>
    <row r="178" spans="1:8" x14ac:dyDescent="0.25">
      <c r="A178" s="33" t="s">
        <v>287</v>
      </c>
      <c r="B178" s="33" t="s">
        <v>20</v>
      </c>
      <c r="C178" s="224">
        <v>1130161</v>
      </c>
      <c r="D178" s="224">
        <v>1130008</v>
      </c>
      <c r="E178" s="224">
        <v>13</v>
      </c>
      <c r="F178" s="224">
        <v>34.5</v>
      </c>
      <c r="G178" s="223" t="e">
        <f>'4 UG collection sys impedance_1'!#REF!/1000</f>
        <v>#REF!</v>
      </c>
      <c r="H178" s="61">
        <v>5</v>
      </c>
    </row>
    <row r="179" spans="1:8" x14ac:dyDescent="0.25">
      <c r="A179" s="33" t="s">
        <v>287</v>
      </c>
      <c r="B179" s="33" t="s">
        <v>20</v>
      </c>
      <c r="C179" s="224">
        <v>1130008</v>
      </c>
      <c r="D179" s="224">
        <v>1130005</v>
      </c>
      <c r="E179" s="224">
        <v>13</v>
      </c>
      <c r="F179" s="224">
        <v>34.5</v>
      </c>
      <c r="G179" s="223" t="e">
        <f>'4 UG collection sys impedance_1'!#REF!/1000</f>
        <v>#REF!</v>
      </c>
      <c r="H179" s="61">
        <v>6</v>
      </c>
    </row>
    <row r="180" spans="1:8" x14ac:dyDescent="0.25">
      <c r="A180" s="33" t="s">
        <v>287</v>
      </c>
      <c r="B180" s="33" t="s">
        <v>20</v>
      </c>
      <c r="C180" s="224">
        <v>1130168</v>
      </c>
      <c r="D180" s="224">
        <v>1130142</v>
      </c>
      <c r="E180" s="224">
        <v>13</v>
      </c>
      <c r="F180" s="224">
        <v>34.5</v>
      </c>
      <c r="G180" s="223" t="e">
        <f>'4 UG collection sys impedance_1'!#REF!/1000</f>
        <v>#REF!</v>
      </c>
      <c r="H180" s="61">
        <v>1</v>
      </c>
    </row>
    <row r="181" spans="1:8" x14ac:dyDescent="0.25">
      <c r="A181" s="33" t="s">
        <v>287</v>
      </c>
      <c r="B181" s="33" t="s">
        <v>20</v>
      </c>
      <c r="C181" s="224">
        <v>1130142</v>
      </c>
      <c r="D181" s="224">
        <v>1130005</v>
      </c>
      <c r="E181" s="224">
        <v>13</v>
      </c>
      <c r="F181" s="224">
        <v>34.5</v>
      </c>
      <c r="G181" s="223" t="e">
        <f>'4 UG collection sys impedance_1'!#REF!/1000</f>
        <v>#REF!</v>
      </c>
      <c r="H181" s="61">
        <v>2</v>
      </c>
    </row>
    <row r="182" spans="1:8" x14ac:dyDescent="0.25">
      <c r="A182" s="33" t="s">
        <v>287</v>
      </c>
      <c r="B182" s="33" t="s">
        <v>22</v>
      </c>
      <c r="C182" s="224">
        <v>1130005</v>
      </c>
      <c r="D182" s="224">
        <v>1130048</v>
      </c>
      <c r="E182" s="224">
        <v>13</v>
      </c>
      <c r="F182" s="224">
        <v>34.5</v>
      </c>
      <c r="G182" s="223" t="e">
        <f>'4 UG collection sys impedance_1'!#REF!/1000</f>
        <v>#REF!</v>
      </c>
      <c r="H182" s="61">
        <v>9</v>
      </c>
    </row>
    <row r="183" spans="1:8" x14ac:dyDescent="0.25">
      <c r="A183" s="33" t="s">
        <v>287</v>
      </c>
      <c r="B183" s="33" t="s">
        <v>20</v>
      </c>
      <c r="C183" s="224">
        <v>1130170</v>
      </c>
      <c r="D183" s="224">
        <v>1130047</v>
      </c>
      <c r="E183" s="224">
        <v>13</v>
      </c>
      <c r="F183" s="224">
        <v>34.5</v>
      </c>
      <c r="G183" s="223" t="e">
        <f>'4 UG collection sys impedance_1'!#REF!/1000</f>
        <v>#REF!</v>
      </c>
      <c r="H183" s="61">
        <v>1</v>
      </c>
    </row>
    <row r="184" spans="1:8" x14ac:dyDescent="0.25">
      <c r="A184" s="33" t="s">
        <v>287</v>
      </c>
      <c r="B184" s="33" t="s">
        <v>20</v>
      </c>
      <c r="C184" s="224">
        <v>1130047</v>
      </c>
      <c r="D184" s="224">
        <v>1130048</v>
      </c>
      <c r="E184" s="224">
        <v>13</v>
      </c>
      <c r="F184" s="224">
        <v>34.5</v>
      </c>
      <c r="G184" s="223" t="e">
        <f>'4 UG collection sys impedance_1'!#REF!/1000</f>
        <v>#REF!</v>
      </c>
      <c r="H184" s="61">
        <v>2</v>
      </c>
    </row>
    <row r="185" spans="1:8" x14ac:dyDescent="0.25">
      <c r="A185" s="33" t="s">
        <v>287</v>
      </c>
      <c r="B185" s="33" t="s">
        <v>24</v>
      </c>
      <c r="C185" s="224">
        <v>1130048</v>
      </c>
      <c r="D185" s="224">
        <v>1130007</v>
      </c>
      <c r="E185" s="224">
        <v>13</v>
      </c>
      <c r="F185" s="224">
        <v>34.5</v>
      </c>
      <c r="G185" s="223" t="e">
        <f>'4 UG collection sys impedance_1'!#REF!/1000</f>
        <v>#REF!</v>
      </c>
      <c r="H185" s="61">
        <v>12</v>
      </c>
    </row>
    <row r="186" spans="1:8" x14ac:dyDescent="0.25">
      <c r="A186" s="33" t="s">
        <v>287</v>
      </c>
      <c r="B186" s="33" t="s">
        <v>24</v>
      </c>
      <c r="C186" s="224">
        <v>1130007</v>
      </c>
      <c r="D186" s="224">
        <v>1130051</v>
      </c>
      <c r="E186" s="224">
        <v>13</v>
      </c>
      <c r="F186" s="224">
        <v>34.5</v>
      </c>
      <c r="G186" s="223" t="e">
        <f>'4 UG collection sys impedance_1'!#REF!/1000</f>
        <v>#REF!</v>
      </c>
      <c r="H186" s="61">
        <v>13</v>
      </c>
    </row>
    <row r="187" spans="1:8" x14ac:dyDescent="0.25">
      <c r="A187" s="33" t="s">
        <v>287</v>
      </c>
      <c r="B187" s="33" t="s">
        <v>24</v>
      </c>
      <c r="C187" s="224">
        <v>1130051</v>
      </c>
      <c r="D187" s="224">
        <v>1130044</v>
      </c>
      <c r="E187" s="224">
        <v>13</v>
      </c>
      <c r="F187" s="224">
        <v>34.5</v>
      </c>
      <c r="G187" s="223" t="e">
        <f>'4 UG collection sys impedance_1'!#REF!/1000</f>
        <v>#REF!</v>
      </c>
      <c r="H187" s="61">
        <v>14</v>
      </c>
    </row>
    <row r="188" spans="1:8" x14ac:dyDescent="0.25">
      <c r="A188" s="33" t="s">
        <v>287</v>
      </c>
      <c r="B188" s="33" t="s">
        <v>24</v>
      </c>
      <c r="C188" s="224">
        <v>1130044</v>
      </c>
      <c r="D188" s="224">
        <v>1000000</v>
      </c>
      <c r="E188" s="224">
        <v>13</v>
      </c>
      <c r="F188" s="224">
        <v>34.5</v>
      </c>
      <c r="G188" s="223" t="e">
        <f>'4 UG collection sys impedance_1'!#REF!/1000</f>
        <v>#REF!</v>
      </c>
      <c r="H188" s="61">
        <v>15</v>
      </c>
    </row>
    <row r="189" spans="1:8" x14ac:dyDescent="0.25">
      <c r="A189" s="225" t="s">
        <v>287</v>
      </c>
      <c r="B189" s="225" t="s">
        <v>20</v>
      </c>
      <c r="C189" s="228">
        <v>1140052</v>
      </c>
      <c r="D189" s="228">
        <v>1140141</v>
      </c>
      <c r="E189" s="228">
        <v>14</v>
      </c>
      <c r="F189" s="228">
        <v>34.5</v>
      </c>
      <c r="G189" s="227" t="e">
        <f>'4 UG collection sys impedance_1'!#REF!/1000</f>
        <v>#REF!</v>
      </c>
      <c r="H189" s="226">
        <v>1</v>
      </c>
    </row>
    <row r="190" spans="1:8" x14ac:dyDescent="0.25">
      <c r="A190" s="225" t="s">
        <v>287</v>
      </c>
      <c r="B190" s="225" t="s">
        <v>20</v>
      </c>
      <c r="C190" s="228">
        <v>1140141</v>
      </c>
      <c r="D190" s="228">
        <v>1140093</v>
      </c>
      <c r="E190" s="228">
        <v>14</v>
      </c>
      <c r="F190" s="228">
        <v>34.5</v>
      </c>
      <c r="G190" s="227" t="e">
        <f>'4 UG collection sys impedance_1'!#REF!/1000</f>
        <v>#REF!</v>
      </c>
      <c r="H190" s="226">
        <v>2</v>
      </c>
    </row>
    <row r="191" spans="1:8" x14ac:dyDescent="0.25">
      <c r="A191" s="225" t="s">
        <v>287</v>
      </c>
      <c r="B191" s="225" t="s">
        <v>20</v>
      </c>
      <c r="C191" s="228">
        <v>1140020</v>
      </c>
      <c r="D191" s="228">
        <v>1140101</v>
      </c>
      <c r="E191" s="228">
        <v>14</v>
      </c>
      <c r="F191" s="228">
        <v>34.5</v>
      </c>
      <c r="G191" s="227" t="e">
        <f>'4 UG collection sys impedance_1'!#REF!/1000</f>
        <v>#REF!</v>
      </c>
      <c r="H191" s="226">
        <v>1</v>
      </c>
    </row>
    <row r="192" spans="1:8" x14ac:dyDescent="0.25">
      <c r="A192" s="225" t="s">
        <v>287</v>
      </c>
      <c r="B192" s="225" t="s">
        <v>20</v>
      </c>
      <c r="C192" s="228">
        <v>1140101</v>
      </c>
      <c r="D192" s="228">
        <v>1140093</v>
      </c>
      <c r="E192" s="228">
        <v>14</v>
      </c>
      <c r="F192" s="228">
        <v>34.5</v>
      </c>
      <c r="G192" s="227" t="e">
        <f>'4 UG collection sys impedance_1'!#REF!/1000</f>
        <v>#REF!</v>
      </c>
      <c r="H192" s="226">
        <v>2</v>
      </c>
    </row>
    <row r="193" spans="1:8" x14ac:dyDescent="0.25">
      <c r="A193" s="225" t="s">
        <v>287</v>
      </c>
      <c r="B193" s="225" t="s">
        <v>20</v>
      </c>
      <c r="C193" s="228">
        <v>1140093</v>
      </c>
      <c r="D193" s="228">
        <v>1140034</v>
      </c>
      <c r="E193" s="228">
        <v>14</v>
      </c>
      <c r="F193" s="228">
        <v>34.5</v>
      </c>
      <c r="G193" s="227" t="e">
        <f>'4 UG collection sys impedance_1'!#REF!/1000</f>
        <v>#REF!</v>
      </c>
      <c r="H193" s="226">
        <v>5</v>
      </c>
    </row>
    <row r="194" spans="1:8" x14ac:dyDescent="0.25">
      <c r="A194" s="225" t="s">
        <v>287</v>
      </c>
      <c r="B194" s="225" t="s">
        <v>20</v>
      </c>
      <c r="C194" s="228">
        <v>1140145</v>
      </c>
      <c r="D194" s="228">
        <v>1140034</v>
      </c>
      <c r="E194" s="228">
        <v>14</v>
      </c>
      <c r="F194" s="228">
        <v>34.5</v>
      </c>
      <c r="G194" s="227" t="e">
        <f>'4 UG collection sys impedance_1'!#REF!/1000</f>
        <v>#REF!</v>
      </c>
      <c r="H194" s="226">
        <v>1</v>
      </c>
    </row>
    <row r="195" spans="1:8" x14ac:dyDescent="0.25">
      <c r="A195" s="225" t="s">
        <v>287</v>
      </c>
      <c r="B195" s="225" t="s">
        <v>22</v>
      </c>
      <c r="C195" s="228">
        <v>1140034</v>
      </c>
      <c r="D195" s="228">
        <v>1140009</v>
      </c>
      <c r="E195" s="228">
        <v>14</v>
      </c>
      <c r="F195" s="228">
        <v>34.5</v>
      </c>
      <c r="G195" s="227" t="e">
        <f>'4 UG collection sys impedance_1'!#REF!/1000</f>
        <v>#REF!</v>
      </c>
      <c r="H195" s="226">
        <v>7</v>
      </c>
    </row>
    <row r="196" spans="1:8" x14ac:dyDescent="0.25">
      <c r="A196" s="225" t="s">
        <v>287</v>
      </c>
      <c r="B196" s="225" t="s">
        <v>20</v>
      </c>
      <c r="C196" s="228">
        <v>1140111</v>
      </c>
      <c r="D196" s="228">
        <v>1140114</v>
      </c>
      <c r="E196" s="228">
        <v>14</v>
      </c>
      <c r="F196" s="228">
        <v>34.5</v>
      </c>
      <c r="G196" s="227" t="e">
        <f>'4 UG collection sys impedance_1'!#REF!/1000</f>
        <v>#REF!</v>
      </c>
      <c r="H196" s="226">
        <v>1</v>
      </c>
    </row>
    <row r="197" spans="1:8" x14ac:dyDescent="0.25">
      <c r="A197" s="225" t="s">
        <v>287</v>
      </c>
      <c r="B197" s="225" t="s">
        <v>20</v>
      </c>
      <c r="C197" s="228">
        <v>1140114</v>
      </c>
      <c r="D197" s="228">
        <v>1140102</v>
      </c>
      <c r="E197" s="228">
        <v>14</v>
      </c>
      <c r="F197" s="228">
        <v>34.5</v>
      </c>
      <c r="G197" s="227" t="e">
        <f>'4 UG collection sys impedance_1'!#REF!/1000</f>
        <v>#REF!</v>
      </c>
      <c r="H197" s="226">
        <v>2</v>
      </c>
    </row>
    <row r="198" spans="1:8" x14ac:dyDescent="0.25">
      <c r="A198" s="225" t="s">
        <v>287</v>
      </c>
      <c r="B198" s="225" t="s">
        <v>20</v>
      </c>
      <c r="C198" s="228">
        <v>1140102</v>
      </c>
      <c r="D198" s="228">
        <v>1140079</v>
      </c>
      <c r="E198" s="228">
        <v>14</v>
      </c>
      <c r="F198" s="228">
        <v>34.5</v>
      </c>
      <c r="G198" s="227" t="e">
        <f>'4 UG collection sys impedance_1'!#REF!/1000</f>
        <v>#REF!</v>
      </c>
      <c r="H198" s="226">
        <v>3</v>
      </c>
    </row>
    <row r="199" spans="1:8" x14ac:dyDescent="0.25">
      <c r="A199" s="225" t="s">
        <v>287</v>
      </c>
      <c r="B199" s="225" t="s">
        <v>20</v>
      </c>
      <c r="C199" s="228">
        <v>1140079</v>
      </c>
      <c r="D199" s="228">
        <v>1140187</v>
      </c>
      <c r="E199" s="228">
        <v>14</v>
      </c>
      <c r="F199" s="228">
        <v>34.5</v>
      </c>
      <c r="G199" s="227" t="e">
        <f>'4 UG collection sys impedance_1'!#REF!/1000</f>
        <v>#REF!</v>
      </c>
      <c r="H199" s="226">
        <v>4</v>
      </c>
    </row>
    <row r="200" spans="1:8" x14ac:dyDescent="0.25">
      <c r="A200" s="225" t="s">
        <v>287</v>
      </c>
      <c r="B200" s="225" t="s">
        <v>20</v>
      </c>
      <c r="C200" s="228">
        <v>1140064</v>
      </c>
      <c r="D200" s="228">
        <v>1140187</v>
      </c>
      <c r="E200" s="228">
        <v>14</v>
      </c>
      <c r="F200" s="228">
        <v>34.5</v>
      </c>
      <c r="G200" s="227" t="e">
        <f>'4 UG collection sys impedance_1'!#REF!/1000</f>
        <v>#REF!</v>
      </c>
      <c r="H200" s="226">
        <v>1</v>
      </c>
    </row>
    <row r="201" spans="1:8" x14ac:dyDescent="0.25">
      <c r="A201" s="225" t="s">
        <v>287</v>
      </c>
      <c r="B201" s="225" t="s">
        <v>20</v>
      </c>
      <c r="C201" s="228">
        <v>1140187</v>
      </c>
      <c r="D201" s="228">
        <v>1140009</v>
      </c>
      <c r="E201" s="228">
        <v>14</v>
      </c>
      <c r="F201" s="228">
        <v>34.5</v>
      </c>
      <c r="G201" s="227" t="e">
        <f>'4 UG collection sys impedance_1'!#REF!/1000</f>
        <v>#REF!</v>
      </c>
      <c r="H201" s="226">
        <v>6</v>
      </c>
    </row>
    <row r="202" spans="1:8" x14ac:dyDescent="0.25">
      <c r="A202" s="225" t="s">
        <v>287</v>
      </c>
      <c r="B202" s="225" t="s">
        <v>24</v>
      </c>
      <c r="C202" s="228">
        <v>1140009</v>
      </c>
      <c r="D202" s="228">
        <v>1140012</v>
      </c>
      <c r="E202" s="228">
        <v>14</v>
      </c>
      <c r="F202" s="228">
        <v>34.5</v>
      </c>
      <c r="G202" s="227" t="e">
        <f>'4 UG collection sys impedance_1'!#REF!/1000</f>
        <v>#REF!</v>
      </c>
      <c r="H202" s="226">
        <v>14</v>
      </c>
    </row>
    <row r="203" spans="1:8" x14ac:dyDescent="0.25">
      <c r="A203" s="225" t="s">
        <v>287</v>
      </c>
      <c r="B203" s="225" t="s">
        <v>24</v>
      </c>
      <c r="C203" s="228">
        <v>1140012</v>
      </c>
      <c r="D203" s="228">
        <v>1000000</v>
      </c>
      <c r="E203" s="228">
        <v>14</v>
      </c>
      <c r="F203" s="228">
        <v>34.5</v>
      </c>
      <c r="G203" s="227" t="e">
        <f>'4 UG collection sys impedance_1'!#REF!/1000</f>
        <v>#REF!</v>
      </c>
      <c r="H203" s="226">
        <v>15</v>
      </c>
    </row>
  </sheetData>
  <mergeCells count="1">
    <mergeCell ref="C1:H1"/>
  </mergeCells>
  <printOptions horizontalCentered="1" verticalCentered="1"/>
  <pageMargins left="0.7" right="0.7" top="0.75" bottom="0.75" header="0.3" footer="0.3"/>
  <pageSetup scale="67" fitToHeight="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ERCOT_Impedance_Format">
                <anchor moveWithCells="1">
                  <from>
                    <xdr:col>8</xdr:col>
                    <xdr:colOff>601980</xdr:colOff>
                    <xdr:row>1</xdr:row>
                    <xdr:rowOff>106680</xdr:rowOff>
                  </from>
                  <to>
                    <xdr:col>10</xdr:col>
                    <xdr:colOff>228600</xdr:colOff>
                    <xdr:row>1</xdr:row>
                    <xdr:rowOff>411480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pageSetUpPr fitToPage="1"/>
  </sheetPr>
  <dimension ref="A1:N204"/>
  <sheetViews>
    <sheetView workbookViewId="0">
      <selection activeCell="S16" sqref="S16"/>
    </sheetView>
  </sheetViews>
  <sheetFormatPr defaultRowHeight="13.2" x14ac:dyDescent="0.25"/>
  <cols>
    <col min="3" max="3" width="8.5546875" bestFit="1" customWidth="1"/>
    <col min="4" max="4" width="24.109375" bestFit="1" customWidth="1"/>
    <col min="9" max="9" width="12.44140625" customWidth="1"/>
    <col min="14" max="14" width="12.44140625" bestFit="1" customWidth="1"/>
  </cols>
  <sheetData>
    <row r="1" spans="1:14" ht="15.6" x14ac:dyDescent="0.25">
      <c r="A1" s="980" t="s">
        <v>118</v>
      </c>
      <c r="B1" s="982" t="s">
        <v>119</v>
      </c>
      <c r="C1" s="977" t="s">
        <v>288</v>
      </c>
      <c r="D1" s="977" t="s">
        <v>289</v>
      </c>
      <c r="E1" s="977" t="s">
        <v>290</v>
      </c>
      <c r="F1" s="977"/>
      <c r="G1" s="977"/>
      <c r="H1" s="977"/>
      <c r="I1" s="977"/>
      <c r="J1" s="977" t="s">
        <v>291</v>
      </c>
      <c r="K1" s="977"/>
      <c r="L1" s="977"/>
      <c r="M1" s="977"/>
      <c r="N1" s="978"/>
    </row>
    <row r="2" spans="1:14" ht="47.4" thickBot="1" x14ac:dyDescent="0.3">
      <c r="A2" s="981"/>
      <c r="B2" s="983"/>
      <c r="C2" s="979"/>
      <c r="D2" s="979"/>
      <c r="E2" s="214" t="s">
        <v>292</v>
      </c>
      <c r="F2" s="214" t="s">
        <v>293</v>
      </c>
      <c r="G2" s="214" t="s">
        <v>294</v>
      </c>
      <c r="H2" s="214" t="s">
        <v>295</v>
      </c>
      <c r="I2" s="214" t="s">
        <v>296</v>
      </c>
      <c r="J2" s="214" t="s">
        <v>292</v>
      </c>
      <c r="K2" s="214" t="s">
        <v>293</v>
      </c>
      <c r="L2" s="214" t="s">
        <v>294</v>
      </c>
      <c r="M2" s="214" t="s">
        <v>295</v>
      </c>
      <c r="N2" s="215" t="s">
        <v>296</v>
      </c>
    </row>
    <row r="3" spans="1:14" x14ac:dyDescent="0.25">
      <c r="A3" s="207">
        <v>1010150</v>
      </c>
      <c r="B3" s="208">
        <v>1010183</v>
      </c>
      <c r="C3" s="208">
        <f>'4 UG collection sys impedance_1'!F2/1000</f>
        <v>1.1000000000000001</v>
      </c>
      <c r="D3" s="209" t="s">
        <v>20</v>
      </c>
      <c r="E3" s="208">
        <f t="shared" ref="E3:E34" si="0">J3/C3</f>
        <v>0.34336050000000001</v>
      </c>
      <c r="F3" s="208">
        <f t="shared" ref="F3:F34" si="1">K3/C3</f>
        <v>0.15548400000000001</v>
      </c>
      <c r="G3" s="208">
        <f t="shared" ref="G3:G34" si="2">L3/C3</f>
        <v>1.1466944999999999</v>
      </c>
      <c r="H3" s="208">
        <f t="shared" ref="H3:H34" si="3">M3/C3</f>
        <v>0.42434175000000007</v>
      </c>
      <c r="I3" s="208">
        <f t="shared" ref="I3:I34" si="4">N3/C3</f>
        <v>4.6540763661720901E-5</v>
      </c>
      <c r="J3" s="208">
        <v>0.37769655000000002</v>
      </c>
      <c r="K3" s="208">
        <v>0.17103240000000003</v>
      </c>
      <c r="L3" s="208">
        <v>1.26136395</v>
      </c>
      <c r="M3" s="208">
        <v>0.46677592500000009</v>
      </c>
      <c r="N3" s="210">
        <f>'4 UG collection sys impedance_1'!P2/1000</f>
        <v>5.1194840027892994E-5</v>
      </c>
    </row>
    <row r="4" spans="1:14" x14ac:dyDescent="0.25">
      <c r="A4" s="211">
        <v>1010183</v>
      </c>
      <c r="B4" s="33">
        <v>1010032</v>
      </c>
      <c r="C4" s="33">
        <f>'4 UG collection sys impedance_1'!F3/1000</f>
        <v>1.2</v>
      </c>
      <c r="D4" s="33" t="s">
        <v>20</v>
      </c>
      <c r="E4" s="33">
        <f t="shared" si="0"/>
        <v>0.17207076283333333</v>
      </c>
      <c r="F4" s="33">
        <f t="shared" si="1"/>
        <v>7.7918836000000005E-2</v>
      </c>
      <c r="G4" s="33">
        <f t="shared" si="2"/>
        <v>0.5746514155000001</v>
      </c>
      <c r="H4" s="33">
        <f t="shared" si="3"/>
        <v>0.21265348991666669</v>
      </c>
      <c r="I4" s="33">
        <f t="shared" si="4"/>
        <v>4.266236668991083E-5</v>
      </c>
      <c r="J4" s="33">
        <v>0.2064849154</v>
      </c>
      <c r="K4" s="33">
        <v>9.3502603200000006E-2</v>
      </c>
      <c r="L4" s="33">
        <v>0.68958169860000007</v>
      </c>
      <c r="M4" s="33">
        <v>0.25518418790000003</v>
      </c>
      <c r="N4" s="115">
        <f>'4 UG collection sys impedance_1'!P3/1000</f>
        <v>5.1194840027892994E-5</v>
      </c>
    </row>
    <row r="5" spans="1:14" x14ac:dyDescent="0.25">
      <c r="A5" s="211">
        <v>1010032</v>
      </c>
      <c r="B5" s="33">
        <v>1010088</v>
      </c>
      <c r="C5" s="33" t="e">
        <f>'4 UG collection sys impedance_1'!#REF!/1000</f>
        <v>#REF!</v>
      </c>
      <c r="D5" s="33" t="s">
        <v>20</v>
      </c>
      <c r="E5" s="33" t="e">
        <f t="shared" si="0"/>
        <v>#REF!</v>
      </c>
      <c r="F5" s="33" t="e">
        <f t="shared" si="1"/>
        <v>#REF!</v>
      </c>
      <c r="G5" s="33" t="e">
        <f t="shared" si="2"/>
        <v>#REF!</v>
      </c>
      <c r="H5" s="33" t="e">
        <f t="shared" si="3"/>
        <v>#REF!</v>
      </c>
      <c r="I5" s="33" t="e">
        <f t="shared" si="4"/>
        <v>#REF!</v>
      </c>
      <c r="J5" s="33">
        <v>0.16903041960000001</v>
      </c>
      <c r="K5" s="33">
        <v>7.6542076800000011E-2</v>
      </c>
      <c r="L5" s="33">
        <v>0.56449781640000007</v>
      </c>
      <c r="M5" s="33">
        <v>0.20889608460000003</v>
      </c>
      <c r="N5" s="115" t="e">
        <f>'4 UG collection sys impedance_1'!#REF!/1000</f>
        <v>#REF!</v>
      </c>
    </row>
    <row r="6" spans="1:14" x14ac:dyDescent="0.25">
      <c r="A6" s="211">
        <v>1010088</v>
      </c>
      <c r="B6" s="33">
        <v>1010103</v>
      </c>
      <c r="C6" s="33" t="e">
        <f>'4 UG collection sys impedance_1'!#REF!/1000</f>
        <v>#REF!</v>
      </c>
      <c r="D6" s="33" t="s">
        <v>20</v>
      </c>
      <c r="E6" s="33" t="e">
        <f t="shared" si="0"/>
        <v>#REF!</v>
      </c>
      <c r="F6" s="33" t="e">
        <f t="shared" si="1"/>
        <v>#REF!</v>
      </c>
      <c r="G6" s="33" t="e">
        <f t="shared" si="2"/>
        <v>#REF!</v>
      </c>
      <c r="H6" s="33" t="e">
        <f t="shared" si="3"/>
        <v>#REF!</v>
      </c>
      <c r="I6" s="33" t="e">
        <f t="shared" si="4"/>
        <v>#REF!</v>
      </c>
      <c r="J6" s="33">
        <v>0.28772923020000002</v>
      </c>
      <c r="K6" s="33">
        <v>0.13029248160000001</v>
      </c>
      <c r="L6" s="33">
        <v>0.96090705180000002</v>
      </c>
      <c r="M6" s="33">
        <v>0.35558989769999999</v>
      </c>
      <c r="N6" s="115" t="e">
        <f>'4 UG collection sys impedance_1'!#REF!/1000</f>
        <v>#REF!</v>
      </c>
    </row>
    <row r="7" spans="1:14" x14ac:dyDescent="0.25">
      <c r="A7" s="211">
        <v>1010103</v>
      </c>
      <c r="B7" s="33">
        <v>1010200</v>
      </c>
      <c r="C7" s="33" t="e">
        <f>'4 UG collection sys impedance_1'!#REF!/1000</f>
        <v>#REF!</v>
      </c>
      <c r="D7" s="33" t="s">
        <v>20</v>
      </c>
      <c r="E7" s="33" t="e">
        <f t="shared" si="0"/>
        <v>#REF!</v>
      </c>
      <c r="F7" s="33" t="e">
        <f t="shared" si="1"/>
        <v>#REF!</v>
      </c>
      <c r="G7" s="33" t="e">
        <f t="shared" si="2"/>
        <v>#REF!</v>
      </c>
      <c r="H7" s="33" t="e">
        <f t="shared" si="3"/>
        <v>#REF!</v>
      </c>
      <c r="I7" s="33" t="e">
        <f t="shared" si="4"/>
        <v>#REF!</v>
      </c>
      <c r="J7" s="33">
        <v>0.1626079644</v>
      </c>
      <c r="K7" s="33">
        <v>7.3633795200000005E-2</v>
      </c>
      <c r="L7" s="33">
        <v>0.54304923959999996</v>
      </c>
      <c r="M7" s="33">
        <v>0.20095889940000003</v>
      </c>
      <c r="N7" s="115" t="e">
        <f>'4 UG collection sys impedance_1'!#REF!/1000</f>
        <v>#REF!</v>
      </c>
    </row>
    <row r="8" spans="1:14" x14ac:dyDescent="0.25">
      <c r="A8" s="211">
        <v>1010200</v>
      </c>
      <c r="B8" s="33">
        <v>1010118</v>
      </c>
      <c r="C8" s="33" t="e">
        <f>'4 UG collection sys impedance_1'!#REF!/1000</f>
        <v>#REF!</v>
      </c>
      <c r="D8" s="33" t="s">
        <v>20</v>
      </c>
      <c r="E8" s="33" t="e">
        <f t="shared" si="0"/>
        <v>#REF!</v>
      </c>
      <c r="F8" s="33" t="e">
        <f t="shared" si="1"/>
        <v>#REF!</v>
      </c>
      <c r="G8" s="33" t="e">
        <f t="shared" si="2"/>
        <v>#REF!</v>
      </c>
      <c r="H8" s="33" t="e">
        <f t="shared" si="3"/>
        <v>#REF!</v>
      </c>
      <c r="I8" s="33" t="e">
        <f t="shared" si="4"/>
        <v>#REF!</v>
      </c>
      <c r="J8" s="33">
        <v>0.17597250800000003</v>
      </c>
      <c r="K8" s="33">
        <v>7.9685664000000017E-2</v>
      </c>
      <c r="L8" s="33">
        <v>0.58768177199999994</v>
      </c>
      <c r="M8" s="33">
        <v>0.21747545800000004</v>
      </c>
      <c r="N8" s="115" t="e">
        <f>'4 UG collection sys impedance_1'!#REF!/1000</f>
        <v>#REF!</v>
      </c>
    </row>
    <row r="9" spans="1:14" x14ac:dyDescent="0.25">
      <c r="A9" s="211">
        <v>1010118</v>
      </c>
      <c r="B9" s="33">
        <v>1010076</v>
      </c>
      <c r="C9" s="33" t="e">
        <f>'4 UG collection sys impedance_1'!#REF!/1000</f>
        <v>#REF!</v>
      </c>
      <c r="D9" s="33" t="s">
        <v>22</v>
      </c>
      <c r="E9" s="33" t="e">
        <f t="shared" si="0"/>
        <v>#REF!</v>
      </c>
      <c r="F9" s="33" t="e">
        <f t="shared" si="1"/>
        <v>#REF!</v>
      </c>
      <c r="G9" s="33" t="e">
        <f t="shared" si="2"/>
        <v>#REF!</v>
      </c>
      <c r="H9" s="33" t="e">
        <f t="shared" si="3"/>
        <v>#REF!</v>
      </c>
      <c r="I9" s="33" t="e">
        <f t="shared" si="4"/>
        <v>#REF!</v>
      </c>
      <c r="J9" s="33">
        <v>8.2944306600000003E-2</v>
      </c>
      <c r="K9" s="33">
        <v>7.5731758199999999E-2</v>
      </c>
      <c r="L9" s="33">
        <v>0.47783133150000001</v>
      </c>
      <c r="M9" s="33">
        <v>0.18211684710000001</v>
      </c>
      <c r="N9" s="115" t="e">
        <f>'4 UG collection sys impedance_1'!#REF!/1000</f>
        <v>#REF!</v>
      </c>
    </row>
    <row r="10" spans="1:14" x14ac:dyDescent="0.25">
      <c r="A10" s="211">
        <v>1010076</v>
      </c>
      <c r="B10" s="33">
        <v>1010184</v>
      </c>
      <c r="C10" s="33" t="e">
        <f>'4 UG collection sys impedance_1'!#REF!/1000</f>
        <v>#REF!</v>
      </c>
      <c r="D10" s="33" t="s">
        <v>22</v>
      </c>
      <c r="E10" s="33" t="e">
        <f t="shared" si="0"/>
        <v>#REF!</v>
      </c>
      <c r="F10" s="33" t="e">
        <f t="shared" si="1"/>
        <v>#REF!</v>
      </c>
      <c r="G10" s="33" t="e">
        <f t="shared" si="2"/>
        <v>#REF!</v>
      </c>
      <c r="H10" s="33" t="e">
        <f t="shared" si="3"/>
        <v>#REF!</v>
      </c>
      <c r="I10" s="33" t="e">
        <f t="shared" si="4"/>
        <v>#REF!</v>
      </c>
      <c r="J10" s="33">
        <v>7.3217942400000013E-2</v>
      </c>
      <c r="K10" s="33">
        <v>6.6851164800000001E-2</v>
      </c>
      <c r="L10" s="33">
        <v>0.42179901600000003</v>
      </c>
      <c r="M10" s="33">
        <v>0.16076113440000003</v>
      </c>
      <c r="N10" s="115" t="e">
        <f>'4 UG collection sys impedance_1'!#REF!/1000</f>
        <v>#REF!</v>
      </c>
    </row>
    <row r="11" spans="1:14" x14ac:dyDescent="0.25">
      <c r="A11" s="211">
        <v>1010015</v>
      </c>
      <c r="B11" s="33">
        <v>1010184</v>
      </c>
      <c r="C11" s="33" t="e">
        <f>'4 UG collection sys impedance_1'!#REF!/1000</f>
        <v>#REF!</v>
      </c>
      <c r="D11" s="33" t="s">
        <v>20</v>
      </c>
      <c r="E11" s="33" t="e">
        <f t="shared" si="0"/>
        <v>#REF!</v>
      </c>
      <c r="F11" s="33" t="e">
        <f t="shared" si="1"/>
        <v>#REF!</v>
      </c>
      <c r="G11" s="33" t="e">
        <f t="shared" si="2"/>
        <v>#REF!</v>
      </c>
      <c r="H11" s="33" t="e">
        <f t="shared" si="3"/>
        <v>#REF!</v>
      </c>
      <c r="I11" s="33" t="e">
        <f t="shared" si="4"/>
        <v>#REF!</v>
      </c>
      <c r="J11" s="33">
        <v>0.22202214099999998</v>
      </c>
      <c r="K11" s="33">
        <v>0.100538328</v>
      </c>
      <c r="L11" s="33">
        <v>0.74147016899999996</v>
      </c>
      <c r="M11" s="33">
        <v>0.2743858535</v>
      </c>
      <c r="N11" s="115" t="e">
        <f>'4 UG collection sys impedance_1'!#REF!/1000</f>
        <v>#REF!</v>
      </c>
    </row>
    <row r="12" spans="1:14" x14ac:dyDescent="0.25">
      <c r="A12" s="211">
        <v>1010184</v>
      </c>
      <c r="B12" s="33">
        <v>1010130</v>
      </c>
      <c r="C12" s="33" t="e">
        <f>'4 UG collection sys impedance_1'!#REF!/1000</f>
        <v>#REF!</v>
      </c>
      <c r="D12" s="33" t="s">
        <v>22</v>
      </c>
      <c r="E12" s="33" t="e">
        <f t="shared" si="0"/>
        <v>#REF!</v>
      </c>
      <c r="F12" s="33" t="e">
        <f t="shared" si="1"/>
        <v>#REF!</v>
      </c>
      <c r="G12" s="33" t="e">
        <f t="shared" si="2"/>
        <v>#REF!</v>
      </c>
      <c r="H12" s="33" t="e">
        <f t="shared" si="3"/>
        <v>#REF!</v>
      </c>
      <c r="I12" s="33" t="e">
        <f t="shared" si="4"/>
        <v>#REF!</v>
      </c>
      <c r="J12" s="33">
        <v>9.7865239199999995E-2</v>
      </c>
      <c r="K12" s="33">
        <v>8.9355218400000005E-2</v>
      </c>
      <c r="L12" s="33">
        <v>0.56378887799999999</v>
      </c>
      <c r="M12" s="33">
        <v>0.21487802519999999</v>
      </c>
      <c r="N12" s="115" t="e">
        <f>'4 UG collection sys impedance_1'!#REF!/1000</f>
        <v>#REF!</v>
      </c>
    </row>
    <row r="13" spans="1:14" x14ac:dyDescent="0.25">
      <c r="A13" s="211">
        <v>1010130</v>
      </c>
      <c r="B13" s="33">
        <v>1010153</v>
      </c>
      <c r="C13" s="33" t="e">
        <f>'4 UG collection sys impedance_1'!#REF!/1000</f>
        <v>#REF!</v>
      </c>
      <c r="D13" s="33" t="s">
        <v>24</v>
      </c>
      <c r="E13" s="33" t="e">
        <f t="shared" si="0"/>
        <v>#REF!</v>
      </c>
      <c r="F13" s="33" t="e">
        <f t="shared" si="1"/>
        <v>#REF!</v>
      </c>
      <c r="G13" s="33" t="e">
        <f t="shared" si="2"/>
        <v>#REF!</v>
      </c>
      <c r="H13" s="33" t="e">
        <f t="shared" si="3"/>
        <v>#REF!</v>
      </c>
      <c r="I13" s="33" t="e">
        <f t="shared" si="4"/>
        <v>#REF!</v>
      </c>
      <c r="J13" s="33">
        <v>8.9254379200000011E-2</v>
      </c>
      <c r="K13" s="33">
        <v>0.11794328679999999</v>
      </c>
      <c r="L13" s="33">
        <v>0.28051376319999999</v>
      </c>
      <c r="M13" s="33">
        <v>8.2879066399999993E-2</v>
      </c>
      <c r="N13" s="115" t="e">
        <f>'4 UG collection sys impedance_1'!#REF!/1000</f>
        <v>#REF!</v>
      </c>
    </row>
    <row r="14" spans="1:14" x14ac:dyDescent="0.25">
      <c r="A14" s="211">
        <v>1010077</v>
      </c>
      <c r="B14" s="33">
        <v>1010153</v>
      </c>
      <c r="C14" s="33" t="e">
        <f>'4 UG collection sys impedance_1'!#REF!/1000</f>
        <v>#REF!</v>
      </c>
      <c r="D14" s="33" t="s">
        <v>20</v>
      </c>
      <c r="E14" s="33" t="e">
        <f t="shared" si="0"/>
        <v>#REF!</v>
      </c>
      <c r="F14" s="33" t="e">
        <f t="shared" si="1"/>
        <v>#REF!</v>
      </c>
      <c r="G14" s="33" t="e">
        <f t="shared" si="2"/>
        <v>#REF!</v>
      </c>
      <c r="H14" s="33" t="e">
        <f t="shared" si="3"/>
        <v>#REF!</v>
      </c>
      <c r="I14" s="33" t="e">
        <f t="shared" si="4"/>
        <v>#REF!</v>
      </c>
      <c r="J14" s="33">
        <v>0.16067418519999999</v>
      </c>
      <c r="K14" s="33">
        <v>7.2758121600000003E-2</v>
      </c>
      <c r="L14" s="33">
        <v>0.53659114679999997</v>
      </c>
      <c r="M14" s="33">
        <v>0.19856904020000002</v>
      </c>
      <c r="N14" s="115" t="e">
        <f>'4 UG collection sys impedance_1'!#REF!/1000</f>
        <v>#REF!</v>
      </c>
    </row>
    <row r="15" spans="1:14" x14ac:dyDescent="0.25">
      <c r="A15" s="211">
        <v>1010153</v>
      </c>
      <c r="B15" s="33">
        <v>1000000</v>
      </c>
      <c r="C15" s="33" t="e">
        <f>'4 UG collection sys impedance_1'!#REF!/1000</f>
        <v>#REF!</v>
      </c>
      <c r="D15" s="33" t="s">
        <v>24</v>
      </c>
      <c r="E15" s="33" t="e">
        <f t="shared" si="0"/>
        <v>#REF!</v>
      </c>
      <c r="F15" s="33" t="e">
        <f t="shared" si="1"/>
        <v>#REF!</v>
      </c>
      <c r="G15" s="33" t="e">
        <f t="shared" si="2"/>
        <v>#REF!</v>
      </c>
      <c r="H15" s="33" t="e">
        <f t="shared" si="3"/>
        <v>#REF!</v>
      </c>
      <c r="I15" s="33" t="e">
        <f t="shared" si="4"/>
        <v>#REF!</v>
      </c>
      <c r="J15" s="33">
        <v>4.41977676E-2</v>
      </c>
      <c r="K15" s="33">
        <v>5.8404192899999999E-2</v>
      </c>
      <c r="L15" s="33">
        <v>0.13890726959999999</v>
      </c>
      <c r="M15" s="33">
        <v>4.1040784199999999E-2</v>
      </c>
      <c r="N15" s="115" t="e">
        <f>'4 UG collection sys impedance_1'!#REF!/1000</f>
        <v>#REF!</v>
      </c>
    </row>
    <row r="16" spans="1:14" x14ac:dyDescent="0.25">
      <c r="A16" s="211">
        <v>1020156</v>
      </c>
      <c r="B16" s="33">
        <v>1020193</v>
      </c>
      <c r="C16" s="33" t="e">
        <f>'4 UG collection sys impedance_1'!#REF!/1000</f>
        <v>#REF!</v>
      </c>
      <c r="D16" s="33" t="s">
        <v>20</v>
      </c>
      <c r="E16" s="33" t="e">
        <f t="shared" si="0"/>
        <v>#REF!</v>
      </c>
      <c r="F16" s="33" t="e">
        <f t="shared" si="1"/>
        <v>#REF!</v>
      </c>
      <c r="G16" s="33" t="e">
        <f t="shared" si="2"/>
        <v>#REF!</v>
      </c>
      <c r="H16" s="33" t="e">
        <f t="shared" si="3"/>
        <v>#REF!</v>
      </c>
      <c r="I16" s="33" t="e">
        <f t="shared" si="4"/>
        <v>#REF!</v>
      </c>
      <c r="J16" s="33">
        <v>0.17524937600000001</v>
      </c>
      <c r="K16" s="33">
        <v>7.9358208E-2</v>
      </c>
      <c r="L16" s="33">
        <v>0.58526678399999998</v>
      </c>
      <c r="M16" s="33">
        <v>0.21658177600000003</v>
      </c>
      <c r="N16" s="115" t="e">
        <f>'4 UG collection sys impedance_1'!#REF!/1000</f>
        <v>#REF!</v>
      </c>
    </row>
    <row r="17" spans="1:14" x14ac:dyDescent="0.25">
      <c r="A17" s="211">
        <v>1020193</v>
      </c>
      <c r="B17" s="33">
        <v>1020098</v>
      </c>
      <c r="C17" s="33" t="e">
        <f>'4 UG collection sys impedance_1'!#REF!/1000</f>
        <v>#REF!</v>
      </c>
      <c r="D17" s="33" t="s">
        <v>20</v>
      </c>
      <c r="E17" s="33" t="e">
        <f t="shared" si="0"/>
        <v>#REF!</v>
      </c>
      <c r="F17" s="33" t="e">
        <f t="shared" si="1"/>
        <v>#REF!</v>
      </c>
      <c r="G17" s="33" t="e">
        <f t="shared" si="2"/>
        <v>#REF!</v>
      </c>
      <c r="H17" s="33" t="e">
        <f t="shared" si="3"/>
        <v>#REF!</v>
      </c>
      <c r="I17" s="33" t="e">
        <f t="shared" si="4"/>
        <v>#REF!</v>
      </c>
      <c r="J17" s="33">
        <v>0.19698130520000004</v>
      </c>
      <c r="K17" s="33">
        <v>8.9199081600000008E-2</v>
      </c>
      <c r="L17" s="33">
        <v>0.65784322680000007</v>
      </c>
      <c r="M17" s="33">
        <v>0.24343916020000003</v>
      </c>
      <c r="N17" s="115" t="e">
        <f>'4 UG collection sys impedance_1'!#REF!/1000</f>
        <v>#REF!</v>
      </c>
    </row>
    <row r="18" spans="1:14" x14ac:dyDescent="0.25">
      <c r="A18" s="211">
        <v>1020098</v>
      </c>
      <c r="B18" s="33">
        <v>1020180</v>
      </c>
      <c r="C18" s="33" t="e">
        <f>'4 UG collection sys impedance_1'!#REF!/1000</f>
        <v>#REF!</v>
      </c>
      <c r="D18" s="33" t="s">
        <v>20</v>
      </c>
      <c r="E18" s="33" t="e">
        <f t="shared" si="0"/>
        <v>#REF!</v>
      </c>
      <c r="F18" s="33" t="e">
        <f t="shared" si="1"/>
        <v>#REF!</v>
      </c>
      <c r="G18" s="33" t="e">
        <f t="shared" si="2"/>
        <v>#REF!</v>
      </c>
      <c r="H18" s="33" t="e">
        <f t="shared" si="3"/>
        <v>#REF!</v>
      </c>
      <c r="I18" s="33" t="e">
        <f t="shared" si="4"/>
        <v>#REF!</v>
      </c>
      <c r="J18" s="33">
        <v>0.18907701239999999</v>
      </c>
      <c r="K18" s="33">
        <v>8.561977920000001E-2</v>
      </c>
      <c r="L18" s="33">
        <v>0.63144587159999999</v>
      </c>
      <c r="M18" s="33">
        <v>0.23367064740000001</v>
      </c>
      <c r="N18" s="115" t="e">
        <f>'4 UG collection sys impedance_1'!#REF!/1000</f>
        <v>#REF!</v>
      </c>
    </row>
    <row r="19" spans="1:14" x14ac:dyDescent="0.25">
      <c r="A19" s="211">
        <v>1020180</v>
      </c>
      <c r="B19" s="33">
        <v>1020176</v>
      </c>
      <c r="C19" s="33" t="e">
        <f>'4 UG collection sys impedance_1'!#REF!/1000</f>
        <v>#REF!</v>
      </c>
      <c r="D19" s="33" t="s">
        <v>20</v>
      </c>
      <c r="E19" s="33" t="e">
        <f t="shared" si="0"/>
        <v>#REF!</v>
      </c>
      <c r="F19" s="33" t="e">
        <f t="shared" si="1"/>
        <v>#REF!</v>
      </c>
      <c r="G19" s="33" t="e">
        <f t="shared" si="2"/>
        <v>#REF!</v>
      </c>
      <c r="H19" s="33" t="e">
        <f t="shared" si="3"/>
        <v>#REF!</v>
      </c>
      <c r="I19" s="33" t="e">
        <f t="shared" si="4"/>
        <v>#REF!</v>
      </c>
      <c r="J19" s="33">
        <v>0.26219156179999997</v>
      </c>
      <c r="K19" s="33">
        <v>0.1187282544</v>
      </c>
      <c r="L19" s="33">
        <v>0.87562087619999984</v>
      </c>
      <c r="M19" s="33">
        <v>0.32402919429999999</v>
      </c>
      <c r="N19" s="115" t="e">
        <f>'4 UG collection sys impedance_1'!#REF!/1000</f>
        <v>#REF!</v>
      </c>
    </row>
    <row r="20" spans="1:14" x14ac:dyDescent="0.25">
      <c r="A20" s="211">
        <v>1020198</v>
      </c>
      <c r="B20" s="33">
        <v>1020164</v>
      </c>
      <c r="C20" s="33" t="e">
        <f>'4 UG collection sys impedance_1'!#REF!/1000</f>
        <v>#REF!</v>
      </c>
      <c r="D20" s="33" t="s">
        <v>20</v>
      </c>
      <c r="E20" s="33" t="e">
        <f t="shared" si="0"/>
        <v>#REF!</v>
      </c>
      <c r="F20" s="33" t="e">
        <f t="shared" si="1"/>
        <v>#REF!</v>
      </c>
      <c r="G20" s="33" t="e">
        <f t="shared" si="2"/>
        <v>#REF!</v>
      </c>
      <c r="H20" s="33" t="e">
        <f t="shared" si="3"/>
        <v>#REF!</v>
      </c>
      <c r="I20" s="33" t="e">
        <f t="shared" si="4"/>
        <v>#REF!</v>
      </c>
      <c r="J20" s="33">
        <v>0.239962906</v>
      </c>
      <c r="K20" s="33">
        <v>0.10866244800000001</v>
      </c>
      <c r="L20" s="33">
        <v>0.801385554</v>
      </c>
      <c r="M20" s="33">
        <v>0.29655793100000005</v>
      </c>
      <c r="N20" s="115" t="e">
        <f>'4 UG collection sys impedance_1'!#REF!/1000</f>
        <v>#REF!</v>
      </c>
    </row>
    <row r="21" spans="1:14" x14ac:dyDescent="0.25">
      <c r="A21" s="211">
        <v>1020164</v>
      </c>
      <c r="B21" s="33">
        <v>1020143</v>
      </c>
      <c r="C21" s="33" t="e">
        <f>'4 UG collection sys impedance_1'!#REF!/1000</f>
        <v>#REF!</v>
      </c>
      <c r="D21" s="33" t="s">
        <v>20</v>
      </c>
      <c r="E21" s="33" t="e">
        <f t="shared" si="0"/>
        <v>#REF!</v>
      </c>
      <c r="F21" s="33" t="e">
        <f t="shared" si="1"/>
        <v>#REF!</v>
      </c>
      <c r="G21" s="33" t="e">
        <f t="shared" si="2"/>
        <v>#REF!</v>
      </c>
      <c r="H21" s="33" t="e">
        <f t="shared" si="3"/>
        <v>#REF!</v>
      </c>
      <c r="I21" s="33" t="e">
        <f t="shared" si="4"/>
        <v>#REF!</v>
      </c>
      <c r="J21" s="33">
        <v>0.1741305672</v>
      </c>
      <c r="K21" s="33">
        <v>7.88515776E-2</v>
      </c>
      <c r="L21" s="33">
        <v>0.58153038479999997</v>
      </c>
      <c r="M21" s="33">
        <v>0.21519909719999999</v>
      </c>
      <c r="N21" s="115" t="e">
        <f>'4 UG collection sys impedance_1'!#REF!/1000</f>
        <v>#REF!</v>
      </c>
    </row>
    <row r="22" spans="1:14" x14ac:dyDescent="0.25">
      <c r="A22" s="211">
        <v>1020143</v>
      </c>
      <c r="B22" s="33">
        <v>1020127</v>
      </c>
      <c r="C22" s="33" t="e">
        <f>'4 UG collection sys impedance_1'!#REF!/1000</f>
        <v>#REF!</v>
      </c>
      <c r="D22" s="33" t="s">
        <v>20</v>
      </c>
      <c r="E22" s="33" t="e">
        <f t="shared" si="0"/>
        <v>#REF!</v>
      </c>
      <c r="F22" s="33" t="e">
        <f t="shared" si="1"/>
        <v>#REF!</v>
      </c>
      <c r="G22" s="33" t="e">
        <f t="shared" si="2"/>
        <v>#REF!</v>
      </c>
      <c r="H22" s="33" t="e">
        <f t="shared" si="3"/>
        <v>#REF!</v>
      </c>
      <c r="I22" s="33" t="e">
        <f t="shared" si="4"/>
        <v>#REF!</v>
      </c>
      <c r="J22" s="33">
        <v>0.21688105620000001</v>
      </c>
      <c r="K22" s="33">
        <v>9.82102896E-2</v>
      </c>
      <c r="L22" s="33">
        <v>0.72430088580000007</v>
      </c>
      <c r="M22" s="33">
        <v>0.26803224870000003</v>
      </c>
      <c r="N22" s="115" t="e">
        <f>'4 UG collection sys impedance_1'!#REF!/1000</f>
        <v>#REF!</v>
      </c>
    </row>
    <row r="23" spans="1:14" x14ac:dyDescent="0.25">
      <c r="A23" s="211">
        <v>1020127</v>
      </c>
      <c r="B23" s="33">
        <v>1020176</v>
      </c>
      <c r="C23" s="33" t="e">
        <f>'4 UG collection sys impedance_1'!#REF!/1000</f>
        <v>#REF!</v>
      </c>
      <c r="D23" s="33" t="s">
        <v>20</v>
      </c>
      <c r="E23" s="33" t="e">
        <f t="shared" si="0"/>
        <v>#REF!</v>
      </c>
      <c r="F23" s="33" t="e">
        <f t="shared" si="1"/>
        <v>#REF!</v>
      </c>
      <c r="G23" s="33" t="e">
        <f t="shared" si="2"/>
        <v>#REF!</v>
      </c>
      <c r="H23" s="33" t="e">
        <f t="shared" si="3"/>
        <v>#REF!</v>
      </c>
      <c r="I23" s="33" t="e">
        <f t="shared" si="4"/>
        <v>#REF!</v>
      </c>
      <c r="J23" s="33">
        <v>0.23725342939999999</v>
      </c>
      <c r="K23" s="33">
        <v>0.10743551520000001</v>
      </c>
      <c r="L23" s="33">
        <v>0.79233692459999994</v>
      </c>
      <c r="M23" s="33">
        <v>0.29320942690000001</v>
      </c>
      <c r="N23" s="115" t="e">
        <f>'4 UG collection sys impedance_1'!#REF!/1000</f>
        <v>#REF!</v>
      </c>
    </row>
    <row r="24" spans="1:14" x14ac:dyDescent="0.25">
      <c r="A24" s="211">
        <v>1020176</v>
      </c>
      <c r="B24" s="33">
        <v>1020131</v>
      </c>
      <c r="C24" s="33" t="e">
        <f>'4 UG collection sys impedance_1'!#REF!/1000</f>
        <v>#REF!</v>
      </c>
      <c r="D24" s="33" t="s">
        <v>22</v>
      </c>
      <c r="E24" s="33" t="e">
        <f t="shared" si="0"/>
        <v>#REF!</v>
      </c>
      <c r="F24" s="33" t="e">
        <f t="shared" si="1"/>
        <v>#REF!</v>
      </c>
      <c r="G24" s="33" t="e">
        <f t="shared" si="2"/>
        <v>#REF!</v>
      </c>
      <c r="H24" s="33" t="e">
        <f t="shared" si="3"/>
        <v>#REF!</v>
      </c>
      <c r="I24" s="33" t="e">
        <f t="shared" si="4"/>
        <v>#REF!</v>
      </c>
      <c r="J24" s="33">
        <v>0.1307802954</v>
      </c>
      <c r="K24" s="33">
        <v>0.11940809580000002</v>
      </c>
      <c r="L24" s="33">
        <v>0.75340822350000003</v>
      </c>
      <c r="M24" s="33">
        <v>0.28714803990000004</v>
      </c>
      <c r="N24" s="115" t="e">
        <f>'4 UG collection sys impedance_1'!#REF!/1000</f>
        <v>#REF!</v>
      </c>
    </row>
    <row r="25" spans="1:14" x14ac:dyDescent="0.25">
      <c r="A25" s="211">
        <v>1020131</v>
      </c>
      <c r="B25" s="33">
        <v>1020155</v>
      </c>
      <c r="C25" s="33" t="e">
        <f>'4 UG collection sys impedance_1'!#REF!/1000</f>
        <v>#REF!</v>
      </c>
      <c r="D25" s="33" t="s">
        <v>22</v>
      </c>
      <c r="E25" s="33" t="e">
        <f t="shared" si="0"/>
        <v>#REF!</v>
      </c>
      <c r="F25" s="33" t="e">
        <f t="shared" si="1"/>
        <v>#REF!</v>
      </c>
      <c r="G25" s="33" t="e">
        <f t="shared" si="2"/>
        <v>#REF!</v>
      </c>
      <c r="H25" s="33" t="e">
        <f t="shared" si="3"/>
        <v>#REF!</v>
      </c>
      <c r="I25" s="33" t="e">
        <f t="shared" si="4"/>
        <v>#REF!</v>
      </c>
      <c r="J25" s="33">
        <v>0.12294266360000002</v>
      </c>
      <c r="K25" s="33">
        <v>0.11225199720000002</v>
      </c>
      <c r="L25" s="33">
        <v>0.70825664900000018</v>
      </c>
      <c r="M25" s="33">
        <v>0.26993932660000003</v>
      </c>
      <c r="N25" s="115" t="e">
        <f>'4 UG collection sys impedance_1'!#REF!/1000</f>
        <v>#REF!</v>
      </c>
    </row>
    <row r="26" spans="1:14" x14ac:dyDescent="0.25">
      <c r="A26" s="211">
        <v>1020155</v>
      </c>
      <c r="B26" s="33">
        <v>1020067</v>
      </c>
      <c r="C26" s="33" t="e">
        <f>'4 UG collection sys impedance_1'!#REF!/1000</f>
        <v>#REF!</v>
      </c>
      <c r="D26" s="33" t="s">
        <v>24</v>
      </c>
      <c r="E26" s="33" t="e">
        <f t="shared" si="0"/>
        <v>#REF!</v>
      </c>
      <c r="F26" s="33" t="e">
        <f t="shared" si="1"/>
        <v>#REF!</v>
      </c>
      <c r="G26" s="33" t="e">
        <f t="shared" si="2"/>
        <v>#REF!</v>
      </c>
      <c r="H26" s="33" t="e">
        <f t="shared" si="3"/>
        <v>#REF!</v>
      </c>
      <c r="I26" s="33" t="e">
        <f t="shared" si="4"/>
        <v>#REF!</v>
      </c>
      <c r="J26" s="33">
        <v>5.7280717200000004E-2</v>
      </c>
      <c r="K26" s="33">
        <v>7.5692376300000003E-2</v>
      </c>
      <c r="L26" s="33">
        <v>0.1800251112</v>
      </c>
      <c r="M26" s="33">
        <v>5.3189237399999999E-2</v>
      </c>
      <c r="N26" s="115" t="e">
        <f>'4 UG collection sys impedance_1'!#REF!/1000</f>
        <v>#REF!</v>
      </c>
    </row>
    <row r="27" spans="1:14" x14ac:dyDescent="0.25">
      <c r="A27" s="211">
        <v>1020067</v>
      </c>
      <c r="B27" s="33">
        <v>1020163</v>
      </c>
      <c r="C27" s="33" t="e">
        <f>'4 UG collection sys impedance_1'!#REF!/1000</f>
        <v>#REF!</v>
      </c>
      <c r="D27" s="33" t="s">
        <v>24</v>
      </c>
      <c r="E27" s="33" t="e">
        <f t="shared" si="0"/>
        <v>#REF!</v>
      </c>
      <c r="F27" s="33" t="e">
        <f t="shared" si="1"/>
        <v>#REF!</v>
      </c>
      <c r="G27" s="33" t="e">
        <f t="shared" si="2"/>
        <v>#REF!</v>
      </c>
      <c r="H27" s="33" t="e">
        <f t="shared" si="3"/>
        <v>#REF!</v>
      </c>
      <c r="I27" s="33" t="e">
        <f t="shared" si="4"/>
        <v>#REF!</v>
      </c>
      <c r="J27" s="33">
        <v>5.3666225200000001E-2</v>
      </c>
      <c r="K27" s="33">
        <v>7.0916083300000002E-2</v>
      </c>
      <c r="L27" s="33">
        <v>0.16866527919999999</v>
      </c>
      <c r="M27" s="33">
        <v>4.98329234E-2</v>
      </c>
      <c r="N27" s="115" t="e">
        <f>'4 UG collection sys impedance_1'!#REF!/1000</f>
        <v>#REF!</v>
      </c>
    </row>
    <row r="28" spans="1:14" ht="13.8" thickBot="1" x14ac:dyDescent="0.3">
      <c r="A28" s="212">
        <v>1020163</v>
      </c>
      <c r="B28" s="213">
        <v>1020135</v>
      </c>
      <c r="C28" s="213" t="e">
        <f>'4 UG collection sys impedance_1'!#REF!/1000</f>
        <v>#REF!</v>
      </c>
      <c r="D28" s="213" t="s">
        <v>24</v>
      </c>
      <c r="E28" s="213" t="e">
        <f t="shared" si="0"/>
        <v>#REF!</v>
      </c>
      <c r="F28" s="213" t="e">
        <f t="shared" si="1"/>
        <v>#REF!</v>
      </c>
      <c r="G28" s="213" t="e">
        <f t="shared" si="2"/>
        <v>#REF!</v>
      </c>
      <c r="H28" s="213" t="e">
        <f t="shared" si="3"/>
        <v>#REF!</v>
      </c>
      <c r="I28" s="213" t="e">
        <f t="shared" si="4"/>
        <v>#REF!</v>
      </c>
      <c r="J28" s="213">
        <v>0.2665715528</v>
      </c>
      <c r="K28" s="213">
        <v>0.35225526620000003</v>
      </c>
      <c r="L28" s="213">
        <v>0.8377963088</v>
      </c>
      <c r="M28" s="213">
        <v>0.2475307276</v>
      </c>
      <c r="N28" s="136" t="e">
        <f>'4 UG collection sys impedance_1'!#REF!/1000</f>
        <v>#REF!</v>
      </c>
    </row>
    <row r="29" spans="1:14" x14ac:dyDescent="0.25">
      <c r="A29">
        <v>1020135</v>
      </c>
      <c r="B29">
        <v>1000000</v>
      </c>
      <c r="C29" t="e">
        <f>'4 UG collection sys impedance_1'!#REF!/1000</f>
        <v>#REF!</v>
      </c>
      <c r="D29" t="s">
        <v>24</v>
      </c>
      <c r="E29" t="e">
        <f t="shared" si="0"/>
        <v>#REF!</v>
      </c>
      <c r="F29" t="e">
        <f t="shared" si="1"/>
        <v>#REF!</v>
      </c>
      <c r="G29" t="e">
        <f t="shared" si="2"/>
        <v>#REF!</v>
      </c>
      <c r="H29" t="e">
        <f t="shared" si="3"/>
        <v>#REF!</v>
      </c>
      <c r="I29" t="e">
        <f t="shared" si="4"/>
        <v>#REF!</v>
      </c>
      <c r="J29">
        <v>7.8092240800000004E-2</v>
      </c>
      <c r="K29">
        <v>0.10319331819999999</v>
      </c>
      <c r="L29">
        <v>0.24543275679999998</v>
      </c>
      <c r="M29">
        <v>7.2514223599999997E-2</v>
      </c>
      <c r="N29" t="e">
        <f>'4 UG collection sys impedance_1'!#REF!/1000</f>
        <v>#REF!</v>
      </c>
    </row>
    <row r="30" spans="1:14" x14ac:dyDescent="0.25">
      <c r="A30" s="6">
        <v>1030144</v>
      </c>
      <c r="B30">
        <v>1030091</v>
      </c>
      <c r="C30" t="e">
        <f>'4 UG collection sys impedance_1'!#REF!/1000</f>
        <v>#REF!</v>
      </c>
      <c r="D30" t="s">
        <v>20</v>
      </c>
      <c r="E30" t="e">
        <f t="shared" si="0"/>
        <v>#REF!</v>
      </c>
      <c r="F30" t="e">
        <f t="shared" si="1"/>
        <v>#REF!</v>
      </c>
      <c r="G30" t="e">
        <f t="shared" si="2"/>
        <v>#REF!</v>
      </c>
      <c r="H30" t="e">
        <f t="shared" si="3"/>
        <v>#REF!</v>
      </c>
      <c r="I30" t="e">
        <f t="shared" si="4"/>
        <v>#REF!</v>
      </c>
      <c r="J30">
        <v>0.1646009658</v>
      </c>
      <c r="K30">
        <v>7.4536286400000012E-2</v>
      </c>
      <c r="L30">
        <v>0.54970511220000007</v>
      </c>
      <c r="M30">
        <v>0.20342194830000004</v>
      </c>
      <c r="N30" t="e">
        <f>'4 UG collection sys impedance_1'!#REF!/1000</f>
        <v>#REF!</v>
      </c>
    </row>
    <row r="31" spans="1:14" x14ac:dyDescent="0.25">
      <c r="A31">
        <v>1030091</v>
      </c>
      <c r="B31">
        <v>1030063</v>
      </c>
      <c r="C31" t="e">
        <f>'4 UG collection sys impedance_1'!#REF!/1000</f>
        <v>#REF!</v>
      </c>
      <c r="D31" t="s">
        <v>20</v>
      </c>
      <c r="E31" t="e">
        <f t="shared" si="0"/>
        <v>#REF!</v>
      </c>
      <c r="F31" t="e">
        <f t="shared" si="1"/>
        <v>#REF!</v>
      </c>
      <c r="G31" t="e">
        <f t="shared" si="2"/>
        <v>#REF!</v>
      </c>
      <c r="H31" t="e">
        <f t="shared" si="3"/>
        <v>#REF!</v>
      </c>
      <c r="I31" t="e">
        <f t="shared" si="4"/>
        <v>#REF!</v>
      </c>
      <c r="J31">
        <v>0.21011985680000003</v>
      </c>
      <c r="K31">
        <v>9.5148614400000012E-2</v>
      </c>
      <c r="L31">
        <v>0.70172103120000007</v>
      </c>
      <c r="M31">
        <v>0.25967642680000003</v>
      </c>
      <c r="N31" t="e">
        <f>'4 UG collection sys impedance_1'!#REF!/1000</f>
        <v>#REF!</v>
      </c>
    </row>
    <row r="32" spans="1:14" x14ac:dyDescent="0.25">
      <c r="A32">
        <v>1030010</v>
      </c>
      <c r="B32">
        <v>1030104</v>
      </c>
      <c r="C32" t="e">
        <f>'4 UG collection sys impedance_1'!#REF!/1000</f>
        <v>#REF!</v>
      </c>
      <c r="D32" t="s">
        <v>20</v>
      </c>
      <c r="E32" t="e">
        <f t="shared" si="0"/>
        <v>#REF!</v>
      </c>
      <c r="F32" t="e">
        <f t="shared" si="1"/>
        <v>#REF!</v>
      </c>
      <c r="G32" t="e">
        <f t="shared" si="2"/>
        <v>#REF!</v>
      </c>
      <c r="H32" t="e">
        <f t="shared" si="3"/>
        <v>#REF!</v>
      </c>
      <c r="I32" t="e">
        <f t="shared" si="4"/>
        <v>#REF!</v>
      </c>
      <c r="J32">
        <v>0.18703703179999998</v>
      </c>
      <c r="K32">
        <v>8.4696014400000005E-2</v>
      </c>
      <c r="L32">
        <v>0.62463310620000001</v>
      </c>
      <c r="M32">
        <v>0.23114953930000001</v>
      </c>
      <c r="N32" t="e">
        <f>'4 UG collection sys impedance_1'!#REF!/1000</f>
        <v>#REF!</v>
      </c>
    </row>
    <row r="33" spans="1:14" x14ac:dyDescent="0.25">
      <c r="A33">
        <v>1030104</v>
      </c>
      <c r="B33">
        <v>1030063</v>
      </c>
      <c r="C33" t="e">
        <f>'4 UG collection sys impedance_1'!#REF!/1000</f>
        <v>#REF!</v>
      </c>
      <c r="D33" t="s">
        <v>20</v>
      </c>
      <c r="E33" t="e">
        <f t="shared" si="0"/>
        <v>#REF!</v>
      </c>
      <c r="F33" t="e">
        <f t="shared" si="1"/>
        <v>#REF!</v>
      </c>
      <c r="G33" t="e">
        <f t="shared" si="2"/>
        <v>#REF!</v>
      </c>
      <c r="H33" t="e">
        <f t="shared" si="3"/>
        <v>#REF!</v>
      </c>
      <c r="I33" t="e">
        <f t="shared" si="4"/>
        <v>#REF!</v>
      </c>
      <c r="J33">
        <v>0.2016499692</v>
      </c>
      <c r="K33">
        <v>9.1313193599999995E-2</v>
      </c>
      <c r="L33">
        <v>0.67343480280000001</v>
      </c>
      <c r="M33">
        <v>0.24920892420000001</v>
      </c>
      <c r="N33" t="e">
        <f>'4 UG collection sys impedance_1'!#REF!/1000</f>
        <v>#REF!</v>
      </c>
    </row>
    <row r="34" spans="1:14" x14ac:dyDescent="0.25">
      <c r="A34">
        <v>1030063</v>
      </c>
      <c r="B34">
        <v>1030086</v>
      </c>
      <c r="C34" t="e">
        <f>'4 UG collection sys impedance_1'!#REF!/1000</f>
        <v>#REF!</v>
      </c>
      <c r="D34" t="s">
        <v>20</v>
      </c>
      <c r="E34" t="e">
        <f t="shared" si="0"/>
        <v>#REF!</v>
      </c>
      <c r="F34" t="e">
        <f t="shared" si="1"/>
        <v>#REF!</v>
      </c>
      <c r="G34" t="e">
        <f t="shared" si="2"/>
        <v>#REF!</v>
      </c>
      <c r="H34" t="e">
        <f t="shared" si="3"/>
        <v>#REF!</v>
      </c>
      <c r="I34" t="e">
        <f t="shared" si="4"/>
        <v>#REF!</v>
      </c>
      <c r="J34">
        <v>0.36430878180000004</v>
      </c>
      <c r="K34">
        <v>0.16497001440000003</v>
      </c>
      <c r="L34">
        <v>1.2166538562</v>
      </c>
      <c r="M34">
        <v>0.45023066430000008</v>
      </c>
      <c r="N34" t="e">
        <f>'4 UG collection sys impedance_1'!#REF!/1000</f>
        <v>#REF!</v>
      </c>
    </row>
    <row r="35" spans="1:14" x14ac:dyDescent="0.25">
      <c r="A35">
        <v>1030154</v>
      </c>
      <c r="B35">
        <v>1030138</v>
      </c>
      <c r="C35" t="e">
        <f>'4 UG collection sys impedance_1'!#REF!/1000</f>
        <v>#REF!</v>
      </c>
      <c r="D35" t="s">
        <v>20</v>
      </c>
      <c r="E35" t="e">
        <f t="shared" ref="E35:E66" si="5">J35/C35</f>
        <v>#REF!</v>
      </c>
      <c r="F35" t="e">
        <f t="shared" ref="F35:F66" si="6">K35/C35</f>
        <v>#REF!</v>
      </c>
      <c r="G35" t="e">
        <f t="shared" ref="G35:G66" si="7">L35/C35</f>
        <v>#REF!</v>
      </c>
      <c r="H35" t="e">
        <f t="shared" ref="H35:H66" si="8">M35/C35</f>
        <v>#REF!</v>
      </c>
      <c r="I35" t="e">
        <f t="shared" ref="I35:I66" si="9">N35/C35</f>
        <v>#REF!</v>
      </c>
      <c r="J35">
        <v>0.18354201040000001</v>
      </c>
      <c r="K35">
        <v>8.3113363199999998E-2</v>
      </c>
      <c r="L35">
        <v>0.61296105359999997</v>
      </c>
      <c r="M35">
        <v>0.2268302204</v>
      </c>
      <c r="N35" t="e">
        <f>'4 UG collection sys impedance_1'!#REF!/1000</f>
        <v>#REF!</v>
      </c>
    </row>
    <row r="36" spans="1:14" x14ac:dyDescent="0.25">
      <c r="A36">
        <v>1030138</v>
      </c>
      <c r="B36">
        <v>1030086</v>
      </c>
      <c r="C36" t="e">
        <f>'4 UG collection sys impedance_1'!#REF!/1000</f>
        <v>#REF!</v>
      </c>
      <c r="D36" t="s">
        <v>20</v>
      </c>
      <c r="E36" t="e">
        <f t="shared" si="5"/>
        <v>#REF!</v>
      </c>
      <c r="F36" t="e">
        <f t="shared" si="6"/>
        <v>#REF!</v>
      </c>
      <c r="G36" t="e">
        <f t="shared" si="7"/>
        <v>#REF!</v>
      </c>
      <c r="H36" t="e">
        <f t="shared" si="8"/>
        <v>#REF!</v>
      </c>
      <c r="I36" t="e">
        <f t="shared" si="9"/>
        <v>#REF!</v>
      </c>
      <c r="J36">
        <v>0.17016961220000001</v>
      </c>
      <c r="K36">
        <v>7.7057937600000001E-2</v>
      </c>
      <c r="L36">
        <v>0.56830228979999997</v>
      </c>
      <c r="M36">
        <v>0.21030395470000002</v>
      </c>
      <c r="N36" t="e">
        <f>'4 UG collection sys impedance_1'!#REF!/1000</f>
        <v>#REF!</v>
      </c>
    </row>
    <row r="37" spans="1:14" x14ac:dyDescent="0.25">
      <c r="A37">
        <v>1030086</v>
      </c>
      <c r="B37">
        <v>1030085</v>
      </c>
      <c r="C37" t="e">
        <f>'4 UG collection sys impedance_1'!#REF!/1000</f>
        <v>#REF!</v>
      </c>
      <c r="D37" t="s">
        <v>22</v>
      </c>
      <c r="E37" t="e">
        <f t="shared" si="5"/>
        <v>#REF!</v>
      </c>
      <c r="F37" t="e">
        <f t="shared" si="6"/>
        <v>#REF!</v>
      </c>
      <c r="G37" t="e">
        <f t="shared" si="7"/>
        <v>#REF!</v>
      </c>
      <c r="H37" t="e">
        <f t="shared" si="8"/>
        <v>#REF!</v>
      </c>
      <c r="I37" t="e">
        <f t="shared" si="9"/>
        <v>#REF!</v>
      </c>
      <c r="J37">
        <v>8.685954600000001E-2</v>
      </c>
      <c r="K37">
        <v>7.9306542000000008E-2</v>
      </c>
      <c r="L37">
        <v>0.50038651500000009</v>
      </c>
      <c r="M37">
        <v>0.19071335100000003</v>
      </c>
      <c r="N37" t="e">
        <f>'4 UG collection sys impedance_1'!#REF!/1000</f>
        <v>#REF!</v>
      </c>
    </row>
    <row r="38" spans="1:14" x14ac:dyDescent="0.25">
      <c r="A38">
        <v>1030021</v>
      </c>
      <c r="B38">
        <v>1030191</v>
      </c>
      <c r="C38" t="e">
        <f>'4 UG collection sys impedance_1'!#REF!/1000</f>
        <v>#REF!</v>
      </c>
      <c r="D38" t="s">
        <v>20</v>
      </c>
      <c r="E38" t="e">
        <f t="shared" si="5"/>
        <v>#REF!</v>
      </c>
      <c r="F38" t="e">
        <f t="shared" si="6"/>
        <v>#REF!</v>
      </c>
      <c r="G38" t="e">
        <f t="shared" si="7"/>
        <v>#REF!</v>
      </c>
      <c r="H38" t="e">
        <f t="shared" si="8"/>
        <v>#REF!</v>
      </c>
      <c r="I38" t="e">
        <f t="shared" si="9"/>
        <v>#REF!</v>
      </c>
      <c r="J38">
        <v>0.18623835359999999</v>
      </c>
      <c r="K38">
        <v>8.4334348799999986E-2</v>
      </c>
      <c r="L38">
        <v>0.62196582239999998</v>
      </c>
      <c r="M38">
        <v>0.23016249360000002</v>
      </c>
      <c r="N38" t="e">
        <f>'4 UG collection sys impedance_1'!#REF!/1000</f>
        <v>#REF!</v>
      </c>
    </row>
    <row r="39" spans="1:14" x14ac:dyDescent="0.25">
      <c r="A39">
        <v>1030191</v>
      </c>
      <c r="B39">
        <v>1030085</v>
      </c>
      <c r="C39" t="e">
        <f>'4 UG collection sys impedance_1'!#REF!/1000</f>
        <v>#REF!</v>
      </c>
      <c r="D39" t="s">
        <v>20</v>
      </c>
      <c r="E39" t="e">
        <f t="shared" si="5"/>
        <v>#REF!</v>
      </c>
      <c r="F39" t="e">
        <f t="shared" si="6"/>
        <v>#REF!</v>
      </c>
      <c r="G39" t="e">
        <f t="shared" si="7"/>
        <v>#REF!</v>
      </c>
      <c r="H39" t="e">
        <f t="shared" si="8"/>
        <v>#REF!</v>
      </c>
      <c r="I39" t="e">
        <f t="shared" si="9"/>
        <v>#REF!</v>
      </c>
      <c r="J39">
        <v>0.16148545619999999</v>
      </c>
      <c r="K39">
        <v>7.3125489599999996E-2</v>
      </c>
      <c r="L39">
        <v>0.5393004857999999</v>
      </c>
      <c r="M39">
        <v>0.19957164870000002</v>
      </c>
      <c r="N39" t="e">
        <f>'4 UG collection sys impedance_1'!#REF!/1000</f>
        <v>#REF!</v>
      </c>
    </row>
    <row r="40" spans="1:14" x14ac:dyDescent="0.25">
      <c r="A40">
        <v>1030085</v>
      </c>
      <c r="B40">
        <v>1030181</v>
      </c>
      <c r="C40" t="e">
        <f>'4 UG collection sys impedance_1'!#REF!/1000</f>
        <v>#REF!</v>
      </c>
      <c r="D40" t="s">
        <v>24</v>
      </c>
      <c r="E40" t="e">
        <f t="shared" si="5"/>
        <v>#REF!</v>
      </c>
      <c r="F40" t="e">
        <f t="shared" si="6"/>
        <v>#REF!</v>
      </c>
      <c r="G40" t="e">
        <f t="shared" si="7"/>
        <v>#REF!</v>
      </c>
      <c r="H40" t="e">
        <f t="shared" si="8"/>
        <v>#REF!</v>
      </c>
      <c r="I40" t="e">
        <f t="shared" si="9"/>
        <v>#REF!</v>
      </c>
      <c r="J40">
        <v>5.9593587199999999E-2</v>
      </c>
      <c r="K40">
        <v>7.8748668800000005E-2</v>
      </c>
      <c r="L40">
        <v>0.18729413120000002</v>
      </c>
      <c r="M40">
        <v>5.5336902399999999E-2</v>
      </c>
      <c r="N40" t="e">
        <f>'4 UG collection sys impedance_1'!#REF!/1000</f>
        <v>#REF!</v>
      </c>
    </row>
    <row r="41" spans="1:14" x14ac:dyDescent="0.25">
      <c r="A41">
        <v>1030181</v>
      </c>
      <c r="B41">
        <v>1030195</v>
      </c>
      <c r="C41" t="e">
        <f>'4 UG collection sys impedance_1'!#REF!/1000</f>
        <v>#REF!</v>
      </c>
      <c r="D41" t="s">
        <v>24</v>
      </c>
      <c r="E41" t="e">
        <f t="shared" si="5"/>
        <v>#REF!</v>
      </c>
      <c r="F41" t="e">
        <f t="shared" si="6"/>
        <v>#REF!</v>
      </c>
      <c r="G41" t="e">
        <f t="shared" si="7"/>
        <v>#REF!</v>
      </c>
      <c r="H41" t="e">
        <f t="shared" si="8"/>
        <v>#REF!</v>
      </c>
      <c r="I41" t="e">
        <f t="shared" si="9"/>
        <v>#REF!</v>
      </c>
      <c r="J41">
        <v>4.9691370400000004E-2</v>
      </c>
      <c r="K41">
        <v>6.5663596599999999E-2</v>
      </c>
      <c r="L41">
        <v>0.15617287840000002</v>
      </c>
      <c r="M41">
        <v>4.6141986800000007E-2</v>
      </c>
      <c r="N41" t="e">
        <f>'4 UG collection sys impedance_1'!#REF!/1000</f>
        <v>#REF!</v>
      </c>
    </row>
    <row r="42" spans="1:14" x14ac:dyDescent="0.25">
      <c r="A42">
        <v>1030195</v>
      </c>
      <c r="B42">
        <v>1030166</v>
      </c>
      <c r="C42" t="e">
        <f>'4 UG collection sys impedance_1'!#REF!/1000</f>
        <v>#REF!</v>
      </c>
      <c r="D42" t="s">
        <v>24</v>
      </c>
      <c r="E42" t="e">
        <f t="shared" si="5"/>
        <v>#REF!</v>
      </c>
      <c r="F42" t="e">
        <f t="shared" si="6"/>
        <v>#REF!</v>
      </c>
      <c r="G42" t="e">
        <f t="shared" si="7"/>
        <v>#REF!</v>
      </c>
      <c r="H42" t="e">
        <f t="shared" si="8"/>
        <v>#REF!</v>
      </c>
      <c r="I42" t="e">
        <f t="shared" si="9"/>
        <v>#REF!</v>
      </c>
      <c r="J42">
        <v>0.17610253639999998</v>
      </c>
      <c r="K42">
        <v>0.23270692309999996</v>
      </c>
      <c r="L42">
        <v>0.55346511440000001</v>
      </c>
      <c r="M42">
        <v>0.16352378379999999</v>
      </c>
      <c r="N42" t="e">
        <f>'4 UG collection sys impedance_1'!#REF!/1000</f>
        <v>#REF!</v>
      </c>
    </row>
    <row r="43" spans="1:14" x14ac:dyDescent="0.25">
      <c r="A43">
        <v>1030166</v>
      </c>
      <c r="B43">
        <v>1000000</v>
      </c>
      <c r="C43" t="e">
        <f>'4 UG collection sys impedance_1'!#REF!/1000</f>
        <v>#REF!</v>
      </c>
      <c r="D43" t="s">
        <v>24</v>
      </c>
      <c r="E43" t="e">
        <f t="shared" si="5"/>
        <v>#REF!</v>
      </c>
      <c r="F43" t="e">
        <f t="shared" si="6"/>
        <v>#REF!</v>
      </c>
      <c r="G43" t="e">
        <f t="shared" si="7"/>
        <v>#REF!</v>
      </c>
      <c r="H43" t="e">
        <f t="shared" si="8"/>
        <v>#REF!</v>
      </c>
      <c r="I43" t="e">
        <f t="shared" si="9"/>
        <v>#REF!</v>
      </c>
      <c r="J43">
        <v>0.30225026720000003</v>
      </c>
      <c r="K43">
        <v>0.39940213879999997</v>
      </c>
      <c r="L43">
        <v>0.94992941120000007</v>
      </c>
      <c r="M43">
        <v>0.28066096240000005</v>
      </c>
      <c r="N43" t="e">
        <f>'4 UG collection sys impedance_1'!#REF!/1000</f>
        <v>#REF!</v>
      </c>
    </row>
    <row r="44" spans="1:14" x14ac:dyDescent="0.25">
      <c r="A44">
        <v>1040134</v>
      </c>
      <c r="B44">
        <v>1040122</v>
      </c>
      <c r="C44" t="e">
        <f>'4 UG collection sys impedance_1'!#REF!/1000</f>
        <v>#REF!</v>
      </c>
      <c r="D44" t="s">
        <v>20</v>
      </c>
      <c r="E44" t="e">
        <f t="shared" si="5"/>
        <v>#REF!</v>
      </c>
      <c r="F44" t="e">
        <f t="shared" si="6"/>
        <v>#REF!</v>
      </c>
      <c r="G44" t="e">
        <f t="shared" si="7"/>
        <v>#REF!</v>
      </c>
      <c r="H44" t="e">
        <f t="shared" si="8"/>
        <v>#REF!</v>
      </c>
      <c r="I44" t="e">
        <f t="shared" si="9"/>
        <v>#REF!</v>
      </c>
      <c r="J44">
        <v>0.21952188720000004</v>
      </c>
      <c r="K44">
        <v>9.9406137600000027E-2</v>
      </c>
      <c r="L44">
        <v>0.73312026480000014</v>
      </c>
      <c r="M44">
        <v>0.27129591720000007</v>
      </c>
      <c r="N44" t="e">
        <f>'4 UG collection sys impedance_1'!#REF!/1000</f>
        <v>#REF!</v>
      </c>
    </row>
    <row r="45" spans="1:14" x14ac:dyDescent="0.25">
      <c r="A45">
        <v>1040122</v>
      </c>
      <c r="B45">
        <v>1040004</v>
      </c>
      <c r="C45" t="e">
        <f>'4 UG collection sys impedance_1'!#REF!/1000</f>
        <v>#REF!</v>
      </c>
      <c r="D45" t="s">
        <v>20</v>
      </c>
      <c r="E45" t="e">
        <f t="shared" si="5"/>
        <v>#REF!</v>
      </c>
      <c r="F45" t="e">
        <f t="shared" si="6"/>
        <v>#REF!</v>
      </c>
      <c r="G45" t="e">
        <f t="shared" si="7"/>
        <v>#REF!</v>
      </c>
      <c r="H45" t="e">
        <f t="shared" si="8"/>
        <v>#REF!</v>
      </c>
      <c r="I45" t="e">
        <f t="shared" si="9"/>
        <v>#REF!</v>
      </c>
      <c r="J45">
        <v>0.26701166799999998</v>
      </c>
      <c r="K45">
        <v>0.12091094400000001</v>
      </c>
      <c r="L45">
        <v>0.89171821200000001</v>
      </c>
      <c r="M45">
        <v>0.32998611800000005</v>
      </c>
      <c r="N45" t="e">
        <f>'4 UG collection sys impedance_1'!#REF!/1000</f>
        <v>#REF!</v>
      </c>
    </row>
    <row r="46" spans="1:14" x14ac:dyDescent="0.25">
      <c r="A46">
        <v>1040004</v>
      </c>
      <c r="B46">
        <v>1040159</v>
      </c>
      <c r="C46" t="e">
        <f>'4 UG collection sys impedance_1'!#REF!/1000</f>
        <v>#REF!</v>
      </c>
      <c r="D46" t="s">
        <v>20</v>
      </c>
      <c r="E46" t="e">
        <f t="shared" si="5"/>
        <v>#REF!</v>
      </c>
      <c r="F46" t="e">
        <f t="shared" si="6"/>
        <v>#REF!</v>
      </c>
      <c r="G46" t="e">
        <f t="shared" si="7"/>
        <v>#REF!</v>
      </c>
      <c r="H46" t="e">
        <f t="shared" si="8"/>
        <v>#REF!</v>
      </c>
      <c r="I46" t="e">
        <f t="shared" si="9"/>
        <v>#REF!</v>
      </c>
      <c r="J46">
        <v>0.1595513378</v>
      </c>
      <c r="K46">
        <v>7.2249662399999998E-2</v>
      </c>
      <c r="L46">
        <v>0.5328412602</v>
      </c>
      <c r="M46">
        <v>0.19718137030000002</v>
      </c>
      <c r="N46" t="e">
        <f>'4 UG collection sys impedance_1'!#REF!/1000</f>
        <v>#REF!</v>
      </c>
    </row>
    <row r="47" spans="1:14" x14ac:dyDescent="0.25">
      <c r="A47">
        <v>1040072</v>
      </c>
      <c r="B47">
        <v>1040030</v>
      </c>
      <c r="C47" t="e">
        <f>'4 UG collection sys impedance_1'!#REF!/1000</f>
        <v>#REF!</v>
      </c>
      <c r="D47" t="s">
        <v>20</v>
      </c>
      <c r="E47" t="e">
        <f t="shared" si="5"/>
        <v>#REF!</v>
      </c>
      <c r="F47" t="e">
        <f t="shared" si="6"/>
        <v>#REF!</v>
      </c>
      <c r="G47" t="e">
        <f t="shared" si="7"/>
        <v>#REF!</v>
      </c>
      <c r="H47" t="e">
        <f t="shared" si="8"/>
        <v>#REF!</v>
      </c>
      <c r="I47" t="e">
        <f t="shared" si="9"/>
        <v>#REF!</v>
      </c>
      <c r="J47">
        <v>0.16016114519999999</v>
      </c>
      <c r="K47">
        <v>7.2525801599999995E-2</v>
      </c>
      <c r="L47">
        <v>0.53487778679999987</v>
      </c>
      <c r="M47">
        <v>0.19793500020000002</v>
      </c>
      <c r="N47" t="e">
        <f>'4 UG collection sys impedance_1'!#REF!/1000</f>
        <v>#REF!</v>
      </c>
    </row>
    <row r="48" spans="1:14" x14ac:dyDescent="0.25">
      <c r="A48">
        <v>1040030</v>
      </c>
      <c r="B48">
        <v>1040054</v>
      </c>
      <c r="C48" t="e">
        <f>'4 UG collection sys impedance_1'!#REF!/1000</f>
        <v>#REF!</v>
      </c>
      <c r="D48" t="s">
        <v>20</v>
      </c>
      <c r="E48" t="e">
        <f t="shared" si="5"/>
        <v>#REF!</v>
      </c>
      <c r="F48" t="e">
        <f t="shared" si="6"/>
        <v>#REF!</v>
      </c>
      <c r="G48" t="e">
        <f t="shared" si="7"/>
        <v>#REF!</v>
      </c>
      <c r="H48" t="e">
        <f t="shared" si="8"/>
        <v>#REF!</v>
      </c>
      <c r="I48" t="e">
        <f t="shared" si="9"/>
        <v>#REF!</v>
      </c>
      <c r="J48">
        <v>0.30291661340000003</v>
      </c>
      <c r="K48">
        <v>0.1371697872</v>
      </c>
      <c r="L48">
        <v>1.0116271805999999</v>
      </c>
      <c r="M48">
        <v>0.37435921090000007</v>
      </c>
      <c r="N48" t="e">
        <f>'4 UG collection sys impedance_1'!#REF!/1000</f>
        <v>#REF!</v>
      </c>
    </row>
    <row r="49" spans="1:14" x14ac:dyDescent="0.25">
      <c r="A49">
        <v>1040054</v>
      </c>
      <c r="B49">
        <v>1040159</v>
      </c>
      <c r="C49" t="e">
        <f>'4 UG collection sys impedance_1'!#REF!/1000</f>
        <v>#REF!</v>
      </c>
      <c r="D49" t="s">
        <v>20</v>
      </c>
      <c r="E49" t="e">
        <f t="shared" si="5"/>
        <v>#REF!</v>
      </c>
      <c r="F49" t="e">
        <f t="shared" si="6"/>
        <v>#REF!</v>
      </c>
      <c r="G49" t="e">
        <f t="shared" si="7"/>
        <v>#REF!</v>
      </c>
      <c r="H49" t="e">
        <f t="shared" si="8"/>
        <v>#REF!</v>
      </c>
      <c r="I49" t="e">
        <f t="shared" si="9"/>
        <v>#REF!</v>
      </c>
      <c r="J49">
        <v>0.17296712180000001</v>
      </c>
      <c r="K49">
        <v>7.8324734400000012E-2</v>
      </c>
      <c r="L49">
        <v>0.57764491620000002</v>
      </c>
      <c r="M49">
        <v>0.21376125430000001</v>
      </c>
      <c r="N49" t="e">
        <f>'4 UG collection sys impedance_1'!#REF!/1000</f>
        <v>#REF!</v>
      </c>
    </row>
    <row r="50" spans="1:14" x14ac:dyDescent="0.25">
      <c r="A50">
        <v>1040159</v>
      </c>
      <c r="B50">
        <v>1040119</v>
      </c>
      <c r="C50" t="e">
        <f>'4 UG collection sys impedance_1'!#REF!/1000</f>
        <v>#REF!</v>
      </c>
      <c r="D50" t="s">
        <v>22</v>
      </c>
      <c r="E50" t="e">
        <f t="shared" si="5"/>
        <v>#REF!</v>
      </c>
      <c r="F50" t="e">
        <f t="shared" si="6"/>
        <v>#REF!</v>
      </c>
      <c r="G50" t="e">
        <f t="shared" si="7"/>
        <v>#REF!</v>
      </c>
      <c r="H50" t="e">
        <f t="shared" si="8"/>
        <v>#REF!</v>
      </c>
      <c r="I50" t="e">
        <f t="shared" si="9"/>
        <v>#REF!</v>
      </c>
      <c r="J50">
        <v>8.796498580000002E-2</v>
      </c>
      <c r="K50">
        <v>8.0315856600000013E-2</v>
      </c>
      <c r="L50">
        <v>0.50675480950000007</v>
      </c>
      <c r="M50">
        <v>0.19314051230000004</v>
      </c>
      <c r="N50" t="e">
        <f>'4 UG collection sys impedance_1'!#REF!/1000</f>
        <v>#REF!</v>
      </c>
    </row>
    <row r="51" spans="1:14" x14ac:dyDescent="0.25">
      <c r="A51">
        <v>1040119</v>
      </c>
      <c r="B51">
        <v>1040087</v>
      </c>
      <c r="C51" t="e">
        <f>'4 UG collection sys impedance_1'!#REF!/1000</f>
        <v>#REF!</v>
      </c>
      <c r="D51" t="s">
        <v>22</v>
      </c>
      <c r="E51" t="e">
        <f t="shared" si="5"/>
        <v>#REF!</v>
      </c>
      <c r="F51" t="e">
        <f t="shared" si="6"/>
        <v>#REF!</v>
      </c>
      <c r="G51" t="e">
        <f t="shared" si="7"/>
        <v>#REF!</v>
      </c>
      <c r="H51" t="e">
        <f t="shared" si="8"/>
        <v>#REF!</v>
      </c>
      <c r="I51" t="e">
        <f t="shared" si="9"/>
        <v>#REF!</v>
      </c>
      <c r="J51">
        <v>0.11340539160000002</v>
      </c>
      <c r="K51">
        <v>0.10354405320000003</v>
      </c>
      <c r="L51">
        <v>0.6533136690000001</v>
      </c>
      <c r="M51">
        <v>0.24899879460000002</v>
      </c>
      <c r="N51" t="e">
        <f>'4 UG collection sys impedance_1'!#REF!/1000</f>
        <v>#REF!</v>
      </c>
    </row>
    <row r="52" spans="1:14" x14ac:dyDescent="0.25">
      <c r="A52">
        <v>1040087</v>
      </c>
      <c r="B52">
        <v>1040167</v>
      </c>
      <c r="C52" t="e">
        <f>'4 UG collection sys impedance_1'!#REF!/1000</f>
        <v>#REF!</v>
      </c>
      <c r="D52" t="s">
        <v>22</v>
      </c>
      <c r="E52" t="e">
        <f t="shared" si="5"/>
        <v>#REF!</v>
      </c>
      <c r="F52" t="e">
        <f t="shared" si="6"/>
        <v>#REF!</v>
      </c>
      <c r="G52" t="e">
        <f t="shared" si="7"/>
        <v>#REF!</v>
      </c>
      <c r="H52" t="e">
        <f t="shared" si="8"/>
        <v>#REF!</v>
      </c>
      <c r="I52" t="e">
        <f t="shared" si="9"/>
        <v>#REF!</v>
      </c>
      <c r="J52">
        <v>9.3617373800000001E-2</v>
      </c>
      <c r="K52">
        <v>8.5476732600000008E-2</v>
      </c>
      <c r="L52">
        <v>0.53931747950000009</v>
      </c>
      <c r="M52">
        <v>0.20555119030000002</v>
      </c>
      <c r="N52" t="e">
        <f>'4 UG collection sys impedance_1'!#REF!/1000</f>
        <v>#REF!</v>
      </c>
    </row>
    <row r="53" spans="1:14" x14ac:dyDescent="0.25">
      <c r="A53">
        <v>1040167</v>
      </c>
      <c r="B53">
        <v>1040089</v>
      </c>
      <c r="C53" t="e">
        <f>'4 UG collection sys impedance_1'!#REF!/1000</f>
        <v>#REF!</v>
      </c>
      <c r="D53" t="s">
        <v>22</v>
      </c>
      <c r="E53" t="e">
        <f t="shared" si="5"/>
        <v>#REF!</v>
      </c>
      <c r="F53" t="e">
        <f t="shared" si="6"/>
        <v>#REF!</v>
      </c>
      <c r="G53" t="e">
        <f t="shared" si="7"/>
        <v>#REF!</v>
      </c>
      <c r="H53" t="e">
        <f t="shared" si="8"/>
        <v>#REF!</v>
      </c>
      <c r="I53" t="e">
        <f t="shared" si="9"/>
        <v>#REF!</v>
      </c>
      <c r="J53">
        <v>7.0162723600000004E-2</v>
      </c>
      <c r="K53">
        <v>6.4061617200000004E-2</v>
      </c>
      <c r="L53">
        <v>0.40419829900000004</v>
      </c>
      <c r="M53">
        <v>0.1540529366</v>
      </c>
      <c r="N53" t="e">
        <f>'4 UG collection sys impedance_1'!#REF!/1000</f>
        <v>#REF!</v>
      </c>
    </row>
    <row r="54" spans="1:14" x14ac:dyDescent="0.25">
      <c r="A54">
        <v>1040089</v>
      </c>
      <c r="B54">
        <v>1040126</v>
      </c>
      <c r="C54" t="e">
        <f>'4 UG collection sys impedance_1'!#REF!/1000</f>
        <v>#REF!</v>
      </c>
      <c r="D54" t="s">
        <v>24</v>
      </c>
      <c r="E54" t="e">
        <f t="shared" si="5"/>
        <v>#REF!</v>
      </c>
      <c r="F54" t="e">
        <f t="shared" si="6"/>
        <v>#REF!</v>
      </c>
      <c r="G54" t="e">
        <f t="shared" si="7"/>
        <v>#REF!</v>
      </c>
      <c r="H54" t="e">
        <f t="shared" si="8"/>
        <v>#REF!</v>
      </c>
      <c r="I54" t="e">
        <f t="shared" si="9"/>
        <v>#REF!</v>
      </c>
      <c r="J54">
        <v>7.1065206799999989E-2</v>
      </c>
      <c r="K54">
        <v>9.3907594699999986E-2</v>
      </c>
      <c r="L54">
        <v>0.22334779279999997</v>
      </c>
      <c r="M54">
        <v>6.5989120599999992E-2</v>
      </c>
      <c r="N54" t="e">
        <f>'4 UG collection sys impedance_1'!#REF!/1000</f>
        <v>#REF!</v>
      </c>
    </row>
    <row r="55" spans="1:14" x14ac:dyDescent="0.25">
      <c r="A55">
        <v>1040126</v>
      </c>
      <c r="B55">
        <v>1040018</v>
      </c>
      <c r="C55" t="e">
        <f>'4 UG collection sys impedance_1'!#REF!/1000</f>
        <v>#REF!</v>
      </c>
      <c r="D55" t="s">
        <v>24</v>
      </c>
      <c r="E55" t="e">
        <f t="shared" si="5"/>
        <v>#REF!</v>
      </c>
      <c r="F55" t="e">
        <f t="shared" si="6"/>
        <v>#REF!</v>
      </c>
      <c r="G55" t="e">
        <f t="shared" si="7"/>
        <v>#REF!</v>
      </c>
      <c r="H55" t="e">
        <f t="shared" si="8"/>
        <v>#REF!</v>
      </c>
      <c r="I55" t="e">
        <f t="shared" si="9"/>
        <v>#REF!</v>
      </c>
      <c r="J55">
        <v>5.3541303200000001E-2</v>
      </c>
      <c r="K55">
        <v>7.0751007800000001E-2</v>
      </c>
      <c r="L55">
        <v>0.1682726672</v>
      </c>
      <c r="M55">
        <v>4.9716924400000001E-2</v>
      </c>
      <c r="N55" t="e">
        <f>'4 UG collection sys impedance_1'!#REF!/1000</f>
        <v>#REF!</v>
      </c>
    </row>
    <row r="56" spans="1:14" x14ac:dyDescent="0.25">
      <c r="A56">
        <v>1040018</v>
      </c>
      <c r="B56">
        <v>1000000</v>
      </c>
      <c r="C56" t="e">
        <f>'4 UG collection sys impedance_1'!#REF!/1000</f>
        <v>#REF!</v>
      </c>
      <c r="D56" t="s">
        <v>24</v>
      </c>
      <c r="E56" t="e">
        <f t="shared" si="5"/>
        <v>#REF!</v>
      </c>
      <c r="F56" t="e">
        <f t="shared" si="6"/>
        <v>#REF!</v>
      </c>
      <c r="G56" t="e">
        <f t="shared" si="7"/>
        <v>#REF!</v>
      </c>
      <c r="H56" t="e">
        <f t="shared" si="8"/>
        <v>#REF!</v>
      </c>
      <c r="I56" t="e">
        <f t="shared" si="9"/>
        <v>#REF!</v>
      </c>
      <c r="J56">
        <v>0.39607163400000001</v>
      </c>
      <c r="K56">
        <v>0.5233803735</v>
      </c>
      <c r="L56">
        <v>1.244796564</v>
      </c>
      <c r="M56">
        <v>0.36778080299999999</v>
      </c>
      <c r="N56" t="e">
        <f>'4 UG collection sys impedance_1'!#REF!/1000</f>
        <v>#REF!</v>
      </c>
    </row>
    <row r="57" spans="1:14" x14ac:dyDescent="0.25">
      <c r="A57">
        <v>1050160</v>
      </c>
      <c r="B57">
        <v>1050137</v>
      </c>
      <c r="C57" t="e">
        <f>'4 UG collection sys impedance_1'!#REF!/1000</f>
        <v>#REF!</v>
      </c>
      <c r="D57" t="s">
        <v>20</v>
      </c>
      <c r="E57" t="e">
        <f t="shared" si="5"/>
        <v>#REF!</v>
      </c>
      <c r="F57" t="e">
        <f t="shared" si="6"/>
        <v>#REF!</v>
      </c>
      <c r="G57" t="e">
        <f t="shared" si="7"/>
        <v>#REF!</v>
      </c>
      <c r="H57" t="e">
        <f t="shared" si="8"/>
        <v>#REF!</v>
      </c>
      <c r="I57" t="e">
        <f t="shared" si="9"/>
        <v>#REF!</v>
      </c>
      <c r="J57">
        <v>0.17543043460000002</v>
      </c>
      <c r="K57">
        <v>7.9440196800000015E-2</v>
      </c>
      <c r="L57">
        <v>0.58587145140000008</v>
      </c>
      <c r="M57">
        <v>0.21680553710000003</v>
      </c>
      <c r="N57" t="e">
        <f>'4 UG collection sys impedance_1'!#REF!/1000</f>
        <v>#REF!</v>
      </c>
    </row>
    <row r="58" spans="1:14" x14ac:dyDescent="0.25">
      <c r="A58">
        <v>1050137</v>
      </c>
      <c r="B58">
        <v>1050132</v>
      </c>
      <c r="C58" t="e">
        <f>'4 UG collection sys impedance_1'!#REF!/1000</f>
        <v>#REF!</v>
      </c>
      <c r="D58" t="s">
        <v>20</v>
      </c>
      <c r="E58" t="e">
        <f t="shared" si="5"/>
        <v>#REF!</v>
      </c>
      <c r="F58" t="e">
        <f t="shared" si="6"/>
        <v>#REF!</v>
      </c>
      <c r="G58" t="e">
        <f t="shared" si="7"/>
        <v>#REF!</v>
      </c>
      <c r="H58" t="e">
        <f t="shared" si="8"/>
        <v>#REF!</v>
      </c>
      <c r="I58" t="e">
        <f t="shared" si="9"/>
        <v>#REF!</v>
      </c>
      <c r="J58">
        <v>0.22189872519999998</v>
      </c>
      <c r="K58">
        <v>0.10048244160000001</v>
      </c>
      <c r="L58">
        <v>0.74105800679999989</v>
      </c>
      <c r="M58">
        <v>0.27423333020000001</v>
      </c>
      <c r="N58" t="e">
        <f>'4 UG collection sys impedance_1'!#REF!/1000</f>
        <v>#REF!</v>
      </c>
    </row>
    <row r="59" spans="1:14" x14ac:dyDescent="0.25">
      <c r="A59">
        <v>1050132</v>
      </c>
      <c r="B59">
        <v>1050046</v>
      </c>
      <c r="C59" t="e">
        <f>'4 UG collection sys impedance_1'!#REF!/1000</f>
        <v>#REF!</v>
      </c>
      <c r="D59" t="s">
        <v>20</v>
      </c>
      <c r="E59" t="e">
        <f t="shared" si="5"/>
        <v>#REF!</v>
      </c>
      <c r="F59" t="e">
        <f t="shared" si="6"/>
        <v>#REF!</v>
      </c>
      <c r="G59" t="e">
        <f t="shared" si="7"/>
        <v>#REF!</v>
      </c>
      <c r="H59" t="e">
        <f t="shared" si="8"/>
        <v>#REF!</v>
      </c>
      <c r="I59" t="e">
        <f t="shared" si="9"/>
        <v>#REF!</v>
      </c>
      <c r="J59">
        <v>0.16384093520000001</v>
      </c>
      <c r="K59">
        <v>7.4192121600000008E-2</v>
      </c>
      <c r="L59">
        <v>0.54716689679999997</v>
      </c>
      <c r="M59">
        <v>0.20248266520000002</v>
      </c>
      <c r="N59" t="e">
        <f>'4 UG collection sys impedance_1'!#REF!/1000</f>
        <v>#REF!</v>
      </c>
    </row>
    <row r="60" spans="1:14" x14ac:dyDescent="0.25">
      <c r="A60">
        <v>1050192</v>
      </c>
      <c r="B60">
        <v>1050099</v>
      </c>
      <c r="C60" t="e">
        <f>'4 UG collection sys impedance_1'!#REF!/1000</f>
        <v>#REF!</v>
      </c>
      <c r="D60" t="s">
        <v>20</v>
      </c>
      <c r="E60" t="e">
        <f t="shared" si="5"/>
        <v>#REF!</v>
      </c>
      <c r="F60" t="e">
        <f t="shared" si="6"/>
        <v>#REF!</v>
      </c>
      <c r="G60" t="e">
        <f t="shared" si="7"/>
        <v>#REF!</v>
      </c>
      <c r="H60" t="e">
        <f t="shared" si="8"/>
        <v>#REF!</v>
      </c>
      <c r="I60" t="e">
        <f t="shared" si="9"/>
        <v>#REF!</v>
      </c>
      <c r="J60">
        <v>0.16804767239999999</v>
      </c>
      <c r="K60">
        <v>7.6097059200000011E-2</v>
      </c>
      <c r="L60">
        <v>0.5612158116</v>
      </c>
      <c r="M60">
        <v>0.20768155740000002</v>
      </c>
      <c r="N60" t="e">
        <f>'4 UG collection sys impedance_1'!#REF!/1000</f>
        <v>#REF!</v>
      </c>
    </row>
    <row r="61" spans="1:14" x14ac:dyDescent="0.25">
      <c r="A61">
        <v>1050099</v>
      </c>
      <c r="B61">
        <v>1050046</v>
      </c>
      <c r="C61" t="e">
        <f>'4 UG collection sys impedance_1'!#REF!/1000</f>
        <v>#REF!</v>
      </c>
      <c r="D61" t="s">
        <v>20</v>
      </c>
      <c r="E61" t="e">
        <f t="shared" si="5"/>
        <v>#REF!</v>
      </c>
      <c r="F61" t="e">
        <f t="shared" si="6"/>
        <v>#REF!</v>
      </c>
      <c r="G61" t="e">
        <f t="shared" si="7"/>
        <v>#REF!</v>
      </c>
      <c r="H61" t="e">
        <f t="shared" si="8"/>
        <v>#REF!</v>
      </c>
      <c r="I61" t="e">
        <f t="shared" si="9"/>
        <v>#REF!</v>
      </c>
      <c r="J61">
        <v>0.22253794760000001</v>
      </c>
      <c r="K61">
        <v>0.10077190080000002</v>
      </c>
      <c r="L61">
        <v>0.74319276840000004</v>
      </c>
      <c r="M61">
        <v>0.27502331260000007</v>
      </c>
      <c r="N61" t="e">
        <f>'4 UG collection sys impedance_1'!#REF!/1000</f>
        <v>#REF!</v>
      </c>
    </row>
    <row r="62" spans="1:14" x14ac:dyDescent="0.25">
      <c r="A62">
        <v>1050046</v>
      </c>
      <c r="B62">
        <v>1050029</v>
      </c>
      <c r="C62" t="e">
        <f>'4 UG collection sys impedance_1'!#REF!/1000</f>
        <v>#REF!</v>
      </c>
      <c r="D62" t="s">
        <v>20</v>
      </c>
      <c r="E62" t="e">
        <f t="shared" si="5"/>
        <v>#REF!</v>
      </c>
      <c r="F62" t="e">
        <f t="shared" si="6"/>
        <v>#REF!</v>
      </c>
      <c r="G62" t="e">
        <f t="shared" si="7"/>
        <v>#REF!</v>
      </c>
      <c r="H62" t="e">
        <f t="shared" si="8"/>
        <v>#REF!</v>
      </c>
      <c r="I62" t="e">
        <f t="shared" si="9"/>
        <v>#REF!</v>
      </c>
      <c r="J62">
        <v>0.21868893919999999</v>
      </c>
      <c r="K62">
        <v>9.9028953599999997E-2</v>
      </c>
      <c r="L62">
        <v>0.73033853279999994</v>
      </c>
      <c r="M62">
        <v>0.2702665192</v>
      </c>
      <c r="N62" t="e">
        <f>'4 UG collection sys impedance_1'!#REF!/1000</f>
        <v>#REF!</v>
      </c>
    </row>
    <row r="63" spans="1:14" x14ac:dyDescent="0.25">
      <c r="A63">
        <v>1050029</v>
      </c>
      <c r="B63">
        <v>1050055</v>
      </c>
      <c r="C63" t="e">
        <f>'4 UG collection sys impedance_1'!#REF!/1000</f>
        <v>#REF!</v>
      </c>
      <c r="D63" t="s">
        <v>22</v>
      </c>
      <c r="E63" t="e">
        <f t="shared" si="5"/>
        <v>#REF!</v>
      </c>
      <c r="F63" t="e">
        <f t="shared" si="6"/>
        <v>#REF!</v>
      </c>
      <c r="G63" t="e">
        <f t="shared" si="7"/>
        <v>#REF!</v>
      </c>
      <c r="H63" t="e">
        <f t="shared" si="8"/>
        <v>#REF!</v>
      </c>
      <c r="I63" t="e">
        <f t="shared" si="9"/>
        <v>#REF!</v>
      </c>
      <c r="J63">
        <v>0.16124694640000001</v>
      </c>
      <c r="K63">
        <v>0.14722547280000001</v>
      </c>
      <c r="L63">
        <v>0.92892262600000008</v>
      </c>
      <c r="M63">
        <v>0.35404220840000006</v>
      </c>
      <c r="N63" t="e">
        <f>'4 UG collection sys impedance_1'!#REF!/1000</f>
        <v>#REF!</v>
      </c>
    </row>
    <row r="64" spans="1:14" x14ac:dyDescent="0.25">
      <c r="A64">
        <v>1050055</v>
      </c>
      <c r="B64">
        <v>1050061</v>
      </c>
      <c r="C64" t="e">
        <f>'4 UG collection sys impedance_1'!#REF!/1000</f>
        <v>#REF!</v>
      </c>
      <c r="D64" t="s">
        <v>22</v>
      </c>
      <c r="E64" t="e">
        <f t="shared" si="5"/>
        <v>#REF!</v>
      </c>
      <c r="F64" t="e">
        <f t="shared" si="6"/>
        <v>#REF!</v>
      </c>
      <c r="G64" t="e">
        <f t="shared" si="7"/>
        <v>#REF!</v>
      </c>
      <c r="H64" t="e">
        <f t="shared" si="8"/>
        <v>#REF!</v>
      </c>
      <c r="I64" t="e">
        <f t="shared" si="9"/>
        <v>#REF!</v>
      </c>
      <c r="J64">
        <v>9.6619642000000006E-2</v>
      </c>
      <c r="K64">
        <v>8.8217934000000012E-2</v>
      </c>
      <c r="L64">
        <v>0.55661315500000008</v>
      </c>
      <c r="M64">
        <v>0.21214312700000004</v>
      </c>
      <c r="N64" t="e">
        <f>'4 UG collection sys impedance_1'!#REF!/1000</f>
        <v>#REF!</v>
      </c>
    </row>
    <row r="65" spans="1:14" x14ac:dyDescent="0.25">
      <c r="A65">
        <v>1050062</v>
      </c>
      <c r="B65">
        <v>1050185</v>
      </c>
      <c r="C65" t="e">
        <f>'4 UG collection sys impedance_1'!#REF!/1000</f>
        <v>#REF!</v>
      </c>
      <c r="D65" t="s">
        <v>22</v>
      </c>
      <c r="E65" t="e">
        <f t="shared" si="5"/>
        <v>#REF!</v>
      </c>
      <c r="F65" t="e">
        <f t="shared" si="6"/>
        <v>#REF!</v>
      </c>
      <c r="G65" t="e">
        <f t="shared" si="7"/>
        <v>#REF!</v>
      </c>
      <c r="H65" t="e">
        <f t="shared" si="8"/>
        <v>#REF!</v>
      </c>
      <c r="I65" t="e">
        <f t="shared" si="9"/>
        <v>#REF!</v>
      </c>
      <c r="J65">
        <v>0.10877339859999999</v>
      </c>
      <c r="K65">
        <v>9.9314842200000003E-2</v>
      </c>
      <c r="L65">
        <v>0.62662936149999993</v>
      </c>
      <c r="M65">
        <v>0.23882854910000001</v>
      </c>
      <c r="N65" t="e">
        <f>'4 UG collection sys impedance_1'!#REF!/1000</f>
        <v>#REF!</v>
      </c>
    </row>
    <row r="66" spans="1:14" x14ac:dyDescent="0.25">
      <c r="A66">
        <v>1050185</v>
      </c>
      <c r="B66">
        <v>1050065</v>
      </c>
      <c r="C66" t="e">
        <f>'4 UG collection sys impedance_1'!#REF!/1000</f>
        <v>#REF!</v>
      </c>
      <c r="D66" t="s">
        <v>22</v>
      </c>
      <c r="E66" t="e">
        <f t="shared" si="5"/>
        <v>#REF!</v>
      </c>
      <c r="F66" t="e">
        <f t="shared" si="6"/>
        <v>#REF!</v>
      </c>
      <c r="G66" t="e">
        <f t="shared" si="7"/>
        <v>#REF!</v>
      </c>
      <c r="H66" t="e">
        <f t="shared" si="8"/>
        <v>#REF!</v>
      </c>
      <c r="I66" t="e">
        <f t="shared" si="9"/>
        <v>#REF!</v>
      </c>
      <c r="J66">
        <v>7.3376886200000005E-2</v>
      </c>
      <c r="K66">
        <v>6.6996287400000007E-2</v>
      </c>
      <c r="L66">
        <v>0.42271467050000006</v>
      </c>
      <c r="M66">
        <v>0.16111011970000003</v>
      </c>
      <c r="N66" t="e">
        <f>'4 UG collection sys impedance_1'!#REF!/1000</f>
        <v>#REF!</v>
      </c>
    </row>
    <row r="67" spans="1:14" x14ac:dyDescent="0.25">
      <c r="A67">
        <v>1050065</v>
      </c>
      <c r="B67">
        <v>1050121</v>
      </c>
      <c r="C67" t="e">
        <f>'4 UG collection sys impedance_1'!#REF!/1000</f>
        <v>#REF!</v>
      </c>
      <c r="D67" t="s">
        <v>24</v>
      </c>
      <c r="E67" t="e">
        <f t="shared" ref="E67:E98" si="10">J67/C67</f>
        <v>#REF!</v>
      </c>
      <c r="F67" t="e">
        <f t="shared" ref="F67:F98" si="11">K67/C67</f>
        <v>#REF!</v>
      </c>
      <c r="G67" t="e">
        <f t="shared" ref="G67:G98" si="12">L67/C67</f>
        <v>#REF!</v>
      </c>
      <c r="H67" t="e">
        <f t="shared" ref="H67:H98" si="13">M67/C67</f>
        <v>#REF!</v>
      </c>
      <c r="I67" t="e">
        <f t="shared" ref="I67:I98" si="14">N67/C67</f>
        <v>#REF!</v>
      </c>
      <c r="J67">
        <v>0.11612028680000001</v>
      </c>
      <c r="K67">
        <v>0.15344466470000001</v>
      </c>
      <c r="L67">
        <v>0.36494947280000001</v>
      </c>
      <c r="M67">
        <v>0.10782598060000001</v>
      </c>
      <c r="N67" t="e">
        <f>'4 UG collection sys impedance_1'!#REF!/1000</f>
        <v>#REF!</v>
      </c>
    </row>
    <row r="68" spans="1:14" x14ac:dyDescent="0.25">
      <c r="A68">
        <v>1050121</v>
      </c>
      <c r="B68">
        <v>1050128</v>
      </c>
      <c r="C68" t="e">
        <f>'4 UG collection sys impedance_1'!#REF!/1000</f>
        <v>#REF!</v>
      </c>
      <c r="D68" t="s">
        <v>24</v>
      </c>
      <c r="E68" t="e">
        <f t="shared" si="10"/>
        <v>#REF!</v>
      </c>
      <c r="F68" t="e">
        <f t="shared" si="11"/>
        <v>#REF!</v>
      </c>
      <c r="G68" t="e">
        <f t="shared" si="12"/>
        <v>#REF!</v>
      </c>
      <c r="H68" t="e">
        <f t="shared" si="13"/>
        <v>#REF!</v>
      </c>
      <c r="I68" t="e">
        <f t="shared" si="14"/>
        <v>#REF!</v>
      </c>
      <c r="J68">
        <v>6.21736892E-2</v>
      </c>
      <c r="K68">
        <v>8.2158089300000001E-2</v>
      </c>
      <c r="L68">
        <v>0.1954030232</v>
      </c>
      <c r="M68">
        <v>5.7732711399999991E-2</v>
      </c>
      <c r="N68" t="e">
        <f>'4 UG collection sys impedance_1'!#REF!/1000</f>
        <v>#REF!</v>
      </c>
    </row>
    <row r="69" spans="1:14" x14ac:dyDescent="0.25">
      <c r="A69">
        <v>1050128</v>
      </c>
      <c r="B69">
        <v>1000000</v>
      </c>
      <c r="C69" t="e">
        <f>'4 UG collection sys impedance_1'!#REF!/1000</f>
        <v>#REF!</v>
      </c>
      <c r="D69" t="s">
        <v>24</v>
      </c>
      <c r="E69" t="e">
        <f t="shared" si="10"/>
        <v>#REF!</v>
      </c>
      <c r="F69" t="e">
        <f t="shared" si="11"/>
        <v>#REF!</v>
      </c>
      <c r="G69" t="e">
        <f t="shared" si="12"/>
        <v>#REF!</v>
      </c>
      <c r="H69" t="e">
        <f t="shared" si="13"/>
        <v>#REF!</v>
      </c>
      <c r="I69" t="e">
        <f t="shared" si="14"/>
        <v>#REF!</v>
      </c>
      <c r="J69">
        <v>0.1276470972</v>
      </c>
      <c r="K69">
        <v>0.16867652129999999</v>
      </c>
      <c r="L69">
        <v>0.40117659119999993</v>
      </c>
      <c r="M69">
        <v>0.11852944739999999</v>
      </c>
      <c r="N69" t="e">
        <f>'4 UG collection sys impedance_1'!#REF!/1000</f>
        <v>#REF!</v>
      </c>
    </row>
    <row r="70" spans="1:14" x14ac:dyDescent="0.25">
      <c r="A70">
        <v>1060197</v>
      </c>
      <c r="B70">
        <v>1060017</v>
      </c>
      <c r="C70" t="e">
        <f>'4 UG collection sys impedance_1'!#REF!/1000</f>
        <v>#REF!</v>
      </c>
      <c r="D70" t="s">
        <v>20</v>
      </c>
      <c r="E70" t="e">
        <f t="shared" si="10"/>
        <v>#REF!</v>
      </c>
      <c r="F70" t="e">
        <f t="shared" si="11"/>
        <v>#REF!</v>
      </c>
      <c r="G70" t="e">
        <f t="shared" si="12"/>
        <v>#REF!</v>
      </c>
      <c r="H70" t="e">
        <f t="shared" si="13"/>
        <v>#REF!</v>
      </c>
      <c r="I70" t="e">
        <f t="shared" si="14"/>
        <v>#REF!</v>
      </c>
      <c r="J70">
        <v>0.16020418119999999</v>
      </c>
      <c r="K70">
        <v>7.2545289600000007E-2</v>
      </c>
      <c r="L70">
        <v>0.53502151079999993</v>
      </c>
      <c r="M70">
        <v>0.1979881862</v>
      </c>
      <c r="N70" t="e">
        <f>'4 UG collection sys impedance_1'!#REF!/1000</f>
        <v>#REF!</v>
      </c>
    </row>
    <row r="71" spans="1:14" x14ac:dyDescent="0.25">
      <c r="A71">
        <v>1060173</v>
      </c>
      <c r="B71">
        <v>1060017</v>
      </c>
      <c r="C71" t="e">
        <f>'4 UG collection sys impedance_1'!#REF!/1000</f>
        <v>#REF!</v>
      </c>
      <c r="D71" t="s">
        <v>20</v>
      </c>
      <c r="E71" t="e">
        <f t="shared" si="10"/>
        <v>#REF!</v>
      </c>
      <c r="F71" t="e">
        <f t="shared" si="11"/>
        <v>#REF!</v>
      </c>
      <c r="G71" t="e">
        <f t="shared" si="12"/>
        <v>#REF!</v>
      </c>
      <c r="H71" t="e">
        <f t="shared" si="13"/>
        <v>#REF!</v>
      </c>
      <c r="I71" t="e">
        <f t="shared" si="14"/>
        <v>#REF!</v>
      </c>
      <c r="J71">
        <v>0.20654201759999999</v>
      </c>
      <c r="K71">
        <v>9.3528460800000005E-2</v>
      </c>
      <c r="L71">
        <v>0.68977239840000004</v>
      </c>
      <c r="M71">
        <v>0.25525475760000005</v>
      </c>
      <c r="N71" t="e">
        <f>'4 UG collection sys impedance_1'!#REF!/1000</f>
        <v>#REF!</v>
      </c>
    </row>
    <row r="72" spans="1:14" x14ac:dyDescent="0.25">
      <c r="A72">
        <v>1060017</v>
      </c>
      <c r="B72">
        <v>1060050</v>
      </c>
      <c r="C72" t="e">
        <f>'4 UG collection sys impedance_1'!#REF!/1000</f>
        <v>#REF!</v>
      </c>
      <c r="D72" t="s">
        <v>20</v>
      </c>
      <c r="E72" t="e">
        <f t="shared" si="10"/>
        <v>#REF!</v>
      </c>
      <c r="F72" t="e">
        <f t="shared" si="11"/>
        <v>#REF!</v>
      </c>
      <c r="G72" t="e">
        <f t="shared" si="12"/>
        <v>#REF!</v>
      </c>
      <c r="H72" t="e">
        <f t="shared" si="13"/>
        <v>#REF!</v>
      </c>
      <c r="I72" t="e">
        <f t="shared" si="14"/>
        <v>#REF!</v>
      </c>
      <c r="J72">
        <v>0.26969684940000005</v>
      </c>
      <c r="K72">
        <v>0.12212687520000001</v>
      </c>
      <c r="L72">
        <v>0.90068570460000008</v>
      </c>
      <c r="M72">
        <v>0.33330459690000008</v>
      </c>
      <c r="N72" t="e">
        <f>'4 UG collection sys impedance_1'!#REF!/1000</f>
        <v>#REF!</v>
      </c>
    </row>
    <row r="73" spans="1:14" x14ac:dyDescent="0.25">
      <c r="A73">
        <v>1060050</v>
      </c>
      <c r="B73">
        <v>1060080</v>
      </c>
      <c r="C73" t="e">
        <f>'4 UG collection sys impedance_1'!#REF!/1000</f>
        <v>#REF!</v>
      </c>
      <c r="D73" t="s">
        <v>20</v>
      </c>
      <c r="E73" t="e">
        <f t="shared" si="10"/>
        <v>#REF!</v>
      </c>
      <c r="F73" t="e">
        <f t="shared" si="11"/>
        <v>#REF!</v>
      </c>
      <c r="G73" t="e">
        <f t="shared" si="12"/>
        <v>#REF!</v>
      </c>
      <c r="H73" t="e">
        <f t="shared" si="13"/>
        <v>#REF!</v>
      </c>
      <c r="I73" t="e">
        <f t="shared" si="14"/>
        <v>#REF!</v>
      </c>
      <c r="J73">
        <v>0.17388069339999998</v>
      </c>
      <c r="K73">
        <v>7.8738427200000002E-2</v>
      </c>
      <c r="L73">
        <v>0.58069590059999998</v>
      </c>
      <c r="M73">
        <v>0.21489029090000003</v>
      </c>
      <c r="N73" t="e">
        <f>'4 UG collection sys impedance_1'!#REF!/1000</f>
        <v>#REF!</v>
      </c>
    </row>
    <row r="74" spans="1:14" x14ac:dyDescent="0.25">
      <c r="A74">
        <v>1060080</v>
      </c>
      <c r="B74">
        <v>1060199</v>
      </c>
      <c r="C74" t="e">
        <f>'4 UG collection sys impedance_1'!#REF!/1000</f>
        <v>#REF!</v>
      </c>
      <c r="D74" t="s">
        <v>20</v>
      </c>
      <c r="E74" t="e">
        <f t="shared" si="10"/>
        <v>#REF!</v>
      </c>
      <c r="F74" t="e">
        <f t="shared" si="11"/>
        <v>#REF!</v>
      </c>
      <c r="G74" t="e">
        <f t="shared" si="12"/>
        <v>#REF!</v>
      </c>
      <c r="H74" t="e">
        <f t="shared" si="13"/>
        <v>#REF!</v>
      </c>
      <c r="I74" t="e">
        <f t="shared" si="14"/>
        <v>#REF!</v>
      </c>
      <c r="J74">
        <v>0.20058165880000001</v>
      </c>
      <c r="K74">
        <v>9.0829430400000022E-2</v>
      </c>
      <c r="L74">
        <v>0.66986704919999995</v>
      </c>
      <c r="M74">
        <v>0.24788865380000003</v>
      </c>
      <c r="N74" t="e">
        <f>'4 UG collection sys impedance_1'!#REF!/1000</f>
        <v>#REF!</v>
      </c>
    </row>
    <row r="75" spans="1:14" x14ac:dyDescent="0.25">
      <c r="A75">
        <v>1060125</v>
      </c>
      <c r="B75">
        <v>1060199</v>
      </c>
      <c r="C75" t="e">
        <f>'4 UG collection sys impedance_1'!#REF!/1000</f>
        <v>#REF!</v>
      </c>
      <c r="D75" t="s">
        <v>20</v>
      </c>
      <c r="E75" t="e">
        <f t="shared" si="10"/>
        <v>#REF!</v>
      </c>
      <c r="F75" t="e">
        <f t="shared" si="11"/>
        <v>#REF!</v>
      </c>
      <c r="G75" t="e">
        <f t="shared" si="12"/>
        <v>#REF!</v>
      </c>
      <c r="H75" t="e">
        <f t="shared" si="13"/>
        <v>#REF!</v>
      </c>
      <c r="I75" t="e">
        <f t="shared" si="14"/>
        <v>#REF!</v>
      </c>
      <c r="J75">
        <v>0.22911039279999998</v>
      </c>
      <c r="K75">
        <v>0.10374810240000001</v>
      </c>
      <c r="L75">
        <v>0.76514225520000001</v>
      </c>
      <c r="M75">
        <v>0.28314586280000004</v>
      </c>
      <c r="N75" t="e">
        <f>'4 UG collection sys impedance_1'!#REF!/1000</f>
        <v>#REF!</v>
      </c>
    </row>
    <row r="76" spans="1:14" x14ac:dyDescent="0.25">
      <c r="A76">
        <v>1060199</v>
      </c>
      <c r="B76">
        <v>1060123</v>
      </c>
      <c r="C76" t="e">
        <f>'4 UG collection sys impedance_1'!#REF!/1000</f>
        <v>#REF!</v>
      </c>
      <c r="D76" t="s">
        <v>22</v>
      </c>
      <c r="E76" t="e">
        <f t="shared" si="10"/>
        <v>#REF!</v>
      </c>
      <c r="F76" t="e">
        <f t="shared" si="11"/>
        <v>#REF!</v>
      </c>
      <c r="G76" t="e">
        <f t="shared" si="12"/>
        <v>#REF!</v>
      </c>
      <c r="H76" t="e">
        <f t="shared" si="13"/>
        <v>#REF!</v>
      </c>
      <c r="I76" t="e">
        <f t="shared" si="14"/>
        <v>#REF!</v>
      </c>
      <c r="J76">
        <v>0.1711063978</v>
      </c>
      <c r="K76">
        <v>0.15622758060000003</v>
      </c>
      <c r="L76">
        <v>0.98572163950000002</v>
      </c>
      <c r="M76">
        <v>0.37569013430000003</v>
      </c>
      <c r="N76" t="e">
        <f>'4 UG collection sys impedance_1'!#REF!/1000</f>
        <v>#REF!</v>
      </c>
    </row>
    <row r="77" spans="1:14" x14ac:dyDescent="0.25">
      <c r="A77">
        <v>1060123</v>
      </c>
      <c r="B77">
        <v>1060019</v>
      </c>
      <c r="C77" t="e">
        <f>'4 UG collection sys impedance_1'!#REF!/1000</f>
        <v>#REF!</v>
      </c>
      <c r="D77" t="s">
        <v>22</v>
      </c>
      <c r="E77" t="e">
        <f t="shared" si="10"/>
        <v>#REF!</v>
      </c>
      <c r="F77" t="e">
        <f t="shared" si="11"/>
        <v>#REF!</v>
      </c>
      <c r="G77" t="e">
        <f t="shared" si="12"/>
        <v>#REF!</v>
      </c>
      <c r="H77" t="e">
        <f t="shared" si="13"/>
        <v>#REF!</v>
      </c>
      <c r="I77" t="e">
        <f t="shared" si="14"/>
        <v>#REF!</v>
      </c>
      <c r="J77">
        <v>0.28418656939999998</v>
      </c>
      <c r="K77">
        <v>0.25947469380000004</v>
      </c>
      <c r="L77">
        <v>1.6371617585000002</v>
      </c>
      <c r="M77">
        <v>0.62397485890000004</v>
      </c>
      <c r="N77" t="e">
        <f>'4 UG collection sys impedance_1'!#REF!/1000</f>
        <v>#REF!</v>
      </c>
    </row>
    <row r="78" spans="1:14" x14ac:dyDescent="0.25">
      <c r="A78">
        <v>1060081</v>
      </c>
      <c r="B78">
        <v>1060113</v>
      </c>
      <c r="C78" t="e">
        <f>'4 UG collection sys impedance_1'!#REF!/1000</f>
        <v>#REF!</v>
      </c>
      <c r="D78" t="s">
        <v>20</v>
      </c>
      <c r="E78" t="e">
        <f t="shared" si="10"/>
        <v>#REF!</v>
      </c>
      <c r="F78" t="e">
        <f t="shared" si="11"/>
        <v>#REF!</v>
      </c>
      <c r="G78" t="e">
        <f t="shared" si="12"/>
        <v>#REF!</v>
      </c>
      <c r="H78" t="e">
        <f t="shared" si="13"/>
        <v>#REF!</v>
      </c>
      <c r="I78" t="e">
        <f t="shared" si="14"/>
        <v>#REF!</v>
      </c>
      <c r="J78">
        <v>0.16892574460000004</v>
      </c>
      <c r="K78">
        <v>7.6494676800000022E-2</v>
      </c>
      <c r="L78">
        <v>0.56414824140000008</v>
      </c>
      <c r="M78">
        <v>0.20876672210000005</v>
      </c>
      <c r="N78" t="e">
        <f>'4 UG collection sys impedance_1'!#REF!/1000</f>
        <v>#REF!</v>
      </c>
    </row>
    <row r="79" spans="1:14" x14ac:dyDescent="0.25">
      <c r="A79">
        <v>1060113</v>
      </c>
      <c r="B79">
        <v>1060043</v>
      </c>
      <c r="C79" t="e">
        <f>'4 UG collection sys impedance_1'!#REF!/1000</f>
        <v>#REF!</v>
      </c>
      <c r="D79" t="s">
        <v>20</v>
      </c>
      <c r="E79" t="e">
        <f t="shared" si="10"/>
        <v>#REF!</v>
      </c>
      <c r="F79" t="e">
        <f t="shared" si="11"/>
        <v>#REF!</v>
      </c>
      <c r="G79" t="e">
        <f t="shared" si="12"/>
        <v>#REF!</v>
      </c>
      <c r="H79" t="e">
        <f t="shared" si="13"/>
        <v>#REF!</v>
      </c>
      <c r="I79" t="e">
        <f t="shared" si="14"/>
        <v>#REF!</v>
      </c>
      <c r="J79">
        <v>0.16492467920000001</v>
      </c>
      <c r="K79">
        <v>7.4682873600000005E-2</v>
      </c>
      <c r="L79">
        <v>0.55078619279999996</v>
      </c>
      <c r="M79">
        <v>0.20382200920000001</v>
      </c>
      <c r="N79" t="e">
        <f>'4 UG collection sys impedance_1'!#REF!/1000</f>
        <v>#REF!</v>
      </c>
    </row>
    <row r="80" spans="1:14" x14ac:dyDescent="0.25">
      <c r="A80">
        <v>1060043</v>
      </c>
      <c r="B80">
        <v>1060157</v>
      </c>
      <c r="C80" t="e">
        <f>'4 UG collection sys impedance_1'!#REF!/1000</f>
        <v>#REF!</v>
      </c>
      <c r="D80" t="s">
        <v>20</v>
      </c>
      <c r="E80" t="e">
        <f t="shared" si="10"/>
        <v>#REF!</v>
      </c>
      <c r="F80" t="e">
        <f t="shared" si="11"/>
        <v>#REF!</v>
      </c>
      <c r="G80" t="e">
        <f t="shared" si="12"/>
        <v>#REF!</v>
      </c>
      <c r="H80" t="e">
        <f t="shared" si="13"/>
        <v>#REF!</v>
      </c>
      <c r="I80" t="e">
        <f t="shared" si="14"/>
        <v>#REF!</v>
      </c>
      <c r="J80">
        <v>0.20528303440000001</v>
      </c>
      <c r="K80">
        <v>9.2958355200000023E-2</v>
      </c>
      <c r="L80">
        <v>0.68556786960000005</v>
      </c>
      <c r="M80">
        <v>0.25369884440000001</v>
      </c>
      <c r="N80" t="e">
        <f>'4 UG collection sys impedance_1'!#REF!/1000</f>
        <v>#REF!</v>
      </c>
    </row>
    <row r="81" spans="1:14" x14ac:dyDescent="0.25">
      <c r="A81">
        <v>1060157</v>
      </c>
      <c r="B81">
        <v>1060019</v>
      </c>
      <c r="C81" t="e">
        <f>'4 UG collection sys impedance_1'!#REF!/1000</f>
        <v>#REF!</v>
      </c>
      <c r="D81" t="s">
        <v>20</v>
      </c>
      <c r="E81" t="e">
        <f t="shared" si="10"/>
        <v>#REF!</v>
      </c>
      <c r="F81" t="e">
        <f t="shared" si="11"/>
        <v>#REF!</v>
      </c>
      <c r="G81" t="e">
        <f t="shared" si="12"/>
        <v>#REF!</v>
      </c>
      <c r="H81" t="e">
        <f t="shared" si="13"/>
        <v>#REF!</v>
      </c>
      <c r="I81" t="e">
        <f t="shared" si="14"/>
        <v>#REF!</v>
      </c>
      <c r="J81">
        <v>0.16582713140000002</v>
      </c>
      <c r="K81">
        <v>7.5091531200000006E-2</v>
      </c>
      <c r="L81">
        <v>0.55380004259999993</v>
      </c>
      <c r="M81">
        <v>0.20493730390000003</v>
      </c>
      <c r="N81" t="e">
        <f>'4 UG collection sys impedance_1'!#REF!/1000</f>
        <v>#REF!</v>
      </c>
    </row>
    <row r="82" spans="1:14" x14ac:dyDescent="0.25">
      <c r="A82">
        <v>1060019</v>
      </c>
      <c r="B82">
        <v>1000000</v>
      </c>
      <c r="C82" t="e">
        <f>'4 UG collection sys impedance_1'!#REF!/1000</f>
        <v>#REF!</v>
      </c>
      <c r="D82" t="s">
        <v>24</v>
      </c>
      <c r="E82" t="e">
        <f t="shared" si="10"/>
        <v>#REF!</v>
      </c>
      <c r="F82" t="e">
        <f t="shared" si="11"/>
        <v>#REF!</v>
      </c>
      <c r="G82" t="e">
        <f t="shared" si="12"/>
        <v>#REF!</v>
      </c>
      <c r="H82" t="e">
        <f t="shared" si="13"/>
        <v>#REF!</v>
      </c>
      <c r="I82" t="e">
        <f t="shared" si="14"/>
        <v>#REF!</v>
      </c>
      <c r="J82">
        <v>9.1223490399999996E-2</v>
      </c>
      <c r="K82">
        <v>0.12054532659999999</v>
      </c>
      <c r="L82">
        <v>0.2867023984</v>
      </c>
      <c r="M82">
        <v>8.4707526800000002E-2</v>
      </c>
      <c r="N82" t="e">
        <f>'4 UG collection sys impedance_1'!#REF!/1000</f>
        <v>#REF!</v>
      </c>
    </row>
    <row r="83" spans="1:14" x14ac:dyDescent="0.25">
      <c r="A83">
        <v>1070100</v>
      </c>
      <c r="B83">
        <v>1070075</v>
      </c>
      <c r="C83" t="e">
        <f>'4 UG collection sys impedance_1'!#REF!/1000</f>
        <v>#REF!</v>
      </c>
      <c r="D83" t="s">
        <v>20</v>
      </c>
      <c r="E83" t="e">
        <f t="shared" si="10"/>
        <v>#REF!</v>
      </c>
      <c r="F83" t="e">
        <f t="shared" si="11"/>
        <v>#REF!</v>
      </c>
      <c r="G83" t="e">
        <f t="shared" si="12"/>
        <v>#REF!</v>
      </c>
      <c r="H83" t="e">
        <f t="shared" si="13"/>
        <v>#REF!</v>
      </c>
      <c r="I83" t="e">
        <f t="shared" si="14"/>
        <v>#REF!</v>
      </c>
      <c r="J83">
        <v>0.1854913504</v>
      </c>
      <c r="K83">
        <v>8.3996083200000002E-2</v>
      </c>
      <c r="L83">
        <v>0.61947111359999996</v>
      </c>
      <c r="M83">
        <v>0.22923931040000001</v>
      </c>
      <c r="N83" t="e">
        <f>'4 UG collection sys impedance_1'!#REF!/1000</f>
        <v>#REF!</v>
      </c>
    </row>
    <row r="84" spans="1:14" x14ac:dyDescent="0.25">
      <c r="A84">
        <v>1070075</v>
      </c>
      <c r="B84">
        <v>1070194</v>
      </c>
      <c r="C84" t="e">
        <f>'4 UG collection sys impedance_1'!#REF!/1000</f>
        <v>#REF!</v>
      </c>
      <c r="D84" t="s">
        <v>20</v>
      </c>
      <c r="E84" t="e">
        <f t="shared" si="10"/>
        <v>#REF!</v>
      </c>
      <c r="F84" t="e">
        <f t="shared" si="11"/>
        <v>#REF!</v>
      </c>
      <c r="G84" t="e">
        <f t="shared" si="12"/>
        <v>#REF!</v>
      </c>
      <c r="H84" t="e">
        <f t="shared" si="13"/>
        <v>#REF!</v>
      </c>
      <c r="I84" t="e">
        <f t="shared" si="14"/>
        <v>#REF!</v>
      </c>
      <c r="J84">
        <v>0.19173936140000003</v>
      </c>
      <c r="K84">
        <v>8.6825371200000015E-2</v>
      </c>
      <c r="L84">
        <v>0.64033711260000004</v>
      </c>
      <c r="M84">
        <v>0.23696090890000004</v>
      </c>
      <c r="N84" t="e">
        <f>'4 UG collection sys impedance_1'!#REF!/1000</f>
        <v>#REF!</v>
      </c>
    </row>
    <row r="85" spans="1:14" x14ac:dyDescent="0.25">
      <c r="A85">
        <v>1070194</v>
      </c>
      <c r="B85">
        <v>1070110</v>
      </c>
      <c r="C85" t="e">
        <f>'4 UG collection sys impedance_1'!#REF!/1000</f>
        <v>#REF!</v>
      </c>
      <c r="D85" t="s">
        <v>20</v>
      </c>
      <c r="E85" t="e">
        <f t="shared" si="10"/>
        <v>#REF!</v>
      </c>
      <c r="F85" t="e">
        <f t="shared" si="11"/>
        <v>#REF!</v>
      </c>
      <c r="G85" t="e">
        <f t="shared" si="12"/>
        <v>#REF!</v>
      </c>
      <c r="H85" t="e">
        <f t="shared" si="13"/>
        <v>#REF!</v>
      </c>
      <c r="I85" t="e">
        <f t="shared" si="14"/>
        <v>#REF!</v>
      </c>
      <c r="J85">
        <v>0.16573447680000003</v>
      </c>
      <c r="K85">
        <v>7.5049574399999999E-2</v>
      </c>
      <c r="L85">
        <v>0.55349061119999998</v>
      </c>
      <c r="M85">
        <v>0.20482279680000001</v>
      </c>
      <c r="N85" t="e">
        <f>'4 UG collection sys impedance_1'!#REF!/1000</f>
        <v>#REF!</v>
      </c>
    </row>
    <row r="86" spans="1:14" x14ac:dyDescent="0.25">
      <c r="A86">
        <v>1070110</v>
      </c>
      <c r="B86">
        <v>1070186</v>
      </c>
      <c r="C86" t="e">
        <f>'4 UG collection sys impedance_1'!#REF!/1000</f>
        <v>#REF!</v>
      </c>
      <c r="D86" t="s">
        <v>20</v>
      </c>
      <c r="E86" t="e">
        <f t="shared" si="10"/>
        <v>#REF!</v>
      </c>
      <c r="F86" t="e">
        <f t="shared" si="11"/>
        <v>#REF!</v>
      </c>
      <c r="G86" t="e">
        <f t="shared" si="12"/>
        <v>#REF!</v>
      </c>
      <c r="H86" t="e">
        <f t="shared" si="13"/>
        <v>#REF!</v>
      </c>
      <c r="I86" t="e">
        <f t="shared" si="14"/>
        <v>#REF!</v>
      </c>
      <c r="J86">
        <v>0.27508728859999998</v>
      </c>
      <c r="K86">
        <v>0.1245678288</v>
      </c>
      <c r="L86">
        <v>0.91868773739999998</v>
      </c>
      <c r="M86">
        <v>0.33996636610000003</v>
      </c>
      <c r="N86" t="e">
        <f>'4 UG collection sys impedance_1'!#REF!/1000</f>
        <v>#REF!</v>
      </c>
    </row>
    <row r="87" spans="1:14" x14ac:dyDescent="0.25">
      <c r="A87">
        <v>1070031</v>
      </c>
      <c r="B87">
        <v>1070186</v>
      </c>
      <c r="C87" t="e">
        <f>'4 UG collection sys impedance_1'!#REF!/1000</f>
        <v>#REF!</v>
      </c>
      <c r="D87" t="s">
        <v>20</v>
      </c>
      <c r="E87" t="e">
        <f t="shared" si="10"/>
        <v>#REF!</v>
      </c>
      <c r="F87" t="e">
        <f t="shared" si="11"/>
        <v>#REF!</v>
      </c>
      <c r="G87" t="e">
        <f t="shared" si="12"/>
        <v>#REF!</v>
      </c>
      <c r="H87" t="e">
        <f t="shared" si="13"/>
        <v>#REF!</v>
      </c>
      <c r="I87" t="e">
        <f t="shared" si="14"/>
        <v>#REF!</v>
      </c>
      <c r="J87">
        <v>0.16744600580000002</v>
      </c>
      <c r="K87">
        <v>7.5824606400000008E-2</v>
      </c>
      <c r="L87">
        <v>0.55920647219999997</v>
      </c>
      <c r="M87">
        <v>0.20693798830000001</v>
      </c>
      <c r="N87" t="e">
        <f>'4 UG collection sys impedance_1'!#REF!/1000</f>
        <v>#REF!</v>
      </c>
    </row>
    <row r="88" spans="1:14" x14ac:dyDescent="0.25">
      <c r="A88">
        <v>1070108</v>
      </c>
      <c r="B88">
        <v>1070026</v>
      </c>
      <c r="C88" t="e">
        <f>'4 UG collection sys impedance_1'!#REF!/1000</f>
        <v>#REF!</v>
      </c>
      <c r="D88" t="s">
        <v>20</v>
      </c>
      <c r="E88" t="e">
        <f t="shared" si="10"/>
        <v>#REF!</v>
      </c>
      <c r="F88" t="e">
        <f t="shared" si="11"/>
        <v>#REF!</v>
      </c>
      <c r="G88" t="e">
        <f t="shared" si="12"/>
        <v>#REF!</v>
      </c>
      <c r="H88" t="e">
        <f t="shared" si="13"/>
        <v>#REF!</v>
      </c>
      <c r="I88" t="e">
        <f t="shared" si="14"/>
        <v>#REF!</v>
      </c>
      <c r="J88">
        <v>0.19210108640000001</v>
      </c>
      <c r="K88">
        <v>8.6989171200000007E-2</v>
      </c>
      <c r="L88">
        <v>0.64154513759999998</v>
      </c>
      <c r="M88">
        <v>0.23740794640000004</v>
      </c>
      <c r="N88" t="e">
        <f>'4 UG collection sys impedance_1'!#REF!/1000</f>
        <v>#REF!</v>
      </c>
    </row>
    <row r="89" spans="1:14" x14ac:dyDescent="0.25">
      <c r="A89">
        <v>1070026</v>
      </c>
      <c r="B89">
        <v>1070182</v>
      </c>
      <c r="C89" t="e">
        <f>'4 UG collection sys impedance_1'!#REF!/1000</f>
        <v>#REF!</v>
      </c>
      <c r="D89" t="s">
        <v>20</v>
      </c>
      <c r="E89" t="e">
        <f t="shared" si="10"/>
        <v>#REF!</v>
      </c>
      <c r="F89" t="e">
        <f t="shared" si="11"/>
        <v>#REF!</v>
      </c>
      <c r="G89" t="e">
        <f t="shared" si="12"/>
        <v>#REF!</v>
      </c>
      <c r="H89" t="e">
        <f t="shared" si="13"/>
        <v>#REF!</v>
      </c>
      <c r="I89" t="e">
        <f t="shared" si="14"/>
        <v>#REF!</v>
      </c>
      <c r="J89">
        <v>0.45988922559999995</v>
      </c>
      <c r="K89">
        <v>0.20825172479999998</v>
      </c>
      <c r="L89">
        <v>1.5358564703999997</v>
      </c>
      <c r="M89">
        <v>0.5683536656</v>
      </c>
      <c r="N89" t="e">
        <f>'4 UG collection sys impedance_1'!#REF!/1000</f>
        <v>#REF!</v>
      </c>
    </row>
    <row r="90" spans="1:14" x14ac:dyDescent="0.25">
      <c r="A90">
        <v>1070182</v>
      </c>
      <c r="B90">
        <v>1070179</v>
      </c>
      <c r="C90" t="e">
        <f>'4 UG collection sys impedance_1'!#REF!/1000</f>
        <v>#REF!</v>
      </c>
      <c r="D90" t="s">
        <v>20</v>
      </c>
      <c r="E90" t="e">
        <f t="shared" si="10"/>
        <v>#REF!</v>
      </c>
      <c r="F90" t="e">
        <f t="shared" si="11"/>
        <v>#REF!</v>
      </c>
      <c r="G90" t="e">
        <f t="shared" si="12"/>
        <v>#REF!</v>
      </c>
      <c r="H90" t="e">
        <f t="shared" si="13"/>
        <v>#REF!</v>
      </c>
      <c r="I90" t="e">
        <f t="shared" si="14"/>
        <v>#REF!</v>
      </c>
      <c r="J90">
        <v>0.18605774020000002</v>
      </c>
      <c r="K90">
        <v>8.4252561600000012E-2</v>
      </c>
      <c r="L90">
        <v>0.6213626418</v>
      </c>
      <c r="M90">
        <v>0.22993928270000003</v>
      </c>
      <c r="N90" t="e">
        <f>'4 UG collection sys impedance_1'!#REF!/1000</f>
        <v>#REF!</v>
      </c>
    </row>
    <row r="91" spans="1:14" x14ac:dyDescent="0.25">
      <c r="A91">
        <v>1070179</v>
      </c>
      <c r="B91">
        <v>1070133</v>
      </c>
      <c r="C91" t="e">
        <f>'4 UG collection sys impedance_1'!#REF!/1000</f>
        <v>#REF!</v>
      </c>
      <c r="D91" t="s">
        <v>20</v>
      </c>
      <c r="E91" t="e">
        <f t="shared" si="10"/>
        <v>#REF!</v>
      </c>
      <c r="F91" t="e">
        <f t="shared" si="11"/>
        <v>#REF!</v>
      </c>
      <c r="G91" t="e">
        <f t="shared" si="12"/>
        <v>#REF!</v>
      </c>
      <c r="H91" t="e">
        <f t="shared" si="13"/>
        <v>#REF!</v>
      </c>
      <c r="I91" t="e">
        <f t="shared" si="14"/>
        <v>#REF!</v>
      </c>
      <c r="J91">
        <v>0.1933858594</v>
      </c>
      <c r="K91">
        <v>8.7570955200000022E-2</v>
      </c>
      <c r="L91">
        <v>0.64583579460000007</v>
      </c>
      <c r="M91">
        <v>0.23899573190000004</v>
      </c>
      <c r="N91" t="e">
        <f>'4 UG collection sys impedance_1'!#REF!/1000</f>
        <v>#REF!</v>
      </c>
    </row>
    <row r="92" spans="1:14" x14ac:dyDescent="0.25">
      <c r="A92">
        <v>1070133</v>
      </c>
      <c r="B92">
        <v>1070059</v>
      </c>
      <c r="C92" t="e">
        <f>'4 UG collection sys impedance_1'!#REF!/1000</f>
        <v>#REF!</v>
      </c>
      <c r="D92" t="s">
        <v>20</v>
      </c>
      <c r="E92" t="e">
        <f t="shared" si="10"/>
        <v>#REF!</v>
      </c>
      <c r="F92" t="e">
        <f t="shared" si="11"/>
        <v>#REF!</v>
      </c>
      <c r="G92" t="e">
        <f t="shared" si="12"/>
        <v>#REF!</v>
      </c>
      <c r="H92" t="e">
        <f t="shared" si="13"/>
        <v>#REF!</v>
      </c>
      <c r="I92" t="e">
        <f t="shared" si="14"/>
        <v>#REF!</v>
      </c>
      <c r="J92">
        <v>0.16958724820000001</v>
      </c>
      <c r="K92">
        <v>7.6794225600000002E-2</v>
      </c>
      <c r="L92">
        <v>0.56635741380000004</v>
      </c>
      <c r="M92">
        <v>0.20958424070000004</v>
      </c>
      <c r="N92" t="e">
        <f>'4 UG collection sys impedance_1'!#REF!/1000</f>
        <v>#REF!</v>
      </c>
    </row>
    <row r="93" spans="1:14" x14ac:dyDescent="0.25">
      <c r="A93">
        <v>1070059</v>
      </c>
      <c r="B93">
        <v>1070105</v>
      </c>
      <c r="C93" t="e">
        <f>'4 UG collection sys impedance_1'!#REF!/1000</f>
        <v>#REF!</v>
      </c>
      <c r="D93" t="s">
        <v>20</v>
      </c>
      <c r="E93" t="e">
        <f t="shared" si="10"/>
        <v>#REF!</v>
      </c>
      <c r="F93" t="e">
        <f t="shared" si="11"/>
        <v>#REF!</v>
      </c>
      <c r="G93" t="e">
        <f t="shared" si="12"/>
        <v>#REF!</v>
      </c>
      <c r="H93" t="e">
        <f t="shared" si="13"/>
        <v>#REF!</v>
      </c>
      <c r="I93" t="e">
        <f t="shared" si="14"/>
        <v>#REF!</v>
      </c>
      <c r="J93">
        <v>0.1745803994</v>
      </c>
      <c r="K93">
        <v>7.9055275200000011E-2</v>
      </c>
      <c r="L93">
        <v>0.58303265459999998</v>
      </c>
      <c r="M93">
        <v>0.21575502190000001</v>
      </c>
      <c r="N93" t="e">
        <f>'4 UG collection sys impedance_1'!#REF!/1000</f>
        <v>#REF!</v>
      </c>
    </row>
    <row r="94" spans="1:14" x14ac:dyDescent="0.25">
      <c r="A94">
        <v>1070112</v>
      </c>
      <c r="B94">
        <v>1070062</v>
      </c>
      <c r="C94" t="e">
        <f>'4 UG collection sys impedance_1'!#REF!/1000</f>
        <v>#REF!</v>
      </c>
      <c r="D94" t="s">
        <v>20</v>
      </c>
      <c r="E94" t="e">
        <f t="shared" si="10"/>
        <v>#REF!</v>
      </c>
      <c r="F94" t="e">
        <f t="shared" si="11"/>
        <v>#REF!</v>
      </c>
      <c r="G94" t="e">
        <f t="shared" si="12"/>
        <v>#REF!</v>
      </c>
      <c r="H94" t="e">
        <f t="shared" si="13"/>
        <v>#REF!</v>
      </c>
      <c r="I94" t="e">
        <f t="shared" si="14"/>
        <v>#REF!</v>
      </c>
      <c r="J94">
        <v>0.27216121160000001</v>
      </c>
      <c r="K94">
        <v>0.1232428128</v>
      </c>
      <c r="L94">
        <v>0.9089157444</v>
      </c>
      <c r="M94">
        <v>0.33635017659999999</v>
      </c>
      <c r="N94" t="e">
        <f>'4 UG collection sys impedance_1'!#REF!/1000</f>
        <v>#REF!</v>
      </c>
    </row>
    <row r="95" spans="1:14" x14ac:dyDescent="0.25">
      <c r="A95">
        <v>1070062</v>
      </c>
      <c r="B95">
        <v>1070105</v>
      </c>
      <c r="C95" t="e">
        <f>'4 UG collection sys impedance_1'!#REF!/1000</f>
        <v>#REF!</v>
      </c>
      <c r="D95" t="s">
        <v>20</v>
      </c>
      <c r="E95" t="e">
        <f t="shared" si="10"/>
        <v>#REF!</v>
      </c>
      <c r="F95" t="e">
        <f t="shared" si="11"/>
        <v>#REF!</v>
      </c>
      <c r="G95" t="e">
        <f t="shared" si="12"/>
        <v>#REF!</v>
      </c>
      <c r="H95" t="e">
        <f t="shared" si="13"/>
        <v>#REF!</v>
      </c>
      <c r="I95" t="e">
        <f t="shared" si="14"/>
        <v>#REF!</v>
      </c>
      <c r="J95">
        <v>0.19339524040000003</v>
      </c>
      <c r="K95">
        <v>8.7575203200000007E-2</v>
      </c>
      <c r="L95">
        <v>0.64586712360000009</v>
      </c>
      <c r="M95">
        <v>0.23900732540000003</v>
      </c>
      <c r="N95" t="e">
        <f>'4 UG collection sys impedance_1'!#REF!/1000</f>
        <v>#REF!</v>
      </c>
    </row>
    <row r="96" spans="1:14" x14ac:dyDescent="0.25">
      <c r="A96">
        <v>1070105</v>
      </c>
      <c r="B96">
        <v>1070186</v>
      </c>
      <c r="C96" t="e">
        <f>'4 UG collection sys impedance_1'!#REF!/1000</f>
        <v>#REF!</v>
      </c>
      <c r="D96" t="s">
        <v>22</v>
      </c>
      <c r="E96" t="e">
        <f t="shared" si="10"/>
        <v>#REF!</v>
      </c>
      <c r="F96" t="e">
        <f t="shared" si="11"/>
        <v>#REF!</v>
      </c>
      <c r="G96" t="e">
        <f t="shared" si="12"/>
        <v>#REF!</v>
      </c>
      <c r="H96" t="e">
        <f t="shared" si="13"/>
        <v>#REF!</v>
      </c>
      <c r="I96" t="e">
        <f t="shared" si="14"/>
        <v>#REF!</v>
      </c>
      <c r="J96">
        <v>7.9322068800000006E-2</v>
      </c>
      <c r="K96">
        <v>7.2424497600000012E-2</v>
      </c>
      <c r="L96">
        <v>0.4569640920000001</v>
      </c>
      <c r="M96">
        <v>0.17416367280000006</v>
      </c>
      <c r="N96" t="e">
        <f>'4 UG collection sys impedance_1'!#REF!/1000</f>
        <v>#REF!</v>
      </c>
    </row>
    <row r="97" spans="1:14" x14ac:dyDescent="0.25">
      <c r="A97">
        <v>1070186</v>
      </c>
      <c r="B97">
        <v>1000000</v>
      </c>
      <c r="C97" t="e">
        <f>'4 UG collection sys impedance_1'!#REF!/1000</f>
        <v>#REF!</v>
      </c>
      <c r="D97" t="s">
        <v>24</v>
      </c>
      <c r="E97" t="e">
        <f t="shared" si="10"/>
        <v>#REF!</v>
      </c>
      <c r="F97" t="e">
        <f t="shared" si="11"/>
        <v>#REF!</v>
      </c>
      <c r="G97" t="e">
        <f t="shared" si="12"/>
        <v>#REF!</v>
      </c>
      <c r="H97" t="e">
        <f t="shared" si="13"/>
        <v>#REF!</v>
      </c>
      <c r="I97" t="e">
        <f t="shared" si="14"/>
        <v>#REF!</v>
      </c>
      <c r="J97">
        <v>8.2711073199999999E-2</v>
      </c>
      <c r="K97">
        <v>0.10929677530000001</v>
      </c>
      <c r="L97">
        <v>0.25994908719999998</v>
      </c>
      <c r="M97">
        <v>7.6803139399999998E-2</v>
      </c>
      <c r="N97" t="e">
        <f>'4 UG collection sys impedance_1'!#REF!/1000</f>
        <v>#REF!</v>
      </c>
    </row>
    <row r="98" spans="1:14" x14ac:dyDescent="0.25">
      <c r="A98">
        <v>1080152</v>
      </c>
      <c r="B98">
        <v>1080049</v>
      </c>
      <c r="C98" t="e">
        <f>'4 UG collection sys impedance_1'!#REF!/1000</f>
        <v>#REF!</v>
      </c>
      <c r="D98" t="s">
        <v>20</v>
      </c>
      <c r="E98" t="e">
        <f t="shared" si="10"/>
        <v>#REF!</v>
      </c>
      <c r="F98" t="e">
        <f t="shared" si="11"/>
        <v>#REF!</v>
      </c>
      <c r="G98" t="e">
        <f t="shared" si="12"/>
        <v>#REF!</v>
      </c>
      <c r="H98" t="e">
        <f t="shared" si="13"/>
        <v>#REF!</v>
      </c>
      <c r="I98" t="e">
        <f t="shared" si="14"/>
        <v>#REF!</v>
      </c>
      <c r="J98">
        <v>0.16548581139999996</v>
      </c>
      <c r="K98">
        <v>7.4936971199999994E-2</v>
      </c>
      <c r="L98">
        <v>0.55266016259999995</v>
      </c>
      <c r="M98">
        <v>0.20451548389999996</v>
      </c>
      <c r="N98" t="e">
        <f>'4 UG collection sys impedance_1'!#REF!/1000</f>
        <v>#REF!</v>
      </c>
    </row>
    <row r="99" spans="1:14" x14ac:dyDescent="0.25">
      <c r="A99">
        <v>1080049</v>
      </c>
      <c r="B99">
        <v>1080129</v>
      </c>
      <c r="C99" t="e">
        <f>'4 UG collection sys impedance_1'!#REF!/1000</f>
        <v>#REF!</v>
      </c>
      <c r="D99" t="s">
        <v>20</v>
      </c>
      <c r="E99" t="e">
        <f t="shared" ref="E99:E130" si="15">J99/C99</f>
        <v>#REF!</v>
      </c>
      <c r="F99" t="e">
        <f t="shared" ref="F99:F130" si="16">K99/C99</f>
        <v>#REF!</v>
      </c>
      <c r="G99" t="e">
        <f t="shared" ref="G99:G130" si="17">L99/C99</f>
        <v>#REF!</v>
      </c>
      <c r="H99" t="e">
        <f t="shared" ref="H99:H130" si="18">M99/C99</f>
        <v>#REF!</v>
      </c>
      <c r="I99" t="e">
        <f t="shared" ref="I99:I130" si="19">N99/C99</f>
        <v>#REF!</v>
      </c>
      <c r="J99">
        <v>0.16103546500000002</v>
      </c>
      <c r="K99">
        <v>7.2921720000000009E-2</v>
      </c>
      <c r="L99">
        <v>0.53779768500000003</v>
      </c>
      <c r="M99">
        <v>0.19901552750000001</v>
      </c>
      <c r="N99" t="e">
        <f>'4 UG collection sys impedance_1'!#REF!/1000</f>
        <v>#REF!</v>
      </c>
    </row>
    <row r="100" spans="1:14" x14ac:dyDescent="0.25">
      <c r="A100">
        <v>1080129</v>
      </c>
      <c r="B100">
        <v>1080071</v>
      </c>
      <c r="C100" t="e">
        <f>'4 UG collection sys impedance_1'!#REF!/1000</f>
        <v>#REF!</v>
      </c>
      <c r="D100" t="s">
        <v>20</v>
      </c>
      <c r="E100" t="e">
        <f t="shared" si="15"/>
        <v>#REF!</v>
      </c>
      <c r="F100" t="e">
        <f t="shared" si="16"/>
        <v>#REF!</v>
      </c>
      <c r="G100" t="e">
        <f t="shared" si="17"/>
        <v>#REF!</v>
      </c>
      <c r="H100" t="e">
        <f t="shared" si="18"/>
        <v>#REF!</v>
      </c>
      <c r="I100" t="e">
        <f t="shared" si="19"/>
        <v>#REF!</v>
      </c>
      <c r="J100">
        <v>0.18244124280000001</v>
      </c>
      <c r="K100">
        <v>8.2614902400000009E-2</v>
      </c>
      <c r="L100">
        <v>0.6092849052</v>
      </c>
      <c r="M100">
        <v>0.22546983780000002</v>
      </c>
      <c r="N100" t="e">
        <f>'4 UG collection sys impedance_1'!#REF!/1000</f>
        <v>#REF!</v>
      </c>
    </row>
    <row r="101" spans="1:14" x14ac:dyDescent="0.25">
      <c r="A101">
        <v>1080071</v>
      </c>
      <c r="B101">
        <v>1080037</v>
      </c>
      <c r="C101" t="e">
        <f>'4 UG collection sys impedance_1'!#REF!/1000</f>
        <v>#REF!</v>
      </c>
      <c r="D101" t="s">
        <v>20</v>
      </c>
      <c r="E101" t="e">
        <f t="shared" si="15"/>
        <v>#REF!</v>
      </c>
      <c r="F101" t="e">
        <f t="shared" si="16"/>
        <v>#REF!</v>
      </c>
      <c r="G101" t="e">
        <f t="shared" si="17"/>
        <v>#REF!</v>
      </c>
      <c r="H101" t="e">
        <f t="shared" si="18"/>
        <v>#REF!</v>
      </c>
      <c r="I101" t="e">
        <f t="shared" si="19"/>
        <v>#REF!</v>
      </c>
      <c r="J101">
        <v>0.24069688180000001</v>
      </c>
      <c r="K101">
        <v>0.10899481440000001</v>
      </c>
      <c r="L101">
        <v>0.80383675619999995</v>
      </c>
      <c r="M101">
        <v>0.29746501430000005</v>
      </c>
      <c r="N101" t="e">
        <f>'4 UG collection sys impedance_1'!#REF!/1000</f>
        <v>#REF!</v>
      </c>
    </row>
    <row r="102" spans="1:14" x14ac:dyDescent="0.25">
      <c r="A102">
        <v>1080037</v>
      </c>
      <c r="B102">
        <v>1080124</v>
      </c>
      <c r="C102" t="e">
        <f>'4 UG collection sys impedance_1'!#REF!/1000</f>
        <v>#REF!</v>
      </c>
      <c r="D102" t="s">
        <v>20</v>
      </c>
      <c r="E102" t="e">
        <f t="shared" si="15"/>
        <v>#REF!</v>
      </c>
      <c r="F102" t="e">
        <f t="shared" si="16"/>
        <v>#REF!</v>
      </c>
      <c r="G102" t="e">
        <f t="shared" si="17"/>
        <v>#REF!</v>
      </c>
      <c r="H102" t="e">
        <f t="shared" si="18"/>
        <v>#REF!</v>
      </c>
      <c r="I102" t="e">
        <f t="shared" si="19"/>
        <v>#REF!</v>
      </c>
      <c r="J102">
        <v>0.25246116460000001</v>
      </c>
      <c r="K102">
        <v>0.1143220368</v>
      </c>
      <c r="L102">
        <v>0.84312502140000001</v>
      </c>
      <c r="M102">
        <v>0.31200389210000001</v>
      </c>
      <c r="N102" t="e">
        <f>'4 UG collection sys impedance_1'!#REF!/1000</f>
        <v>#REF!</v>
      </c>
    </row>
    <row r="103" spans="1:14" x14ac:dyDescent="0.25">
      <c r="A103">
        <v>1080124</v>
      </c>
      <c r="B103">
        <v>1080147</v>
      </c>
      <c r="C103" t="e">
        <f>'4 UG collection sys impedance_1'!#REF!/1000</f>
        <v>#REF!</v>
      </c>
      <c r="D103" t="s">
        <v>20</v>
      </c>
      <c r="E103" t="e">
        <f t="shared" si="15"/>
        <v>#REF!</v>
      </c>
      <c r="F103" t="e">
        <f t="shared" si="16"/>
        <v>#REF!</v>
      </c>
      <c r="G103" t="e">
        <f t="shared" si="17"/>
        <v>#REF!</v>
      </c>
      <c r="H103" t="e">
        <f t="shared" si="18"/>
        <v>#REF!</v>
      </c>
      <c r="I103" t="e">
        <f t="shared" si="19"/>
        <v>#REF!</v>
      </c>
      <c r="J103">
        <v>0.24946847720000001</v>
      </c>
      <c r="K103">
        <v>0.11296685760000001</v>
      </c>
      <c r="L103">
        <v>0.83313057480000008</v>
      </c>
      <c r="M103">
        <v>0.30830538220000003</v>
      </c>
      <c r="N103" t="e">
        <f>'4 UG collection sys impedance_1'!#REF!/1000</f>
        <v>#REF!</v>
      </c>
    </row>
    <row r="104" spans="1:14" x14ac:dyDescent="0.25">
      <c r="A104">
        <v>1080147</v>
      </c>
      <c r="B104">
        <v>1080196</v>
      </c>
      <c r="C104" t="e">
        <f>'4 UG collection sys impedance_1'!#REF!/1000</f>
        <v>#REF!</v>
      </c>
      <c r="D104" t="s">
        <v>22</v>
      </c>
      <c r="E104" t="e">
        <f t="shared" si="15"/>
        <v>#REF!</v>
      </c>
      <c r="F104" t="e">
        <f t="shared" si="16"/>
        <v>#REF!</v>
      </c>
      <c r="G104" t="e">
        <f t="shared" si="17"/>
        <v>#REF!</v>
      </c>
      <c r="H104" t="e">
        <f t="shared" si="18"/>
        <v>#REF!</v>
      </c>
      <c r="I104" t="e">
        <f t="shared" si="19"/>
        <v>#REF!</v>
      </c>
      <c r="J104">
        <v>0.12435732459999999</v>
      </c>
      <c r="K104">
        <v>0.1135436442</v>
      </c>
      <c r="L104">
        <v>0.71640632649999991</v>
      </c>
      <c r="M104">
        <v>0.27304543009999999</v>
      </c>
      <c r="N104" t="e">
        <f>'4 UG collection sys impedance_1'!#REF!/1000</f>
        <v>#REF!</v>
      </c>
    </row>
    <row r="105" spans="1:14" x14ac:dyDescent="0.25">
      <c r="A105">
        <v>1080196</v>
      </c>
      <c r="B105">
        <v>1080174</v>
      </c>
      <c r="C105" t="e">
        <f>'4 UG collection sys impedance_1'!#REF!/1000</f>
        <v>#REF!</v>
      </c>
      <c r="D105" t="s">
        <v>22</v>
      </c>
      <c r="E105" t="e">
        <f t="shared" si="15"/>
        <v>#REF!</v>
      </c>
      <c r="F105" t="e">
        <f t="shared" si="16"/>
        <v>#REF!</v>
      </c>
      <c r="G105" t="e">
        <f t="shared" si="17"/>
        <v>#REF!</v>
      </c>
      <c r="H105" t="e">
        <f t="shared" si="18"/>
        <v>#REF!</v>
      </c>
      <c r="I105" t="e">
        <f t="shared" si="19"/>
        <v>#REF!</v>
      </c>
      <c r="J105">
        <v>8.3076018400000007E-2</v>
      </c>
      <c r="K105">
        <v>7.5852016800000019E-2</v>
      </c>
      <c r="L105">
        <v>0.47859010600000002</v>
      </c>
      <c r="M105">
        <v>0.18240604040000005</v>
      </c>
      <c r="N105" t="e">
        <f>'4 UG collection sys impedance_1'!#REF!/1000</f>
        <v>#REF!</v>
      </c>
    </row>
    <row r="106" spans="1:14" x14ac:dyDescent="0.25">
      <c r="A106">
        <v>1080174</v>
      </c>
      <c r="B106">
        <v>1080094</v>
      </c>
      <c r="C106" t="e">
        <f>'4 UG collection sys impedance_1'!#REF!/1000</f>
        <v>#REF!</v>
      </c>
      <c r="D106" t="s">
        <v>22</v>
      </c>
      <c r="E106" t="e">
        <f t="shared" si="15"/>
        <v>#REF!</v>
      </c>
      <c r="F106" t="e">
        <f t="shared" si="16"/>
        <v>#REF!</v>
      </c>
      <c r="G106" t="e">
        <f t="shared" si="17"/>
        <v>#REF!</v>
      </c>
      <c r="H106" t="e">
        <f t="shared" si="18"/>
        <v>#REF!</v>
      </c>
      <c r="I106" t="e">
        <f t="shared" si="19"/>
        <v>#REF!</v>
      </c>
      <c r="J106">
        <v>9.1446486600000015E-2</v>
      </c>
      <c r="K106">
        <v>8.3494618200000023E-2</v>
      </c>
      <c r="L106">
        <v>0.52681128150000001</v>
      </c>
      <c r="M106">
        <v>0.20078467710000006</v>
      </c>
      <c r="N106" t="e">
        <f>'4 UG collection sys impedance_1'!#REF!/1000</f>
        <v>#REF!</v>
      </c>
    </row>
    <row r="107" spans="1:14" x14ac:dyDescent="0.25">
      <c r="A107">
        <v>1080094</v>
      </c>
      <c r="B107">
        <v>1080165</v>
      </c>
      <c r="C107" t="e">
        <f>'4 UG collection sys impedance_1'!#REF!/1000</f>
        <v>#REF!</v>
      </c>
      <c r="D107" t="s">
        <v>22</v>
      </c>
      <c r="E107" t="e">
        <f t="shared" si="15"/>
        <v>#REF!</v>
      </c>
      <c r="F107" t="e">
        <f t="shared" si="16"/>
        <v>#REF!</v>
      </c>
      <c r="G107" t="e">
        <f t="shared" si="17"/>
        <v>#REF!</v>
      </c>
      <c r="H107" t="e">
        <f t="shared" si="18"/>
        <v>#REF!</v>
      </c>
      <c r="I107" t="e">
        <f t="shared" si="19"/>
        <v>#REF!</v>
      </c>
      <c r="J107">
        <v>8.1659259800000009E-2</v>
      </c>
      <c r="K107">
        <v>7.4558454600000004E-2</v>
      </c>
      <c r="L107">
        <v>0.47042834450000004</v>
      </c>
      <c r="M107">
        <v>0.1792953313</v>
      </c>
      <c r="N107" t="e">
        <f>'4 UG collection sys impedance_1'!#REF!/1000</f>
        <v>#REF!</v>
      </c>
    </row>
    <row r="108" spans="1:14" x14ac:dyDescent="0.25">
      <c r="A108">
        <v>1080045</v>
      </c>
      <c r="B108">
        <v>1080060</v>
      </c>
      <c r="C108" t="e">
        <f>'4 UG collection sys impedance_1'!#REF!/1000</f>
        <v>#REF!</v>
      </c>
      <c r="D108" t="s">
        <v>20</v>
      </c>
      <c r="E108" t="e">
        <f t="shared" si="15"/>
        <v>#REF!</v>
      </c>
      <c r="F108" t="e">
        <f t="shared" si="16"/>
        <v>#REF!</v>
      </c>
      <c r="G108" t="e">
        <f t="shared" si="17"/>
        <v>#REF!</v>
      </c>
      <c r="H108" t="e">
        <f t="shared" si="18"/>
        <v>#REF!</v>
      </c>
      <c r="I108" t="e">
        <f t="shared" si="19"/>
        <v>#REF!</v>
      </c>
      <c r="J108">
        <v>0.26946378719999997</v>
      </c>
      <c r="K108">
        <v>0.12202133759999999</v>
      </c>
      <c r="L108">
        <v>0.8999073648</v>
      </c>
      <c r="M108">
        <v>0.3330165672</v>
      </c>
      <c r="N108" t="e">
        <f>'4 UG collection sys impedance_1'!#REF!/1000</f>
        <v>#REF!</v>
      </c>
    </row>
    <row r="109" spans="1:14" x14ac:dyDescent="0.25">
      <c r="A109">
        <v>1080060</v>
      </c>
      <c r="B109">
        <v>1080165</v>
      </c>
      <c r="C109" t="e">
        <f>'4 UG collection sys impedance_1'!#REF!/1000</f>
        <v>#REF!</v>
      </c>
      <c r="D109" t="s">
        <v>20</v>
      </c>
      <c r="E109" t="e">
        <f t="shared" si="15"/>
        <v>#REF!</v>
      </c>
      <c r="F109" t="e">
        <f t="shared" si="16"/>
        <v>#REF!</v>
      </c>
      <c r="G109" t="e">
        <f t="shared" si="17"/>
        <v>#REF!</v>
      </c>
      <c r="H109" t="e">
        <f t="shared" si="18"/>
        <v>#REF!</v>
      </c>
      <c r="I109" t="e">
        <f t="shared" si="19"/>
        <v>#REF!</v>
      </c>
      <c r="J109">
        <v>0.16428788419999998</v>
      </c>
      <c r="K109">
        <v>7.4394513600000003E-2</v>
      </c>
      <c r="L109">
        <v>0.54865953779999999</v>
      </c>
      <c r="M109">
        <v>0.20303502670000001</v>
      </c>
      <c r="N109" t="e">
        <f>'4 UG collection sys impedance_1'!#REF!/1000</f>
        <v>#REF!</v>
      </c>
    </row>
    <row r="110" spans="1:14" x14ac:dyDescent="0.25">
      <c r="A110">
        <v>1080165</v>
      </c>
      <c r="B110">
        <v>1080148</v>
      </c>
      <c r="C110" t="e">
        <f>'4 UG collection sys impedance_1'!#REF!/1000</f>
        <v>#REF!</v>
      </c>
      <c r="D110" t="s">
        <v>24</v>
      </c>
      <c r="E110" t="e">
        <f t="shared" si="15"/>
        <v>#REF!</v>
      </c>
      <c r="F110" t="e">
        <f t="shared" si="16"/>
        <v>#REF!</v>
      </c>
      <c r="G110" t="e">
        <f t="shared" si="17"/>
        <v>#REF!</v>
      </c>
      <c r="H110" t="e">
        <f t="shared" si="18"/>
        <v>#REF!</v>
      </c>
      <c r="I110" t="e">
        <f t="shared" si="19"/>
        <v>#REF!</v>
      </c>
      <c r="J110">
        <v>4.7136818400000009E-2</v>
      </c>
      <c r="K110">
        <v>6.2287938600000002E-2</v>
      </c>
      <c r="L110">
        <v>0.14814428639999999</v>
      </c>
      <c r="M110">
        <v>4.3769902799999996E-2</v>
      </c>
      <c r="N110" t="e">
        <f>'4 UG collection sys impedance_1'!#REF!/1000</f>
        <v>#REF!</v>
      </c>
    </row>
    <row r="111" spans="1:14" x14ac:dyDescent="0.25">
      <c r="A111">
        <v>1080148</v>
      </c>
      <c r="B111">
        <v>1080078</v>
      </c>
      <c r="C111" t="e">
        <f>'4 UG collection sys impedance_1'!#REF!/1000</f>
        <v>#REF!</v>
      </c>
      <c r="D111" t="s">
        <v>24</v>
      </c>
      <c r="E111" t="e">
        <f t="shared" si="15"/>
        <v>#REF!</v>
      </c>
      <c r="F111" t="e">
        <f t="shared" si="16"/>
        <v>#REF!</v>
      </c>
      <c r="G111" t="e">
        <f t="shared" si="17"/>
        <v>#REF!</v>
      </c>
      <c r="H111" t="e">
        <f t="shared" si="18"/>
        <v>#REF!</v>
      </c>
      <c r="I111" t="e">
        <f t="shared" si="19"/>
        <v>#REF!</v>
      </c>
      <c r="J111">
        <v>0.34950759200000003</v>
      </c>
      <c r="K111">
        <v>0.46184931800000006</v>
      </c>
      <c r="L111">
        <v>1.098452432</v>
      </c>
      <c r="M111">
        <v>0.32454276399999998</v>
      </c>
      <c r="N111" t="e">
        <f>'4 UG collection sys impedance_1'!#REF!/1000</f>
        <v>#REF!</v>
      </c>
    </row>
    <row r="112" spans="1:14" x14ac:dyDescent="0.25">
      <c r="A112">
        <v>1080078</v>
      </c>
      <c r="B112">
        <v>1000000</v>
      </c>
      <c r="C112" t="e">
        <f>'4 UG collection sys impedance_1'!#REF!/1000</f>
        <v>#REF!</v>
      </c>
      <c r="D112" t="s">
        <v>24</v>
      </c>
      <c r="E112" t="e">
        <f t="shared" si="15"/>
        <v>#REF!</v>
      </c>
      <c r="F112" t="e">
        <f t="shared" si="16"/>
        <v>#REF!</v>
      </c>
      <c r="G112" t="e">
        <f t="shared" si="17"/>
        <v>#REF!</v>
      </c>
      <c r="H112" t="e">
        <f t="shared" si="18"/>
        <v>#REF!</v>
      </c>
      <c r="I112" t="e">
        <f t="shared" si="19"/>
        <v>#REF!</v>
      </c>
      <c r="J112">
        <v>3.66847992E-2</v>
      </c>
      <c r="K112">
        <v>4.8476341799999996E-2</v>
      </c>
      <c r="L112">
        <v>0.1152950832</v>
      </c>
      <c r="M112">
        <v>3.4064456399999998E-2</v>
      </c>
      <c r="N112" t="e">
        <f>'4 UG collection sys impedance_1'!#REF!/1000</f>
        <v>#REF!</v>
      </c>
    </row>
    <row r="113" spans="1:14" x14ac:dyDescent="0.25">
      <c r="A113">
        <v>1090002</v>
      </c>
      <c r="B113">
        <v>1090022</v>
      </c>
      <c r="C113" t="e">
        <f>'4 UG collection sys impedance_1'!#REF!/1000</f>
        <v>#REF!</v>
      </c>
      <c r="D113" t="s">
        <v>20</v>
      </c>
      <c r="E113" t="e">
        <f t="shared" si="15"/>
        <v>#REF!</v>
      </c>
      <c r="F113" t="e">
        <f t="shared" si="16"/>
        <v>#REF!</v>
      </c>
      <c r="G113" t="e">
        <f t="shared" si="17"/>
        <v>#REF!</v>
      </c>
      <c r="H113" t="e">
        <f t="shared" si="18"/>
        <v>#REF!</v>
      </c>
      <c r="I113" t="e">
        <f t="shared" si="19"/>
        <v>#REF!</v>
      </c>
      <c r="J113">
        <v>0.1948754456</v>
      </c>
      <c r="K113">
        <v>8.824548480000001E-2</v>
      </c>
      <c r="L113">
        <v>0.65081045039999996</v>
      </c>
      <c r="M113">
        <v>0.24083663560000002</v>
      </c>
      <c r="N113" t="e">
        <f>'4 UG collection sys impedance_1'!#REF!/1000</f>
        <v>#REF!</v>
      </c>
    </row>
    <row r="114" spans="1:14" x14ac:dyDescent="0.25">
      <c r="A114">
        <v>1090022</v>
      </c>
      <c r="B114">
        <v>1090069</v>
      </c>
      <c r="C114" t="e">
        <f>'4 UG collection sys impedance_1'!#REF!/1000</f>
        <v>#REF!</v>
      </c>
      <c r="D114" t="s">
        <v>20</v>
      </c>
      <c r="E114" t="e">
        <f t="shared" si="15"/>
        <v>#REF!</v>
      </c>
      <c r="F114" t="e">
        <f t="shared" si="16"/>
        <v>#REF!</v>
      </c>
      <c r="G114" t="e">
        <f t="shared" si="17"/>
        <v>#REF!</v>
      </c>
      <c r="H114" t="e">
        <f t="shared" si="18"/>
        <v>#REF!</v>
      </c>
      <c r="I114" t="e">
        <f t="shared" si="19"/>
        <v>#REF!</v>
      </c>
      <c r="J114">
        <v>0.18049514639999997</v>
      </c>
      <c r="K114">
        <v>8.1733651200000007E-2</v>
      </c>
      <c r="L114">
        <v>0.60278567760000001</v>
      </c>
      <c r="M114">
        <v>0.22306475640000001</v>
      </c>
      <c r="N114" t="e">
        <f>'4 UG collection sys impedance_1'!#REF!/1000</f>
        <v>#REF!</v>
      </c>
    </row>
    <row r="115" spans="1:14" x14ac:dyDescent="0.25">
      <c r="A115">
        <v>1090069</v>
      </c>
      <c r="B115">
        <v>1090003</v>
      </c>
      <c r="C115" t="e">
        <f>'4 UG collection sys impedance_1'!#REF!/1000</f>
        <v>#REF!</v>
      </c>
      <c r="D115" t="s">
        <v>20</v>
      </c>
      <c r="E115" t="e">
        <f t="shared" si="15"/>
        <v>#REF!</v>
      </c>
      <c r="F115" t="e">
        <f t="shared" si="16"/>
        <v>#REF!</v>
      </c>
      <c r="G115" t="e">
        <f t="shared" si="17"/>
        <v>#REF!</v>
      </c>
      <c r="H115" t="e">
        <f t="shared" si="18"/>
        <v>#REF!</v>
      </c>
      <c r="I115" t="e">
        <f t="shared" si="19"/>
        <v>#REF!</v>
      </c>
      <c r="J115">
        <v>0.17282756219999998</v>
      </c>
      <c r="K115">
        <v>7.82615376E-2</v>
      </c>
      <c r="L115">
        <v>0.57717883979999995</v>
      </c>
      <c r="M115">
        <v>0.21358877970000004</v>
      </c>
      <c r="N115" t="e">
        <f>'4 UG collection sys impedance_1'!#REF!/1000</f>
        <v>#REF!</v>
      </c>
    </row>
    <row r="116" spans="1:14" x14ac:dyDescent="0.25">
      <c r="A116">
        <v>1090109</v>
      </c>
      <c r="B116">
        <v>1090190</v>
      </c>
      <c r="C116" t="e">
        <f>'4 UG collection sys impedance_1'!#REF!/1000</f>
        <v>#REF!</v>
      </c>
      <c r="D116" t="s">
        <v>20</v>
      </c>
      <c r="E116" t="e">
        <f t="shared" si="15"/>
        <v>#REF!</v>
      </c>
      <c r="F116" t="e">
        <f t="shared" si="16"/>
        <v>#REF!</v>
      </c>
      <c r="G116" t="e">
        <f t="shared" si="17"/>
        <v>#REF!</v>
      </c>
      <c r="H116" t="e">
        <f t="shared" si="18"/>
        <v>#REF!</v>
      </c>
      <c r="I116" t="e">
        <f t="shared" si="19"/>
        <v>#REF!</v>
      </c>
      <c r="J116">
        <v>0.16277745840000002</v>
      </c>
      <c r="K116">
        <v>7.3710547200000004E-2</v>
      </c>
      <c r="L116">
        <v>0.54361528560000005</v>
      </c>
      <c r="M116">
        <v>0.20116836840000005</v>
      </c>
      <c r="N116" t="e">
        <f>'4 UG collection sys impedance_1'!#REF!/1000</f>
        <v>#REF!</v>
      </c>
    </row>
    <row r="117" spans="1:14" x14ac:dyDescent="0.25">
      <c r="A117">
        <v>1090190</v>
      </c>
      <c r="B117">
        <v>1090003</v>
      </c>
      <c r="C117" t="e">
        <f>'4 UG collection sys impedance_1'!#REF!/1000</f>
        <v>#REF!</v>
      </c>
      <c r="D117" t="s">
        <v>20</v>
      </c>
      <c r="E117" t="e">
        <f t="shared" si="15"/>
        <v>#REF!</v>
      </c>
      <c r="F117" t="e">
        <f t="shared" si="16"/>
        <v>#REF!</v>
      </c>
      <c r="G117" t="e">
        <f t="shared" si="17"/>
        <v>#REF!</v>
      </c>
      <c r="H117" t="e">
        <f t="shared" si="18"/>
        <v>#REF!</v>
      </c>
      <c r="I117" t="e">
        <f t="shared" si="19"/>
        <v>#REF!</v>
      </c>
      <c r="J117">
        <v>0.18542645719999998</v>
      </c>
      <c r="K117">
        <v>8.3966697600000001E-2</v>
      </c>
      <c r="L117">
        <v>0.6192543948</v>
      </c>
      <c r="M117">
        <v>0.22915911220000001</v>
      </c>
      <c r="N117" t="e">
        <f>'4 UG collection sys impedance_1'!#REF!/1000</f>
        <v>#REF!</v>
      </c>
    </row>
    <row r="118" spans="1:14" x14ac:dyDescent="0.25">
      <c r="A118">
        <v>1090003</v>
      </c>
      <c r="B118">
        <v>1090115</v>
      </c>
      <c r="C118" t="e">
        <f>'4 UG collection sys impedance_1'!#REF!/1000</f>
        <v>#REF!</v>
      </c>
      <c r="D118" t="s">
        <v>20</v>
      </c>
      <c r="E118" t="e">
        <f t="shared" si="15"/>
        <v>#REF!</v>
      </c>
      <c r="F118" t="e">
        <f t="shared" si="16"/>
        <v>#REF!</v>
      </c>
      <c r="G118" t="e">
        <f t="shared" si="17"/>
        <v>#REF!</v>
      </c>
      <c r="H118" t="e">
        <f t="shared" si="18"/>
        <v>#REF!</v>
      </c>
      <c r="I118" t="e">
        <f t="shared" si="19"/>
        <v>#REF!</v>
      </c>
      <c r="J118">
        <v>0.26237970119999998</v>
      </c>
      <c r="K118">
        <v>0.11881344960000002</v>
      </c>
      <c r="L118">
        <v>0.87624919080000008</v>
      </c>
      <c r="M118">
        <v>0.32426170620000005</v>
      </c>
      <c r="N118" t="e">
        <f>'4 UG collection sys impedance_1'!#REF!/1000</f>
        <v>#REF!</v>
      </c>
    </row>
    <row r="119" spans="1:14" x14ac:dyDescent="0.25">
      <c r="A119">
        <v>1090115</v>
      </c>
      <c r="B119">
        <v>1090035</v>
      </c>
      <c r="C119" t="e">
        <f>'4 UG collection sys impedance_1'!#REF!/1000</f>
        <v>#REF!</v>
      </c>
      <c r="D119" t="s">
        <v>22</v>
      </c>
      <c r="E119" t="e">
        <f t="shared" si="15"/>
        <v>#REF!</v>
      </c>
      <c r="F119" t="e">
        <f t="shared" si="16"/>
        <v>#REF!</v>
      </c>
      <c r="G119" t="e">
        <f t="shared" si="17"/>
        <v>#REF!</v>
      </c>
      <c r="H119" t="e">
        <f t="shared" si="18"/>
        <v>#REF!</v>
      </c>
      <c r="I119" t="e">
        <f t="shared" si="19"/>
        <v>#REF!</v>
      </c>
      <c r="J119">
        <v>8.4040951200000005E-2</v>
      </c>
      <c r="K119">
        <v>7.6733042400000007E-2</v>
      </c>
      <c r="L119">
        <v>0.48414895800000002</v>
      </c>
      <c r="M119">
        <v>0.1845246972</v>
      </c>
      <c r="N119" t="e">
        <f>'4 UG collection sys impedance_1'!#REF!/1000</f>
        <v>#REF!</v>
      </c>
    </row>
    <row r="120" spans="1:14" x14ac:dyDescent="0.25">
      <c r="A120">
        <v>1090120</v>
      </c>
      <c r="B120">
        <v>1090035</v>
      </c>
      <c r="C120" t="e">
        <f>'4 UG collection sys impedance_1'!#REF!/1000</f>
        <v>#REF!</v>
      </c>
      <c r="D120" t="s">
        <v>20</v>
      </c>
      <c r="E120" t="e">
        <f t="shared" si="15"/>
        <v>#REF!</v>
      </c>
      <c r="F120" t="e">
        <f t="shared" si="16"/>
        <v>#REF!</v>
      </c>
      <c r="G120" t="e">
        <f t="shared" si="17"/>
        <v>#REF!</v>
      </c>
      <c r="H120" t="e">
        <f t="shared" si="18"/>
        <v>#REF!</v>
      </c>
      <c r="I120" t="e">
        <f t="shared" si="19"/>
        <v>#REF!</v>
      </c>
      <c r="J120">
        <v>0.23020734440000001</v>
      </c>
      <c r="K120">
        <v>0.10424483520000001</v>
      </c>
      <c r="L120">
        <v>0.76880565959999991</v>
      </c>
      <c r="M120">
        <v>0.28450152940000001</v>
      </c>
      <c r="N120" t="e">
        <f>'4 UG collection sys impedance_1'!#REF!/1000</f>
        <v>#REF!</v>
      </c>
    </row>
    <row r="121" spans="1:14" x14ac:dyDescent="0.25">
      <c r="A121">
        <v>1090035</v>
      </c>
      <c r="B121">
        <v>1090056</v>
      </c>
      <c r="C121" t="e">
        <f>'4 UG collection sys impedance_1'!#REF!/1000</f>
        <v>#REF!</v>
      </c>
      <c r="D121" t="s">
        <v>22</v>
      </c>
      <c r="E121" t="e">
        <f t="shared" si="15"/>
        <v>#REF!</v>
      </c>
      <c r="F121" t="e">
        <f t="shared" si="16"/>
        <v>#REF!</v>
      </c>
      <c r="G121" t="e">
        <f t="shared" si="17"/>
        <v>#REF!</v>
      </c>
      <c r="H121" t="e">
        <f t="shared" si="18"/>
        <v>#REF!</v>
      </c>
      <c r="I121" t="e">
        <f t="shared" si="19"/>
        <v>#REF!</v>
      </c>
      <c r="J121">
        <v>0.10859432519999999</v>
      </c>
      <c r="K121">
        <v>9.915134040000001E-2</v>
      </c>
      <c r="L121">
        <v>0.62559774300000004</v>
      </c>
      <c r="M121">
        <v>0.2384353662</v>
      </c>
      <c r="N121" t="e">
        <f>'4 UG collection sys impedance_1'!#REF!/1000</f>
        <v>#REF!</v>
      </c>
    </row>
    <row r="122" spans="1:14" x14ac:dyDescent="0.25">
      <c r="A122">
        <v>1090056</v>
      </c>
      <c r="B122">
        <v>1090058</v>
      </c>
      <c r="C122" t="e">
        <f>'4 UG collection sys impedance_1'!#REF!/1000</f>
        <v>#REF!</v>
      </c>
      <c r="D122" t="s">
        <v>22</v>
      </c>
      <c r="E122" t="e">
        <f t="shared" si="15"/>
        <v>#REF!</v>
      </c>
      <c r="F122" t="e">
        <f t="shared" si="16"/>
        <v>#REF!</v>
      </c>
      <c r="G122" t="e">
        <f t="shared" si="17"/>
        <v>#REF!</v>
      </c>
      <c r="H122" t="e">
        <f t="shared" si="18"/>
        <v>#REF!</v>
      </c>
      <c r="I122" t="e">
        <f t="shared" si="19"/>
        <v>#REF!</v>
      </c>
      <c r="J122">
        <v>0.10181651960000002</v>
      </c>
      <c r="K122">
        <v>9.2962909200000013E-2</v>
      </c>
      <c r="L122">
        <v>0.5865516890000001</v>
      </c>
      <c r="M122">
        <v>0.22355366260000001</v>
      </c>
      <c r="N122" t="e">
        <f>'4 UG collection sys impedance_1'!#REF!/1000</f>
        <v>#REF!</v>
      </c>
    </row>
    <row r="123" spans="1:14" x14ac:dyDescent="0.25">
      <c r="A123">
        <v>1090058</v>
      </c>
      <c r="B123">
        <v>1090038</v>
      </c>
      <c r="C123" t="e">
        <f>'4 UG collection sys impedance_1'!#REF!/1000</f>
        <v>#REF!</v>
      </c>
      <c r="D123" t="s">
        <v>24</v>
      </c>
      <c r="E123" t="e">
        <f t="shared" si="15"/>
        <v>#REF!</v>
      </c>
      <c r="F123" t="e">
        <f t="shared" si="16"/>
        <v>#REF!</v>
      </c>
      <c r="G123" t="e">
        <f t="shared" si="17"/>
        <v>#REF!</v>
      </c>
      <c r="H123" t="e">
        <f t="shared" si="18"/>
        <v>#REF!</v>
      </c>
      <c r="I123" t="e">
        <f t="shared" si="19"/>
        <v>#REF!</v>
      </c>
      <c r="J123">
        <v>6.8523349999999997E-2</v>
      </c>
      <c r="K123">
        <v>9.0548712499999989E-2</v>
      </c>
      <c r="L123">
        <v>0.21535909999999997</v>
      </c>
      <c r="M123">
        <v>6.3628824999999986E-2</v>
      </c>
      <c r="N123" t="e">
        <f>'4 UG collection sys impedance_1'!#REF!/1000</f>
        <v>#REF!</v>
      </c>
    </row>
    <row r="124" spans="1:14" x14ac:dyDescent="0.25">
      <c r="A124">
        <v>1090038</v>
      </c>
      <c r="B124">
        <v>1090016</v>
      </c>
      <c r="C124" t="e">
        <f>'4 UG collection sys impedance_1'!#REF!/1000</f>
        <v>#REF!</v>
      </c>
      <c r="D124" t="s">
        <v>24</v>
      </c>
      <c r="E124" t="e">
        <f t="shared" si="15"/>
        <v>#REF!</v>
      </c>
      <c r="F124" t="e">
        <f t="shared" si="16"/>
        <v>#REF!</v>
      </c>
      <c r="G124" t="e">
        <f t="shared" si="17"/>
        <v>#REF!</v>
      </c>
      <c r="H124" t="e">
        <f t="shared" si="18"/>
        <v>#REF!</v>
      </c>
      <c r="I124" t="e">
        <f t="shared" si="19"/>
        <v>#REF!</v>
      </c>
      <c r="J124">
        <v>0.17987273640000004</v>
      </c>
      <c r="K124">
        <v>0.23768897310000003</v>
      </c>
      <c r="L124">
        <v>0.56531431440000002</v>
      </c>
      <c r="M124">
        <v>0.16702468380000002</v>
      </c>
      <c r="N124" t="e">
        <f>'4 UG collection sys impedance_1'!#REF!/1000</f>
        <v>#REF!</v>
      </c>
    </row>
    <row r="125" spans="1:14" x14ac:dyDescent="0.25">
      <c r="A125">
        <v>1090016</v>
      </c>
      <c r="B125">
        <v>1090096</v>
      </c>
      <c r="C125" t="e">
        <f>'4 UG collection sys impedance_1'!#REF!/1000</f>
        <v>#REF!</v>
      </c>
      <c r="D125" t="s">
        <v>24</v>
      </c>
      <c r="E125" t="e">
        <f t="shared" si="15"/>
        <v>#REF!</v>
      </c>
      <c r="F125" t="e">
        <f t="shared" si="16"/>
        <v>#REF!</v>
      </c>
      <c r="G125" t="e">
        <f t="shared" si="17"/>
        <v>#REF!</v>
      </c>
      <c r="H125" t="e">
        <f t="shared" si="18"/>
        <v>#REF!</v>
      </c>
      <c r="I125" t="e">
        <f t="shared" si="19"/>
        <v>#REF!</v>
      </c>
      <c r="J125">
        <v>0.1375017392</v>
      </c>
      <c r="K125">
        <v>0.18169872679999996</v>
      </c>
      <c r="L125">
        <v>0.43214832319999991</v>
      </c>
      <c r="M125">
        <v>0.12768018639999998</v>
      </c>
      <c r="N125" t="e">
        <f>'4 UG collection sys impedance_1'!#REF!/1000</f>
        <v>#REF!</v>
      </c>
    </row>
    <row r="126" spans="1:14" x14ac:dyDescent="0.25">
      <c r="A126">
        <v>1090096</v>
      </c>
      <c r="B126">
        <v>1090140</v>
      </c>
      <c r="C126" t="e">
        <f>'4 UG collection sys impedance_1'!#REF!/1000</f>
        <v>#REF!</v>
      </c>
      <c r="D126" t="s">
        <v>24</v>
      </c>
      <c r="E126" t="e">
        <f t="shared" si="15"/>
        <v>#REF!</v>
      </c>
      <c r="F126" t="e">
        <f t="shared" si="16"/>
        <v>#REF!</v>
      </c>
      <c r="G126" t="e">
        <f t="shared" si="17"/>
        <v>#REF!</v>
      </c>
      <c r="H126" t="e">
        <f t="shared" si="18"/>
        <v>#REF!</v>
      </c>
      <c r="I126" t="e">
        <f t="shared" si="19"/>
        <v>#REF!</v>
      </c>
      <c r="J126">
        <v>6.8599356E-2</v>
      </c>
      <c r="K126">
        <v>9.0649148999999984E-2</v>
      </c>
      <c r="L126">
        <v>0.21559797599999997</v>
      </c>
      <c r="M126">
        <v>6.3699401999999988E-2</v>
      </c>
      <c r="N126" t="e">
        <f>'4 UG collection sys impedance_1'!#REF!/1000</f>
        <v>#REF!</v>
      </c>
    </row>
    <row r="127" spans="1:14" x14ac:dyDescent="0.25">
      <c r="A127">
        <v>1090140</v>
      </c>
      <c r="B127">
        <v>1000000</v>
      </c>
      <c r="C127" t="e">
        <f>'4 UG collection sys impedance_1'!#REF!/1000</f>
        <v>#REF!</v>
      </c>
      <c r="D127" t="s">
        <v>24</v>
      </c>
      <c r="E127" t="e">
        <f t="shared" si="15"/>
        <v>#REF!</v>
      </c>
      <c r="F127" t="e">
        <f t="shared" si="16"/>
        <v>#REF!</v>
      </c>
      <c r="G127" t="e">
        <f t="shared" si="17"/>
        <v>#REF!</v>
      </c>
      <c r="H127" t="e">
        <f t="shared" si="18"/>
        <v>#REF!</v>
      </c>
      <c r="I127" t="e">
        <f t="shared" si="19"/>
        <v>#REF!</v>
      </c>
      <c r="J127">
        <v>0.10364325160000001</v>
      </c>
      <c r="K127">
        <v>0.13695715389999999</v>
      </c>
      <c r="L127">
        <v>0.32573593359999997</v>
      </c>
      <c r="M127">
        <v>9.6240162199999993E-2</v>
      </c>
      <c r="N127" t="e">
        <f>'4 UG collection sys impedance_1'!#REF!/1000</f>
        <v>#REF!</v>
      </c>
    </row>
    <row r="128" spans="1:14" x14ac:dyDescent="0.25">
      <c r="A128">
        <v>1100162</v>
      </c>
      <c r="B128">
        <v>1100006</v>
      </c>
      <c r="C128" t="e">
        <f>'4 UG collection sys impedance_1'!#REF!/1000</f>
        <v>#REF!</v>
      </c>
      <c r="D128" t="s">
        <v>20</v>
      </c>
      <c r="E128" t="e">
        <f t="shared" si="15"/>
        <v>#REF!</v>
      </c>
      <c r="F128" t="e">
        <f t="shared" si="16"/>
        <v>#REF!</v>
      </c>
      <c r="G128" t="e">
        <f t="shared" si="17"/>
        <v>#REF!</v>
      </c>
      <c r="H128" t="e">
        <f t="shared" si="18"/>
        <v>#REF!</v>
      </c>
      <c r="I128" t="e">
        <f t="shared" si="19"/>
        <v>#REF!</v>
      </c>
      <c r="J128">
        <v>0.19956307300000001</v>
      </c>
      <c r="K128">
        <v>9.0368184000000018E-2</v>
      </c>
      <c r="L128">
        <v>0.66646535699999998</v>
      </c>
      <c r="M128">
        <v>0.24662983550000003</v>
      </c>
      <c r="N128" t="e">
        <f>'4 UG collection sys impedance_1'!#REF!/1000</f>
        <v>#REF!</v>
      </c>
    </row>
    <row r="129" spans="1:14" x14ac:dyDescent="0.25">
      <c r="A129">
        <v>1100006</v>
      </c>
      <c r="B129">
        <v>1100066</v>
      </c>
      <c r="C129" t="e">
        <f>'4 UG collection sys impedance_1'!#REF!/1000</f>
        <v>#REF!</v>
      </c>
      <c r="D129" t="s">
        <v>20</v>
      </c>
      <c r="E129" t="e">
        <f t="shared" si="15"/>
        <v>#REF!</v>
      </c>
      <c r="F129" t="e">
        <f t="shared" si="16"/>
        <v>#REF!</v>
      </c>
      <c r="G129" t="e">
        <f t="shared" si="17"/>
        <v>#REF!</v>
      </c>
      <c r="H129" t="e">
        <f t="shared" si="18"/>
        <v>#REF!</v>
      </c>
      <c r="I129" t="e">
        <f t="shared" si="19"/>
        <v>#REF!</v>
      </c>
      <c r="J129">
        <v>0.29675603119999999</v>
      </c>
      <c r="K129">
        <v>0.1343800896</v>
      </c>
      <c r="L129">
        <v>0.99105316080000005</v>
      </c>
      <c r="M129">
        <v>0.36674566120000002</v>
      </c>
      <c r="N129" t="e">
        <f>'4 UG collection sys impedance_1'!#REF!/1000</f>
        <v>#REF!</v>
      </c>
    </row>
    <row r="130" spans="1:14" x14ac:dyDescent="0.25">
      <c r="A130">
        <v>1100066</v>
      </c>
      <c r="B130">
        <v>1100023</v>
      </c>
      <c r="C130" t="e">
        <f>'4 UG collection sys impedance_1'!#REF!/1000</f>
        <v>#REF!</v>
      </c>
      <c r="D130" t="s">
        <v>20</v>
      </c>
      <c r="E130" t="e">
        <f t="shared" si="15"/>
        <v>#REF!</v>
      </c>
      <c r="F130" t="e">
        <f t="shared" si="16"/>
        <v>#REF!</v>
      </c>
      <c r="G130" t="e">
        <f t="shared" si="17"/>
        <v>#REF!</v>
      </c>
      <c r="H130" t="e">
        <f t="shared" si="18"/>
        <v>#REF!</v>
      </c>
      <c r="I130" t="e">
        <f t="shared" si="19"/>
        <v>#REF!</v>
      </c>
      <c r="J130">
        <v>0.21698920799999999</v>
      </c>
      <c r="K130">
        <v>9.8259264000000013E-2</v>
      </c>
      <c r="L130">
        <v>0.72466207199999999</v>
      </c>
      <c r="M130">
        <v>0.26816590800000001</v>
      </c>
      <c r="N130" t="e">
        <f>'4 UG collection sys impedance_1'!#REF!/1000</f>
        <v>#REF!</v>
      </c>
    </row>
    <row r="131" spans="1:14" x14ac:dyDescent="0.25">
      <c r="A131">
        <v>1100023</v>
      </c>
      <c r="B131">
        <v>1100073</v>
      </c>
      <c r="C131" t="e">
        <f>'4 UG collection sys impedance_1'!#REF!/1000</f>
        <v>#REF!</v>
      </c>
      <c r="D131" t="s">
        <v>20</v>
      </c>
      <c r="E131" t="e">
        <f t="shared" ref="E131:E162" si="20">J131/C131</f>
        <v>#REF!</v>
      </c>
      <c r="F131" t="e">
        <f t="shared" ref="F131:F162" si="21">K131/C131</f>
        <v>#REF!</v>
      </c>
      <c r="G131" t="e">
        <f t="shared" ref="G131:G162" si="22">L131/C131</f>
        <v>#REF!</v>
      </c>
      <c r="H131" t="e">
        <f t="shared" ref="H131:H162" si="23">M131/C131</f>
        <v>#REF!</v>
      </c>
      <c r="I131" t="e">
        <f t="shared" ref="I131:I162" si="24">N131/C131</f>
        <v>#REF!</v>
      </c>
      <c r="J131">
        <v>0.1841945146</v>
      </c>
      <c r="K131">
        <v>8.3408836800000011E-2</v>
      </c>
      <c r="L131">
        <v>0.61514017139999999</v>
      </c>
      <c r="M131">
        <v>0.22763661710000005</v>
      </c>
      <c r="N131" t="e">
        <f>'4 UG collection sys impedance_1'!#REF!/1000</f>
        <v>#REF!</v>
      </c>
    </row>
    <row r="132" spans="1:14" x14ac:dyDescent="0.25">
      <c r="A132">
        <v>1100073</v>
      </c>
      <c r="B132">
        <v>1100041</v>
      </c>
      <c r="C132" t="e">
        <f>'4 UG collection sys impedance_1'!#REF!/1000</f>
        <v>#REF!</v>
      </c>
      <c r="D132" t="s">
        <v>20</v>
      </c>
      <c r="E132" t="e">
        <f t="shared" si="20"/>
        <v>#REF!</v>
      </c>
      <c r="F132" t="e">
        <f t="shared" si="21"/>
        <v>#REF!</v>
      </c>
      <c r="G132" t="e">
        <f t="shared" si="22"/>
        <v>#REF!</v>
      </c>
      <c r="H132" t="e">
        <f t="shared" si="23"/>
        <v>#REF!</v>
      </c>
      <c r="I132" t="e">
        <f t="shared" si="24"/>
        <v>#REF!</v>
      </c>
      <c r="J132">
        <v>0.28567929619999999</v>
      </c>
      <c r="K132">
        <v>0.1293642096</v>
      </c>
      <c r="L132">
        <v>0.95406104579999995</v>
      </c>
      <c r="M132">
        <v>0.35305648869999995</v>
      </c>
      <c r="N132" t="e">
        <f>'4 UG collection sys impedance_1'!#REF!/1000</f>
        <v>#REF!</v>
      </c>
    </row>
    <row r="133" spans="1:14" x14ac:dyDescent="0.25">
      <c r="A133">
        <v>1100041</v>
      </c>
      <c r="B133">
        <v>1100092</v>
      </c>
      <c r="C133" t="e">
        <f>'4 UG collection sys impedance_1'!#REF!/1000</f>
        <v>#REF!</v>
      </c>
      <c r="D133" t="s">
        <v>20</v>
      </c>
      <c r="E133" t="e">
        <f t="shared" si="20"/>
        <v>#REF!</v>
      </c>
      <c r="F133" t="e">
        <f t="shared" si="21"/>
        <v>#REF!</v>
      </c>
      <c r="G133" t="e">
        <f t="shared" si="22"/>
        <v>#REF!</v>
      </c>
      <c r="H133" t="e">
        <f t="shared" si="23"/>
        <v>#REF!</v>
      </c>
      <c r="I133" t="e">
        <f t="shared" si="24"/>
        <v>#REF!</v>
      </c>
      <c r="J133">
        <v>0.1815980552</v>
      </c>
      <c r="K133">
        <v>8.2233081600000008E-2</v>
      </c>
      <c r="L133">
        <v>0.6064689768</v>
      </c>
      <c r="M133">
        <v>0.22442778520000001</v>
      </c>
      <c r="N133" t="e">
        <f>'4 UG collection sys impedance_1'!#REF!/1000</f>
        <v>#REF!</v>
      </c>
    </row>
    <row r="134" spans="1:14" x14ac:dyDescent="0.25">
      <c r="A134">
        <v>1100092</v>
      </c>
      <c r="B134">
        <v>1100068</v>
      </c>
      <c r="C134" t="e">
        <f>'4 UG collection sys impedance_1'!#REF!/1000</f>
        <v>#REF!</v>
      </c>
      <c r="D134" t="s">
        <v>22</v>
      </c>
      <c r="E134" t="e">
        <f t="shared" si="20"/>
        <v>#REF!</v>
      </c>
      <c r="F134" t="e">
        <f t="shared" si="21"/>
        <v>#REF!</v>
      </c>
      <c r="G134" t="e">
        <f t="shared" si="22"/>
        <v>#REF!</v>
      </c>
      <c r="H134" t="e">
        <f t="shared" si="23"/>
        <v>#REF!</v>
      </c>
      <c r="I134" t="e">
        <f t="shared" si="24"/>
        <v>#REF!</v>
      </c>
      <c r="J134">
        <v>0.16974650900000002</v>
      </c>
      <c r="K134">
        <v>0.15498594300000001</v>
      </c>
      <c r="L134">
        <v>0.97788749750000015</v>
      </c>
      <c r="M134">
        <v>0.37270429150000006</v>
      </c>
      <c r="N134" t="e">
        <f>'4 UG collection sys impedance_1'!#REF!/1000</f>
        <v>#REF!</v>
      </c>
    </row>
    <row r="135" spans="1:14" x14ac:dyDescent="0.25">
      <c r="A135">
        <v>1100068</v>
      </c>
      <c r="B135">
        <v>1100014</v>
      </c>
      <c r="C135" t="e">
        <f>'4 UG collection sys impedance_1'!#REF!/1000</f>
        <v>#REF!</v>
      </c>
      <c r="D135" t="s">
        <v>22</v>
      </c>
      <c r="E135" t="e">
        <f t="shared" si="20"/>
        <v>#REF!</v>
      </c>
      <c r="F135" t="e">
        <f t="shared" si="21"/>
        <v>#REF!</v>
      </c>
      <c r="G135" t="e">
        <f t="shared" si="22"/>
        <v>#REF!</v>
      </c>
      <c r="H135" t="e">
        <f t="shared" si="23"/>
        <v>#REF!</v>
      </c>
      <c r="I135" t="e">
        <f t="shared" si="24"/>
        <v>#REF!</v>
      </c>
      <c r="J135">
        <v>9.8314778799999988E-2</v>
      </c>
      <c r="K135">
        <v>8.9765667600000001E-2</v>
      </c>
      <c r="L135">
        <v>0.56637861700000003</v>
      </c>
      <c r="M135">
        <v>0.21586505780000001</v>
      </c>
      <c r="N135" t="e">
        <f>'4 UG collection sys impedance_1'!#REF!/1000</f>
        <v>#REF!</v>
      </c>
    </row>
    <row r="136" spans="1:14" x14ac:dyDescent="0.25">
      <c r="A136">
        <v>1100011</v>
      </c>
      <c r="B136">
        <v>1100042</v>
      </c>
      <c r="C136" t="e">
        <f>'4 UG collection sys impedance_1'!#REF!/1000</f>
        <v>#REF!</v>
      </c>
      <c r="D136" t="s">
        <v>20</v>
      </c>
      <c r="E136" t="e">
        <f t="shared" si="20"/>
        <v>#REF!</v>
      </c>
      <c r="F136" t="e">
        <f t="shared" si="21"/>
        <v>#REF!</v>
      </c>
      <c r="G136" t="e">
        <f t="shared" si="22"/>
        <v>#REF!</v>
      </c>
      <c r="H136" t="e">
        <f t="shared" si="23"/>
        <v>#REF!</v>
      </c>
      <c r="I136" t="e">
        <f t="shared" si="24"/>
        <v>#REF!</v>
      </c>
      <c r="J136">
        <v>0.16953625160000002</v>
      </c>
      <c r="K136">
        <v>7.6771132800000003E-2</v>
      </c>
      <c r="L136">
        <v>0.56618710439999997</v>
      </c>
      <c r="M136">
        <v>0.2095212166</v>
      </c>
      <c r="N136" t="e">
        <f>'4 UG collection sys impedance_1'!#REF!/1000</f>
        <v>#REF!</v>
      </c>
    </row>
    <row r="137" spans="1:14" x14ac:dyDescent="0.25">
      <c r="A137">
        <v>1100042</v>
      </c>
      <c r="B137">
        <v>1100014</v>
      </c>
      <c r="C137" t="e">
        <f>'4 UG collection sys impedance_1'!#REF!/1000</f>
        <v>#REF!</v>
      </c>
      <c r="D137" t="s">
        <v>20</v>
      </c>
      <c r="E137" t="e">
        <f t="shared" si="20"/>
        <v>#REF!</v>
      </c>
      <c r="F137" t="e">
        <f t="shared" si="21"/>
        <v>#REF!</v>
      </c>
      <c r="G137" t="e">
        <f t="shared" si="22"/>
        <v>#REF!</v>
      </c>
      <c r="H137" t="e">
        <f t="shared" si="23"/>
        <v>#REF!</v>
      </c>
      <c r="I137" t="e">
        <f t="shared" si="24"/>
        <v>#REF!</v>
      </c>
      <c r="J137">
        <v>0.18340127420000002</v>
      </c>
      <c r="K137">
        <v>8.304963360000002E-2</v>
      </c>
      <c r="L137">
        <v>0.61249104780000008</v>
      </c>
      <c r="M137">
        <v>0.22665629170000004</v>
      </c>
      <c r="N137" t="e">
        <f>'4 UG collection sys impedance_1'!#REF!/1000</f>
        <v>#REF!</v>
      </c>
    </row>
    <row r="138" spans="1:14" x14ac:dyDescent="0.25">
      <c r="A138">
        <v>1100014</v>
      </c>
      <c r="B138">
        <v>1100178</v>
      </c>
      <c r="C138" t="e">
        <f>'4 UG collection sys impedance_1'!#REF!/1000</f>
        <v>#REF!</v>
      </c>
      <c r="D138" t="s">
        <v>24</v>
      </c>
      <c r="E138" t="e">
        <f t="shared" si="20"/>
        <v>#REF!</v>
      </c>
      <c r="F138" t="e">
        <f t="shared" si="21"/>
        <v>#REF!</v>
      </c>
      <c r="G138" t="e">
        <f t="shared" si="22"/>
        <v>#REF!</v>
      </c>
      <c r="H138" t="e">
        <f t="shared" si="23"/>
        <v>#REF!</v>
      </c>
      <c r="I138" t="e">
        <f t="shared" si="24"/>
        <v>#REF!</v>
      </c>
      <c r="J138">
        <v>6.6411480800000006E-2</v>
      </c>
      <c r="K138">
        <v>8.7758028200000004E-2</v>
      </c>
      <c r="L138">
        <v>0.20872179680000003</v>
      </c>
      <c r="M138">
        <v>6.1667803600000001E-2</v>
      </c>
      <c r="N138" t="e">
        <f>'4 UG collection sys impedance_1'!#REF!/1000</f>
        <v>#REF!</v>
      </c>
    </row>
    <row r="139" spans="1:14" x14ac:dyDescent="0.25">
      <c r="A139">
        <v>1100178</v>
      </c>
      <c r="B139">
        <v>1100158</v>
      </c>
      <c r="C139" t="e">
        <f>'4 UG collection sys impedance_1'!#REF!/1000</f>
        <v>#REF!</v>
      </c>
      <c r="D139" t="s">
        <v>24</v>
      </c>
      <c r="E139" t="e">
        <f t="shared" si="20"/>
        <v>#REF!</v>
      </c>
      <c r="F139" t="e">
        <f t="shared" si="21"/>
        <v>#REF!</v>
      </c>
      <c r="G139" t="e">
        <f t="shared" si="22"/>
        <v>#REF!</v>
      </c>
      <c r="H139" t="e">
        <f t="shared" si="23"/>
        <v>#REF!</v>
      </c>
      <c r="I139" t="e">
        <f t="shared" si="24"/>
        <v>#REF!</v>
      </c>
      <c r="J139">
        <v>5.5973310400000011E-2</v>
      </c>
      <c r="K139">
        <v>7.39647316E-2</v>
      </c>
      <c r="L139">
        <v>0.17591611840000002</v>
      </c>
      <c r="M139">
        <v>5.1975216800000008E-2</v>
      </c>
      <c r="N139" t="e">
        <f>'4 UG collection sys impedance_1'!#REF!/1000</f>
        <v>#REF!</v>
      </c>
    </row>
    <row r="140" spans="1:14" x14ac:dyDescent="0.25">
      <c r="A140">
        <v>1100106</v>
      </c>
      <c r="B140">
        <v>1100158</v>
      </c>
      <c r="C140" t="e">
        <f>'4 UG collection sys impedance_1'!#REF!/1000</f>
        <v>#REF!</v>
      </c>
      <c r="D140" t="s">
        <v>20</v>
      </c>
      <c r="E140" t="e">
        <f t="shared" si="20"/>
        <v>#REF!</v>
      </c>
      <c r="F140" t="e">
        <f t="shared" si="21"/>
        <v>#REF!</v>
      </c>
      <c r="G140" t="e">
        <f t="shared" si="22"/>
        <v>#REF!</v>
      </c>
      <c r="H140" t="e">
        <f t="shared" si="23"/>
        <v>#REF!</v>
      </c>
      <c r="I140" t="e">
        <f t="shared" si="24"/>
        <v>#REF!</v>
      </c>
      <c r="J140">
        <v>0.19264552360000001</v>
      </c>
      <c r="K140">
        <v>8.7235708800000006E-2</v>
      </c>
      <c r="L140">
        <v>0.64336335239999998</v>
      </c>
      <c r="M140">
        <v>0.23808078859999998</v>
      </c>
      <c r="N140" t="e">
        <f>'4 UG collection sys impedance_1'!#REF!/1000</f>
        <v>#REF!</v>
      </c>
    </row>
    <row r="141" spans="1:14" x14ac:dyDescent="0.25">
      <c r="A141">
        <v>1100158</v>
      </c>
      <c r="B141">
        <v>1100039</v>
      </c>
      <c r="C141" t="e">
        <f>'4 UG collection sys impedance_1'!#REF!/1000</f>
        <v>#REF!</v>
      </c>
      <c r="D141" t="s">
        <v>24</v>
      </c>
      <c r="E141" t="e">
        <f t="shared" si="20"/>
        <v>#REF!</v>
      </c>
      <c r="F141" t="e">
        <f t="shared" si="21"/>
        <v>#REF!</v>
      </c>
      <c r="G141" t="e">
        <f t="shared" si="22"/>
        <v>#REF!</v>
      </c>
      <c r="H141" t="e">
        <f t="shared" si="23"/>
        <v>#REF!</v>
      </c>
      <c r="I141" t="e">
        <f t="shared" si="24"/>
        <v>#REF!</v>
      </c>
      <c r="J141">
        <v>0.14771428280000001</v>
      </c>
      <c r="K141">
        <v>0.19519387370000002</v>
      </c>
      <c r="L141">
        <v>0.46424488880000003</v>
      </c>
      <c r="M141">
        <v>0.1371632626</v>
      </c>
      <c r="N141" t="e">
        <f>'4 UG collection sys impedance_1'!#REF!/1000</f>
        <v>#REF!</v>
      </c>
    </row>
    <row r="142" spans="1:14" x14ac:dyDescent="0.25">
      <c r="A142">
        <v>1100039</v>
      </c>
      <c r="B142">
        <v>1000000</v>
      </c>
      <c r="C142" t="e">
        <f>'4 UG collection sys impedance_1'!#REF!/1000</f>
        <v>#REF!</v>
      </c>
      <c r="D142" t="s">
        <v>24</v>
      </c>
      <c r="E142" t="e">
        <f t="shared" si="20"/>
        <v>#REF!</v>
      </c>
      <c r="F142" t="e">
        <f t="shared" si="21"/>
        <v>#REF!</v>
      </c>
      <c r="G142" t="e">
        <f t="shared" si="22"/>
        <v>#REF!</v>
      </c>
      <c r="H142" t="e">
        <f t="shared" si="23"/>
        <v>#REF!</v>
      </c>
      <c r="I142" t="e">
        <f t="shared" si="24"/>
        <v>#REF!</v>
      </c>
      <c r="J142">
        <v>0.26634268080000001</v>
      </c>
      <c r="K142">
        <v>0.35195282820000001</v>
      </c>
      <c r="L142">
        <v>0.83707699679999992</v>
      </c>
      <c r="M142">
        <v>0.24731820360000001</v>
      </c>
      <c r="N142" t="e">
        <f>'4 UG collection sys impedance_1'!#REF!/1000</f>
        <v>#REF!</v>
      </c>
    </row>
    <row r="143" spans="1:14" x14ac:dyDescent="0.25">
      <c r="A143">
        <v>1110169</v>
      </c>
      <c r="B143">
        <v>1110024</v>
      </c>
      <c r="C143" t="e">
        <f>'4 UG collection sys impedance_1'!#REF!/1000</f>
        <v>#REF!</v>
      </c>
      <c r="D143" t="s">
        <v>20</v>
      </c>
      <c r="E143" t="e">
        <f t="shared" si="20"/>
        <v>#REF!</v>
      </c>
      <c r="F143" t="e">
        <f t="shared" si="21"/>
        <v>#REF!</v>
      </c>
      <c r="G143" t="e">
        <f t="shared" si="22"/>
        <v>#REF!</v>
      </c>
      <c r="H143" t="e">
        <f t="shared" si="23"/>
        <v>#REF!</v>
      </c>
      <c r="I143" t="e">
        <f t="shared" si="24"/>
        <v>#REF!</v>
      </c>
      <c r="J143">
        <v>0.19492571080000001</v>
      </c>
      <c r="K143">
        <v>8.82682464E-2</v>
      </c>
      <c r="L143">
        <v>0.65097831719999999</v>
      </c>
      <c r="M143">
        <v>0.24089875580000003</v>
      </c>
      <c r="N143" t="e">
        <f>'4 UG collection sys impedance_1'!#REF!/1000</f>
        <v>#REF!</v>
      </c>
    </row>
    <row r="144" spans="1:14" x14ac:dyDescent="0.25">
      <c r="A144">
        <v>1110024</v>
      </c>
      <c r="B144">
        <v>1110001</v>
      </c>
      <c r="C144" t="e">
        <f>'4 UG collection sys impedance_1'!#REF!/1000</f>
        <v>#REF!</v>
      </c>
      <c r="D144" t="s">
        <v>20</v>
      </c>
      <c r="E144" t="e">
        <f t="shared" si="20"/>
        <v>#REF!</v>
      </c>
      <c r="F144" t="e">
        <f t="shared" si="21"/>
        <v>#REF!</v>
      </c>
      <c r="G144" t="e">
        <f t="shared" si="22"/>
        <v>#REF!</v>
      </c>
      <c r="H144" t="e">
        <f t="shared" si="23"/>
        <v>#REF!</v>
      </c>
      <c r="I144" t="e">
        <f t="shared" si="24"/>
        <v>#REF!</v>
      </c>
      <c r="J144">
        <v>0.16196554079999997</v>
      </c>
      <c r="K144">
        <v>7.3342886400000001E-2</v>
      </c>
      <c r="L144">
        <v>0.54090378719999999</v>
      </c>
      <c r="M144">
        <v>0.20016496080000001</v>
      </c>
      <c r="N144" t="e">
        <f>'4 UG collection sys impedance_1'!#REF!/1000</f>
        <v>#REF!</v>
      </c>
    </row>
    <row r="145" spans="1:14" x14ac:dyDescent="0.25">
      <c r="A145">
        <v>1110001</v>
      </c>
      <c r="B145">
        <v>1110025</v>
      </c>
      <c r="C145" t="e">
        <f>'4 UG collection sys impedance_1'!#REF!/1000</f>
        <v>#REF!</v>
      </c>
      <c r="D145" t="s">
        <v>20</v>
      </c>
      <c r="E145" t="e">
        <f t="shared" si="20"/>
        <v>#REF!</v>
      </c>
      <c r="F145" t="e">
        <f t="shared" si="21"/>
        <v>#REF!</v>
      </c>
      <c r="G145" t="e">
        <f t="shared" si="22"/>
        <v>#REF!</v>
      </c>
      <c r="H145" t="e">
        <f t="shared" si="23"/>
        <v>#REF!</v>
      </c>
      <c r="I145" t="e">
        <f t="shared" si="24"/>
        <v>#REF!</v>
      </c>
      <c r="J145">
        <v>0.1993612914</v>
      </c>
      <c r="K145">
        <v>9.0276811200000001E-2</v>
      </c>
      <c r="L145">
        <v>0.66579148259999998</v>
      </c>
      <c r="M145">
        <v>0.24638046390000001</v>
      </c>
      <c r="N145" t="e">
        <f>'4 UG collection sys impedance_1'!#REF!/1000</f>
        <v>#REF!</v>
      </c>
    </row>
    <row r="146" spans="1:14" x14ac:dyDescent="0.25">
      <c r="A146">
        <v>1110149</v>
      </c>
      <c r="B146">
        <v>1110116</v>
      </c>
      <c r="C146" t="e">
        <f>'4 UG collection sys impedance_1'!#REF!/1000</f>
        <v>#REF!</v>
      </c>
      <c r="D146" t="s">
        <v>20</v>
      </c>
      <c r="E146" t="e">
        <f t="shared" si="20"/>
        <v>#REF!</v>
      </c>
      <c r="F146" t="e">
        <f t="shared" si="21"/>
        <v>#REF!</v>
      </c>
      <c r="G146" t="e">
        <f t="shared" si="22"/>
        <v>#REF!</v>
      </c>
      <c r="H146" t="e">
        <f t="shared" si="23"/>
        <v>#REF!</v>
      </c>
      <c r="I146" t="e">
        <f t="shared" si="24"/>
        <v>#REF!</v>
      </c>
      <c r="J146">
        <v>0.23415163620000001</v>
      </c>
      <c r="K146">
        <v>0.1060309296</v>
      </c>
      <c r="L146">
        <v>0.78197810579999993</v>
      </c>
      <c r="M146">
        <v>0.28937607869999998</v>
      </c>
      <c r="N146" t="e">
        <f>'4 UG collection sys impedance_1'!#REF!/1000</f>
        <v>#REF!</v>
      </c>
    </row>
    <row r="147" spans="1:14" x14ac:dyDescent="0.25">
      <c r="A147">
        <v>1110116</v>
      </c>
      <c r="B147">
        <v>1110025</v>
      </c>
      <c r="C147" t="e">
        <f>'4 UG collection sys impedance_1'!#REF!/1000</f>
        <v>#REF!</v>
      </c>
      <c r="D147" t="s">
        <v>20</v>
      </c>
      <c r="E147" t="e">
        <f t="shared" si="20"/>
        <v>#REF!</v>
      </c>
      <c r="F147" t="e">
        <f t="shared" si="21"/>
        <v>#REF!</v>
      </c>
      <c r="G147" t="e">
        <f t="shared" si="22"/>
        <v>#REF!</v>
      </c>
      <c r="H147" t="e">
        <f t="shared" si="23"/>
        <v>#REF!</v>
      </c>
      <c r="I147" t="e">
        <f t="shared" si="24"/>
        <v>#REF!</v>
      </c>
      <c r="J147">
        <v>0.20945312739999999</v>
      </c>
      <c r="K147">
        <v>9.4846699199999995E-2</v>
      </c>
      <c r="L147">
        <v>0.69949440659999995</v>
      </c>
      <c r="M147">
        <v>0.2588524499</v>
      </c>
      <c r="N147" t="e">
        <f>'4 UG collection sys impedance_1'!#REF!/1000</f>
        <v>#REF!</v>
      </c>
    </row>
    <row r="148" spans="1:14" x14ac:dyDescent="0.25">
      <c r="A148">
        <v>1110025</v>
      </c>
      <c r="B148">
        <v>1110139</v>
      </c>
      <c r="C148" t="e">
        <f>'4 UG collection sys impedance_1'!#REF!/1000</f>
        <v>#REF!</v>
      </c>
      <c r="D148" t="s">
        <v>20</v>
      </c>
      <c r="E148" t="e">
        <f t="shared" si="20"/>
        <v>#REF!</v>
      </c>
      <c r="F148" t="e">
        <f t="shared" si="21"/>
        <v>#REF!</v>
      </c>
      <c r="G148" t="e">
        <f t="shared" si="22"/>
        <v>#REF!</v>
      </c>
      <c r="H148" t="e">
        <f t="shared" si="23"/>
        <v>#REF!</v>
      </c>
      <c r="I148" t="e">
        <f t="shared" si="24"/>
        <v>#REF!</v>
      </c>
      <c r="J148">
        <v>0.2033999974</v>
      </c>
      <c r="K148">
        <v>9.2105659200000023E-2</v>
      </c>
      <c r="L148">
        <v>0.6792792366</v>
      </c>
      <c r="M148">
        <v>0.25137169490000005</v>
      </c>
      <c r="N148" t="e">
        <f>'4 UG collection sys impedance_1'!#REF!/1000</f>
        <v>#REF!</v>
      </c>
    </row>
    <row r="149" spans="1:14" x14ac:dyDescent="0.25">
      <c r="A149">
        <v>1110139</v>
      </c>
      <c r="B149">
        <v>1110172</v>
      </c>
      <c r="C149" t="e">
        <f>'4 UG collection sys impedance_1'!#REF!/1000</f>
        <v>#REF!</v>
      </c>
      <c r="D149" t="s">
        <v>22</v>
      </c>
      <c r="E149" t="e">
        <f t="shared" si="20"/>
        <v>#REF!</v>
      </c>
      <c r="F149" t="e">
        <f t="shared" si="21"/>
        <v>#REF!</v>
      </c>
      <c r="G149" t="e">
        <f t="shared" si="22"/>
        <v>#REF!</v>
      </c>
      <c r="H149" t="e">
        <f t="shared" si="23"/>
        <v>#REF!</v>
      </c>
      <c r="I149" t="e">
        <f t="shared" si="24"/>
        <v>#REF!</v>
      </c>
      <c r="J149">
        <v>9.7802729800000002E-2</v>
      </c>
      <c r="K149">
        <v>8.9298144600000004E-2</v>
      </c>
      <c r="L149">
        <v>0.56342876949999998</v>
      </c>
      <c r="M149">
        <v>0.21474077630000005</v>
      </c>
      <c r="N149" t="e">
        <f>'4 UG collection sys impedance_1'!#REF!/1000</f>
        <v>#REF!</v>
      </c>
    </row>
    <row r="150" spans="1:14" x14ac:dyDescent="0.25">
      <c r="A150">
        <v>1110172</v>
      </c>
      <c r="B150">
        <v>1110117</v>
      </c>
      <c r="C150" t="e">
        <f>'4 UG collection sys impedance_1'!#REF!/1000</f>
        <v>#REF!</v>
      </c>
      <c r="D150" t="s">
        <v>22</v>
      </c>
      <c r="E150" t="e">
        <f t="shared" si="20"/>
        <v>#REF!</v>
      </c>
      <c r="F150" t="e">
        <f t="shared" si="21"/>
        <v>#REF!</v>
      </c>
      <c r="G150" t="e">
        <f t="shared" si="22"/>
        <v>#REF!</v>
      </c>
      <c r="H150" t="e">
        <f t="shared" si="23"/>
        <v>#REF!</v>
      </c>
      <c r="I150" t="e">
        <f t="shared" si="24"/>
        <v>#REF!</v>
      </c>
      <c r="J150">
        <v>7.3484360600000007E-2</v>
      </c>
      <c r="K150">
        <v>6.7094416200000007E-2</v>
      </c>
      <c r="L150">
        <v>0.42333381650000007</v>
      </c>
      <c r="M150">
        <v>0.16134609610000003</v>
      </c>
      <c r="N150" t="e">
        <f>'4 UG collection sys impedance_1'!#REF!/1000</f>
        <v>#REF!</v>
      </c>
    </row>
    <row r="151" spans="1:14" x14ac:dyDescent="0.25">
      <c r="A151">
        <v>1110117</v>
      </c>
      <c r="B151">
        <v>1110053</v>
      </c>
      <c r="C151" t="e">
        <f>'4 UG collection sys impedance_1'!#REF!/1000</f>
        <v>#REF!</v>
      </c>
      <c r="D151" t="s">
        <v>22</v>
      </c>
      <c r="E151" t="e">
        <f t="shared" si="20"/>
        <v>#REF!</v>
      </c>
      <c r="F151" t="e">
        <f t="shared" si="21"/>
        <v>#REF!</v>
      </c>
      <c r="G151" t="e">
        <f t="shared" si="22"/>
        <v>#REF!</v>
      </c>
      <c r="H151" t="e">
        <f t="shared" si="23"/>
        <v>#REF!</v>
      </c>
      <c r="I151" t="e">
        <f t="shared" si="24"/>
        <v>#REF!</v>
      </c>
      <c r="J151">
        <v>6.9782533600000002E-2</v>
      </c>
      <c r="K151">
        <v>6.3714487200000003E-2</v>
      </c>
      <c r="L151">
        <v>0.40200807400000005</v>
      </c>
      <c r="M151">
        <v>0.15321817160000004</v>
      </c>
      <c r="N151" t="e">
        <f>'4 UG collection sys impedance_1'!#REF!/1000</f>
        <v>#REF!</v>
      </c>
    </row>
    <row r="152" spans="1:14" x14ac:dyDescent="0.25">
      <c r="A152">
        <v>1110053</v>
      </c>
      <c r="B152">
        <v>1110188</v>
      </c>
      <c r="C152" t="e">
        <f>'4 UG collection sys impedance_1'!#REF!/1000</f>
        <v>#REF!</v>
      </c>
      <c r="D152" t="s">
        <v>22</v>
      </c>
      <c r="E152" t="e">
        <f t="shared" si="20"/>
        <v>#REF!</v>
      </c>
      <c r="F152" t="e">
        <f t="shared" si="21"/>
        <v>#REF!</v>
      </c>
      <c r="G152" t="e">
        <f t="shared" si="22"/>
        <v>#REF!</v>
      </c>
      <c r="H152" t="e">
        <f t="shared" si="23"/>
        <v>#REF!</v>
      </c>
      <c r="I152" t="e">
        <f t="shared" si="24"/>
        <v>#REF!</v>
      </c>
      <c r="J152">
        <v>0.16913623619999998</v>
      </c>
      <c r="K152">
        <v>0.15442873740000002</v>
      </c>
      <c r="L152">
        <v>0.97437179550000019</v>
      </c>
      <c r="M152">
        <v>0.37136434470000007</v>
      </c>
      <c r="N152" t="e">
        <f>'4 UG collection sys impedance_1'!#REF!/1000</f>
        <v>#REF!</v>
      </c>
    </row>
    <row r="153" spans="1:14" x14ac:dyDescent="0.25">
      <c r="A153">
        <v>1110188</v>
      </c>
      <c r="B153">
        <v>1110083</v>
      </c>
      <c r="C153" t="e">
        <f>'4 UG collection sys impedance_1'!#REF!/1000</f>
        <v>#REF!</v>
      </c>
      <c r="D153" t="s">
        <v>24</v>
      </c>
      <c r="E153" t="e">
        <f t="shared" si="20"/>
        <v>#REF!</v>
      </c>
      <c r="F153" t="e">
        <f t="shared" si="21"/>
        <v>#REF!</v>
      </c>
      <c r="G153" t="e">
        <f t="shared" si="22"/>
        <v>#REF!</v>
      </c>
      <c r="H153" t="e">
        <f t="shared" si="23"/>
        <v>#REF!</v>
      </c>
      <c r="I153" t="e">
        <f t="shared" si="24"/>
        <v>#REF!</v>
      </c>
      <c r="J153">
        <v>0.11893576800000001</v>
      </c>
      <c r="K153">
        <v>0.15716512199999999</v>
      </c>
      <c r="L153">
        <v>0.37379812800000001</v>
      </c>
      <c r="M153">
        <v>0.11044035599999999</v>
      </c>
      <c r="N153" t="e">
        <f>'4 UG collection sys impedance_1'!#REF!/1000</f>
        <v>#REF!</v>
      </c>
    </row>
    <row r="154" spans="1:14" x14ac:dyDescent="0.25">
      <c r="A154">
        <v>1110083</v>
      </c>
      <c r="B154">
        <v>1110057</v>
      </c>
      <c r="C154" t="e">
        <f>'4 UG collection sys impedance_1'!#REF!/1000</f>
        <v>#REF!</v>
      </c>
      <c r="D154" t="s">
        <v>24</v>
      </c>
      <c r="E154" t="e">
        <f t="shared" si="20"/>
        <v>#REF!</v>
      </c>
      <c r="F154" t="e">
        <f t="shared" si="21"/>
        <v>#REF!</v>
      </c>
      <c r="G154" t="e">
        <f t="shared" si="22"/>
        <v>#REF!</v>
      </c>
      <c r="H154" t="e">
        <f t="shared" si="23"/>
        <v>#REF!</v>
      </c>
      <c r="I154" t="e">
        <f t="shared" si="24"/>
        <v>#REF!</v>
      </c>
      <c r="J154">
        <v>0.1055201588</v>
      </c>
      <c r="K154">
        <v>0.13943735269999999</v>
      </c>
      <c r="L154">
        <v>0.33163478480000003</v>
      </c>
      <c r="M154">
        <v>9.7983004599999993E-2</v>
      </c>
      <c r="N154" t="e">
        <f>'4 UG collection sys impedance_1'!#REF!/1000</f>
        <v>#REF!</v>
      </c>
    </row>
    <row r="155" spans="1:14" x14ac:dyDescent="0.25">
      <c r="A155">
        <v>1110057</v>
      </c>
      <c r="B155">
        <v>1110013</v>
      </c>
      <c r="C155" t="e">
        <f>'4 UG collection sys impedance_1'!#REF!/1000</f>
        <v>#REF!</v>
      </c>
      <c r="D155" t="s">
        <v>24</v>
      </c>
      <c r="E155" t="e">
        <f t="shared" si="20"/>
        <v>#REF!</v>
      </c>
      <c r="F155" t="e">
        <f t="shared" si="21"/>
        <v>#REF!</v>
      </c>
      <c r="G155" t="e">
        <f t="shared" si="22"/>
        <v>#REF!</v>
      </c>
      <c r="H155" t="e">
        <f t="shared" si="23"/>
        <v>#REF!</v>
      </c>
      <c r="I155" t="e">
        <f t="shared" si="24"/>
        <v>#REF!</v>
      </c>
      <c r="J155">
        <v>6.2472664799999994E-2</v>
      </c>
      <c r="K155">
        <v>8.2553164200000001E-2</v>
      </c>
      <c r="L155">
        <v>0.19634266079999999</v>
      </c>
      <c r="M155">
        <v>5.8010331599999992E-2</v>
      </c>
      <c r="N155" t="e">
        <f>'4 UG collection sys impedance_1'!#REF!/1000</f>
        <v>#REF!</v>
      </c>
    </row>
    <row r="156" spans="1:14" x14ac:dyDescent="0.25">
      <c r="A156">
        <v>1110013</v>
      </c>
      <c r="B156">
        <v>1110040</v>
      </c>
      <c r="C156" t="e">
        <f>'4 UG collection sys impedance_1'!#REF!/1000</f>
        <v>#REF!</v>
      </c>
      <c r="D156" t="s">
        <v>24</v>
      </c>
      <c r="E156" t="e">
        <f t="shared" si="20"/>
        <v>#REF!</v>
      </c>
      <c r="F156" t="e">
        <f t="shared" si="21"/>
        <v>#REF!</v>
      </c>
      <c r="G156" t="e">
        <f t="shared" si="22"/>
        <v>#REF!</v>
      </c>
      <c r="H156" t="e">
        <f t="shared" si="23"/>
        <v>#REF!</v>
      </c>
      <c r="I156" t="e">
        <f t="shared" si="24"/>
        <v>#REF!</v>
      </c>
      <c r="J156">
        <v>0.12106820879999999</v>
      </c>
      <c r="K156">
        <v>0.15998299019999998</v>
      </c>
      <c r="L156">
        <v>0.38050008479999997</v>
      </c>
      <c r="M156">
        <v>0.1124204796</v>
      </c>
      <c r="N156" t="e">
        <f>'4 UG collection sys impedance_1'!#REF!/1000</f>
        <v>#REF!</v>
      </c>
    </row>
    <row r="157" spans="1:14" x14ac:dyDescent="0.25">
      <c r="A157">
        <v>1110040</v>
      </c>
      <c r="B157">
        <v>1000000</v>
      </c>
      <c r="C157" t="e">
        <f>'4 UG collection sys impedance_1'!#REF!/1000</f>
        <v>#REF!</v>
      </c>
      <c r="D157" t="s">
        <v>24</v>
      </c>
      <c r="E157" t="e">
        <f t="shared" si="20"/>
        <v>#REF!</v>
      </c>
      <c r="F157" t="e">
        <f t="shared" si="21"/>
        <v>#REF!</v>
      </c>
      <c r="G157" t="e">
        <f t="shared" si="22"/>
        <v>#REF!</v>
      </c>
      <c r="H157" t="e">
        <f t="shared" si="23"/>
        <v>#REF!</v>
      </c>
      <c r="I157" t="e">
        <f t="shared" si="24"/>
        <v>#REF!</v>
      </c>
      <c r="J157">
        <v>0.22600150160000002</v>
      </c>
      <c r="K157">
        <v>0.29864484140000003</v>
      </c>
      <c r="L157">
        <v>0.71029043359999999</v>
      </c>
      <c r="M157">
        <v>0.20985853720000003</v>
      </c>
      <c r="N157" t="e">
        <f>'4 UG collection sys impedance_1'!#REF!/1000</f>
        <v>#REF!</v>
      </c>
    </row>
    <row r="158" spans="1:14" x14ac:dyDescent="0.25">
      <c r="A158">
        <v>1120136</v>
      </c>
      <c r="B158">
        <v>1120095</v>
      </c>
      <c r="C158" t="e">
        <f>'4 UG collection sys impedance_1'!#REF!/1000</f>
        <v>#REF!</v>
      </c>
      <c r="D158" t="s">
        <v>20</v>
      </c>
      <c r="E158" t="e">
        <f t="shared" si="20"/>
        <v>#REF!</v>
      </c>
      <c r="F158" t="e">
        <f t="shared" si="21"/>
        <v>#REF!</v>
      </c>
      <c r="G158" t="e">
        <f t="shared" si="22"/>
        <v>#REF!</v>
      </c>
      <c r="H158" t="e">
        <f t="shared" si="23"/>
        <v>#REF!</v>
      </c>
      <c r="I158" t="e">
        <f t="shared" si="24"/>
        <v>#REF!</v>
      </c>
      <c r="J158">
        <v>0.204074062</v>
      </c>
      <c r="K158">
        <v>9.2410896000000006E-2</v>
      </c>
      <c r="L158">
        <v>0.68153035800000006</v>
      </c>
      <c r="M158">
        <v>0.25220473700000001</v>
      </c>
      <c r="N158" t="e">
        <f>'4 UG collection sys impedance_1'!#REF!/1000</f>
        <v>#REF!</v>
      </c>
    </row>
    <row r="159" spans="1:14" x14ac:dyDescent="0.25">
      <c r="A159">
        <v>1120095</v>
      </c>
      <c r="B159">
        <v>1120171</v>
      </c>
      <c r="C159" t="e">
        <f>'4 UG collection sys impedance_1'!#REF!/1000</f>
        <v>#REF!</v>
      </c>
      <c r="D159" t="s">
        <v>20</v>
      </c>
      <c r="E159" t="e">
        <f t="shared" si="20"/>
        <v>#REF!</v>
      </c>
      <c r="F159" t="e">
        <f t="shared" si="21"/>
        <v>#REF!</v>
      </c>
      <c r="G159" t="e">
        <f t="shared" si="22"/>
        <v>#REF!</v>
      </c>
      <c r="H159" t="e">
        <f t="shared" si="23"/>
        <v>#REF!</v>
      </c>
      <c r="I159" t="e">
        <f t="shared" si="24"/>
        <v>#REF!</v>
      </c>
      <c r="J159">
        <v>0.2034543966</v>
      </c>
      <c r="K159">
        <v>9.2130292800000013E-2</v>
      </c>
      <c r="L159">
        <v>0.67946090940000003</v>
      </c>
      <c r="M159">
        <v>0.25143892410000002</v>
      </c>
      <c r="N159" t="e">
        <f>'4 UG collection sys impedance_1'!#REF!/1000</f>
        <v>#REF!</v>
      </c>
    </row>
    <row r="160" spans="1:14" x14ac:dyDescent="0.25">
      <c r="A160">
        <v>1120189</v>
      </c>
      <c r="B160">
        <v>1120171</v>
      </c>
      <c r="C160" t="e">
        <f>'4 UG collection sys impedance_1'!#REF!/1000</f>
        <v>#REF!</v>
      </c>
      <c r="D160" t="s">
        <v>20</v>
      </c>
      <c r="E160" t="e">
        <f t="shared" si="20"/>
        <v>#REF!</v>
      </c>
      <c r="F160" t="e">
        <f t="shared" si="21"/>
        <v>#REF!</v>
      </c>
      <c r="G160" t="e">
        <f t="shared" si="22"/>
        <v>#REF!</v>
      </c>
      <c r="H160" t="e">
        <f t="shared" si="23"/>
        <v>#REF!</v>
      </c>
      <c r="I160" t="e">
        <f t="shared" si="24"/>
        <v>#REF!</v>
      </c>
      <c r="J160">
        <v>0.19517528780000001</v>
      </c>
      <c r="K160">
        <v>8.8381262399999994E-2</v>
      </c>
      <c r="L160">
        <v>0.65181181020000001</v>
      </c>
      <c r="M160">
        <v>0.24120719530000001</v>
      </c>
      <c r="N160" t="e">
        <f>'4 UG collection sys impedance_1'!#REF!/1000</f>
        <v>#REF!</v>
      </c>
    </row>
    <row r="161" spans="1:14" x14ac:dyDescent="0.25">
      <c r="A161">
        <v>1120171</v>
      </c>
      <c r="B161">
        <v>1120033</v>
      </c>
      <c r="C161" t="e">
        <f>'4 UG collection sys impedance_1'!#REF!/1000</f>
        <v>#REF!</v>
      </c>
      <c r="D161" t="s">
        <v>20</v>
      </c>
      <c r="E161" t="e">
        <f t="shared" si="20"/>
        <v>#REF!</v>
      </c>
      <c r="F161" t="e">
        <f t="shared" si="21"/>
        <v>#REF!</v>
      </c>
      <c r="G161" t="e">
        <f t="shared" si="22"/>
        <v>#REF!</v>
      </c>
      <c r="H161" t="e">
        <f t="shared" si="23"/>
        <v>#REF!</v>
      </c>
      <c r="I161" t="e">
        <f t="shared" si="24"/>
        <v>#REF!</v>
      </c>
      <c r="J161">
        <v>0.17923876019999999</v>
      </c>
      <c r="K161">
        <v>8.1164721600000003E-2</v>
      </c>
      <c r="L161">
        <v>0.59858982179999998</v>
      </c>
      <c r="M161">
        <v>0.22151205270000004</v>
      </c>
      <c r="N161" t="e">
        <f>'4 UG collection sys impedance_1'!#REF!/1000</f>
        <v>#REF!</v>
      </c>
    </row>
    <row r="162" spans="1:14" x14ac:dyDescent="0.25">
      <c r="A162">
        <v>1120033</v>
      </c>
      <c r="B162">
        <v>1120027</v>
      </c>
      <c r="C162" t="e">
        <f>'4 UG collection sys impedance_1'!#REF!/1000</f>
        <v>#REF!</v>
      </c>
      <c r="D162" t="s">
        <v>20</v>
      </c>
      <c r="E162" t="e">
        <f t="shared" si="20"/>
        <v>#REF!</v>
      </c>
      <c r="F162" t="e">
        <f t="shared" si="21"/>
        <v>#REF!</v>
      </c>
      <c r="G162" t="e">
        <f t="shared" si="22"/>
        <v>#REF!</v>
      </c>
      <c r="H162" t="e">
        <f t="shared" si="23"/>
        <v>#REF!</v>
      </c>
      <c r="I162" t="e">
        <f t="shared" si="24"/>
        <v>#REF!</v>
      </c>
      <c r="J162">
        <v>0.230655576</v>
      </c>
      <c r="K162">
        <v>0.10444780800000002</v>
      </c>
      <c r="L162">
        <v>0.77030258399999996</v>
      </c>
      <c r="M162">
        <v>0.28505547600000003</v>
      </c>
      <c r="N162" t="e">
        <f>'4 UG collection sys impedance_1'!#REF!/1000</f>
        <v>#REF!</v>
      </c>
    </row>
    <row r="163" spans="1:14" x14ac:dyDescent="0.25">
      <c r="A163">
        <v>1120027</v>
      </c>
      <c r="B163">
        <v>1120028</v>
      </c>
      <c r="C163" t="e">
        <f>'4 UG collection sys impedance_1'!#REF!/1000</f>
        <v>#REF!</v>
      </c>
      <c r="D163" t="s">
        <v>20</v>
      </c>
      <c r="E163" t="e">
        <f t="shared" ref="E163:E194" si="25">J163/C163</f>
        <v>#REF!</v>
      </c>
      <c r="F163" t="e">
        <f t="shared" ref="F163:F194" si="26">K163/C163</f>
        <v>#REF!</v>
      </c>
      <c r="G163" t="e">
        <f t="shared" ref="G163:G194" si="27">L163/C163</f>
        <v>#REF!</v>
      </c>
      <c r="H163" t="e">
        <f t="shared" ref="H163:H194" si="28">M163/C163</f>
        <v>#REF!</v>
      </c>
      <c r="I163" t="e">
        <f t="shared" ref="I163:I194" si="29">N163/C163</f>
        <v>#REF!</v>
      </c>
      <c r="J163">
        <v>0.16077803339999999</v>
      </c>
      <c r="K163">
        <v>7.2805147200000003E-2</v>
      </c>
      <c r="L163">
        <v>0.53693796059999999</v>
      </c>
      <c r="M163">
        <v>0.19869738090000003</v>
      </c>
      <c r="N163" t="e">
        <f>'4 UG collection sys impedance_1'!#REF!/1000</f>
        <v>#REF!</v>
      </c>
    </row>
    <row r="164" spans="1:14" x14ac:dyDescent="0.25">
      <c r="A164">
        <v>1120028</v>
      </c>
      <c r="B164">
        <v>1120177</v>
      </c>
      <c r="C164" t="e">
        <f>'4 UG collection sys impedance_1'!#REF!/1000</f>
        <v>#REF!</v>
      </c>
      <c r="D164" t="s">
        <v>22</v>
      </c>
      <c r="E164" t="e">
        <f t="shared" si="25"/>
        <v>#REF!</v>
      </c>
      <c r="F164" t="e">
        <f t="shared" si="26"/>
        <v>#REF!</v>
      </c>
      <c r="G164" t="e">
        <f t="shared" si="27"/>
        <v>#REF!</v>
      </c>
      <c r="H164" t="e">
        <f t="shared" si="28"/>
        <v>#REF!</v>
      </c>
      <c r="I164" t="e">
        <f t="shared" si="29"/>
        <v>#REF!</v>
      </c>
      <c r="J164">
        <v>7.8016763600000011E-2</v>
      </c>
      <c r="K164">
        <v>7.1232697200000014E-2</v>
      </c>
      <c r="L164">
        <v>0.44944439900000005</v>
      </c>
      <c r="M164">
        <v>0.17129767660000003</v>
      </c>
      <c r="N164" t="e">
        <f>'4 UG collection sys impedance_1'!#REF!/1000</f>
        <v>#REF!</v>
      </c>
    </row>
    <row r="165" spans="1:14" x14ac:dyDescent="0.25">
      <c r="A165">
        <v>1120090</v>
      </c>
      <c r="B165">
        <v>1120177</v>
      </c>
      <c r="C165" t="e">
        <f>'4 UG collection sys impedance_1'!#REF!/1000</f>
        <v>#REF!</v>
      </c>
      <c r="D165" t="s">
        <v>20</v>
      </c>
      <c r="E165" t="e">
        <f t="shared" si="25"/>
        <v>#REF!</v>
      </c>
      <c r="F165" t="e">
        <f t="shared" si="26"/>
        <v>#REF!</v>
      </c>
      <c r="G165" t="e">
        <f t="shared" si="27"/>
        <v>#REF!</v>
      </c>
      <c r="H165" t="e">
        <f t="shared" si="28"/>
        <v>#REF!</v>
      </c>
      <c r="I165" t="e">
        <f t="shared" si="29"/>
        <v>#REF!</v>
      </c>
      <c r="J165">
        <v>0.17062705519999999</v>
      </c>
      <c r="K165">
        <v>7.7265081600000007E-2</v>
      </c>
      <c r="L165">
        <v>0.56982997680000003</v>
      </c>
      <c r="M165">
        <v>0.21086928520000001</v>
      </c>
      <c r="N165" t="e">
        <f>'4 UG collection sys impedance_1'!#REF!/1000</f>
        <v>#REF!</v>
      </c>
    </row>
    <row r="166" spans="1:14" x14ac:dyDescent="0.25">
      <c r="A166">
        <v>1120177</v>
      </c>
      <c r="B166">
        <v>1120082</v>
      </c>
      <c r="C166" t="e">
        <f>'4 UG collection sys impedance_1'!#REF!/1000</f>
        <v>#REF!</v>
      </c>
      <c r="D166" t="s">
        <v>22</v>
      </c>
      <c r="E166" t="e">
        <f t="shared" si="25"/>
        <v>#REF!</v>
      </c>
      <c r="F166" t="e">
        <f t="shared" si="26"/>
        <v>#REF!</v>
      </c>
      <c r="G166" t="e">
        <f t="shared" si="27"/>
        <v>#REF!</v>
      </c>
      <c r="H166" t="e">
        <f t="shared" si="28"/>
        <v>#REF!</v>
      </c>
      <c r="I166" t="e">
        <f t="shared" si="29"/>
        <v>#REF!</v>
      </c>
      <c r="J166">
        <v>0.1502871566</v>
      </c>
      <c r="K166">
        <v>0.13721870820000001</v>
      </c>
      <c r="L166">
        <v>0.86578470650000017</v>
      </c>
      <c r="M166">
        <v>0.32997832210000005</v>
      </c>
      <c r="N166" t="e">
        <f>'4 UG collection sys impedance_1'!#REF!/1000</f>
        <v>#REF!</v>
      </c>
    </row>
    <row r="167" spans="1:14" x14ac:dyDescent="0.25">
      <c r="A167">
        <v>1120082</v>
      </c>
      <c r="B167">
        <v>1120070</v>
      </c>
      <c r="C167" t="e">
        <f>'4 UG collection sys impedance_1'!#REF!/1000</f>
        <v>#REF!</v>
      </c>
      <c r="D167" t="s">
        <v>22</v>
      </c>
      <c r="E167" t="e">
        <f t="shared" si="25"/>
        <v>#REF!</v>
      </c>
      <c r="F167" t="e">
        <f t="shared" si="26"/>
        <v>#REF!</v>
      </c>
      <c r="G167" t="e">
        <f t="shared" si="27"/>
        <v>#REF!</v>
      </c>
      <c r="H167" t="e">
        <f t="shared" si="28"/>
        <v>#REF!</v>
      </c>
      <c r="I167" t="e">
        <f t="shared" si="29"/>
        <v>#REF!</v>
      </c>
      <c r="J167">
        <v>8.6923108799999996E-2</v>
      </c>
      <c r="K167">
        <v>7.9364577600000014E-2</v>
      </c>
      <c r="L167">
        <v>0.50075269200000005</v>
      </c>
      <c r="M167">
        <v>0.19085291280000002</v>
      </c>
      <c r="N167" t="e">
        <f>'4 UG collection sys impedance_1'!#REF!/1000</f>
        <v>#REF!</v>
      </c>
    </row>
    <row r="168" spans="1:14" x14ac:dyDescent="0.25">
      <c r="A168">
        <v>1120070</v>
      </c>
      <c r="B168">
        <v>1120074</v>
      </c>
      <c r="C168" t="e">
        <f>'4 UG collection sys impedance_1'!#REF!/1000</f>
        <v>#REF!</v>
      </c>
      <c r="D168" t="s">
        <v>24</v>
      </c>
      <c r="E168" t="e">
        <f t="shared" si="25"/>
        <v>#REF!</v>
      </c>
      <c r="F168" t="e">
        <f t="shared" si="26"/>
        <v>#REF!</v>
      </c>
      <c r="G168" t="e">
        <f t="shared" si="27"/>
        <v>#REF!</v>
      </c>
      <c r="H168" t="e">
        <f t="shared" si="28"/>
        <v>#REF!</v>
      </c>
      <c r="I168" t="e">
        <f t="shared" si="29"/>
        <v>#REF!</v>
      </c>
      <c r="J168">
        <v>5.9761086000000019E-2</v>
      </c>
      <c r="K168">
        <v>7.8970006500000009E-2</v>
      </c>
      <c r="L168">
        <v>0.18782055600000003</v>
      </c>
      <c r="M168">
        <v>5.5492437000000006E-2</v>
      </c>
      <c r="N168" t="e">
        <f>'4 UG collection sys impedance_1'!#REF!/1000</f>
        <v>#REF!</v>
      </c>
    </row>
    <row r="169" spans="1:14" x14ac:dyDescent="0.25">
      <c r="A169">
        <v>1120074</v>
      </c>
      <c r="B169">
        <v>1120151</v>
      </c>
      <c r="C169" t="e">
        <f>'4 UG collection sys impedance_1'!#REF!/1000</f>
        <v>#REF!</v>
      </c>
      <c r="D169" t="s">
        <v>24</v>
      </c>
      <c r="E169" t="e">
        <f t="shared" si="25"/>
        <v>#REF!</v>
      </c>
      <c r="F169" t="e">
        <f t="shared" si="26"/>
        <v>#REF!</v>
      </c>
      <c r="G169" t="e">
        <f t="shared" si="27"/>
        <v>#REF!</v>
      </c>
      <c r="H169" t="e">
        <f t="shared" si="28"/>
        <v>#REF!</v>
      </c>
      <c r="I169" t="e">
        <f t="shared" si="29"/>
        <v>#REF!</v>
      </c>
      <c r="J169">
        <v>4.5211880000000003E-2</v>
      </c>
      <c r="K169">
        <v>5.9744270000000002E-2</v>
      </c>
      <c r="L169">
        <v>0.14209448</v>
      </c>
      <c r="M169">
        <v>4.1982459999999999E-2</v>
      </c>
      <c r="N169" t="e">
        <f>'4 UG collection sys impedance_1'!#REF!/1000</f>
        <v>#REF!</v>
      </c>
    </row>
    <row r="170" spans="1:14" x14ac:dyDescent="0.25">
      <c r="A170">
        <v>1120151</v>
      </c>
      <c r="B170">
        <v>1120036</v>
      </c>
      <c r="C170" t="e">
        <f>'4 UG collection sys impedance_1'!#REF!/1000</f>
        <v>#REF!</v>
      </c>
      <c r="D170" t="s">
        <v>24</v>
      </c>
      <c r="E170" t="e">
        <f t="shared" si="25"/>
        <v>#REF!</v>
      </c>
      <c r="F170" t="e">
        <f t="shared" si="26"/>
        <v>#REF!</v>
      </c>
      <c r="G170" t="e">
        <f t="shared" si="27"/>
        <v>#REF!</v>
      </c>
      <c r="H170" t="e">
        <f t="shared" si="28"/>
        <v>#REF!</v>
      </c>
      <c r="I170" t="e">
        <f t="shared" si="29"/>
        <v>#REF!</v>
      </c>
      <c r="J170">
        <v>7.4588878000000011E-2</v>
      </c>
      <c r="K170">
        <v>9.8563874500000009E-2</v>
      </c>
      <c r="L170">
        <v>0.23442218800000003</v>
      </c>
      <c r="M170">
        <v>6.9261101000000005E-2</v>
      </c>
      <c r="N170" t="e">
        <f>'4 UG collection sys impedance_1'!#REF!/1000</f>
        <v>#REF!</v>
      </c>
    </row>
    <row r="171" spans="1:14" x14ac:dyDescent="0.25">
      <c r="A171">
        <v>1120036</v>
      </c>
      <c r="B171">
        <v>1120097</v>
      </c>
      <c r="C171" t="e">
        <f>'4 UG collection sys impedance_1'!#REF!/1000</f>
        <v>#REF!</v>
      </c>
      <c r="D171" t="s">
        <v>24</v>
      </c>
      <c r="E171" t="e">
        <f t="shared" si="25"/>
        <v>#REF!</v>
      </c>
      <c r="F171" t="e">
        <f t="shared" si="26"/>
        <v>#REF!</v>
      </c>
      <c r="G171" t="e">
        <f t="shared" si="27"/>
        <v>#REF!</v>
      </c>
      <c r="H171" t="e">
        <f t="shared" si="28"/>
        <v>#REF!</v>
      </c>
      <c r="I171" t="e">
        <f t="shared" si="29"/>
        <v>#REF!</v>
      </c>
      <c r="J171">
        <v>0.12797155560000001</v>
      </c>
      <c r="K171">
        <v>0.16910526989999999</v>
      </c>
      <c r="L171">
        <v>0.40219631760000002</v>
      </c>
      <c r="M171">
        <v>0.1188307302</v>
      </c>
      <c r="N171" t="e">
        <f>'4 UG collection sys impedance_1'!#REF!/1000</f>
        <v>#REF!</v>
      </c>
    </row>
    <row r="172" spans="1:14" x14ac:dyDescent="0.25">
      <c r="A172">
        <v>1120097</v>
      </c>
      <c r="B172">
        <v>1000000</v>
      </c>
      <c r="C172" t="e">
        <f>'4 UG collection sys impedance_1'!#REF!/1000</f>
        <v>#REF!</v>
      </c>
      <c r="D172" t="s">
        <v>24</v>
      </c>
      <c r="E172" t="e">
        <f t="shared" si="25"/>
        <v>#REF!</v>
      </c>
      <c r="F172" t="e">
        <f t="shared" si="26"/>
        <v>#REF!</v>
      </c>
      <c r="G172" t="e">
        <f t="shared" si="27"/>
        <v>#REF!</v>
      </c>
      <c r="H172" t="e">
        <f t="shared" si="28"/>
        <v>#REF!</v>
      </c>
      <c r="I172" t="e">
        <f t="shared" si="29"/>
        <v>#REF!</v>
      </c>
      <c r="J172">
        <v>0.39854348239999998</v>
      </c>
      <c r="K172">
        <v>0.52664674459999994</v>
      </c>
      <c r="L172">
        <v>1.2525652303999999</v>
      </c>
      <c r="M172">
        <v>0.37007609079999998</v>
      </c>
      <c r="N172" t="e">
        <f>'4 UG collection sys impedance_1'!#REF!/1000</f>
        <v>#REF!</v>
      </c>
    </row>
    <row r="173" spans="1:14" x14ac:dyDescent="0.25">
      <c r="A173">
        <v>1130084</v>
      </c>
      <c r="B173">
        <v>1130175</v>
      </c>
      <c r="C173" t="e">
        <f>'4 UG collection sys impedance_1'!#REF!/1000</f>
        <v>#REF!</v>
      </c>
      <c r="D173" t="s">
        <v>20</v>
      </c>
      <c r="E173" t="e">
        <f t="shared" si="25"/>
        <v>#REF!</v>
      </c>
      <c r="F173" t="e">
        <f t="shared" si="26"/>
        <v>#REF!</v>
      </c>
      <c r="G173" t="e">
        <f t="shared" si="27"/>
        <v>#REF!</v>
      </c>
      <c r="H173" t="e">
        <f t="shared" si="28"/>
        <v>#REF!</v>
      </c>
      <c r="I173" t="e">
        <f t="shared" si="29"/>
        <v>#REF!</v>
      </c>
      <c r="J173">
        <v>0.1899685042</v>
      </c>
      <c r="K173">
        <v>8.6023473600000011E-2</v>
      </c>
      <c r="L173">
        <v>0.63442311779999994</v>
      </c>
      <c r="M173">
        <v>0.2347723967</v>
      </c>
      <c r="N173" t="e">
        <f>'4 UG collection sys impedance_1'!#REF!/1000</f>
        <v>#REF!</v>
      </c>
    </row>
    <row r="174" spans="1:14" x14ac:dyDescent="0.25">
      <c r="A174">
        <v>1130175</v>
      </c>
      <c r="B174">
        <v>1130146</v>
      </c>
      <c r="C174" t="e">
        <f>'4 UG collection sys impedance_1'!#REF!/1000</f>
        <v>#REF!</v>
      </c>
      <c r="D174" t="s">
        <v>20</v>
      </c>
      <c r="E174" t="e">
        <f t="shared" si="25"/>
        <v>#REF!</v>
      </c>
      <c r="F174" t="e">
        <f t="shared" si="26"/>
        <v>#REF!</v>
      </c>
      <c r="G174" t="e">
        <f t="shared" si="27"/>
        <v>#REF!</v>
      </c>
      <c r="H174" t="e">
        <f t="shared" si="28"/>
        <v>#REF!</v>
      </c>
      <c r="I174" t="e">
        <f t="shared" si="29"/>
        <v>#REF!</v>
      </c>
      <c r="J174">
        <v>0.24449450139999998</v>
      </c>
      <c r="K174">
        <v>0.1107144912</v>
      </c>
      <c r="L174">
        <v>0.81651937259999996</v>
      </c>
      <c r="M174">
        <v>0.30215829890000001</v>
      </c>
      <c r="N174" t="e">
        <f>'4 UG collection sys impedance_1'!#REF!/1000</f>
        <v>#REF!</v>
      </c>
    </row>
    <row r="175" spans="1:14" x14ac:dyDescent="0.25">
      <c r="A175">
        <v>1130146</v>
      </c>
      <c r="B175">
        <v>1130107</v>
      </c>
      <c r="C175" t="e">
        <f>'4 UG collection sys impedance_1'!#REF!/1000</f>
        <v>#REF!</v>
      </c>
      <c r="D175" t="s">
        <v>20</v>
      </c>
      <c r="E175" t="e">
        <f t="shared" si="25"/>
        <v>#REF!</v>
      </c>
      <c r="F175" t="e">
        <f t="shared" si="26"/>
        <v>#REF!</v>
      </c>
      <c r="G175" t="e">
        <f t="shared" si="27"/>
        <v>#REF!</v>
      </c>
      <c r="H175" t="e">
        <f t="shared" si="28"/>
        <v>#REF!</v>
      </c>
      <c r="I175" t="e">
        <f t="shared" si="29"/>
        <v>#REF!</v>
      </c>
      <c r="J175">
        <v>0.2389821198</v>
      </c>
      <c r="K175">
        <v>0.10821831839999999</v>
      </c>
      <c r="L175">
        <v>0.7981100981999999</v>
      </c>
      <c r="M175">
        <v>0.29534582730000003</v>
      </c>
      <c r="N175" t="e">
        <f>'4 UG collection sys impedance_1'!#REF!/1000</f>
        <v>#REF!</v>
      </c>
    </row>
    <row r="176" spans="1:14" x14ac:dyDescent="0.25">
      <c r="A176">
        <v>1130107</v>
      </c>
      <c r="B176">
        <v>1130161</v>
      </c>
      <c r="C176" t="e">
        <f>'4 UG collection sys impedance_1'!#REF!/1000</f>
        <v>#REF!</v>
      </c>
      <c r="D176" t="s">
        <v>20</v>
      </c>
      <c r="E176" t="e">
        <f t="shared" si="25"/>
        <v>#REF!</v>
      </c>
      <c r="F176" t="e">
        <f t="shared" si="26"/>
        <v>#REF!</v>
      </c>
      <c r="G176" t="e">
        <f t="shared" si="27"/>
        <v>#REF!</v>
      </c>
      <c r="H176" t="e">
        <f t="shared" si="28"/>
        <v>#REF!</v>
      </c>
      <c r="I176" t="e">
        <f t="shared" si="29"/>
        <v>#REF!</v>
      </c>
      <c r="J176">
        <v>0.22787020339999997</v>
      </c>
      <c r="K176">
        <v>0.10318650719999999</v>
      </c>
      <c r="L176">
        <v>0.76100049059999997</v>
      </c>
      <c r="M176">
        <v>0.28161317590000001</v>
      </c>
      <c r="N176" t="e">
        <f>'4 UG collection sys impedance_1'!#REF!/1000</f>
        <v>#REF!</v>
      </c>
    </row>
    <row r="177" spans="1:14" x14ac:dyDescent="0.25">
      <c r="A177">
        <v>1130161</v>
      </c>
      <c r="B177">
        <v>1130008</v>
      </c>
      <c r="C177" t="e">
        <f>'4 UG collection sys impedance_1'!#REF!/1000</f>
        <v>#REF!</v>
      </c>
      <c r="D177" t="s">
        <v>20</v>
      </c>
      <c r="E177" t="e">
        <f t="shared" si="25"/>
        <v>#REF!</v>
      </c>
      <c r="F177" t="e">
        <f t="shared" si="26"/>
        <v>#REF!</v>
      </c>
      <c r="G177" t="e">
        <f t="shared" si="27"/>
        <v>#REF!</v>
      </c>
      <c r="H177" t="e">
        <f t="shared" si="28"/>
        <v>#REF!</v>
      </c>
      <c r="I177" t="e">
        <f t="shared" si="29"/>
        <v>#REF!</v>
      </c>
      <c r="J177">
        <v>0.21871023459999997</v>
      </c>
      <c r="K177">
        <v>9.9038596800000003E-2</v>
      </c>
      <c r="L177">
        <v>0.73040965139999992</v>
      </c>
      <c r="M177">
        <v>0.27029283710000002</v>
      </c>
      <c r="N177" t="e">
        <f>'4 UG collection sys impedance_1'!#REF!/1000</f>
        <v>#REF!</v>
      </c>
    </row>
    <row r="178" spans="1:14" x14ac:dyDescent="0.25">
      <c r="A178">
        <v>1130008</v>
      </c>
      <c r="B178">
        <v>1130005</v>
      </c>
      <c r="C178" t="e">
        <f>'4 UG collection sys impedance_1'!#REF!/1000</f>
        <v>#REF!</v>
      </c>
      <c r="D178" t="s">
        <v>20</v>
      </c>
      <c r="E178" t="e">
        <f t="shared" si="25"/>
        <v>#REF!</v>
      </c>
      <c r="F178" t="e">
        <f t="shared" si="26"/>
        <v>#REF!</v>
      </c>
      <c r="G178" t="e">
        <f t="shared" si="27"/>
        <v>#REF!</v>
      </c>
      <c r="H178" t="e">
        <f t="shared" si="28"/>
        <v>#REF!</v>
      </c>
      <c r="I178" t="e">
        <f t="shared" si="29"/>
        <v>#REF!</v>
      </c>
      <c r="J178">
        <v>0.18648626639999999</v>
      </c>
      <c r="K178">
        <v>8.4446611199999994E-2</v>
      </c>
      <c r="L178">
        <v>0.6227937576</v>
      </c>
      <c r="M178">
        <v>0.23046887639999999</v>
      </c>
      <c r="N178" t="e">
        <f>'4 UG collection sys impedance_1'!#REF!/1000</f>
        <v>#REF!</v>
      </c>
    </row>
    <row r="179" spans="1:14" x14ac:dyDescent="0.25">
      <c r="A179">
        <v>1130168</v>
      </c>
      <c r="B179">
        <v>1130142</v>
      </c>
      <c r="C179" t="e">
        <f>'4 UG collection sys impedance_1'!#REF!/1000</f>
        <v>#REF!</v>
      </c>
      <c r="D179" t="s">
        <v>20</v>
      </c>
      <c r="E179" t="e">
        <f t="shared" si="25"/>
        <v>#REF!</v>
      </c>
      <c r="F179" t="e">
        <f t="shared" si="26"/>
        <v>#REF!</v>
      </c>
      <c r="G179" t="e">
        <f t="shared" si="27"/>
        <v>#REF!</v>
      </c>
      <c r="H179" t="e">
        <f t="shared" si="28"/>
        <v>#REF!</v>
      </c>
      <c r="I179" t="e">
        <f t="shared" si="29"/>
        <v>#REF!</v>
      </c>
      <c r="J179">
        <v>0.2151900806</v>
      </c>
      <c r="K179">
        <v>9.7444564800000008E-2</v>
      </c>
      <c r="L179">
        <v>0.71865366540000009</v>
      </c>
      <c r="M179">
        <v>0.2659424581</v>
      </c>
      <c r="N179" t="e">
        <f>'4 UG collection sys impedance_1'!#REF!/1000</f>
        <v>#REF!</v>
      </c>
    </row>
    <row r="180" spans="1:14" x14ac:dyDescent="0.25">
      <c r="A180">
        <v>1130142</v>
      </c>
      <c r="B180">
        <v>1130005</v>
      </c>
      <c r="C180" t="e">
        <f>'4 UG collection sys impedance_1'!#REF!/1000</f>
        <v>#REF!</v>
      </c>
      <c r="D180" t="s">
        <v>20</v>
      </c>
      <c r="E180" t="e">
        <f t="shared" si="25"/>
        <v>#REF!</v>
      </c>
      <c r="F180" t="e">
        <f t="shared" si="26"/>
        <v>#REF!</v>
      </c>
      <c r="G180" t="e">
        <f t="shared" si="27"/>
        <v>#REF!</v>
      </c>
      <c r="H180" t="e">
        <f t="shared" si="28"/>
        <v>#REF!</v>
      </c>
      <c r="I180" t="e">
        <f t="shared" si="29"/>
        <v>#REF!</v>
      </c>
      <c r="J180">
        <v>0.16257226359999999</v>
      </c>
      <c r="K180">
        <v>7.3617628800000001E-2</v>
      </c>
      <c r="L180">
        <v>0.54293001239999994</v>
      </c>
      <c r="M180">
        <v>0.20091477860000001</v>
      </c>
      <c r="N180" t="e">
        <f>'4 UG collection sys impedance_1'!#REF!/1000</f>
        <v>#REF!</v>
      </c>
    </row>
    <row r="181" spans="1:14" x14ac:dyDescent="0.25">
      <c r="A181">
        <v>1130005</v>
      </c>
      <c r="B181">
        <v>1130048</v>
      </c>
      <c r="C181" t="e">
        <f>'4 UG collection sys impedance_1'!#REF!/1000</f>
        <v>#REF!</v>
      </c>
      <c r="D181" t="s">
        <v>22</v>
      </c>
      <c r="E181" t="e">
        <f t="shared" si="25"/>
        <v>#REF!</v>
      </c>
      <c r="F181" t="e">
        <f t="shared" si="26"/>
        <v>#REF!</v>
      </c>
      <c r="G181" t="e">
        <f t="shared" si="27"/>
        <v>#REF!</v>
      </c>
      <c r="H181" t="e">
        <f t="shared" si="28"/>
        <v>#REF!</v>
      </c>
      <c r="I181" t="e">
        <f t="shared" si="29"/>
        <v>#REF!</v>
      </c>
      <c r="J181">
        <v>8.5548375800000007E-2</v>
      </c>
      <c r="K181">
        <v>7.8109386600000011E-2</v>
      </c>
      <c r="L181">
        <v>0.49283303450000004</v>
      </c>
      <c r="M181">
        <v>0.18783447730000002</v>
      </c>
      <c r="N181" t="e">
        <f>'4 UG collection sys impedance_1'!#REF!/1000</f>
        <v>#REF!</v>
      </c>
    </row>
    <row r="182" spans="1:14" x14ac:dyDescent="0.25">
      <c r="A182">
        <v>1130170</v>
      </c>
      <c r="B182">
        <v>1130047</v>
      </c>
      <c r="C182" t="e">
        <f>'4 UG collection sys impedance_1'!#REF!/1000</f>
        <v>#REF!</v>
      </c>
      <c r="D182" t="s">
        <v>20</v>
      </c>
      <c r="E182" t="e">
        <f t="shared" si="25"/>
        <v>#REF!</v>
      </c>
      <c r="F182" t="e">
        <f t="shared" si="26"/>
        <v>#REF!</v>
      </c>
      <c r="G182" t="e">
        <f t="shared" si="27"/>
        <v>#REF!</v>
      </c>
      <c r="H182" t="e">
        <f t="shared" si="28"/>
        <v>#REF!</v>
      </c>
      <c r="I182" t="e">
        <f t="shared" si="29"/>
        <v>#REF!</v>
      </c>
      <c r="J182">
        <v>0.20519441839999997</v>
      </c>
      <c r="K182">
        <v>9.2918227199999995E-2</v>
      </c>
      <c r="L182">
        <v>0.68527192559999994</v>
      </c>
      <c r="M182">
        <v>0.25358932840000004</v>
      </c>
      <c r="N182" t="e">
        <f>'4 UG collection sys impedance_1'!#REF!/1000</f>
        <v>#REF!</v>
      </c>
    </row>
    <row r="183" spans="1:14" x14ac:dyDescent="0.25">
      <c r="A183">
        <v>1130047</v>
      </c>
      <c r="B183">
        <v>1130048</v>
      </c>
      <c r="C183" t="e">
        <f>'4 UG collection sys impedance_1'!#REF!/1000</f>
        <v>#REF!</v>
      </c>
      <c r="D183" t="s">
        <v>20</v>
      </c>
      <c r="E183" t="e">
        <f t="shared" si="25"/>
        <v>#REF!</v>
      </c>
      <c r="F183" t="e">
        <f t="shared" si="26"/>
        <v>#REF!</v>
      </c>
      <c r="G183" t="e">
        <f t="shared" si="27"/>
        <v>#REF!</v>
      </c>
      <c r="H183" t="e">
        <f t="shared" si="28"/>
        <v>#REF!</v>
      </c>
      <c r="I183" t="e">
        <f t="shared" si="29"/>
        <v>#REF!</v>
      </c>
      <c r="J183">
        <v>0.16137419859999999</v>
      </c>
      <c r="K183">
        <v>7.3075108799999997E-2</v>
      </c>
      <c r="L183">
        <v>0.53892892739999998</v>
      </c>
      <c r="M183">
        <v>0.19943415110000001</v>
      </c>
      <c r="N183" t="e">
        <f>'4 UG collection sys impedance_1'!#REF!/1000</f>
        <v>#REF!</v>
      </c>
    </row>
    <row r="184" spans="1:14" x14ac:dyDescent="0.25">
      <c r="A184">
        <v>1130048</v>
      </c>
      <c r="B184">
        <v>1130007</v>
      </c>
      <c r="C184" t="e">
        <f>'4 UG collection sys impedance_1'!#REF!/1000</f>
        <v>#REF!</v>
      </c>
      <c r="D184" t="s">
        <v>24</v>
      </c>
      <c r="E184" t="e">
        <f t="shared" si="25"/>
        <v>#REF!</v>
      </c>
      <c r="F184" t="e">
        <f t="shared" si="26"/>
        <v>#REF!</v>
      </c>
      <c r="G184" t="e">
        <f t="shared" si="27"/>
        <v>#REF!</v>
      </c>
      <c r="H184" t="e">
        <f t="shared" si="28"/>
        <v>#REF!</v>
      </c>
      <c r="I184" t="e">
        <f t="shared" si="29"/>
        <v>#REF!</v>
      </c>
      <c r="J184">
        <v>5.720612240000001E-2</v>
      </c>
      <c r="K184">
        <v>7.5593804600000009E-2</v>
      </c>
      <c r="L184">
        <v>0.17979067039999999</v>
      </c>
      <c r="M184">
        <v>5.3119970799999999E-2</v>
      </c>
      <c r="N184" t="e">
        <f>'4 UG collection sys impedance_1'!#REF!/1000</f>
        <v>#REF!</v>
      </c>
    </row>
    <row r="185" spans="1:14" x14ac:dyDescent="0.25">
      <c r="A185">
        <v>1130007</v>
      </c>
      <c r="B185">
        <v>1130051</v>
      </c>
      <c r="C185" t="e">
        <f>'4 UG collection sys impedance_1'!#REF!/1000</f>
        <v>#REF!</v>
      </c>
      <c r="D185" t="s">
        <v>24</v>
      </c>
      <c r="E185" t="e">
        <f t="shared" si="25"/>
        <v>#REF!</v>
      </c>
      <c r="F185" t="e">
        <f t="shared" si="26"/>
        <v>#REF!</v>
      </c>
      <c r="G185" t="e">
        <f t="shared" si="27"/>
        <v>#REF!</v>
      </c>
      <c r="H185" t="e">
        <f t="shared" si="28"/>
        <v>#REF!</v>
      </c>
      <c r="I185" t="e">
        <f t="shared" si="29"/>
        <v>#REF!</v>
      </c>
      <c r="J185">
        <v>7.4754218000000011E-2</v>
      </c>
      <c r="K185">
        <v>9.8782359500000014E-2</v>
      </c>
      <c r="L185">
        <v>0.23494182799999999</v>
      </c>
      <c r="M185">
        <v>6.9414631000000004E-2</v>
      </c>
      <c r="N185" t="e">
        <f>'4 UG collection sys impedance_1'!#REF!/1000</f>
        <v>#REF!</v>
      </c>
    </row>
    <row r="186" spans="1:14" x14ac:dyDescent="0.25">
      <c r="A186">
        <v>1130051</v>
      </c>
      <c r="B186">
        <v>1130044</v>
      </c>
      <c r="C186" t="e">
        <f>'4 UG collection sys impedance_1'!#REF!/1000</f>
        <v>#REF!</v>
      </c>
      <c r="D186" t="s">
        <v>24</v>
      </c>
      <c r="E186" t="e">
        <f t="shared" si="25"/>
        <v>#REF!</v>
      </c>
      <c r="F186" t="e">
        <f t="shared" si="26"/>
        <v>#REF!</v>
      </c>
      <c r="G186" t="e">
        <f t="shared" si="27"/>
        <v>#REF!</v>
      </c>
      <c r="H186" t="e">
        <f t="shared" si="28"/>
        <v>#REF!</v>
      </c>
      <c r="I186" t="e">
        <f t="shared" si="29"/>
        <v>#REF!</v>
      </c>
      <c r="J186">
        <v>0.25826249960000003</v>
      </c>
      <c r="K186">
        <v>0.34127544590000003</v>
      </c>
      <c r="L186">
        <v>0.81168214160000007</v>
      </c>
      <c r="M186">
        <v>0.23981517820000001</v>
      </c>
      <c r="N186" t="e">
        <f>'4 UG collection sys impedance_1'!#REF!/1000</f>
        <v>#REF!</v>
      </c>
    </row>
    <row r="187" spans="1:14" x14ac:dyDescent="0.25">
      <c r="A187">
        <v>1130044</v>
      </c>
      <c r="B187">
        <v>1000000</v>
      </c>
      <c r="C187" t="e">
        <f>'4 UG collection sys impedance_1'!#REF!/1000</f>
        <v>#REF!</v>
      </c>
      <c r="D187" t="s">
        <v>24</v>
      </c>
      <c r="E187" t="e">
        <f t="shared" si="25"/>
        <v>#REF!</v>
      </c>
      <c r="F187" t="e">
        <f t="shared" si="26"/>
        <v>#REF!</v>
      </c>
      <c r="G187" t="e">
        <f t="shared" si="27"/>
        <v>#REF!</v>
      </c>
      <c r="H187" t="e">
        <f t="shared" si="28"/>
        <v>#REF!</v>
      </c>
      <c r="I187" t="e">
        <f t="shared" si="29"/>
        <v>#REF!</v>
      </c>
      <c r="J187">
        <v>0.16791998160000002</v>
      </c>
      <c r="K187">
        <v>0.22189426139999999</v>
      </c>
      <c r="L187">
        <v>0.52774851359999997</v>
      </c>
      <c r="M187">
        <v>0.15592569719999999</v>
      </c>
      <c r="N187" t="e">
        <f>'4 UG collection sys impedance_1'!#REF!/1000</f>
        <v>#REF!</v>
      </c>
    </row>
    <row r="188" spans="1:14" x14ac:dyDescent="0.25">
      <c r="A188">
        <v>1140052</v>
      </c>
      <c r="B188">
        <v>1140141</v>
      </c>
      <c r="C188" t="e">
        <f>'4 UG collection sys impedance_1'!#REF!/1000</f>
        <v>#REF!</v>
      </c>
      <c r="D188" t="s">
        <v>20</v>
      </c>
      <c r="E188" t="e">
        <f t="shared" si="25"/>
        <v>#REF!</v>
      </c>
      <c r="F188" t="e">
        <f t="shared" si="26"/>
        <v>#REF!</v>
      </c>
      <c r="G188" t="e">
        <f t="shared" si="27"/>
        <v>#REF!</v>
      </c>
      <c r="H188" t="e">
        <f t="shared" si="28"/>
        <v>#REF!</v>
      </c>
      <c r="I188" t="e">
        <f t="shared" si="29"/>
        <v>#REF!</v>
      </c>
      <c r="J188">
        <v>0.25358540060000001</v>
      </c>
      <c r="K188">
        <v>0.1148311248</v>
      </c>
      <c r="L188">
        <v>0.84687954539999988</v>
      </c>
      <c r="M188">
        <v>0.31339327810000006</v>
      </c>
      <c r="N188" t="e">
        <f>'4 UG collection sys impedance_1'!#REF!/1000</f>
        <v>#REF!</v>
      </c>
    </row>
    <row r="189" spans="1:14" x14ac:dyDescent="0.25">
      <c r="A189">
        <v>1140141</v>
      </c>
      <c r="B189">
        <v>1140093</v>
      </c>
      <c r="C189" t="e">
        <f>'4 UG collection sys impedance_1'!#REF!/1000</f>
        <v>#REF!</v>
      </c>
      <c r="D189" t="s">
        <v>20</v>
      </c>
      <c r="E189" t="e">
        <f t="shared" si="25"/>
        <v>#REF!</v>
      </c>
      <c r="F189" t="e">
        <f t="shared" si="26"/>
        <v>#REF!</v>
      </c>
      <c r="G189" t="e">
        <f t="shared" si="27"/>
        <v>#REF!</v>
      </c>
      <c r="H189" t="e">
        <f t="shared" si="28"/>
        <v>#REF!</v>
      </c>
      <c r="I189" t="e">
        <f t="shared" si="29"/>
        <v>#REF!</v>
      </c>
      <c r="J189">
        <v>0.22779535679999999</v>
      </c>
      <c r="K189">
        <v>0.1031526144</v>
      </c>
      <c r="L189">
        <v>0.76075053119999991</v>
      </c>
      <c r="M189">
        <v>0.28152067680000004</v>
      </c>
      <c r="N189" t="e">
        <f>'4 UG collection sys impedance_1'!#REF!/1000</f>
        <v>#REF!</v>
      </c>
    </row>
    <row r="190" spans="1:14" x14ac:dyDescent="0.25">
      <c r="A190">
        <v>1140020</v>
      </c>
      <c r="B190">
        <v>1140101</v>
      </c>
      <c r="C190" t="e">
        <f>'4 UG collection sys impedance_1'!#REF!/1000</f>
        <v>#REF!</v>
      </c>
      <c r="D190" t="s">
        <v>20</v>
      </c>
      <c r="E190" t="e">
        <f t="shared" si="25"/>
        <v>#REF!</v>
      </c>
      <c r="F190" t="e">
        <f t="shared" si="26"/>
        <v>#REF!</v>
      </c>
      <c r="G190" t="e">
        <f t="shared" si="27"/>
        <v>#REF!</v>
      </c>
      <c r="H190" t="e">
        <f t="shared" si="28"/>
        <v>#REF!</v>
      </c>
      <c r="I190" t="e">
        <f t="shared" si="29"/>
        <v>#REF!</v>
      </c>
      <c r="J190">
        <v>0.16630925120000001</v>
      </c>
      <c r="K190">
        <v>7.5309849600000006E-2</v>
      </c>
      <c r="L190">
        <v>0.55541014079999995</v>
      </c>
      <c r="M190">
        <v>0.20553313120000002</v>
      </c>
      <c r="N190" t="e">
        <f>'4 UG collection sys impedance_1'!#REF!/1000</f>
        <v>#REF!</v>
      </c>
    </row>
    <row r="191" spans="1:14" x14ac:dyDescent="0.25">
      <c r="A191">
        <v>1140101</v>
      </c>
      <c r="B191">
        <v>1140093</v>
      </c>
      <c r="C191" t="e">
        <f>'4 UG collection sys impedance_1'!#REF!/1000</f>
        <v>#REF!</v>
      </c>
      <c r="D191" t="s">
        <v>20</v>
      </c>
      <c r="E191" t="e">
        <f t="shared" si="25"/>
        <v>#REF!</v>
      </c>
      <c r="F191" t="e">
        <f t="shared" si="26"/>
        <v>#REF!</v>
      </c>
      <c r="G191" t="e">
        <f t="shared" si="27"/>
        <v>#REF!</v>
      </c>
      <c r="H191" t="e">
        <f t="shared" si="28"/>
        <v>#REF!</v>
      </c>
      <c r="I191" t="e">
        <f t="shared" si="29"/>
        <v>#REF!</v>
      </c>
      <c r="J191">
        <v>0.20917201539999999</v>
      </c>
      <c r="K191">
        <v>9.4719403199999996E-2</v>
      </c>
      <c r="L191">
        <v>0.69855559859999994</v>
      </c>
      <c r="M191">
        <v>0.25850503790000001</v>
      </c>
      <c r="N191" t="e">
        <f>'4 UG collection sys impedance_1'!#REF!/1000</f>
        <v>#REF!</v>
      </c>
    </row>
    <row r="192" spans="1:14" x14ac:dyDescent="0.25">
      <c r="A192">
        <v>1140093</v>
      </c>
      <c r="B192">
        <v>1140034</v>
      </c>
      <c r="C192" t="e">
        <f>'4 UG collection sys impedance_1'!#REF!/1000</f>
        <v>#REF!</v>
      </c>
      <c r="D192" t="s">
        <v>20</v>
      </c>
      <c r="E192" t="e">
        <f t="shared" si="25"/>
        <v>#REF!</v>
      </c>
      <c r="F192" t="e">
        <f t="shared" si="26"/>
        <v>#REF!</v>
      </c>
      <c r="G192" t="e">
        <f t="shared" si="27"/>
        <v>#REF!</v>
      </c>
      <c r="H192" t="e">
        <f t="shared" si="28"/>
        <v>#REF!</v>
      </c>
      <c r="I192" t="e">
        <f t="shared" si="29"/>
        <v>#REF!</v>
      </c>
      <c r="J192">
        <v>0.28614482699999999</v>
      </c>
      <c r="K192">
        <v>0.12957501599999999</v>
      </c>
      <c r="L192">
        <v>0.95561574299999996</v>
      </c>
      <c r="M192">
        <v>0.35363181449999997</v>
      </c>
      <c r="N192" t="e">
        <f>'4 UG collection sys impedance_1'!#REF!/1000</f>
        <v>#REF!</v>
      </c>
    </row>
    <row r="193" spans="1:14" x14ac:dyDescent="0.25">
      <c r="A193">
        <v>1140145</v>
      </c>
      <c r="B193">
        <v>1140034</v>
      </c>
      <c r="C193" t="e">
        <f>'4 UG collection sys impedance_1'!#REF!/1000</f>
        <v>#REF!</v>
      </c>
      <c r="D193" t="s">
        <v>20</v>
      </c>
      <c r="E193" t="e">
        <f t="shared" si="25"/>
        <v>#REF!</v>
      </c>
      <c r="F193" t="e">
        <f t="shared" si="26"/>
        <v>#REF!</v>
      </c>
      <c r="G193" t="e">
        <f t="shared" si="27"/>
        <v>#REF!</v>
      </c>
      <c r="H193" t="e">
        <f t="shared" si="28"/>
        <v>#REF!</v>
      </c>
      <c r="I193" t="e">
        <f t="shared" si="29"/>
        <v>#REF!</v>
      </c>
      <c r="J193">
        <v>0.19160938420000001</v>
      </c>
      <c r="K193">
        <v>8.6766513599999998E-2</v>
      </c>
      <c r="L193">
        <v>0.63990303780000002</v>
      </c>
      <c r="M193">
        <v>0.23680027670000001</v>
      </c>
      <c r="N193" t="e">
        <f>'4 UG collection sys impedance_1'!#REF!/1000</f>
        <v>#REF!</v>
      </c>
    </row>
    <row r="194" spans="1:14" x14ac:dyDescent="0.25">
      <c r="A194">
        <v>1140034</v>
      </c>
      <c r="B194">
        <v>1140009</v>
      </c>
      <c r="C194" t="e">
        <f>'4 UG collection sys impedance_1'!#REF!/1000</f>
        <v>#REF!</v>
      </c>
      <c r="D194" t="s">
        <v>22</v>
      </c>
      <c r="E194" t="e">
        <f t="shared" si="25"/>
        <v>#REF!</v>
      </c>
      <c r="F194" t="e">
        <f t="shared" si="26"/>
        <v>#REF!</v>
      </c>
      <c r="G194" t="e">
        <f t="shared" si="27"/>
        <v>#REF!</v>
      </c>
      <c r="H194" t="e">
        <f t="shared" si="28"/>
        <v>#REF!</v>
      </c>
      <c r="I194" t="e">
        <f t="shared" si="29"/>
        <v>#REF!</v>
      </c>
      <c r="J194">
        <v>8.5257812200000005E-2</v>
      </c>
      <c r="K194">
        <v>7.7844089400000011E-2</v>
      </c>
      <c r="L194">
        <v>0.49115913549999995</v>
      </c>
      <c r="M194">
        <v>0.18719650070000002</v>
      </c>
      <c r="N194" t="e">
        <f>'4 UG collection sys impedance_1'!#REF!/1000</f>
        <v>#REF!</v>
      </c>
    </row>
    <row r="195" spans="1:14" x14ac:dyDescent="0.25">
      <c r="A195">
        <v>1140111</v>
      </c>
      <c r="B195">
        <v>1140114</v>
      </c>
      <c r="C195" t="e">
        <f>'4 UG collection sys impedance_1'!#REF!/1000</f>
        <v>#REF!</v>
      </c>
      <c r="D195" t="s">
        <v>20</v>
      </c>
      <c r="E195" t="e">
        <f t="shared" ref="E195:E202" si="30">J195/C195</f>
        <v>#REF!</v>
      </c>
      <c r="F195" t="e">
        <f t="shared" ref="F195:F202" si="31">K195/C195</f>
        <v>#REF!</v>
      </c>
      <c r="G195" t="e">
        <f t="shared" ref="G195:G202" si="32">L195/C195</f>
        <v>#REF!</v>
      </c>
      <c r="H195" t="e">
        <f t="shared" ref="H195:H202" si="33">M195/C195</f>
        <v>#REF!</v>
      </c>
      <c r="I195" t="e">
        <f t="shared" ref="I195:I202" si="34">N195/C195</f>
        <v>#REF!</v>
      </c>
      <c r="J195">
        <v>0.17044230780000003</v>
      </c>
      <c r="K195">
        <v>7.7181422400000019E-2</v>
      </c>
      <c r="L195">
        <v>0.56921299020000005</v>
      </c>
      <c r="M195">
        <v>0.21064096530000007</v>
      </c>
      <c r="N195" t="e">
        <f>'4 UG collection sys impedance_1'!#REF!/1000</f>
        <v>#REF!</v>
      </c>
    </row>
    <row r="196" spans="1:14" x14ac:dyDescent="0.25">
      <c r="A196">
        <v>1140114</v>
      </c>
      <c r="B196">
        <v>1140102</v>
      </c>
      <c r="C196" t="e">
        <f>'4 UG collection sys impedance_1'!#REF!/1000</f>
        <v>#REF!</v>
      </c>
      <c r="D196" t="s">
        <v>20</v>
      </c>
      <c r="E196" t="e">
        <f t="shared" si="30"/>
        <v>#REF!</v>
      </c>
      <c r="F196" t="e">
        <f t="shared" si="31"/>
        <v>#REF!</v>
      </c>
      <c r="G196" t="e">
        <f t="shared" si="32"/>
        <v>#REF!</v>
      </c>
      <c r="H196" t="e">
        <f t="shared" si="33"/>
        <v>#REF!</v>
      </c>
      <c r="I196" t="e">
        <f t="shared" si="34"/>
        <v>#REF!</v>
      </c>
      <c r="J196">
        <v>0.16658463920000002</v>
      </c>
      <c r="K196">
        <v>7.5434553600000009E-2</v>
      </c>
      <c r="L196">
        <v>0.55632983280000003</v>
      </c>
      <c r="M196">
        <v>0.20587346920000002</v>
      </c>
      <c r="N196" t="e">
        <f>'4 UG collection sys impedance_1'!#REF!/1000</f>
        <v>#REF!</v>
      </c>
    </row>
    <row r="197" spans="1:14" x14ac:dyDescent="0.25">
      <c r="A197">
        <v>1140102</v>
      </c>
      <c r="B197">
        <v>1140079</v>
      </c>
      <c r="C197" t="e">
        <f>'4 UG collection sys impedance_1'!#REF!/1000</f>
        <v>#REF!</v>
      </c>
      <c r="D197" t="s">
        <v>20</v>
      </c>
      <c r="E197" t="e">
        <f t="shared" si="30"/>
        <v>#REF!</v>
      </c>
      <c r="F197" t="e">
        <f t="shared" si="31"/>
        <v>#REF!</v>
      </c>
      <c r="G197" t="e">
        <f t="shared" si="32"/>
        <v>#REF!</v>
      </c>
      <c r="H197" t="e">
        <f t="shared" si="33"/>
        <v>#REF!</v>
      </c>
      <c r="I197" t="e">
        <f t="shared" si="34"/>
        <v>#REF!</v>
      </c>
      <c r="J197">
        <v>0.22318266079999999</v>
      </c>
      <c r="K197">
        <v>0.1010638464</v>
      </c>
      <c r="L197">
        <v>0.74534586719999996</v>
      </c>
      <c r="M197">
        <v>0.27582008080000003</v>
      </c>
      <c r="N197" t="e">
        <f>'4 UG collection sys impedance_1'!#REF!/1000</f>
        <v>#REF!</v>
      </c>
    </row>
    <row r="198" spans="1:14" x14ac:dyDescent="0.25">
      <c r="A198">
        <v>1140079</v>
      </c>
      <c r="B198">
        <v>1140187</v>
      </c>
      <c r="C198" t="e">
        <f>'4 UG collection sys impedance_1'!#REF!/1000</f>
        <v>#REF!</v>
      </c>
      <c r="D198" t="s">
        <v>20</v>
      </c>
      <c r="E198" t="e">
        <f t="shared" si="30"/>
        <v>#REF!</v>
      </c>
      <c r="F198" t="e">
        <f t="shared" si="31"/>
        <v>#REF!</v>
      </c>
      <c r="G198" t="e">
        <f t="shared" si="32"/>
        <v>#REF!</v>
      </c>
      <c r="H198" t="e">
        <f t="shared" si="33"/>
        <v>#REF!</v>
      </c>
      <c r="I198" t="e">
        <f t="shared" si="34"/>
        <v>#REF!</v>
      </c>
      <c r="J198">
        <v>0.21773702739999998</v>
      </c>
      <c r="K198">
        <v>9.8597899200000005E-2</v>
      </c>
      <c r="L198">
        <v>0.72715950659999995</v>
      </c>
      <c r="M198">
        <v>0.26909009989999999</v>
      </c>
      <c r="N198" t="e">
        <f>'4 UG collection sys impedance_1'!#REF!/1000</f>
        <v>#REF!</v>
      </c>
    </row>
    <row r="199" spans="1:14" x14ac:dyDescent="0.25">
      <c r="A199">
        <v>1140064</v>
      </c>
      <c r="B199">
        <v>1140187</v>
      </c>
      <c r="C199" t="e">
        <f>'4 UG collection sys impedance_1'!#REF!/1000</f>
        <v>#REF!</v>
      </c>
      <c r="D199" t="s">
        <v>20</v>
      </c>
      <c r="E199" t="e">
        <f t="shared" si="30"/>
        <v>#REF!</v>
      </c>
      <c r="F199" t="e">
        <f t="shared" si="31"/>
        <v>#REF!</v>
      </c>
      <c r="G199" t="e">
        <f t="shared" si="32"/>
        <v>#REF!</v>
      </c>
      <c r="H199" t="e">
        <f t="shared" si="33"/>
        <v>#REF!</v>
      </c>
      <c r="I199" t="e">
        <f t="shared" si="34"/>
        <v>#REF!</v>
      </c>
      <c r="J199">
        <v>0.198983465</v>
      </c>
      <c r="K199">
        <v>9.0105720000000014E-2</v>
      </c>
      <c r="L199">
        <v>0.66452968500000009</v>
      </c>
      <c r="M199">
        <v>0.24591352750000003</v>
      </c>
      <c r="N199" t="e">
        <f>'4 UG collection sys impedance_1'!#REF!/1000</f>
        <v>#REF!</v>
      </c>
    </row>
    <row r="200" spans="1:14" x14ac:dyDescent="0.25">
      <c r="A200">
        <v>1140187</v>
      </c>
      <c r="B200">
        <v>1140009</v>
      </c>
      <c r="C200" t="e">
        <f>'4 UG collection sys impedance_1'!#REF!/1000</f>
        <v>#REF!</v>
      </c>
      <c r="D200" t="s">
        <v>20</v>
      </c>
      <c r="E200" t="e">
        <f t="shared" si="30"/>
        <v>#REF!</v>
      </c>
      <c r="F200" t="e">
        <f t="shared" si="31"/>
        <v>#REF!</v>
      </c>
      <c r="G200" t="e">
        <f t="shared" si="32"/>
        <v>#REF!</v>
      </c>
      <c r="H200" t="e">
        <f t="shared" si="33"/>
        <v>#REF!</v>
      </c>
      <c r="I200" t="e">
        <f t="shared" si="34"/>
        <v>#REF!</v>
      </c>
      <c r="J200">
        <v>0.25195188759999998</v>
      </c>
      <c r="K200">
        <v>0.1140914208</v>
      </c>
      <c r="L200">
        <v>0.84142422839999997</v>
      </c>
      <c r="M200">
        <v>0.31137450260000005</v>
      </c>
      <c r="N200" t="e">
        <f>'4 UG collection sys impedance_1'!#REF!/1000</f>
        <v>#REF!</v>
      </c>
    </row>
    <row r="201" spans="1:14" x14ac:dyDescent="0.25">
      <c r="A201">
        <v>1140009</v>
      </c>
      <c r="B201">
        <v>1140012</v>
      </c>
      <c r="C201" t="e">
        <f>'4 UG collection sys impedance_1'!#REF!/1000</f>
        <v>#REF!</v>
      </c>
      <c r="D201" t="s">
        <v>24</v>
      </c>
      <c r="E201" t="e">
        <f t="shared" si="30"/>
        <v>#REF!</v>
      </c>
      <c r="F201" t="e">
        <f t="shared" si="31"/>
        <v>#REF!</v>
      </c>
      <c r="G201" t="e">
        <f t="shared" si="32"/>
        <v>#REF!</v>
      </c>
      <c r="H201" t="e">
        <f t="shared" si="33"/>
        <v>#REF!</v>
      </c>
      <c r="I201" t="e">
        <f t="shared" si="34"/>
        <v>#REF!</v>
      </c>
      <c r="J201">
        <v>7.1488471600000006E-2</v>
      </c>
      <c r="K201">
        <v>9.4466908899999993E-2</v>
      </c>
      <c r="L201">
        <v>0.22467805360000001</v>
      </c>
      <c r="M201">
        <v>6.6382152200000002E-2</v>
      </c>
      <c r="N201" t="e">
        <f>'4 UG collection sys impedance_1'!#REF!/1000</f>
        <v>#REF!</v>
      </c>
    </row>
    <row r="202" spans="1:14" x14ac:dyDescent="0.25">
      <c r="A202">
        <v>1140012</v>
      </c>
      <c r="B202">
        <v>1000000</v>
      </c>
      <c r="C202" t="e">
        <f>'4 UG collection sys impedance_1'!#REF!/1000</f>
        <v>#REF!</v>
      </c>
      <c r="D202" t="s">
        <v>24</v>
      </c>
      <c r="E202" t="e">
        <f t="shared" si="30"/>
        <v>#REF!</v>
      </c>
      <c r="F202" t="e">
        <f t="shared" si="31"/>
        <v>#REF!</v>
      </c>
      <c r="G202" t="e">
        <f t="shared" si="32"/>
        <v>#REF!</v>
      </c>
      <c r="H202" t="e">
        <f t="shared" si="33"/>
        <v>#REF!</v>
      </c>
      <c r="I202" t="e">
        <f t="shared" si="34"/>
        <v>#REF!</v>
      </c>
      <c r="J202">
        <v>0.156928338</v>
      </c>
      <c r="K202">
        <v>0.20736958949999998</v>
      </c>
      <c r="L202">
        <v>0.49320334799999993</v>
      </c>
      <c r="M202">
        <v>0.14571917099999998</v>
      </c>
      <c r="N202" t="e">
        <f>'4 UG collection sys impedance_1'!#REF!/1000</f>
        <v>#REF!</v>
      </c>
    </row>
    <row r="204" spans="1:14" x14ac:dyDescent="0.25">
      <c r="A204" t="s">
        <v>297</v>
      </c>
    </row>
  </sheetData>
  <mergeCells count="6">
    <mergeCell ref="E1:I1"/>
    <mergeCell ref="J1:N1"/>
    <mergeCell ref="D1:D2"/>
    <mergeCell ref="C1:C2"/>
    <mergeCell ref="A1:A2"/>
    <mergeCell ref="B1:B2"/>
  </mergeCells>
  <pageMargins left="0.7" right="0.7" top="0.75" bottom="0.75" header="0.3" footer="0.3"/>
  <pageSetup scale="19" orientation="landscape" r:id="rId1"/>
  <headerFooter>
    <oddHeader>&amp;L&amp;"Arial,Bold"Third Planet Windpower&amp;C&amp;"Arial,Bold"Madison 50.6 MW Wind Project
Collection Circuit Impedance
Underground&amp;R&amp;G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SPP_Impedance_Format">
                <anchor moveWithCells="1">
                  <from>
                    <xdr:col>15</xdr:col>
                    <xdr:colOff>30480</xdr:colOff>
                    <xdr:row>1</xdr:row>
                    <xdr:rowOff>30480</xdr:rowOff>
                  </from>
                  <to>
                    <xdr:col>16</xdr:col>
                    <xdr:colOff>144780</xdr:colOff>
                    <xdr:row>1</xdr:row>
                    <xdr:rowOff>411480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M28"/>
  <sheetViews>
    <sheetView topLeftCell="A15" zoomScale="70" zoomScaleNormal="70" workbookViewId="0">
      <pane xSplit="1" topLeftCell="I1" activePane="topRight" state="frozen"/>
      <selection pane="topRight" activeCell="Q17" sqref="Q17"/>
    </sheetView>
  </sheetViews>
  <sheetFormatPr defaultColWidth="8.88671875" defaultRowHeight="13.2" x14ac:dyDescent="0.25"/>
  <cols>
    <col min="1" max="1" width="26.44140625" customWidth="1"/>
    <col min="2" max="2" width="15.109375" customWidth="1"/>
    <col min="3" max="3" width="29.44140625" customWidth="1"/>
    <col min="4" max="4" width="13" customWidth="1"/>
    <col min="5" max="5" width="48.109375" customWidth="1"/>
    <col min="6" max="6" width="5.44140625" customWidth="1"/>
    <col min="7" max="7" width="10.5546875" bestFit="1" customWidth="1"/>
    <col min="8" max="8" width="10.109375" bestFit="1" customWidth="1"/>
    <col min="9" max="9" width="10.5546875" bestFit="1" customWidth="1"/>
    <col min="10" max="10" width="10.109375" bestFit="1" customWidth="1"/>
    <col min="11" max="11" width="12.44140625" customWidth="1"/>
    <col min="12" max="12" width="13.109375" customWidth="1"/>
    <col min="13" max="13" width="4.44140625" customWidth="1"/>
    <col min="14" max="14" width="12.44140625" customWidth="1"/>
    <col min="15" max="15" width="16.109375" customWidth="1"/>
    <col min="16" max="16" width="4.5546875" customWidth="1"/>
    <col min="17" max="17" width="18.5546875" customWidth="1"/>
    <col min="18" max="18" width="6.109375" customWidth="1"/>
    <col min="19" max="19" width="12.44140625" bestFit="1" customWidth="1"/>
    <col min="20" max="20" width="44.44140625" customWidth="1"/>
    <col min="21" max="21" width="18.5546875" customWidth="1"/>
    <col min="30" max="30" width="12.5546875" bestFit="1" customWidth="1"/>
  </cols>
  <sheetData>
    <row r="1" spans="1:39" x14ac:dyDescent="0.25">
      <c r="G1" s="25"/>
      <c r="H1" s="25"/>
    </row>
    <row r="2" spans="1:39" x14ac:dyDescent="0.25">
      <c r="D2" s="1" t="s">
        <v>298</v>
      </c>
      <c r="O2">
        <v>7.0999999999999994E-2</v>
      </c>
      <c r="Q2">
        <f>O2*2*PI()*60</f>
        <v>26.766369408585035</v>
      </c>
    </row>
    <row r="3" spans="1:39" x14ac:dyDescent="0.25">
      <c r="A3" s="35"/>
      <c r="B3" s="35"/>
      <c r="C3" s="35"/>
    </row>
    <row r="4" spans="1:39" ht="13.8" thickBot="1" x14ac:dyDescent="0.3">
      <c r="F4" s="36" t="s">
        <v>299</v>
      </c>
      <c r="G4" s="1"/>
      <c r="H4" s="1"/>
      <c r="I4" s="1"/>
    </row>
    <row r="5" spans="1:39" ht="16.2" x14ac:dyDescent="0.25">
      <c r="A5" s="37" t="s">
        <v>300</v>
      </c>
      <c r="B5" s="38" t="s">
        <v>69</v>
      </c>
      <c r="C5" s="984" t="s">
        <v>301</v>
      </c>
      <c r="D5" s="185" t="s">
        <v>302</v>
      </c>
      <c r="E5" s="986" t="s">
        <v>303</v>
      </c>
      <c r="F5" s="39"/>
      <c r="G5" s="40" t="s">
        <v>292</v>
      </c>
      <c r="H5" s="41" t="s">
        <v>292</v>
      </c>
      <c r="I5" s="40" t="s">
        <v>293</v>
      </c>
      <c r="J5" s="41" t="s">
        <v>293</v>
      </c>
      <c r="K5" s="42" t="s">
        <v>292</v>
      </c>
      <c r="L5" s="42" t="s">
        <v>293</v>
      </c>
      <c r="M5" s="43"/>
      <c r="N5" s="44" t="s">
        <v>304</v>
      </c>
      <c r="O5" s="45" t="s">
        <v>305</v>
      </c>
      <c r="P5" s="43"/>
      <c r="Q5" s="186" t="s">
        <v>306</v>
      </c>
      <c r="R5" s="43"/>
      <c r="S5" s="38" t="s">
        <v>307</v>
      </c>
      <c r="T5" s="46" t="s">
        <v>308</v>
      </c>
      <c r="U5" s="47" t="s">
        <v>309</v>
      </c>
      <c r="V5" s="4"/>
      <c r="W5" s="4"/>
      <c r="X5" s="4"/>
      <c r="Y5" s="4"/>
    </row>
    <row r="6" spans="1:39" ht="16.2" thickBot="1" x14ac:dyDescent="0.3">
      <c r="A6" s="48" t="s">
        <v>310</v>
      </c>
      <c r="B6" s="49" t="s">
        <v>311</v>
      </c>
      <c r="C6" s="985"/>
      <c r="D6" s="49" t="s">
        <v>312</v>
      </c>
      <c r="E6" s="987"/>
      <c r="F6" s="51"/>
      <c r="G6" s="52" t="s">
        <v>312</v>
      </c>
      <c r="H6" s="53" t="s">
        <v>313</v>
      </c>
      <c r="I6" s="52" t="s">
        <v>312</v>
      </c>
      <c r="J6" s="53" t="s">
        <v>313</v>
      </c>
      <c r="K6" s="54" t="s">
        <v>314</v>
      </c>
      <c r="L6" s="54" t="s">
        <v>314</v>
      </c>
      <c r="M6" s="55"/>
      <c r="N6" s="53" t="s">
        <v>315</v>
      </c>
      <c r="O6" s="56" t="s">
        <v>315</v>
      </c>
      <c r="P6" s="55"/>
      <c r="Q6" s="187" t="s">
        <v>316</v>
      </c>
      <c r="R6" s="57"/>
      <c r="S6" s="49"/>
      <c r="T6" s="58"/>
      <c r="U6" s="50"/>
      <c r="V6" s="4"/>
      <c r="W6" s="4"/>
      <c r="X6" s="4"/>
      <c r="Y6" s="4"/>
    </row>
    <row r="8" spans="1:39" ht="90" customHeight="1" x14ac:dyDescent="0.25">
      <c r="A8" s="334" t="s">
        <v>17</v>
      </c>
      <c r="B8" s="188">
        <v>34.5</v>
      </c>
      <c r="C8" s="60" t="str">
        <f t="shared" ref="C8:C18" si="0">CONCATENATE(A8,"-",B8)</f>
        <v>1/0 AWG Al Triplexed - UG-34.5</v>
      </c>
      <c r="D8" s="33">
        <f t="shared" ref="D8:D19" si="1">G8</f>
        <v>0.69713064014916093</v>
      </c>
      <c r="E8" s="61"/>
      <c r="F8" s="33"/>
      <c r="G8" s="460">
        <f>K8/(1000*1.609/5280)</f>
        <v>0.69713064014916093</v>
      </c>
      <c r="H8" s="112">
        <f t="shared" ref="H8:H19" si="2">G8*1.609</f>
        <v>1.1216831999999999</v>
      </c>
      <c r="I8" s="460">
        <f t="shared" ref="I8:I19" si="3">L8/(1000*1.609/5280)</f>
        <v>0.17772827843380981</v>
      </c>
      <c r="J8" s="112">
        <f t="shared" ref="J8:J19" si="4">I8*1.609</f>
        <v>0.28596479999999996</v>
      </c>
      <c r="K8" s="463">
        <v>0.21243999999999999</v>
      </c>
      <c r="L8" s="463">
        <v>5.416E-2</v>
      </c>
      <c r="M8" s="438"/>
      <c r="N8" s="463">
        <v>0.22183</v>
      </c>
      <c r="O8" s="463">
        <v>0.64407000000000003</v>
      </c>
      <c r="P8" s="33"/>
      <c r="Q8" s="466">
        <f>14.9599*0.000001</f>
        <v>1.4959899999999999E-5</v>
      </c>
      <c r="R8" s="33"/>
      <c r="S8" s="33"/>
      <c r="T8" s="360" t="s">
        <v>317</v>
      </c>
      <c r="U8" s="34" t="s">
        <v>318</v>
      </c>
    </row>
    <row r="9" spans="1:39" ht="90" customHeight="1" x14ac:dyDescent="0.25">
      <c r="A9" s="334" t="s">
        <v>319</v>
      </c>
      <c r="B9" s="456">
        <v>34.5</v>
      </c>
      <c r="C9" s="455" t="str">
        <f t="shared" ref="C9" si="5">CONCATENATE(A9,"-",B9)</f>
        <v>2/0 AWG Al Triplexed - UG-34.5</v>
      </c>
      <c r="D9" s="457">
        <f t="shared" ref="D9" si="6">G9</f>
        <v>0.5481158483530143</v>
      </c>
      <c r="E9" s="458"/>
      <c r="F9" s="457"/>
      <c r="G9" s="461">
        <f t="shared" ref="G9" si="7">K9/(1000*1.609/5280)</f>
        <v>0.5481158483530143</v>
      </c>
      <c r="H9" s="462">
        <f t="shared" ref="H9" si="8">G9*1.609</f>
        <v>0.88191839999999999</v>
      </c>
      <c r="I9" s="461">
        <f t="shared" ref="I9" si="9">L9/(1000*1.609/5280)</f>
        <v>0.16814617775015536</v>
      </c>
      <c r="J9" s="462">
        <f t="shared" ref="J9" si="10">I9*1.609</f>
        <v>0.27054719999999999</v>
      </c>
      <c r="K9" s="464">
        <v>0.16703000000000001</v>
      </c>
      <c r="L9" s="464">
        <v>5.1240000000000001E-2</v>
      </c>
      <c r="M9" s="459"/>
      <c r="N9" s="464">
        <v>0.17641999999999999</v>
      </c>
      <c r="O9" s="464">
        <v>0.64134000000000002</v>
      </c>
      <c r="P9" s="457"/>
      <c r="Q9" s="467">
        <f>16.177*0.000001</f>
        <v>1.6176999999999998E-5</v>
      </c>
      <c r="R9" s="33"/>
      <c r="S9" s="33"/>
      <c r="T9" s="360" t="s">
        <v>317</v>
      </c>
      <c r="U9" s="34" t="s">
        <v>318</v>
      </c>
    </row>
    <row r="10" spans="1:39" ht="90" customHeight="1" x14ac:dyDescent="0.25">
      <c r="A10" s="334" t="s">
        <v>18</v>
      </c>
      <c r="B10" s="188">
        <v>34.5</v>
      </c>
      <c r="C10" s="60" t="str">
        <f t="shared" ref="C10" si="11">CONCATENATE(A10,"-",B10)</f>
        <v>3/0 AWG Al Triplexed - UG-34.5</v>
      </c>
      <c r="D10" s="33">
        <f t="shared" ref="D10" si="12">G10</f>
        <v>0.43408228713486641</v>
      </c>
      <c r="E10" s="61"/>
      <c r="F10" s="33"/>
      <c r="G10" s="460">
        <f t="shared" ref="G10" si="13">K10/(1000*1.609/5280)</f>
        <v>0.43408228713486641</v>
      </c>
      <c r="H10" s="112">
        <f t="shared" ref="H10" si="14">G10*1.609</f>
        <v>0.69843840000000001</v>
      </c>
      <c r="I10" s="460">
        <f>L10/(1000*1.609/5280)</f>
        <v>0.16210814170292107</v>
      </c>
      <c r="J10" s="112">
        <f t="shared" ref="J10" si="15">I10*1.609</f>
        <v>0.26083200000000001</v>
      </c>
      <c r="K10" s="463">
        <v>0.13228000000000001</v>
      </c>
      <c r="L10" s="463">
        <v>4.9399999999999999E-2</v>
      </c>
      <c r="M10" s="460"/>
      <c r="N10" s="463">
        <v>0.14166999999999999</v>
      </c>
      <c r="O10" s="463">
        <v>0.63707999999999998</v>
      </c>
      <c r="P10" s="33"/>
      <c r="Q10" s="466">
        <f>17.4239*0.000001</f>
        <v>1.7423899999999998E-5</v>
      </c>
      <c r="R10" s="33"/>
      <c r="S10" s="33"/>
      <c r="T10" s="360" t="s">
        <v>317</v>
      </c>
      <c r="U10" s="34" t="s">
        <v>318</v>
      </c>
    </row>
    <row r="11" spans="1:39" ht="90" customHeight="1" x14ac:dyDescent="0.25">
      <c r="A11" s="59" t="s">
        <v>20</v>
      </c>
      <c r="B11" s="188">
        <v>34.5</v>
      </c>
      <c r="C11" s="60" t="str">
        <f t="shared" si="0"/>
        <v>4/0 AWG Al Triplexed - UG-34.5</v>
      </c>
      <c r="D11" s="33">
        <f t="shared" si="1"/>
        <v>0.27400870105655689</v>
      </c>
      <c r="E11" s="61"/>
      <c r="F11" s="33"/>
      <c r="G11" s="460">
        <f t="shared" ref="G11:G19" si="16">K11/(1000*1.609/5280)</f>
        <v>0.27400870105655689</v>
      </c>
      <c r="H11" s="112">
        <f t="shared" si="2"/>
        <v>0.44088000000000005</v>
      </c>
      <c r="I11" s="460">
        <f t="shared" si="3"/>
        <v>0.15751398384089496</v>
      </c>
      <c r="J11" s="112">
        <f t="shared" si="4"/>
        <v>0.25344</v>
      </c>
      <c r="K11" s="463">
        <v>8.3500000000000005E-2</v>
      </c>
      <c r="L11" s="463">
        <v>4.8000000000000001E-2</v>
      </c>
      <c r="M11" s="460"/>
      <c r="N11" s="463">
        <v>0.43099999999999999</v>
      </c>
      <c r="O11" s="463">
        <v>0.22900000000000001</v>
      </c>
      <c r="P11" s="33"/>
      <c r="Q11" s="466">
        <f>17.57*0.000001</f>
        <v>1.7569999999999999E-5</v>
      </c>
      <c r="R11" s="33"/>
      <c r="S11" s="33"/>
      <c r="T11" s="360" t="s">
        <v>320</v>
      </c>
      <c r="U11" s="34" t="s">
        <v>318</v>
      </c>
      <c r="AG11">
        <f>X11/K11</f>
        <v>0</v>
      </c>
      <c r="AH11">
        <f t="shared" ref="AH11:AM11" si="17">Y11/L11</f>
        <v>0</v>
      </c>
      <c r="AJ11">
        <f t="shared" si="17"/>
        <v>0</v>
      </c>
      <c r="AK11">
        <f t="shared" si="17"/>
        <v>0</v>
      </c>
      <c r="AM11">
        <f t="shared" si="17"/>
        <v>0</v>
      </c>
    </row>
    <row r="12" spans="1:39" ht="90" customHeight="1" x14ac:dyDescent="0.25">
      <c r="A12" s="604" t="s">
        <v>321</v>
      </c>
      <c r="B12" s="188">
        <v>34.5</v>
      </c>
      <c r="C12" s="60" t="str">
        <f t="shared" ref="C12" si="18">CONCATENATE(A12,"-",B12)</f>
        <v>250 MCM Al Triplexed - UG-34.5</v>
      </c>
      <c r="D12" s="33">
        <f t="shared" ref="D12" si="19">G12</f>
        <v>0.32815413300186452</v>
      </c>
      <c r="E12" s="61"/>
      <c r="F12" s="33"/>
      <c r="G12" s="460">
        <f t="shared" ref="G12" si="20">K12/(1000*1.609/5280)</f>
        <v>0.32815413300186452</v>
      </c>
      <c r="H12" s="112">
        <f t="shared" ref="H12" si="21">G12*1.609</f>
        <v>0.52800000000000002</v>
      </c>
      <c r="I12" s="460">
        <f t="shared" ref="I12" si="22">L12/(1000*1.609/5280)</f>
        <v>0.14438781852082036</v>
      </c>
      <c r="J12" s="112">
        <f t="shared" ref="J12" si="23">I12*1.609</f>
        <v>0.23231999999999997</v>
      </c>
      <c r="K12" s="603">
        <v>0.1</v>
      </c>
      <c r="L12" s="603">
        <v>4.3999999999999997E-2</v>
      </c>
      <c r="M12" s="438"/>
      <c r="N12" s="465">
        <v>9.8760000000000001E-2</v>
      </c>
      <c r="O12" s="463">
        <v>0.62861999999999996</v>
      </c>
      <c r="P12" s="33"/>
      <c r="Q12" s="602">
        <f>19.3*0.000001</f>
        <v>1.9299999999999998E-5</v>
      </c>
      <c r="R12" s="33"/>
      <c r="S12" s="33"/>
      <c r="T12" s="360" t="s">
        <v>322</v>
      </c>
      <c r="U12" s="34" t="s">
        <v>318</v>
      </c>
    </row>
    <row r="13" spans="1:39" ht="90" customHeight="1" x14ac:dyDescent="0.25">
      <c r="A13" s="334" t="s">
        <v>21</v>
      </c>
      <c r="B13" s="188">
        <v>34.5</v>
      </c>
      <c r="C13" s="60" t="str">
        <f t="shared" ref="C13" si="24">CONCATENATE(A13,"-",B13)</f>
        <v>350 MCM Al Triplexed - UG-34.5</v>
      </c>
      <c r="D13" s="33">
        <f t="shared" ref="D13" si="25">G13</f>
        <v>0.21024835301429459</v>
      </c>
      <c r="E13" s="61"/>
      <c r="F13" s="33"/>
      <c r="G13" s="460">
        <f t="shared" ref="G13" si="26">K13/(1000*1.609/5280)</f>
        <v>0.21024835301429459</v>
      </c>
      <c r="H13" s="112">
        <f t="shared" ref="H13" si="27">G13*1.609</f>
        <v>0.33828960000000002</v>
      </c>
      <c r="I13" s="460">
        <f t="shared" ref="I13" si="28">L13/(1000*1.609/5280)</f>
        <v>0.14642237414543194</v>
      </c>
      <c r="J13" s="112">
        <f t="shared" ref="J13" si="29">I13*1.609</f>
        <v>0.23559359999999999</v>
      </c>
      <c r="K13" s="463">
        <v>6.4070000000000002E-2</v>
      </c>
      <c r="L13" s="463">
        <v>4.462E-2</v>
      </c>
      <c r="M13" s="438"/>
      <c r="N13" s="463">
        <v>7.3459999999999998E-2</v>
      </c>
      <c r="O13" s="463">
        <v>0.62175000000000002</v>
      </c>
      <c r="P13" s="33"/>
      <c r="Q13" s="466">
        <f>22.3106*0.000001</f>
        <v>2.2310599999999999E-5</v>
      </c>
      <c r="R13" s="33"/>
      <c r="S13" s="33"/>
      <c r="T13" s="360" t="s">
        <v>322</v>
      </c>
      <c r="U13" s="34" t="s">
        <v>318</v>
      </c>
    </row>
    <row r="14" spans="1:39" ht="90" customHeight="1" x14ac:dyDescent="0.25">
      <c r="A14" s="468" t="s">
        <v>22</v>
      </c>
      <c r="B14" s="188">
        <v>34.5</v>
      </c>
      <c r="C14" s="60" t="str">
        <f t="shared" si="0"/>
        <v>500 MCM Al Triplexed - UG-34.5</v>
      </c>
      <c r="D14" s="33">
        <f t="shared" si="1"/>
        <v>0.16407706650093226</v>
      </c>
      <c r="E14" s="61"/>
      <c r="F14" s="33"/>
      <c r="G14" s="460">
        <f t="shared" si="16"/>
        <v>0.16407706650093226</v>
      </c>
      <c r="H14" s="112">
        <f t="shared" si="2"/>
        <v>0.26400000000000001</v>
      </c>
      <c r="I14" s="460">
        <f t="shared" si="3"/>
        <v>0.13126165320074581</v>
      </c>
      <c r="J14" s="112">
        <f t="shared" si="4"/>
        <v>0.21120000000000003</v>
      </c>
      <c r="K14" s="603">
        <v>0.05</v>
      </c>
      <c r="L14" s="603">
        <v>0.04</v>
      </c>
      <c r="M14" s="438"/>
      <c r="N14" s="463">
        <v>0.34</v>
      </c>
      <c r="O14" s="463">
        <v>0.18099999999999999</v>
      </c>
      <c r="P14" s="33"/>
      <c r="Q14" s="602">
        <f>24.46*0.000001</f>
        <v>2.446E-5</v>
      </c>
      <c r="R14" s="33"/>
      <c r="S14" s="33"/>
      <c r="T14" s="360" t="s">
        <v>322</v>
      </c>
      <c r="U14" s="34" t="s">
        <v>318</v>
      </c>
      <c r="AG14">
        <f>X14/K14</f>
        <v>0</v>
      </c>
      <c r="AH14">
        <f t="shared" ref="AH14:AM16" si="30">Y14/L14</f>
        <v>0</v>
      </c>
      <c r="AJ14">
        <f t="shared" si="30"/>
        <v>0</v>
      </c>
      <c r="AK14">
        <f t="shared" si="30"/>
        <v>0</v>
      </c>
      <c r="AM14">
        <f t="shared" si="30"/>
        <v>0</v>
      </c>
    </row>
    <row r="15" spans="1:39" ht="85.5" customHeight="1" x14ac:dyDescent="0.25">
      <c r="A15" s="468" t="s">
        <v>23</v>
      </c>
      <c r="B15" s="188">
        <v>34.5</v>
      </c>
      <c r="C15" s="60" t="str">
        <f t="shared" si="0"/>
        <v>750 MCM Al Triplexed - UG-34.5</v>
      </c>
      <c r="D15" s="33">
        <f t="shared" si="1"/>
        <v>0.11485394655065259</v>
      </c>
      <c r="E15" s="61"/>
      <c r="F15" s="33"/>
      <c r="G15" s="460">
        <f t="shared" si="16"/>
        <v>0.11485394655065259</v>
      </c>
      <c r="H15" s="112">
        <f t="shared" si="2"/>
        <v>0.18480000000000002</v>
      </c>
      <c r="I15" s="460">
        <f t="shared" si="3"/>
        <v>0.1246985705407085</v>
      </c>
      <c r="J15" s="112">
        <f t="shared" si="4"/>
        <v>0.20063999999999999</v>
      </c>
      <c r="K15" s="603">
        <v>3.5000000000000003E-2</v>
      </c>
      <c r="L15" s="603">
        <v>3.7999999999999999E-2</v>
      </c>
      <c r="M15" s="438"/>
      <c r="N15" s="463">
        <v>0.25700000000000001</v>
      </c>
      <c r="O15" s="463">
        <v>0.10299999999999999</v>
      </c>
      <c r="P15" s="33"/>
      <c r="Q15" s="602">
        <f>28.58*0.000001</f>
        <v>2.8579999999999997E-5</v>
      </c>
      <c r="R15" s="33"/>
      <c r="S15" s="33"/>
      <c r="T15" s="360" t="s">
        <v>323</v>
      </c>
      <c r="U15" s="34" t="s">
        <v>318</v>
      </c>
      <c r="AG15">
        <f t="shared" ref="AG15:AG16" si="31">X15/K15</f>
        <v>0</v>
      </c>
      <c r="AH15">
        <f t="shared" si="30"/>
        <v>0</v>
      </c>
      <c r="AJ15">
        <f t="shared" si="30"/>
        <v>0</v>
      </c>
      <c r="AK15">
        <f t="shared" si="30"/>
        <v>0</v>
      </c>
      <c r="AM15">
        <f t="shared" si="30"/>
        <v>0</v>
      </c>
    </row>
    <row r="16" spans="1:39" ht="85.5" customHeight="1" x14ac:dyDescent="0.25">
      <c r="A16" s="59" t="s">
        <v>24</v>
      </c>
      <c r="B16" s="188">
        <v>34.5</v>
      </c>
      <c r="C16" s="60" t="str">
        <f t="shared" si="0"/>
        <v>1000 MCM Al Triplexed - UG-34.5</v>
      </c>
      <c r="D16" s="33">
        <f t="shared" si="1"/>
        <v>8.5320074580484767E-2</v>
      </c>
      <c r="E16" s="61"/>
      <c r="F16" s="33"/>
      <c r="G16" s="460">
        <f t="shared" si="16"/>
        <v>8.5320074580484767E-2</v>
      </c>
      <c r="H16" s="112">
        <f t="shared" si="2"/>
        <v>0.13727999999999999</v>
      </c>
      <c r="I16" s="460">
        <f t="shared" si="3"/>
        <v>0.12141702921068986</v>
      </c>
      <c r="J16" s="112">
        <f t="shared" si="4"/>
        <v>0.19535999999999998</v>
      </c>
      <c r="K16" s="603">
        <v>2.5999999999999999E-2</v>
      </c>
      <c r="L16" s="603">
        <v>3.6999999999999998E-2</v>
      </c>
      <c r="M16" s="460"/>
      <c r="N16" s="463">
        <v>0.20300000000000001</v>
      </c>
      <c r="O16" s="463">
        <v>6.9000000000000006E-2</v>
      </c>
      <c r="P16" s="33"/>
      <c r="Q16" s="602">
        <f>32.01*0.000001</f>
        <v>3.2009999999999993E-5</v>
      </c>
      <c r="R16" s="33"/>
      <c r="S16" s="33"/>
      <c r="T16" s="360" t="s">
        <v>324</v>
      </c>
      <c r="U16" s="34" t="s">
        <v>318</v>
      </c>
      <c r="AG16">
        <f t="shared" si="31"/>
        <v>0</v>
      </c>
      <c r="AH16">
        <f t="shared" si="30"/>
        <v>0</v>
      </c>
      <c r="AJ16">
        <f t="shared" si="30"/>
        <v>0</v>
      </c>
      <c r="AK16">
        <f t="shared" si="30"/>
        <v>0</v>
      </c>
      <c r="AM16">
        <f t="shared" si="30"/>
        <v>0</v>
      </c>
    </row>
    <row r="17" spans="1:21" ht="85.35" customHeight="1" x14ac:dyDescent="0.25">
      <c r="A17" s="605" t="s">
        <v>25</v>
      </c>
      <c r="B17" s="188">
        <v>34.5</v>
      </c>
      <c r="C17" s="60" t="str">
        <f t="shared" ref="C17" si="32">CONCATENATE(A17,"-",B17)</f>
        <v>1250 MCM CU Triplexed - UG-34.5</v>
      </c>
      <c r="D17" s="33">
        <f t="shared" ref="D17" si="33">G17</f>
        <v>3.248725916718459E-2</v>
      </c>
      <c r="E17" s="61"/>
      <c r="F17" s="33"/>
      <c r="G17" s="460">
        <f t="shared" ref="G17" si="34">K17/(1000*1.609/5280)</f>
        <v>3.248725916718459E-2</v>
      </c>
      <c r="H17" s="112">
        <f t="shared" ref="H17" si="35">G17*1.609</f>
        <v>5.2272000000000006E-2</v>
      </c>
      <c r="I17" s="460">
        <f t="shared" ref="I17" si="36">L17/(1000*1.609/5280)</f>
        <v>0.11813548788067121</v>
      </c>
      <c r="J17" s="112">
        <f t="shared" ref="J17" si="37">I17*1.609</f>
        <v>0.19007999999999997</v>
      </c>
      <c r="K17" s="463">
        <v>9.9000000000000008E-3</v>
      </c>
      <c r="L17" s="463">
        <v>3.5999999999999997E-2</v>
      </c>
      <c r="M17" s="438"/>
      <c r="N17" s="463">
        <v>0.161</v>
      </c>
      <c r="O17" s="463">
        <v>5.0999999999999997E-2</v>
      </c>
      <c r="P17" s="33"/>
      <c r="Q17" s="466">
        <f>35.68*0.000001</f>
        <v>3.5679999999999997E-5</v>
      </c>
      <c r="R17" s="33"/>
      <c r="S17" s="33"/>
      <c r="T17" s="360" t="s">
        <v>325</v>
      </c>
      <c r="U17" s="34" t="s">
        <v>318</v>
      </c>
    </row>
    <row r="18" spans="1:21" ht="85.35" customHeight="1" x14ac:dyDescent="0.25">
      <c r="A18" s="468" t="s">
        <v>26</v>
      </c>
      <c r="B18" s="188">
        <v>34.5</v>
      </c>
      <c r="C18" s="60" t="str">
        <f t="shared" si="0"/>
        <v>1250 MCM Al Triplexed - UG-34.5</v>
      </c>
      <c r="D18" s="33">
        <f t="shared" si="1"/>
        <v>6.8912367930391544E-2</v>
      </c>
      <c r="E18" s="61"/>
      <c r="F18" s="33"/>
      <c r="G18" s="460">
        <f t="shared" si="16"/>
        <v>6.8912367930391544E-2</v>
      </c>
      <c r="H18" s="112">
        <f t="shared" si="2"/>
        <v>0.11087999999999999</v>
      </c>
      <c r="I18" s="460">
        <f t="shared" si="3"/>
        <v>0.11813548788067121</v>
      </c>
      <c r="J18" s="112">
        <f t="shared" si="4"/>
        <v>0.19007999999999997</v>
      </c>
      <c r="K18" s="603">
        <v>2.1000000000000001E-2</v>
      </c>
      <c r="L18" s="603">
        <v>3.5999999999999997E-2</v>
      </c>
      <c r="M18" s="438"/>
      <c r="N18" s="463">
        <v>0.16800000000000001</v>
      </c>
      <c r="O18" s="463">
        <v>5.1999999999999998E-2</v>
      </c>
      <c r="P18" s="33"/>
      <c r="Q18" s="602">
        <f>34.37*0.000001</f>
        <v>3.4369999999999998E-5</v>
      </c>
      <c r="R18" s="33"/>
      <c r="S18" s="33"/>
      <c r="T18" s="360" t="s">
        <v>325</v>
      </c>
      <c r="U18" s="34" t="s">
        <v>318</v>
      </c>
    </row>
    <row r="19" spans="1:21" ht="85.35" customHeight="1" x14ac:dyDescent="0.25">
      <c r="A19" s="346" t="s">
        <v>27</v>
      </c>
      <c r="B19" s="188">
        <v>34.5</v>
      </c>
      <c r="C19" s="343" t="str">
        <f>CONCATENATE(A19,"-",B19)</f>
        <v>1500 MCM CU Triplexed - UG-34.5</v>
      </c>
      <c r="D19" s="344">
        <f t="shared" si="1"/>
        <v>2.8221255438160345E-2</v>
      </c>
      <c r="E19" s="345"/>
      <c r="F19" s="33"/>
      <c r="G19" s="460">
        <f t="shared" si="16"/>
        <v>2.8221255438160345E-2</v>
      </c>
      <c r="H19" s="112">
        <f t="shared" si="2"/>
        <v>4.5407999999999997E-2</v>
      </c>
      <c r="I19" s="460">
        <f t="shared" si="3"/>
        <v>0.11485394655065259</v>
      </c>
      <c r="J19" s="112">
        <f t="shared" si="4"/>
        <v>0.18480000000000002</v>
      </c>
      <c r="K19" s="463">
        <v>8.6E-3</v>
      </c>
      <c r="L19" s="463">
        <v>3.5000000000000003E-2</v>
      </c>
      <c r="M19" s="438"/>
      <c r="N19" s="463">
        <v>0.159</v>
      </c>
      <c r="O19" s="463">
        <v>5.0999999999999997E-2</v>
      </c>
      <c r="P19" s="33"/>
      <c r="Q19" s="466">
        <f>36.65*0.000001</f>
        <v>3.6649999999999996E-5</v>
      </c>
      <c r="R19" s="33"/>
      <c r="S19" s="33"/>
      <c r="T19" s="360" t="s">
        <v>325</v>
      </c>
      <c r="U19" s="34" t="s">
        <v>318</v>
      </c>
    </row>
    <row r="20" spans="1:21" ht="85.35" customHeight="1" x14ac:dyDescent="0.25">
      <c r="A20" s="342" t="s">
        <v>28</v>
      </c>
      <c r="B20" s="188">
        <v>34.5</v>
      </c>
      <c r="C20" s="343" t="str">
        <f>CONCATENATE(A20,"-",B20)</f>
        <v>1500 MCM Al Triplexed - UG-34.5</v>
      </c>
      <c r="D20" s="344">
        <f t="shared" ref="D20" si="38">G20</f>
        <v>4.1675574891236793E-2</v>
      </c>
      <c r="E20" s="345"/>
      <c r="F20" s="33"/>
      <c r="G20" s="460">
        <f t="shared" ref="G20" si="39">K20/(1000*1.609/5280)</f>
        <v>4.1675574891236793E-2</v>
      </c>
      <c r="H20" s="112">
        <f t="shared" ref="H20" si="40">G20*1.609</f>
        <v>6.7056000000000004E-2</v>
      </c>
      <c r="I20" s="460">
        <f t="shared" ref="I20" si="41">L20/(1000*1.609/5280)</f>
        <v>0.11485394655065259</v>
      </c>
      <c r="J20" s="112">
        <f t="shared" ref="J20" si="42">I20*1.609</f>
        <v>0.18480000000000002</v>
      </c>
      <c r="K20" s="463">
        <v>1.2699999999999999E-2</v>
      </c>
      <c r="L20" s="463">
        <v>3.5000000000000003E-2</v>
      </c>
      <c r="M20" s="438"/>
      <c r="N20" s="463">
        <v>0.16500000000000001</v>
      </c>
      <c r="O20" s="463">
        <v>5.0999999999999997E-2</v>
      </c>
      <c r="P20" s="33"/>
      <c r="Q20" s="466">
        <f>36.57*0.000001</f>
        <v>3.6569999999999997E-5</v>
      </c>
      <c r="R20" s="33"/>
      <c r="S20" s="33"/>
      <c r="T20" s="360" t="s">
        <v>325</v>
      </c>
      <c r="U20" s="34" t="s">
        <v>318</v>
      </c>
    </row>
    <row r="21" spans="1:21" ht="85.35" customHeight="1" x14ac:dyDescent="0.25">
      <c r="A21" s="468" t="s">
        <v>466</v>
      </c>
      <c r="B21" s="188">
        <v>34.5</v>
      </c>
      <c r="C21" s="343" t="str">
        <f>CONCATENATE(A21,"-",B21)</f>
        <v>1xyz MCM Al Triplexed - UG-34.5</v>
      </c>
      <c r="D21" s="344">
        <f t="shared" ref="D21" si="43">G21</f>
        <v>4.1675574891236793E-2</v>
      </c>
      <c r="E21" s="345"/>
      <c r="F21" s="33"/>
      <c r="G21" s="460">
        <f t="shared" ref="G21" si="44">K21/(1000*1.609/5280)</f>
        <v>4.1675574891236793E-2</v>
      </c>
      <c r="H21" s="112">
        <f t="shared" ref="H21" si="45">G21*1.609</f>
        <v>6.7056000000000004E-2</v>
      </c>
      <c r="I21" s="460">
        <f t="shared" ref="I21" si="46">L21/(1000*1.609/5280)</f>
        <v>0.11485394655065259</v>
      </c>
      <c r="J21" s="112">
        <f t="shared" ref="J21" si="47">I21*1.609</f>
        <v>0.18480000000000002</v>
      </c>
      <c r="K21" s="463">
        <v>1.2699999999999999E-2</v>
      </c>
      <c r="L21" s="463">
        <v>3.5000000000000003E-2</v>
      </c>
      <c r="M21" s="438"/>
      <c r="N21" s="463">
        <v>0.16500000000000001</v>
      </c>
      <c r="O21" s="463">
        <v>5.0999999999999997E-2</v>
      </c>
      <c r="P21" s="33"/>
      <c r="Q21" s="466">
        <f>36.57*0.000001</f>
        <v>3.6569999999999997E-5</v>
      </c>
      <c r="R21" s="33"/>
      <c r="S21" s="33"/>
      <c r="T21" s="360" t="s">
        <v>325</v>
      </c>
      <c r="U21" s="34" t="s">
        <v>318</v>
      </c>
    </row>
    <row r="22" spans="1:21" ht="85.35" customHeight="1" x14ac:dyDescent="0.25">
      <c r="A22" s="468" t="s">
        <v>467</v>
      </c>
      <c r="B22" s="188">
        <v>34.5</v>
      </c>
      <c r="C22" s="343" t="str">
        <f>CONCATENATE(A22,"-",B22)</f>
        <v>2xyz MCM Al Triplexed - UG-34.5</v>
      </c>
      <c r="D22" s="344">
        <f t="shared" ref="D22" si="48">G22</f>
        <v>4.1675574891236793E-2</v>
      </c>
      <c r="E22" s="345"/>
      <c r="F22" s="33"/>
      <c r="G22" s="460">
        <f t="shared" ref="G22" si="49">K22/(1000*1.609/5280)</f>
        <v>4.1675574891236793E-2</v>
      </c>
      <c r="H22" s="112">
        <f t="shared" ref="H22" si="50">G22*1.609</f>
        <v>6.7056000000000004E-2</v>
      </c>
      <c r="I22" s="460">
        <f t="shared" ref="I22" si="51">L22/(1000*1.609/5280)</f>
        <v>0.11485394655065259</v>
      </c>
      <c r="J22" s="112">
        <f t="shared" ref="J22" si="52">I22*1.609</f>
        <v>0.18480000000000002</v>
      </c>
      <c r="K22" s="463">
        <v>1.2699999999999999E-2</v>
      </c>
      <c r="L22" s="463">
        <v>3.5000000000000003E-2</v>
      </c>
      <c r="M22" s="438"/>
      <c r="N22" s="463">
        <v>0.16500000000000001</v>
      </c>
      <c r="O22" s="463">
        <v>5.0999999999999997E-2</v>
      </c>
      <c r="P22" s="33"/>
      <c r="Q22" s="466">
        <f>36.57*0.000001</f>
        <v>3.6569999999999997E-5</v>
      </c>
      <c r="R22" s="33"/>
      <c r="S22" s="33"/>
      <c r="T22" s="360" t="s">
        <v>325</v>
      </c>
      <c r="U22" s="34" t="s">
        <v>318</v>
      </c>
    </row>
    <row r="25" spans="1:21" x14ac:dyDescent="0.25">
      <c r="A25" t="s">
        <v>326</v>
      </c>
    </row>
    <row r="26" spans="1:21" x14ac:dyDescent="0.25">
      <c r="A26" t="s">
        <v>327</v>
      </c>
    </row>
    <row r="27" spans="1:21" x14ac:dyDescent="0.25">
      <c r="A27" t="s">
        <v>328</v>
      </c>
    </row>
    <row r="28" spans="1:21" x14ac:dyDescent="0.25">
      <c r="A28" t="s">
        <v>329</v>
      </c>
    </row>
  </sheetData>
  <sheetProtection algorithmName="SHA-512" hashValue="DGEcNr61AoUXQjigjQ1JvmgcX65H7WBEEGlmKMhz50NNyGYC+uI5pV5sFtK9Li/bpcH2jLNCe06LrJlmfXj3Mw==" saltValue="ROrxhyjPyxAvUM3ce+ARGA==" spinCount="100000" sheet="1" objects="1" scenarios="1" formatCells="0" formatColumns="0" formatRows="0" insertRows="0"/>
  <mergeCells count="2">
    <mergeCell ref="C5:C6"/>
    <mergeCell ref="E5:E6"/>
  </mergeCells>
  <pageMargins left="0.7" right="0.7" top="0.75" bottom="0.75" header="0.3" footer="0.3"/>
  <pageSetup orientation="portrait" r:id="rId1"/>
  <ignoredErrors>
    <ignoredError sqref="I8:I20" formula="1"/>
  </ignoredErrors>
  <drawing r:id="rId2"/>
  <legacyDrawing r:id="rId3"/>
  <oleObjects>
    <mc:AlternateContent xmlns:mc="http://schemas.openxmlformats.org/markup-compatibility/2006">
      <mc:Choice Requires="x14">
        <oleObject progId="Bitmap Image" shapeId="12343" r:id="rId4">
          <objectPr defaultSize="0" autoPict="0" r:id="rId5">
            <anchor moveWithCells="1">
              <from>
                <xdr:col>4</xdr:col>
                <xdr:colOff>7620</xdr:colOff>
                <xdr:row>7</xdr:row>
                <xdr:rowOff>30480</xdr:rowOff>
              </from>
              <to>
                <xdr:col>4</xdr:col>
                <xdr:colOff>1668780</xdr:colOff>
                <xdr:row>7</xdr:row>
                <xdr:rowOff>1059180</xdr:rowOff>
              </to>
            </anchor>
          </objectPr>
        </oleObject>
      </mc:Choice>
      <mc:Fallback>
        <oleObject progId="Bitmap Image" shapeId="12343" r:id="rId4"/>
      </mc:Fallback>
    </mc:AlternateContent>
    <mc:AlternateContent xmlns:mc="http://schemas.openxmlformats.org/markup-compatibility/2006">
      <mc:Choice Requires="x14">
        <oleObject progId="Bitmap Image" shapeId="12344" r:id="rId6">
          <objectPr defaultSize="0" r:id="rId7">
            <anchor moveWithCells="1">
              <from>
                <xdr:col>4</xdr:col>
                <xdr:colOff>68580</xdr:colOff>
                <xdr:row>10</xdr:row>
                <xdr:rowOff>7620</xdr:rowOff>
              </from>
              <to>
                <xdr:col>4</xdr:col>
                <xdr:colOff>1722120</xdr:colOff>
                <xdr:row>10</xdr:row>
                <xdr:rowOff>1059180</xdr:rowOff>
              </to>
            </anchor>
          </objectPr>
        </oleObject>
      </mc:Choice>
      <mc:Fallback>
        <oleObject progId="Bitmap Image" shapeId="12344" r:id="rId6"/>
      </mc:Fallback>
    </mc:AlternateContent>
    <mc:AlternateContent xmlns:mc="http://schemas.openxmlformats.org/markup-compatibility/2006">
      <mc:Choice Requires="x14">
        <oleObject progId="Bitmap Image" shapeId="12356" r:id="rId8">
          <objectPr defaultSize="0" autoPict="0" r:id="rId9">
            <anchor moveWithCells="1">
              <from>
                <xdr:col>4</xdr:col>
                <xdr:colOff>76200</xdr:colOff>
                <xdr:row>13</xdr:row>
                <xdr:rowOff>38100</xdr:rowOff>
              </from>
              <to>
                <xdr:col>4</xdr:col>
                <xdr:colOff>1722120</xdr:colOff>
                <xdr:row>13</xdr:row>
                <xdr:rowOff>1074420</xdr:rowOff>
              </to>
            </anchor>
          </objectPr>
        </oleObject>
      </mc:Choice>
      <mc:Fallback>
        <oleObject progId="Bitmap Image" shapeId="12356" r:id="rId8"/>
      </mc:Fallback>
    </mc:AlternateContent>
    <mc:AlternateContent xmlns:mc="http://schemas.openxmlformats.org/markup-compatibility/2006">
      <mc:Choice Requires="x14">
        <oleObject progId="Bitmap Image" shapeId="12367" r:id="rId10">
          <objectPr defaultSize="0" autoPict="0" r:id="rId11">
            <anchor moveWithCells="1">
              <from>
                <xdr:col>4</xdr:col>
                <xdr:colOff>76200</xdr:colOff>
                <xdr:row>14</xdr:row>
                <xdr:rowOff>76200</xdr:rowOff>
              </from>
              <to>
                <xdr:col>4</xdr:col>
                <xdr:colOff>1638300</xdr:colOff>
                <xdr:row>14</xdr:row>
                <xdr:rowOff>1066800</xdr:rowOff>
              </to>
            </anchor>
          </objectPr>
        </oleObject>
      </mc:Choice>
      <mc:Fallback>
        <oleObject progId="Bitmap Image" shapeId="12367" r:id="rId10"/>
      </mc:Fallback>
    </mc:AlternateContent>
    <mc:AlternateContent xmlns:mc="http://schemas.openxmlformats.org/markup-compatibility/2006">
      <mc:Choice Requires="x14">
        <oleObject progId="Bitmap Image" shapeId="12368" r:id="rId12">
          <objectPr defaultSize="0" autoPict="0" r:id="rId13">
            <anchor moveWithCells="1">
              <from>
                <xdr:col>4</xdr:col>
                <xdr:colOff>45720</xdr:colOff>
                <xdr:row>15</xdr:row>
                <xdr:rowOff>7620</xdr:rowOff>
              </from>
              <to>
                <xdr:col>4</xdr:col>
                <xdr:colOff>1706880</xdr:colOff>
                <xdr:row>15</xdr:row>
                <xdr:rowOff>1059180</xdr:rowOff>
              </to>
            </anchor>
          </objectPr>
        </oleObject>
      </mc:Choice>
      <mc:Fallback>
        <oleObject progId="Bitmap Image" shapeId="12368" r:id="rId12"/>
      </mc:Fallback>
    </mc:AlternateContent>
    <mc:AlternateContent xmlns:mc="http://schemas.openxmlformats.org/markup-compatibility/2006">
      <mc:Choice Requires="x14">
        <oleObject progId="Bitmap Image" shapeId="12369" r:id="rId14">
          <objectPr defaultSize="0" autoPict="0" r:id="rId15">
            <anchor moveWithCells="1">
              <from>
                <xdr:col>4</xdr:col>
                <xdr:colOff>38100</xdr:colOff>
                <xdr:row>17</xdr:row>
                <xdr:rowOff>30480</xdr:rowOff>
              </from>
              <to>
                <xdr:col>4</xdr:col>
                <xdr:colOff>1684020</xdr:colOff>
                <xdr:row>17</xdr:row>
                <xdr:rowOff>1059180</xdr:rowOff>
              </to>
            </anchor>
          </objectPr>
        </oleObject>
      </mc:Choice>
      <mc:Fallback>
        <oleObject progId="Bitmap Image" shapeId="12369" r:id="rId14"/>
      </mc:Fallback>
    </mc:AlternateContent>
    <mc:AlternateContent xmlns:mc="http://schemas.openxmlformats.org/markup-compatibility/2006">
      <mc:Choice Requires="x14">
        <oleObject progId="Bitmap Image" shapeId="12377" r:id="rId16">
          <objectPr defaultSize="0" autoPict="0" r:id="rId17">
            <anchor moveWithCells="1">
              <from>
                <xdr:col>4</xdr:col>
                <xdr:colOff>30480</xdr:colOff>
                <xdr:row>9</xdr:row>
                <xdr:rowOff>38100</xdr:rowOff>
              </from>
              <to>
                <xdr:col>4</xdr:col>
                <xdr:colOff>1592580</xdr:colOff>
                <xdr:row>9</xdr:row>
                <xdr:rowOff>1028700</xdr:rowOff>
              </to>
            </anchor>
          </objectPr>
        </oleObject>
      </mc:Choice>
      <mc:Fallback>
        <oleObject progId="Bitmap Image" shapeId="12377" r:id="rId16"/>
      </mc:Fallback>
    </mc:AlternateContent>
    <mc:AlternateContent xmlns:mc="http://schemas.openxmlformats.org/markup-compatibility/2006">
      <mc:Choice Requires="x14">
        <oleObject progId="Bitmap Image" shapeId="12381" r:id="rId18">
          <objectPr defaultSize="0" autoPict="0" r:id="rId9">
            <anchor moveWithCells="1">
              <from>
                <xdr:col>4</xdr:col>
                <xdr:colOff>76200</xdr:colOff>
                <xdr:row>12</xdr:row>
                <xdr:rowOff>38100</xdr:rowOff>
              </from>
              <to>
                <xdr:col>4</xdr:col>
                <xdr:colOff>1722120</xdr:colOff>
                <xdr:row>12</xdr:row>
                <xdr:rowOff>1074420</xdr:rowOff>
              </to>
            </anchor>
          </objectPr>
        </oleObject>
      </mc:Choice>
      <mc:Fallback>
        <oleObject progId="Bitmap Image" shapeId="12381" r:id="rId18"/>
      </mc:Fallback>
    </mc:AlternateContent>
    <mc:AlternateContent xmlns:mc="http://schemas.openxmlformats.org/markup-compatibility/2006">
      <mc:Choice Requires="x14">
        <oleObject progId="Bitmap Image" shapeId="12382" r:id="rId19">
          <objectPr defaultSize="0" autoPict="0" r:id="rId20">
            <anchor moveWithCells="1">
              <from>
                <xdr:col>4</xdr:col>
                <xdr:colOff>76200</xdr:colOff>
                <xdr:row>12</xdr:row>
                <xdr:rowOff>76200</xdr:rowOff>
              </from>
              <to>
                <xdr:col>4</xdr:col>
                <xdr:colOff>1722120</xdr:colOff>
                <xdr:row>12</xdr:row>
                <xdr:rowOff>1112520</xdr:rowOff>
              </to>
            </anchor>
          </objectPr>
        </oleObject>
      </mc:Choice>
      <mc:Fallback>
        <oleObject progId="Bitmap Image" shapeId="12382" r:id="rId19"/>
      </mc:Fallback>
    </mc:AlternateContent>
    <mc:AlternateContent xmlns:mc="http://schemas.openxmlformats.org/markup-compatibility/2006">
      <mc:Choice Requires="x14">
        <oleObject progId="Bitmap Image" shapeId="12383" r:id="rId21">
          <objectPr defaultSize="0" autoPict="0" r:id="rId9">
            <anchor moveWithCells="1">
              <from>
                <xdr:col>4</xdr:col>
                <xdr:colOff>76200</xdr:colOff>
                <xdr:row>11</xdr:row>
                <xdr:rowOff>38100</xdr:rowOff>
              </from>
              <to>
                <xdr:col>4</xdr:col>
                <xdr:colOff>1722120</xdr:colOff>
                <xdr:row>11</xdr:row>
                <xdr:rowOff>1074420</xdr:rowOff>
              </to>
            </anchor>
          </objectPr>
        </oleObject>
      </mc:Choice>
      <mc:Fallback>
        <oleObject progId="Bitmap Image" shapeId="12383" r:id="rId21"/>
      </mc:Fallback>
    </mc:AlternateContent>
    <mc:AlternateContent xmlns:mc="http://schemas.openxmlformats.org/markup-compatibility/2006">
      <mc:Choice Requires="x14">
        <oleObject progId="Bitmap Image" shapeId="12384" r:id="rId22">
          <objectPr defaultSize="0" autoPict="0" r:id="rId20">
            <anchor moveWithCells="1">
              <from>
                <xdr:col>4</xdr:col>
                <xdr:colOff>76200</xdr:colOff>
                <xdr:row>11</xdr:row>
                <xdr:rowOff>0</xdr:rowOff>
              </from>
              <to>
                <xdr:col>4</xdr:col>
                <xdr:colOff>1722120</xdr:colOff>
                <xdr:row>11</xdr:row>
                <xdr:rowOff>1036320</xdr:rowOff>
              </to>
            </anchor>
          </objectPr>
        </oleObject>
      </mc:Choice>
      <mc:Fallback>
        <oleObject progId="Bitmap Image" shapeId="12384" r:id="rId22"/>
      </mc:Fallback>
    </mc:AlternateContent>
    <mc:AlternateContent xmlns:mc="http://schemas.openxmlformats.org/markup-compatibility/2006">
      <mc:Choice Requires="x14">
        <oleObject progId="Bitmap Image" shapeId="12385" r:id="rId23">
          <objectPr defaultSize="0" autoPict="0" r:id="rId15">
            <anchor moveWithCells="1">
              <from>
                <xdr:col>4</xdr:col>
                <xdr:colOff>38100</xdr:colOff>
                <xdr:row>19</xdr:row>
                <xdr:rowOff>30480</xdr:rowOff>
              </from>
              <to>
                <xdr:col>4</xdr:col>
                <xdr:colOff>1684020</xdr:colOff>
                <xdr:row>19</xdr:row>
                <xdr:rowOff>1059180</xdr:rowOff>
              </to>
            </anchor>
          </objectPr>
        </oleObject>
      </mc:Choice>
      <mc:Fallback>
        <oleObject progId="Bitmap Image" shapeId="12385" r:id="rId23"/>
      </mc:Fallback>
    </mc:AlternateContent>
    <mc:AlternateContent xmlns:mc="http://schemas.openxmlformats.org/markup-compatibility/2006">
      <mc:Choice Requires="x14">
        <oleObject progId="Bitmap Image" shapeId="12386" r:id="rId24">
          <objectPr defaultSize="0" autoPict="0" r:id="rId15">
            <anchor moveWithCells="1">
              <from>
                <xdr:col>4</xdr:col>
                <xdr:colOff>38100</xdr:colOff>
                <xdr:row>18</xdr:row>
                <xdr:rowOff>30480</xdr:rowOff>
              </from>
              <to>
                <xdr:col>4</xdr:col>
                <xdr:colOff>1684020</xdr:colOff>
                <xdr:row>18</xdr:row>
                <xdr:rowOff>1059180</xdr:rowOff>
              </to>
            </anchor>
          </objectPr>
        </oleObject>
      </mc:Choice>
      <mc:Fallback>
        <oleObject progId="Bitmap Image" shapeId="12386" r:id="rId24"/>
      </mc:Fallback>
    </mc:AlternateContent>
    <mc:AlternateContent xmlns:mc="http://schemas.openxmlformats.org/markup-compatibility/2006">
      <mc:Choice Requires="x14">
        <oleObject progId="Bitmap Image" shapeId="12387" r:id="rId25">
          <objectPr defaultSize="0" autoPict="0" r:id="rId15">
            <anchor moveWithCells="1">
              <from>
                <xdr:col>4</xdr:col>
                <xdr:colOff>38100</xdr:colOff>
                <xdr:row>16</xdr:row>
                <xdr:rowOff>30480</xdr:rowOff>
              </from>
              <to>
                <xdr:col>4</xdr:col>
                <xdr:colOff>1684020</xdr:colOff>
                <xdr:row>16</xdr:row>
                <xdr:rowOff>1059180</xdr:rowOff>
              </to>
            </anchor>
          </objectPr>
        </oleObject>
      </mc:Choice>
      <mc:Fallback>
        <oleObject progId="Bitmap Image" shapeId="12387" r:id="rId25"/>
      </mc:Fallback>
    </mc:AlternateContent>
    <mc:AlternateContent xmlns:mc="http://schemas.openxmlformats.org/markup-compatibility/2006">
      <mc:Choice Requires="x14">
        <oleObject progId="Bitmap Image" shapeId="12388" r:id="rId26">
          <objectPr defaultSize="0" autoPict="0" r:id="rId15">
            <anchor moveWithCells="1">
              <from>
                <xdr:col>4</xdr:col>
                <xdr:colOff>38100</xdr:colOff>
                <xdr:row>19</xdr:row>
                <xdr:rowOff>0</xdr:rowOff>
              </from>
              <to>
                <xdr:col>4</xdr:col>
                <xdr:colOff>1684020</xdr:colOff>
                <xdr:row>19</xdr:row>
                <xdr:rowOff>1036320</xdr:rowOff>
              </to>
            </anchor>
          </objectPr>
        </oleObject>
      </mc:Choice>
      <mc:Fallback>
        <oleObject progId="Bitmap Image" shapeId="12388" r:id="rId26"/>
      </mc:Fallback>
    </mc:AlternateContent>
    <mc:AlternateContent xmlns:mc="http://schemas.openxmlformats.org/markup-compatibility/2006">
      <mc:Choice Requires="x14">
        <oleObject progId="Bitmap Image" shapeId="12391" r:id="rId27">
          <objectPr defaultSize="0" autoPict="0" r:id="rId15">
            <anchor moveWithCells="1">
              <from>
                <xdr:col>4</xdr:col>
                <xdr:colOff>38100</xdr:colOff>
                <xdr:row>20</xdr:row>
                <xdr:rowOff>30480</xdr:rowOff>
              </from>
              <to>
                <xdr:col>4</xdr:col>
                <xdr:colOff>1684020</xdr:colOff>
                <xdr:row>20</xdr:row>
                <xdr:rowOff>1059180</xdr:rowOff>
              </to>
            </anchor>
          </objectPr>
        </oleObject>
      </mc:Choice>
      <mc:Fallback>
        <oleObject progId="Bitmap Image" shapeId="12391" r:id="rId27"/>
      </mc:Fallback>
    </mc:AlternateContent>
    <mc:AlternateContent xmlns:mc="http://schemas.openxmlformats.org/markup-compatibility/2006">
      <mc:Choice Requires="x14">
        <oleObject progId="Bitmap Image" shapeId="12392" r:id="rId28">
          <objectPr defaultSize="0" autoPict="0" r:id="rId15">
            <anchor moveWithCells="1">
              <from>
                <xdr:col>4</xdr:col>
                <xdr:colOff>38100</xdr:colOff>
                <xdr:row>20</xdr:row>
                <xdr:rowOff>0</xdr:rowOff>
              </from>
              <to>
                <xdr:col>4</xdr:col>
                <xdr:colOff>1684020</xdr:colOff>
                <xdr:row>20</xdr:row>
                <xdr:rowOff>1036320</xdr:rowOff>
              </to>
            </anchor>
          </objectPr>
        </oleObject>
      </mc:Choice>
      <mc:Fallback>
        <oleObject progId="Bitmap Image" shapeId="12392" r:id="rId28"/>
      </mc:Fallback>
    </mc:AlternateContent>
    <mc:AlternateContent xmlns:mc="http://schemas.openxmlformats.org/markup-compatibility/2006">
      <mc:Choice Requires="x14">
        <oleObject progId="Bitmap Image" shapeId="12393" r:id="rId29">
          <objectPr defaultSize="0" autoPict="0" r:id="rId15">
            <anchor moveWithCells="1">
              <from>
                <xdr:col>4</xdr:col>
                <xdr:colOff>38100</xdr:colOff>
                <xdr:row>21</xdr:row>
                <xdr:rowOff>30480</xdr:rowOff>
              </from>
              <to>
                <xdr:col>4</xdr:col>
                <xdr:colOff>1684020</xdr:colOff>
                <xdr:row>21</xdr:row>
                <xdr:rowOff>1059180</xdr:rowOff>
              </to>
            </anchor>
          </objectPr>
        </oleObject>
      </mc:Choice>
      <mc:Fallback>
        <oleObject progId="Bitmap Image" shapeId="12393" r:id="rId29"/>
      </mc:Fallback>
    </mc:AlternateContent>
    <mc:AlternateContent xmlns:mc="http://schemas.openxmlformats.org/markup-compatibility/2006">
      <mc:Choice Requires="x14">
        <oleObject progId="Bitmap Image" shapeId="12394" r:id="rId30">
          <objectPr defaultSize="0" autoPict="0" r:id="rId15">
            <anchor moveWithCells="1">
              <from>
                <xdr:col>4</xdr:col>
                <xdr:colOff>38100</xdr:colOff>
                <xdr:row>21</xdr:row>
                <xdr:rowOff>0</xdr:rowOff>
              </from>
              <to>
                <xdr:col>4</xdr:col>
                <xdr:colOff>1684020</xdr:colOff>
                <xdr:row>21</xdr:row>
                <xdr:rowOff>1036320</xdr:rowOff>
              </to>
            </anchor>
          </objectPr>
        </oleObject>
      </mc:Choice>
      <mc:Fallback>
        <oleObject progId="Bitmap Image" shapeId="12394" r:id="rId30"/>
      </mc:Fallback>
    </mc:AlternateContent>
  </oleObjec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AF42"/>
  <sheetViews>
    <sheetView workbookViewId="0">
      <pane ySplit="6" topLeftCell="A20" activePane="bottomLeft" state="frozen"/>
      <selection pane="bottomLeft" activeCell="L31" sqref="L31"/>
    </sheetView>
  </sheetViews>
  <sheetFormatPr defaultColWidth="11.44140625" defaultRowHeight="13.2" x14ac:dyDescent="0.25"/>
  <cols>
    <col min="1" max="1" width="23.88671875" style="9" customWidth="1"/>
    <col min="2" max="2" width="15.109375" style="9" customWidth="1"/>
    <col min="3" max="3" width="20.88671875" style="9" bestFit="1" customWidth="1"/>
    <col min="4" max="4" width="9.109375" style="9" customWidth="1"/>
    <col min="5" max="5" width="11.44140625" style="9" customWidth="1"/>
    <col min="6" max="6" width="15.109375" style="9" customWidth="1"/>
    <col min="7" max="9" width="9.109375" style="9" customWidth="1"/>
    <col min="10" max="10" width="5.109375" style="9" customWidth="1"/>
    <col min="11" max="13" width="10.44140625" style="9" customWidth="1"/>
    <col min="14" max="16" width="9.109375" style="9" customWidth="1"/>
    <col min="17" max="17" width="4.44140625" style="9" customWidth="1"/>
    <col min="18" max="18" width="11.109375" style="9" customWidth="1"/>
    <col min="19" max="19" width="12" style="9" customWidth="1"/>
    <col min="20" max="22" width="12.44140625" style="9" customWidth="1"/>
    <col min="23" max="23" width="11.44140625" style="9" customWidth="1"/>
    <col min="24" max="24" width="12.44140625" style="9" customWidth="1"/>
    <col min="25" max="25" width="16.88671875" style="9" customWidth="1"/>
    <col min="26" max="26" width="30" style="9" customWidth="1"/>
    <col min="27" max="27" width="31.44140625" style="9" customWidth="1"/>
    <col min="28" max="28" width="11" style="9" customWidth="1"/>
    <col min="29" max="29" width="11.44140625" style="9" customWidth="1"/>
    <col min="30" max="30" width="26.88671875" style="9" customWidth="1"/>
    <col min="31" max="33" width="11.44140625" style="9" customWidth="1"/>
    <col min="34" max="16384" width="11.44140625" style="9"/>
  </cols>
  <sheetData>
    <row r="1" spans="1:32" x14ac:dyDescent="0.25">
      <c r="K1" s="63"/>
      <c r="L1" s="63"/>
      <c r="U1"/>
      <c r="V1"/>
      <c r="W1"/>
      <c r="X1"/>
      <c r="Y1"/>
      <c r="Z1"/>
      <c r="AA1" s="6" t="s">
        <v>330</v>
      </c>
      <c r="AB1"/>
      <c r="AC1"/>
      <c r="AD1"/>
    </row>
    <row r="2" spans="1:32" x14ac:dyDescent="0.25">
      <c r="D2" s="64" t="s">
        <v>298</v>
      </c>
      <c r="U2"/>
      <c r="V2"/>
      <c r="W2"/>
      <c r="X2"/>
      <c r="Y2"/>
      <c r="Z2"/>
      <c r="AA2"/>
      <c r="AB2"/>
      <c r="AC2"/>
      <c r="AD2"/>
    </row>
    <row r="3" spans="1:32" x14ac:dyDescent="0.25">
      <c r="A3" s="65" t="s">
        <v>331</v>
      </c>
      <c r="B3" s="65"/>
      <c r="C3" s="65"/>
      <c r="U3"/>
      <c r="V3"/>
      <c r="W3"/>
      <c r="X3"/>
      <c r="Y3"/>
      <c r="Z3"/>
      <c r="AA3"/>
      <c r="AB3"/>
      <c r="AC3"/>
      <c r="AD3"/>
    </row>
    <row r="4" spans="1:32" ht="13.8" thickBot="1" x14ac:dyDescent="0.3">
      <c r="J4" s="66" t="s">
        <v>299</v>
      </c>
      <c r="K4" s="64"/>
      <c r="L4" s="64"/>
      <c r="M4" s="64"/>
      <c r="U4"/>
      <c r="V4"/>
      <c r="W4"/>
      <c r="X4"/>
      <c r="Y4"/>
      <c r="Z4"/>
      <c r="AA4"/>
      <c r="AB4"/>
      <c r="AC4"/>
      <c r="AD4"/>
    </row>
    <row r="5" spans="1:32" ht="27.6" x14ac:dyDescent="0.35">
      <c r="A5" s="67" t="s">
        <v>300</v>
      </c>
      <c r="B5" s="68" t="s">
        <v>69</v>
      </c>
      <c r="C5" s="68"/>
      <c r="D5" s="69" t="s">
        <v>302</v>
      </c>
      <c r="E5" s="68" t="s">
        <v>332</v>
      </c>
      <c r="F5" s="68" t="s">
        <v>333</v>
      </c>
      <c r="G5" s="68" t="s">
        <v>334</v>
      </c>
      <c r="H5" s="68" t="s">
        <v>335</v>
      </c>
      <c r="I5" s="68" t="s">
        <v>336</v>
      </c>
      <c r="J5" s="70"/>
      <c r="K5" s="70" t="s">
        <v>292</v>
      </c>
      <c r="L5" s="68" t="s">
        <v>292</v>
      </c>
      <c r="M5" s="70" t="s">
        <v>293</v>
      </c>
      <c r="N5" s="71" t="s">
        <v>293</v>
      </c>
      <c r="O5" s="72" t="s">
        <v>292</v>
      </c>
      <c r="P5" s="72" t="s">
        <v>293</v>
      </c>
      <c r="Q5" s="72"/>
      <c r="R5" s="70" t="s">
        <v>337</v>
      </c>
      <c r="S5" s="71" t="s">
        <v>338</v>
      </c>
      <c r="T5" s="68" t="s">
        <v>307</v>
      </c>
      <c r="U5" s="72" t="s">
        <v>339</v>
      </c>
      <c r="V5" s="73" t="s">
        <v>339</v>
      </c>
      <c r="W5" s="72" t="s">
        <v>340</v>
      </c>
      <c r="X5" s="73" t="s">
        <v>340</v>
      </c>
      <c r="Y5" s="72" t="s">
        <v>341</v>
      </c>
      <c r="Z5" s="73" t="s">
        <v>342</v>
      </c>
      <c r="AA5" s="74" t="s">
        <v>308</v>
      </c>
      <c r="AB5" s="75" t="s">
        <v>343</v>
      </c>
      <c r="AC5" s="75" t="s">
        <v>344</v>
      </c>
      <c r="AD5" s="75" t="s">
        <v>345</v>
      </c>
      <c r="AE5" s="76" t="s">
        <v>346</v>
      </c>
      <c r="AF5" s="77"/>
    </row>
    <row r="6" spans="1:32" ht="16.2" thickBot="1" x14ac:dyDescent="0.3">
      <c r="A6" s="78" t="s">
        <v>310</v>
      </c>
      <c r="B6" s="79" t="s">
        <v>311</v>
      </c>
      <c r="C6" s="79"/>
      <c r="D6" s="79" t="s">
        <v>312</v>
      </c>
      <c r="E6" s="79" t="s">
        <v>347</v>
      </c>
      <c r="F6" s="79" t="s">
        <v>347</v>
      </c>
      <c r="G6" s="79" t="s">
        <v>347</v>
      </c>
      <c r="H6" s="79" t="s">
        <v>347</v>
      </c>
      <c r="I6" s="79" t="s">
        <v>347</v>
      </c>
      <c r="J6" s="80"/>
      <c r="K6" s="80" t="s">
        <v>312</v>
      </c>
      <c r="L6" s="81" t="s">
        <v>348</v>
      </c>
      <c r="M6" s="80" t="s">
        <v>312</v>
      </c>
      <c r="N6" s="81" t="s">
        <v>313</v>
      </c>
      <c r="O6" s="82" t="s">
        <v>314</v>
      </c>
      <c r="P6" s="82" t="s">
        <v>314</v>
      </c>
      <c r="Q6" s="82"/>
      <c r="R6" s="83" t="s">
        <v>349</v>
      </c>
      <c r="S6" s="84" t="s">
        <v>350</v>
      </c>
      <c r="T6" s="79"/>
      <c r="U6" s="82" t="s">
        <v>312</v>
      </c>
      <c r="V6" s="85" t="s">
        <v>348</v>
      </c>
      <c r="W6" s="82" t="s">
        <v>312</v>
      </c>
      <c r="X6" s="85" t="s">
        <v>313</v>
      </c>
      <c r="Y6" s="86" t="s">
        <v>349</v>
      </c>
      <c r="Z6" s="87" t="s">
        <v>350</v>
      </c>
      <c r="AA6" s="88"/>
      <c r="AB6" s="89" t="s">
        <v>351</v>
      </c>
      <c r="AC6" s="89" t="s">
        <v>352</v>
      </c>
      <c r="AD6" s="89" t="s">
        <v>352</v>
      </c>
      <c r="AE6" s="90"/>
      <c r="AF6" s="77"/>
    </row>
    <row r="7" spans="1:32" x14ac:dyDescent="0.25">
      <c r="A7" s="91"/>
      <c r="B7" s="92"/>
      <c r="C7" s="92"/>
      <c r="D7" s="92"/>
      <c r="E7" s="92"/>
      <c r="F7" s="92"/>
      <c r="G7" s="92"/>
      <c r="H7" s="92"/>
      <c r="I7" s="92"/>
      <c r="J7" s="93"/>
      <c r="K7" s="93"/>
      <c r="L7" s="93"/>
      <c r="M7" s="93"/>
      <c r="N7" s="94"/>
      <c r="O7" s="95"/>
      <c r="P7" s="95"/>
      <c r="Q7" s="95"/>
      <c r="R7" s="93"/>
      <c r="S7" s="94"/>
      <c r="T7" s="96"/>
      <c r="U7" s="97"/>
      <c r="V7" s="97"/>
      <c r="W7" s="97"/>
      <c r="X7" s="97"/>
      <c r="Y7" s="97"/>
      <c r="Z7" s="97"/>
      <c r="AA7" s="98"/>
      <c r="AB7" s="97"/>
      <c r="AC7" s="97"/>
      <c r="AD7" s="97"/>
      <c r="AE7" s="99"/>
      <c r="AF7" s="77"/>
    </row>
    <row r="8" spans="1:32" x14ac:dyDescent="0.25">
      <c r="A8" s="100"/>
      <c r="B8" s="101"/>
      <c r="C8" s="101"/>
      <c r="D8" s="101"/>
      <c r="E8" s="101"/>
      <c r="F8" s="101"/>
      <c r="G8" s="101"/>
      <c r="H8" s="101"/>
      <c r="I8" s="101"/>
      <c r="J8" s="101"/>
      <c r="K8" s="101"/>
      <c r="L8" s="101"/>
      <c r="M8" s="101"/>
      <c r="N8" s="101"/>
      <c r="O8" s="102"/>
      <c r="P8" s="102"/>
      <c r="Q8" s="102"/>
      <c r="R8" s="101"/>
      <c r="S8" s="101"/>
      <c r="T8" s="101"/>
      <c r="U8" s="103"/>
      <c r="V8" s="103"/>
      <c r="W8" s="103"/>
      <c r="X8" s="103"/>
      <c r="Y8" s="103"/>
      <c r="Z8" s="103"/>
      <c r="AA8" s="103"/>
      <c r="AB8" s="103"/>
      <c r="AC8" s="103"/>
      <c r="AD8" s="103"/>
      <c r="AE8" s="104"/>
    </row>
    <row r="9" spans="1:32" customFormat="1" ht="26.4" x14ac:dyDescent="0.25">
      <c r="A9" s="29" t="s">
        <v>157</v>
      </c>
      <c r="B9" s="60">
        <v>34.5</v>
      </c>
      <c r="C9" s="60" t="str">
        <f t="shared" ref="C9:C26" si="0">CONCATENATE(A9,"-",B9)</f>
        <v>1/0ACSR-34.5</v>
      </c>
      <c r="D9" s="105">
        <f>0.882/1.609</f>
        <v>0.5481665630826601</v>
      </c>
      <c r="E9" s="105">
        <f>0.0045*0.3048</f>
        <v>1.3715999999999999E-3</v>
      </c>
      <c r="F9" s="105">
        <f>(0.398/12)*0.3048</f>
        <v>1.0109200000000002E-2</v>
      </c>
      <c r="G9" s="105">
        <f>(5*12*2.54)/100</f>
        <v>1.524</v>
      </c>
      <c r="H9" s="105">
        <f>(5*12*2.54)/100</f>
        <v>1.524</v>
      </c>
      <c r="I9" s="105">
        <f>(SQRT(5^2+5^2)*12*2.54)/100</f>
        <v>2.155261469056597</v>
      </c>
      <c r="J9" s="106"/>
      <c r="K9" s="107">
        <f t="shared" ref="K9:K26" si="1">D9</f>
        <v>0.5481665630826601</v>
      </c>
      <c r="L9" s="62">
        <f t="shared" ref="L9:L29" si="2">K9*1.609</f>
        <v>0.88200000000000012</v>
      </c>
      <c r="M9" s="108">
        <f t="shared" ref="M9:M29" si="3">0.17365*LOG10(T9/E9)</f>
        <v>0.53760809802703624</v>
      </c>
      <c r="N9" s="62">
        <f t="shared" ref="N9:N26" si="4">M9*1.609</f>
        <v>0.86501142972550127</v>
      </c>
      <c r="O9" s="62">
        <f>1000*K9*1.609/5280</f>
        <v>0.16704545454545458</v>
      </c>
      <c r="P9" s="62">
        <f t="shared" ref="P9:P26" si="5">1000*M9*1.609/5280</f>
        <v>0.16382792229649645</v>
      </c>
      <c r="Q9" s="62"/>
      <c r="R9" s="108">
        <f t="shared" ref="R9:R29" si="6">0.0477*LOG(T9/(F9/2),2.7182818)</f>
        <v>0.27782004528017173</v>
      </c>
      <c r="S9" s="109">
        <f t="shared" ref="S9:S29" si="7">R9/1.609</f>
        <v>0.17266628047244981</v>
      </c>
      <c r="T9" s="110">
        <f t="shared" ref="T9:T29" si="8">(G9*H9*I9)^(1/3)</f>
        <v>1.7106321616234845</v>
      </c>
      <c r="U9" s="111">
        <f>K9+((3*0.00099)*60)</f>
        <v>0.72636656308266012</v>
      </c>
      <c r="V9" s="112">
        <f t="shared" ref="V9:V29" si="9">U9*1.609</f>
        <v>1.1687238000000002</v>
      </c>
      <c r="W9" s="111">
        <f t="shared" ref="W9:W29" si="10">0.17365*LOG10((AC9^3)/(E9*T9^2))</f>
        <v>1.9420859824275059</v>
      </c>
      <c r="X9" s="112">
        <f>W9*1.609</f>
        <v>3.1248163457258569</v>
      </c>
      <c r="Y9" s="111">
        <f t="shared" ref="Y9:Y29" si="11">0.1097*LOG10((8*AD9^3)/((E9/2)*T9^2))</f>
        <v>0.75241081002279675</v>
      </c>
      <c r="Z9" s="112">
        <f t="shared" ref="Z9:Z26" si="12">Y9/1.609</f>
        <v>0.46762635800049518</v>
      </c>
      <c r="AA9" s="113" t="s">
        <v>353</v>
      </c>
      <c r="AB9" s="61">
        <v>100</v>
      </c>
      <c r="AC9" s="61">
        <f t="shared" ref="AC9:AC26" si="13">658*((AB9/60)^0.5)</f>
        <v>849.47434726816005</v>
      </c>
      <c r="AD9" s="114">
        <f>40*0.3048</f>
        <v>12.192</v>
      </c>
      <c r="AE9" s="115"/>
    </row>
    <row r="10" spans="1:32" customFormat="1" x14ac:dyDescent="0.25">
      <c r="A10" s="29" t="s">
        <v>157</v>
      </c>
      <c r="B10" s="60">
        <v>12.5</v>
      </c>
      <c r="C10" s="60" t="str">
        <f t="shared" si="0"/>
        <v>1/0ACSR-12.5</v>
      </c>
      <c r="D10" s="105">
        <f>0.882/1.609</f>
        <v>0.5481665630826601</v>
      </c>
      <c r="E10" s="105">
        <f>0.0045*0.3048</f>
        <v>1.3715999999999999E-3</v>
      </c>
      <c r="F10" s="105">
        <f>(0.398/12)*0.3048</f>
        <v>1.0109200000000002E-2</v>
      </c>
      <c r="G10" s="116">
        <f>(4*0.3048)+(8*2.54/100)</f>
        <v>1.4224000000000001</v>
      </c>
      <c r="H10" s="116">
        <f>(4*0.3048)+(8*2.54/100)</f>
        <v>1.4224000000000001</v>
      </c>
      <c r="I10" s="116">
        <f>2*((4*0.3048)+(8*2.54/100))</f>
        <v>2.8448000000000002</v>
      </c>
      <c r="J10" s="106"/>
      <c r="K10" s="108">
        <f>D10</f>
        <v>0.5481665630826601</v>
      </c>
      <c r="L10" s="117">
        <f>K10*1.609</f>
        <v>0.88200000000000012</v>
      </c>
      <c r="M10" s="108">
        <f t="shared" si="3"/>
        <v>0.54111729407871834</v>
      </c>
      <c r="N10" s="117">
        <f>M10*1.609</f>
        <v>0.8706577261726578</v>
      </c>
      <c r="O10" s="62">
        <f>1000*L10*1.609/5280</f>
        <v>0.2687761363636364</v>
      </c>
      <c r="P10" s="62">
        <f>1000*M10*1.609/5280</f>
        <v>0.16489729662360944</v>
      </c>
      <c r="Q10" s="62"/>
      <c r="R10" s="108">
        <f t="shared" si="6"/>
        <v>0.28003960541893336</v>
      </c>
      <c r="S10" s="109">
        <f t="shared" si="7"/>
        <v>0.1740457460652165</v>
      </c>
      <c r="T10" s="110">
        <f t="shared" si="8"/>
        <v>1.7921117013704675</v>
      </c>
      <c r="U10" s="111">
        <f>K10+((3*0.00099)*60)</f>
        <v>0.72636656308266012</v>
      </c>
      <c r="V10" s="112">
        <f>U10*1.609</f>
        <v>1.1687238000000002</v>
      </c>
      <c r="W10" s="111">
        <f t="shared" si="10"/>
        <v>1.9350675903241417</v>
      </c>
      <c r="X10" s="112">
        <f>W10*1.609</f>
        <v>3.113523752831544</v>
      </c>
      <c r="Y10" s="111">
        <f>0.1097*LOG10((8*AD10^3)/((E10/2)*T10^2))</f>
        <v>0.74797707772369493</v>
      </c>
      <c r="Z10" s="112">
        <f>Y10/1.609</f>
        <v>0.46487077546531691</v>
      </c>
      <c r="AA10" s="113"/>
      <c r="AB10" s="61">
        <v>100</v>
      </c>
      <c r="AC10" s="61">
        <f t="shared" si="13"/>
        <v>849.47434726816005</v>
      </c>
      <c r="AD10" s="114">
        <f>40*0.3048</f>
        <v>12.192</v>
      </c>
      <c r="AE10" s="115"/>
    </row>
    <row r="11" spans="1:32" x14ac:dyDescent="0.25">
      <c r="A11" s="30" t="s">
        <v>354</v>
      </c>
      <c r="B11" s="118">
        <v>69</v>
      </c>
      <c r="C11" s="119" t="str">
        <f t="shared" si="0"/>
        <v>1033 ASCR-69</v>
      </c>
      <c r="D11" s="116">
        <f>0.0909/1.6</f>
        <v>5.6812499999999995E-2</v>
      </c>
      <c r="E11" s="116">
        <f>0.042*0.3048</f>
        <v>1.2801600000000002E-2</v>
      </c>
      <c r="F11" s="116">
        <f>(1.246/12)*0.3048</f>
        <v>3.16484E-2</v>
      </c>
      <c r="G11" s="116">
        <f>6*0.3048</f>
        <v>1.8288000000000002</v>
      </c>
      <c r="H11" s="116">
        <f>6*0.3048</f>
        <v>1.8288000000000002</v>
      </c>
      <c r="I11" s="116">
        <f>12*0.3048</f>
        <v>3.6576000000000004</v>
      </c>
      <c r="J11" s="120"/>
      <c r="K11" s="108">
        <f t="shared" si="1"/>
        <v>5.6812499999999995E-2</v>
      </c>
      <c r="L11" s="117">
        <f t="shared" si="2"/>
        <v>9.1411312499999994E-2</v>
      </c>
      <c r="M11" s="108">
        <f t="shared" si="3"/>
        <v>0.39162334493387435</v>
      </c>
      <c r="N11" s="117">
        <f t="shared" si="4"/>
        <v>0.63012196199860382</v>
      </c>
      <c r="O11" s="62">
        <f>1000*L11*1.609/5280</f>
        <v>2.7856212464488637E-2</v>
      </c>
      <c r="P11" s="62">
        <f t="shared" si="5"/>
        <v>0.11934128068155377</v>
      </c>
      <c r="Q11" s="62"/>
      <c r="R11" s="108">
        <f t="shared" si="6"/>
        <v>0.2375900743967041</v>
      </c>
      <c r="S11" s="109">
        <f t="shared" si="7"/>
        <v>0.14766319104829342</v>
      </c>
      <c r="T11" s="110">
        <f t="shared" si="8"/>
        <v>2.3041436160477442</v>
      </c>
      <c r="U11" s="111">
        <f>K11+((3*0.00099)*60)</f>
        <v>0.23501249999999999</v>
      </c>
      <c r="V11" s="112">
        <f t="shared" si="9"/>
        <v>0.37813511249999998</v>
      </c>
      <c r="W11" s="111">
        <f t="shared" si="10"/>
        <v>1.7287148298323085</v>
      </c>
      <c r="X11" s="112">
        <f>W11*1.609</f>
        <v>2.7815021612001845</v>
      </c>
      <c r="Y11" s="111">
        <f t="shared" si="11"/>
        <v>0.67556938009156509</v>
      </c>
      <c r="Z11" s="112">
        <f t="shared" si="12"/>
        <v>0.4198690988760504</v>
      </c>
      <c r="AB11" s="61">
        <v>100</v>
      </c>
      <c r="AC11" s="61">
        <f>658*((AB11/60)^0.5)</f>
        <v>849.47434726816005</v>
      </c>
      <c r="AD11" s="121">
        <f>60*0.3048</f>
        <v>18.288</v>
      </c>
      <c r="AE11" s="122" t="s">
        <v>355</v>
      </c>
    </row>
    <row r="12" spans="1:32" ht="26.4" x14ac:dyDescent="0.25">
      <c r="A12" s="30" t="s">
        <v>354</v>
      </c>
      <c r="B12" s="118">
        <v>138</v>
      </c>
      <c r="C12" s="119" t="str">
        <f t="shared" si="0"/>
        <v>1033 ASCR-138</v>
      </c>
      <c r="D12" s="116">
        <f>0.0909/1.6</f>
        <v>5.6812499999999995E-2</v>
      </c>
      <c r="E12" s="116">
        <f>0.042*0.3048</f>
        <v>1.2801600000000002E-2</v>
      </c>
      <c r="F12" s="116">
        <f>(1.246/12)*0.3048</f>
        <v>3.16484E-2</v>
      </c>
      <c r="G12" s="105">
        <f>(12*12*2.54)/100</f>
        <v>3.6576</v>
      </c>
      <c r="H12" s="105">
        <f>12*0.3048</f>
        <v>3.6576000000000004</v>
      </c>
      <c r="I12" s="105">
        <f>(24*0.3048)</f>
        <v>7.3152000000000008</v>
      </c>
      <c r="J12" s="120"/>
      <c r="K12" s="108">
        <f t="shared" si="1"/>
        <v>5.6812499999999995E-2</v>
      </c>
      <c r="L12" s="117">
        <f t="shared" si="2"/>
        <v>9.1411312499999994E-2</v>
      </c>
      <c r="M12" s="108">
        <f t="shared" si="3"/>
        <v>0.44389720368092472</v>
      </c>
      <c r="N12" s="117">
        <f t="shared" si="4"/>
        <v>0.71423060072260791</v>
      </c>
      <c r="O12" s="62">
        <f>1000*L12*1.609/5280</f>
        <v>2.7856212464488637E-2</v>
      </c>
      <c r="P12" s="62">
        <f t="shared" si="5"/>
        <v>0.13527094710655455</v>
      </c>
      <c r="Q12" s="62"/>
      <c r="R12" s="108">
        <f t="shared" si="6"/>
        <v>0.2706531952555678</v>
      </c>
      <c r="S12" s="109">
        <f t="shared" si="7"/>
        <v>0.16821205422968788</v>
      </c>
      <c r="T12" s="110">
        <f t="shared" si="8"/>
        <v>4.6082872320954884</v>
      </c>
      <c r="U12" s="111">
        <f>K12+((3*0.00099)*60)</f>
        <v>0.23501249999999999</v>
      </c>
      <c r="V12" s="112">
        <f t="shared" si="9"/>
        <v>0.37813511249999998</v>
      </c>
      <c r="W12" s="111">
        <f t="shared" si="10"/>
        <v>1.6241671123382078</v>
      </c>
      <c r="X12" s="112">
        <f>W12*1.609</f>
        <v>2.613284883752176</v>
      </c>
      <c r="Y12" s="111">
        <f t="shared" si="11"/>
        <v>0.64141648432383902</v>
      </c>
      <c r="Z12" s="112">
        <f t="shared" si="12"/>
        <v>0.39864293618635116</v>
      </c>
      <c r="AA12" s="123" t="s">
        <v>356</v>
      </c>
      <c r="AB12" s="61">
        <v>100</v>
      </c>
      <c r="AC12" s="61">
        <f>658*((AB12/60)^0.5)</f>
        <v>849.47434726816005</v>
      </c>
      <c r="AD12" s="114">
        <f>75*0.3048</f>
        <v>22.86</v>
      </c>
      <c r="AE12" s="122" t="s">
        <v>357</v>
      </c>
    </row>
    <row r="13" spans="1:32" ht="26.4" x14ac:dyDescent="0.25">
      <c r="A13" s="30" t="s">
        <v>358</v>
      </c>
      <c r="B13" s="118">
        <v>138</v>
      </c>
      <c r="C13" s="119" t="str">
        <f t="shared" si="0"/>
        <v>1590 ASCR-138</v>
      </c>
      <c r="D13" s="116">
        <f>0.0591/1.6</f>
        <v>3.6937499999999998E-2</v>
      </c>
      <c r="E13" s="116">
        <f>0.052*0.3048</f>
        <v>1.5849599999999998E-2</v>
      </c>
      <c r="F13" s="116">
        <f>(1.545/12)*0.3048</f>
        <v>3.9243E-2</v>
      </c>
      <c r="G13" s="105">
        <f>(12*12*2.54)/100</f>
        <v>3.6576</v>
      </c>
      <c r="H13" s="105">
        <f>12*0.3048</f>
        <v>3.6576000000000004</v>
      </c>
      <c r="I13" s="105">
        <f>(24*0.3048)</f>
        <v>7.3152000000000008</v>
      </c>
      <c r="J13" s="120"/>
      <c r="K13" s="108">
        <f>D13</f>
        <v>3.6937499999999998E-2</v>
      </c>
      <c r="L13" s="117">
        <f>K13*1.609</f>
        <v>5.9432437499999997E-2</v>
      </c>
      <c r="M13" s="108">
        <f t="shared" si="3"/>
        <v>0.42779046233633727</v>
      </c>
      <c r="N13" s="117">
        <f>M13*1.609</f>
        <v>0.68831485389916669</v>
      </c>
      <c r="O13" s="62">
        <f>1000*L13*1.609/5280</f>
        <v>1.8111134836647728E-2</v>
      </c>
      <c r="P13" s="62">
        <f>1000*M13*1.609/5280</f>
        <v>0.13036266172332703</v>
      </c>
      <c r="Q13" s="62"/>
      <c r="R13" s="108">
        <f>0.0477*LOG(T13/(F13/2),2.7182818)</f>
        <v>0.26039361727589699</v>
      </c>
      <c r="S13" s="109">
        <f t="shared" si="7"/>
        <v>0.16183568506892293</v>
      </c>
      <c r="T13" s="110">
        <f>(G13*H13*I13)^(1/3)</f>
        <v>4.6082872320954884</v>
      </c>
      <c r="U13" s="111">
        <f>K13+((3*0.00099)*60)</f>
        <v>0.21513749999999998</v>
      </c>
      <c r="V13" s="112">
        <f>U13*1.609</f>
        <v>0.34615623749999996</v>
      </c>
      <c r="W13" s="111">
        <f t="shared" si="10"/>
        <v>1.6080603709936203</v>
      </c>
      <c r="X13" s="112">
        <f>W13*1.609</f>
        <v>2.5873691369287353</v>
      </c>
      <c r="Y13" s="111">
        <f>0.1097*LOG10((8*AD13^3)/((E13/2)*T13^2))</f>
        <v>0.63124136468375125</v>
      </c>
      <c r="Z13" s="112">
        <f>Y13/1.609</f>
        <v>0.39231905822482988</v>
      </c>
      <c r="AA13" s="123" t="s">
        <v>356</v>
      </c>
      <c r="AB13" s="61">
        <v>100</v>
      </c>
      <c r="AC13" s="61">
        <f>658*((AB13/60)^0.5)</f>
        <v>849.47434726816005</v>
      </c>
      <c r="AD13" s="114">
        <f>75*0.3048</f>
        <v>22.86</v>
      </c>
      <c r="AE13" s="122" t="s">
        <v>357</v>
      </c>
    </row>
    <row r="14" spans="1:32" customFormat="1" x14ac:dyDescent="0.25">
      <c r="A14" s="29" t="s">
        <v>158</v>
      </c>
      <c r="B14" s="124">
        <v>34.5</v>
      </c>
      <c r="C14" s="60" t="str">
        <f t="shared" si="0"/>
        <v>2/0 ACSR-34.5</v>
      </c>
      <c r="D14" s="105">
        <f>0.706/1.609</f>
        <v>0.43878185208203851</v>
      </c>
      <c r="E14" s="105">
        <f>0.0051*0.3048</f>
        <v>1.5544800000000002E-3</v>
      </c>
      <c r="F14" s="105">
        <f>(0.447/12)*0.3048</f>
        <v>1.1353800000000001E-2</v>
      </c>
      <c r="G14" s="125">
        <v>1.27</v>
      </c>
      <c r="H14" s="125">
        <v>1.27</v>
      </c>
      <c r="I14" s="125">
        <v>1.27</v>
      </c>
      <c r="J14" s="106"/>
      <c r="K14" s="107">
        <f t="shared" si="1"/>
        <v>0.43878185208203851</v>
      </c>
      <c r="L14" s="62">
        <f t="shared" si="2"/>
        <v>0.70599999999999996</v>
      </c>
      <c r="M14" s="108">
        <f t="shared" si="3"/>
        <v>0.50570675679737287</v>
      </c>
      <c r="N14" s="62">
        <f t="shared" si="4"/>
        <v>0.81368217168697299</v>
      </c>
      <c r="O14" s="62">
        <f>1000*K14*1.609/5280</f>
        <v>0.1337121212121212</v>
      </c>
      <c r="P14" s="62">
        <f t="shared" si="5"/>
        <v>0.15410647191041152</v>
      </c>
      <c r="Q14" s="62"/>
      <c r="R14" s="108">
        <f t="shared" si="6"/>
        <v>0.25807450241792307</v>
      </c>
      <c r="S14" s="109">
        <f t="shared" si="7"/>
        <v>0.16039434581598699</v>
      </c>
      <c r="T14" s="110">
        <f t="shared" si="8"/>
        <v>1.27</v>
      </c>
      <c r="U14" s="111">
        <f t="shared" ref="U14:U26" si="14">K14+((3*0.00099)*60)</f>
        <v>0.61698185208203848</v>
      </c>
      <c r="V14" s="112">
        <f t="shared" si="9"/>
        <v>0.99272379999999993</v>
      </c>
      <c r="W14" s="111">
        <f t="shared" si="10"/>
        <v>1.9775710406998777</v>
      </c>
      <c r="X14" s="112">
        <f t="shared" ref="X14:X26" si="15">W14*1.609</f>
        <v>3.181911804486103</v>
      </c>
      <c r="Y14" s="111">
        <f t="shared" si="11"/>
        <v>0.77482780335697021</v>
      </c>
      <c r="Z14" s="112">
        <f t="shared" si="12"/>
        <v>0.48155860991732147</v>
      </c>
      <c r="AA14" s="33"/>
      <c r="AB14" s="61">
        <v>100</v>
      </c>
      <c r="AC14" s="61">
        <f t="shared" si="13"/>
        <v>849.47434726816005</v>
      </c>
      <c r="AD14" s="114">
        <f>40*0.3048</f>
        <v>12.192</v>
      </c>
      <c r="AE14" s="115"/>
    </row>
    <row r="15" spans="1:32" customFormat="1" x14ac:dyDescent="0.25">
      <c r="A15" s="29" t="s">
        <v>160</v>
      </c>
      <c r="B15" s="124">
        <v>34.5</v>
      </c>
      <c r="C15" s="60" t="str">
        <f>CONCATENATE(A15,"-",B15)</f>
        <v>336 ACSR-34.5</v>
      </c>
      <c r="D15" s="105">
        <f>0.278/1.609</f>
        <v>0.17277812305779988</v>
      </c>
      <c r="E15" s="105">
        <f>0.0244*0.3048</f>
        <v>7.4371200000000011E-3</v>
      </c>
      <c r="F15" s="105">
        <f>(0.721/12)*0.3048</f>
        <v>1.8313400000000001E-2</v>
      </c>
      <c r="G15" s="105">
        <v>1.27</v>
      </c>
      <c r="H15" s="105">
        <v>1.27</v>
      </c>
      <c r="I15" s="105">
        <v>1.27</v>
      </c>
      <c r="J15" s="106"/>
      <c r="K15" s="107">
        <f>D15</f>
        <v>0.17277812305779988</v>
      </c>
      <c r="L15" s="62">
        <f t="shared" si="2"/>
        <v>0.27800000000000002</v>
      </c>
      <c r="M15" s="108">
        <f t="shared" si="3"/>
        <v>0.38765607453305923</v>
      </c>
      <c r="N15" s="62">
        <f>M15*1.609</f>
        <v>0.62373862392369228</v>
      </c>
      <c r="O15" s="62">
        <f>1000*K15*1.609/5280</f>
        <v>5.2651515151515151E-2</v>
      </c>
      <c r="P15" s="62">
        <f>1000*M15*1.609/5280</f>
        <v>0.11813231513706292</v>
      </c>
      <c r="Q15" s="62"/>
      <c r="R15" s="108">
        <f t="shared" si="6"/>
        <v>0.23527006029374714</v>
      </c>
      <c r="S15" s="109">
        <f t="shared" si="7"/>
        <v>0.14622129291096778</v>
      </c>
      <c r="T15" s="110">
        <f t="shared" si="8"/>
        <v>1.27</v>
      </c>
      <c r="U15" s="111">
        <f>K15+((3*0.00099)*60)</f>
        <v>0.35097812305779985</v>
      </c>
      <c r="V15" s="112">
        <f t="shared" si="9"/>
        <v>0.5647238</v>
      </c>
      <c r="W15" s="111">
        <f t="shared" si="10"/>
        <v>1.859520358435564</v>
      </c>
      <c r="X15" s="112">
        <f>W15*1.609</f>
        <v>2.9919682567228225</v>
      </c>
      <c r="Y15" s="111">
        <f>0.1097*LOG10((8*AD15^3)/((E15/2)*T15^2))</f>
        <v>0.70025158772555518</v>
      </c>
      <c r="Z15" s="112">
        <f>Y15/1.609</f>
        <v>0.43520919063117164</v>
      </c>
      <c r="AA15" s="33"/>
      <c r="AB15" s="61">
        <v>100</v>
      </c>
      <c r="AC15" s="61">
        <f>658*((AB15/60)^0.5)</f>
        <v>849.47434726816005</v>
      </c>
      <c r="AD15" s="114">
        <f>40*0.3048</f>
        <v>12.192</v>
      </c>
      <c r="AE15" s="115"/>
    </row>
    <row r="16" spans="1:32" x14ac:dyDescent="0.25">
      <c r="A16" s="29" t="s">
        <v>160</v>
      </c>
      <c r="B16" s="118">
        <v>69</v>
      </c>
      <c r="C16" s="119" t="str">
        <f t="shared" si="0"/>
        <v>336 ACSR-69</v>
      </c>
      <c r="D16" s="116">
        <f>0.278/1.609</f>
        <v>0.17277812305779988</v>
      </c>
      <c r="E16" s="116">
        <f>0.0244*0.3048</f>
        <v>7.4371200000000011E-3</v>
      </c>
      <c r="F16" s="116">
        <f>(0.721/12)*0.3048</f>
        <v>1.8313400000000001E-2</v>
      </c>
      <c r="G16" s="116">
        <f>6*0.3048</f>
        <v>1.8288000000000002</v>
      </c>
      <c r="H16" s="116">
        <f>6*0.3048</f>
        <v>1.8288000000000002</v>
      </c>
      <c r="I16" s="116">
        <f>12*0.3048</f>
        <v>3.6576000000000004</v>
      </c>
      <c r="J16" s="120"/>
      <c r="K16" s="108">
        <f t="shared" si="1"/>
        <v>0.17277812305779988</v>
      </c>
      <c r="L16" s="117">
        <f t="shared" si="2"/>
        <v>0.27800000000000002</v>
      </c>
      <c r="M16" s="108">
        <f t="shared" si="3"/>
        <v>0.43258034086774944</v>
      </c>
      <c r="N16" s="117">
        <f t="shared" si="4"/>
        <v>0.69602176845620889</v>
      </c>
      <c r="O16" s="62">
        <f>1000*L16*1.609/5280</f>
        <v>8.4716287878787877E-2</v>
      </c>
      <c r="P16" s="62">
        <f t="shared" si="5"/>
        <v>0.13182230463185773</v>
      </c>
      <c r="Q16" s="62"/>
      <c r="R16" s="108">
        <f t="shared" si="6"/>
        <v>0.26368457728027928</v>
      </c>
      <c r="S16" s="109">
        <f t="shared" si="7"/>
        <v>0.16388103000638862</v>
      </c>
      <c r="T16" s="110">
        <f t="shared" si="8"/>
        <v>2.3041436160477442</v>
      </c>
      <c r="U16" s="111">
        <f t="shared" si="14"/>
        <v>0.35097812305779985</v>
      </c>
      <c r="V16" s="112">
        <f t="shared" si="9"/>
        <v>0.5647238</v>
      </c>
      <c r="W16" s="111">
        <f t="shared" si="10"/>
        <v>1.7696718257661836</v>
      </c>
      <c r="X16" s="112">
        <f t="shared" si="15"/>
        <v>2.8474019676577895</v>
      </c>
      <c r="Y16" s="111">
        <f t="shared" si="11"/>
        <v>0.70144316329885625</v>
      </c>
      <c r="Z16" s="112">
        <f t="shared" si="12"/>
        <v>0.43594975966367699</v>
      </c>
      <c r="AA16" s="33"/>
      <c r="AB16" s="61">
        <v>100</v>
      </c>
      <c r="AC16" s="61">
        <f t="shared" si="13"/>
        <v>849.47434726816005</v>
      </c>
      <c r="AD16" s="121">
        <f>60*0.3048</f>
        <v>18.288</v>
      </c>
      <c r="AE16" s="122" t="s">
        <v>355</v>
      </c>
    </row>
    <row r="17" spans="1:31" customFormat="1" ht="26.4" x14ac:dyDescent="0.25">
      <c r="A17" s="29" t="s">
        <v>159</v>
      </c>
      <c r="B17" s="60">
        <v>34.5</v>
      </c>
      <c r="C17" s="60" t="str">
        <f t="shared" si="0"/>
        <v>4/0 ACSR-34.5</v>
      </c>
      <c r="D17" s="105">
        <f>0.445/1.609</f>
        <v>0.27656929770043504</v>
      </c>
      <c r="E17" s="105">
        <f>0.0081*0.3048</f>
        <v>2.4688800000000001E-3</v>
      </c>
      <c r="F17" s="105">
        <f>(0.563/12)*0.3048</f>
        <v>1.4300199999999999E-2</v>
      </c>
      <c r="G17" s="105">
        <f>(5*12*2.54)/100</f>
        <v>1.524</v>
      </c>
      <c r="H17" s="105">
        <f>(5*12*2.54)/100</f>
        <v>1.524</v>
      </c>
      <c r="I17" s="105">
        <f>(SQRT(5^2+5^2)*12*2.54)/100</f>
        <v>2.155261469056597</v>
      </c>
      <c r="J17" s="106"/>
      <c r="K17" s="107">
        <f t="shared" si="1"/>
        <v>0.27656929770043504</v>
      </c>
      <c r="L17" s="62">
        <f t="shared" si="2"/>
        <v>0.44499999999999995</v>
      </c>
      <c r="M17" s="108">
        <f t="shared" si="3"/>
        <v>0.49328002751584715</v>
      </c>
      <c r="N17" s="62">
        <f t="shared" si="4"/>
        <v>0.79368756427299803</v>
      </c>
      <c r="O17" s="62">
        <f>1000*K17*1.609/5280</f>
        <v>8.4280303030303025E-2</v>
      </c>
      <c r="P17" s="62">
        <f t="shared" si="5"/>
        <v>0.15031961444564357</v>
      </c>
      <c r="Q17" s="62"/>
      <c r="R17" s="108">
        <f t="shared" si="6"/>
        <v>0.26127636749677213</v>
      </c>
      <c r="S17" s="109">
        <f t="shared" si="7"/>
        <v>0.16238431789731023</v>
      </c>
      <c r="T17" s="110">
        <f t="shared" si="8"/>
        <v>1.7106321616234845</v>
      </c>
      <c r="U17" s="111">
        <f t="shared" si="14"/>
        <v>0.45476929770043506</v>
      </c>
      <c r="V17" s="112">
        <f t="shared" si="9"/>
        <v>0.73172380000000004</v>
      </c>
      <c r="W17" s="111">
        <f t="shared" si="10"/>
        <v>1.8977579119163166</v>
      </c>
      <c r="X17" s="112">
        <f t="shared" si="15"/>
        <v>3.0534924802733534</v>
      </c>
      <c r="Y17" s="111">
        <f t="shared" si="11"/>
        <v>0.72440741621296412</v>
      </c>
      <c r="Z17" s="112">
        <f t="shared" si="12"/>
        <v>0.45022213562023872</v>
      </c>
      <c r="AA17" s="113" t="s">
        <v>353</v>
      </c>
      <c r="AB17" s="61">
        <v>100</v>
      </c>
      <c r="AC17" s="61">
        <f t="shared" si="13"/>
        <v>849.47434726816005</v>
      </c>
      <c r="AD17" s="114">
        <f>40*0.3048</f>
        <v>12.192</v>
      </c>
      <c r="AE17" s="115"/>
    </row>
    <row r="18" spans="1:31" x14ac:dyDescent="0.25">
      <c r="A18" s="30" t="s">
        <v>166</v>
      </c>
      <c r="B18" s="118">
        <v>69</v>
      </c>
      <c r="C18" s="119" t="str">
        <f t="shared" si="0"/>
        <v>477 ACSR HAWK-69</v>
      </c>
      <c r="D18" s="116">
        <f>0.1975/1.6</f>
        <v>0.12343750000000001</v>
      </c>
      <c r="E18" s="116">
        <f>0.029*0.3048</f>
        <v>8.8392000000000002E-3</v>
      </c>
      <c r="F18" s="116">
        <f>(0.858/12)*0.3048</f>
        <v>2.1793199999999999E-2</v>
      </c>
      <c r="G18" s="116">
        <f>6*0.3048</f>
        <v>1.8288000000000002</v>
      </c>
      <c r="H18" s="116">
        <f>6*0.3048</f>
        <v>1.8288000000000002</v>
      </c>
      <c r="I18" s="116">
        <f>12*0.3048</f>
        <v>3.6576000000000004</v>
      </c>
      <c r="J18" s="120"/>
      <c r="K18" s="108">
        <f t="shared" si="1"/>
        <v>0.12343750000000001</v>
      </c>
      <c r="L18" s="117">
        <f t="shared" si="2"/>
        <v>0.1986109375</v>
      </c>
      <c r="M18" s="108">
        <f t="shared" si="3"/>
        <v>0.41955517187631614</v>
      </c>
      <c r="N18" s="117">
        <f t="shared" si="4"/>
        <v>0.67506427154899262</v>
      </c>
      <c r="O18" s="62">
        <f>1000*L18*1.609/5280</f>
        <v>6.0523673946496208E-2</v>
      </c>
      <c r="P18" s="62">
        <f t="shared" si="5"/>
        <v>0.12785308173276377</v>
      </c>
      <c r="Q18" s="62"/>
      <c r="R18" s="108">
        <f t="shared" si="6"/>
        <v>0.25538644849631831</v>
      </c>
      <c r="S18" s="109">
        <f t="shared" si="7"/>
        <v>0.15872370944457323</v>
      </c>
      <c r="T18" s="110">
        <f t="shared" si="8"/>
        <v>2.3041436160477442</v>
      </c>
      <c r="U18" s="111">
        <f t="shared" si="14"/>
        <v>0.3016375</v>
      </c>
      <c r="V18" s="112">
        <f t="shared" si="9"/>
        <v>0.4853347375</v>
      </c>
      <c r="W18" s="111">
        <f t="shared" si="10"/>
        <v>1.7566466567747503</v>
      </c>
      <c r="X18" s="112">
        <f t="shared" si="15"/>
        <v>2.8264444707505731</v>
      </c>
      <c r="Y18" s="111">
        <f t="shared" si="11"/>
        <v>0.69321476687869943</v>
      </c>
      <c r="Z18" s="112">
        <f t="shared" si="12"/>
        <v>0.43083577804766898</v>
      </c>
      <c r="AA18" s="33"/>
      <c r="AB18" s="61">
        <v>100</v>
      </c>
      <c r="AC18" s="61">
        <f t="shared" si="13"/>
        <v>849.47434726816005</v>
      </c>
      <c r="AD18" s="126">
        <f>60*0.3048</f>
        <v>18.288</v>
      </c>
      <c r="AE18" s="122" t="s">
        <v>359</v>
      </c>
    </row>
    <row r="19" spans="1:31" ht="26.4" x14ac:dyDescent="0.25">
      <c r="A19" s="30" t="s">
        <v>166</v>
      </c>
      <c r="B19" s="118">
        <v>138</v>
      </c>
      <c r="C19" s="119" t="str">
        <f>CONCATENATE(A19,"-",B19)</f>
        <v>477 ACSR HAWK-138</v>
      </c>
      <c r="D19" s="116">
        <f>0.1975/1.6</f>
        <v>0.12343750000000001</v>
      </c>
      <c r="E19" s="116">
        <f>0.029*0.3048</f>
        <v>8.8392000000000002E-3</v>
      </c>
      <c r="F19" s="116">
        <f>(0.858/12)*0.3048</f>
        <v>2.1793199999999999E-2</v>
      </c>
      <c r="G19" s="105">
        <f>(12*12*2.54)/100</f>
        <v>3.6576</v>
      </c>
      <c r="H19" s="105">
        <f>12*0.3048</f>
        <v>3.6576000000000004</v>
      </c>
      <c r="I19" s="105">
        <f>(24*0.3048)</f>
        <v>7.3152000000000008</v>
      </c>
      <c r="J19" s="120"/>
      <c r="K19" s="108">
        <f>D19</f>
        <v>0.12343750000000001</v>
      </c>
      <c r="L19" s="117">
        <f>K19*1.609</f>
        <v>0.1986109375</v>
      </c>
      <c r="M19" s="108">
        <f t="shared" si="3"/>
        <v>0.47182903062336645</v>
      </c>
      <c r="N19" s="117">
        <f>M19*1.609</f>
        <v>0.7591729102729966</v>
      </c>
      <c r="O19" s="62">
        <f>1000*L19*1.609/5280</f>
        <v>6.0523673946496208E-2</v>
      </c>
      <c r="P19" s="62">
        <f>1000*M19*1.609/5280</f>
        <v>0.14378274815776451</v>
      </c>
      <c r="Q19" s="62"/>
      <c r="R19" s="108">
        <f>0.0477*LOG(T19/(F19/2),2.7182818)</f>
        <v>0.28844956935518196</v>
      </c>
      <c r="S19" s="109">
        <f t="shared" si="7"/>
        <v>0.17927257262596766</v>
      </c>
      <c r="T19" s="110">
        <f>(G19*H19*I19)^(1/3)</f>
        <v>4.6082872320954884</v>
      </c>
      <c r="U19" s="111">
        <f>K19+((3*0.00099)*60)</f>
        <v>0.3016375</v>
      </c>
      <c r="V19" s="112">
        <f>U19*1.609</f>
        <v>0.4853347375</v>
      </c>
      <c r="W19" s="111">
        <f t="shared" si="10"/>
        <v>1.6520989392806498</v>
      </c>
      <c r="X19" s="112">
        <f>W19*1.609</f>
        <v>2.6582271933025656</v>
      </c>
      <c r="Y19" s="111">
        <f>0.1097*LOG10((8*AD19^3)/((E19/2)*T19^2))</f>
        <v>0.65906187111097325</v>
      </c>
      <c r="Z19" s="112">
        <f>Y19/1.609</f>
        <v>0.40960961535796969</v>
      </c>
      <c r="AA19" s="123" t="s">
        <v>356</v>
      </c>
      <c r="AB19" s="61">
        <v>100</v>
      </c>
      <c r="AC19" s="61">
        <f>658*((AB19/60)^0.5)</f>
        <v>849.47434726816005</v>
      </c>
      <c r="AD19" s="126">
        <v>22.86</v>
      </c>
      <c r="AE19" s="202" t="s">
        <v>357</v>
      </c>
    </row>
    <row r="20" spans="1:31" customFormat="1" ht="26.4" x14ac:dyDescent="0.25">
      <c r="A20" s="190" t="s">
        <v>166</v>
      </c>
      <c r="B20" s="60">
        <v>34.5</v>
      </c>
      <c r="C20" s="60" t="str">
        <f t="shared" si="0"/>
        <v>477 ACSR HAWK-34.5</v>
      </c>
      <c r="D20" s="105">
        <f>0.196/1.609</f>
        <v>0.12181479179614668</v>
      </c>
      <c r="E20" s="105">
        <f>0.029*0.3048</f>
        <v>8.8392000000000002E-3</v>
      </c>
      <c r="F20" s="105">
        <f>(0.858/12)*0.3048</f>
        <v>2.1793199999999999E-2</v>
      </c>
      <c r="G20" s="116">
        <f>6*0.3048</f>
        <v>1.8288000000000002</v>
      </c>
      <c r="H20" s="116">
        <f>6*0.3048</f>
        <v>1.8288000000000002</v>
      </c>
      <c r="I20" s="116">
        <f>12*0.3048</f>
        <v>3.6576000000000004</v>
      </c>
      <c r="J20" s="106"/>
      <c r="K20" s="107">
        <f t="shared" si="1"/>
        <v>0.12181479179614668</v>
      </c>
      <c r="L20" s="62">
        <f t="shared" si="2"/>
        <v>0.19600000000000001</v>
      </c>
      <c r="M20" s="108">
        <f t="shared" si="3"/>
        <v>0.41955517187631614</v>
      </c>
      <c r="N20" s="62">
        <f t="shared" si="4"/>
        <v>0.67506427154899262</v>
      </c>
      <c r="O20" s="62">
        <f t="shared" ref="O20:O29" si="16">1000*K20*1.609/5280</f>
        <v>3.7121212121212124E-2</v>
      </c>
      <c r="P20" s="62">
        <f t="shared" si="5"/>
        <v>0.12785308173276377</v>
      </c>
      <c r="Q20" s="62"/>
      <c r="R20" s="108">
        <f t="shared" si="6"/>
        <v>0.25538644849631831</v>
      </c>
      <c r="S20" s="109">
        <f t="shared" si="7"/>
        <v>0.15872370944457323</v>
      </c>
      <c r="T20" s="110">
        <f t="shared" si="8"/>
        <v>2.3041436160477442</v>
      </c>
      <c r="U20" s="111">
        <f t="shared" si="14"/>
        <v>0.30001479179614665</v>
      </c>
      <c r="V20" s="112">
        <f t="shared" si="9"/>
        <v>0.48272379999999998</v>
      </c>
      <c r="W20" s="111">
        <f t="shared" si="10"/>
        <v>1.7566466567747503</v>
      </c>
      <c r="X20" s="112">
        <f t="shared" si="15"/>
        <v>2.8264444707505731</v>
      </c>
      <c r="Y20" s="111">
        <f t="shared" si="11"/>
        <v>0.63526313352347463</v>
      </c>
      <c r="Z20" s="112">
        <f t="shared" si="12"/>
        <v>0.39481860380576422</v>
      </c>
      <c r="AA20" s="113" t="s">
        <v>360</v>
      </c>
      <c r="AB20" s="61">
        <v>100</v>
      </c>
      <c r="AC20" s="61">
        <f t="shared" si="13"/>
        <v>849.47434726816005</v>
      </c>
      <c r="AD20" s="114">
        <f>40*0.3048</f>
        <v>12.192</v>
      </c>
      <c r="AE20" s="115"/>
    </row>
    <row r="21" spans="1:31" customFormat="1" ht="26.4" x14ac:dyDescent="0.25">
      <c r="A21" s="190" t="s">
        <v>166</v>
      </c>
      <c r="B21" s="60">
        <v>230</v>
      </c>
      <c r="C21" s="60" t="str">
        <f t="shared" ref="C21" si="17">CONCATENATE(A21,"-",B21)</f>
        <v>477 ACSR HAWK-230</v>
      </c>
      <c r="D21" s="105">
        <f>0.196/1.609</f>
        <v>0.12181479179614668</v>
      </c>
      <c r="E21" s="105">
        <f>0.029*0.3048</f>
        <v>8.8392000000000002E-3</v>
      </c>
      <c r="F21" s="105">
        <f>(0.858/12)*0.3048</f>
        <v>2.1793199999999999E-2</v>
      </c>
      <c r="G21" s="116">
        <f>14*0.3048</f>
        <v>4.2671999999999999</v>
      </c>
      <c r="H21" s="116">
        <f>14*0.3048</f>
        <v>4.2671999999999999</v>
      </c>
      <c r="I21" s="116">
        <f>28*0.3048</f>
        <v>8.5343999999999998</v>
      </c>
      <c r="J21" s="131"/>
      <c r="K21" s="107">
        <f t="shared" ref="K21" si="18">D21</f>
        <v>0.12181479179614668</v>
      </c>
      <c r="L21" s="62">
        <f t="shared" ref="L21" si="19">K21*1.609</f>
        <v>0.19600000000000001</v>
      </c>
      <c r="M21" s="108">
        <f t="shared" ref="M21" si="20">0.17365*LOG10(T21/E21)</f>
        <v>0.48345434064272241</v>
      </c>
      <c r="N21" s="62">
        <f t="shared" ref="N21" si="21">M21*1.609</f>
        <v>0.77787803409414036</v>
      </c>
      <c r="O21" s="62">
        <f t="shared" ref="O21" si="22">1000*K21*1.609/5280</f>
        <v>3.7121212121212124E-2</v>
      </c>
      <c r="P21" s="62">
        <f t="shared" ref="P21" si="23">1000*M21*1.609/5280</f>
        <v>0.14732538524510236</v>
      </c>
      <c r="Q21" s="62"/>
      <c r="R21" s="108">
        <f t="shared" ref="R21" si="24">0.0477*LOG(T21/(F21/2),2.7182818)</f>
        <v>0.29580255685992429</v>
      </c>
      <c r="S21" s="109">
        <f t="shared" ref="S21" si="25">R21/1.609</f>
        <v>0.18384248406458936</v>
      </c>
      <c r="T21" s="110">
        <f t="shared" ref="T21" si="26">(G21*H21*I21)^(1/3)</f>
        <v>5.3763351041114023</v>
      </c>
      <c r="U21" s="111">
        <f t="shared" ref="U21" si="27">K21+((3*0.00099)*60)</f>
        <v>0.30001479179614665</v>
      </c>
      <c r="V21" s="112">
        <f t="shared" ref="V21" si="28">U21*1.609</f>
        <v>0.48272379999999998</v>
      </c>
      <c r="W21" s="111">
        <f t="shared" ref="W21" si="29">0.17365*LOG10((AC21^3)/(E21*T21^2))</f>
        <v>1.6288483192419378</v>
      </c>
      <c r="X21" s="112">
        <f t="shared" ref="X21" si="30">W21*1.609</f>
        <v>2.6208169456602781</v>
      </c>
      <c r="Y21" s="111">
        <f t="shared" ref="Y21" si="31">0.1097*LOG10((8*AD21^3)/((E21/2)*T21^2))</f>
        <v>0.61248066018506542</v>
      </c>
      <c r="Z21" s="112">
        <f t="shared" ref="Z21" si="32">Y21/1.609</f>
        <v>0.38065920458984798</v>
      </c>
      <c r="AA21" s="113" t="s">
        <v>361</v>
      </c>
      <c r="AB21" s="61">
        <v>100</v>
      </c>
      <c r="AC21" s="61">
        <f t="shared" ref="AC21" si="33">658*((AB21/60)^0.5)</f>
        <v>849.47434726816005</v>
      </c>
      <c r="AD21" s="114">
        <f>60*0.3048</f>
        <v>18.288</v>
      </c>
      <c r="AE21" s="115"/>
    </row>
    <row r="22" spans="1:31" customFormat="1" ht="27" thickBot="1" x14ac:dyDescent="0.3">
      <c r="A22" s="127" t="s">
        <v>362</v>
      </c>
      <c r="B22" s="128">
        <v>230</v>
      </c>
      <c r="C22" s="129" t="str">
        <f>CONCATENATE(A22,"-",B22)</f>
        <v>715.5 MCM ACSR-230</v>
      </c>
      <c r="D22" s="130">
        <f>0.131/1.609</f>
        <v>8.141702921068987E-2</v>
      </c>
      <c r="E22" s="130">
        <f>0.0372*0.3048</f>
        <v>1.1338559999999999E-2</v>
      </c>
      <c r="F22" s="130">
        <f>(1.081/12)*0.3048</f>
        <v>2.7457400000000003E-2</v>
      </c>
      <c r="G22" s="130">
        <f>(22.36*12*2.54)/100</f>
        <v>6.8153279999999992</v>
      </c>
      <c r="H22" s="130">
        <f>22.36*0.3048</f>
        <v>6.8153280000000001</v>
      </c>
      <c r="I22" s="130">
        <f>(20*0.3048)</f>
        <v>6.0960000000000001</v>
      </c>
      <c r="J22" s="131"/>
      <c r="K22" s="132">
        <f>D22</f>
        <v>8.141702921068987E-2</v>
      </c>
      <c r="L22" s="133">
        <f>K22*1.609</f>
        <v>0.13100000000000001</v>
      </c>
      <c r="M22" s="108">
        <f t="shared" si="3"/>
        <v>0.47975702336091064</v>
      </c>
      <c r="N22" s="133">
        <f>M22*1.609</f>
        <v>0.77192905058770522</v>
      </c>
      <c r="O22" s="133">
        <f t="shared" si="16"/>
        <v>2.4810606060606061E-2</v>
      </c>
      <c r="P22" s="133">
        <f>1000*M22*1.609/5280</f>
        <v>0.14619868382342902</v>
      </c>
      <c r="Q22" s="133"/>
      <c r="R22" s="108">
        <f t="shared" si="6"/>
        <v>0.29432142806008399</v>
      </c>
      <c r="S22" s="109">
        <f t="shared" si="7"/>
        <v>0.18292195653205967</v>
      </c>
      <c r="T22" s="110">
        <f t="shared" si="8"/>
        <v>6.5665838470566698</v>
      </c>
      <c r="U22" s="111">
        <f>K22+((3*0.00099)*60)</f>
        <v>0.25961702921068985</v>
      </c>
      <c r="V22" s="112">
        <f>U22*1.609</f>
        <v>0.41772379999999998</v>
      </c>
      <c r="W22" s="111">
        <f t="shared" si="10"/>
        <v>1.5799048462795477</v>
      </c>
      <c r="X22" s="112">
        <f>W22*1.609</f>
        <v>2.5420668976637923</v>
      </c>
      <c r="Y22" s="111">
        <f t="shared" si="11"/>
        <v>0.6545719994109942</v>
      </c>
      <c r="Z22" s="112">
        <f>Y22/1.609</f>
        <v>0.40681914195835561</v>
      </c>
      <c r="AA22" s="113" t="s">
        <v>363</v>
      </c>
      <c r="AB22" s="61">
        <v>100</v>
      </c>
      <c r="AC22" s="61">
        <f>658*((AB22/60)^0.5)</f>
        <v>849.47434726816005</v>
      </c>
      <c r="AD22" s="114">
        <f>100*0.3048</f>
        <v>30.48</v>
      </c>
      <c r="AE22" s="134"/>
    </row>
    <row r="23" spans="1:31" customFormat="1" ht="27" thickBot="1" x14ac:dyDescent="0.3">
      <c r="A23" s="127" t="s">
        <v>362</v>
      </c>
      <c r="B23" s="129">
        <v>69</v>
      </c>
      <c r="C23" s="129" t="str">
        <f>CONCATENATE(A23,"-",B23)</f>
        <v>715.5 MCM ACSR-69</v>
      </c>
      <c r="D23" s="130">
        <f>0.131/1.609</f>
        <v>8.141702921068987E-2</v>
      </c>
      <c r="E23" s="130">
        <f>0.0372*0.3048</f>
        <v>1.1338559999999999E-2</v>
      </c>
      <c r="F23" s="130">
        <f>(1.081/12)*0.3048</f>
        <v>2.7457400000000003E-2</v>
      </c>
      <c r="G23" s="116">
        <f>6*0.3048</f>
        <v>1.8288000000000002</v>
      </c>
      <c r="H23" s="116">
        <f>6*0.3048</f>
        <v>1.8288000000000002</v>
      </c>
      <c r="I23" s="116">
        <f>12*0.3048</f>
        <v>3.6576000000000004</v>
      </c>
      <c r="J23" s="135"/>
      <c r="K23" s="132">
        <f>D23</f>
        <v>8.141702921068987E-2</v>
      </c>
      <c r="L23" s="133">
        <f>K23*1.609</f>
        <v>0.13100000000000001</v>
      </c>
      <c r="M23" s="108">
        <f>0.17365*LOG10(T23/E23)</f>
        <v>0.40077580270097829</v>
      </c>
      <c r="N23" s="133">
        <f>M23*1.609</f>
        <v>0.64484826654587402</v>
      </c>
      <c r="O23" s="133">
        <f>1000*K23*1.609/5280</f>
        <v>2.4810606060606061E-2</v>
      </c>
      <c r="P23" s="133">
        <f>1000*M23*1.609/5280</f>
        <v>0.12213035351247617</v>
      </c>
      <c r="Q23" s="133"/>
      <c r="R23" s="108">
        <f>0.0477*LOG(T23/(F23/2),2.7182818)</f>
        <v>0.24436594922512475</v>
      </c>
      <c r="S23" s="109">
        <f>R23/1.609</f>
        <v>0.1518744246271751</v>
      </c>
      <c r="T23" s="110">
        <f>(G23*H23*I23)^(1/3)</f>
        <v>2.3041436160477442</v>
      </c>
      <c r="U23" s="111">
        <f>K23+((3*0.00099)*60)</f>
        <v>0.25961702921068985</v>
      </c>
      <c r="V23" s="112">
        <f>U23*1.609</f>
        <v>0.41772379999999998</v>
      </c>
      <c r="W23" s="111">
        <f>0.17365*LOG10((AC23^3)/(E23*T23^2))</f>
        <v>1.7378672875994123</v>
      </c>
      <c r="X23" s="112">
        <f>W23*1.609</f>
        <v>2.7962284657474545</v>
      </c>
      <c r="Y23" s="111">
        <f>0.1097*LOG10((8*AD23^3)/((E23/2)*T23^2))</f>
        <v>0.7804202383161869</v>
      </c>
      <c r="Z23" s="112">
        <f>Y23/1.609</f>
        <v>0.48503433083666059</v>
      </c>
      <c r="AA23" s="113" t="s">
        <v>364</v>
      </c>
      <c r="AB23" s="61">
        <v>100</v>
      </c>
      <c r="AC23" s="61">
        <f>658*((AB23/60)^0.5)</f>
        <v>849.47434726816005</v>
      </c>
      <c r="AD23" s="137">
        <f>120*0.3048</f>
        <v>36.576000000000001</v>
      </c>
      <c r="AE23" s="136"/>
    </row>
    <row r="24" spans="1:31" customFormat="1" ht="13.8" thickBot="1" x14ac:dyDescent="0.3">
      <c r="A24" s="127" t="s">
        <v>362</v>
      </c>
      <c r="B24" s="129">
        <v>115</v>
      </c>
      <c r="C24" s="129" t="str">
        <f>CONCATENATE(A24,"-",B24)</f>
        <v>715.5 MCM ACSR-115</v>
      </c>
      <c r="D24" s="130">
        <f>0.131/1.609</f>
        <v>8.141702921068987E-2</v>
      </c>
      <c r="E24" s="130">
        <f>0.0372*0.3048</f>
        <v>1.1338559999999999E-2</v>
      </c>
      <c r="F24" s="130">
        <f>(1.081/12)*0.3048</f>
        <v>2.7457400000000003E-2</v>
      </c>
      <c r="G24" s="130">
        <f>(11.31*12*2.54)/100</f>
        <v>3.4472879999999999</v>
      </c>
      <c r="H24" s="130">
        <f>11.31*0.3048</f>
        <v>3.4472880000000004</v>
      </c>
      <c r="I24" s="130">
        <f>(16*0.3048)</f>
        <v>4.8768000000000002</v>
      </c>
      <c r="J24" s="135"/>
      <c r="K24" s="132">
        <f>D24</f>
        <v>8.141702921068987E-2</v>
      </c>
      <c r="L24" s="133">
        <f t="shared" ref="L24" si="34">K24*1.609</f>
        <v>0.13100000000000001</v>
      </c>
      <c r="M24" s="108">
        <f t="shared" ref="M24" si="35">0.17365*LOG10(T24/E24)</f>
        <v>0.43987955104911247</v>
      </c>
      <c r="N24" s="133">
        <f>M24*1.609</f>
        <v>0.70776619763802195</v>
      </c>
      <c r="O24" s="133">
        <f t="shared" ref="O24" si="36">1000*K24*1.609/5280</f>
        <v>2.4810606060606061E-2</v>
      </c>
      <c r="P24" s="133">
        <f>1000*M24*1.609/5280</f>
        <v>0.13404662834053446</v>
      </c>
      <c r="Q24" s="133"/>
      <c r="R24" s="108">
        <f t="shared" ref="R24" si="37">0.0477*LOG(T24/(F24/2),2.7182818)</f>
        <v>0.26909899914066981</v>
      </c>
      <c r="S24" s="109">
        <f t="shared" ref="S24" si="38">R24/1.609</f>
        <v>0.16724611506567422</v>
      </c>
      <c r="T24" s="110">
        <f t="shared" ref="T24" si="39">(G24*H24*I24)^(1/3)</f>
        <v>3.8698728285512871</v>
      </c>
      <c r="U24" s="111">
        <f>K24+((3*0.00099)*60)</f>
        <v>0.25961702921068985</v>
      </c>
      <c r="V24" s="112">
        <f t="shared" ref="V24" si="40">U24*1.609</f>
        <v>0.41772379999999998</v>
      </c>
      <c r="W24" s="111">
        <f t="shared" ref="W24" si="41">0.17365*LOG10((AC24^3)/(E24*T24^2))</f>
        <v>1.6596597909031441</v>
      </c>
      <c r="X24" s="112">
        <f>W24*1.609</f>
        <v>2.6703926035631587</v>
      </c>
      <c r="Y24" s="111">
        <f t="shared" ref="Y24" si="42">0.1097*LOG10((8*AD24^3)/((E24/2)*T24^2))</f>
        <v>0.66383829162918606</v>
      </c>
      <c r="Z24" s="112">
        <f>Y24/1.609</f>
        <v>0.41257818000570917</v>
      </c>
      <c r="AA24" s="113"/>
      <c r="AB24" s="61">
        <v>100</v>
      </c>
      <c r="AC24" s="61">
        <f>658*((AB24/60)^0.5)</f>
        <v>849.47434726816005</v>
      </c>
      <c r="AD24" s="114">
        <f>75*0.3048</f>
        <v>22.86</v>
      </c>
      <c r="AE24" s="136"/>
    </row>
    <row r="25" spans="1:31" customFormat="1" ht="13.8" thickBot="1" x14ac:dyDescent="0.3">
      <c r="A25" s="127" t="s">
        <v>362</v>
      </c>
      <c r="B25" s="129">
        <v>138</v>
      </c>
      <c r="C25" s="129" t="str">
        <f>CONCATENATE(A25,"-",B25)</f>
        <v>715.5 MCM ACSR-138</v>
      </c>
      <c r="D25" s="130">
        <f>0.131/1.609</f>
        <v>8.141702921068987E-2</v>
      </c>
      <c r="E25" s="130">
        <f>0.0372*0.3048</f>
        <v>1.1338559999999999E-2</v>
      </c>
      <c r="F25" s="130">
        <f>(1.081/12)*0.3048</f>
        <v>2.7457400000000003E-2</v>
      </c>
      <c r="G25" s="130">
        <f>(12.728*12*2.54)/100</f>
        <v>3.8794944</v>
      </c>
      <c r="H25" s="130">
        <f>12.728*0.3048</f>
        <v>3.8794944</v>
      </c>
      <c r="I25" s="130">
        <f>(18*0.3048)</f>
        <v>5.4864000000000006</v>
      </c>
      <c r="J25" s="135"/>
      <c r="K25" s="132">
        <f>D25</f>
        <v>8.141702921068987E-2</v>
      </c>
      <c r="L25" s="133">
        <f>K25*1.609</f>
        <v>0.13100000000000001</v>
      </c>
      <c r="M25" s="108">
        <f t="shared" si="3"/>
        <v>0.44877897728442478</v>
      </c>
      <c r="N25" s="133">
        <f>M25*1.609</f>
        <v>0.72208537445063947</v>
      </c>
      <c r="O25" s="133">
        <f t="shared" si="16"/>
        <v>2.4810606060606061E-2</v>
      </c>
      <c r="P25" s="133">
        <f>1000*M25*1.609/5280</f>
        <v>0.13675859364595444</v>
      </c>
      <c r="Q25" s="133"/>
      <c r="R25" s="108">
        <f t="shared" si="6"/>
        <v>0.27472787009539495</v>
      </c>
      <c r="S25" s="109">
        <f t="shared" si="7"/>
        <v>0.17074448110341514</v>
      </c>
      <c r="T25" s="110">
        <f t="shared" si="8"/>
        <v>4.3545763423207413</v>
      </c>
      <c r="U25" s="111">
        <f>K25+((3*0.00099)*60)</f>
        <v>0.25961702921068985</v>
      </c>
      <c r="V25" s="112">
        <f>U25*1.609</f>
        <v>0.41772379999999998</v>
      </c>
      <c r="W25" s="111">
        <f t="shared" si="10"/>
        <v>1.6418609384325193</v>
      </c>
      <c r="X25" s="112">
        <f>W25*1.609</f>
        <v>2.6417542499379234</v>
      </c>
      <c r="Y25" s="111">
        <f>0.1097*LOG10((8*AD25^3)/((E25/2)*T25^2))</f>
        <v>0.6525942137943026</v>
      </c>
      <c r="Z25" s="112">
        <f>Y25/1.609</f>
        <v>0.40558994020777039</v>
      </c>
      <c r="AA25" s="113"/>
      <c r="AB25" s="61">
        <v>100</v>
      </c>
      <c r="AC25" s="61">
        <f>658*((AB25/60)^0.5)</f>
        <v>849.47434726816005</v>
      </c>
      <c r="AD25" s="114">
        <f>75*0.3048</f>
        <v>22.86</v>
      </c>
      <c r="AE25" s="136"/>
    </row>
    <row r="26" spans="1:31" customFormat="1" ht="26.4" x14ac:dyDescent="0.25">
      <c r="A26" s="29" t="s">
        <v>163</v>
      </c>
      <c r="B26" s="60">
        <v>34.5</v>
      </c>
      <c r="C26" s="60" t="str">
        <f t="shared" si="0"/>
        <v>795 MCM ACSR-34.5</v>
      </c>
      <c r="D26" s="105">
        <f>0.117/1.609</f>
        <v>7.271597265382225E-2</v>
      </c>
      <c r="E26" s="105">
        <f>0.0393*0.3048</f>
        <v>1.197864E-2</v>
      </c>
      <c r="F26" s="105">
        <f>(1.14/12)*0.3048</f>
        <v>2.8955999999999999E-2</v>
      </c>
      <c r="G26" s="105">
        <f>(5*12*2.54)/100</f>
        <v>1.524</v>
      </c>
      <c r="H26" s="105">
        <f>(5*12*2.54)/100</f>
        <v>1.524</v>
      </c>
      <c r="I26" s="105">
        <f>(10*12*2.54)/100</f>
        <v>3.048</v>
      </c>
      <c r="J26" s="106"/>
      <c r="K26" s="107">
        <f t="shared" si="1"/>
        <v>7.271597265382225E-2</v>
      </c>
      <c r="L26" s="62">
        <f t="shared" si="2"/>
        <v>0.11699999999999999</v>
      </c>
      <c r="M26" s="108">
        <f t="shared" si="3"/>
        <v>0.38288449446260692</v>
      </c>
      <c r="N26" s="62">
        <f t="shared" si="4"/>
        <v>0.61606115159033448</v>
      </c>
      <c r="O26" s="62">
        <f t="shared" si="16"/>
        <v>2.215909090909091E-2</v>
      </c>
      <c r="P26" s="62">
        <f t="shared" si="5"/>
        <v>0.11667824840726033</v>
      </c>
      <c r="Q26" s="62"/>
      <c r="R26" s="108">
        <f t="shared" si="6"/>
        <v>0.23313435062562077</v>
      </c>
      <c r="S26" s="109">
        <f t="shared" si="7"/>
        <v>0.14489394072443801</v>
      </c>
      <c r="T26" s="110">
        <f t="shared" si="8"/>
        <v>1.9201196800397868</v>
      </c>
      <c r="U26" s="111">
        <f t="shared" si="14"/>
        <v>0.25091597265382226</v>
      </c>
      <c r="V26" s="112">
        <f t="shared" si="9"/>
        <v>0.40372380000000002</v>
      </c>
      <c r="W26" s="111">
        <f t="shared" si="10"/>
        <v>1.7612254494895512</v>
      </c>
      <c r="X26" s="112">
        <f t="shared" si="15"/>
        <v>2.8338117482286878</v>
      </c>
      <c r="Y26" s="111">
        <f t="shared" si="11"/>
        <v>0.63815569649965476</v>
      </c>
      <c r="Z26" s="112">
        <f t="shared" si="12"/>
        <v>0.3966163433807674</v>
      </c>
      <c r="AA26" s="113" t="s">
        <v>353</v>
      </c>
      <c r="AB26" s="61">
        <v>100</v>
      </c>
      <c r="AC26" s="61">
        <f t="shared" si="13"/>
        <v>849.47434726816005</v>
      </c>
      <c r="AD26" s="114">
        <f>40*0.3048</f>
        <v>12.192</v>
      </c>
      <c r="AE26" s="115"/>
    </row>
    <row r="27" spans="1:31" customFormat="1" ht="27" thickBot="1" x14ac:dyDescent="0.3">
      <c r="A27" s="127" t="s">
        <v>163</v>
      </c>
      <c r="B27" s="129">
        <v>69</v>
      </c>
      <c r="C27" s="129" t="str">
        <f>CONCATENATE(A27,"-",B27)</f>
        <v>795 MCM ACSR-69</v>
      </c>
      <c r="D27" s="130">
        <f>0.117/1.609</f>
        <v>7.271597265382225E-2</v>
      </c>
      <c r="E27" s="130">
        <f>0.0393*0.3048</f>
        <v>1.197864E-2</v>
      </c>
      <c r="F27" s="130">
        <f>(1.14/12)*0.3048</f>
        <v>2.8955999999999999E-2</v>
      </c>
      <c r="G27" s="116">
        <f>6*0.3048</f>
        <v>1.8288000000000002</v>
      </c>
      <c r="H27" s="116">
        <f>6*0.3048</f>
        <v>1.8288000000000002</v>
      </c>
      <c r="I27" s="116">
        <f>12*0.3048</f>
        <v>3.6576000000000004</v>
      </c>
      <c r="J27" s="135"/>
      <c r="K27" s="132">
        <f>D27</f>
        <v>7.271597265382225E-2</v>
      </c>
      <c r="L27" s="133">
        <f>K27*1.609</f>
        <v>0.11699999999999999</v>
      </c>
      <c r="M27" s="108">
        <f>0.17365*LOG10(T27/E27)</f>
        <v>0.39663431783877701</v>
      </c>
      <c r="N27" s="133">
        <f>M27*1.609</f>
        <v>0.63818461740259225</v>
      </c>
      <c r="O27" s="133">
        <f>1000*K27*1.609/5280</f>
        <v>2.215909090909091E-2</v>
      </c>
      <c r="P27" s="133">
        <f>1000*M27*1.609/5280</f>
        <v>0.12086829875049093</v>
      </c>
      <c r="Q27" s="133"/>
      <c r="R27" s="108">
        <f>0.0477*LOG(T27/(F27/2),2.7182818)</f>
        <v>0.24183108897574287</v>
      </c>
      <c r="S27" s="109">
        <f>R27/1.609</f>
        <v>0.15029899874191602</v>
      </c>
      <c r="T27" s="110">
        <f>(G27*H27*I27)^(1/3)</f>
        <v>2.3041436160477442</v>
      </c>
      <c r="U27" s="111">
        <f>K27+((3*0.00099)*60)</f>
        <v>0.25091597265382226</v>
      </c>
      <c r="V27" s="112">
        <f>U27*1.609</f>
        <v>0.40372380000000002</v>
      </c>
      <c r="W27" s="111">
        <f>0.17365*LOG10((AC27^3)/(E27*T27^2))</f>
        <v>1.7337258027372113</v>
      </c>
      <c r="X27" s="112">
        <f>W27*1.609</f>
        <v>2.7895648166041731</v>
      </c>
      <c r="Y27" s="111">
        <f>0.1097*LOG10((8*AD27^3)/((E27/2)*T27^2))</f>
        <v>0.77780393604504672</v>
      </c>
      <c r="Z27" s="112">
        <f>Y27/1.609</f>
        <v>0.48340828840587119</v>
      </c>
      <c r="AA27" s="113" t="s">
        <v>364</v>
      </c>
      <c r="AB27" s="61">
        <v>100</v>
      </c>
      <c r="AC27" s="61">
        <f>658*((AB27/60)^0.5)</f>
        <v>849.47434726816005</v>
      </c>
      <c r="AD27" s="137">
        <f>120*0.3048</f>
        <v>36.576000000000001</v>
      </c>
      <c r="AE27" s="136"/>
    </row>
    <row r="28" spans="1:31" customFormat="1" ht="27" thickBot="1" x14ac:dyDescent="0.3">
      <c r="A28" s="189" t="s">
        <v>163</v>
      </c>
      <c r="B28" s="129">
        <v>230</v>
      </c>
      <c r="C28" s="129" t="str">
        <f>CONCATENATE(A28,"-",B28)</f>
        <v>795 MCM ACSR-230</v>
      </c>
      <c r="D28" s="130">
        <f>0.117/1.609</f>
        <v>7.271597265382225E-2</v>
      </c>
      <c r="E28" s="130">
        <f>0.0375*0.3048</f>
        <v>1.1430000000000001E-2</v>
      </c>
      <c r="F28" s="130">
        <f>(1.108/12)*0.3048</f>
        <v>2.8143200000000004E-2</v>
      </c>
      <c r="G28" s="130">
        <f>(14*0.3048)</f>
        <v>4.2671999999999999</v>
      </c>
      <c r="H28" s="130">
        <f>14*0.3048</f>
        <v>4.2671999999999999</v>
      </c>
      <c r="I28" s="130">
        <f>14*2*0.3048</f>
        <v>8.5343999999999998</v>
      </c>
      <c r="J28" s="135"/>
      <c r="K28" s="132">
        <f>D28</f>
        <v>7.271597265382225E-2</v>
      </c>
      <c r="L28" s="133">
        <f>K28*1.609</f>
        <v>0.11699999999999999</v>
      </c>
      <c r="M28" s="108">
        <f>0.17365*LOG10(T28/E28)</f>
        <v>0.46406922333695777</v>
      </c>
      <c r="N28" s="133">
        <f>M28*1.609</f>
        <v>0.74668738034916504</v>
      </c>
      <c r="O28" s="133">
        <f>1000*K28*1.609/5280</f>
        <v>2.215909090909091E-2</v>
      </c>
      <c r="P28" s="133">
        <f>1000*M28*1.609/5280</f>
        <v>0.14141806446006913</v>
      </c>
      <c r="Q28" s="133"/>
      <c r="R28" s="108">
        <f>0.0477*LOG(T28/(F28/2),2.7182818)</f>
        <v>0.28360529620724606</v>
      </c>
      <c r="S28" s="109">
        <f>R28/1.609</f>
        <v>0.17626183729474584</v>
      </c>
      <c r="T28" s="110">
        <f>(G28*H28*I28)^(1/3)</f>
        <v>5.3763351041114023</v>
      </c>
      <c r="U28" s="111">
        <f>K28+((3*0.00099)*60)</f>
        <v>0.25091597265382226</v>
      </c>
      <c r="V28" s="112">
        <f>U28*1.609</f>
        <v>0.40372380000000002</v>
      </c>
      <c r="W28" s="111">
        <f>0.17365*LOG10((AC28^3)/(E28*T28^2))</f>
        <v>1.609463201936173</v>
      </c>
      <c r="X28" s="112">
        <f>W28*1.609</f>
        <v>2.5896262919153021</v>
      </c>
      <c r="Y28" s="111">
        <f>0.1097*LOG10((8*AD28^3)/((E28/2)*T28^2))</f>
        <v>0.60023449048485011</v>
      </c>
      <c r="Z28" s="112">
        <f>Y28/1.609</f>
        <v>0.37304816064937857</v>
      </c>
      <c r="AA28" s="113" t="s">
        <v>365</v>
      </c>
      <c r="AB28" s="61">
        <v>100</v>
      </c>
      <c r="AC28" s="61">
        <f>658*((AB28/60)^0.5)</f>
        <v>849.47434726816005</v>
      </c>
      <c r="AD28" s="137">
        <f>60*0.3048</f>
        <v>18.288</v>
      </c>
      <c r="AE28" s="136"/>
    </row>
    <row r="29" spans="1:31" customFormat="1" ht="27" thickBot="1" x14ac:dyDescent="0.3">
      <c r="A29" s="127" t="s">
        <v>163</v>
      </c>
      <c r="B29" s="129">
        <v>345</v>
      </c>
      <c r="C29" s="129" t="str">
        <f>CONCATENATE(A29,"-",B29)</f>
        <v>795 MCM ACSR-345</v>
      </c>
      <c r="D29" s="130">
        <f>0.117/1.609</f>
        <v>7.271597265382225E-2</v>
      </c>
      <c r="E29" s="130">
        <f>0.0393*0.3048</f>
        <v>1.197864E-2</v>
      </c>
      <c r="F29" s="130">
        <f>(1.14/12)*0.3048</f>
        <v>2.8955999999999999E-2</v>
      </c>
      <c r="G29" s="130">
        <f>(19*0.3048)</f>
        <v>5.7911999999999999</v>
      </c>
      <c r="H29" s="130">
        <f>19*0.3048</f>
        <v>5.7911999999999999</v>
      </c>
      <c r="I29" s="130">
        <f>38*0.3048</f>
        <v>11.5824</v>
      </c>
      <c r="J29" s="135"/>
      <c r="K29" s="132">
        <f>D29</f>
        <v>7.271597265382225E-2</v>
      </c>
      <c r="L29" s="133">
        <f t="shared" si="2"/>
        <v>0.11699999999999999</v>
      </c>
      <c r="M29" s="108">
        <f t="shared" si="3"/>
        <v>0.483563916015116</v>
      </c>
      <c r="N29" s="133">
        <f>M29*1.609</f>
        <v>0.77805434086832159</v>
      </c>
      <c r="O29" s="133">
        <f t="shared" si="16"/>
        <v>2.215909090909091E-2</v>
      </c>
      <c r="P29" s="133">
        <f>1000*M29*1.609/5280</f>
        <v>0.14735877667960637</v>
      </c>
      <c r="Q29" s="133"/>
      <c r="R29" s="108">
        <f t="shared" si="6"/>
        <v>0.29681390217544634</v>
      </c>
      <c r="S29" s="109">
        <f t="shared" si="7"/>
        <v>0.18447103926379513</v>
      </c>
      <c r="T29" s="110">
        <f t="shared" si="8"/>
        <v>7.29645478415119</v>
      </c>
      <c r="U29" s="111">
        <f>K29+((3*0.00099)*60)</f>
        <v>0.25091597265382226</v>
      </c>
      <c r="V29" s="112">
        <f t="shared" si="9"/>
        <v>0.40372380000000002</v>
      </c>
      <c r="W29" s="111">
        <f t="shared" si="10"/>
        <v>1.559866606384533</v>
      </c>
      <c r="X29" s="112">
        <f>W29*1.609</f>
        <v>2.5098253696727135</v>
      </c>
      <c r="Y29" s="111">
        <f t="shared" si="11"/>
        <v>0.66797178033016757</v>
      </c>
      <c r="Z29" s="112">
        <f>Y29/1.609</f>
        <v>0.41514715993173873</v>
      </c>
      <c r="AA29" s="113" t="s">
        <v>364</v>
      </c>
      <c r="AB29" s="61">
        <v>100</v>
      </c>
      <c r="AC29" s="61">
        <f>658*((AB29/60)^0.5)</f>
        <v>849.47434726816005</v>
      </c>
      <c r="AD29" s="137">
        <f>120*0.3048</f>
        <v>36.576000000000001</v>
      </c>
      <c r="AE29" s="136"/>
    </row>
    <row r="30" spans="1:31" customFormat="1" ht="52.8" x14ac:dyDescent="0.25">
      <c r="A30" s="139" t="s">
        <v>156</v>
      </c>
      <c r="B30" s="60">
        <v>69</v>
      </c>
      <c r="C30" s="60" t="s">
        <v>366</v>
      </c>
      <c r="D30" s="105">
        <v>0.87632069608452445</v>
      </c>
      <c r="E30" s="105">
        <v>1.2740639999999999E-3</v>
      </c>
      <c r="F30" s="105">
        <v>8.0264000000000012E-3</v>
      </c>
      <c r="G30" s="116">
        <v>1.8288000000000002</v>
      </c>
      <c r="H30" s="116">
        <v>1.8288000000000002</v>
      </c>
      <c r="I30" s="116">
        <v>3.6576000000000004</v>
      </c>
      <c r="J30" s="106"/>
      <c r="K30" s="107">
        <v>0.87632069608452445</v>
      </c>
      <c r="L30" s="62">
        <v>1.41</v>
      </c>
      <c r="M30" s="108">
        <v>0.56563332288123502</v>
      </c>
      <c r="N30" s="62">
        <v>0.91010401651590711</v>
      </c>
      <c r="O30" s="62">
        <v>0.26704545454545447</v>
      </c>
      <c r="P30" s="62">
        <v>0.17236818494619452</v>
      </c>
      <c r="Q30" s="62"/>
      <c r="R30" s="108">
        <v>0.30303216095262508</v>
      </c>
      <c r="S30" s="109">
        <v>0.18833571221418588</v>
      </c>
      <c r="T30" s="110">
        <v>2.3041436160477442</v>
      </c>
      <c r="U30" s="111">
        <v>1.0545206960845244</v>
      </c>
      <c r="V30" s="112">
        <v>1.6967237999999998</v>
      </c>
      <c r="W30" s="111">
        <v>1.902724807779669</v>
      </c>
      <c r="X30" s="112">
        <v>3.0614842157174875</v>
      </c>
      <c r="Y30" s="111">
        <v>0.7855124188946303</v>
      </c>
      <c r="Z30" s="112">
        <v>0.48819914163743339</v>
      </c>
      <c r="AA30" s="113" t="s">
        <v>367</v>
      </c>
      <c r="AB30" s="61">
        <v>100</v>
      </c>
      <c r="AC30" s="61">
        <v>849.47434726816005</v>
      </c>
      <c r="AD30" s="114">
        <v>18.29</v>
      </c>
      <c r="AE30" s="33" t="s">
        <v>368</v>
      </c>
    </row>
    <row r="31" spans="1:31" customFormat="1" ht="52.8" x14ac:dyDescent="0.25">
      <c r="A31" s="139" t="s">
        <v>369</v>
      </c>
      <c r="B31" s="60">
        <v>12.47</v>
      </c>
      <c r="C31" s="59" t="s">
        <v>370</v>
      </c>
      <c r="D31" s="105">
        <v>0.119064</v>
      </c>
      <c r="E31" s="105">
        <f>0.0326*0.3048</f>
        <v>9.9364799999999993E-3</v>
      </c>
      <c r="F31" s="105">
        <v>2.3545799999999999E-2</v>
      </c>
      <c r="G31" s="116">
        <v>1.8288000000000002</v>
      </c>
      <c r="H31" s="116">
        <v>1.8288000000000002</v>
      </c>
      <c r="I31" s="116">
        <v>3.6576000000000004</v>
      </c>
      <c r="J31" s="106"/>
      <c r="K31" s="107">
        <v>0.87632069608452445</v>
      </c>
      <c r="L31" s="62">
        <v>1.41</v>
      </c>
      <c r="M31" s="108">
        <v>0.56563332288123502</v>
      </c>
      <c r="N31" s="62">
        <v>0.91010401651590711</v>
      </c>
      <c r="O31" s="62">
        <v>0.26704545454545447</v>
      </c>
      <c r="P31" s="62">
        <v>0.17236818494619452</v>
      </c>
      <c r="Q31" s="62"/>
      <c r="R31" s="108">
        <v>0.30303216095262497</v>
      </c>
      <c r="S31" s="109">
        <v>0.18833571221418588</v>
      </c>
      <c r="T31" s="110">
        <v>2.3041436160477442</v>
      </c>
      <c r="U31" s="111">
        <v>1.0545206960845244</v>
      </c>
      <c r="V31" s="112">
        <v>1.6967237999999998</v>
      </c>
      <c r="W31" s="111">
        <v>1.902724807779669</v>
      </c>
      <c r="X31" s="112">
        <v>3.0614842157174875</v>
      </c>
      <c r="Y31" s="111">
        <v>0.7855124188946303</v>
      </c>
      <c r="Z31" s="112">
        <v>0.48819914163743339</v>
      </c>
      <c r="AA31" s="113" t="s">
        <v>367</v>
      </c>
      <c r="AB31" s="61">
        <v>100</v>
      </c>
      <c r="AC31" s="61">
        <v>849.47434726816005</v>
      </c>
      <c r="AD31" s="114">
        <v>18.29</v>
      </c>
      <c r="AE31" s="33" t="s">
        <v>368</v>
      </c>
    </row>
    <row r="33" spans="1:4" x14ac:dyDescent="0.25">
      <c r="D33" s="9" t="s">
        <v>371</v>
      </c>
    </row>
    <row r="34" spans="1:4" x14ac:dyDescent="0.25">
      <c r="A34" s="9" t="s">
        <v>333</v>
      </c>
      <c r="D34" s="9" t="s">
        <v>372</v>
      </c>
    </row>
    <row r="35" spans="1:4" ht="15.6" x14ac:dyDescent="0.35">
      <c r="A35" s="138" t="s">
        <v>332</v>
      </c>
      <c r="B35" s="138"/>
      <c r="C35" s="138"/>
      <c r="D35" s="9" t="s">
        <v>373</v>
      </c>
    </row>
    <row r="36" spans="1:4" x14ac:dyDescent="0.25">
      <c r="A36" s="9" t="s">
        <v>374</v>
      </c>
      <c r="D36" s="9" t="s">
        <v>375</v>
      </c>
    </row>
    <row r="39" spans="1:4" x14ac:dyDescent="0.25">
      <c r="A39" s="9" t="s">
        <v>326</v>
      </c>
    </row>
    <row r="40" spans="1:4" x14ac:dyDescent="0.25">
      <c r="A40" s="9" t="s">
        <v>327</v>
      </c>
    </row>
    <row r="41" spans="1:4" x14ac:dyDescent="0.25">
      <c r="A41" s="9" t="s">
        <v>328</v>
      </c>
    </row>
    <row r="42" spans="1:4" x14ac:dyDescent="0.25">
      <c r="A42" s="9" t="s">
        <v>329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Y391"/>
  <sheetViews>
    <sheetView workbookViewId="0">
      <pane ySplit="2" topLeftCell="A324" activePane="bottomLeft" state="frozen"/>
      <selection pane="bottomLeft" activeCell="J293" sqref="J293"/>
    </sheetView>
  </sheetViews>
  <sheetFormatPr defaultRowHeight="13.2" x14ac:dyDescent="0.25"/>
  <cols>
    <col min="1" max="1" width="15.109375" customWidth="1"/>
    <col min="2" max="2" width="13.109375" bestFit="1" customWidth="1"/>
    <col min="3" max="4" width="12.109375" customWidth="1"/>
    <col min="5" max="7" width="17.5546875" customWidth="1"/>
    <col min="8" max="10" width="28.44140625" customWidth="1"/>
    <col min="11" max="11" width="23" customWidth="1"/>
    <col min="12" max="12" width="14.109375" bestFit="1" customWidth="1"/>
    <col min="14" max="14" width="15.109375" customWidth="1"/>
    <col min="15" max="15" width="26.88671875" style="258" customWidth="1"/>
    <col min="16" max="16" width="19.109375" customWidth="1"/>
    <col min="17" max="17" width="23" style="258" customWidth="1"/>
    <col min="18" max="19" width="9.109375" customWidth="1"/>
    <col min="20" max="20" width="14" customWidth="1"/>
    <col min="21" max="21" width="18.5546875" customWidth="1"/>
    <col min="22" max="22" width="9.109375" customWidth="1"/>
  </cols>
  <sheetData>
    <row r="1" spans="1:25" ht="16.2" thickBot="1" x14ac:dyDescent="0.35">
      <c r="A1" s="988" t="s">
        <v>376</v>
      </c>
      <c r="B1" s="989"/>
      <c r="C1" s="989"/>
      <c r="D1" s="989"/>
      <c r="E1" s="989"/>
      <c r="F1" s="989"/>
      <c r="G1" s="989"/>
      <c r="H1" s="989"/>
      <c r="I1" s="989"/>
      <c r="J1" s="989"/>
      <c r="K1" s="989"/>
    </row>
    <row r="2" spans="1:25" ht="66.599999999999994" thickBot="1" x14ac:dyDescent="0.3">
      <c r="A2" s="275" t="s">
        <v>377</v>
      </c>
      <c r="B2" s="274" t="s">
        <v>378</v>
      </c>
      <c r="C2" s="274" t="s">
        <v>379</v>
      </c>
      <c r="D2" s="274" t="s">
        <v>380</v>
      </c>
      <c r="E2" s="274" t="s">
        <v>381</v>
      </c>
      <c r="F2" s="274" t="s">
        <v>382</v>
      </c>
      <c r="G2" s="274" t="s">
        <v>383</v>
      </c>
      <c r="H2" s="274" t="s">
        <v>384</v>
      </c>
      <c r="I2" s="274" t="s">
        <v>385</v>
      </c>
      <c r="J2" s="274" t="s">
        <v>386</v>
      </c>
      <c r="K2" s="276" t="s">
        <v>387</v>
      </c>
      <c r="L2" s="276" t="s">
        <v>263</v>
      </c>
      <c r="M2" s="276" t="s">
        <v>388</v>
      </c>
      <c r="N2" s="274" t="s">
        <v>389</v>
      </c>
      <c r="O2"/>
      <c r="S2" s="258"/>
      <c r="X2" s="266" t="s">
        <v>390</v>
      </c>
      <c r="Y2" s="266" t="s">
        <v>391</v>
      </c>
    </row>
    <row r="3" spans="1:25" hidden="1" x14ac:dyDescent="0.25">
      <c r="A3" s="267" t="str">
        <f>B3&amp;E3&amp;C3&amp;F3&amp;D3&amp;G3</f>
        <v>YN0yn0yn0</v>
      </c>
      <c r="B3" s="268" t="s">
        <v>392</v>
      </c>
      <c r="C3" s="268" t="s">
        <v>393</v>
      </c>
      <c r="D3" s="268" t="s">
        <v>393</v>
      </c>
      <c r="E3" s="269">
        <v>0</v>
      </c>
      <c r="F3" s="269">
        <v>0</v>
      </c>
      <c r="G3" s="269">
        <v>0</v>
      </c>
      <c r="H3" s="270">
        <f>VLOOKUP(E3,$X$3:$Y$8,2,FALSE)</f>
        <v>0</v>
      </c>
      <c r="I3" s="270">
        <f t="shared" ref="I3:J3" si="0">VLOOKUP(F3,$X$3:$Y$8,2,FALSE)</f>
        <v>0</v>
      </c>
      <c r="J3" s="270">
        <f t="shared" si="0"/>
        <v>0</v>
      </c>
      <c r="K3" s="270">
        <v>11</v>
      </c>
      <c r="L3" s="269" t="s">
        <v>394</v>
      </c>
      <c r="M3" s="270">
        <v>3</v>
      </c>
      <c r="N3" s="273">
        <f>_xlfn.AGGREGATE(3,5,MPT[[#This Row],[Vector Group]])</f>
        <v>0</v>
      </c>
      <c r="O3"/>
      <c r="S3" s="258"/>
      <c r="X3" s="260">
        <v>0</v>
      </c>
      <c r="Y3" s="261">
        <v>0</v>
      </c>
    </row>
    <row r="4" spans="1:25" hidden="1" x14ac:dyDescent="0.25">
      <c r="A4" s="271" t="str">
        <f t="shared" ref="A4:A67" si="1">B4&amp;E4&amp;C4&amp;F4&amp;D4&amp;G4</f>
        <v>YN0yn0yn6</v>
      </c>
      <c r="B4" s="34" t="s">
        <v>392</v>
      </c>
      <c r="C4" s="34" t="s">
        <v>393</v>
      </c>
      <c r="D4" s="34" t="s">
        <v>393</v>
      </c>
      <c r="E4" s="259">
        <v>0</v>
      </c>
      <c r="F4" s="259">
        <v>0</v>
      </c>
      <c r="G4" s="259">
        <v>6</v>
      </c>
      <c r="H4" s="259">
        <f t="shared" ref="H4:H10" si="2">VLOOKUP(E4,$X$3:$Y$8,2,FALSE)</f>
        <v>0</v>
      </c>
      <c r="I4" s="259">
        <f t="shared" ref="I4:I10" si="3">VLOOKUP(F4,$X$3:$Y$8,2,FALSE)</f>
        <v>0</v>
      </c>
      <c r="J4" s="259">
        <f t="shared" ref="J4:J10" si="4">VLOOKUP(G4,$X$3:$Y$8,2,FALSE)</f>
        <v>180</v>
      </c>
      <c r="K4" s="259">
        <v>11</v>
      </c>
      <c r="L4" s="259" t="s">
        <v>394</v>
      </c>
      <c r="M4" s="259">
        <v>3</v>
      </c>
      <c r="N4" s="263">
        <f>_xlfn.AGGREGATE(3,5,MPT[[#This Row],[Vector Group]])</f>
        <v>0</v>
      </c>
      <c r="O4"/>
      <c r="S4" s="258"/>
      <c r="X4" s="262">
        <v>6</v>
      </c>
      <c r="Y4" s="263">
        <v>180</v>
      </c>
    </row>
    <row r="5" spans="1:25" hidden="1" x14ac:dyDescent="0.25">
      <c r="A5" s="271" t="str">
        <f t="shared" si="1"/>
        <v>YN0yn6yn0</v>
      </c>
      <c r="B5" s="34" t="s">
        <v>392</v>
      </c>
      <c r="C5" s="34" t="s">
        <v>393</v>
      </c>
      <c r="D5" s="34" t="s">
        <v>393</v>
      </c>
      <c r="E5" s="259">
        <v>0</v>
      </c>
      <c r="F5" s="259">
        <v>6</v>
      </c>
      <c r="G5" s="259">
        <v>0</v>
      </c>
      <c r="H5" s="259">
        <f t="shared" si="2"/>
        <v>0</v>
      </c>
      <c r="I5" s="259">
        <f t="shared" si="3"/>
        <v>180</v>
      </c>
      <c r="J5" s="259">
        <f t="shared" si="4"/>
        <v>0</v>
      </c>
      <c r="K5" s="259">
        <v>11</v>
      </c>
      <c r="L5" s="259" t="s">
        <v>394</v>
      </c>
      <c r="M5" s="259">
        <v>3</v>
      </c>
      <c r="N5" s="263">
        <f>_xlfn.AGGREGATE(3,5,MPT[[#This Row],[Vector Group]])</f>
        <v>0</v>
      </c>
      <c r="O5"/>
      <c r="S5" s="258"/>
      <c r="X5" s="262">
        <v>1</v>
      </c>
      <c r="Y5" s="263">
        <v>-30</v>
      </c>
    </row>
    <row r="6" spans="1:25" hidden="1" x14ac:dyDescent="0.25">
      <c r="A6" s="271" t="str">
        <f t="shared" si="1"/>
        <v>YN0yn6yn6</v>
      </c>
      <c r="B6" s="34" t="s">
        <v>392</v>
      </c>
      <c r="C6" s="34" t="s">
        <v>393</v>
      </c>
      <c r="D6" s="34" t="s">
        <v>393</v>
      </c>
      <c r="E6" s="259">
        <v>0</v>
      </c>
      <c r="F6" s="259">
        <v>6</v>
      </c>
      <c r="G6" s="259">
        <v>6</v>
      </c>
      <c r="H6" s="259">
        <f t="shared" si="2"/>
        <v>0</v>
      </c>
      <c r="I6" s="259">
        <f t="shared" si="3"/>
        <v>180</v>
      </c>
      <c r="J6" s="259">
        <f t="shared" si="4"/>
        <v>180</v>
      </c>
      <c r="K6" s="259">
        <v>11</v>
      </c>
      <c r="L6" s="259" t="s">
        <v>394</v>
      </c>
      <c r="M6" s="259">
        <v>3</v>
      </c>
      <c r="N6" s="263">
        <f>_xlfn.AGGREGATE(3,5,MPT[[#This Row],[Vector Group]])</f>
        <v>0</v>
      </c>
      <c r="O6"/>
      <c r="S6" s="258"/>
      <c r="X6" s="262">
        <v>5</v>
      </c>
      <c r="Y6" s="263">
        <v>-150</v>
      </c>
    </row>
    <row r="7" spans="1:25" hidden="1" x14ac:dyDescent="0.25">
      <c r="A7" s="271" t="str">
        <f t="shared" si="1"/>
        <v>YN6yn0yn0</v>
      </c>
      <c r="B7" s="34" t="s">
        <v>392</v>
      </c>
      <c r="C7" s="34" t="s">
        <v>393</v>
      </c>
      <c r="D7" s="34" t="s">
        <v>393</v>
      </c>
      <c r="E7" s="259">
        <v>6</v>
      </c>
      <c r="F7" s="259">
        <v>0</v>
      </c>
      <c r="G7" s="259">
        <v>0</v>
      </c>
      <c r="H7" s="259">
        <f t="shared" si="2"/>
        <v>180</v>
      </c>
      <c r="I7" s="259">
        <f t="shared" si="3"/>
        <v>0</v>
      </c>
      <c r="J7" s="259">
        <f t="shared" si="4"/>
        <v>0</v>
      </c>
      <c r="K7" s="259">
        <v>11</v>
      </c>
      <c r="L7" s="259" t="s">
        <v>394</v>
      </c>
      <c r="M7" s="259">
        <v>3</v>
      </c>
      <c r="N7" s="263">
        <f>_xlfn.AGGREGATE(3,5,MPT[[#This Row],[Vector Group]])</f>
        <v>0</v>
      </c>
      <c r="O7"/>
      <c r="S7" s="258"/>
      <c r="X7" s="262">
        <v>7</v>
      </c>
      <c r="Y7" s="263">
        <v>150</v>
      </c>
    </row>
    <row r="8" spans="1:25" ht="13.8" hidden="1" thickBot="1" x14ac:dyDescent="0.3">
      <c r="A8" s="271" t="str">
        <f t="shared" si="1"/>
        <v>YN6yn0yn6</v>
      </c>
      <c r="B8" s="34" t="s">
        <v>392</v>
      </c>
      <c r="C8" s="34" t="s">
        <v>393</v>
      </c>
      <c r="D8" s="34" t="s">
        <v>393</v>
      </c>
      <c r="E8" s="259">
        <v>6</v>
      </c>
      <c r="F8" s="259">
        <v>0</v>
      </c>
      <c r="G8" s="259">
        <v>6</v>
      </c>
      <c r="H8" s="259">
        <f t="shared" si="2"/>
        <v>180</v>
      </c>
      <c r="I8" s="259">
        <f t="shared" si="3"/>
        <v>0</v>
      </c>
      <c r="J8" s="259">
        <f t="shared" si="4"/>
        <v>180</v>
      </c>
      <c r="K8" s="259">
        <v>11</v>
      </c>
      <c r="L8" s="259" t="s">
        <v>394</v>
      </c>
      <c r="M8" s="259">
        <v>3</v>
      </c>
      <c r="N8" s="263">
        <f>_xlfn.AGGREGATE(3,5,MPT[[#This Row],[Vector Group]])</f>
        <v>0</v>
      </c>
      <c r="O8"/>
      <c r="S8" s="258"/>
      <c r="X8" s="264">
        <v>11</v>
      </c>
      <c r="Y8" s="265">
        <v>30</v>
      </c>
    </row>
    <row r="9" spans="1:25" hidden="1" x14ac:dyDescent="0.25">
      <c r="A9" s="271" t="str">
        <f t="shared" si="1"/>
        <v>YN6yn6yn0</v>
      </c>
      <c r="B9" s="34" t="s">
        <v>392</v>
      </c>
      <c r="C9" s="34" t="s">
        <v>393</v>
      </c>
      <c r="D9" s="34" t="s">
        <v>393</v>
      </c>
      <c r="E9" s="259">
        <v>6</v>
      </c>
      <c r="F9" s="259">
        <v>6</v>
      </c>
      <c r="G9" s="259">
        <v>0</v>
      </c>
      <c r="H9" s="259">
        <f t="shared" si="2"/>
        <v>180</v>
      </c>
      <c r="I9" s="259">
        <f t="shared" si="3"/>
        <v>180</v>
      </c>
      <c r="J9" s="259">
        <f t="shared" si="4"/>
        <v>0</v>
      </c>
      <c r="K9" s="259">
        <v>11</v>
      </c>
      <c r="L9" s="259" t="s">
        <v>394</v>
      </c>
      <c r="M9" s="259">
        <v>3</v>
      </c>
      <c r="N9" s="263">
        <f>_xlfn.AGGREGATE(3,5,MPT[[#This Row],[Vector Group]])</f>
        <v>0</v>
      </c>
      <c r="O9"/>
      <c r="S9" s="258"/>
    </row>
    <row r="10" spans="1:25" hidden="1" x14ac:dyDescent="0.25">
      <c r="A10" s="271" t="str">
        <f t="shared" si="1"/>
        <v>YN6yn6yn6</v>
      </c>
      <c r="B10" s="34" t="s">
        <v>392</v>
      </c>
      <c r="C10" s="34" t="s">
        <v>393</v>
      </c>
      <c r="D10" s="34" t="s">
        <v>393</v>
      </c>
      <c r="E10" s="259">
        <v>6</v>
      </c>
      <c r="F10" s="259">
        <v>6</v>
      </c>
      <c r="G10" s="259">
        <v>6</v>
      </c>
      <c r="H10" s="259">
        <f t="shared" si="2"/>
        <v>180</v>
      </c>
      <c r="I10" s="259">
        <f t="shared" si="3"/>
        <v>180</v>
      </c>
      <c r="J10" s="259">
        <f t="shared" si="4"/>
        <v>180</v>
      </c>
      <c r="K10" s="259">
        <v>11</v>
      </c>
      <c r="L10" s="259" t="s">
        <v>394</v>
      </c>
      <c r="M10" s="259">
        <v>3</v>
      </c>
      <c r="N10" s="263">
        <f>_xlfn.AGGREGATE(3,5,MPT[[#This Row],[Vector Group]])</f>
        <v>0</v>
      </c>
      <c r="O10"/>
      <c r="S10" s="258"/>
    </row>
    <row r="11" spans="1:25" hidden="1" x14ac:dyDescent="0.25">
      <c r="A11" s="211" t="str">
        <f t="shared" si="1"/>
        <v>YN0yn0y0</v>
      </c>
      <c r="B11" s="34" t="s">
        <v>392</v>
      </c>
      <c r="C11" s="34" t="s">
        <v>393</v>
      </c>
      <c r="D11" s="34" t="s">
        <v>395</v>
      </c>
      <c r="E11" s="278">
        <v>0</v>
      </c>
      <c r="F11" s="278">
        <v>0</v>
      </c>
      <c r="G11" s="278">
        <v>0</v>
      </c>
      <c r="H11" s="259">
        <f t="shared" ref="H11:H34" si="5">VLOOKUP(E11,$X$3:$Y$8,2,FALSE)</f>
        <v>0</v>
      </c>
      <c r="I11" s="259">
        <f t="shared" ref="I11:I34" si="6">VLOOKUP(F11,$X$3:$Y$8,2,FALSE)</f>
        <v>0</v>
      </c>
      <c r="J11" s="259">
        <f t="shared" ref="J11:J34" si="7">VLOOKUP(G11,$X$3:$Y$8,2,FALSE)</f>
        <v>0</v>
      </c>
      <c r="K11" s="259">
        <v>12</v>
      </c>
      <c r="L11" s="259" t="s">
        <v>394</v>
      </c>
      <c r="M11" s="259">
        <v>3</v>
      </c>
      <c r="N11" s="263">
        <f>_xlfn.AGGREGATE(3,5,MPT[[#This Row],[Vector Group]])</f>
        <v>0</v>
      </c>
      <c r="O11"/>
      <c r="S11" s="258"/>
    </row>
    <row r="12" spans="1:25" hidden="1" x14ac:dyDescent="0.25">
      <c r="A12" s="211" t="str">
        <f t="shared" si="1"/>
        <v>YN0yn0y6</v>
      </c>
      <c r="B12" s="34" t="s">
        <v>392</v>
      </c>
      <c r="C12" s="34" t="s">
        <v>393</v>
      </c>
      <c r="D12" s="34" t="s">
        <v>395</v>
      </c>
      <c r="E12" s="259">
        <v>0</v>
      </c>
      <c r="F12" s="259">
        <v>0</v>
      </c>
      <c r="G12" s="259">
        <v>6</v>
      </c>
      <c r="H12" s="259">
        <f t="shared" si="5"/>
        <v>0</v>
      </c>
      <c r="I12" s="259">
        <f t="shared" si="6"/>
        <v>0</v>
      </c>
      <c r="J12" s="259">
        <f t="shared" si="7"/>
        <v>180</v>
      </c>
      <c r="K12" s="259">
        <v>12</v>
      </c>
      <c r="L12" s="259" t="s">
        <v>394</v>
      </c>
      <c r="M12" s="259">
        <v>3</v>
      </c>
      <c r="N12" s="263">
        <f>_xlfn.AGGREGATE(3,5,MPT[[#This Row],[Vector Group]])</f>
        <v>0</v>
      </c>
      <c r="O12"/>
      <c r="S12" s="258"/>
    </row>
    <row r="13" spans="1:25" hidden="1" x14ac:dyDescent="0.25">
      <c r="A13" s="211" t="str">
        <f t="shared" si="1"/>
        <v>YN0yn6y0</v>
      </c>
      <c r="B13" s="34" t="s">
        <v>392</v>
      </c>
      <c r="C13" s="34" t="s">
        <v>393</v>
      </c>
      <c r="D13" s="34" t="s">
        <v>395</v>
      </c>
      <c r="E13" s="259">
        <v>0</v>
      </c>
      <c r="F13" s="259">
        <v>6</v>
      </c>
      <c r="G13" s="259">
        <v>0</v>
      </c>
      <c r="H13" s="259">
        <f t="shared" si="5"/>
        <v>0</v>
      </c>
      <c r="I13" s="259">
        <f t="shared" si="6"/>
        <v>180</v>
      </c>
      <c r="J13" s="259">
        <f t="shared" si="7"/>
        <v>0</v>
      </c>
      <c r="K13" s="259">
        <v>12</v>
      </c>
      <c r="L13" s="259" t="s">
        <v>394</v>
      </c>
      <c r="M13" s="259">
        <v>3</v>
      </c>
      <c r="N13" s="263">
        <f>_xlfn.AGGREGATE(3,5,MPT[[#This Row],[Vector Group]])</f>
        <v>0</v>
      </c>
      <c r="O13"/>
      <c r="S13" s="258"/>
    </row>
    <row r="14" spans="1:25" hidden="1" x14ac:dyDescent="0.25">
      <c r="A14" s="211" t="str">
        <f t="shared" si="1"/>
        <v>YN0yn6y6</v>
      </c>
      <c r="B14" s="34" t="s">
        <v>392</v>
      </c>
      <c r="C14" s="34" t="s">
        <v>393</v>
      </c>
      <c r="D14" s="34" t="s">
        <v>395</v>
      </c>
      <c r="E14" s="259">
        <v>0</v>
      </c>
      <c r="F14" s="259">
        <v>6</v>
      </c>
      <c r="G14" s="259">
        <v>6</v>
      </c>
      <c r="H14" s="259">
        <f t="shared" si="5"/>
        <v>0</v>
      </c>
      <c r="I14" s="259">
        <f t="shared" si="6"/>
        <v>180</v>
      </c>
      <c r="J14" s="259">
        <f t="shared" si="7"/>
        <v>180</v>
      </c>
      <c r="K14" s="259">
        <v>12</v>
      </c>
      <c r="L14" s="259" t="s">
        <v>394</v>
      </c>
      <c r="M14" s="259">
        <v>3</v>
      </c>
      <c r="N14" s="263">
        <f>_xlfn.AGGREGATE(3,5,MPT[[#This Row],[Vector Group]])</f>
        <v>0</v>
      </c>
      <c r="O14"/>
      <c r="S14" s="258"/>
    </row>
    <row r="15" spans="1:25" hidden="1" x14ac:dyDescent="0.25">
      <c r="A15" s="211" t="str">
        <f t="shared" si="1"/>
        <v>YN6yn0y0</v>
      </c>
      <c r="B15" s="34" t="s">
        <v>392</v>
      </c>
      <c r="C15" s="34" t="s">
        <v>393</v>
      </c>
      <c r="D15" s="34" t="s">
        <v>395</v>
      </c>
      <c r="E15" s="259">
        <v>6</v>
      </c>
      <c r="F15" s="259">
        <v>0</v>
      </c>
      <c r="G15" s="259">
        <v>0</v>
      </c>
      <c r="H15" s="259">
        <f t="shared" si="5"/>
        <v>180</v>
      </c>
      <c r="I15" s="259">
        <f t="shared" si="6"/>
        <v>0</v>
      </c>
      <c r="J15" s="259">
        <f t="shared" si="7"/>
        <v>0</v>
      </c>
      <c r="K15" s="259">
        <v>12</v>
      </c>
      <c r="L15" s="259" t="s">
        <v>394</v>
      </c>
      <c r="M15" s="259">
        <v>3</v>
      </c>
      <c r="N15" s="263">
        <f>_xlfn.AGGREGATE(3,5,MPT[[#This Row],[Vector Group]])</f>
        <v>0</v>
      </c>
      <c r="O15"/>
      <c r="S15" s="258"/>
    </row>
    <row r="16" spans="1:25" hidden="1" x14ac:dyDescent="0.25">
      <c r="A16" s="211" t="str">
        <f t="shared" si="1"/>
        <v>YN6yn0y6</v>
      </c>
      <c r="B16" s="34" t="s">
        <v>392</v>
      </c>
      <c r="C16" s="34" t="s">
        <v>393</v>
      </c>
      <c r="D16" s="34" t="s">
        <v>395</v>
      </c>
      <c r="E16" s="259">
        <v>6</v>
      </c>
      <c r="F16" s="259">
        <v>0</v>
      </c>
      <c r="G16" s="259">
        <v>6</v>
      </c>
      <c r="H16" s="259">
        <f t="shared" si="5"/>
        <v>180</v>
      </c>
      <c r="I16" s="259">
        <f t="shared" si="6"/>
        <v>0</v>
      </c>
      <c r="J16" s="259">
        <f t="shared" si="7"/>
        <v>180</v>
      </c>
      <c r="K16" s="259">
        <v>12</v>
      </c>
      <c r="L16" s="259" t="s">
        <v>394</v>
      </c>
      <c r="M16" s="259">
        <v>3</v>
      </c>
      <c r="N16" s="263">
        <f>_xlfn.AGGREGATE(3,5,MPT[[#This Row],[Vector Group]])</f>
        <v>0</v>
      </c>
      <c r="O16"/>
      <c r="S16" s="258"/>
    </row>
    <row r="17" spans="1:19" hidden="1" x14ac:dyDescent="0.25">
      <c r="A17" s="211" t="str">
        <f t="shared" si="1"/>
        <v>YN6yn6y0</v>
      </c>
      <c r="B17" s="34" t="s">
        <v>392</v>
      </c>
      <c r="C17" s="34" t="s">
        <v>393</v>
      </c>
      <c r="D17" s="34" t="s">
        <v>395</v>
      </c>
      <c r="E17" s="259">
        <v>6</v>
      </c>
      <c r="F17" s="259">
        <v>6</v>
      </c>
      <c r="G17" s="259">
        <v>0</v>
      </c>
      <c r="H17" s="259">
        <f t="shared" si="5"/>
        <v>180</v>
      </c>
      <c r="I17" s="259">
        <f t="shared" si="6"/>
        <v>180</v>
      </c>
      <c r="J17" s="259">
        <f t="shared" si="7"/>
        <v>0</v>
      </c>
      <c r="K17" s="259">
        <v>12</v>
      </c>
      <c r="L17" s="259" t="s">
        <v>394</v>
      </c>
      <c r="M17" s="259">
        <v>3</v>
      </c>
      <c r="N17" s="263">
        <f>_xlfn.AGGREGATE(3,5,MPT[[#This Row],[Vector Group]])</f>
        <v>0</v>
      </c>
      <c r="O17"/>
      <c r="S17" s="258"/>
    </row>
    <row r="18" spans="1:19" hidden="1" x14ac:dyDescent="0.25">
      <c r="A18" s="211" t="str">
        <f t="shared" si="1"/>
        <v>YN6yn6y6</v>
      </c>
      <c r="B18" s="34" t="s">
        <v>392</v>
      </c>
      <c r="C18" s="34" t="s">
        <v>393</v>
      </c>
      <c r="D18" s="34" t="s">
        <v>395</v>
      </c>
      <c r="E18" s="259">
        <v>6</v>
      </c>
      <c r="F18" s="259">
        <v>6</v>
      </c>
      <c r="G18" s="259">
        <v>6</v>
      </c>
      <c r="H18" s="259">
        <f t="shared" si="5"/>
        <v>180</v>
      </c>
      <c r="I18" s="259">
        <f t="shared" si="6"/>
        <v>180</v>
      </c>
      <c r="J18" s="259">
        <f t="shared" si="7"/>
        <v>180</v>
      </c>
      <c r="K18" s="259">
        <v>12</v>
      </c>
      <c r="L18" s="259" t="s">
        <v>394</v>
      </c>
      <c r="M18" s="259">
        <v>3</v>
      </c>
      <c r="N18" s="263">
        <f>_xlfn.AGGREGATE(3,5,MPT[[#This Row],[Vector Group]])</f>
        <v>0</v>
      </c>
      <c r="O18"/>
      <c r="S18" s="258"/>
    </row>
    <row r="19" spans="1:19" x14ac:dyDescent="0.25">
      <c r="A19" s="211" t="str">
        <f t="shared" si="1"/>
        <v>YN0yn0d1</v>
      </c>
      <c r="B19" s="34" t="s">
        <v>392</v>
      </c>
      <c r="C19" s="34" t="s">
        <v>393</v>
      </c>
      <c r="D19" s="34" t="s">
        <v>396</v>
      </c>
      <c r="E19" s="259">
        <v>0</v>
      </c>
      <c r="F19" s="259">
        <v>0</v>
      </c>
      <c r="G19" s="259">
        <v>1</v>
      </c>
      <c r="H19" s="259">
        <f t="shared" si="5"/>
        <v>0</v>
      </c>
      <c r="I19" s="259">
        <f t="shared" si="6"/>
        <v>0</v>
      </c>
      <c r="J19" s="259">
        <f t="shared" si="7"/>
        <v>-30</v>
      </c>
      <c r="K19" s="259">
        <v>12</v>
      </c>
      <c r="L19" s="259" t="s">
        <v>394</v>
      </c>
      <c r="M19" s="259">
        <v>3</v>
      </c>
      <c r="N19" s="263">
        <f>_xlfn.AGGREGATE(3,5,MPT[[#This Row],[Vector Group]])</f>
        <v>1</v>
      </c>
      <c r="O19"/>
      <c r="S19" s="258"/>
    </row>
    <row r="20" spans="1:19" hidden="1" x14ac:dyDescent="0.25">
      <c r="A20" s="211" t="str">
        <f t="shared" si="1"/>
        <v>YN0yn0d5</v>
      </c>
      <c r="B20" s="34" t="s">
        <v>392</v>
      </c>
      <c r="C20" s="34" t="s">
        <v>393</v>
      </c>
      <c r="D20" s="34" t="s">
        <v>396</v>
      </c>
      <c r="E20" s="259">
        <v>0</v>
      </c>
      <c r="F20" s="259">
        <v>0</v>
      </c>
      <c r="G20" s="259">
        <v>5</v>
      </c>
      <c r="H20" s="259">
        <f t="shared" si="5"/>
        <v>0</v>
      </c>
      <c r="I20" s="259">
        <f t="shared" si="6"/>
        <v>0</v>
      </c>
      <c r="J20" s="259">
        <f t="shared" si="7"/>
        <v>-150</v>
      </c>
      <c r="K20" s="259">
        <v>12</v>
      </c>
      <c r="L20" s="259" t="s">
        <v>394</v>
      </c>
      <c r="M20" s="259">
        <v>3</v>
      </c>
      <c r="N20" s="263">
        <f>_xlfn.AGGREGATE(3,5,MPT[[#This Row],[Vector Group]])</f>
        <v>0</v>
      </c>
      <c r="O20"/>
      <c r="S20" s="258"/>
    </row>
    <row r="21" spans="1:19" hidden="1" x14ac:dyDescent="0.25">
      <c r="A21" s="211" t="str">
        <f t="shared" si="1"/>
        <v>YN0yn0d7</v>
      </c>
      <c r="B21" s="34" t="s">
        <v>392</v>
      </c>
      <c r="C21" s="34" t="s">
        <v>393</v>
      </c>
      <c r="D21" s="34" t="s">
        <v>396</v>
      </c>
      <c r="E21" s="259">
        <v>0</v>
      </c>
      <c r="F21" s="259">
        <v>0</v>
      </c>
      <c r="G21" s="259">
        <v>7</v>
      </c>
      <c r="H21" s="259">
        <f t="shared" si="5"/>
        <v>0</v>
      </c>
      <c r="I21" s="259">
        <f t="shared" si="6"/>
        <v>0</v>
      </c>
      <c r="J21" s="259">
        <f t="shared" si="7"/>
        <v>150</v>
      </c>
      <c r="K21" s="259">
        <v>12</v>
      </c>
      <c r="L21" s="259" t="s">
        <v>394</v>
      </c>
      <c r="M21" s="259">
        <v>3</v>
      </c>
      <c r="N21" s="263">
        <f>_xlfn.AGGREGATE(3,5,MPT[[#This Row],[Vector Group]])</f>
        <v>0</v>
      </c>
      <c r="O21"/>
      <c r="S21" s="258"/>
    </row>
    <row r="22" spans="1:19" hidden="1" x14ac:dyDescent="0.25">
      <c r="A22" s="211" t="str">
        <f t="shared" si="1"/>
        <v>YN0yn0d11</v>
      </c>
      <c r="B22" s="34" t="s">
        <v>392</v>
      </c>
      <c r="C22" s="34" t="s">
        <v>393</v>
      </c>
      <c r="D22" s="34" t="s">
        <v>396</v>
      </c>
      <c r="E22" s="259">
        <v>0</v>
      </c>
      <c r="F22" s="259">
        <v>0</v>
      </c>
      <c r="G22" s="259">
        <v>11</v>
      </c>
      <c r="H22" s="259">
        <f t="shared" si="5"/>
        <v>0</v>
      </c>
      <c r="I22" s="259">
        <f t="shared" si="6"/>
        <v>0</v>
      </c>
      <c r="J22" s="259">
        <f t="shared" si="7"/>
        <v>30</v>
      </c>
      <c r="K22" s="259">
        <v>12</v>
      </c>
      <c r="L22" s="259" t="s">
        <v>394</v>
      </c>
      <c r="M22" s="259">
        <v>3</v>
      </c>
      <c r="N22" s="263">
        <f>_xlfn.AGGREGATE(3,5,MPT[[#This Row],[Vector Group]])</f>
        <v>0</v>
      </c>
      <c r="O22"/>
      <c r="S22" s="258"/>
    </row>
    <row r="23" spans="1:19" hidden="1" x14ac:dyDescent="0.25">
      <c r="A23" s="211" t="str">
        <f t="shared" si="1"/>
        <v>YN0yn6d1</v>
      </c>
      <c r="B23" s="34" t="s">
        <v>392</v>
      </c>
      <c r="C23" s="34" t="s">
        <v>393</v>
      </c>
      <c r="D23" s="34" t="s">
        <v>396</v>
      </c>
      <c r="E23" s="259">
        <v>0</v>
      </c>
      <c r="F23" s="259">
        <v>6</v>
      </c>
      <c r="G23" s="259">
        <v>1</v>
      </c>
      <c r="H23" s="259">
        <f t="shared" si="5"/>
        <v>0</v>
      </c>
      <c r="I23" s="259">
        <f t="shared" si="6"/>
        <v>180</v>
      </c>
      <c r="J23" s="259">
        <f t="shared" si="7"/>
        <v>-30</v>
      </c>
      <c r="K23" s="259">
        <v>12</v>
      </c>
      <c r="L23" s="259" t="s">
        <v>394</v>
      </c>
      <c r="M23" s="259">
        <v>3</v>
      </c>
      <c r="N23" s="263">
        <f>_xlfn.AGGREGATE(3,5,MPT[[#This Row],[Vector Group]])</f>
        <v>0</v>
      </c>
      <c r="O23"/>
      <c r="S23" s="258"/>
    </row>
    <row r="24" spans="1:19" hidden="1" x14ac:dyDescent="0.25">
      <c r="A24" s="211" t="str">
        <f t="shared" si="1"/>
        <v>YN0yn6d5</v>
      </c>
      <c r="B24" s="34" t="s">
        <v>392</v>
      </c>
      <c r="C24" s="34" t="s">
        <v>393</v>
      </c>
      <c r="D24" s="34" t="s">
        <v>396</v>
      </c>
      <c r="E24" s="259">
        <v>0</v>
      </c>
      <c r="F24" s="259">
        <v>6</v>
      </c>
      <c r="G24" s="259">
        <v>5</v>
      </c>
      <c r="H24" s="259">
        <f t="shared" si="5"/>
        <v>0</v>
      </c>
      <c r="I24" s="259">
        <f t="shared" si="6"/>
        <v>180</v>
      </c>
      <c r="J24" s="259">
        <f t="shared" si="7"/>
        <v>-150</v>
      </c>
      <c r="K24" s="259">
        <v>12</v>
      </c>
      <c r="L24" s="259" t="s">
        <v>394</v>
      </c>
      <c r="M24" s="259">
        <v>3</v>
      </c>
      <c r="N24" s="263">
        <f>_xlfn.AGGREGATE(3,5,MPT[[#This Row],[Vector Group]])</f>
        <v>0</v>
      </c>
      <c r="O24"/>
      <c r="S24" s="258"/>
    </row>
    <row r="25" spans="1:19" hidden="1" x14ac:dyDescent="0.25">
      <c r="A25" s="211" t="str">
        <f t="shared" si="1"/>
        <v>YN0yn6d7</v>
      </c>
      <c r="B25" s="34" t="s">
        <v>392</v>
      </c>
      <c r="C25" s="34" t="s">
        <v>393</v>
      </c>
      <c r="D25" s="34" t="s">
        <v>396</v>
      </c>
      <c r="E25" s="259">
        <v>0</v>
      </c>
      <c r="F25" s="259">
        <v>6</v>
      </c>
      <c r="G25" s="259">
        <v>7</v>
      </c>
      <c r="H25" s="259">
        <f t="shared" si="5"/>
        <v>0</v>
      </c>
      <c r="I25" s="259">
        <f t="shared" si="6"/>
        <v>180</v>
      </c>
      <c r="J25" s="259">
        <f t="shared" si="7"/>
        <v>150</v>
      </c>
      <c r="K25" s="259">
        <v>12</v>
      </c>
      <c r="L25" s="259" t="s">
        <v>394</v>
      </c>
      <c r="M25" s="259">
        <v>3</v>
      </c>
      <c r="N25" s="263">
        <f>_xlfn.AGGREGATE(3,5,MPT[[#This Row],[Vector Group]])</f>
        <v>0</v>
      </c>
      <c r="O25"/>
      <c r="S25" s="258"/>
    </row>
    <row r="26" spans="1:19" hidden="1" x14ac:dyDescent="0.25">
      <c r="A26" s="211" t="str">
        <f t="shared" si="1"/>
        <v>YN0yn6d11</v>
      </c>
      <c r="B26" s="34" t="s">
        <v>392</v>
      </c>
      <c r="C26" s="34" t="s">
        <v>393</v>
      </c>
      <c r="D26" s="34" t="s">
        <v>396</v>
      </c>
      <c r="E26" s="259">
        <v>0</v>
      </c>
      <c r="F26" s="259">
        <v>6</v>
      </c>
      <c r="G26" s="259">
        <v>11</v>
      </c>
      <c r="H26" s="259">
        <f t="shared" si="5"/>
        <v>0</v>
      </c>
      <c r="I26" s="259">
        <f t="shared" si="6"/>
        <v>180</v>
      </c>
      <c r="J26" s="259">
        <f t="shared" si="7"/>
        <v>30</v>
      </c>
      <c r="K26" s="259">
        <v>12</v>
      </c>
      <c r="L26" s="259" t="s">
        <v>394</v>
      </c>
      <c r="M26" s="259">
        <v>3</v>
      </c>
      <c r="N26" s="263">
        <f>_xlfn.AGGREGATE(3,5,MPT[[#This Row],[Vector Group]])</f>
        <v>0</v>
      </c>
      <c r="O26"/>
      <c r="S26" s="258"/>
    </row>
    <row r="27" spans="1:19" hidden="1" x14ac:dyDescent="0.25">
      <c r="A27" s="211" t="str">
        <f t="shared" si="1"/>
        <v>YN6yn0d1</v>
      </c>
      <c r="B27" s="34" t="s">
        <v>392</v>
      </c>
      <c r="C27" s="34" t="s">
        <v>393</v>
      </c>
      <c r="D27" s="34" t="s">
        <v>396</v>
      </c>
      <c r="E27" s="259">
        <v>6</v>
      </c>
      <c r="F27" s="259">
        <v>0</v>
      </c>
      <c r="G27" s="259">
        <v>1</v>
      </c>
      <c r="H27" s="259">
        <f t="shared" si="5"/>
        <v>180</v>
      </c>
      <c r="I27" s="259">
        <f t="shared" si="6"/>
        <v>0</v>
      </c>
      <c r="J27" s="259">
        <f t="shared" si="7"/>
        <v>-30</v>
      </c>
      <c r="K27" s="259">
        <v>12</v>
      </c>
      <c r="L27" s="259" t="s">
        <v>394</v>
      </c>
      <c r="M27" s="259">
        <v>3</v>
      </c>
      <c r="N27" s="263">
        <f>_xlfn.AGGREGATE(3,5,MPT[[#This Row],[Vector Group]])</f>
        <v>0</v>
      </c>
      <c r="O27"/>
      <c r="S27" s="258"/>
    </row>
    <row r="28" spans="1:19" hidden="1" x14ac:dyDescent="0.25">
      <c r="A28" s="211" t="str">
        <f t="shared" si="1"/>
        <v>YN6yn0d5</v>
      </c>
      <c r="B28" s="34" t="s">
        <v>392</v>
      </c>
      <c r="C28" s="34" t="s">
        <v>393</v>
      </c>
      <c r="D28" s="34" t="s">
        <v>396</v>
      </c>
      <c r="E28" s="259">
        <v>6</v>
      </c>
      <c r="F28" s="259">
        <v>0</v>
      </c>
      <c r="G28" s="259">
        <v>5</v>
      </c>
      <c r="H28" s="259">
        <f t="shared" si="5"/>
        <v>180</v>
      </c>
      <c r="I28" s="259">
        <f t="shared" si="6"/>
        <v>0</v>
      </c>
      <c r="J28" s="259">
        <f t="shared" si="7"/>
        <v>-150</v>
      </c>
      <c r="K28" s="259">
        <v>12</v>
      </c>
      <c r="L28" s="259" t="s">
        <v>394</v>
      </c>
      <c r="M28" s="259">
        <v>3</v>
      </c>
      <c r="N28" s="263">
        <f>_xlfn.AGGREGATE(3,5,MPT[[#This Row],[Vector Group]])</f>
        <v>0</v>
      </c>
      <c r="O28"/>
      <c r="S28" s="258"/>
    </row>
    <row r="29" spans="1:19" hidden="1" x14ac:dyDescent="0.25">
      <c r="A29" s="211" t="str">
        <f t="shared" si="1"/>
        <v>YN6yn0d7</v>
      </c>
      <c r="B29" s="34" t="s">
        <v>392</v>
      </c>
      <c r="C29" s="34" t="s">
        <v>393</v>
      </c>
      <c r="D29" s="34" t="s">
        <v>396</v>
      </c>
      <c r="E29" s="259">
        <v>6</v>
      </c>
      <c r="F29" s="259">
        <v>0</v>
      </c>
      <c r="G29" s="259">
        <v>7</v>
      </c>
      <c r="H29" s="259">
        <f t="shared" si="5"/>
        <v>180</v>
      </c>
      <c r="I29" s="259">
        <f t="shared" si="6"/>
        <v>0</v>
      </c>
      <c r="J29" s="259">
        <f t="shared" si="7"/>
        <v>150</v>
      </c>
      <c r="K29" s="259">
        <v>12</v>
      </c>
      <c r="L29" s="259" t="s">
        <v>394</v>
      </c>
      <c r="M29" s="259">
        <v>3</v>
      </c>
      <c r="N29" s="263">
        <f>_xlfn.AGGREGATE(3,5,MPT[[#This Row],[Vector Group]])</f>
        <v>0</v>
      </c>
      <c r="O29"/>
      <c r="S29" s="258"/>
    </row>
    <row r="30" spans="1:19" hidden="1" x14ac:dyDescent="0.25">
      <c r="A30" s="211" t="str">
        <f t="shared" si="1"/>
        <v>YN6yn0d11</v>
      </c>
      <c r="B30" s="34" t="s">
        <v>392</v>
      </c>
      <c r="C30" s="34" t="s">
        <v>393</v>
      </c>
      <c r="D30" s="34" t="s">
        <v>396</v>
      </c>
      <c r="E30" s="259">
        <v>6</v>
      </c>
      <c r="F30" s="259">
        <v>0</v>
      </c>
      <c r="G30" s="259">
        <v>11</v>
      </c>
      <c r="H30" s="259">
        <f t="shared" si="5"/>
        <v>180</v>
      </c>
      <c r="I30" s="259">
        <f t="shared" si="6"/>
        <v>0</v>
      </c>
      <c r="J30" s="259">
        <f t="shared" si="7"/>
        <v>30</v>
      </c>
      <c r="K30" s="259">
        <v>12</v>
      </c>
      <c r="L30" s="259" t="s">
        <v>394</v>
      </c>
      <c r="M30" s="259">
        <v>3</v>
      </c>
      <c r="N30" s="263">
        <f>_xlfn.AGGREGATE(3,5,MPT[[#This Row],[Vector Group]])</f>
        <v>0</v>
      </c>
      <c r="O30"/>
      <c r="S30" s="258"/>
    </row>
    <row r="31" spans="1:19" hidden="1" x14ac:dyDescent="0.25">
      <c r="A31" s="211" t="str">
        <f t="shared" si="1"/>
        <v>YN6yn6d1</v>
      </c>
      <c r="B31" s="34" t="s">
        <v>392</v>
      </c>
      <c r="C31" s="34" t="s">
        <v>393</v>
      </c>
      <c r="D31" s="34" t="s">
        <v>396</v>
      </c>
      <c r="E31" s="259">
        <v>6</v>
      </c>
      <c r="F31" s="259">
        <v>6</v>
      </c>
      <c r="G31" s="259">
        <v>1</v>
      </c>
      <c r="H31" s="259">
        <f t="shared" si="5"/>
        <v>180</v>
      </c>
      <c r="I31" s="259">
        <f t="shared" si="6"/>
        <v>180</v>
      </c>
      <c r="J31" s="259">
        <f t="shared" si="7"/>
        <v>-30</v>
      </c>
      <c r="K31" s="259">
        <v>12</v>
      </c>
      <c r="L31" s="259" t="s">
        <v>394</v>
      </c>
      <c r="M31" s="259">
        <v>3</v>
      </c>
      <c r="N31" s="263">
        <f>_xlfn.AGGREGATE(3,5,MPT[[#This Row],[Vector Group]])</f>
        <v>0</v>
      </c>
      <c r="O31"/>
      <c r="S31" s="258"/>
    </row>
    <row r="32" spans="1:19" hidden="1" x14ac:dyDescent="0.25">
      <c r="A32" s="211" t="str">
        <f t="shared" si="1"/>
        <v>YN6yn6d5</v>
      </c>
      <c r="B32" s="34" t="s">
        <v>392</v>
      </c>
      <c r="C32" s="34" t="s">
        <v>393</v>
      </c>
      <c r="D32" s="34" t="s">
        <v>396</v>
      </c>
      <c r="E32" s="259">
        <v>6</v>
      </c>
      <c r="F32" s="259">
        <v>6</v>
      </c>
      <c r="G32" s="259">
        <v>5</v>
      </c>
      <c r="H32" s="259">
        <f t="shared" si="5"/>
        <v>180</v>
      </c>
      <c r="I32" s="259">
        <f t="shared" si="6"/>
        <v>180</v>
      </c>
      <c r="J32" s="259">
        <f t="shared" si="7"/>
        <v>-150</v>
      </c>
      <c r="K32" s="259">
        <v>12</v>
      </c>
      <c r="L32" s="259" t="s">
        <v>394</v>
      </c>
      <c r="M32" s="259">
        <v>3</v>
      </c>
      <c r="N32" s="263">
        <f>_xlfn.AGGREGATE(3,5,MPT[[#This Row],[Vector Group]])</f>
        <v>0</v>
      </c>
      <c r="O32"/>
      <c r="S32" s="258"/>
    </row>
    <row r="33" spans="1:19" hidden="1" x14ac:dyDescent="0.25">
      <c r="A33" s="211" t="str">
        <f t="shared" si="1"/>
        <v>YN6yn6d7</v>
      </c>
      <c r="B33" s="34" t="s">
        <v>392</v>
      </c>
      <c r="C33" s="34" t="s">
        <v>393</v>
      </c>
      <c r="D33" s="34" t="s">
        <v>396</v>
      </c>
      <c r="E33" s="259">
        <v>6</v>
      </c>
      <c r="F33" s="259">
        <v>6</v>
      </c>
      <c r="G33" s="259">
        <v>7</v>
      </c>
      <c r="H33" s="259">
        <f t="shared" si="5"/>
        <v>180</v>
      </c>
      <c r="I33" s="259">
        <f t="shared" si="6"/>
        <v>180</v>
      </c>
      <c r="J33" s="259">
        <f t="shared" si="7"/>
        <v>150</v>
      </c>
      <c r="K33" s="259">
        <v>12</v>
      </c>
      <c r="L33" s="259" t="s">
        <v>394</v>
      </c>
      <c r="M33" s="259">
        <v>3</v>
      </c>
      <c r="N33" s="263">
        <f>_xlfn.AGGREGATE(3,5,MPT[[#This Row],[Vector Group]])</f>
        <v>0</v>
      </c>
      <c r="O33"/>
      <c r="S33" s="258"/>
    </row>
    <row r="34" spans="1:19" hidden="1" x14ac:dyDescent="0.25">
      <c r="A34" s="211" t="str">
        <f t="shared" si="1"/>
        <v>YN6yn6d11</v>
      </c>
      <c r="B34" s="34" t="s">
        <v>392</v>
      </c>
      <c r="C34" s="34" t="s">
        <v>393</v>
      </c>
      <c r="D34" s="34" t="s">
        <v>396</v>
      </c>
      <c r="E34" s="259">
        <v>6</v>
      </c>
      <c r="F34" s="259">
        <v>6</v>
      </c>
      <c r="G34" s="259">
        <v>11</v>
      </c>
      <c r="H34" s="259">
        <f t="shared" si="5"/>
        <v>180</v>
      </c>
      <c r="I34" s="259">
        <f t="shared" si="6"/>
        <v>180</v>
      </c>
      <c r="J34" s="259">
        <f t="shared" si="7"/>
        <v>30</v>
      </c>
      <c r="K34" s="259">
        <v>12</v>
      </c>
      <c r="L34" s="259" t="s">
        <v>394</v>
      </c>
      <c r="M34" s="259">
        <v>3</v>
      </c>
      <c r="N34" s="263">
        <f>_xlfn.AGGREGATE(3,5,MPT[[#This Row],[Vector Group]])</f>
        <v>0</v>
      </c>
      <c r="O34"/>
      <c r="S34" s="258"/>
    </row>
    <row r="35" spans="1:19" hidden="1" x14ac:dyDescent="0.25">
      <c r="A35" s="211" t="str">
        <f t="shared" si="1"/>
        <v>D1yn0d1</v>
      </c>
      <c r="B35" s="34" t="s">
        <v>397</v>
      </c>
      <c r="C35" s="34" t="s">
        <v>393</v>
      </c>
      <c r="D35" s="34" t="s">
        <v>396</v>
      </c>
      <c r="E35" s="259">
        <v>1</v>
      </c>
      <c r="F35" s="259">
        <v>0</v>
      </c>
      <c r="G35" s="259">
        <v>1</v>
      </c>
      <c r="H35" s="259">
        <f t="shared" ref="H35:H66" si="8">VLOOKUP(E35,$X$3:$Y$8,2,FALSE)</f>
        <v>-30</v>
      </c>
      <c r="I35" s="259">
        <f t="shared" ref="I35:I66" si="9">VLOOKUP(F35,$X$3:$Y$8,2,FALSE)</f>
        <v>0</v>
      </c>
      <c r="J35" s="259">
        <f t="shared" ref="J35:J66" si="10">VLOOKUP(G35,$X$3:$Y$8,2,FALSE)</f>
        <v>-30</v>
      </c>
      <c r="K35" s="259">
        <v>13</v>
      </c>
      <c r="L35" s="259" t="s">
        <v>394</v>
      </c>
      <c r="M35" s="259">
        <v>3</v>
      </c>
      <c r="N35" s="263">
        <f>_xlfn.AGGREGATE(3,5,MPT[[#This Row],[Vector Group]])</f>
        <v>0</v>
      </c>
      <c r="O35"/>
      <c r="S35" s="258"/>
    </row>
    <row r="36" spans="1:19" hidden="1" x14ac:dyDescent="0.25">
      <c r="A36" s="211" t="str">
        <f t="shared" si="1"/>
        <v>D1yn0d5</v>
      </c>
      <c r="B36" s="34" t="s">
        <v>397</v>
      </c>
      <c r="C36" s="34" t="s">
        <v>393</v>
      </c>
      <c r="D36" s="34" t="s">
        <v>396</v>
      </c>
      <c r="E36" s="259">
        <v>1</v>
      </c>
      <c r="F36" s="259">
        <v>0</v>
      </c>
      <c r="G36" s="259">
        <v>5</v>
      </c>
      <c r="H36" s="259">
        <f t="shared" si="8"/>
        <v>-30</v>
      </c>
      <c r="I36" s="259">
        <f t="shared" si="9"/>
        <v>0</v>
      </c>
      <c r="J36" s="259">
        <f t="shared" si="10"/>
        <v>-150</v>
      </c>
      <c r="K36" s="259">
        <v>13</v>
      </c>
      <c r="L36" s="259" t="s">
        <v>394</v>
      </c>
      <c r="M36" s="259">
        <v>3</v>
      </c>
      <c r="N36" s="263">
        <f>_xlfn.AGGREGATE(3,5,MPT[[#This Row],[Vector Group]])</f>
        <v>0</v>
      </c>
      <c r="O36"/>
      <c r="S36" s="258"/>
    </row>
    <row r="37" spans="1:19" hidden="1" x14ac:dyDescent="0.25">
      <c r="A37" s="211" t="str">
        <f t="shared" si="1"/>
        <v>D1yn0d7</v>
      </c>
      <c r="B37" s="34" t="s">
        <v>397</v>
      </c>
      <c r="C37" s="34" t="s">
        <v>393</v>
      </c>
      <c r="D37" s="34" t="s">
        <v>396</v>
      </c>
      <c r="E37" s="259">
        <v>1</v>
      </c>
      <c r="F37" s="259">
        <v>0</v>
      </c>
      <c r="G37" s="259">
        <v>7</v>
      </c>
      <c r="H37" s="259">
        <f t="shared" si="8"/>
        <v>-30</v>
      </c>
      <c r="I37" s="259">
        <f t="shared" si="9"/>
        <v>0</v>
      </c>
      <c r="J37" s="259">
        <f t="shared" si="10"/>
        <v>150</v>
      </c>
      <c r="K37" s="259">
        <v>13</v>
      </c>
      <c r="L37" s="259" t="s">
        <v>394</v>
      </c>
      <c r="M37" s="259">
        <v>3</v>
      </c>
      <c r="N37" s="263">
        <f>_xlfn.AGGREGATE(3,5,MPT[[#This Row],[Vector Group]])</f>
        <v>0</v>
      </c>
      <c r="O37"/>
      <c r="S37" s="258"/>
    </row>
    <row r="38" spans="1:19" hidden="1" x14ac:dyDescent="0.25">
      <c r="A38" s="211" t="str">
        <f t="shared" si="1"/>
        <v>D1yn0d11</v>
      </c>
      <c r="B38" s="34" t="s">
        <v>397</v>
      </c>
      <c r="C38" s="34" t="s">
        <v>393</v>
      </c>
      <c r="D38" s="34" t="s">
        <v>396</v>
      </c>
      <c r="E38" s="259">
        <v>1</v>
      </c>
      <c r="F38" s="259">
        <v>0</v>
      </c>
      <c r="G38" s="259">
        <v>11</v>
      </c>
      <c r="H38" s="259">
        <f t="shared" si="8"/>
        <v>-30</v>
      </c>
      <c r="I38" s="259">
        <f t="shared" si="9"/>
        <v>0</v>
      </c>
      <c r="J38" s="259">
        <f t="shared" si="10"/>
        <v>30</v>
      </c>
      <c r="K38" s="259">
        <v>13</v>
      </c>
      <c r="L38" s="259" t="s">
        <v>394</v>
      </c>
      <c r="M38" s="259">
        <v>3</v>
      </c>
      <c r="N38" s="263">
        <f>_xlfn.AGGREGATE(3,5,MPT[[#This Row],[Vector Group]])</f>
        <v>0</v>
      </c>
      <c r="O38"/>
      <c r="S38" s="258"/>
    </row>
    <row r="39" spans="1:19" hidden="1" x14ac:dyDescent="0.25">
      <c r="A39" s="211" t="str">
        <f t="shared" si="1"/>
        <v>D1yn6d1</v>
      </c>
      <c r="B39" s="34" t="s">
        <v>397</v>
      </c>
      <c r="C39" s="34" t="s">
        <v>393</v>
      </c>
      <c r="D39" s="34" t="s">
        <v>396</v>
      </c>
      <c r="E39" s="259">
        <v>1</v>
      </c>
      <c r="F39" s="259">
        <v>6</v>
      </c>
      <c r="G39" s="259">
        <v>1</v>
      </c>
      <c r="H39" s="259">
        <f t="shared" si="8"/>
        <v>-30</v>
      </c>
      <c r="I39" s="259">
        <f t="shared" si="9"/>
        <v>180</v>
      </c>
      <c r="J39" s="259">
        <f t="shared" si="10"/>
        <v>-30</v>
      </c>
      <c r="K39" s="259">
        <v>13</v>
      </c>
      <c r="L39" s="259" t="s">
        <v>394</v>
      </c>
      <c r="M39" s="259">
        <v>3</v>
      </c>
      <c r="N39" s="263">
        <f>_xlfn.AGGREGATE(3,5,MPT[[#This Row],[Vector Group]])</f>
        <v>0</v>
      </c>
      <c r="O39"/>
      <c r="S39" s="258"/>
    </row>
    <row r="40" spans="1:19" hidden="1" x14ac:dyDescent="0.25">
      <c r="A40" s="211" t="str">
        <f t="shared" si="1"/>
        <v>D1yn6d5</v>
      </c>
      <c r="B40" s="34" t="s">
        <v>397</v>
      </c>
      <c r="C40" s="34" t="s">
        <v>393</v>
      </c>
      <c r="D40" s="34" t="s">
        <v>396</v>
      </c>
      <c r="E40" s="259">
        <v>1</v>
      </c>
      <c r="F40" s="259">
        <v>6</v>
      </c>
      <c r="G40" s="259">
        <v>5</v>
      </c>
      <c r="H40" s="259">
        <f t="shared" si="8"/>
        <v>-30</v>
      </c>
      <c r="I40" s="259">
        <f t="shared" si="9"/>
        <v>180</v>
      </c>
      <c r="J40" s="259">
        <f t="shared" si="10"/>
        <v>-150</v>
      </c>
      <c r="K40" s="259">
        <v>13</v>
      </c>
      <c r="L40" s="259" t="s">
        <v>394</v>
      </c>
      <c r="M40" s="259">
        <v>3</v>
      </c>
      <c r="N40" s="263">
        <f>_xlfn.AGGREGATE(3,5,MPT[[#This Row],[Vector Group]])</f>
        <v>0</v>
      </c>
      <c r="O40"/>
      <c r="S40" s="258"/>
    </row>
    <row r="41" spans="1:19" hidden="1" x14ac:dyDescent="0.25">
      <c r="A41" s="211" t="str">
        <f t="shared" si="1"/>
        <v>D1yn6d7</v>
      </c>
      <c r="B41" s="34" t="s">
        <v>397</v>
      </c>
      <c r="C41" s="34" t="s">
        <v>393</v>
      </c>
      <c r="D41" s="34" t="s">
        <v>396</v>
      </c>
      <c r="E41" s="259">
        <v>1</v>
      </c>
      <c r="F41" s="259">
        <v>6</v>
      </c>
      <c r="G41" s="259">
        <v>7</v>
      </c>
      <c r="H41" s="259">
        <f t="shared" si="8"/>
        <v>-30</v>
      </c>
      <c r="I41" s="259">
        <f t="shared" si="9"/>
        <v>180</v>
      </c>
      <c r="J41" s="259">
        <f t="shared" si="10"/>
        <v>150</v>
      </c>
      <c r="K41" s="259">
        <v>13</v>
      </c>
      <c r="L41" s="259" t="s">
        <v>394</v>
      </c>
      <c r="M41" s="259">
        <v>3</v>
      </c>
      <c r="N41" s="263">
        <f>_xlfn.AGGREGATE(3,5,MPT[[#This Row],[Vector Group]])</f>
        <v>0</v>
      </c>
      <c r="O41"/>
      <c r="S41" s="258"/>
    </row>
    <row r="42" spans="1:19" hidden="1" x14ac:dyDescent="0.25">
      <c r="A42" s="211" t="str">
        <f t="shared" si="1"/>
        <v>D1yn6d11</v>
      </c>
      <c r="B42" s="34" t="s">
        <v>397</v>
      </c>
      <c r="C42" s="34" t="s">
        <v>393</v>
      </c>
      <c r="D42" s="34" t="s">
        <v>396</v>
      </c>
      <c r="E42" s="259">
        <v>1</v>
      </c>
      <c r="F42" s="259">
        <v>6</v>
      </c>
      <c r="G42" s="259">
        <v>11</v>
      </c>
      <c r="H42" s="259">
        <f t="shared" si="8"/>
        <v>-30</v>
      </c>
      <c r="I42" s="259">
        <f t="shared" si="9"/>
        <v>180</v>
      </c>
      <c r="J42" s="259">
        <f t="shared" si="10"/>
        <v>30</v>
      </c>
      <c r="K42" s="259">
        <v>13</v>
      </c>
      <c r="L42" s="259" t="s">
        <v>394</v>
      </c>
      <c r="M42" s="259">
        <v>3</v>
      </c>
      <c r="N42" s="263">
        <f>_xlfn.AGGREGATE(3,5,MPT[[#This Row],[Vector Group]])</f>
        <v>0</v>
      </c>
      <c r="O42"/>
      <c r="S42" s="258"/>
    </row>
    <row r="43" spans="1:19" hidden="1" x14ac:dyDescent="0.25">
      <c r="A43" s="211" t="str">
        <f t="shared" si="1"/>
        <v>D5yn0d1</v>
      </c>
      <c r="B43" s="34" t="s">
        <v>397</v>
      </c>
      <c r="C43" s="34" t="s">
        <v>393</v>
      </c>
      <c r="D43" s="34" t="s">
        <v>396</v>
      </c>
      <c r="E43" s="259">
        <v>5</v>
      </c>
      <c r="F43" s="259">
        <v>0</v>
      </c>
      <c r="G43" s="259">
        <v>1</v>
      </c>
      <c r="H43" s="259">
        <f t="shared" si="8"/>
        <v>-150</v>
      </c>
      <c r="I43" s="259">
        <f t="shared" si="9"/>
        <v>0</v>
      </c>
      <c r="J43" s="259">
        <f t="shared" si="10"/>
        <v>-30</v>
      </c>
      <c r="K43" s="259">
        <v>13</v>
      </c>
      <c r="L43" s="259" t="s">
        <v>394</v>
      </c>
      <c r="M43" s="259">
        <v>3</v>
      </c>
      <c r="N43" s="263">
        <f>_xlfn.AGGREGATE(3,5,MPT[[#This Row],[Vector Group]])</f>
        <v>0</v>
      </c>
      <c r="O43"/>
      <c r="S43" s="258"/>
    </row>
    <row r="44" spans="1:19" hidden="1" x14ac:dyDescent="0.25">
      <c r="A44" s="211" t="str">
        <f t="shared" si="1"/>
        <v>D5yn0d5</v>
      </c>
      <c r="B44" s="34" t="s">
        <v>397</v>
      </c>
      <c r="C44" s="34" t="s">
        <v>393</v>
      </c>
      <c r="D44" s="34" t="s">
        <v>396</v>
      </c>
      <c r="E44" s="259">
        <v>5</v>
      </c>
      <c r="F44" s="259">
        <v>0</v>
      </c>
      <c r="G44" s="259">
        <v>5</v>
      </c>
      <c r="H44" s="259">
        <f t="shared" si="8"/>
        <v>-150</v>
      </c>
      <c r="I44" s="259">
        <f t="shared" si="9"/>
        <v>0</v>
      </c>
      <c r="J44" s="259">
        <f t="shared" si="10"/>
        <v>-150</v>
      </c>
      <c r="K44" s="259">
        <v>13</v>
      </c>
      <c r="L44" s="259" t="s">
        <v>394</v>
      </c>
      <c r="M44" s="259">
        <v>3</v>
      </c>
      <c r="N44" s="263">
        <f>_xlfn.AGGREGATE(3,5,MPT[[#This Row],[Vector Group]])</f>
        <v>0</v>
      </c>
      <c r="O44"/>
      <c r="S44" s="258"/>
    </row>
    <row r="45" spans="1:19" hidden="1" x14ac:dyDescent="0.25">
      <c r="A45" s="211" t="str">
        <f t="shared" si="1"/>
        <v>D5yn0d7</v>
      </c>
      <c r="B45" s="34" t="s">
        <v>397</v>
      </c>
      <c r="C45" s="34" t="s">
        <v>393</v>
      </c>
      <c r="D45" s="34" t="s">
        <v>396</v>
      </c>
      <c r="E45" s="259">
        <v>5</v>
      </c>
      <c r="F45" s="259">
        <v>0</v>
      </c>
      <c r="G45" s="259">
        <v>7</v>
      </c>
      <c r="H45" s="259">
        <f t="shared" si="8"/>
        <v>-150</v>
      </c>
      <c r="I45" s="259">
        <f t="shared" si="9"/>
        <v>0</v>
      </c>
      <c r="J45" s="259">
        <f t="shared" si="10"/>
        <v>150</v>
      </c>
      <c r="K45" s="259">
        <v>13</v>
      </c>
      <c r="L45" s="259" t="s">
        <v>394</v>
      </c>
      <c r="M45" s="259">
        <v>3</v>
      </c>
      <c r="N45" s="263">
        <f>_xlfn.AGGREGATE(3,5,MPT[[#This Row],[Vector Group]])</f>
        <v>0</v>
      </c>
      <c r="O45"/>
      <c r="S45" s="258"/>
    </row>
    <row r="46" spans="1:19" hidden="1" x14ac:dyDescent="0.25">
      <c r="A46" s="211" t="str">
        <f t="shared" si="1"/>
        <v>D5yn0d11</v>
      </c>
      <c r="B46" s="34" t="s">
        <v>397</v>
      </c>
      <c r="C46" s="34" t="s">
        <v>393</v>
      </c>
      <c r="D46" s="34" t="s">
        <v>396</v>
      </c>
      <c r="E46" s="259">
        <v>5</v>
      </c>
      <c r="F46" s="259">
        <v>0</v>
      </c>
      <c r="G46" s="259">
        <v>11</v>
      </c>
      <c r="H46" s="259">
        <f t="shared" si="8"/>
        <v>-150</v>
      </c>
      <c r="I46" s="259">
        <f t="shared" si="9"/>
        <v>0</v>
      </c>
      <c r="J46" s="259">
        <f t="shared" si="10"/>
        <v>30</v>
      </c>
      <c r="K46" s="259">
        <v>13</v>
      </c>
      <c r="L46" s="259" t="s">
        <v>394</v>
      </c>
      <c r="M46" s="259">
        <v>3</v>
      </c>
      <c r="N46" s="263">
        <f>_xlfn.AGGREGATE(3,5,MPT[[#This Row],[Vector Group]])</f>
        <v>0</v>
      </c>
      <c r="O46"/>
      <c r="S46" s="258"/>
    </row>
    <row r="47" spans="1:19" hidden="1" x14ac:dyDescent="0.25">
      <c r="A47" s="211" t="str">
        <f t="shared" si="1"/>
        <v>D5yn6d1</v>
      </c>
      <c r="B47" s="34" t="s">
        <v>397</v>
      </c>
      <c r="C47" s="34" t="s">
        <v>393</v>
      </c>
      <c r="D47" s="34" t="s">
        <v>396</v>
      </c>
      <c r="E47" s="259">
        <v>5</v>
      </c>
      <c r="F47" s="259">
        <v>6</v>
      </c>
      <c r="G47" s="259">
        <v>1</v>
      </c>
      <c r="H47" s="259">
        <f t="shared" si="8"/>
        <v>-150</v>
      </c>
      <c r="I47" s="259">
        <f t="shared" si="9"/>
        <v>180</v>
      </c>
      <c r="J47" s="259">
        <f t="shared" si="10"/>
        <v>-30</v>
      </c>
      <c r="K47" s="259">
        <v>13</v>
      </c>
      <c r="L47" s="259" t="s">
        <v>394</v>
      </c>
      <c r="M47" s="259">
        <v>3</v>
      </c>
      <c r="N47" s="263">
        <f>_xlfn.AGGREGATE(3,5,MPT[[#This Row],[Vector Group]])</f>
        <v>0</v>
      </c>
      <c r="O47"/>
      <c r="S47" s="258"/>
    </row>
    <row r="48" spans="1:19" hidden="1" x14ac:dyDescent="0.25">
      <c r="A48" s="211" t="str">
        <f t="shared" si="1"/>
        <v>D5yn6d5</v>
      </c>
      <c r="B48" s="34" t="s">
        <v>397</v>
      </c>
      <c r="C48" s="34" t="s">
        <v>393</v>
      </c>
      <c r="D48" s="34" t="s">
        <v>396</v>
      </c>
      <c r="E48" s="259">
        <v>5</v>
      </c>
      <c r="F48" s="259">
        <v>6</v>
      </c>
      <c r="G48" s="259">
        <v>5</v>
      </c>
      <c r="H48" s="259">
        <f t="shared" si="8"/>
        <v>-150</v>
      </c>
      <c r="I48" s="259">
        <f t="shared" si="9"/>
        <v>180</v>
      </c>
      <c r="J48" s="259">
        <f t="shared" si="10"/>
        <v>-150</v>
      </c>
      <c r="K48" s="259">
        <v>13</v>
      </c>
      <c r="L48" s="259" t="s">
        <v>394</v>
      </c>
      <c r="M48" s="259">
        <v>3</v>
      </c>
      <c r="N48" s="263">
        <f>_xlfn.AGGREGATE(3,5,MPT[[#This Row],[Vector Group]])</f>
        <v>0</v>
      </c>
      <c r="O48"/>
      <c r="S48" s="258"/>
    </row>
    <row r="49" spans="1:19" hidden="1" x14ac:dyDescent="0.25">
      <c r="A49" s="211" t="str">
        <f t="shared" si="1"/>
        <v>D5yn6d7</v>
      </c>
      <c r="B49" s="34" t="s">
        <v>397</v>
      </c>
      <c r="C49" s="34" t="s">
        <v>393</v>
      </c>
      <c r="D49" s="34" t="s">
        <v>396</v>
      </c>
      <c r="E49" s="259">
        <v>5</v>
      </c>
      <c r="F49" s="259">
        <v>6</v>
      </c>
      <c r="G49" s="259">
        <v>7</v>
      </c>
      <c r="H49" s="259">
        <f t="shared" si="8"/>
        <v>-150</v>
      </c>
      <c r="I49" s="259">
        <f t="shared" si="9"/>
        <v>180</v>
      </c>
      <c r="J49" s="259">
        <f t="shared" si="10"/>
        <v>150</v>
      </c>
      <c r="K49" s="259">
        <v>13</v>
      </c>
      <c r="L49" s="259" t="s">
        <v>394</v>
      </c>
      <c r="M49" s="259">
        <v>3</v>
      </c>
      <c r="N49" s="263">
        <f>_xlfn.AGGREGATE(3,5,MPT[[#This Row],[Vector Group]])</f>
        <v>0</v>
      </c>
      <c r="O49"/>
      <c r="S49" s="258"/>
    </row>
    <row r="50" spans="1:19" hidden="1" x14ac:dyDescent="0.25">
      <c r="A50" s="211" t="str">
        <f t="shared" si="1"/>
        <v>D5yn6d11</v>
      </c>
      <c r="B50" s="34" t="s">
        <v>397</v>
      </c>
      <c r="C50" s="34" t="s">
        <v>393</v>
      </c>
      <c r="D50" s="34" t="s">
        <v>396</v>
      </c>
      <c r="E50" s="259">
        <v>5</v>
      </c>
      <c r="F50" s="259">
        <v>6</v>
      </c>
      <c r="G50" s="259">
        <v>11</v>
      </c>
      <c r="H50" s="259">
        <f t="shared" si="8"/>
        <v>-150</v>
      </c>
      <c r="I50" s="259">
        <f t="shared" si="9"/>
        <v>180</v>
      </c>
      <c r="J50" s="259">
        <f t="shared" si="10"/>
        <v>30</v>
      </c>
      <c r="K50" s="259">
        <v>13</v>
      </c>
      <c r="L50" s="259" t="s">
        <v>394</v>
      </c>
      <c r="M50" s="259">
        <v>3</v>
      </c>
      <c r="N50" s="263">
        <f>_xlfn.AGGREGATE(3,5,MPT[[#This Row],[Vector Group]])</f>
        <v>0</v>
      </c>
      <c r="O50"/>
      <c r="S50" s="258"/>
    </row>
    <row r="51" spans="1:19" hidden="1" x14ac:dyDescent="0.25">
      <c r="A51" s="211" t="str">
        <f t="shared" si="1"/>
        <v>D7yn0d1</v>
      </c>
      <c r="B51" s="34" t="s">
        <v>397</v>
      </c>
      <c r="C51" s="34" t="s">
        <v>393</v>
      </c>
      <c r="D51" s="34" t="s">
        <v>396</v>
      </c>
      <c r="E51" s="259">
        <v>7</v>
      </c>
      <c r="F51" s="259">
        <v>0</v>
      </c>
      <c r="G51" s="259">
        <v>1</v>
      </c>
      <c r="H51" s="259">
        <f t="shared" si="8"/>
        <v>150</v>
      </c>
      <c r="I51" s="259">
        <f t="shared" si="9"/>
        <v>0</v>
      </c>
      <c r="J51" s="259">
        <f t="shared" si="10"/>
        <v>-30</v>
      </c>
      <c r="K51" s="259">
        <v>13</v>
      </c>
      <c r="L51" s="259" t="s">
        <v>394</v>
      </c>
      <c r="M51" s="259">
        <v>3</v>
      </c>
      <c r="N51" s="263">
        <f>_xlfn.AGGREGATE(3,5,MPT[[#This Row],[Vector Group]])</f>
        <v>0</v>
      </c>
      <c r="O51"/>
      <c r="S51" s="258"/>
    </row>
    <row r="52" spans="1:19" hidden="1" x14ac:dyDescent="0.25">
      <c r="A52" s="211" t="str">
        <f t="shared" si="1"/>
        <v>D7yn0d5</v>
      </c>
      <c r="B52" s="34" t="s">
        <v>397</v>
      </c>
      <c r="C52" s="34" t="s">
        <v>393</v>
      </c>
      <c r="D52" s="34" t="s">
        <v>396</v>
      </c>
      <c r="E52" s="259">
        <v>7</v>
      </c>
      <c r="F52" s="259">
        <v>0</v>
      </c>
      <c r="G52" s="259">
        <v>5</v>
      </c>
      <c r="H52" s="259">
        <f t="shared" si="8"/>
        <v>150</v>
      </c>
      <c r="I52" s="259">
        <f t="shared" si="9"/>
        <v>0</v>
      </c>
      <c r="J52" s="259">
        <f t="shared" si="10"/>
        <v>-150</v>
      </c>
      <c r="K52" s="259">
        <v>13</v>
      </c>
      <c r="L52" s="259" t="s">
        <v>394</v>
      </c>
      <c r="M52" s="259">
        <v>3</v>
      </c>
      <c r="N52" s="263">
        <f>_xlfn.AGGREGATE(3,5,MPT[[#This Row],[Vector Group]])</f>
        <v>0</v>
      </c>
      <c r="O52"/>
      <c r="S52" s="258"/>
    </row>
    <row r="53" spans="1:19" hidden="1" x14ac:dyDescent="0.25">
      <c r="A53" s="211" t="str">
        <f t="shared" si="1"/>
        <v>D7yn0d7</v>
      </c>
      <c r="B53" s="34" t="s">
        <v>397</v>
      </c>
      <c r="C53" s="34" t="s">
        <v>393</v>
      </c>
      <c r="D53" s="34" t="s">
        <v>396</v>
      </c>
      <c r="E53" s="259">
        <v>7</v>
      </c>
      <c r="F53" s="259">
        <v>0</v>
      </c>
      <c r="G53" s="259">
        <v>7</v>
      </c>
      <c r="H53" s="259">
        <f t="shared" si="8"/>
        <v>150</v>
      </c>
      <c r="I53" s="259">
        <f t="shared" si="9"/>
        <v>0</v>
      </c>
      <c r="J53" s="259">
        <f t="shared" si="10"/>
        <v>150</v>
      </c>
      <c r="K53" s="259">
        <v>13</v>
      </c>
      <c r="L53" s="259" t="s">
        <v>394</v>
      </c>
      <c r="M53" s="259">
        <v>3</v>
      </c>
      <c r="N53" s="263">
        <f>_xlfn.AGGREGATE(3,5,MPT[[#This Row],[Vector Group]])</f>
        <v>0</v>
      </c>
      <c r="O53"/>
      <c r="S53" s="258"/>
    </row>
    <row r="54" spans="1:19" hidden="1" x14ac:dyDescent="0.25">
      <c r="A54" s="211" t="str">
        <f t="shared" si="1"/>
        <v>D7yn0d11</v>
      </c>
      <c r="B54" s="34" t="s">
        <v>397</v>
      </c>
      <c r="C54" s="34" t="s">
        <v>393</v>
      </c>
      <c r="D54" s="34" t="s">
        <v>396</v>
      </c>
      <c r="E54" s="259">
        <v>7</v>
      </c>
      <c r="F54" s="259">
        <v>0</v>
      </c>
      <c r="G54" s="259">
        <v>11</v>
      </c>
      <c r="H54" s="259">
        <f t="shared" si="8"/>
        <v>150</v>
      </c>
      <c r="I54" s="259">
        <f t="shared" si="9"/>
        <v>0</v>
      </c>
      <c r="J54" s="259">
        <f t="shared" si="10"/>
        <v>30</v>
      </c>
      <c r="K54" s="259">
        <v>13</v>
      </c>
      <c r="L54" s="259" t="s">
        <v>394</v>
      </c>
      <c r="M54" s="259">
        <v>3</v>
      </c>
      <c r="N54" s="263">
        <f>_xlfn.AGGREGATE(3,5,MPT[[#This Row],[Vector Group]])</f>
        <v>0</v>
      </c>
      <c r="O54"/>
      <c r="S54" s="258"/>
    </row>
    <row r="55" spans="1:19" hidden="1" x14ac:dyDescent="0.25">
      <c r="A55" s="211" t="str">
        <f t="shared" si="1"/>
        <v>D7yn6d1</v>
      </c>
      <c r="B55" s="34" t="s">
        <v>397</v>
      </c>
      <c r="C55" s="34" t="s">
        <v>393</v>
      </c>
      <c r="D55" s="34" t="s">
        <v>396</v>
      </c>
      <c r="E55" s="259">
        <v>7</v>
      </c>
      <c r="F55" s="259">
        <v>6</v>
      </c>
      <c r="G55" s="259">
        <v>1</v>
      </c>
      <c r="H55" s="259">
        <f t="shared" si="8"/>
        <v>150</v>
      </c>
      <c r="I55" s="259">
        <f t="shared" si="9"/>
        <v>180</v>
      </c>
      <c r="J55" s="259">
        <f t="shared" si="10"/>
        <v>-30</v>
      </c>
      <c r="K55" s="259">
        <v>13</v>
      </c>
      <c r="L55" s="259" t="s">
        <v>394</v>
      </c>
      <c r="M55" s="259">
        <v>3</v>
      </c>
      <c r="N55" s="263">
        <f>_xlfn.AGGREGATE(3,5,MPT[[#This Row],[Vector Group]])</f>
        <v>0</v>
      </c>
      <c r="O55"/>
      <c r="S55" s="258"/>
    </row>
    <row r="56" spans="1:19" hidden="1" x14ac:dyDescent="0.25">
      <c r="A56" s="211" t="str">
        <f t="shared" si="1"/>
        <v>D7yn6d5</v>
      </c>
      <c r="B56" s="34" t="s">
        <v>397</v>
      </c>
      <c r="C56" s="34" t="s">
        <v>393</v>
      </c>
      <c r="D56" s="34" t="s">
        <v>396</v>
      </c>
      <c r="E56" s="259">
        <v>7</v>
      </c>
      <c r="F56" s="259">
        <v>6</v>
      </c>
      <c r="G56" s="259">
        <v>5</v>
      </c>
      <c r="H56" s="259">
        <f t="shared" si="8"/>
        <v>150</v>
      </c>
      <c r="I56" s="259">
        <f t="shared" si="9"/>
        <v>180</v>
      </c>
      <c r="J56" s="259">
        <f t="shared" si="10"/>
        <v>-150</v>
      </c>
      <c r="K56" s="259">
        <v>13</v>
      </c>
      <c r="L56" s="259" t="s">
        <v>394</v>
      </c>
      <c r="M56" s="259">
        <v>3</v>
      </c>
      <c r="N56" s="263">
        <f>_xlfn.AGGREGATE(3,5,MPT[[#This Row],[Vector Group]])</f>
        <v>0</v>
      </c>
      <c r="O56"/>
      <c r="S56" s="258"/>
    </row>
    <row r="57" spans="1:19" hidden="1" x14ac:dyDescent="0.25">
      <c r="A57" s="211" t="str">
        <f t="shared" si="1"/>
        <v>D7yn6d7</v>
      </c>
      <c r="B57" s="34" t="s">
        <v>397</v>
      </c>
      <c r="C57" s="34" t="s">
        <v>393</v>
      </c>
      <c r="D57" s="34" t="s">
        <v>396</v>
      </c>
      <c r="E57" s="259">
        <v>7</v>
      </c>
      <c r="F57" s="259">
        <v>6</v>
      </c>
      <c r="G57" s="259">
        <v>7</v>
      </c>
      <c r="H57" s="259">
        <f t="shared" si="8"/>
        <v>150</v>
      </c>
      <c r="I57" s="259">
        <f t="shared" si="9"/>
        <v>180</v>
      </c>
      <c r="J57" s="259">
        <f t="shared" si="10"/>
        <v>150</v>
      </c>
      <c r="K57" s="259">
        <v>13</v>
      </c>
      <c r="L57" s="259" t="s">
        <v>394</v>
      </c>
      <c r="M57" s="259">
        <v>3</v>
      </c>
      <c r="N57" s="263">
        <f>_xlfn.AGGREGATE(3,5,MPT[[#This Row],[Vector Group]])</f>
        <v>0</v>
      </c>
      <c r="O57"/>
      <c r="S57" s="258"/>
    </row>
    <row r="58" spans="1:19" hidden="1" x14ac:dyDescent="0.25">
      <c r="A58" s="211" t="str">
        <f t="shared" si="1"/>
        <v>D7yn6d11</v>
      </c>
      <c r="B58" s="34" t="s">
        <v>397</v>
      </c>
      <c r="C58" s="34" t="s">
        <v>393</v>
      </c>
      <c r="D58" s="34" t="s">
        <v>396</v>
      </c>
      <c r="E58" s="259">
        <v>7</v>
      </c>
      <c r="F58" s="259">
        <v>6</v>
      </c>
      <c r="G58" s="259">
        <v>11</v>
      </c>
      <c r="H58" s="259">
        <f t="shared" si="8"/>
        <v>150</v>
      </c>
      <c r="I58" s="259">
        <f t="shared" si="9"/>
        <v>180</v>
      </c>
      <c r="J58" s="259">
        <f t="shared" si="10"/>
        <v>30</v>
      </c>
      <c r="K58" s="259">
        <v>13</v>
      </c>
      <c r="L58" s="259" t="s">
        <v>394</v>
      </c>
      <c r="M58" s="259">
        <v>3</v>
      </c>
      <c r="N58" s="263">
        <f>_xlfn.AGGREGATE(3,5,MPT[[#This Row],[Vector Group]])</f>
        <v>0</v>
      </c>
      <c r="O58"/>
      <c r="S58" s="258"/>
    </row>
    <row r="59" spans="1:19" hidden="1" x14ac:dyDescent="0.25">
      <c r="A59" s="211" t="str">
        <f t="shared" si="1"/>
        <v>D11yn0d1</v>
      </c>
      <c r="B59" s="34" t="s">
        <v>397</v>
      </c>
      <c r="C59" s="34" t="s">
        <v>393</v>
      </c>
      <c r="D59" s="34" t="s">
        <v>396</v>
      </c>
      <c r="E59" s="259">
        <v>11</v>
      </c>
      <c r="F59" s="259">
        <v>0</v>
      </c>
      <c r="G59" s="259">
        <v>1</v>
      </c>
      <c r="H59" s="259">
        <f t="shared" si="8"/>
        <v>30</v>
      </c>
      <c r="I59" s="259">
        <f t="shared" si="9"/>
        <v>0</v>
      </c>
      <c r="J59" s="259">
        <f t="shared" si="10"/>
        <v>-30</v>
      </c>
      <c r="K59" s="259">
        <v>13</v>
      </c>
      <c r="L59" s="259" t="s">
        <v>394</v>
      </c>
      <c r="M59" s="259">
        <v>3</v>
      </c>
      <c r="N59" s="263">
        <f>_xlfn.AGGREGATE(3,5,MPT[[#This Row],[Vector Group]])</f>
        <v>0</v>
      </c>
      <c r="O59"/>
      <c r="S59" s="258"/>
    </row>
    <row r="60" spans="1:19" hidden="1" x14ac:dyDescent="0.25">
      <c r="A60" s="211" t="str">
        <f t="shared" si="1"/>
        <v>D11yn0d5</v>
      </c>
      <c r="B60" s="34" t="s">
        <v>397</v>
      </c>
      <c r="C60" s="34" t="s">
        <v>393</v>
      </c>
      <c r="D60" s="34" t="s">
        <v>396</v>
      </c>
      <c r="E60" s="259">
        <v>11</v>
      </c>
      <c r="F60" s="259">
        <v>0</v>
      </c>
      <c r="G60" s="259">
        <v>5</v>
      </c>
      <c r="H60" s="259">
        <f t="shared" si="8"/>
        <v>30</v>
      </c>
      <c r="I60" s="259">
        <f t="shared" si="9"/>
        <v>0</v>
      </c>
      <c r="J60" s="259">
        <f t="shared" si="10"/>
        <v>-150</v>
      </c>
      <c r="K60" s="259">
        <v>13</v>
      </c>
      <c r="L60" s="259" t="s">
        <v>394</v>
      </c>
      <c r="M60" s="259">
        <v>3</v>
      </c>
      <c r="N60" s="263">
        <f>_xlfn.AGGREGATE(3,5,MPT[[#This Row],[Vector Group]])</f>
        <v>0</v>
      </c>
      <c r="O60"/>
      <c r="S60" s="258"/>
    </row>
    <row r="61" spans="1:19" hidden="1" x14ac:dyDescent="0.25">
      <c r="A61" s="211" t="str">
        <f t="shared" si="1"/>
        <v>D11yn0d7</v>
      </c>
      <c r="B61" s="34" t="s">
        <v>397</v>
      </c>
      <c r="C61" s="34" t="s">
        <v>393</v>
      </c>
      <c r="D61" s="34" t="s">
        <v>396</v>
      </c>
      <c r="E61" s="259">
        <v>11</v>
      </c>
      <c r="F61" s="259">
        <v>0</v>
      </c>
      <c r="G61" s="259">
        <v>7</v>
      </c>
      <c r="H61" s="259">
        <f t="shared" si="8"/>
        <v>30</v>
      </c>
      <c r="I61" s="259">
        <f t="shared" si="9"/>
        <v>0</v>
      </c>
      <c r="J61" s="259">
        <f t="shared" si="10"/>
        <v>150</v>
      </c>
      <c r="K61" s="259">
        <v>13</v>
      </c>
      <c r="L61" s="259" t="s">
        <v>394</v>
      </c>
      <c r="M61" s="259">
        <v>3</v>
      </c>
      <c r="N61" s="263">
        <f>_xlfn.AGGREGATE(3,5,MPT[[#This Row],[Vector Group]])</f>
        <v>0</v>
      </c>
      <c r="O61"/>
      <c r="S61" s="258"/>
    </row>
    <row r="62" spans="1:19" hidden="1" x14ac:dyDescent="0.25">
      <c r="A62" s="211" t="str">
        <f t="shared" si="1"/>
        <v>D11yn0d11</v>
      </c>
      <c r="B62" s="34" t="s">
        <v>397</v>
      </c>
      <c r="C62" s="34" t="s">
        <v>393</v>
      </c>
      <c r="D62" s="34" t="s">
        <v>396</v>
      </c>
      <c r="E62" s="259">
        <v>11</v>
      </c>
      <c r="F62" s="259">
        <v>0</v>
      </c>
      <c r="G62" s="259">
        <v>11</v>
      </c>
      <c r="H62" s="259">
        <f t="shared" si="8"/>
        <v>30</v>
      </c>
      <c r="I62" s="259">
        <f t="shared" si="9"/>
        <v>0</v>
      </c>
      <c r="J62" s="259">
        <f t="shared" si="10"/>
        <v>30</v>
      </c>
      <c r="K62" s="259">
        <v>13</v>
      </c>
      <c r="L62" s="259" t="s">
        <v>394</v>
      </c>
      <c r="M62" s="259">
        <v>3</v>
      </c>
      <c r="N62" s="263">
        <f>_xlfn.AGGREGATE(3,5,MPT[[#This Row],[Vector Group]])</f>
        <v>0</v>
      </c>
      <c r="O62"/>
      <c r="S62" s="258"/>
    </row>
    <row r="63" spans="1:19" hidden="1" x14ac:dyDescent="0.25">
      <c r="A63" s="211" t="str">
        <f t="shared" si="1"/>
        <v>D11yn6d1</v>
      </c>
      <c r="B63" s="34" t="s">
        <v>397</v>
      </c>
      <c r="C63" s="34" t="s">
        <v>393</v>
      </c>
      <c r="D63" s="34" t="s">
        <v>396</v>
      </c>
      <c r="E63" s="259">
        <v>11</v>
      </c>
      <c r="F63" s="259">
        <v>6</v>
      </c>
      <c r="G63" s="259">
        <v>1</v>
      </c>
      <c r="H63" s="259">
        <f t="shared" si="8"/>
        <v>30</v>
      </c>
      <c r="I63" s="259">
        <f t="shared" si="9"/>
        <v>180</v>
      </c>
      <c r="J63" s="259">
        <f t="shared" si="10"/>
        <v>-30</v>
      </c>
      <c r="K63" s="259">
        <v>13</v>
      </c>
      <c r="L63" s="259" t="s">
        <v>394</v>
      </c>
      <c r="M63" s="259">
        <v>3</v>
      </c>
      <c r="N63" s="263">
        <f>_xlfn.AGGREGATE(3,5,MPT[[#This Row],[Vector Group]])</f>
        <v>0</v>
      </c>
      <c r="O63"/>
      <c r="S63" s="258"/>
    </row>
    <row r="64" spans="1:19" hidden="1" x14ac:dyDescent="0.25">
      <c r="A64" s="211" t="str">
        <f t="shared" si="1"/>
        <v>D11yn6d5</v>
      </c>
      <c r="B64" s="34" t="s">
        <v>397</v>
      </c>
      <c r="C64" s="34" t="s">
        <v>393</v>
      </c>
      <c r="D64" s="34" t="s">
        <v>396</v>
      </c>
      <c r="E64" s="259">
        <v>11</v>
      </c>
      <c r="F64" s="259">
        <v>6</v>
      </c>
      <c r="G64" s="259">
        <v>5</v>
      </c>
      <c r="H64" s="259">
        <f t="shared" si="8"/>
        <v>30</v>
      </c>
      <c r="I64" s="259">
        <f t="shared" si="9"/>
        <v>180</v>
      </c>
      <c r="J64" s="259">
        <f t="shared" si="10"/>
        <v>-150</v>
      </c>
      <c r="K64" s="259">
        <v>13</v>
      </c>
      <c r="L64" s="259" t="s">
        <v>394</v>
      </c>
      <c r="M64" s="259">
        <v>3</v>
      </c>
      <c r="N64" s="263">
        <f>_xlfn.AGGREGATE(3,5,MPT[[#This Row],[Vector Group]])</f>
        <v>0</v>
      </c>
      <c r="O64"/>
      <c r="S64" s="258"/>
    </row>
    <row r="65" spans="1:19" hidden="1" x14ac:dyDescent="0.25">
      <c r="A65" s="211" t="str">
        <f t="shared" si="1"/>
        <v>D11yn6d7</v>
      </c>
      <c r="B65" s="34" t="s">
        <v>397</v>
      </c>
      <c r="C65" s="34" t="s">
        <v>393</v>
      </c>
      <c r="D65" s="34" t="s">
        <v>396</v>
      </c>
      <c r="E65" s="259">
        <v>11</v>
      </c>
      <c r="F65" s="259">
        <v>6</v>
      </c>
      <c r="G65" s="259">
        <v>7</v>
      </c>
      <c r="H65" s="259">
        <f t="shared" si="8"/>
        <v>30</v>
      </c>
      <c r="I65" s="259">
        <f t="shared" si="9"/>
        <v>180</v>
      </c>
      <c r="J65" s="259">
        <f t="shared" si="10"/>
        <v>150</v>
      </c>
      <c r="K65" s="259">
        <v>13</v>
      </c>
      <c r="L65" s="259" t="s">
        <v>394</v>
      </c>
      <c r="M65" s="259">
        <v>3</v>
      </c>
      <c r="N65" s="263">
        <f>_xlfn.AGGREGATE(3,5,MPT[[#This Row],[Vector Group]])</f>
        <v>0</v>
      </c>
      <c r="O65"/>
      <c r="S65" s="258"/>
    </row>
    <row r="66" spans="1:19" hidden="1" x14ac:dyDescent="0.25">
      <c r="A66" s="211" t="str">
        <f t="shared" si="1"/>
        <v>D11yn6d11</v>
      </c>
      <c r="B66" s="34" t="s">
        <v>397</v>
      </c>
      <c r="C66" s="34" t="s">
        <v>393</v>
      </c>
      <c r="D66" s="34" t="s">
        <v>396</v>
      </c>
      <c r="E66" s="259">
        <v>11</v>
      </c>
      <c r="F66" s="259">
        <v>6</v>
      </c>
      <c r="G66" s="259">
        <v>11</v>
      </c>
      <c r="H66" s="259">
        <f t="shared" si="8"/>
        <v>30</v>
      </c>
      <c r="I66" s="259">
        <f t="shared" si="9"/>
        <v>180</v>
      </c>
      <c r="J66" s="259">
        <f t="shared" si="10"/>
        <v>30</v>
      </c>
      <c r="K66" s="259">
        <v>13</v>
      </c>
      <c r="L66" s="259" t="s">
        <v>394</v>
      </c>
      <c r="M66" s="259">
        <v>3</v>
      </c>
      <c r="N66" s="263">
        <f>_xlfn.AGGREGATE(3,5,MPT[[#This Row],[Vector Group]])</f>
        <v>0</v>
      </c>
      <c r="O66"/>
      <c r="S66" s="258"/>
    </row>
    <row r="67" spans="1:19" hidden="1" x14ac:dyDescent="0.25">
      <c r="A67" s="211" t="str">
        <f t="shared" si="1"/>
        <v>Y0y0y0</v>
      </c>
      <c r="B67" s="34" t="s">
        <v>398</v>
      </c>
      <c r="C67" s="34" t="s">
        <v>395</v>
      </c>
      <c r="D67" s="34" t="s">
        <v>395</v>
      </c>
      <c r="E67" s="259">
        <v>0</v>
      </c>
      <c r="F67" s="259">
        <v>0</v>
      </c>
      <c r="G67" s="259">
        <v>0</v>
      </c>
      <c r="H67" s="259">
        <f t="shared" ref="H67:H130" si="11">VLOOKUP(E67,$X$3:$Y$8,2,FALSE)</f>
        <v>0</v>
      </c>
      <c r="I67" s="259">
        <f t="shared" ref="I67:I130" si="12">VLOOKUP(F67,$X$3:$Y$8,2,FALSE)</f>
        <v>0</v>
      </c>
      <c r="J67" s="259">
        <f t="shared" ref="J67:J130" si="13">VLOOKUP(G67,$X$3:$Y$8,2,FALSE)</f>
        <v>0</v>
      </c>
      <c r="K67" s="259">
        <v>14</v>
      </c>
      <c r="L67" s="259" t="s">
        <v>394</v>
      </c>
      <c r="M67" s="259">
        <v>3</v>
      </c>
      <c r="N67" s="263">
        <f>_xlfn.AGGREGATE(3,5,MPT[[#This Row],[Vector Group]])</f>
        <v>0</v>
      </c>
      <c r="O67"/>
      <c r="S67" s="258"/>
    </row>
    <row r="68" spans="1:19" hidden="1" x14ac:dyDescent="0.25">
      <c r="A68" s="211" t="str">
        <f t="shared" ref="A68:A131" si="14">B68&amp;E68&amp;C68&amp;F68&amp;D68&amp;G68</f>
        <v>Y0y0y6</v>
      </c>
      <c r="B68" s="34" t="s">
        <v>398</v>
      </c>
      <c r="C68" s="34" t="s">
        <v>395</v>
      </c>
      <c r="D68" s="34" t="s">
        <v>395</v>
      </c>
      <c r="E68" s="259">
        <v>0</v>
      </c>
      <c r="F68" s="259">
        <v>0</v>
      </c>
      <c r="G68" s="259">
        <v>6</v>
      </c>
      <c r="H68" s="259">
        <f t="shared" si="11"/>
        <v>0</v>
      </c>
      <c r="I68" s="259">
        <f t="shared" si="12"/>
        <v>0</v>
      </c>
      <c r="J68" s="259">
        <f t="shared" si="13"/>
        <v>180</v>
      </c>
      <c r="K68" s="259">
        <v>14</v>
      </c>
      <c r="L68" s="259" t="s">
        <v>394</v>
      </c>
      <c r="M68" s="259">
        <v>3</v>
      </c>
      <c r="N68" s="263">
        <f>_xlfn.AGGREGATE(3,5,MPT[[#This Row],[Vector Group]])</f>
        <v>0</v>
      </c>
      <c r="O68"/>
      <c r="S68" s="258"/>
    </row>
    <row r="69" spans="1:19" hidden="1" x14ac:dyDescent="0.25">
      <c r="A69" s="211" t="str">
        <f t="shared" si="14"/>
        <v>Y0y6y0</v>
      </c>
      <c r="B69" s="34" t="s">
        <v>398</v>
      </c>
      <c r="C69" s="34" t="s">
        <v>395</v>
      </c>
      <c r="D69" s="34" t="s">
        <v>395</v>
      </c>
      <c r="E69" s="259">
        <v>0</v>
      </c>
      <c r="F69" s="259">
        <v>6</v>
      </c>
      <c r="G69" s="259">
        <v>0</v>
      </c>
      <c r="H69" s="259">
        <f t="shared" si="11"/>
        <v>0</v>
      </c>
      <c r="I69" s="259">
        <f t="shared" si="12"/>
        <v>180</v>
      </c>
      <c r="J69" s="259">
        <f t="shared" si="13"/>
        <v>0</v>
      </c>
      <c r="K69" s="259">
        <v>14</v>
      </c>
      <c r="L69" s="259" t="s">
        <v>394</v>
      </c>
      <c r="M69" s="259">
        <v>3</v>
      </c>
      <c r="N69" s="263">
        <f>_xlfn.AGGREGATE(3,5,MPT[[#This Row],[Vector Group]])</f>
        <v>0</v>
      </c>
      <c r="O69"/>
      <c r="S69" s="258"/>
    </row>
    <row r="70" spans="1:19" hidden="1" x14ac:dyDescent="0.25">
      <c r="A70" s="211" t="str">
        <f t="shared" si="14"/>
        <v>Y0y6y6</v>
      </c>
      <c r="B70" s="34" t="s">
        <v>398</v>
      </c>
      <c r="C70" s="34" t="s">
        <v>395</v>
      </c>
      <c r="D70" s="34" t="s">
        <v>395</v>
      </c>
      <c r="E70" s="259">
        <v>0</v>
      </c>
      <c r="F70" s="259">
        <v>6</v>
      </c>
      <c r="G70" s="259">
        <v>6</v>
      </c>
      <c r="H70" s="259">
        <f t="shared" si="11"/>
        <v>0</v>
      </c>
      <c r="I70" s="259">
        <f t="shared" si="12"/>
        <v>180</v>
      </c>
      <c r="J70" s="259">
        <f t="shared" si="13"/>
        <v>180</v>
      </c>
      <c r="K70" s="259">
        <v>14</v>
      </c>
      <c r="L70" s="259" t="s">
        <v>394</v>
      </c>
      <c r="M70" s="259">
        <v>3</v>
      </c>
      <c r="N70" s="263">
        <f>_xlfn.AGGREGATE(3,5,MPT[[#This Row],[Vector Group]])</f>
        <v>0</v>
      </c>
      <c r="O70"/>
      <c r="S70" s="258"/>
    </row>
    <row r="71" spans="1:19" hidden="1" x14ac:dyDescent="0.25">
      <c r="A71" s="211" t="str">
        <f t="shared" si="14"/>
        <v>Y6y0y0</v>
      </c>
      <c r="B71" s="34" t="s">
        <v>398</v>
      </c>
      <c r="C71" s="34" t="s">
        <v>395</v>
      </c>
      <c r="D71" s="34" t="s">
        <v>395</v>
      </c>
      <c r="E71" s="259">
        <v>6</v>
      </c>
      <c r="F71" s="259">
        <v>0</v>
      </c>
      <c r="G71" s="259">
        <v>0</v>
      </c>
      <c r="H71" s="259">
        <f t="shared" si="11"/>
        <v>180</v>
      </c>
      <c r="I71" s="259">
        <f t="shared" si="12"/>
        <v>0</v>
      </c>
      <c r="J71" s="259">
        <f t="shared" si="13"/>
        <v>0</v>
      </c>
      <c r="K71" s="259">
        <v>14</v>
      </c>
      <c r="L71" s="259" t="s">
        <v>394</v>
      </c>
      <c r="M71" s="259">
        <v>3</v>
      </c>
      <c r="N71" s="263">
        <f>_xlfn.AGGREGATE(3,5,MPT[[#This Row],[Vector Group]])</f>
        <v>0</v>
      </c>
      <c r="O71"/>
      <c r="S71" s="258"/>
    </row>
    <row r="72" spans="1:19" hidden="1" x14ac:dyDescent="0.25">
      <c r="A72" s="211" t="str">
        <f t="shared" si="14"/>
        <v>Y6y0y6</v>
      </c>
      <c r="B72" s="34" t="s">
        <v>398</v>
      </c>
      <c r="C72" s="34" t="s">
        <v>395</v>
      </c>
      <c r="D72" s="34" t="s">
        <v>395</v>
      </c>
      <c r="E72" s="259">
        <v>6</v>
      </c>
      <c r="F72" s="259">
        <v>0</v>
      </c>
      <c r="G72" s="259">
        <v>6</v>
      </c>
      <c r="H72" s="259">
        <f t="shared" si="11"/>
        <v>180</v>
      </c>
      <c r="I72" s="259">
        <f t="shared" si="12"/>
        <v>0</v>
      </c>
      <c r="J72" s="259">
        <f t="shared" si="13"/>
        <v>180</v>
      </c>
      <c r="K72" s="259">
        <v>14</v>
      </c>
      <c r="L72" s="259" t="s">
        <v>394</v>
      </c>
      <c r="M72" s="259">
        <v>3</v>
      </c>
      <c r="N72" s="263">
        <f>_xlfn.AGGREGATE(3,5,MPT[[#This Row],[Vector Group]])</f>
        <v>0</v>
      </c>
      <c r="O72"/>
      <c r="S72" s="258"/>
    </row>
    <row r="73" spans="1:19" hidden="1" x14ac:dyDescent="0.25">
      <c r="A73" s="211" t="str">
        <f t="shared" si="14"/>
        <v>Y6y6y0</v>
      </c>
      <c r="B73" s="34" t="s">
        <v>398</v>
      </c>
      <c r="C73" s="34" t="s">
        <v>395</v>
      </c>
      <c r="D73" s="34" t="s">
        <v>395</v>
      </c>
      <c r="E73" s="259">
        <v>6</v>
      </c>
      <c r="F73" s="259">
        <v>6</v>
      </c>
      <c r="G73" s="259">
        <v>0</v>
      </c>
      <c r="H73" s="259">
        <f t="shared" si="11"/>
        <v>180</v>
      </c>
      <c r="I73" s="259">
        <f t="shared" si="12"/>
        <v>180</v>
      </c>
      <c r="J73" s="259">
        <f t="shared" si="13"/>
        <v>0</v>
      </c>
      <c r="K73" s="259">
        <v>14</v>
      </c>
      <c r="L73" s="259" t="s">
        <v>394</v>
      </c>
      <c r="M73" s="259">
        <v>3</v>
      </c>
      <c r="N73" s="263">
        <f>_xlfn.AGGREGATE(3,5,MPT[[#This Row],[Vector Group]])</f>
        <v>0</v>
      </c>
      <c r="O73"/>
      <c r="S73" s="258"/>
    </row>
    <row r="74" spans="1:19" hidden="1" x14ac:dyDescent="0.25">
      <c r="A74" s="211" t="str">
        <f t="shared" si="14"/>
        <v>Y6y6y6</v>
      </c>
      <c r="B74" s="34" t="s">
        <v>398</v>
      </c>
      <c r="C74" s="34" t="s">
        <v>395</v>
      </c>
      <c r="D74" s="34" t="s">
        <v>395</v>
      </c>
      <c r="E74" s="259">
        <v>6</v>
      </c>
      <c r="F74" s="259">
        <v>6</v>
      </c>
      <c r="G74" s="259">
        <v>6</v>
      </c>
      <c r="H74" s="259">
        <f t="shared" si="11"/>
        <v>180</v>
      </c>
      <c r="I74" s="259">
        <f t="shared" si="12"/>
        <v>180</v>
      </c>
      <c r="J74" s="259">
        <f t="shared" si="13"/>
        <v>180</v>
      </c>
      <c r="K74" s="259">
        <v>14</v>
      </c>
      <c r="L74" s="259" t="s">
        <v>394</v>
      </c>
      <c r="M74" s="259">
        <v>3</v>
      </c>
      <c r="N74" s="263">
        <f>_xlfn.AGGREGATE(3,5,MPT[[#This Row],[Vector Group]])</f>
        <v>0</v>
      </c>
      <c r="O74"/>
      <c r="S74" s="258"/>
    </row>
    <row r="75" spans="1:19" hidden="1" x14ac:dyDescent="0.25">
      <c r="A75" s="211" t="str">
        <f t="shared" si="14"/>
        <v>Y0y0d1</v>
      </c>
      <c r="B75" s="34" t="s">
        <v>398</v>
      </c>
      <c r="C75" s="34" t="s">
        <v>395</v>
      </c>
      <c r="D75" s="34" t="s">
        <v>396</v>
      </c>
      <c r="E75" s="259">
        <v>0</v>
      </c>
      <c r="F75" s="259">
        <v>0</v>
      </c>
      <c r="G75" s="259">
        <v>1</v>
      </c>
      <c r="H75" s="259">
        <f t="shared" si="11"/>
        <v>0</v>
      </c>
      <c r="I75" s="259">
        <f t="shared" si="12"/>
        <v>0</v>
      </c>
      <c r="J75" s="259">
        <f t="shared" si="13"/>
        <v>-30</v>
      </c>
      <c r="K75" s="259">
        <v>14</v>
      </c>
      <c r="L75" s="259" t="s">
        <v>394</v>
      </c>
      <c r="M75" s="259">
        <v>3</v>
      </c>
      <c r="N75" s="263">
        <f>_xlfn.AGGREGATE(3,5,MPT[[#This Row],[Vector Group]])</f>
        <v>0</v>
      </c>
      <c r="O75"/>
      <c r="S75" s="258"/>
    </row>
    <row r="76" spans="1:19" hidden="1" x14ac:dyDescent="0.25">
      <c r="A76" s="211" t="str">
        <f t="shared" si="14"/>
        <v>Y0y0d5</v>
      </c>
      <c r="B76" s="34" t="s">
        <v>398</v>
      </c>
      <c r="C76" s="34" t="s">
        <v>395</v>
      </c>
      <c r="D76" s="34" t="s">
        <v>396</v>
      </c>
      <c r="E76" s="259">
        <v>0</v>
      </c>
      <c r="F76" s="259">
        <v>0</v>
      </c>
      <c r="G76" s="259">
        <v>5</v>
      </c>
      <c r="H76" s="259">
        <f t="shared" si="11"/>
        <v>0</v>
      </c>
      <c r="I76" s="259">
        <f t="shared" si="12"/>
        <v>0</v>
      </c>
      <c r="J76" s="259">
        <f t="shared" si="13"/>
        <v>-150</v>
      </c>
      <c r="K76" s="259">
        <v>14</v>
      </c>
      <c r="L76" s="259" t="s">
        <v>394</v>
      </c>
      <c r="M76" s="259">
        <v>3</v>
      </c>
      <c r="N76" s="263">
        <f>_xlfn.AGGREGATE(3,5,MPT[[#This Row],[Vector Group]])</f>
        <v>0</v>
      </c>
      <c r="O76"/>
      <c r="S76" s="258"/>
    </row>
    <row r="77" spans="1:19" hidden="1" x14ac:dyDescent="0.25">
      <c r="A77" s="211" t="str">
        <f t="shared" si="14"/>
        <v>Y0y0d7</v>
      </c>
      <c r="B77" s="34" t="s">
        <v>398</v>
      </c>
      <c r="C77" s="34" t="s">
        <v>395</v>
      </c>
      <c r="D77" s="34" t="s">
        <v>396</v>
      </c>
      <c r="E77" s="259">
        <v>0</v>
      </c>
      <c r="F77" s="259">
        <v>0</v>
      </c>
      <c r="G77" s="259">
        <v>7</v>
      </c>
      <c r="H77" s="259">
        <f t="shared" si="11"/>
        <v>0</v>
      </c>
      <c r="I77" s="259">
        <f t="shared" si="12"/>
        <v>0</v>
      </c>
      <c r="J77" s="259">
        <f t="shared" si="13"/>
        <v>150</v>
      </c>
      <c r="K77" s="259">
        <v>14</v>
      </c>
      <c r="L77" s="259" t="s">
        <v>394</v>
      </c>
      <c r="M77" s="259">
        <v>3</v>
      </c>
      <c r="N77" s="263">
        <f>_xlfn.AGGREGATE(3,5,MPT[[#This Row],[Vector Group]])</f>
        <v>0</v>
      </c>
      <c r="O77"/>
      <c r="S77" s="258"/>
    </row>
    <row r="78" spans="1:19" hidden="1" x14ac:dyDescent="0.25">
      <c r="A78" s="211" t="str">
        <f t="shared" si="14"/>
        <v>Y0y0d11</v>
      </c>
      <c r="B78" s="34" t="s">
        <v>398</v>
      </c>
      <c r="C78" s="34" t="s">
        <v>395</v>
      </c>
      <c r="D78" s="34" t="s">
        <v>396</v>
      </c>
      <c r="E78" s="259">
        <v>0</v>
      </c>
      <c r="F78" s="259">
        <v>0</v>
      </c>
      <c r="G78" s="259">
        <v>11</v>
      </c>
      <c r="H78" s="259">
        <f t="shared" si="11"/>
        <v>0</v>
      </c>
      <c r="I78" s="259">
        <f t="shared" si="12"/>
        <v>0</v>
      </c>
      <c r="J78" s="259">
        <f t="shared" si="13"/>
        <v>30</v>
      </c>
      <c r="K78" s="259">
        <v>14</v>
      </c>
      <c r="L78" s="259" t="s">
        <v>394</v>
      </c>
      <c r="M78" s="259">
        <v>3</v>
      </c>
      <c r="N78" s="263">
        <f>_xlfn.AGGREGATE(3,5,MPT[[#This Row],[Vector Group]])</f>
        <v>0</v>
      </c>
      <c r="O78"/>
      <c r="S78" s="258"/>
    </row>
    <row r="79" spans="1:19" hidden="1" x14ac:dyDescent="0.25">
      <c r="A79" s="211" t="str">
        <f t="shared" si="14"/>
        <v>Y0y6d1</v>
      </c>
      <c r="B79" s="34" t="s">
        <v>398</v>
      </c>
      <c r="C79" s="34" t="s">
        <v>395</v>
      </c>
      <c r="D79" s="34" t="s">
        <v>396</v>
      </c>
      <c r="E79" s="259">
        <v>0</v>
      </c>
      <c r="F79" s="259">
        <v>6</v>
      </c>
      <c r="G79" s="259">
        <v>1</v>
      </c>
      <c r="H79" s="259">
        <f t="shared" si="11"/>
        <v>0</v>
      </c>
      <c r="I79" s="259">
        <f t="shared" si="12"/>
        <v>180</v>
      </c>
      <c r="J79" s="259">
        <f t="shared" si="13"/>
        <v>-30</v>
      </c>
      <c r="K79" s="259">
        <v>14</v>
      </c>
      <c r="L79" s="259" t="s">
        <v>394</v>
      </c>
      <c r="M79" s="259">
        <v>3</v>
      </c>
      <c r="N79" s="263">
        <f>_xlfn.AGGREGATE(3,5,MPT[[#This Row],[Vector Group]])</f>
        <v>0</v>
      </c>
      <c r="O79"/>
      <c r="S79" s="258"/>
    </row>
    <row r="80" spans="1:19" hidden="1" x14ac:dyDescent="0.25">
      <c r="A80" s="211" t="str">
        <f t="shared" si="14"/>
        <v>Y0y6d5</v>
      </c>
      <c r="B80" s="34" t="s">
        <v>398</v>
      </c>
      <c r="C80" s="34" t="s">
        <v>395</v>
      </c>
      <c r="D80" s="34" t="s">
        <v>396</v>
      </c>
      <c r="E80" s="259">
        <v>0</v>
      </c>
      <c r="F80" s="259">
        <v>6</v>
      </c>
      <c r="G80" s="259">
        <v>5</v>
      </c>
      <c r="H80" s="259">
        <f t="shared" si="11"/>
        <v>0</v>
      </c>
      <c r="I80" s="259">
        <f t="shared" si="12"/>
        <v>180</v>
      </c>
      <c r="J80" s="259">
        <f t="shared" si="13"/>
        <v>-150</v>
      </c>
      <c r="K80" s="259">
        <v>14</v>
      </c>
      <c r="L80" s="259" t="s">
        <v>394</v>
      </c>
      <c r="M80" s="259">
        <v>3</v>
      </c>
      <c r="N80" s="263">
        <f>_xlfn.AGGREGATE(3,5,MPT[[#This Row],[Vector Group]])</f>
        <v>0</v>
      </c>
      <c r="O80"/>
      <c r="S80" s="258"/>
    </row>
    <row r="81" spans="1:19" hidden="1" x14ac:dyDescent="0.25">
      <c r="A81" s="211" t="str">
        <f t="shared" si="14"/>
        <v>Y0y6d7</v>
      </c>
      <c r="B81" s="34" t="s">
        <v>398</v>
      </c>
      <c r="C81" s="34" t="s">
        <v>395</v>
      </c>
      <c r="D81" s="34" t="s">
        <v>396</v>
      </c>
      <c r="E81" s="259">
        <v>0</v>
      </c>
      <c r="F81" s="259">
        <v>6</v>
      </c>
      <c r="G81" s="259">
        <v>7</v>
      </c>
      <c r="H81" s="259">
        <f t="shared" si="11"/>
        <v>0</v>
      </c>
      <c r="I81" s="259">
        <f t="shared" si="12"/>
        <v>180</v>
      </c>
      <c r="J81" s="259">
        <f t="shared" si="13"/>
        <v>150</v>
      </c>
      <c r="K81" s="259">
        <v>14</v>
      </c>
      <c r="L81" s="259" t="s">
        <v>394</v>
      </c>
      <c r="M81" s="259">
        <v>3</v>
      </c>
      <c r="N81" s="263">
        <f>_xlfn.AGGREGATE(3,5,MPT[[#This Row],[Vector Group]])</f>
        <v>0</v>
      </c>
      <c r="O81"/>
      <c r="S81" s="258"/>
    </row>
    <row r="82" spans="1:19" hidden="1" x14ac:dyDescent="0.25">
      <c r="A82" s="211" t="str">
        <f t="shared" si="14"/>
        <v>Y0y6d11</v>
      </c>
      <c r="B82" s="34" t="s">
        <v>398</v>
      </c>
      <c r="C82" s="34" t="s">
        <v>395</v>
      </c>
      <c r="D82" s="34" t="s">
        <v>396</v>
      </c>
      <c r="E82" s="259">
        <v>0</v>
      </c>
      <c r="F82" s="259">
        <v>6</v>
      </c>
      <c r="G82" s="259">
        <v>11</v>
      </c>
      <c r="H82" s="259">
        <f t="shared" si="11"/>
        <v>0</v>
      </c>
      <c r="I82" s="259">
        <f t="shared" si="12"/>
        <v>180</v>
      </c>
      <c r="J82" s="259">
        <f t="shared" si="13"/>
        <v>30</v>
      </c>
      <c r="K82" s="259">
        <v>14</v>
      </c>
      <c r="L82" s="259" t="s">
        <v>394</v>
      </c>
      <c r="M82" s="259">
        <v>3</v>
      </c>
      <c r="N82" s="263">
        <f>_xlfn.AGGREGATE(3,5,MPT[[#This Row],[Vector Group]])</f>
        <v>0</v>
      </c>
      <c r="O82"/>
      <c r="S82" s="258"/>
    </row>
    <row r="83" spans="1:19" hidden="1" x14ac:dyDescent="0.25">
      <c r="A83" s="211" t="str">
        <f t="shared" si="14"/>
        <v>Y6y0d1</v>
      </c>
      <c r="B83" s="34" t="s">
        <v>398</v>
      </c>
      <c r="C83" s="34" t="s">
        <v>395</v>
      </c>
      <c r="D83" s="34" t="s">
        <v>396</v>
      </c>
      <c r="E83" s="259">
        <v>6</v>
      </c>
      <c r="F83" s="259">
        <v>0</v>
      </c>
      <c r="G83" s="259">
        <v>1</v>
      </c>
      <c r="H83" s="259">
        <f t="shared" si="11"/>
        <v>180</v>
      </c>
      <c r="I83" s="259">
        <f t="shared" si="12"/>
        <v>0</v>
      </c>
      <c r="J83" s="259">
        <f t="shared" si="13"/>
        <v>-30</v>
      </c>
      <c r="K83" s="259">
        <v>14</v>
      </c>
      <c r="L83" s="259" t="s">
        <v>394</v>
      </c>
      <c r="M83" s="259">
        <v>3</v>
      </c>
      <c r="N83" s="263">
        <f>_xlfn.AGGREGATE(3,5,MPT[[#This Row],[Vector Group]])</f>
        <v>0</v>
      </c>
      <c r="O83"/>
      <c r="S83" s="258"/>
    </row>
    <row r="84" spans="1:19" hidden="1" x14ac:dyDescent="0.25">
      <c r="A84" s="211" t="str">
        <f t="shared" si="14"/>
        <v>Y6y0d5</v>
      </c>
      <c r="B84" s="34" t="s">
        <v>398</v>
      </c>
      <c r="C84" s="34" t="s">
        <v>395</v>
      </c>
      <c r="D84" s="34" t="s">
        <v>396</v>
      </c>
      <c r="E84" s="259">
        <v>6</v>
      </c>
      <c r="F84" s="259">
        <v>0</v>
      </c>
      <c r="G84" s="259">
        <v>5</v>
      </c>
      <c r="H84" s="259">
        <f t="shared" si="11"/>
        <v>180</v>
      </c>
      <c r="I84" s="259">
        <f t="shared" si="12"/>
        <v>0</v>
      </c>
      <c r="J84" s="259">
        <f t="shared" si="13"/>
        <v>-150</v>
      </c>
      <c r="K84" s="259">
        <v>14</v>
      </c>
      <c r="L84" s="259" t="s">
        <v>394</v>
      </c>
      <c r="M84" s="259">
        <v>3</v>
      </c>
      <c r="N84" s="263">
        <f>_xlfn.AGGREGATE(3,5,MPT[[#This Row],[Vector Group]])</f>
        <v>0</v>
      </c>
      <c r="O84"/>
      <c r="S84" s="258"/>
    </row>
    <row r="85" spans="1:19" hidden="1" x14ac:dyDescent="0.25">
      <c r="A85" s="211" t="str">
        <f t="shared" si="14"/>
        <v>Y6y0d7</v>
      </c>
      <c r="B85" s="34" t="s">
        <v>398</v>
      </c>
      <c r="C85" s="34" t="s">
        <v>395</v>
      </c>
      <c r="D85" s="34" t="s">
        <v>396</v>
      </c>
      <c r="E85" s="259">
        <v>6</v>
      </c>
      <c r="F85" s="259">
        <v>0</v>
      </c>
      <c r="G85" s="259">
        <v>7</v>
      </c>
      <c r="H85" s="259">
        <f t="shared" si="11"/>
        <v>180</v>
      </c>
      <c r="I85" s="259">
        <f t="shared" si="12"/>
        <v>0</v>
      </c>
      <c r="J85" s="259">
        <f t="shared" si="13"/>
        <v>150</v>
      </c>
      <c r="K85" s="259">
        <v>14</v>
      </c>
      <c r="L85" s="259" t="s">
        <v>394</v>
      </c>
      <c r="M85" s="259">
        <v>3</v>
      </c>
      <c r="N85" s="263">
        <f>_xlfn.AGGREGATE(3,5,MPT[[#This Row],[Vector Group]])</f>
        <v>0</v>
      </c>
      <c r="O85"/>
      <c r="S85" s="258"/>
    </row>
    <row r="86" spans="1:19" hidden="1" x14ac:dyDescent="0.25">
      <c r="A86" s="211" t="str">
        <f t="shared" si="14"/>
        <v>Y6y0d11</v>
      </c>
      <c r="B86" s="34" t="s">
        <v>398</v>
      </c>
      <c r="C86" s="34" t="s">
        <v>395</v>
      </c>
      <c r="D86" s="34" t="s">
        <v>396</v>
      </c>
      <c r="E86" s="259">
        <v>6</v>
      </c>
      <c r="F86" s="259">
        <v>0</v>
      </c>
      <c r="G86" s="259">
        <v>11</v>
      </c>
      <c r="H86" s="259">
        <f t="shared" si="11"/>
        <v>180</v>
      </c>
      <c r="I86" s="259">
        <f t="shared" si="12"/>
        <v>0</v>
      </c>
      <c r="J86" s="259">
        <f t="shared" si="13"/>
        <v>30</v>
      </c>
      <c r="K86" s="259">
        <v>14</v>
      </c>
      <c r="L86" s="259" t="s">
        <v>394</v>
      </c>
      <c r="M86" s="259">
        <v>3</v>
      </c>
      <c r="N86" s="263">
        <f>_xlfn.AGGREGATE(3,5,MPT[[#This Row],[Vector Group]])</f>
        <v>0</v>
      </c>
      <c r="O86"/>
      <c r="S86" s="258"/>
    </row>
    <row r="87" spans="1:19" hidden="1" x14ac:dyDescent="0.25">
      <c r="A87" s="211" t="str">
        <f t="shared" si="14"/>
        <v>Y6y6d1</v>
      </c>
      <c r="B87" s="34" t="s">
        <v>398</v>
      </c>
      <c r="C87" s="34" t="s">
        <v>395</v>
      </c>
      <c r="D87" s="34" t="s">
        <v>396</v>
      </c>
      <c r="E87" s="259">
        <v>6</v>
      </c>
      <c r="F87" s="259">
        <v>6</v>
      </c>
      <c r="G87" s="259">
        <v>1</v>
      </c>
      <c r="H87" s="259">
        <f t="shared" si="11"/>
        <v>180</v>
      </c>
      <c r="I87" s="259">
        <f t="shared" si="12"/>
        <v>180</v>
      </c>
      <c r="J87" s="259">
        <f t="shared" si="13"/>
        <v>-30</v>
      </c>
      <c r="K87" s="259">
        <v>14</v>
      </c>
      <c r="L87" s="259" t="s">
        <v>394</v>
      </c>
      <c r="M87" s="259">
        <v>3</v>
      </c>
      <c r="N87" s="263">
        <f>_xlfn.AGGREGATE(3,5,MPT[[#This Row],[Vector Group]])</f>
        <v>0</v>
      </c>
      <c r="O87"/>
      <c r="S87" s="258"/>
    </row>
    <row r="88" spans="1:19" hidden="1" x14ac:dyDescent="0.25">
      <c r="A88" s="211" t="str">
        <f t="shared" si="14"/>
        <v>Y6y6d5</v>
      </c>
      <c r="B88" s="34" t="s">
        <v>398</v>
      </c>
      <c r="C88" s="34" t="s">
        <v>395</v>
      </c>
      <c r="D88" s="34" t="s">
        <v>396</v>
      </c>
      <c r="E88" s="259">
        <v>6</v>
      </c>
      <c r="F88" s="259">
        <v>6</v>
      </c>
      <c r="G88" s="259">
        <v>5</v>
      </c>
      <c r="H88" s="259">
        <f t="shared" si="11"/>
        <v>180</v>
      </c>
      <c r="I88" s="259">
        <f t="shared" si="12"/>
        <v>180</v>
      </c>
      <c r="J88" s="259">
        <f t="shared" si="13"/>
        <v>-150</v>
      </c>
      <c r="K88" s="259">
        <v>14</v>
      </c>
      <c r="L88" s="259" t="s">
        <v>394</v>
      </c>
      <c r="M88" s="259">
        <v>3</v>
      </c>
      <c r="N88" s="263">
        <f>_xlfn.AGGREGATE(3,5,MPT[[#This Row],[Vector Group]])</f>
        <v>0</v>
      </c>
      <c r="O88"/>
      <c r="S88" s="258"/>
    </row>
    <row r="89" spans="1:19" hidden="1" x14ac:dyDescent="0.25">
      <c r="A89" s="211" t="str">
        <f t="shared" si="14"/>
        <v>Y6y6d7</v>
      </c>
      <c r="B89" s="34" t="s">
        <v>398</v>
      </c>
      <c r="C89" s="34" t="s">
        <v>395</v>
      </c>
      <c r="D89" s="34" t="s">
        <v>396</v>
      </c>
      <c r="E89" s="259">
        <v>6</v>
      </c>
      <c r="F89" s="259">
        <v>6</v>
      </c>
      <c r="G89" s="259">
        <v>7</v>
      </c>
      <c r="H89" s="259">
        <f t="shared" si="11"/>
        <v>180</v>
      </c>
      <c r="I89" s="259">
        <f t="shared" si="12"/>
        <v>180</v>
      </c>
      <c r="J89" s="259">
        <f t="shared" si="13"/>
        <v>150</v>
      </c>
      <c r="K89" s="259">
        <v>14</v>
      </c>
      <c r="L89" s="259" t="s">
        <v>394</v>
      </c>
      <c r="M89" s="259">
        <v>3</v>
      </c>
      <c r="N89" s="263">
        <f>_xlfn.AGGREGATE(3,5,MPT[[#This Row],[Vector Group]])</f>
        <v>0</v>
      </c>
      <c r="O89"/>
      <c r="S89" s="258"/>
    </row>
    <row r="90" spans="1:19" hidden="1" x14ac:dyDescent="0.25">
      <c r="A90" s="211" t="str">
        <f t="shared" si="14"/>
        <v>Y6y6d11</v>
      </c>
      <c r="B90" s="34" t="s">
        <v>398</v>
      </c>
      <c r="C90" s="34" t="s">
        <v>395</v>
      </c>
      <c r="D90" s="34" t="s">
        <v>396</v>
      </c>
      <c r="E90" s="259">
        <v>6</v>
      </c>
      <c r="F90" s="259">
        <v>6</v>
      </c>
      <c r="G90" s="259">
        <v>11</v>
      </c>
      <c r="H90" s="259">
        <f t="shared" si="11"/>
        <v>180</v>
      </c>
      <c r="I90" s="259">
        <f t="shared" si="12"/>
        <v>180</v>
      </c>
      <c r="J90" s="259">
        <f t="shared" si="13"/>
        <v>30</v>
      </c>
      <c r="K90" s="259">
        <v>14</v>
      </c>
      <c r="L90" s="259" t="s">
        <v>394</v>
      </c>
      <c r="M90" s="259">
        <v>3</v>
      </c>
      <c r="N90" s="263">
        <f>_xlfn.AGGREGATE(3,5,MPT[[#This Row],[Vector Group]])</f>
        <v>0</v>
      </c>
      <c r="O90"/>
      <c r="S90" s="258"/>
    </row>
    <row r="91" spans="1:19" hidden="1" x14ac:dyDescent="0.25">
      <c r="A91" s="211" t="str">
        <f t="shared" si="14"/>
        <v>Y0d1y0</v>
      </c>
      <c r="B91" s="34" t="s">
        <v>398</v>
      </c>
      <c r="C91" s="34" t="s">
        <v>396</v>
      </c>
      <c r="D91" s="34" t="s">
        <v>395</v>
      </c>
      <c r="E91" s="259">
        <v>0</v>
      </c>
      <c r="F91" s="259">
        <v>1</v>
      </c>
      <c r="G91" s="259">
        <v>0</v>
      </c>
      <c r="H91" s="259">
        <f t="shared" si="11"/>
        <v>0</v>
      </c>
      <c r="I91" s="259">
        <f t="shared" si="12"/>
        <v>-30</v>
      </c>
      <c r="J91" s="259">
        <f t="shared" si="13"/>
        <v>0</v>
      </c>
      <c r="K91" s="259">
        <v>14</v>
      </c>
      <c r="L91" s="259" t="s">
        <v>394</v>
      </c>
      <c r="M91" s="259">
        <v>3</v>
      </c>
      <c r="N91" s="263">
        <f>_xlfn.AGGREGATE(3,5,MPT[[#This Row],[Vector Group]])</f>
        <v>0</v>
      </c>
      <c r="O91"/>
      <c r="S91" s="258"/>
    </row>
    <row r="92" spans="1:19" hidden="1" x14ac:dyDescent="0.25">
      <c r="A92" s="211" t="str">
        <f t="shared" si="14"/>
        <v>Y0d1y6</v>
      </c>
      <c r="B92" s="34" t="s">
        <v>398</v>
      </c>
      <c r="C92" s="34" t="s">
        <v>396</v>
      </c>
      <c r="D92" s="34" t="s">
        <v>395</v>
      </c>
      <c r="E92" s="259">
        <v>0</v>
      </c>
      <c r="F92" s="259">
        <v>1</v>
      </c>
      <c r="G92" s="259">
        <v>6</v>
      </c>
      <c r="H92" s="259">
        <f t="shared" si="11"/>
        <v>0</v>
      </c>
      <c r="I92" s="259">
        <f t="shared" si="12"/>
        <v>-30</v>
      </c>
      <c r="J92" s="259">
        <f t="shared" si="13"/>
        <v>180</v>
      </c>
      <c r="K92" s="259">
        <v>14</v>
      </c>
      <c r="L92" s="259" t="s">
        <v>394</v>
      </c>
      <c r="M92" s="259">
        <v>3</v>
      </c>
      <c r="N92" s="263">
        <f>_xlfn.AGGREGATE(3,5,MPT[[#This Row],[Vector Group]])</f>
        <v>0</v>
      </c>
      <c r="O92"/>
      <c r="S92" s="258"/>
    </row>
    <row r="93" spans="1:19" hidden="1" x14ac:dyDescent="0.25">
      <c r="A93" s="211" t="str">
        <f t="shared" si="14"/>
        <v>Y0d5y0</v>
      </c>
      <c r="B93" s="34" t="s">
        <v>398</v>
      </c>
      <c r="C93" s="34" t="s">
        <v>396</v>
      </c>
      <c r="D93" s="34" t="s">
        <v>395</v>
      </c>
      <c r="E93" s="259">
        <v>0</v>
      </c>
      <c r="F93" s="259">
        <v>5</v>
      </c>
      <c r="G93" s="259">
        <v>0</v>
      </c>
      <c r="H93" s="259">
        <f t="shared" si="11"/>
        <v>0</v>
      </c>
      <c r="I93" s="259">
        <f t="shared" si="12"/>
        <v>-150</v>
      </c>
      <c r="J93" s="259">
        <f t="shared" si="13"/>
        <v>0</v>
      </c>
      <c r="K93" s="259">
        <v>14</v>
      </c>
      <c r="L93" s="259" t="s">
        <v>394</v>
      </c>
      <c r="M93" s="259">
        <v>3</v>
      </c>
      <c r="N93" s="263">
        <f>_xlfn.AGGREGATE(3,5,MPT[[#This Row],[Vector Group]])</f>
        <v>0</v>
      </c>
      <c r="O93"/>
      <c r="S93" s="258"/>
    </row>
    <row r="94" spans="1:19" hidden="1" x14ac:dyDescent="0.25">
      <c r="A94" s="211" t="str">
        <f t="shared" si="14"/>
        <v>Y0d5y6</v>
      </c>
      <c r="B94" s="34" t="s">
        <v>398</v>
      </c>
      <c r="C94" s="34" t="s">
        <v>396</v>
      </c>
      <c r="D94" s="34" t="s">
        <v>395</v>
      </c>
      <c r="E94" s="259">
        <v>0</v>
      </c>
      <c r="F94" s="259">
        <v>5</v>
      </c>
      <c r="G94" s="259">
        <v>6</v>
      </c>
      <c r="H94" s="259">
        <f t="shared" si="11"/>
        <v>0</v>
      </c>
      <c r="I94" s="259">
        <f t="shared" si="12"/>
        <v>-150</v>
      </c>
      <c r="J94" s="259">
        <f t="shared" si="13"/>
        <v>180</v>
      </c>
      <c r="K94" s="259">
        <v>14</v>
      </c>
      <c r="L94" s="259" t="s">
        <v>394</v>
      </c>
      <c r="M94" s="259">
        <v>3</v>
      </c>
      <c r="N94" s="263">
        <f>_xlfn.AGGREGATE(3,5,MPT[[#This Row],[Vector Group]])</f>
        <v>0</v>
      </c>
      <c r="O94"/>
      <c r="S94" s="258"/>
    </row>
    <row r="95" spans="1:19" hidden="1" x14ac:dyDescent="0.25">
      <c r="A95" s="211" t="str">
        <f t="shared" si="14"/>
        <v>Y0d7y0</v>
      </c>
      <c r="B95" s="34" t="s">
        <v>398</v>
      </c>
      <c r="C95" s="34" t="s">
        <v>396</v>
      </c>
      <c r="D95" s="34" t="s">
        <v>395</v>
      </c>
      <c r="E95" s="259">
        <v>0</v>
      </c>
      <c r="F95" s="259">
        <v>7</v>
      </c>
      <c r="G95" s="259">
        <v>0</v>
      </c>
      <c r="H95" s="259">
        <f t="shared" si="11"/>
        <v>0</v>
      </c>
      <c r="I95" s="259">
        <f t="shared" si="12"/>
        <v>150</v>
      </c>
      <c r="J95" s="259">
        <f t="shared" si="13"/>
        <v>0</v>
      </c>
      <c r="K95" s="259">
        <v>14</v>
      </c>
      <c r="L95" s="259" t="s">
        <v>394</v>
      </c>
      <c r="M95" s="259">
        <v>3</v>
      </c>
      <c r="N95" s="263">
        <f>_xlfn.AGGREGATE(3,5,MPT[[#This Row],[Vector Group]])</f>
        <v>0</v>
      </c>
      <c r="O95"/>
      <c r="S95" s="258"/>
    </row>
    <row r="96" spans="1:19" hidden="1" x14ac:dyDescent="0.25">
      <c r="A96" s="211" t="str">
        <f t="shared" si="14"/>
        <v>Y0d7y6</v>
      </c>
      <c r="B96" s="34" t="s">
        <v>398</v>
      </c>
      <c r="C96" s="34" t="s">
        <v>396</v>
      </c>
      <c r="D96" s="34" t="s">
        <v>395</v>
      </c>
      <c r="E96" s="259">
        <v>0</v>
      </c>
      <c r="F96" s="259">
        <v>7</v>
      </c>
      <c r="G96" s="259">
        <v>6</v>
      </c>
      <c r="H96" s="259">
        <f t="shared" si="11"/>
        <v>0</v>
      </c>
      <c r="I96" s="259">
        <f t="shared" si="12"/>
        <v>150</v>
      </c>
      <c r="J96" s="259">
        <f t="shared" si="13"/>
        <v>180</v>
      </c>
      <c r="K96" s="259">
        <v>14</v>
      </c>
      <c r="L96" s="259" t="s">
        <v>394</v>
      </c>
      <c r="M96" s="259">
        <v>3</v>
      </c>
      <c r="N96" s="263">
        <f>_xlfn.AGGREGATE(3,5,MPT[[#This Row],[Vector Group]])</f>
        <v>0</v>
      </c>
      <c r="O96"/>
      <c r="S96" s="258"/>
    </row>
    <row r="97" spans="1:19" hidden="1" x14ac:dyDescent="0.25">
      <c r="A97" s="211" t="str">
        <f t="shared" si="14"/>
        <v>Y0d11y0</v>
      </c>
      <c r="B97" s="34" t="s">
        <v>398</v>
      </c>
      <c r="C97" s="34" t="s">
        <v>396</v>
      </c>
      <c r="D97" s="34" t="s">
        <v>395</v>
      </c>
      <c r="E97" s="259">
        <v>0</v>
      </c>
      <c r="F97" s="259">
        <v>11</v>
      </c>
      <c r="G97" s="259">
        <v>0</v>
      </c>
      <c r="H97" s="259">
        <f t="shared" si="11"/>
        <v>0</v>
      </c>
      <c r="I97" s="259">
        <f t="shared" si="12"/>
        <v>30</v>
      </c>
      <c r="J97" s="259">
        <f t="shared" si="13"/>
        <v>0</v>
      </c>
      <c r="K97" s="259">
        <v>14</v>
      </c>
      <c r="L97" s="259" t="s">
        <v>394</v>
      </c>
      <c r="M97" s="259">
        <v>3</v>
      </c>
      <c r="N97" s="263">
        <f>_xlfn.AGGREGATE(3,5,MPT[[#This Row],[Vector Group]])</f>
        <v>0</v>
      </c>
      <c r="O97"/>
      <c r="S97" s="258"/>
    </row>
    <row r="98" spans="1:19" hidden="1" x14ac:dyDescent="0.25">
      <c r="A98" s="211" t="str">
        <f t="shared" si="14"/>
        <v>Y0d11y6</v>
      </c>
      <c r="B98" s="34" t="s">
        <v>398</v>
      </c>
      <c r="C98" s="34" t="s">
        <v>396</v>
      </c>
      <c r="D98" s="34" t="s">
        <v>395</v>
      </c>
      <c r="E98" s="259">
        <v>0</v>
      </c>
      <c r="F98" s="259">
        <v>11</v>
      </c>
      <c r="G98" s="259">
        <v>6</v>
      </c>
      <c r="H98" s="259">
        <f t="shared" si="11"/>
        <v>0</v>
      </c>
      <c r="I98" s="259">
        <f t="shared" si="12"/>
        <v>30</v>
      </c>
      <c r="J98" s="259">
        <f t="shared" si="13"/>
        <v>180</v>
      </c>
      <c r="K98" s="259">
        <v>14</v>
      </c>
      <c r="L98" s="259" t="s">
        <v>394</v>
      </c>
      <c r="M98" s="259">
        <v>3</v>
      </c>
      <c r="N98" s="263">
        <f>_xlfn.AGGREGATE(3,5,MPT[[#This Row],[Vector Group]])</f>
        <v>0</v>
      </c>
      <c r="O98"/>
      <c r="S98" s="258"/>
    </row>
    <row r="99" spans="1:19" hidden="1" x14ac:dyDescent="0.25">
      <c r="A99" s="211" t="str">
        <f t="shared" si="14"/>
        <v>Y6d1y0</v>
      </c>
      <c r="B99" s="34" t="s">
        <v>398</v>
      </c>
      <c r="C99" s="34" t="s">
        <v>396</v>
      </c>
      <c r="D99" s="34" t="s">
        <v>395</v>
      </c>
      <c r="E99" s="259">
        <v>6</v>
      </c>
      <c r="F99" s="259">
        <v>1</v>
      </c>
      <c r="G99" s="259">
        <v>0</v>
      </c>
      <c r="H99" s="259">
        <f t="shared" si="11"/>
        <v>180</v>
      </c>
      <c r="I99" s="259">
        <f t="shared" si="12"/>
        <v>-30</v>
      </c>
      <c r="J99" s="259">
        <f t="shared" si="13"/>
        <v>0</v>
      </c>
      <c r="K99" s="259">
        <v>14</v>
      </c>
      <c r="L99" s="259" t="s">
        <v>394</v>
      </c>
      <c r="M99" s="259">
        <v>3</v>
      </c>
      <c r="N99" s="263">
        <f>_xlfn.AGGREGATE(3,5,MPT[[#This Row],[Vector Group]])</f>
        <v>0</v>
      </c>
      <c r="O99"/>
      <c r="S99" s="258"/>
    </row>
    <row r="100" spans="1:19" hidden="1" x14ac:dyDescent="0.25">
      <c r="A100" s="211" t="str">
        <f t="shared" si="14"/>
        <v>Y6d1y6</v>
      </c>
      <c r="B100" s="34" t="s">
        <v>398</v>
      </c>
      <c r="C100" s="34" t="s">
        <v>396</v>
      </c>
      <c r="D100" s="34" t="s">
        <v>395</v>
      </c>
      <c r="E100" s="259">
        <v>6</v>
      </c>
      <c r="F100" s="259">
        <v>1</v>
      </c>
      <c r="G100" s="259">
        <v>6</v>
      </c>
      <c r="H100" s="259">
        <f t="shared" si="11"/>
        <v>180</v>
      </c>
      <c r="I100" s="259">
        <f t="shared" si="12"/>
        <v>-30</v>
      </c>
      <c r="J100" s="259">
        <f t="shared" si="13"/>
        <v>180</v>
      </c>
      <c r="K100" s="259">
        <v>14</v>
      </c>
      <c r="L100" s="259" t="s">
        <v>394</v>
      </c>
      <c r="M100" s="259">
        <v>3</v>
      </c>
      <c r="N100" s="263">
        <f>_xlfn.AGGREGATE(3,5,MPT[[#This Row],[Vector Group]])</f>
        <v>0</v>
      </c>
      <c r="O100"/>
      <c r="S100" s="258"/>
    </row>
    <row r="101" spans="1:19" hidden="1" x14ac:dyDescent="0.25">
      <c r="A101" s="211" t="str">
        <f t="shared" si="14"/>
        <v>Y6d5y0</v>
      </c>
      <c r="B101" s="34" t="s">
        <v>398</v>
      </c>
      <c r="C101" s="34" t="s">
        <v>396</v>
      </c>
      <c r="D101" s="34" t="s">
        <v>395</v>
      </c>
      <c r="E101" s="259">
        <v>6</v>
      </c>
      <c r="F101" s="259">
        <v>5</v>
      </c>
      <c r="G101" s="259">
        <v>0</v>
      </c>
      <c r="H101" s="259">
        <f t="shared" si="11"/>
        <v>180</v>
      </c>
      <c r="I101" s="259">
        <f t="shared" si="12"/>
        <v>-150</v>
      </c>
      <c r="J101" s="259">
        <f t="shared" si="13"/>
        <v>0</v>
      </c>
      <c r="K101" s="259">
        <v>14</v>
      </c>
      <c r="L101" s="259" t="s">
        <v>394</v>
      </c>
      <c r="M101" s="259">
        <v>3</v>
      </c>
      <c r="N101" s="263">
        <f>_xlfn.AGGREGATE(3,5,MPT[[#This Row],[Vector Group]])</f>
        <v>0</v>
      </c>
      <c r="O101"/>
      <c r="S101" s="258"/>
    </row>
    <row r="102" spans="1:19" hidden="1" x14ac:dyDescent="0.25">
      <c r="A102" s="211" t="str">
        <f t="shared" si="14"/>
        <v>Y6d5y6</v>
      </c>
      <c r="B102" s="34" t="s">
        <v>398</v>
      </c>
      <c r="C102" s="34" t="s">
        <v>396</v>
      </c>
      <c r="D102" s="34" t="s">
        <v>395</v>
      </c>
      <c r="E102" s="259">
        <v>6</v>
      </c>
      <c r="F102" s="259">
        <v>5</v>
      </c>
      <c r="G102" s="259">
        <v>6</v>
      </c>
      <c r="H102" s="259">
        <f t="shared" si="11"/>
        <v>180</v>
      </c>
      <c r="I102" s="259">
        <f t="shared" si="12"/>
        <v>-150</v>
      </c>
      <c r="J102" s="259">
        <f t="shared" si="13"/>
        <v>180</v>
      </c>
      <c r="K102" s="259">
        <v>14</v>
      </c>
      <c r="L102" s="259" t="s">
        <v>394</v>
      </c>
      <c r="M102" s="259">
        <v>3</v>
      </c>
      <c r="N102" s="263">
        <f>_xlfn.AGGREGATE(3,5,MPT[[#This Row],[Vector Group]])</f>
        <v>0</v>
      </c>
      <c r="O102"/>
      <c r="S102" s="258"/>
    </row>
    <row r="103" spans="1:19" hidden="1" x14ac:dyDescent="0.25">
      <c r="A103" s="211" t="str">
        <f t="shared" si="14"/>
        <v>Y6d7y0</v>
      </c>
      <c r="B103" s="34" t="s">
        <v>398</v>
      </c>
      <c r="C103" s="34" t="s">
        <v>396</v>
      </c>
      <c r="D103" s="34" t="s">
        <v>395</v>
      </c>
      <c r="E103" s="259">
        <v>6</v>
      </c>
      <c r="F103" s="259">
        <v>7</v>
      </c>
      <c r="G103" s="259">
        <v>0</v>
      </c>
      <c r="H103" s="259">
        <f t="shared" si="11"/>
        <v>180</v>
      </c>
      <c r="I103" s="259">
        <f t="shared" si="12"/>
        <v>150</v>
      </c>
      <c r="J103" s="259">
        <f t="shared" si="13"/>
        <v>0</v>
      </c>
      <c r="K103" s="259">
        <v>14</v>
      </c>
      <c r="L103" s="259" t="s">
        <v>394</v>
      </c>
      <c r="M103" s="259">
        <v>3</v>
      </c>
      <c r="N103" s="263">
        <f>_xlfn.AGGREGATE(3,5,MPT[[#This Row],[Vector Group]])</f>
        <v>0</v>
      </c>
      <c r="O103"/>
      <c r="S103" s="258"/>
    </row>
    <row r="104" spans="1:19" hidden="1" x14ac:dyDescent="0.25">
      <c r="A104" s="211" t="str">
        <f t="shared" si="14"/>
        <v>Y6d7y6</v>
      </c>
      <c r="B104" s="34" t="s">
        <v>398</v>
      </c>
      <c r="C104" s="34" t="s">
        <v>396</v>
      </c>
      <c r="D104" s="34" t="s">
        <v>395</v>
      </c>
      <c r="E104" s="259">
        <v>6</v>
      </c>
      <c r="F104" s="259">
        <v>7</v>
      </c>
      <c r="G104" s="259">
        <v>6</v>
      </c>
      <c r="H104" s="259">
        <f t="shared" si="11"/>
        <v>180</v>
      </c>
      <c r="I104" s="259">
        <f t="shared" si="12"/>
        <v>150</v>
      </c>
      <c r="J104" s="259">
        <f t="shared" si="13"/>
        <v>180</v>
      </c>
      <c r="K104" s="259">
        <v>14</v>
      </c>
      <c r="L104" s="259" t="s">
        <v>394</v>
      </c>
      <c r="M104" s="259">
        <v>3</v>
      </c>
      <c r="N104" s="263">
        <f>_xlfn.AGGREGATE(3,5,MPT[[#This Row],[Vector Group]])</f>
        <v>0</v>
      </c>
      <c r="O104"/>
      <c r="S104" s="258"/>
    </row>
    <row r="105" spans="1:19" hidden="1" x14ac:dyDescent="0.25">
      <c r="A105" s="211" t="str">
        <f t="shared" si="14"/>
        <v>Y6d11y0</v>
      </c>
      <c r="B105" s="34" t="s">
        <v>398</v>
      </c>
      <c r="C105" s="34" t="s">
        <v>396</v>
      </c>
      <c r="D105" s="34" t="s">
        <v>395</v>
      </c>
      <c r="E105" s="259">
        <v>6</v>
      </c>
      <c r="F105" s="259">
        <v>11</v>
      </c>
      <c r="G105" s="259">
        <v>0</v>
      </c>
      <c r="H105" s="259">
        <f t="shared" si="11"/>
        <v>180</v>
      </c>
      <c r="I105" s="259">
        <f t="shared" si="12"/>
        <v>30</v>
      </c>
      <c r="J105" s="259">
        <f t="shared" si="13"/>
        <v>0</v>
      </c>
      <c r="K105" s="259">
        <v>14</v>
      </c>
      <c r="L105" s="259" t="s">
        <v>394</v>
      </c>
      <c r="M105" s="259">
        <v>3</v>
      </c>
      <c r="N105" s="263">
        <f>_xlfn.AGGREGATE(3,5,MPT[[#This Row],[Vector Group]])</f>
        <v>0</v>
      </c>
      <c r="O105"/>
      <c r="S105" s="258"/>
    </row>
    <row r="106" spans="1:19" hidden="1" x14ac:dyDescent="0.25">
      <c r="A106" s="211" t="str">
        <f t="shared" si="14"/>
        <v>Y6d11y6</v>
      </c>
      <c r="B106" s="34" t="s">
        <v>398</v>
      </c>
      <c r="C106" s="34" t="s">
        <v>396</v>
      </c>
      <c r="D106" s="34" t="s">
        <v>395</v>
      </c>
      <c r="E106" s="259">
        <v>6</v>
      </c>
      <c r="F106" s="259">
        <v>11</v>
      </c>
      <c r="G106" s="259">
        <v>6</v>
      </c>
      <c r="H106" s="259">
        <f t="shared" si="11"/>
        <v>180</v>
      </c>
      <c r="I106" s="259">
        <f t="shared" si="12"/>
        <v>30</v>
      </c>
      <c r="J106" s="259">
        <f t="shared" si="13"/>
        <v>180</v>
      </c>
      <c r="K106" s="259">
        <v>14</v>
      </c>
      <c r="L106" s="259" t="s">
        <v>394</v>
      </c>
      <c r="M106" s="259">
        <v>3</v>
      </c>
      <c r="N106" s="263">
        <f>_xlfn.AGGREGATE(3,5,MPT[[#This Row],[Vector Group]])</f>
        <v>0</v>
      </c>
      <c r="O106"/>
      <c r="S106" s="258"/>
    </row>
    <row r="107" spans="1:19" hidden="1" x14ac:dyDescent="0.25">
      <c r="A107" s="211" t="str">
        <f t="shared" si="14"/>
        <v>Y0d1d1</v>
      </c>
      <c r="B107" s="34" t="s">
        <v>398</v>
      </c>
      <c r="C107" s="34" t="s">
        <v>396</v>
      </c>
      <c r="D107" s="34" t="s">
        <v>396</v>
      </c>
      <c r="E107" s="259">
        <v>0</v>
      </c>
      <c r="F107" s="259">
        <v>1</v>
      </c>
      <c r="G107" s="259">
        <v>1</v>
      </c>
      <c r="H107" s="259">
        <f t="shared" si="11"/>
        <v>0</v>
      </c>
      <c r="I107" s="259">
        <f t="shared" si="12"/>
        <v>-30</v>
      </c>
      <c r="J107" s="259">
        <f t="shared" si="13"/>
        <v>-30</v>
      </c>
      <c r="K107" s="259">
        <v>14</v>
      </c>
      <c r="L107" s="259" t="s">
        <v>394</v>
      </c>
      <c r="M107" s="259">
        <v>3</v>
      </c>
      <c r="N107" s="263">
        <f>_xlfn.AGGREGATE(3,5,MPT[[#This Row],[Vector Group]])</f>
        <v>0</v>
      </c>
      <c r="O107"/>
      <c r="S107" s="258"/>
    </row>
    <row r="108" spans="1:19" hidden="1" x14ac:dyDescent="0.25">
      <c r="A108" s="211" t="str">
        <f t="shared" si="14"/>
        <v>Y0d1d5</v>
      </c>
      <c r="B108" s="34" t="s">
        <v>398</v>
      </c>
      <c r="C108" s="34" t="s">
        <v>396</v>
      </c>
      <c r="D108" s="34" t="s">
        <v>396</v>
      </c>
      <c r="E108" s="259">
        <v>0</v>
      </c>
      <c r="F108" s="259">
        <v>1</v>
      </c>
      <c r="G108" s="259">
        <v>5</v>
      </c>
      <c r="H108" s="259">
        <f t="shared" si="11"/>
        <v>0</v>
      </c>
      <c r="I108" s="259">
        <f t="shared" si="12"/>
        <v>-30</v>
      </c>
      <c r="J108" s="259">
        <f t="shared" si="13"/>
        <v>-150</v>
      </c>
      <c r="K108" s="259">
        <v>14</v>
      </c>
      <c r="L108" s="259" t="s">
        <v>394</v>
      </c>
      <c r="M108" s="259">
        <v>3</v>
      </c>
      <c r="N108" s="263">
        <f>_xlfn.AGGREGATE(3,5,MPT[[#This Row],[Vector Group]])</f>
        <v>0</v>
      </c>
      <c r="O108"/>
      <c r="S108" s="258"/>
    </row>
    <row r="109" spans="1:19" hidden="1" x14ac:dyDescent="0.25">
      <c r="A109" s="211" t="str">
        <f t="shared" si="14"/>
        <v>Y0d1d7</v>
      </c>
      <c r="B109" s="34" t="s">
        <v>398</v>
      </c>
      <c r="C109" s="34" t="s">
        <v>396</v>
      </c>
      <c r="D109" s="34" t="s">
        <v>396</v>
      </c>
      <c r="E109" s="259">
        <v>0</v>
      </c>
      <c r="F109" s="259">
        <v>1</v>
      </c>
      <c r="G109" s="259">
        <v>7</v>
      </c>
      <c r="H109" s="259">
        <f t="shared" si="11"/>
        <v>0</v>
      </c>
      <c r="I109" s="259">
        <f t="shared" si="12"/>
        <v>-30</v>
      </c>
      <c r="J109" s="259">
        <f t="shared" si="13"/>
        <v>150</v>
      </c>
      <c r="K109" s="259">
        <v>14</v>
      </c>
      <c r="L109" s="259" t="s">
        <v>394</v>
      </c>
      <c r="M109" s="259">
        <v>3</v>
      </c>
      <c r="N109" s="263">
        <f>_xlfn.AGGREGATE(3,5,MPT[[#This Row],[Vector Group]])</f>
        <v>0</v>
      </c>
      <c r="O109"/>
      <c r="S109" s="258"/>
    </row>
    <row r="110" spans="1:19" hidden="1" x14ac:dyDescent="0.25">
      <c r="A110" s="211" t="str">
        <f t="shared" si="14"/>
        <v>Y0d1d11</v>
      </c>
      <c r="B110" s="34" t="s">
        <v>398</v>
      </c>
      <c r="C110" s="34" t="s">
        <v>396</v>
      </c>
      <c r="D110" s="34" t="s">
        <v>396</v>
      </c>
      <c r="E110" s="259">
        <v>0</v>
      </c>
      <c r="F110" s="259">
        <v>1</v>
      </c>
      <c r="G110" s="259">
        <v>11</v>
      </c>
      <c r="H110" s="259">
        <f t="shared" si="11"/>
        <v>0</v>
      </c>
      <c r="I110" s="259">
        <f t="shared" si="12"/>
        <v>-30</v>
      </c>
      <c r="J110" s="259">
        <f t="shared" si="13"/>
        <v>30</v>
      </c>
      <c r="K110" s="259">
        <v>14</v>
      </c>
      <c r="L110" s="259" t="s">
        <v>394</v>
      </c>
      <c r="M110" s="259">
        <v>3</v>
      </c>
      <c r="N110" s="263">
        <f>_xlfn.AGGREGATE(3,5,MPT[[#This Row],[Vector Group]])</f>
        <v>0</v>
      </c>
      <c r="O110"/>
      <c r="S110" s="258"/>
    </row>
    <row r="111" spans="1:19" hidden="1" x14ac:dyDescent="0.25">
      <c r="A111" s="211" t="str">
        <f t="shared" si="14"/>
        <v>Y0d5d1</v>
      </c>
      <c r="B111" s="34" t="s">
        <v>398</v>
      </c>
      <c r="C111" s="34" t="s">
        <v>396</v>
      </c>
      <c r="D111" s="34" t="s">
        <v>396</v>
      </c>
      <c r="E111" s="259">
        <v>0</v>
      </c>
      <c r="F111" s="259">
        <v>5</v>
      </c>
      <c r="G111" s="259">
        <v>1</v>
      </c>
      <c r="H111" s="259">
        <f t="shared" si="11"/>
        <v>0</v>
      </c>
      <c r="I111" s="259">
        <f t="shared" si="12"/>
        <v>-150</v>
      </c>
      <c r="J111" s="259">
        <f t="shared" si="13"/>
        <v>-30</v>
      </c>
      <c r="K111" s="259">
        <v>14</v>
      </c>
      <c r="L111" s="259" t="s">
        <v>394</v>
      </c>
      <c r="M111" s="259">
        <v>3</v>
      </c>
      <c r="N111" s="263">
        <f>_xlfn.AGGREGATE(3,5,MPT[[#This Row],[Vector Group]])</f>
        <v>0</v>
      </c>
      <c r="O111"/>
      <c r="S111" s="258"/>
    </row>
    <row r="112" spans="1:19" hidden="1" x14ac:dyDescent="0.25">
      <c r="A112" s="211" t="str">
        <f t="shared" si="14"/>
        <v>Y0d5d5</v>
      </c>
      <c r="B112" s="34" t="s">
        <v>398</v>
      </c>
      <c r="C112" s="34" t="s">
        <v>396</v>
      </c>
      <c r="D112" s="34" t="s">
        <v>396</v>
      </c>
      <c r="E112" s="259">
        <v>0</v>
      </c>
      <c r="F112" s="259">
        <v>5</v>
      </c>
      <c r="G112" s="259">
        <v>5</v>
      </c>
      <c r="H112" s="259">
        <f t="shared" si="11"/>
        <v>0</v>
      </c>
      <c r="I112" s="259">
        <f t="shared" si="12"/>
        <v>-150</v>
      </c>
      <c r="J112" s="259">
        <f t="shared" si="13"/>
        <v>-150</v>
      </c>
      <c r="K112" s="259">
        <v>14</v>
      </c>
      <c r="L112" s="259" t="s">
        <v>394</v>
      </c>
      <c r="M112" s="259">
        <v>3</v>
      </c>
      <c r="N112" s="263">
        <f>_xlfn.AGGREGATE(3,5,MPT[[#This Row],[Vector Group]])</f>
        <v>0</v>
      </c>
      <c r="O112"/>
      <c r="S112" s="258"/>
    </row>
    <row r="113" spans="1:19" hidden="1" x14ac:dyDescent="0.25">
      <c r="A113" s="211" t="str">
        <f t="shared" si="14"/>
        <v>Y0d5d7</v>
      </c>
      <c r="B113" s="34" t="s">
        <v>398</v>
      </c>
      <c r="C113" s="34" t="s">
        <v>396</v>
      </c>
      <c r="D113" s="34" t="s">
        <v>396</v>
      </c>
      <c r="E113" s="259">
        <v>0</v>
      </c>
      <c r="F113" s="259">
        <v>5</v>
      </c>
      <c r="G113" s="259">
        <v>7</v>
      </c>
      <c r="H113" s="259">
        <f t="shared" si="11"/>
        <v>0</v>
      </c>
      <c r="I113" s="259">
        <f t="shared" si="12"/>
        <v>-150</v>
      </c>
      <c r="J113" s="259">
        <f t="shared" si="13"/>
        <v>150</v>
      </c>
      <c r="K113" s="259">
        <v>14</v>
      </c>
      <c r="L113" s="259" t="s">
        <v>394</v>
      </c>
      <c r="M113" s="259">
        <v>3</v>
      </c>
      <c r="N113" s="263">
        <f>_xlfn.AGGREGATE(3,5,MPT[[#This Row],[Vector Group]])</f>
        <v>0</v>
      </c>
      <c r="O113"/>
      <c r="S113" s="258"/>
    </row>
    <row r="114" spans="1:19" hidden="1" x14ac:dyDescent="0.25">
      <c r="A114" s="211" t="str">
        <f t="shared" si="14"/>
        <v>Y0d5d11</v>
      </c>
      <c r="B114" s="34" t="s">
        <v>398</v>
      </c>
      <c r="C114" s="34" t="s">
        <v>396</v>
      </c>
      <c r="D114" s="34" t="s">
        <v>396</v>
      </c>
      <c r="E114" s="259">
        <v>0</v>
      </c>
      <c r="F114" s="259">
        <v>5</v>
      </c>
      <c r="G114" s="259">
        <v>11</v>
      </c>
      <c r="H114" s="259">
        <f t="shared" si="11"/>
        <v>0</v>
      </c>
      <c r="I114" s="259">
        <f t="shared" si="12"/>
        <v>-150</v>
      </c>
      <c r="J114" s="259">
        <f t="shared" si="13"/>
        <v>30</v>
      </c>
      <c r="K114" s="259">
        <v>14</v>
      </c>
      <c r="L114" s="259" t="s">
        <v>394</v>
      </c>
      <c r="M114" s="259">
        <v>3</v>
      </c>
      <c r="N114" s="263">
        <f>_xlfn.AGGREGATE(3,5,MPT[[#This Row],[Vector Group]])</f>
        <v>0</v>
      </c>
      <c r="O114"/>
      <c r="S114" s="258"/>
    </row>
    <row r="115" spans="1:19" hidden="1" x14ac:dyDescent="0.25">
      <c r="A115" s="211" t="str">
        <f t="shared" si="14"/>
        <v>Y0d7d1</v>
      </c>
      <c r="B115" s="34" t="s">
        <v>398</v>
      </c>
      <c r="C115" s="34" t="s">
        <v>396</v>
      </c>
      <c r="D115" s="34" t="s">
        <v>396</v>
      </c>
      <c r="E115" s="259">
        <v>0</v>
      </c>
      <c r="F115" s="259">
        <v>7</v>
      </c>
      <c r="G115" s="259">
        <v>1</v>
      </c>
      <c r="H115" s="259">
        <f t="shared" si="11"/>
        <v>0</v>
      </c>
      <c r="I115" s="259">
        <f t="shared" si="12"/>
        <v>150</v>
      </c>
      <c r="J115" s="259">
        <f t="shared" si="13"/>
        <v>-30</v>
      </c>
      <c r="K115" s="259">
        <v>14</v>
      </c>
      <c r="L115" s="259" t="s">
        <v>394</v>
      </c>
      <c r="M115" s="259">
        <v>3</v>
      </c>
      <c r="N115" s="263">
        <f>_xlfn.AGGREGATE(3,5,MPT[[#This Row],[Vector Group]])</f>
        <v>0</v>
      </c>
      <c r="O115"/>
      <c r="S115" s="258"/>
    </row>
    <row r="116" spans="1:19" hidden="1" x14ac:dyDescent="0.25">
      <c r="A116" s="211" t="str">
        <f t="shared" si="14"/>
        <v>Y0d7d5</v>
      </c>
      <c r="B116" s="34" t="s">
        <v>398</v>
      </c>
      <c r="C116" s="34" t="s">
        <v>396</v>
      </c>
      <c r="D116" s="34" t="s">
        <v>396</v>
      </c>
      <c r="E116" s="259">
        <v>0</v>
      </c>
      <c r="F116" s="259">
        <v>7</v>
      </c>
      <c r="G116" s="259">
        <v>5</v>
      </c>
      <c r="H116" s="259">
        <f t="shared" si="11"/>
        <v>0</v>
      </c>
      <c r="I116" s="259">
        <f t="shared" si="12"/>
        <v>150</v>
      </c>
      <c r="J116" s="259">
        <f t="shared" si="13"/>
        <v>-150</v>
      </c>
      <c r="K116" s="259">
        <v>14</v>
      </c>
      <c r="L116" s="259" t="s">
        <v>394</v>
      </c>
      <c r="M116" s="259">
        <v>3</v>
      </c>
      <c r="N116" s="263">
        <f>_xlfn.AGGREGATE(3,5,MPT[[#This Row],[Vector Group]])</f>
        <v>0</v>
      </c>
      <c r="O116"/>
      <c r="S116" s="258"/>
    </row>
    <row r="117" spans="1:19" hidden="1" x14ac:dyDescent="0.25">
      <c r="A117" s="211" t="str">
        <f t="shared" si="14"/>
        <v>Y0d7d7</v>
      </c>
      <c r="B117" s="34" t="s">
        <v>398</v>
      </c>
      <c r="C117" s="34" t="s">
        <v>396</v>
      </c>
      <c r="D117" s="34" t="s">
        <v>396</v>
      </c>
      <c r="E117" s="259">
        <v>0</v>
      </c>
      <c r="F117" s="259">
        <v>7</v>
      </c>
      <c r="G117" s="259">
        <v>7</v>
      </c>
      <c r="H117" s="259">
        <f t="shared" si="11"/>
        <v>0</v>
      </c>
      <c r="I117" s="259">
        <f t="shared" si="12"/>
        <v>150</v>
      </c>
      <c r="J117" s="259">
        <f t="shared" si="13"/>
        <v>150</v>
      </c>
      <c r="K117" s="259">
        <v>14</v>
      </c>
      <c r="L117" s="259" t="s">
        <v>394</v>
      </c>
      <c r="M117" s="259">
        <v>3</v>
      </c>
      <c r="N117" s="263">
        <f>_xlfn.AGGREGATE(3,5,MPT[[#This Row],[Vector Group]])</f>
        <v>0</v>
      </c>
      <c r="O117"/>
      <c r="S117" s="258"/>
    </row>
    <row r="118" spans="1:19" hidden="1" x14ac:dyDescent="0.25">
      <c r="A118" s="211" t="str">
        <f t="shared" si="14"/>
        <v>Y0d7d11</v>
      </c>
      <c r="B118" s="34" t="s">
        <v>398</v>
      </c>
      <c r="C118" s="34" t="s">
        <v>396</v>
      </c>
      <c r="D118" s="34" t="s">
        <v>396</v>
      </c>
      <c r="E118" s="259">
        <v>0</v>
      </c>
      <c r="F118" s="259">
        <v>7</v>
      </c>
      <c r="G118" s="259">
        <v>11</v>
      </c>
      <c r="H118" s="259">
        <f t="shared" si="11"/>
        <v>0</v>
      </c>
      <c r="I118" s="259">
        <f t="shared" si="12"/>
        <v>150</v>
      </c>
      <c r="J118" s="259">
        <f t="shared" si="13"/>
        <v>30</v>
      </c>
      <c r="K118" s="259">
        <v>14</v>
      </c>
      <c r="L118" s="259" t="s">
        <v>394</v>
      </c>
      <c r="M118" s="259">
        <v>3</v>
      </c>
      <c r="N118" s="263">
        <f>_xlfn.AGGREGATE(3,5,MPT[[#This Row],[Vector Group]])</f>
        <v>0</v>
      </c>
      <c r="O118"/>
      <c r="S118" s="258"/>
    </row>
    <row r="119" spans="1:19" hidden="1" x14ac:dyDescent="0.25">
      <c r="A119" s="211" t="str">
        <f t="shared" si="14"/>
        <v>Y0d11d1</v>
      </c>
      <c r="B119" s="34" t="s">
        <v>398</v>
      </c>
      <c r="C119" s="34" t="s">
        <v>396</v>
      </c>
      <c r="D119" s="34" t="s">
        <v>396</v>
      </c>
      <c r="E119" s="259">
        <v>0</v>
      </c>
      <c r="F119" s="259">
        <v>11</v>
      </c>
      <c r="G119" s="259">
        <v>1</v>
      </c>
      <c r="H119" s="259">
        <f t="shared" si="11"/>
        <v>0</v>
      </c>
      <c r="I119" s="259">
        <f t="shared" si="12"/>
        <v>30</v>
      </c>
      <c r="J119" s="259">
        <f t="shared" si="13"/>
        <v>-30</v>
      </c>
      <c r="K119" s="259">
        <v>14</v>
      </c>
      <c r="L119" s="259" t="s">
        <v>394</v>
      </c>
      <c r="M119" s="259">
        <v>3</v>
      </c>
      <c r="N119" s="263">
        <f>_xlfn.AGGREGATE(3,5,MPT[[#This Row],[Vector Group]])</f>
        <v>0</v>
      </c>
      <c r="O119"/>
      <c r="S119" s="258"/>
    </row>
    <row r="120" spans="1:19" hidden="1" x14ac:dyDescent="0.25">
      <c r="A120" s="211" t="str">
        <f t="shared" si="14"/>
        <v>Y0d11d5</v>
      </c>
      <c r="B120" s="34" t="s">
        <v>398</v>
      </c>
      <c r="C120" s="34" t="s">
        <v>396</v>
      </c>
      <c r="D120" s="34" t="s">
        <v>396</v>
      </c>
      <c r="E120" s="259">
        <v>0</v>
      </c>
      <c r="F120" s="259">
        <v>11</v>
      </c>
      <c r="G120" s="259">
        <v>5</v>
      </c>
      <c r="H120" s="259">
        <f t="shared" si="11"/>
        <v>0</v>
      </c>
      <c r="I120" s="259">
        <f t="shared" si="12"/>
        <v>30</v>
      </c>
      <c r="J120" s="259">
        <f t="shared" si="13"/>
        <v>-150</v>
      </c>
      <c r="K120" s="259">
        <v>14</v>
      </c>
      <c r="L120" s="259" t="s">
        <v>394</v>
      </c>
      <c r="M120" s="259">
        <v>3</v>
      </c>
      <c r="N120" s="263">
        <f>_xlfn.AGGREGATE(3,5,MPT[[#This Row],[Vector Group]])</f>
        <v>0</v>
      </c>
      <c r="O120"/>
      <c r="S120" s="258"/>
    </row>
    <row r="121" spans="1:19" hidden="1" x14ac:dyDescent="0.25">
      <c r="A121" s="211" t="str">
        <f t="shared" si="14"/>
        <v>Y0d11d7</v>
      </c>
      <c r="B121" s="34" t="s">
        <v>398</v>
      </c>
      <c r="C121" s="34" t="s">
        <v>396</v>
      </c>
      <c r="D121" s="34" t="s">
        <v>396</v>
      </c>
      <c r="E121" s="259">
        <v>0</v>
      </c>
      <c r="F121" s="259">
        <v>11</v>
      </c>
      <c r="G121" s="259">
        <v>7</v>
      </c>
      <c r="H121" s="259">
        <f t="shared" si="11"/>
        <v>0</v>
      </c>
      <c r="I121" s="259">
        <f t="shared" si="12"/>
        <v>30</v>
      </c>
      <c r="J121" s="259">
        <f t="shared" si="13"/>
        <v>150</v>
      </c>
      <c r="K121" s="259">
        <v>14</v>
      </c>
      <c r="L121" s="259" t="s">
        <v>394</v>
      </c>
      <c r="M121" s="259">
        <v>3</v>
      </c>
      <c r="N121" s="263">
        <f>_xlfn.AGGREGATE(3,5,MPT[[#This Row],[Vector Group]])</f>
        <v>0</v>
      </c>
      <c r="O121"/>
      <c r="S121" s="258"/>
    </row>
    <row r="122" spans="1:19" hidden="1" x14ac:dyDescent="0.25">
      <c r="A122" s="211" t="str">
        <f t="shared" si="14"/>
        <v>Y0d11d11</v>
      </c>
      <c r="B122" s="34" t="s">
        <v>398</v>
      </c>
      <c r="C122" s="34" t="s">
        <v>396</v>
      </c>
      <c r="D122" s="34" t="s">
        <v>396</v>
      </c>
      <c r="E122" s="259">
        <v>0</v>
      </c>
      <c r="F122" s="259">
        <v>11</v>
      </c>
      <c r="G122" s="259">
        <v>11</v>
      </c>
      <c r="H122" s="259">
        <f t="shared" si="11"/>
        <v>0</v>
      </c>
      <c r="I122" s="259">
        <f t="shared" si="12"/>
        <v>30</v>
      </c>
      <c r="J122" s="259">
        <f t="shared" si="13"/>
        <v>30</v>
      </c>
      <c r="K122" s="259">
        <v>14</v>
      </c>
      <c r="L122" s="259" t="s">
        <v>394</v>
      </c>
      <c r="M122" s="259">
        <v>3</v>
      </c>
      <c r="N122" s="263">
        <f>_xlfn.AGGREGATE(3,5,MPT[[#This Row],[Vector Group]])</f>
        <v>0</v>
      </c>
      <c r="O122"/>
      <c r="S122" s="258"/>
    </row>
    <row r="123" spans="1:19" hidden="1" x14ac:dyDescent="0.25">
      <c r="A123" s="211" t="str">
        <f t="shared" si="14"/>
        <v>Y6d1d1</v>
      </c>
      <c r="B123" s="34" t="s">
        <v>398</v>
      </c>
      <c r="C123" s="34" t="s">
        <v>396</v>
      </c>
      <c r="D123" s="34" t="s">
        <v>396</v>
      </c>
      <c r="E123" s="259">
        <v>6</v>
      </c>
      <c r="F123" s="259">
        <v>1</v>
      </c>
      <c r="G123" s="259">
        <v>1</v>
      </c>
      <c r="H123" s="259">
        <f t="shared" si="11"/>
        <v>180</v>
      </c>
      <c r="I123" s="259">
        <f t="shared" si="12"/>
        <v>-30</v>
      </c>
      <c r="J123" s="259">
        <f t="shared" si="13"/>
        <v>-30</v>
      </c>
      <c r="K123" s="259">
        <v>14</v>
      </c>
      <c r="L123" s="259" t="s">
        <v>394</v>
      </c>
      <c r="M123" s="259">
        <v>3</v>
      </c>
      <c r="N123" s="263">
        <f>_xlfn.AGGREGATE(3,5,MPT[[#This Row],[Vector Group]])</f>
        <v>0</v>
      </c>
      <c r="O123"/>
      <c r="S123" s="258"/>
    </row>
    <row r="124" spans="1:19" hidden="1" x14ac:dyDescent="0.25">
      <c r="A124" s="211" t="str">
        <f t="shared" si="14"/>
        <v>Y6d1d5</v>
      </c>
      <c r="B124" s="34" t="s">
        <v>398</v>
      </c>
      <c r="C124" s="34" t="s">
        <v>396</v>
      </c>
      <c r="D124" s="34" t="s">
        <v>396</v>
      </c>
      <c r="E124" s="259">
        <v>6</v>
      </c>
      <c r="F124" s="259">
        <v>1</v>
      </c>
      <c r="G124" s="259">
        <v>5</v>
      </c>
      <c r="H124" s="259">
        <f t="shared" si="11"/>
        <v>180</v>
      </c>
      <c r="I124" s="259">
        <f t="shared" si="12"/>
        <v>-30</v>
      </c>
      <c r="J124" s="259">
        <f t="shared" si="13"/>
        <v>-150</v>
      </c>
      <c r="K124" s="259">
        <v>14</v>
      </c>
      <c r="L124" s="259" t="s">
        <v>394</v>
      </c>
      <c r="M124" s="259">
        <v>3</v>
      </c>
      <c r="N124" s="263">
        <f>_xlfn.AGGREGATE(3,5,MPT[[#This Row],[Vector Group]])</f>
        <v>0</v>
      </c>
      <c r="O124"/>
      <c r="S124" s="258"/>
    </row>
    <row r="125" spans="1:19" hidden="1" x14ac:dyDescent="0.25">
      <c r="A125" s="211" t="str">
        <f t="shared" si="14"/>
        <v>Y6d1d7</v>
      </c>
      <c r="B125" s="34" t="s">
        <v>398</v>
      </c>
      <c r="C125" s="34" t="s">
        <v>396</v>
      </c>
      <c r="D125" s="34" t="s">
        <v>396</v>
      </c>
      <c r="E125" s="259">
        <v>6</v>
      </c>
      <c r="F125" s="259">
        <v>1</v>
      </c>
      <c r="G125" s="259">
        <v>7</v>
      </c>
      <c r="H125" s="259">
        <f t="shared" si="11"/>
        <v>180</v>
      </c>
      <c r="I125" s="259">
        <f t="shared" si="12"/>
        <v>-30</v>
      </c>
      <c r="J125" s="259">
        <f t="shared" si="13"/>
        <v>150</v>
      </c>
      <c r="K125" s="259">
        <v>14</v>
      </c>
      <c r="L125" s="259" t="s">
        <v>394</v>
      </c>
      <c r="M125" s="259">
        <v>3</v>
      </c>
      <c r="N125" s="263">
        <f>_xlfn.AGGREGATE(3,5,MPT[[#This Row],[Vector Group]])</f>
        <v>0</v>
      </c>
      <c r="O125"/>
      <c r="S125" s="258"/>
    </row>
    <row r="126" spans="1:19" hidden="1" x14ac:dyDescent="0.25">
      <c r="A126" s="211" t="str">
        <f t="shared" si="14"/>
        <v>Y6d1d11</v>
      </c>
      <c r="B126" s="34" t="s">
        <v>398</v>
      </c>
      <c r="C126" s="34" t="s">
        <v>396</v>
      </c>
      <c r="D126" s="34" t="s">
        <v>396</v>
      </c>
      <c r="E126" s="259">
        <v>6</v>
      </c>
      <c r="F126" s="259">
        <v>1</v>
      </c>
      <c r="G126" s="259">
        <v>11</v>
      </c>
      <c r="H126" s="259">
        <f t="shared" si="11"/>
        <v>180</v>
      </c>
      <c r="I126" s="259">
        <f t="shared" si="12"/>
        <v>-30</v>
      </c>
      <c r="J126" s="259">
        <f t="shared" si="13"/>
        <v>30</v>
      </c>
      <c r="K126" s="259">
        <v>14</v>
      </c>
      <c r="L126" s="259" t="s">
        <v>394</v>
      </c>
      <c r="M126" s="259">
        <v>3</v>
      </c>
      <c r="N126" s="263">
        <f>_xlfn.AGGREGATE(3,5,MPT[[#This Row],[Vector Group]])</f>
        <v>0</v>
      </c>
      <c r="O126"/>
      <c r="S126" s="258"/>
    </row>
    <row r="127" spans="1:19" hidden="1" x14ac:dyDescent="0.25">
      <c r="A127" s="211" t="str">
        <f t="shared" si="14"/>
        <v>Y6d5d1</v>
      </c>
      <c r="B127" s="34" t="s">
        <v>398</v>
      </c>
      <c r="C127" s="34" t="s">
        <v>396</v>
      </c>
      <c r="D127" s="34" t="s">
        <v>396</v>
      </c>
      <c r="E127" s="259">
        <v>6</v>
      </c>
      <c r="F127" s="259">
        <v>5</v>
      </c>
      <c r="G127" s="259">
        <v>1</v>
      </c>
      <c r="H127" s="259">
        <f t="shared" si="11"/>
        <v>180</v>
      </c>
      <c r="I127" s="259">
        <f t="shared" si="12"/>
        <v>-150</v>
      </c>
      <c r="J127" s="259">
        <f t="shared" si="13"/>
        <v>-30</v>
      </c>
      <c r="K127" s="259">
        <v>14</v>
      </c>
      <c r="L127" s="259" t="s">
        <v>394</v>
      </c>
      <c r="M127" s="259">
        <v>3</v>
      </c>
      <c r="N127" s="263">
        <f>_xlfn.AGGREGATE(3,5,MPT[[#This Row],[Vector Group]])</f>
        <v>0</v>
      </c>
      <c r="O127"/>
      <c r="S127" s="258"/>
    </row>
    <row r="128" spans="1:19" hidden="1" x14ac:dyDescent="0.25">
      <c r="A128" s="211" t="str">
        <f t="shared" si="14"/>
        <v>Y6d5d5</v>
      </c>
      <c r="B128" s="34" t="s">
        <v>398</v>
      </c>
      <c r="C128" s="34" t="s">
        <v>396</v>
      </c>
      <c r="D128" s="34" t="s">
        <v>396</v>
      </c>
      <c r="E128" s="259">
        <v>6</v>
      </c>
      <c r="F128" s="259">
        <v>5</v>
      </c>
      <c r="G128" s="259">
        <v>5</v>
      </c>
      <c r="H128" s="259">
        <f t="shared" si="11"/>
        <v>180</v>
      </c>
      <c r="I128" s="259">
        <f t="shared" si="12"/>
        <v>-150</v>
      </c>
      <c r="J128" s="259">
        <f t="shared" si="13"/>
        <v>-150</v>
      </c>
      <c r="K128" s="259">
        <v>14</v>
      </c>
      <c r="L128" s="259" t="s">
        <v>394</v>
      </c>
      <c r="M128" s="259">
        <v>3</v>
      </c>
      <c r="N128" s="263">
        <f>_xlfn.AGGREGATE(3,5,MPT[[#This Row],[Vector Group]])</f>
        <v>0</v>
      </c>
      <c r="O128"/>
      <c r="S128" s="258"/>
    </row>
    <row r="129" spans="1:19" hidden="1" x14ac:dyDescent="0.25">
      <c r="A129" s="211" t="str">
        <f t="shared" si="14"/>
        <v>Y6d5d7</v>
      </c>
      <c r="B129" s="34" t="s">
        <v>398</v>
      </c>
      <c r="C129" s="34" t="s">
        <v>396</v>
      </c>
      <c r="D129" s="34" t="s">
        <v>396</v>
      </c>
      <c r="E129" s="259">
        <v>6</v>
      </c>
      <c r="F129" s="259">
        <v>5</v>
      </c>
      <c r="G129" s="259">
        <v>7</v>
      </c>
      <c r="H129" s="259">
        <f t="shared" si="11"/>
        <v>180</v>
      </c>
      <c r="I129" s="259">
        <f t="shared" si="12"/>
        <v>-150</v>
      </c>
      <c r="J129" s="259">
        <f t="shared" si="13"/>
        <v>150</v>
      </c>
      <c r="K129" s="259">
        <v>14</v>
      </c>
      <c r="L129" s="259" t="s">
        <v>394</v>
      </c>
      <c r="M129" s="259">
        <v>3</v>
      </c>
      <c r="N129" s="263">
        <f>_xlfn.AGGREGATE(3,5,MPT[[#This Row],[Vector Group]])</f>
        <v>0</v>
      </c>
      <c r="O129"/>
      <c r="S129" s="258"/>
    </row>
    <row r="130" spans="1:19" hidden="1" x14ac:dyDescent="0.25">
      <c r="A130" s="211" t="str">
        <f t="shared" si="14"/>
        <v>Y6d5d11</v>
      </c>
      <c r="B130" s="34" t="s">
        <v>398</v>
      </c>
      <c r="C130" s="34" t="s">
        <v>396</v>
      </c>
      <c r="D130" s="34" t="s">
        <v>396</v>
      </c>
      <c r="E130" s="259">
        <v>6</v>
      </c>
      <c r="F130" s="259">
        <v>5</v>
      </c>
      <c r="G130" s="259">
        <v>11</v>
      </c>
      <c r="H130" s="259">
        <f t="shared" si="11"/>
        <v>180</v>
      </c>
      <c r="I130" s="259">
        <f t="shared" si="12"/>
        <v>-150</v>
      </c>
      <c r="J130" s="259">
        <f t="shared" si="13"/>
        <v>30</v>
      </c>
      <c r="K130" s="259">
        <v>14</v>
      </c>
      <c r="L130" s="259" t="s">
        <v>394</v>
      </c>
      <c r="M130" s="259">
        <v>3</v>
      </c>
      <c r="N130" s="263">
        <f>_xlfn.AGGREGATE(3,5,MPT[[#This Row],[Vector Group]])</f>
        <v>0</v>
      </c>
      <c r="O130"/>
      <c r="S130" s="258"/>
    </row>
    <row r="131" spans="1:19" hidden="1" x14ac:dyDescent="0.25">
      <c r="A131" s="211" t="str">
        <f t="shared" si="14"/>
        <v>Y6d7d1</v>
      </c>
      <c r="B131" s="34" t="s">
        <v>398</v>
      </c>
      <c r="C131" s="34" t="s">
        <v>396</v>
      </c>
      <c r="D131" s="34" t="s">
        <v>396</v>
      </c>
      <c r="E131" s="259">
        <v>6</v>
      </c>
      <c r="F131" s="259">
        <v>7</v>
      </c>
      <c r="G131" s="259">
        <v>1</v>
      </c>
      <c r="H131" s="259">
        <f t="shared" ref="H131:H194" si="15">VLOOKUP(E131,$X$3:$Y$8,2,FALSE)</f>
        <v>180</v>
      </c>
      <c r="I131" s="259">
        <f t="shared" ref="I131:I194" si="16">VLOOKUP(F131,$X$3:$Y$8,2,FALSE)</f>
        <v>150</v>
      </c>
      <c r="J131" s="259">
        <f t="shared" ref="J131:J194" si="17">VLOOKUP(G131,$X$3:$Y$8,2,FALSE)</f>
        <v>-30</v>
      </c>
      <c r="K131" s="259">
        <v>14</v>
      </c>
      <c r="L131" s="259" t="s">
        <v>394</v>
      </c>
      <c r="M131" s="259">
        <v>3</v>
      </c>
      <c r="N131" s="263">
        <f>_xlfn.AGGREGATE(3,5,MPT[[#This Row],[Vector Group]])</f>
        <v>0</v>
      </c>
      <c r="O131"/>
      <c r="S131" s="258"/>
    </row>
    <row r="132" spans="1:19" hidden="1" x14ac:dyDescent="0.25">
      <c r="A132" s="211" t="str">
        <f t="shared" ref="A132:A195" si="18">B132&amp;E132&amp;C132&amp;F132&amp;D132&amp;G132</f>
        <v>Y6d7d5</v>
      </c>
      <c r="B132" s="34" t="s">
        <v>398</v>
      </c>
      <c r="C132" s="34" t="s">
        <v>396</v>
      </c>
      <c r="D132" s="34" t="s">
        <v>396</v>
      </c>
      <c r="E132" s="259">
        <v>6</v>
      </c>
      <c r="F132" s="259">
        <v>7</v>
      </c>
      <c r="G132" s="259">
        <v>5</v>
      </c>
      <c r="H132" s="259">
        <f t="shared" si="15"/>
        <v>180</v>
      </c>
      <c r="I132" s="259">
        <f t="shared" si="16"/>
        <v>150</v>
      </c>
      <c r="J132" s="259">
        <f t="shared" si="17"/>
        <v>-150</v>
      </c>
      <c r="K132" s="259">
        <v>14</v>
      </c>
      <c r="L132" s="259" t="s">
        <v>394</v>
      </c>
      <c r="M132" s="259">
        <v>3</v>
      </c>
      <c r="N132" s="263">
        <f>_xlfn.AGGREGATE(3,5,MPT[[#This Row],[Vector Group]])</f>
        <v>0</v>
      </c>
      <c r="O132"/>
      <c r="S132" s="258"/>
    </row>
    <row r="133" spans="1:19" hidden="1" x14ac:dyDescent="0.25">
      <c r="A133" s="211" t="str">
        <f t="shared" si="18"/>
        <v>Y6d7d7</v>
      </c>
      <c r="B133" s="34" t="s">
        <v>398</v>
      </c>
      <c r="C133" s="34" t="s">
        <v>396</v>
      </c>
      <c r="D133" s="34" t="s">
        <v>396</v>
      </c>
      <c r="E133" s="259">
        <v>6</v>
      </c>
      <c r="F133" s="259">
        <v>7</v>
      </c>
      <c r="G133" s="259">
        <v>7</v>
      </c>
      <c r="H133" s="259">
        <f t="shared" si="15"/>
        <v>180</v>
      </c>
      <c r="I133" s="259">
        <f t="shared" si="16"/>
        <v>150</v>
      </c>
      <c r="J133" s="259">
        <f t="shared" si="17"/>
        <v>150</v>
      </c>
      <c r="K133" s="259">
        <v>14</v>
      </c>
      <c r="L133" s="259" t="s">
        <v>394</v>
      </c>
      <c r="M133" s="259">
        <v>3</v>
      </c>
      <c r="N133" s="263">
        <f>_xlfn.AGGREGATE(3,5,MPT[[#This Row],[Vector Group]])</f>
        <v>0</v>
      </c>
      <c r="O133"/>
      <c r="S133" s="258"/>
    </row>
    <row r="134" spans="1:19" hidden="1" x14ac:dyDescent="0.25">
      <c r="A134" s="211" t="str">
        <f t="shared" si="18"/>
        <v>Y6d7d11</v>
      </c>
      <c r="B134" s="34" t="s">
        <v>398</v>
      </c>
      <c r="C134" s="34" t="s">
        <v>396</v>
      </c>
      <c r="D134" s="34" t="s">
        <v>396</v>
      </c>
      <c r="E134" s="259">
        <v>6</v>
      </c>
      <c r="F134" s="259">
        <v>7</v>
      </c>
      <c r="G134" s="259">
        <v>11</v>
      </c>
      <c r="H134" s="259">
        <f t="shared" si="15"/>
        <v>180</v>
      </c>
      <c r="I134" s="259">
        <f t="shared" si="16"/>
        <v>150</v>
      </c>
      <c r="J134" s="259">
        <f t="shared" si="17"/>
        <v>30</v>
      </c>
      <c r="K134" s="259">
        <v>14</v>
      </c>
      <c r="L134" s="259" t="s">
        <v>394</v>
      </c>
      <c r="M134" s="259">
        <v>3</v>
      </c>
      <c r="N134" s="263">
        <f>_xlfn.AGGREGATE(3,5,MPT[[#This Row],[Vector Group]])</f>
        <v>0</v>
      </c>
      <c r="O134"/>
      <c r="S134" s="258"/>
    </row>
    <row r="135" spans="1:19" hidden="1" x14ac:dyDescent="0.25">
      <c r="A135" s="211" t="str">
        <f t="shared" si="18"/>
        <v>Y6d11d1</v>
      </c>
      <c r="B135" s="34" t="s">
        <v>398</v>
      </c>
      <c r="C135" s="34" t="s">
        <v>396</v>
      </c>
      <c r="D135" s="34" t="s">
        <v>396</v>
      </c>
      <c r="E135" s="259">
        <v>6</v>
      </c>
      <c r="F135" s="259">
        <v>11</v>
      </c>
      <c r="G135" s="259">
        <v>1</v>
      </c>
      <c r="H135" s="259">
        <f t="shared" si="15"/>
        <v>180</v>
      </c>
      <c r="I135" s="259">
        <f t="shared" si="16"/>
        <v>30</v>
      </c>
      <c r="J135" s="259">
        <f t="shared" si="17"/>
        <v>-30</v>
      </c>
      <c r="K135" s="259">
        <v>14</v>
      </c>
      <c r="L135" s="259" t="s">
        <v>394</v>
      </c>
      <c r="M135" s="259">
        <v>3</v>
      </c>
      <c r="N135" s="263">
        <f>_xlfn.AGGREGATE(3,5,MPT[[#This Row],[Vector Group]])</f>
        <v>0</v>
      </c>
      <c r="O135"/>
      <c r="S135" s="258"/>
    </row>
    <row r="136" spans="1:19" hidden="1" x14ac:dyDescent="0.25">
      <c r="A136" s="211" t="str">
        <f t="shared" si="18"/>
        <v>Y6d11d5</v>
      </c>
      <c r="B136" s="34" t="s">
        <v>398</v>
      </c>
      <c r="C136" s="34" t="s">
        <v>396</v>
      </c>
      <c r="D136" s="34" t="s">
        <v>396</v>
      </c>
      <c r="E136" s="259">
        <v>6</v>
      </c>
      <c r="F136" s="259">
        <v>11</v>
      </c>
      <c r="G136" s="259">
        <v>5</v>
      </c>
      <c r="H136" s="259">
        <f t="shared" si="15"/>
        <v>180</v>
      </c>
      <c r="I136" s="259">
        <f t="shared" si="16"/>
        <v>30</v>
      </c>
      <c r="J136" s="259">
        <f t="shared" si="17"/>
        <v>-150</v>
      </c>
      <c r="K136" s="259">
        <v>14</v>
      </c>
      <c r="L136" s="259" t="s">
        <v>394</v>
      </c>
      <c r="M136" s="259">
        <v>3</v>
      </c>
      <c r="N136" s="263">
        <f>_xlfn.AGGREGATE(3,5,MPT[[#This Row],[Vector Group]])</f>
        <v>0</v>
      </c>
      <c r="O136"/>
      <c r="S136" s="258"/>
    </row>
    <row r="137" spans="1:19" hidden="1" x14ac:dyDescent="0.25">
      <c r="A137" s="211" t="str">
        <f t="shared" si="18"/>
        <v>Y6d11d7</v>
      </c>
      <c r="B137" s="34" t="s">
        <v>398</v>
      </c>
      <c r="C137" s="34" t="s">
        <v>396</v>
      </c>
      <c r="D137" s="34" t="s">
        <v>396</v>
      </c>
      <c r="E137" s="259">
        <v>6</v>
      </c>
      <c r="F137" s="259">
        <v>11</v>
      </c>
      <c r="G137" s="259">
        <v>7</v>
      </c>
      <c r="H137" s="259">
        <f t="shared" si="15"/>
        <v>180</v>
      </c>
      <c r="I137" s="259">
        <f t="shared" si="16"/>
        <v>30</v>
      </c>
      <c r="J137" s="259">
        <f t="shared" si="17"/>
        <v>150</v>
      </c>
      <c r="K137" s="259">
        <v>14</v>
      </c>
      <c r="L137" s="259" t="s">
        <v>394</v>
      </c>
      <c r="M137" s="259">
        <v>3</v>
      </c>
      <c r="N137" s="263">
        <f>_xlfn.AGGREGATE(3,5,MPT[[#This Row],[Vector Group]])</f>
        <v>0</v>
      </c>
      <c r="O137"/>
      <c r="S137" s="258"/>
    </row>
    <row r="138" spans="1:19" hidden="1" x14ac:dyDescent="0.25">
      <c r="A138" s="211" t="str">
        <f t="shared" si="18"/>
        <v>Y6d11d11</v>
      </c>
      <c r="B138" s="34" t="s">
        <v>398</v>
      </c>
      <c r="C138" s="34" t="s">
        <v>396</v>
      </c>
      <c r="D138" s="34" t="s">
        <v>396</v>
      </c>
      <c r="E138" s="259">
        <v>6</v>
      </c>
      <c r="F138" s="259">
        <v>11</v>
      </c>
      <c r="G138" s="259">
        <v>11</v>
      </c>
      <c r="H138" s="259">
        <f t="shared" si="15"/>
        <v>180</v>
      </c>
      <c r="I138" s="259">
        <f t="shared" si="16"/>
        <v>30</v>
      </c>
      <c r="J138" s="259">
        <f t="shared" si="17"/>
        <v>30</v>
      </c>
      <c r="K138" s="259">
        <v>14</v>
      </c>
      <c r="L138" s="259" t="s">
        <v>394</v>
      </c>
      <c r="M138" s="259">
        <v>3</v>
      </c>
      <c r="N138" s="263">
        <f>_xlfn.AGGREGATE(3,5,MPT[[#This Row],[Vector Group]])</f>
        <v>0</v>
      </c>
      <c r="O138"/>
      <c r="S138" s="258"/>
    </row>
    <row r="139" spans="1:19" hidden="1" x14ac:dyDescent="0.25">
      <c r="A139" s="211" t="str">
        <f t="shared" si="18"/>
        <v>D1y0y0</v>
      </c>
      <c r="B139" s="34" t="s">
        <v>397</v>
      </c>
      <c r="C139" s="34" t="s">
        <v>395</v>
      </c>
      <c r="D139" s="34" t="s">
        <v>395</v>
      </c>
      <c r="E139" s="259">
        <v>1</v>
      </c>
      <c r="F139" s="259">
        <v>0</v>
      </c>
      <c r="G139" s="259">
        <v>0</v>
      </c>
      <c r="H139" s="259">
        <f t="shared" si="15"/>
        <v>-30</v>
      </c>
      <c r="I139" s="259">
        <f t="shared" si="16"/>
        <v>0</v>
      </c>
      <c r="J139" s="259">
        <f t="shared" si="17"/>
        <v>0</v>
      </c>
      <c r="K139" s="259">
        <v>14</v>
      </c>
      <c r="L139" s="259" t="s">
        <v>394</v>
      </c>
      <c r="M139" s="259">
        <v>3</v>
      </c>
      <c r="N139" s="263">
        <f>_xlfn.AGGREGATE(3,5,MPT[[#This Row],[Vector Group]])</f>
        <v>0</v>
      </c>
      <c r="O139"/>
      <c r="S139" s="258"/>
    </row>
    <row r="140" spans="1:19" hidden="1" x14ac:dyDescent="0.25">
      <c r="A140" s="211" t="str">
        <f t="shared" si="18"/>
        <v>D1y0y6</v>
      </c>
      <c r="B140" s="34" t="s">
        <v>397</v>
      </c>
      <c r="C140" s="34" t="s">
        <v>395</v>
      </c>
      <c r="D140" s="34" t="s">
        <v>395</v>
      </c>
      <c r="E140" s="259">
        <v>1</v>
      </c>
      <c r="F140" s="259">
        <v>0</v>
      </c>
      <c r="G140" s="259">
        <v>6</v>
      </c>
      <c r="H140" s="259">
        <f t="shared" si="15"/>
        <v>-30</v>
      </c>
      <c r="I140" s="259">
        <f t="shared" si="16"/>
        <v>0</v>
      </c>
      <c r="J140" s="259">
        <f t="shared" si="17"/>
        <v>180</v>
      </c>
      <c r="K140" s="259">
        <v>14</v>
      </c>
      <c r="L140" s="259" t="s">
        <v>394</v>
      </c>
      <c r="M140" s="259">
        <v>3</v>
      </c>
      <c r="N140" s="263">
        <f>_xlfn.AGGREGATE(3,5,MPT[[#This Row],[Vector Group]])</f>
        <v>0</v>
      </c>
      <c r="O140"/>
      <c r="S140" s="258"/>
    </row>
    <row r="141" spans="1:19" hidden="1" x14ac:dyDescent="0.25">
      <c r="A141" s="211" t="str">
        <f t="shared" si="18"/>
        <v>D1y6y0</v>
      </c>
      <c r="B141" s="34" t="s">
        <v>397</v>
      </c>
      <c r="C141" s="34" t="s">
        <v>395</v>
      </c>
      <c r="D141" s="34" t="s">
        <v>395</v>
      </c>
      <c r="E141" s="259">
        <v>1</v>
      </c>
      <c r="F141" s="259">
        <v>6</v>
      </c>
      <c r="G141" s="259">
        <v>0</v>
      </c>
      <c r="H141" s="259">
        <f t="shared" si="15"/>
        <v>-30</v>
      </c>
      <c r="I141" s="259">
        <f t="shared" si="16"/>
        <v>180</v>
      </c>
      <c r="J141" s="259">
        <f t="shared" si="17"/>
        <v>0</v>
      </c>
      <c r="K141" s="259">
        <v>14</v>
      </c>
      <c r="L141" s="259" t="s">
        <v>394</v>
      </c>
      <c r="M141" s="259">
        <v>3</v>
      </c>
      <c r="N141" s="263">
        <f>_xlfn.AGGREGATE(3,5,MPT[[#This Row],[Vector Group]])</f>
        <v>0</v>
      </c>
      <c r="O141"/>
      <c r="S141" s="258"/>
    </row>
    <row r="142" spans="1:19" hidden="1" x14ac:dyDescent="0.25">
      <c r="A142" s="211" t="str">
        <f t="shared" si="18"/>
        <v>D1y6y6</v>
      </c>
      <c r="B142" s="34" t="s">
        <v>397</v>
      </c>
      <c r="C142" s="34" t="s">
        <v>395</v>
      </c>
      <c r="D142" s="34" t="s">
        <v>395</v>
      </c>
      <c r="E142" s="259">
        <v>1</v>
      </c>
      <c r="F142" s="259">
        <v>6</v>
      </c>
      <c r="G142" s="259">
        <v>6</v>
      </c>
      <c r="H142" s="259">
        <f t="shared" si="15"/>
        <v>-30</v>
      </c>
      <c r="I142" s="259">
        <f t="shared" si="16"/>
        <v>180</v>
      </c>
      <c r="J142" s="259">
        <f t="shared" si="17"/>
        <v>180</v>
      </c>
      <c r="K142" s="259">
        <v>14</v>
      </c>
      <c r="L142" s="259" t="s">
        <v>394</v>
      </c>
      <c r="M142" s="259">
        <v>3</v>
      </c>
      <c r="N142" s="263">
        <f>_xlfn.AGGREGATE(3,5,MPT[[#This Row],[Vector Group]])</f>
        <v>0</v>
      </c>
      <c r="O142"/>
      <c r="S142" s="258"/>
    </row>
    <row r="143" spans="1:19" hidden="1" x14ac:dyDescent="0.25">
      <c r="A143" s="211" t="str">
        <f t="shared" si="18"/>
        <v>D5y0y0</v>
      </c>
      <c r="B143" s="34" t="s">
        <v>397</v>
      </c>
      <c r="C143" s="34" t="s">
        <v>395</v>
      </c>
      <c r="D143" s="34" t="s">
        <v>395</v>
      </c>
      <c r="E143" s="259">
        <v>5</v>
      </c>
      <c r="F143" s="259">
        <v>0</v>
      </c>
      <c r="G143" s="259">
        <v>0</v>
      </c>
      <c r="H143" s="259">
        <f t="shared" si="15"/>
        <v>-150</v>
      </c>
      <c r="I143" s="259">
        <f t="shared" si="16"/>
        <v>0</v>
      </c>
      <c r="J143" s="259">
        <f t="shared" si="17"/>
        <v>0</v>
      </c>
      <c r="K143" s="259">
        <v>14</v>
      </c>
      <c r="L143" s="259" t="s">
        <v>394</v>
      </c>
      <c r="M143" s="259">
        <v>3</v>
      </c>
      <c r="N143" s="263">
        <f>_xlfn.AGGREGATE(3,5,MPT[[#This Row],[Vector Group]])</f>
        <v>0</v>
      </c>
      <c r="O143"/>
      <c r="S143" s="258"/>
    </row>
    <row r="144" spans="1:19" hidden="1" x14ac:dyDescent="0.25">
      <c r="A144" s="211" t="str">
        <f t="shared" si="18"/>
        <v>D5y0y6</v>
      </c>
      <c r="B144" s="34" t="s">
        <v>397</v>
      </c>
      <c r="C144" s="34" t="s">
        <v>395</v>
      </c>
      <c r="D144" s="34" t="s">
        <v>395</v>
      </c>
      <c r="E144" s="259">
        <v>5</v>
      </c>
      <c r="F144" s="259">
        <v>0</v>
      </c>
      <c r="G144" s="259">
        <v>6</v>
      </c>
      <c r="H144" s="259">
        <f t="shared" si="15"/>
        <v>-150</v>
      </c>
      <c r="I144" s="259">
        <f t="shared" si="16"/>
        <v>0</v>
      </c>
      <c r="J144" s="259">
        <f t="shared" si="17"/>
        <v>180</v>
      </c>
      <c r="K144" s="259">
        <v>14</v>
      </c>
      <c r="L144" s="259" t="s">
        <v>394</v>
      </c>
      <c r="M144" s="259">
        <v>3</v>
      </c>
      <c r="N144" s="263">
        <f>_xlfn.AGGREGATE(3,5,MPT[[#This Row],[Vector Group]])</f>
        <v>0</v>
      </c>
      <c r="O144"/>
      <c r="S144" s="258"/>
    </row>
    <row r="145" spans="1:19" hidden="1" x14ac:dyDescent="0.25">
      <c r="A145" s="211" t="str">
        <f t="shared" si="18"/>
        <v>D5y6y0</v>
      </c>
      <c r="B145" s="34" t="s">
        <v>397</v>
      </c>
      <c r="C145" s="34" t="s">
        <v>395</v>
      </c>
      <c r="D145" s="34" t="s">
        <v>395</v>
      </c>
      <c r="E145" s="259">
        <v>5</v>
      </c>
      <c r="F145" s="259">
        <v>6</v>
      </c>
      <c r="G145" s="259">
        <v>0</v>
      </c>
      <c r="H145" s="259">
        <f t="shared" si="15"/>
        <v>-150</v>
      </c>
      <c r="I145" s="259">
        <f t="shared" si="16"/>
        <v>180</v>
      </c>
      <c r="J145" s="259">
        <f t="shared" si="17"/>
        <v>0</v>
      </c>
      <c r="K145" s="259">
        <v>14</v>
      </c>
      <c r="L145" s="259" t="s">
        <v>394</v>
      </c>
      <c r="M145" s="259">
        <v>3</v>
      </c>
      <c r="N145" s="263">
        <f>_xlfn.AGGREGATE(3,5,MPT[[#This Row],[Vector Group]])</f>
        <v>0</v>
      </c>
      <c r="O145"/>
      <c r="S145" s="258"/>
    </row>
    <row r="146" spans="1:19" hidden="1" x14ac:dyDescent="0.25">
      <c r="A146" s="211" t="str">
        <f t="shared" si="18"/>
        <v>D5y6y6</v>
      </c>
      <c r="B146" s="34" t="s">
        <v>397</v>
      </c>
      <c r="C146" s="34" t="s">
        <v>395</v>
      </c>
      <c r="D146" s="34" t="s">
        <v>395</v>
      </c>
      <c r="E146" s="259">
        <v>5</v>
      </c>
      <c r="F146" s="259">
        <v>6</v>
      </c>
      <c r="G146" s="259">
        <v>6</v>
      </c>
      <c r="H146" s="259">
        <f t="shared" si="15"/>
        <v>-150</v>
      </c>
      <c r="I146" s="259">
        <f t="shared" si="16"/>
        <v>180</v>
      </c>
      <c r="J146" s="259">
        <f t="shared" si="17"/>
        <v>180</v>
      </c>
      <c r="K146" s="259">
        <v>14</v>
      </c>
      <c r="L146" s="259" t="s">
        <v>394</v>
      </c>
      <c r="M146" s="259">
        <v>3</v>
      </c>
      <c r="N146" s="263">
        <f>_xlfn.AGGREGATE(3,5,MPT[[#This Row],[Vector Group]])</f>
        <v>0</v>
      </c>
      <c r="O146"/>
      <c r="S146" s="258"/>
    </row>
    <row r="147" spans="1:19" hidden="1" x14ac:dyDescent="0.25">
      <c r="A147" s="211" t="str">
        <f t="shared" si="18"/>
        <v>D7y0y0</v>
      </c>
      <c r="B147" s="34" t="s">
        <v>397</v>
      </c>
      <c r="C147" s="34" t="s">
        <v>395</v>
      </c>
      <c r="D147" s="34" t="s">
        <v>395</v>
      </c>
      <c r="E147" s="259">
        <v>7</v>
      </c>
      <c r="F147" s="259">
        <v>0</v>
      </c>
      <c r="G147" s="259">
        <v>0</v>
      </c>
      <c r="H147" s="259">
        <f t="shared" si="15"/>
        <v>150</v>
      </c>
      <c r="I147" s="259">
        <f t="shared" si="16"/>
        <v>0</v>
      </c>
      <c r="J147" s="259">
        <f t="shared" si="17"/>
        <v>0</v>
      </c>
      <c r="K147" s="259">
        <v>14</v>
      </c>
      <c r="L147" s="259" t="s">
        <v>394</v>
      </c>
      <c r="M147" s="259">
        <v>3</v>
      </c>
      <c r="N147" s="263">
        <f>_xlfn.AGGREGATE(3,5,MPT[[#This Row],[Vector Group]])</f>
        <v>0</v>
      </c>
      <c r="O147"/>
      <c r="S147" s="258"/>
    </row>
    <row r="148" spans="1:19" hidden="1" x14ac:dyDescent="0.25">
      <c r="A148" s="211" t="str">
        <f t="shared" si="18"/>
        <v>D7y0y6</v>
      </c>
      <c r="B148" s="34" t="s">
        <v>397</v>
      </c>
      <c r="C148" s="34" t="s">
        <v>395</v>
      </c>
      <c r="D148" s="34" t="s">
        <v>395</v>
      </c>
      <c r="E148" s="259">
        <v>7</v>
      </c>
      <c r="F148" s="259">
        <v>0</v>
      </c>
      <c r="G148" s="259">
        <v>6</v>
      </c>
      <c r="H148" s="259">
        <f t="shared" si="15"/>
        <v>150</v>
      </c>
      <c r="I148" s="259">
        <f t="shared" si="16"/>
        <v>0</v>
      </c>
      <c r="J148" s="259">
        <f t="shared" si="17"/>
        <v>180</v>
      </c>
      <c r="K148" s="259">
        <v>14</v>
      </c>
      <c r="L148" s="259" t="s">
        <v>394</v>
      </c>
      <c r="M148" s="259">
        <v>3</v>
      </c>
      <c r="N148" s="263">
        <f>_xlfn.AGGREGATE(3,5,MPT[[#This Row],[Vector Group]])</f>
        <v>0</v>
      </c>
      <c r="O148"/>
      <c r="S148" s="258"/>
    </row>
    <row r="149" spans="1:19" hidden="1" x14ac:dyDescent="0.25">
      <c r="A149" s="211" t="str">
        <f t="shared" si="18"/>
        <v>D7y6y0</v>
      </c>
      <c r="B149" s="34" t="s">
        <v>397</v>
      </c>
      <c r="C149" s="34" t="s">
        <v>395</v>
      </c>
      <c r="D149" s="34" t="s">
        <v>395</v>
      </c>
      <c r="E149" s="259">
        <v>7</v>
      </c>
      <c r="F149" s="259">
        <v>6</v>
      </c>
      <c r="G149" s="259">
        <v>0</v>
      </c>
      <c r="H149" s="259">
        <f t="shared" si="15"/>
        <v>150</v>
      </c>
      <c r="I149" s="259">
        <f t="shared" si="16"/>
        <v>180</v>
      </c>
      <c r="J149" s="259">
        <f t="shared" si="17"/>
        <v>0</v>
      </c>
      <c r="K149" s="259">
        <v>14</v>
      </c>
      <c r="L149" s="259" t="s">
        <v>394</v>
      </c>
      <c r="M149" s="259">
        <v>3</v>
      </c>
      <c r="N149" s="263">
        <f>_xlfn.AGGREGATE(3,5,MPT[[#This Row],[Vector Group]])</f>
        <v>0</v>
      </c>
      <c r="O149"/>
      <c r="S149" s="258"/>
    </row>
    <row r="150" spans="1:19" hidden="1" x14ac:dyDescent="0.25">
      <c r="A150" s="211" t="str">
        <f t="shared" si="18"/>
        <v>D7y6y6</v>
      </c>
      <c r="B150" s="34" t="s">
        <v>397</v>
      </c>
      <c r="C150" s="34" t="s">
        <v>395</v>
      </c>
      <c r="D150" s="34" t="s">
        <v>395</v>
      </c>
      <c r="E150" s="259">
        <v>7</v>
      </c>
      <c r="F150" s="259">
        <v>6</v>
      </c>
      <c r="G150" s="259">
        <v>6</v>
      </c>
      <c r="H150" s="259">
        <f t="shared" si="15"/>
        <v>150</v>
      </c>
      <c r="I150" s="259">
        <f t="shared" si="16"/>
        <v>180</v>
      </c>
      <c r="J150" s="259">
        <f t="shared" si="17"/>
        <v>180</v>
      </c>
      <c r="K150" s="259">
        <v>14</v>
      </c>
      <c r="L150" s="259" t="s">
        <v>394</v>
      </c>
      <c r="M150" s="259">
        <v>3</v>
      </c>
      <c r="N150" s="263">
        <f>_xlfn.AGGREGATE(3,5,MPT[[#This Row],[Vector Group]])</f>
        <v>0</v>
      </c>
      <c r="O150"/>
      <c r="S150" s="258"/>
    </row>
    <row r="151" spans="1:19" hidden="1" x14ac:dyDescent="0.25">
      <c r="A151" s="211" t="str">
        <f t="shared" si="18"/>
        <v>D11y0y0</v>
      </c>
      <c r="B151" s="34" t="s">
        <v>397</v>
      </c>
      <c r="C151" s="34" t="s">
        <v>395</v>
      </c>
      <c r="D151" s="34" t="s">
        <v>395</v>
      </c>
      <c r="E151" s="259">
        <v>11</v>
      </c>
      <c r="F151" s="259">
        <v>0</v>
      </c>
      <c r="G151" s="259">
        <v>0</v>
      </c>
      <c r="H151" s="259">
        <f t="shared" si="15"/>
        <v>30</v>
      </c>
      <c r="I151" s="259">
        <f t="shared" si="16"/>
        <v>0</v>
      </c>
      <c r="J151" s="259">
        <f t="shared" si="17"/>
        <v>0</v>
      </c>
      <c r="K151" s="259">
        <v>14</v>
      </c>
      <c r="L151" s="259" t="s">
        <v>394</v>
      </c>
      <c r="M151" s="259">
        <v>3</v>
      </c>
      <c r="N151" s="263">
        <f>_xlfn.AGGREGATE(3,5,MPT[[#This Row],[Vector Group]])</f>
        <v>0</v>
      </c>
      <c r="O151"/>
      <c r="S151" s="258"/>
    </row>
    <row r="152" spans="1:19" hidden="1" x14ac:dyDescent="0.25">
      <c r="A152" s="211" t="str">
        <f t="shared" si="18"/>
        <v>D11y0y6</v>
      </c>
      <c r="B152" s="34" t="s">
        <v>397</v>
      </c>
      <c r="C152" s="34" t="s">
        <v>395</v>
      </c>
      <c r="D152" s="34" t="s">
        <v>395</v>
      </c>
      <c r="E152" s="259">
        <v>11</v>
      </c>
      <c r="F152" s="259">
        <v>0</v>
      </c>
      <c r="G152" s="259">
        <v>6</v>
      </c>
      <c r="H152" s="259">
        <f t="shared" si="15"/>
        <v>30</v>
      </c>
      <c r="I152" s="259">
        <f t="shared" si="16"/>
        <v>0</v>
      </c>
      <c r="J152" s="259">
        <f t="shared" si="17"/>
        <v>180</v>
      </c>
      <c r="K152" s="259">
        <v>14</v>
      </c>
      <c r="L152" s="259" t="s">
        <v>394</v>
      </c>
      <c r="M152" s="259">
        <v>3</v>
      </c>
      <c r="N152" s="263">
        <f>_xlfn.AGGREGATE(3,5,MPT[[#This Row],[Vector Group]])</f>
        <v>0</v>
      </c>
      <c r="O152"/>
      <c r="S152" s="258"/>
    </row>
    <row r="153" spans="1:19" hidden="1" x14ac:dyDescent="0.25">
      <c r="A153" s="211" t="str">
        <f t="shared" si="18"/>
        <v>D11y6y0</v>
      </c>
      <c r="B153" s="34" t="s">
        <v>397</v>
      </c>
      <c r="C153" s="34" t="s">
        <v>395</v>
      </c>
      <c r="D153" s="34" t="s">
        <v>395</v>
      </c>
      <c r="E153" s="259">
        <v>11</v>
      </c>
      <c r="F153" s="259">
        <v>6</v>
      </c>
      <c r="G153" s="259">
        <v>0</v>
      </c>
      <c r="H153" s="259">
        <f t="shared" si="15"/>
        <v>30</v>
      </c>
      <c r="I153" s="259">
        <f t="shared" si="16"/>
        <v>180</v>
      </c>
      <c r="J153" s="259">
        <f t="shared" si="17"/>
        <v>0</v>
      </c>
      <c r="K153" s="259">
        <v>14</v>
      </c>
      <c r="L153" s="259" t="s">
        <v>394</v>
      </c>
      <c r="M153" s="259">
        <v>3</v>
      </c>
      <c r="N153" s="263">
        <f>_xlfn.AGGREGATE(3,5,MPT[[#This Row],[Vector Group]])</f>
        <v>0</v>
      </c>
      <c r="O153"/>
      <c r="S153" s="258"/>
    </row>
    <row r="154" spans="1:19" hidden="1" x14ac:dyDescent="0.25">
      <c r="A154" s="211" t="str">
        <f t="shared" si="18"/>
        <v>D11y6y6</v>
      </c>
      <c r="B154" s="34" t="s">
        <v>397</v>
      </c>
      <c r="C154" s="34" t="s">
        <v>395</v>
      </c>
      <c r="D154" s="34" t="s">
        <v>395</v>
      </c>
      <c r="E154" s="259">
        <v>11</v>
      </c>
      <c r="F154" s="259">
        <v>6</v>
      </c>
      <c r="G154" s="259">
        <v>6</v>
      </c>
      <c r="H154" s="259">
        <f t="shared" si="15"/>
        <v>30</v>
      </c>
      <c r="I154" s="259">
        <f t="shared" si="16"/>
        <v>180</v>
      </c>
      <c r="J154" s="259">
        <f t="shared" si="17"/>
        <v>180</v>
      </c>
      <c r="K154" s="259">
        <v>14</v>
      </c>
      <c r="L154" s="259" t="s">
        <v>394</v>
      </c>
      <c r="M154" s="259">
        <v>3</v>
      </c>
      <c r="N154" s="263">
        <f>_xlfn.AGGREGATE(3,5,MPT[[#This Row],[Vector Group]])</f>
        <v>0</v>
      </c>
      <c r="O154"/>
      <c r="S154" s="258"/>
    </row>
    <row r="155" spans="1:19" hidden="1" x14ac:dyDescent="0.25">
      <c r="A155" s="211" t="str">
        <f t="shared" si="18"/>
        <v>D1y0d1</v>
      </c>
      <c r="B155" s="34" t="s">
        <v>397</v>
      </c>
      <c r="C155" s="34" t="s">
        <v>395</v>
      </c>
      <c r="D155" s="34" t="s">
        <v>396</v>
      </c>
      <c r="E155" s="259">
        <v>1</v>
      </c>
      <c r="F155" s="259">
        <v>0</v>
      </c>
      <c r="G155" s="259">
        <v>1</v>
      </c>
      <c r="H155" s="259">
        <f t="shared" si="15"/>
        <v>-30</v>
      </c>
      <c r="I155" s="259">
        <f t="shared" si="16"/>
        <v>0</v>
      </c>
      <c r="J155" s="259">
        <f t="shared" si="17"/>
        <v>-30</v>
      </c>
      <c r="K155" s="259">
        <v>14</v>
      </c>
      <c r="L155" s="259" t="s">
        <v>394</v>
      </c>
      <c r="M155" s="259">
        <v>3</v>
      </c>
      <c r="N155" s="263">
        <f>_xlfn.AGGREGATE(3,5,MPT[[#This Row],[Vector Group]])</f>
        <v>0</v>
      </c>
      <c r="O155"/>
      <c r="S155" s="258"/>
    </row>
    <row r="156" spans="1:19" hidden="1" x14ac:dyDescent="0.25">
      <c r="A156" s="211" t="str">
        <f t="shared" si="18"/>
        <v>D1y0d5</v>
      </c>
      <c r="B156" s="34" t="s">
        <v>397</v>
      </c>
      <c r="C156" s="34" t="s">
        <v>395</v>
      </c>
      <c r="D156" s="34" t="s">
        <v>396</v>
      </c>
      <c r="E156" s="259">
        <v>1</v>
      </c>
      <c r="F156" s="259">
        <v>0</v>
      </c>
      <c r="G156" s="259">
        <v>5</v>
      </c>
      <c r="H156" s="259">
        <f t="shared" si="15"/>
        <v>-30</v>
      </c>
      <c r="I156" s="259">
        <f t="shared" si="16"/>
        <v>0</v>
      </c>
      <c r="J156" s="259">
        <f t="shared" si="17"/>
        <v>-150</v>
      </c>
      <c r="K156" s="259">
        <v>14</v>
      </c>
      <c r="L156" s="259" t="s">
        <v>394</v>
      </c>
      <c r="M156" s="259">
        <v>3</v>
      </c>
      <c r="N156" s="263">
        <f>_xlfn.AGGREGATE(3,5,MPT[[#This Row],[Vector Group]])</f>
        <v>0</v>
      </c>
      <c r="O156"/>
      <c r="S156" s="258"/>
    </row>
    <row r="157" spans="1:19" hidden="1" x14ac:dyDescent="0.25">
      <c r="A157" s="211" t="str">
        <f t="shared" si="18"/>
        <v>D1y0d7</v>
      </c>
      <c r="B157" s="34" t="s">
        <v>397</v>
      </c>
      <c r="C157" s="34" t="s">
        <v>395</v>
      </c>
      <c r="D157" s="34" t="s">
        <v>396</v>
      </c>
      <c r="E157" s="259">
        <v>1</v>
      </c>
      <c r="F157" s="259">
        <v>0</v>
      </c>
      <c r="G157" s="259">
        <v>7</v>
      </c>
      <c r="H157" s="259">
        <f t="shared" si="15"/>
        <v>-30</v>
      </c>
      <c r="I157" s="259">
        <f t="shared" si="16"/>
        <v>0</v>
      </c>
      <c r="J157" s="259">
        <f t="shared" si="17"/>
        <v>150</v>
      </c>
      <c r="K157" s="259">
        <v>14</v>
      </c>
      <c r="L157" s="259" t="s">
        <v>394</v>
      </c>
      <c r="M157" s="259">
        <v>3</v>
      </c>
      <c r="N157" s="263">
        <f>_xlfn.AGGREGATE(3,5,MPT[[#This Row],[Vector Group]])</f>
        <v>0</v>
      </c>
      <c r="O157"/>
      <c r="S157" s="258"/>
    </row>
    <row r="158" spans="1:19" hidden="1" x14ac:dyDescent="0.25">
      <c r="A158" s="211" t="str">
        <f t="shared" si="18"/>
        <v>D1y0d11</v>
      </c>
      <c r="B158" s="34" t="s">
        <v>397</v>
      </c>
      <c r="C158" s="34" t="s">
        <v>395</v>
      </c>
      <c r="D158" s="34" t="s">
        <v>396</v>
      </c>
      <c r="E158" s="259">
        <v>1</v>
      </c>
      <c r="F158" s="259">
        <v>0</v>
      </c>
      <c r="G158" s="259">
        <v>11</v>
      </c>
      <c r="H158" s="259">
        <f t="shared" si="15"/>
        <v>-30</v>
      </c>
      <c r="I158" s="259">
        <f t="shared" si="16"/>
        <v>0</v>
      </c>
      <c r="J158" s="259">
        <f t="shared" si="17"/>
        <v>30</v>
      </c>
      <c r="K158" s="259">
        <v>14</v>
      </c>
      <c r="L158" s="259" t="s">
        <v>394</v>
      </c>
      <c r="M158" s="259">
        <v>3</v>
      </c>
      <c r="N158" s="263">
        <f>_xlfn.AGGREGATE(3,5,MPT[[#This Row],[Vector Group]])</f>
        <v>0</v>
      </c>
      <c r="O158"/>
      <c r="S158" s="258"/>
    </row>
    <row r="159" spans="1:19" hidden="1" x14ac:dyDescent="0.25">
      <c r="A159" s="211" t="str">
        <f t="shared" si="18"/>
        <v>D1y6d1</v>
      </c>
      <c r="B159" s="34" t="s">
        <v>397</v>
      </c>
      <c r="C159" s="34" t="s">
        <v>395</v>
      </c>
      <c r="D159" s="34" t="s">
        <v>396</v>
      </c>
      <c r="E159" s="259">
        <v>1</v>
      </c>
      <c r="F159" s="259">
        <v>6</v>
      </c>
      <c r="G159" s="259">
        <v>1</v>
      </c>
      <c r="H159" s="259">
        <f t="shared" si="15"/>
        <v>-30</v>
      </c>
      <c r="I159" s="259">
        <f t="shared" si="16"/>
        <v>180</v>
      </c>
      <c r="J159" s="259">
        <f t="shared" si="17"/>
        <v>-30</v>
      </c>
      <c r="K159" s="259">
        <v>14</v>
      </c>
      <c r="L159" s="259" t="s">
        <v>394</v>
      </c>
      <c r="M159" s="259">
        <v>3</v>
      </c>
      <c r="N159" s="263">
        <f>_xlfn.AGGREGATE(3,5,MPT[[#This Row],[Vector Group]])</f>
        <v>0</v>
      </c>
      <c r="O159"/>
      <c r="S159" s="258"/>
    </row>
    <row r="160" spans="1:19" hidden="1" x14ac:dyDescent="0.25">
      <c r="A160" s="211" t="str">
        <f t="shared" si="18"/>
        <v>D1y6d5</v>
      </c>
      <c r="B160" s="34" t="s">
        <v>397</v>
      </c>
      <c r="C160" s="34" t="s">
        <v>395</v>
      </c>
      <c r="D160" s="34" t="s">
        <v>396</v>
      </c>
      <c r="E160" s="259">
        <v>1</v>
      </c>
      <c r="F160" s="259">
        <v>6</v>
      </c>
      <c r="G160" s="259">
        <v>5</v>
      </c>
      <c r="H160" s="259">
        <f t="shared" si="15"/>
        <v>-30</v>
      </c>
      <c r="I160" s="259">
        <f t="shared" si="16"/>
        <v>180</v>
      </c>
      <c r="J160" s="259">
        <f t="shared" si="17"/>
        <v>-150</v>
      </c>
      <c r="K160" s="259">
        <v>14</v>
      </c>
      <c r="L160" s="259" t="s">
        <v>394</v>
      </c>
      <c r="M160" s="259">
        <v>3</v>
      </c>
      <c r="N160" s="263">
        <f>_xlfn.AGGREGATE(3,5,MPT[[#This Row],[Vector Group]])</f>
        <v>0</v>
      </c>
      <c r="O160"/>
      <c r="S160" s="258"/>
    </row>
    <row r="161" spans="1:19" hidden="1" x14ac:dyDescent="0.25">
      <c r="A161" s="211" t="str">
        <f t="shared" si="18"/>
        <v>D1y6d7</v>
      </c>
      <c r="B161" s="34" t="s">
        <v>397</v>
      </c>
      <c r="C161" s="34" t="s">
        <v>395</v>
      </c>
      <c r="D161" s="34" t="s">
        <v>396</v>
      </c>
      <c r="E161" s="259">
        <v>1</v>
      </c>
      <c r="F161" s="259">
        <v>6</v>
      </c>
      <c r="G161" s="259">
        <v>7</v>
      </c>
      <c r="H161" s="259">
        <f t="shared" si="15"/>
        <v>-30</v>
      </c>
      <c r="I161" s="259">
        <f t="shared" si="16"/>
        <v>180</v>
      </c>
      <c r="J161" s="259">
        <f t="shared" si="17"/>
        <v>150</v>
      </c>
      <c r="K161" s="259">
        <v>14</v>
      </c>
      <c r="L161" s="259" t="s">
        <v>394</v>
      </c>
      <c r="M161" s="259">
        <v>3</v>
      </c>
      <c r="N161" s="263">
        <f>_xlfn.AGGREGATE(3,5,MPT[[#This Row],[Vector Group]])</f>
        <v>0</v>
      </c>
      <c r="O161"/>
      <c r="S161" s="258"/>
    </row>
    <row r="162" spans="1:19" hidden="1" x14ac:dyDescent="0.25">
      <c r="A162" s="211" t="str">
        <f t="shared" si="18"/>
        <v>D1y6d11</v>
      </c>
      <c r="B162" s="34" t="s">
        <v>397</v>
      </c>
      <c r="C162" s="34" t="s">
        <v>395</v>
      </c>
      <c r="D162" s="34" t="s">
        <v>396</v>
      </c>
      <c r="E162" s="259">
        <v>1</v>
      </c>
      <c r="F162" s="259">
        <v>6</v>
      </c>
      <c r="G162" s="259">
        <v>11</v>
      </c>
      <c r="H162" s="259">
        <f t="shared" si="15"/>
        <v>-30</v>
      </c>
      <c r="I162" s="259">
        <f t="shared" si="16"/>
        <v>180</v>
      </c>
      <c r="J162" s="259">
        <f t="shared" si="17"/>
        <v>30</v>
      </c>
      <c r="K162" s="259">
        <v>14</v>
      </c>
      <c r="L162" s="259" t="s">
        <v>394</v>
      </c>
      <c r="M162" s="259">
        <v>3</v>
      </c>
      <c r="N162" s="263">
        <f>_xlfn.AGGREGATE(3,5,MPT[[#This Row],[Vector Group]])</f>
        <v>0</v>
      </c>
      <c r="O162"/>
      <c r="S162" s="258"/>
    </row>
    <row r="163" spans="1:19" hidden="1" x14ac:dyDescent="0.25">
      <c r="A163" s="211" t="str">
        <f t="shared" si="18"/>
        <v>D5y0d1</v>
      </c>
      <c r="B163" s="34" t="s">
        <v>397</v>
      </c>
      <c r="C163" s="34" t="s">
        <v>395</v>
      </c>
      <c r="D163" s="34" t="s">
        <v>396</v>
      </c>
      <c r="E163" s="259">
        <v>5</v>
      </c>
      <c r="F163" s="259">
        <v>0</v>
      </c>
      <c r="G163" s="259">
        <v>1</v>
      </c>
      <c r="H163" s="259">
        <f t="shared" si="15"/>
        <v>-150</v>
      </c>
      <c r="I163" s="259">
        <f t="shared" si="16"/>
        <v>0</v>
      </c>
      <c r="J163" s="259">
        <f t="shared" si="17"/>
        <v>-30</v>
      </c>
      <c r="K163" s="259">
        <v>14</v>
      </c>
      <c r="L163" s="259" t="s">
        <v>394</v>
      </c>
      <c r="M163" s="259">
        <v>3</v>
      </c>
      <c r="N163" s="263">
        <f>_xlfn.AGGREGATE(3,5,MPT[[#This Row],[Vector Group]])</f>
        <v>0</v>
      </c>
      <c r="O163"/>
      <c r="S163" s="258"/>
    </row>
    <row r="164" spans="1:19" hidden="1" x14ac:dyDescent="0.25">
      <c r="A164" s="211" t="str">
        <f t="shared" si="18"/>
        <v>D5y0d5</v>
      </c>
      <c r="B164" s="34" t="s">
        <v>397</v>
      </c>
      <c r="C164" s="34" t="s">
        <v>395</v>
      </c>
      <c r="D164" s="34" t="s">
        <v>396</v>
      </c>
      <c r="E164" s="259">
        <v>5</v>
      </c>
      <c r="F164" s="259">
        <v>0</v>
      </c>
      <c r="G164" s="259">
        <v>5</v>
      </c>
      <c r="H164" s="259">
        <f t="shared" si="15"/>
        <v>-150</v>
      </c>
      <c r="I164" s="259">
        <f t="shared" si="16"/>
        <v>0</v>
      </c>
      <c r="J164" s="259">
        <f t="shared" si="17"/>
        <v>-150</v>
      </c>
      <c r="K164" s="259">
        <v>14</v>
      </c>
      <c r="L164" s="259" t="s">
        <v>394</v>
      </c>
      <c r="M164" s="259">
        <v>3</v>
      </c>
      <c r="N164" s="263">
        <f>_xlfn.AGGREGATE(3,5,MPT[[#This Row],[Vector Group]])</f>
        <v>0</v>
      </c>
      <c r="O164"/>
      <c r="S164" s="258"/>
    </row>
    <row r="165" spans="1:19" hidden="1" x14ac:dyDescent="0.25">
      <c r="A165" s="211" t="str">
        <f t="shared" si="18"/>
        <v>D5y0d7</v>
      </c>
      <c r="B165" s="34" t="s">
        <v>397</v>
      </c>
      <c r="C165" s="34" t="s">
        <v>395</v>
      </c>
      <c r="D165" s="34" t="s">
        <v>396</v>
      </c>
      <c r="E165" s="259">
        <v>5</v>
      </c>
      <c r="F165" s="259">
        <v>0</v>
      </c>
      <c r="G165" s="259">
        <v>7</v>
      </c>
      <c r="H165" s="259">
        <f t="shared" si="15"/>
        <v>-150</v>
      </c>
      <c r="I165" s="259">
        <f t="shared" si="16"/>
        <v>0</v>
      </c>
      <c r="J165" s="259">
        <f t="shared" si="17"/>
        <v>150</v>
      </c>
      <c r="K165" s="259">
        <v>14</v>
      </c>
      <c r="L165" s="259" t="s">
        <v>394</v>
      </c>
      <c r="M165" s="259">
        <v>3</v>
      </c>
      <c r="N165" s="263">
        <f>_xlfn.AGGREGATE(3,5,MPT[[#This Row],[Vector Group]])</f>
        <v>0</v>
      </c>
      <c r="O165"/>
      <c r="S165" s="258"/>
    </row>
    <row r="166" spans="1:19" hidden="1" x14ac:dyDescent="0.25">
      <c r="A166" s="211" t="str">
        <f t="shared" si="18"/>
        <v>D5y0d11</v>
      </c>
      <c r="B166" s="34" t="s">
        <v>397</v>
      </c>
      <c r="C166" s="34" t="s">
        <v>395</v>
      </c>
      <c r="D166" s="34" t="s">
        <v>396</v>
      </c>
      <c r="E166" s="259">
        <v>5</v>
      </c>
      <c r="F166" s="259">
        <v>0</v>
      </c>
      <c r="G166" s="259">
        <v>11</v>
      </c>
      <c r="H166" s="259">
        <f t="shared" si="15"/>
        <v>-150</v>
      </c>
      <c r="I166" s="259">
        <f t="shared" si="16"/>
        <v>0</v>
      </c>
      <c r="J166" s="259">
        <f t="shared" si="17"/>
        <v>30</v>
      </c>
      <c r="K166" s="259">
        <v>14</v>
      </c>
      <c r="L166" s="259" t="s">
        <v>394</v>
      </c>
      <c r="M166" s="259">
        <v>3</v>
      </c>
      <c r="N166" s="263">
        <f>_xlfn.AGGREGATE(3,5,MPT[[#This Row],[Vector Group]])</f>
        <v>0</v>
      </c>
      <c r="O166"/>
      <c r="S166" s="258"/>
    </row>
    <row r="167" spans="1:19" hidden="1" x14ac:dyDescent="0.25">
      <c r="A167" s="211" t="str">
        <f t="shared" si="18"/>
        <v>D5y6d1</v>
      </c>
      <c r="B167" s="34" t="s">
        <v>397</v>
      </c>
      <c r="C167" s="34" t="s">
        <v>395</v>
      </c>
      <c r="D167" s="34" t="s">
        <v>396</v>
      </c>
      <c r="E167" s="259">
        <v>5</v>
      </c>
      <c r="F167" s="259">
        <v>6</v>
      </c>
      <c r="G167" s="259">
        <v>1</v>
      </c>
      <c r="H167" s="259">
        <f t="shared" si="15"/>
        <v>-150</v>
      </c>
      <c r="I167" s="259">
        <f t="shared" si="16"/>
        <v>180</v>
      </c>
      <c r="J167" s="259">
        <f t="shared" si="17"/>
        <v>-30</v>
      </c>
      <c r="K167" s="259">
        <v>14</v>
      </c>
      <c r="L167" s="259" t="s">
        <v>394</v>
      </c>
      <c r="M167" s="259">
        <v>3</v>
      </c>
      <c r="N167" s="263">
        <f>_xlfn.AGGREGATE(3,5,MPT[[#This Row],[Vector Group]])</f>
        <v>0</v>
      </c>
      <c r="O167"/>
      <c r="S167" s="258"/>
    </row>
    <row r="168" spans="1:19" hidden="1" x14ac:dyDescent="0.25">
      <c r="A168" s="211" t="str">
        <f t="shared" si="18"/>
        <v>D5y6d5</v>
      </c>
      <c r="B168" s="34" t="s">
        <v>397</v>
      </c>
      <c r="C168" s="34" t="s">
        <v>395</v>
      </c>
      <c r="D168" s="34" t="s">
        <v>396</v>
      </c>
      <c r="E168" s="259">
        <v>5</v>
      </c>
      <c r="F168" s="259">
        <v>6</v>
      </c>
      <c r="G168" s="259">
        <v>5</v>
      </c>
      <c r="H168" s="259">
        <f t="shared" si="15"/>
        <v>-150</v>
      </c>
      <c r="I168" s="259">
        <f t="shared" si="16"/>
        <v>180</v>
      </c>
      <c r="J168" s="259">
        <f t="shared" si="17"/>
        <v>-150</v>
      </c>
      <c r="K168" s="259">
        <v>14</v>
      </c>
      <c r="L168" s="259" t="s">
        <v>394</v>
      </c>
      <c r="M168" s="259">
        <v>3</v>
      </c>
      <c r="N168" s="263">
        <f>_xlfn.AGGREGATE(3,5,MPT[[#This Row],[Vector Group]])</f>
        <v>0</v>
      </c>
      <c r="O168"/>
      <c r="S168" s="258"/>
    </row>
    <row r="169" spans="1:19" hidden="1" x14ac:dyDescent="0.25">
      <c r="A169" s="211" t="str">
        <f t="shared" si="18"/>
        <v>D5y6d7</v>
      </c>
      <c r="B169" s="34" t="s">
        <v>397</v>
      </c>
      <c r="C169" s="34" t="s">
        <v>395</v>
      </c>
      <c r="D169" s="34" t="s">
        <v>396</v>
      </c>
      <c r="E169" s="259">
        <v>5</v>
      </c>
      <c r="F169" s="259">
        <v>6</v>
      </c>
      <c r="G169" s="259">
        <v>7</v>
      </c>
      <c r="H169" s="259">
        <f t="shared" si="15"/>
        <v>-150</v>
      </c>
      <c r="I169" s="259">
        <f t="shared" si="16"/>
        <v>180</v>
      </c>
      <c r="J169" s="259">
        <f t="shared" si="17"/>
        <v>150</v>
      </c>
      <c r="K169" s="259">
        <v>14</v>
      </c>
      <c r="L169" s="259" t="s">
        <v>394</v>
      </c>
      <c r="M169" s="259">
        <v>3</v>
      </c>
      <c r="N169" s="263">
        <f>_xlfn.AGGREGATE(3,5,MPT[[#This Row],[Vector Group]])</f>
        <v>0</v>
      </c>
      <c r="O169"/>
      <c r="S169" s="258"/>
    </row>
    <row r="170" spans="1:19" hidden="1" x14ac:dyDescent="0.25">
      <c r="A170" s="211" t="str">
        <f t="shared" si="18"/>
        <v>D5y6d11</v>
      </c>
      <c r="B170" s="34" t="s">
        <v>397</v>
      </c>
      <c r="C170" s="34" t="s">
        <v>395</v>
      </c>
      <c r="D170" s="34" t="s">
        <v>396</v>
      </c>
      <c r="E170" s="259">
        <v>5</v>
      </c>
      <c r="F170" s="259">
        <v>6</v>
      </c>
      <c r="G170" s="259">
        <v>11</v>
      </c>
      <c r="H170" s="259">
        <f t="shared" si="15"/>
        <v>-150</v>
      </c>
      <c r="I170" s="259">
        <f t="shared" si="16"/>
        <v>180</v>
      </c>
      <c r="J170" s="259">
        <f t="shared" si="17"/>
        <v>30</v>
      </c>
      <c r="K170" s="259">
        <v>14</v>
      </c>
      <c r="L170" s="259" t="s">
        <v>394</v>
      </c>
      <c r="M170" s="259">
        <v>3</v>
      </c>
      <c r="N170" s="263">
        <f>_xlfn.AGGREGATE(3,5,MPT[[#This Row],[Vector Group]])</f>
        <v>0</v>
      </c>
      <c r="O170"/>
      <c r="S170" s="258"/>
    </row>
    <row r="171" spans="1:19" hidden="1" x14ac:dyDescent="0.25">
      <c r="A171" s="211" t="str">
        <f t="shared" si="18"/>
        <v>D7y0d1</v>
      </c>
      <c r="B171" s="34" t="s">
        <v>397</v>
      </c>
      <c r="C171" s="34" t="s">
        <v>395</v>
      </c>
      <c r="D171" s="34" t="s">
        <v>396</v>
      </c>
      <c r="E171" s="259">
        <v>7</v>
      </c>
      <c r="F171" s="259">
        <v>0</v>
      </c>
      <c r="G171" s="259">
        <v>1</v>
      </c>
      <c r="H171" s="259">
        <f t="shared" si="15"/>
        <v>150</v>
      </c>
      <c r="I171" s="259">
        <f t="shared" si="16"/>
        <v>0</v>
      </c>
      <c r="J171" s="259">
        <f t="shared" si="17"/>
        <v>-30</v>
      </c>
      <c r="K171" s="259">
        <v>14</v>
      </c>
      <c r="L171" s="259" t="s">
        <v>394</v>
      </c>
      <c r="M171" s="259">
        <v>3</v>
      </c>
      <c r="N171" s="263">
        <f>_xlfn.AGGREGATE(3,5,MPT[[#This Row],[Vector Group]])</f>
        <v>0</v>
      </c>
      <c r="O171"/>
      <c r="S171" s="258"/>
    </row>
    <row r="172" spans="1:19" hidden="1" x14ac:dyDescent="0.25">
      <c r="A172" s="211" t="str">
        <f t="shared" si="18"/>
        <v>D7y0d5</v>
      </c>
      <c r="B172" s="34" t="s">
        <v>397</v>
      </c>
      <c r="C172" s="34" t="s">
        <v>395</v>
      </c>
      <c r="D172" s="34" t="s">
        <v>396</v>
      </c>
      <c r="E172" s="259">
        <v>7</v>
      </c>
      <c r="F172" s="259">
        <v>0</v>
      </c>
      <c r="G172" s="259">
        <v>5</v>
      </c>
      <c r="H172" s="259">
        <f t="shared" si="15"/>
        <v>150</v>
      </c>
      <c r="I172" s="259">
        <f t="shared" si="16"/>
        <v>0</v>
      </c>
      <c r="J172" s="259">
        <f t="shared" si="17"/>
        <v>-150</v>
      </c>
      <c r="K172" s="259">
        <v>14</v>
      </c>
      <c r="L172" s="259" t="s">
        <v>394</v>
      </c>
      <c r="M172" s="259">
        <v>3</v>
      </c>
      <c r="N172" s="263">
        <f>_xlfn.AGGREGATE(3,5,MPT[[#This Row],[Vector Group]])</f>
        <v>0</v>
      </c>
      <c r="O172"/>
      <c r="S172" s="258"/>
    </row>
    <row r="173" spans="1:19" hidden="1" x14ac:dyDescent="0.25">
      <c r="A173" s="211" t="str">
        <f t="shared" si="18"/>
        <v>D7y0d7</v>
      </c>
      <c r="B173" s="34" t="s">
        <v>397</v>
      </c>
      <c r="C173" s="34" t="s">
        <v>395</v>
      </c>
      <c r="D173" s="34" t="s">
        <v>396</v>
      </c>
      <c r="E173" s="259">
        <v>7</v>
      </c>
      <c r="F173" s="259">
        <v>0</v>
      </c>
      <c r="G173" s="259">
        <v>7</v>
      </c>
      <c r="H173" s="259">
        <f t="shared" si="15"/>
        <v>150</v>
      </c>
      <c r="I173" s="259">
        <f t="shared" si="16"/>
        <v>0</v>
      </c>
      <c r="J173" s="259">
        <f t="shared" si="17"/>
        <v>150</v>
      </c>
      <c r="K173" s="259">
        <v>14</v>
      </c>
      <c r="L173" s="259" t="s">
        <v>394</v>
      </c>
      <c r="M173" s="259">
        <v>3</v>
      </c>
      <c r="N173" s="263">
        <f>_xlfn.AGGREGATE(3,5,MPT[[#This Row],[Vector Group]])</f>
        <v>0</v>
      </c>
      <c r="O173"/>
      <c r="S173" s="258"/>
    </row>
    <row r="174" spans="1:19" hidden="1" x14ac:dyDescent="0.25">
      <c r="A174" s="211" t="str">
        <f t="shared" si="18"/>
        <v>D7y0d11</v>
      </c>
      <c r="B174" s="34" t="s">
        <v>397</v>
      </c>
      <c r="C174" s="34" t="s">
        <v>395</v>
      </c>
      <c r="D174" s="34" t="s">
        <v>396</v>
      </c>
      <c r="E174" s="259">
        <v>7</v>
      </c>
      <c r="F174" s="259">
        <v>0</v>
      </c>
      <c r="G174" s="259">
        <v>11</v>
      </c>
      <c r="H174" s="259">
        <f t="shared" si="15"/>
        <v>150</v>
      </c>
      <c r="I174" s="259">
        <f t="shared" si="16"/>
        <v>0</v>
      </c>
      <c r="J174" s="259">
        <f t="shared" si="17"/>
        <v>30</v>
      </c>
      <c r="K174" s="259">
        <v>14</v>
      </c>
      <c r="L174" s="259" t="s">
        <v>394</v>
      </c>
      <c r="M174" s="259">
        <v>3</v>
      </c>
      <c r="N174" s="263">
        <f>_xlfn.AGGREGATE(3,5,MPT[[#This Row],[Vector Group]])</f>
        <v>0</v>
      </c>
      <c r="O174"/>
      <c r="S174" s="258"/>
    </row>
    <row r="175" spans="1:19" hidden="1" x14ac:dyDescent="0.25">
      <c r="A175" s="211" t="str">
        <f t="shared" si="18"/>
        <v>D7y6d1</v>
      </c>
      <c r="B175" s="34" t="s">
        <v>397</v>
      </c>
      <c r="C175" s="34" t="s">
        <v>395</v>
      </c>
      <c r="D175" s="34" t="s">
        <v>396</v>
      </c>
      <c r="E175" s="259">
        <v>7</v>
      </c>
      <c r="F175" s="259">
        <v>6</v>
      </c>
      <c r="G175" s="259">
        <v>1</v>
      </c>
      <c r="H175" s="259">
        <f t="shared" si="15"/>
        <v>150</v>
      </c>
      <c r="I175" s="259">
        <f t="shared" si="16"/>
        <v>180</v>
      </c>
      <c r="J175" s="259">
        <f t="shared" si="17"/>
        <v>-30</v>
      </c>
      <c r="K175" s="259">
        <v>14</v>
      </c>
      <c r="L175" s="259" t="s">
        <v>394</v>
      </c>
      <c r="M175" s="259">
        <v>3</v>
      </c>
      <c r="N175" s="263">
        <f>_xlfn.AGGREGATE(3,5,MPT[[#This Row],[Vector Group]])</f>
        <v>0</v>
      </c>
      <c r="O175"/>
      <c r="S175" s="258"/>
    </row>
    <row r="176" spans="1:19" hidden="1" x14ac:dyDescent="0.25">
      <c r="A176" s="211" t="str">
        <f t="shared" si="18"/>
        <v>D7y6d5</v>
      </c>
      <c r="B176" s="34" t="s">
        <v>397</v>
      </c>
      <c r="C176" s="34" t="s">
        <v>395</v>
      </c>
      <c r="D176" s="34" t="s">
        <v>396</v>
      </c>
      <c r="E176" s="259">
        <v>7</v>
      </c>
      <c r="F176" s="259">
        <v>6</v>
      </c>
      <c r="G176" s="259">
        <v>5</v>
      </c>
      <c r="H176" s="259">
        <f t="shared" si="15"/>
        <v>150</v>
      </c>
      <c r="I176" s="259">
        <f t="shared" si="16"/>
        <v>180</v>
      </c>
      <c r="J176" s="259">
        <f t="shared" si="17"/>
        <v>-150</v>
      </c>
      <c r="K176" s="259">
        <v>14</v>
      </c>
      <c r="L176" s="259" t="s">
        <v>394</v>
      </c>
      <c r="M176" s="259">
        <v>3</v>
      </c>
      <c r="N176" s="263">
        <f>_xlfn.AGGREGATE(3,5,MPT[[#This Row],[Vector Group]])</f>
        <v>0</v>
      </c>
      <c r="O176"/>
      <c r="S176" s="258"/>
    </row>
    <row r="177" spans="1:19" hidden="1" x14ac:dyDescent="0.25">
      <c r="A177" s="211" t="str">
        <f t="shared" si="18"/>
        <v>D7y6d7</v>
      </c>
      <c r="B177" s="34" t="s">
        <v>397</v>
      </c>
      <c r="C177" s="34" t="s">
        <v>395</v>
      </c>
      <c r="D177" s="34" t="s">
        <v>396</v>
      </c>
      <c r="E177" s="259">
        <v>7</v>
      </c>
      <c r="F177" s="259">
        <v>6</v>
      </c>
      <c r="G177" s="259">
        <v>7</v>
      </c>
      <c r="H177" s="259">
        <f t="shared" si="15"/>
        <v>150</v>
      </c>
      <c r="I177" s="259">
        <f t="shared" si="16"/>
        <v>180</v>
      </c>
      <c r="J177" s="259">
        <f t="shared" si="17"/>
        <v>150</v>
      </c>
      <c r="K177" s="259">
        <v>14</v>
      </c>
      <c r="L177" s="259" t="s">
        <v>394</v>
      </c>
      <c r="M177" s="259">
        <v>3</v>
      </c>
      <c r="N177" s="263">
        <f>_xlfn.AGGREGATE(3,5,MPT[[#This Row],[Vector Group]])</f>
        <v>0</v>
      </c>
      <c r="O177"/>
      <c r="S177" s="258"/>
    </row>
    <row r="178" spans="1:19" hidden="1" x14ac:dyDescent="0.25">
      <c r="A178" s="211" t="str">
        <f t="shared" si="18"/>
        <v>D7y6d11</v>
      </c>
      <c r="B178" s="34" t="s">
        <v>397</v>
      </c>
      <c r="C178" s="34" t="s">
        <v>395</v>
      </c>
      <c r="D178" s="34" t="s">
        <v>396</v>
      </c>
      <c r="E178" s="259">
        <v>7</v>
      </c>
      <c r="F178" s="259">
        <v>6</v>
      </c>
      <c r="G178" s="259">
        <v>11</v>
      </c>
      <c r="H178" s="259">
        <f t="shared" si="15"/>
        <v>150</v>
      </c>
      <c r="I178" s="259">
        <f t="shared" si="16"/>
        <v>180</v>
      </c>
      <c r="J178" s="259">
        <f t="shared" si="17"/>
        <v>30</v>
      </c>
      <c r="K178" s="259">
        <v>14</v>
      </c>
      <c r="L178" s="259" t="s">
        <v>394</v>
      </c>
      <c r="M178" s="259">
        <v>3</v>
      </c>
      <c r="N178" s="263">
        <f>_xlfn.AGGREGATE(3,5,MPT[[#This Row],[Vector Group]])</f>
        <v>0</v>
      </c>
      <c r="O178"/>
      <c r="S178" s="258"/>
    </row>
    <row r="179" spans="1:19" hidden="1" x14ac:dyDescent="0.25">
      <c r="A179" s="211" t="str">
        <f t="shared" si="18"/>
        <v>D11y0d1</v>
      </c>
      <c r="B179" s="34" t="s">
        <v>397</v>
      </c>
      <c r="C179" s="34" t="s">
        <v>395</v>
      </c>
      <c r="D179" s="34" t="s">
        <v>396</v>
      </c>
      <c r="E179" s="259">
        <v>11</v>
      </c>
      <c r="F179" s="259">
        <v>0</v>
      </c>
      <c r="G179" s="259">
        <v>1</v>
      </c>
      <c r="H179" s="259">
        <f t="shared" si="15"/>
        <v>30</v>
      </c>
      <c r="I179" s="259">
        <f t="shared" si="16"/>
        <v>0</v>
      </c>
      <c r="J179" s="259">
        <f t="shared" si="17"/>
        <v>-30</v>
      </c>
      <c r="K179" s="259">
        <v>14</v>
      </c>
      <c r="L179" s="259" t="s">
        <v>394</v>
      </c>
      <c r="M179" s="259">
        <v>3</v>
      </c>
      <c r="N179" s="263">
        <f>_xlfn.AGGREGATE(3,5,MPT[[#This Row],[Vector Group]])</f>
        <v>0</v>
      </c>
      <c r="O179"/>
      <c r="S179" s="258"/>
    </row>
    <row r="180" spans="1:19" hidden="1" x14ac:dyDescent="0.25">
      <c r="A180" s="211" t="str">
        <f t="shared" si="18"/>
        <v>D11y0d5</v>
      </c>
      <c r="B180" s="34" t="s">
        <v>397</v>
      </c>
      <c r="C180" s="34" t="s">
        <v>395</v>
      </c>
      <c r="D180" s="34" t="s">
        <v>396</v>
      </c>
      <c r="E180" s="259">
        <v>11</v>
      </c>
      <c r="F180" s="259">
        <v>0</v>
      </c>
      <c r="G180" s="259">
        <v>5</v>
      </c>
      <c r="H180" s="259">
        <f t="shared" si="15"/>
        <v>30</v>
      </c>
      <c r="I180" s="259">
        <f t="shared" si="16"/>
        <v>0</v>
      </c>
      <c r="J180" s="259">
        <f t="shared" si="17"/>
        <v>-150</v>
      </c>
      <c r="K180" s="259">
        <v>14</v>
      </c>
      <c r="L180" s="259" t="s">
        <v>394</v>
      </c>
      <c r="M180" s="259">
        <v>3</v>
      </c>
      <c r="N180" s="263">
        <f>_xlfn.AGGREGATE(3,5,MPT[[#This Row],[Vector Group]])</f>
        <v>0</v>
      </c>
      <c r="O180"/>
      <c r="S180" s="258"/>
    </row>
    <row r="181" spans="1:19" hidden="1" x14ac:dyDescent="0.25">
      <c r="A181" s="211" t="str">
        <f t="shared" si="18"/>
        <v>D11y0d7</v>
      </c>
      <c r="B181" s="34" t="s">
        <v>397</v>
      </c>
      <c r="C181" s="34" t="s">
        <v>395</v>
      </c>
      <c r="D181" s="34" t="s">
        <v>396</v>
      </c>
      <c r="E181" s="259">
        <v>11</v>
      </c>
      <c r="F181" s="259">
        <v>0</v>
      </c>
      <c r="G181" s="259">
        <v>7</v>
      </c>
      <c r="H181" s="259">
        <f t="shared" si="15"/>
        <v>30</v>
      </c>
      <c r="I181" s="259">
        <f t="shared" si="16"/>
        <v>0</v>
      </c>
      <c r="J181" s="259">
        <f t="shared" si="17"/>
        <v>150</v>
      </c>
      <c r="K181" s="259">
        <v>14</v>
      </c>
      <c r="L181" s="259" t="s">
        <v>394</v>
      </c>
      <c r="M181" s="259">
        <v>3</v>
      </c>
      <c r="N181" s="263">
        <f>_xlfn.AGGREGATE(3,5,MPT[[#This Row],[Vector Group]])</f>
        <v>0</v>
      </c>
      <c r="O181"/>
      <c r="S181" s="258"/>
    </row>
    <row r="182" spans="1:19" hidden="1" x14ac:dyDescent="0.25">
      <c r="A182" s="211" t="str">
        <f t="shared" si="18"/>
        <v>D11y0d11</v>
      </c>
      <c r="B182" s="34" t="s">
        <v>397</v>
      </c>
      <c r="C182" s="34" t="s">
        <v>395</v>
      </c>
      <c r="D182" s="34" t="s">
        <v>396</v>
      </c>
      <c r="E182" s="259">
        <v>11</v>
      </c>
      <c r="F182" s="259">
        <v>0</v>
      </c>
      <c r="G182" s="259">
        <v>11</v>
      </c>
      <c r="H182" s="259">
        <f t="shared" si="15"/>
        <v>30</v>
      </c>
      <c r="I182" s="259">
        <f t="shared" si="16"/>
        <v>0</v>
      </c>
      <c r="J182" s="259">
        <f t="shared" si="17"/>
        <v>30</v>
      </c>
      <c r="K182" s="259">
        <v>14</v>
      </c>
      <c r="L182" s="259" t="s">
        <v>394</v>
      </c>
      <c r="M182" s="259">
        <v>3</v>
      </c>
      <c r="N182" s="263">
        <f>_xlfn.AGGREGATE(3,5,MPT[[#This Row],[Vector Group]])</f>
        <v>0</v>
      </c>
      <c r="O182"/>
      <c r="S182" s="258"/>
    </row>
    <row r="183" spans="1:19" hidden="1" x14ac:dyDescent="0.25">
      <c r="A183" s="211" t="str">
        <f t="shared" si="18"/>
        <v>D11y6d1</v>
      </c>
      <c r="B183" s="34" t="s">
        <v>397</v>
      </c>
      <c r="C183" s="34" t="s">
        <v>395</v>
      </c>
      <c r="D183" s="34" t="s">
        <v>396</v>
      </c>
      <c r="E183" s="259">
        <v>11</v>
      </c>
      <c r="F183" s="259">
        <v>6</v>
      </c>
      <c r="G183" s="259">
        <v>1</v>
      </c>
      <c r="H183" s="259">
        <f t="shared" si="15"/>
        <v>30</v>
      </c>
      <c r="I183" s="259">
        <f t="shared" si="16"/>
        <v>180</v>
      </c>
      <c r="J183" s="259">
        <f t="shared" si="17"/>
        <v>-30</v>
      </c>
      <c r="K183" s="259">
        <v>14</v>
      </c>
      <c r="L183" s="259" t="s">
        <v>394</v>
      </c>
      <c r="M183" s="259">
        <v>3</v>
      </c>
      <c r="N183" s="263">
        <f>_xlfn.AGGREGATE(3,5,MPT[[#This Row],[Vector Group]])</f>
        <v>0</v>
      </c>
      <c r="O183"/>
      <c r="S183" s="258"/>
    </row>
    <row r="184" spans="1:19" hidden="1" x14ac:dyDescent="0.25">
      <c r="A184" s="211" t="str">
        <f t="shared" si="18"/>
        <v>D11y6d5</v>
      </c>
      <c r="B184" s="34" t="s">
        <v>397</v>
      </c>
      <c r="C184" s="34" t="s">
        <v>395</v>
      </c>
      <c r="D184" s="34" t="s">
        <v>396</v>
      </c>
      <c r="E184" s="259">
        <v>11</v>
      </c>
      <c r="F184" s="259">
        <v>6</v>
      </c>
      <c r="G184" s="259">
        <v>5</v>
      </c>
      <c r="H184" s="259">
        <f t="shared" si="15"/>
        <v>30</v>
      </c>
      <c r="I184" s="259">
        <f t="shared" si="16"/>
        <v>180</v>
      </c>
      <c r="J184" s="259">
        <f t="shared" si="17"/>
        <v>-150</v>
      </c>
      <c r="K184" s="259">
        <v>14</v>
      </c>
      <c r="L184" s="259" t="s">
        <v>394</v>
      </c>
      <c r="M184" s="259">
        <v>3</v>
      </c>
      <c r="N184" s="263">
        <f>_xlfn.AGGREGATE(3,5,MPT[[#This Row],[Vector Group]])</f>
        <v>0</v>
      </c>
      <c r="O184"/>
      <c r="S184" s="258"/>
    </row>
    <row r="185" spans="1:19" hidden="1" x14ac:dyDescent="0.25">
      <c r="A185" s="211" t="str">
        <f t="shared" si="18"/>
        <v>D11y6d7</v>
      </c>
      <c r="B185" s="34" t="s">
        <v>397</v>
      </c>
      <c r="C185" s="34" t="s">
        <v>395</v>
      </c>
      <c r="D185" s="34" t="s">
        <v>396</v>
      </c>
      <c r="E185" s="259">
        <v>11</v>
      </c>
      <c r="F185" s="259">
        <v>6</v>
      </c>
      <c r="G185" s="259">
        <v>7</v>
      </c>
      <c r="H185" s="259">
        <f t="shared" si="15"/>
        <v>30</v>
      </c>
      <c r="I185" s="259">
        <f t="shared" si="16"/>
        <v>180</v>
      </c>
      <c r="J185" s="259">
        <f t="shared" si="17"/>
        <v>150</v>
      </c>
      <c r="K185" s="259">
        <v>14</v>
      </c>
      <c r="L185" s="259" t="s">
        <v>394</v>
      </c>
      <c r="M185" s="259">
        <v>3</v>
      </c>
      <c r="N185" s="263">
        <f>_xlfn.AGGREGATE(3,5,MPT[[#This Row],[Vector Group]])</f>
        <v>0</v>
      </c>
      <c r="O185"/>
      <c r="S185" s="258"/>
    </row>
    <row r="186" spans="1:19" hidden="1" x14ac:dyDescent="0.25">
      <c r="A186" s="211" t="str">
        <f t="shared" si="18"/>
        <v>D11y6d11</v>
      </c>
      <c r="B186" s="34" t="s">
        <v>397</v>
      </c>
      <c r="C186" s="34" t="s">
        <v>395</v>
      </c>
      <c r="D186" s="34" t="s">
        <v>396</v>
      </c>
      <c r="E186" s="259">
        <v>11</v>
      </c>
      <c r="F186" s="259">
        <v>6</v>
      </c>
      <c r="G186" s="259">
        <v>11</v>
      </c>
      <c r="H186" s="259">
        <f t="shared" si="15"/>
        <v>30</v>
      </c>
      <c r="I186" s="259">
        <f t="shared" si="16"/>
        <v>180</v>
      </c>
      <c r="J186" s="259">
        <f t="shared" si="17"/>
        <v>30</v>
      </c>
      <c r="K186" s="259">
        <v>14</v>
      </c>
      <c r="L186" s="259" t="s">
        <v>394</v>
      </c>
      <c r="M186" s="259">
        <v>3</v>
      </c>
      <c r="N186" s="263">
        <f>_xlfn.AGGREGATE(3,5,MPT[[#This Row],[Vector Group]])</f>
        <v>0</v>
      </c>
      <c r="O186"/>
      <c r="S186" s="258"/>
    </row>
    <row r="187" spans="1:19" hidden="1" x14ac:dyDescent="0.25">
      <c r="A187" s="211" t="str">
        <f t="shared" si="18"/>
        <v>D1d1y0</v>
      </c>
      <c r="B187" s="34" t="s">
        <v>397</v>
      </c>
      <c r="C187" s="34" t="s">
        <v>396</v>
      </c>
      <c r="D187" s="34" t="s">
        <v>395</v>
      </c>
      <c r="E187" s="259">
        <v>1</v>
      </c>
      <c r="F187" s="259">
        <v>1</v>
      </c>
      <c r="G187" s="259">
        <v>0</v>
      </c>
      <c r="H187" s="259">
        <f t="shared" si="15"/>
        <v>-30</v>
      </c>
      <c r="I187" s="259">
        <f t="shared" si="16"/>
        <v>-30</v>
      </c>
      <c r="J187" s="259">
        <f t="shared" si="17"/>
        <v>0</v>
      </c>
      <c r="K187" s="259">
        <v>14</v>
      </c>
      <c r="L187" s="259" t="s">
        <v>394</v>
      </c>
      <c r="M187" s="259">
        <v>3</v>
      </c>
      <c r="N187" s="263">
        <f>_xlfn.AGGREGATE(3,5,MPT[[#This Row],[Vector Group]])</f>
        <v>0</v>
      </c>
      <c r="O187"/>
      <c r="S187" s="258"/>
    </row>
    <row r="188" spans="1:19" hidden="1" x14ac:dyDescent="0.25">
      <c r="A188" s="211" t="str">
        <f t="shared" si="18"/>
        <v>D1d1y6</v>
      </c>
      <c r="B188" s="34" t="s">
        <v>397</v>
      </c>
      <c r="C188" s="34" t="s">
        <v>396</v>
      </c>
      <c r="D188" s="34" t="s">
        <v>395</v>
      </c>
      <c r="E188" s="259">
        <v>1</v>
      </c>
      <c r="F188" s="259">
        <v>1</v>
      </c>
      <c r="G188" s="259">
        <v>6</v>
      </c>
      <c r="H188" s="259">
        <f t="shared" si="15"/>
        <v>-30</v>
      </c>
      <c r="I188" s="259">
        <f t="shared" si="16"/>
        <v>-30</v>
      </c>
      <c r="J188" s="259">
        <f t="shared" si="17"/>
        <v>180</v>
      </c>
      <c r="K188" s="259">
        <v>14</v>
      </c>
      <c r="L188" s="259" t="s">
        <v>394</v>
      </c>
      <c r="M188" s="259">
        <v>3</v>
      </c>
      <c r="N188" s="263">
        <f>_xlfn.AGGREGATE(3,5,MPT[[#This Row],[Vector Group]])</f>
        <v>0</v>
      </c>
      <c r="O188"/>
      <c r="S188" s="258"/>
    </row>
    <row r="189" spans="1:19" hidden="1" x14ac:dyDescent="0.25">
      <c r="A189" s="211" t="str">
        <f t="shared" si="18"/>
        <v>D1d5y0</v>
      </c>
      <c r="B189" s="34" t="s">
        <v>397</v>
      </c>
      <c r="C189" s="34" t="s">
        <v>396</v>
      </c>
      <c r="D189" s="34" t="s">
        <v>395</v>
      </c>
      <c r="E189" s="259">
        <v>1</v>
      </c>
      <c r="F189" s="259">
        <v>5</v>
      </c>
      <c r="G189" s="259">
        <v>0</v>
      </c>
      <c r="H189" s="259">
        <f t="shared" si="15"/>
        <v>-30</v>
      </c>
      <c r="I189" s="259">
        <f t="shared" si="16"/>
        <v>-150</v>
      </c>
      <c r="J189" s="259">
        <f t="shared" si="17"/>
        <v>0</v>
      </c>
      <c r="K189" s="259">
        <v>14</v>
      </c>
      <c r="L189" s="259" t="s">
        <v>394</v>
      </c>
      <c r="M189" s="259">
        <v>3</v>
      </c>
      <c r="N189" s="263">
        <f>_xlfn.AGGREGATE(3,5,MPT[[#This Row],[Vector Group]])</f>
        <v>0</v>
      </c>
      <c r="O189"/>
      <c r="S189" s="258"/>
    </row>
    <row r="190" spans="1:19" hidden="1" x14ac:dyDescent="0.25">
      <c r="A190" s="211" t="str">
        <f t="shared" si="18"/>
        <v>D1d5y6</v>
      </c>
      <c r="B190" s="34" t="s">
        <v>397</v>
      </c>
      <c r="C190" s="34" t="s">
        <v>396</v>
      </c>
      <c r="D190" s="34" t="s">
        <v>395</v>
      </c>
      <c r="E190" s="259">
        <v>1</v>
      </c>
      <c r="F190" s="259">
        <v>5</v>
      </c>
      <c r="G190" s="259">
        <v>6</v>
      </c>
      <c r="H190" s="259">
        <f t="shared" si="15"/>
        <v>-30</v>
      </c>
      <c r="I190" s="259">
        <f t="shared" si="16"/>
        <v>-150</v>
      </c>
      <c r="J190" s="259">
        <f t="shared" si="17"/>
        <v>180</v>
      </c>
      <c r="K190" s="259">
        <v>14</v>
      </c>
      <c r="L190" s="259" t="s">
        <v>394</v>
      </c>
      <c r="M190" s="259">
        <v>3</v>
      </c>
      <c r="N190" s="263">
        <f>_xlfn.AGGREGATE(3,5,MPT[[#This Row],[Vector Group]])</f>
        <v>0</v>
      </c>
      <c r="O190"/>
      <c r="S190" s="258"/>
    </row>
    <row r="191" spans="1:19" hidden="1" x14ac:dyDescent="0.25">
      <c r="A191" s="211" t="str">
        <f t="shared" si="18"/>
        <v>D1d7y0</v>
      </c>
      <c r="B191" s="34" t="s">
        <v>397</v>
      </c>
      <c r="C191" s="34" t="s">
        <v>396</v>
      </c>
      <c r="D191" s="34" t="s">
        <v>395</v>
      </c>
      <c r="E191" s="259">
        <v>1</v>
      </c>
      <c r="F191" s="259">
        <v>7</v>
      </c>
      <c r="G191" s="259">
        <v>0</v>
      </c>
      <c r="H191" s="259">
        <f t="shared" si="15"/>
        <v>-30</v>
      </c>
      <c r="I191" s="259">
        <f t="shared" si="16"/>
        <v>150</v>
      </c>
      <c r="J191" s="259">
        <f t="shared" si="17"/>
        <v>0</v>
      </c>
      <c r="K191" s="259">
        <v>14</v>
      </c>
      <c r="L191" s="259" t="s">
        <v>394</v>
      </c>
      <c r="M191" s="259">
        <v>3</v>
      </c>
      <c r="N191" s="263">
        <f>_xlfn.AGGREGATE(3,5,MPT[[#This Row],[Vector Group]])</f>
        <v>0</v>
      </c>
      <c r="O191"/>
      <c r="S191" s="258"/>
    </row>
    <row r="192" spans="1:19" hidden="1" x14ac:dyDescent="0.25">
      <c r="A192" s="211" t="str">
        <f t="shared" si="18"/>
        <v>D1d7y6</v>
      </c>
      <c r="B192" s="34" t="s">
        <v>397</v>
      </c>
      <c r="C192" s="34" t="s">
        <v>396</v>
      </c>
      <c r="D192" s="34" t="s">
        <v>395</v>
      </c>
      <c r="E192" s="259">
        <v>1</v>
      </c>
      <c r="F192" s="259">
        <v>7</v>
      </c>
      <c r="G192" s="259">
        <v>6</v>
      </c>
      <c r="H192" s="259">
        <f t="shared" si="15"/>
        <v>-30</v>
      </c>
      <c r="I192" s="259">
        <f t="shared" si="16"/>
        <v>150</v>
      </c>
      <c r="J192" s="259">
        <f t="shared" si="17"/>
        <v>180</v>
      </c>
      <c r="K192" s="259">
        <v>14</v>
      </c>
      <c r="L192" s="259" t="s">
        <v>394</v>
      </c>
      <c r="M192" s="259">
        <v>3</v>
      </c>
      <c r="N192" s="263">
        <f>_xlfn.AGGREGATE(3,5,MPT[[#This Row],[Vector Group]])</f>
        <v>0</v>
      </c>
      <c r="O192"/>
      <c r="S192" s="258"/>
    </row>
    <row r="193" spans="1:19" hidden="1" x14ac:dyDescent="0.25">
      <c r="A193" s="211" t="str">
        <f t="shared" si="18"/>
        <v>D1d11y0</v>
      </c>
      <c r="B193" s="34" t="s">
        <v>397</v>
      </c>
      <c r="C193" s="34" t="s">
        <v>396</v>
      </c>
      <c r="D193" s="34" t="s">
        <v>395</v>
      </c>
      <c r="E193" s="259">
        <v>1</v>
      </c>
      <c r="F193" s="259">
        <v>11</v>
      </c>
      <c r="G193" s="259">
        <v>0</v>
      </c>
      <c r="H193" s="259">
        <f t="shared" si="15"/>
        <v>-30</v>
      </c>
      <c r="I193" s="259">
        <f t="shared" si="16"/>
        <v>30</v>
      </c>
      <c r="J193" s="259">
        <f t="shared" si="17"/>
        <v>0</v>
      </c>
      <c r="K193" s="259">
        <v>14</v>
      </c>
      <c r="L193" s="259" t="s">
        <v>394</v>
      </c>
      <c r="M193" s="259">
        <v>3</v>
      </c>
      <c r="N193" s="263">
        <f>_xlfn.AGGREGATE(3,5,MPT[[#This Row],[Vector Group]])</f>
        <v>0</v>
      </c>
      <c r="O193"/>
      <c r="S193" s="258"/>
    </row>
    <row r="194" spans="1:19" hidden="1" x14ac:dyDescent="0.25">
      <c r="A194" s="211" t="str">
        <f t="shared" si="18"/>
        <v>D1d11y6</v>
      </c>
      <c r="B194" s="34" t="s">
        <v>397</v>
      </c>
      <c r="C194" s="34" t="s">
        <v>396</v>
      </c>
      <c r="D194" s="34" t="s">
        <v>395</v>
      </c>
      <c r="E194" s="259">
        <v>1</v>
      </c>
      <c r="F194" s="259">
        <v>11</v>
      </c>
      <c r="G194" s="259">
        <v>6</v>
      </c>
      <c r="H194" s="259">
        <f t="shared" si="15"/>
        <v>-30</v>
      </c>
      <c r="I194" s="259">
        <f t="shared" si="16"/>
        <v>30</v>
      </c>
      <c r="J194" s="259">
        <f t="shared" si="17"/>
        <v>180</v>
      </c>
      <c r="K194" s="259">
        <v>14</v>
      </c>
      <c r="L194" s="259" t="s">
        <v>394</v>
      </c>
      <c r="M194" s="259">
        <v>3</v>
      </c>
      <c r="N194" s="263">
        <f>_xlfn.AGGREGATE(3,5,MPT[[#This Row],[Vector Group]])</f>
        <v>0</v>
      </c>
      <c r="O194"/>
      <c r="S194" s="258"/>
    </row>
    <row r="195" spans="1:19" hidden="1" x14ac:dyDescent="0.25">
      <c r="A195" s="211" t="str">
        <f t="shared" si="18"/>
        <v>D5d1y0</v>
      </c>
      <c r="B195" s="34" t="s">
        <v>397</v>
      </c>
      <c r="C195" s="34" t="s">
        <v>396</v>
      </c>
      <c r="D195" s="34" t="s">
        <v>395</v>
      </c>
      <c r="E195" s="259">
        <v>5</v>
      </c>
      <c r="F195" s="259">
        <v>1</v>
      </c>
      <c r="G195" s="259">
        <v>0</v>
      </c>
      <c r="H195" s="259">
        <f t="shared" ref="H195:H258" si="19">VLOOKUP(E195,$X$3:$Y$8,2,FALSE)</f>
        <v>-150</v>
      </c>
      <c r="I195" s="259">
        <f t="shared" ref="I195:I258" si="20">VLOOKUP(F195,$X$3:$Y$8,2,FALSE)</f>
        <v>-30</v>
      </c>
      <c r="J195" s="259">
        <f t="shared" ref="J195:J258" si="21">VLOOKUP(G195,$X$3:$Y$8,2,FALSE)</f>
        <v>0</v>
      </c>
      <c r="K195" s="259">
        <v>14</v>
      </c>
      <c r="L195" s="259" t="s">
        <v>394</v>
      </c>
      <c r="M195" s="259">
        <v>3</v>
      </c>
      <c r="N195" s="263">
        <f>_xlfn.AGGREGATE(3,5,MPT[[#This Row],[Vector Group]])</f>
        <v>0</v>
      </c>
      <c r="O195"/>
      <c r="S195" s="258"/>
    </row>
    <row r="196" spans="1:19" hidden="1" x14ac:dyDescent="0.25">
      <c r="A196" s="211" t="str">
        <f t="shared" ref="A196:A259" si="22">B196&amp;E196&amp;C196&amp;F196&amp;D196&amp;G196</f>
        <v>D5d1y6</v>
      </c>
      <c r="B196" s="34" t="s">
        <v>397</v>
      </c>
      <c r="C196" s="34" t="s">
        <v>396</v>
      </c>
      <c r="D196" s="34" t="s">
        <v>395</v>
      </c>
      <c r="E196" s="259">
        <v>5</v>
      </c>
      <c r="F196" s="259">
        <v>1</v>
      </c>
      <c r="G196" s="259">
        <v>6</v>
      </c>
      <c r="H196" s="259">
        <f t="shared" si="19"/>
        <v>-150</v>
      </c>
      <c r="I196" s="259">
        <f t="shared" si="20"/>
        <v>-30</v>
      </c>
      <c r="J196" s="259">
        <f t="shared" si="21"/>
        <v>180</v>
      </c>
      <c r="K196" s="259">
        <v>14</v>
      </c>
      <c r="L196" s="259" t="s">
        <v>394</v>
      </c>
      <c r="M196" s="259">
        <v>3</v>
      </c>
      <c r="N196" s="263">
        <f>_xlfn.AGGREGATE(3,5,MPT[[#This Row],[Vector Group]])</f>
        <v>0</v>
      </c>
      <c r="O196"/>
      <c r="S196" s="258"/>
    </row>
    <row r="197" spans="1:19" hidden="1" x14ac:dyDescent="0.25">
      <c r="A197" s="211" t="str">
        <f t="shared" si="22"/>
        <v>D5d5y0</v>
      </c>
      <c r="B197" s="34" t="s">
        <v>397</v>
      </c>
      <c r="C197" s="34" t="s">
        <v>396</v>
      </c>
      <c r="D197" s="34" t="s">
        <v>395</v>
      </c>
      <c r="E197" s="259">
        <v>5</v>
      </c>
      <c r="F197" s="259">
        <v>5</v>
      </c>
      <c r="G197" s="259">
        <v>0</v>
      </c>
      <c r="H197" s="259">
        <f t="shared" si="19"/>
        <v>-150</v>
      </c>
      <c r="I197" s="259">
        <f t="shared" si="20"/>
        <v>-150</v>
      </c>
      <c r="J197" s="259">
        <f t="shared" si="21"/>
        <v>0</v>
      </c>
      <c r="K197" s="259">
        <v>14</v>
      </c>
      <c r="L197" s="259" t="s">
        <v>394</v>
      </c>
      <c r="M197" s="259">
        <v>3</v>
      </c>
      <c r="N197" s="263">
        <f>_xlfn.AGGREGATE(3,5,MPT[[#This Row],[Vector Group]])</f>
        <v>0</v>
      </c>
      <c r="O197"/>
      <c r="S197" s="258"/>
    </row>
    <row r="198" spans="1:19" hidden="1" x14ac:dyDescent="0.25">
      <c r="A198" s="211" t="str">
        <f t="shared" si="22"/>
        <v>D5d5y6</v>
      </c>
      <c r="B198" s="34" t="s">
        <v>397</v>
      </c>
      <c r="C198" s="34" t="s">
        <v>396</v>
      </c>
      <c r="D198" s="34" t="s">
        <v>395</v>
      </c>
      <c r="E198" s="259">
        <v>5</v>
      </c>
      <c r="F198" s="259">
        <v>5</v>
      </c>
      <c r="G198" s="259">
        <v>6</v>
      </c>
      <c r="H198" s="259">
        <f t="shared" si="19"/>
        <v>-150</v>
      </c>
      <c r="I198" s="259">
        <f t="shared" si="20"/>
        <v>-150</v>
      </c>
      <c r="J198" s="259">
        <f t="shared" si="21"/>
        <v>180</v>
      </c>
      <c r="K198" s="259">
        <v>14</v>
      </c>
      <c r="L198" s="259" t="s">
        <v>394</v>
      </c>
      <c r="M198" s="259">
        <v>3</v>
      </c>
      <c r="N198" s="263">
        <f>_xlfn.AGGREGATE(3,5,MPT[[#This Row],[Vector Group]])</f>
        <v>0</v>
      </c>
      <c r="O198"/>
      <c r="S198" s="258"/>
    </row>
    <row r="199" spans="1:19" hidden="1" x14ac:dyDescent="0.25">
      <c r="A199" s="211" t="str">
        <f t="shared" si="22"/>
        <v>D5d7y0</v>
      </c>
      <c r="B199" s="34" t="s">
        <v>397</v>
      </c>
      <c r="C199" s="34" t="s">
        <v>396</v>
      </c>
      <c r="D199" s="34" t="s">
        <v>395</v>
      </c>
      <c r="E199" s="259">
        <v>5</v>
      </c>
      <c r="F199" s="259">
        <v>7</v>
      </c>
      <c r="G199" s="259">
        <v>0</v>
      </c>
      <c r="H199" s="259">
        <f t="shared" si="19"/>
        <v>-150</v>
      </c>
      <c r="I199" s="259">
        <f t="shared" si="20"/>
        <v>150</v>
      </c>
      <c r="J199" s="259">
        <f t="shared" si="21"/>
        <v>0</v>
      </c>
      <c r="K199" s="259">
        <v>14</v>
      </c>
      <c r="L199" s="259" t="s">
        <v>394</v>
      </c>
      <c r="M199" s="259">
        <v>3</v>
      </c>
      <c r="N199" s="263">
        <f>_xlfn.AGGREGATE(3,5,MPT[[#This Row],[Vector Group]])</f>
        <v>0</v>
      </c>
      <c r="O199"/>
      <c r="S199" s="258"/>
    </row>
    <row r="200" spans="1:19" hidden="1" x14ac:dyDescent="0.25">
      <c r="A200" s="211" t="str">
        <f t="shared" si="22"/>
        <v>D5d7y6</v>
      </c>
      <c r="B200" s="34" t="s">
        <v>397</v>
      </c>
      <c r="C200" s="34" t="s">
        <v>396</v>
      </c>
      <c r="D200" s="34" t="s">
        <v>395</v>
      </c>
      <c r="E200" s="259">
        <v>5</v>
      </c>
      <c r="F200" s="259">
        <v>7</v>
      </c>
      <c r="G200" s="259">
        <v>6</v>
      </c>
      <c r="H200" s="259">
        <f t="shared" si="19"/>
        <v>-150</v>
      </c>
      <c r="I200" s="259">
        <f t="shared" si="20"/>
        <v>150</v>
      </c>
      <c r="J200" s="259">
        <f t="shared" si="21"/>
        <v>180</v>
      </c>
      <c r="K200" s="259">
        <v>14</v>
      </c>
      <c r="L200" s="259" t="s">
        <v>394</v>
      </c>
      <c r="M200" s="259">
        <v>3</v>
      </c>
      <c r="N200" s="263">
        <f>_xlfn.AGGREGATE(3,5,MPT[[#This Row],[Vector Group]])</f>
        <v>0</v>
      </c>
      <c r="O200"/>
      <c r="S200" s="258"/>
    </row>
    <row r="201" spans="1:19" hidden="1" x14ac:dyDescent="0.25">
      <c r="A201" s="211" t="str">
        <f t="shared" si="22"/>
        <v>D5d11y0</v>
      </c>
      <c r="B201" s="34" t="s">
        <v>397</v>
      </c>
      <c r="C201" s="34" t="s">
        <v>396</v>
      </c>
      <c r="D201" s="34" t="s">
        <v>395</v>
      </c>
      <c r="E201" s="259">
        <v>5</v>
      </c>
      <c r="F201" s="259">
        <v>11</v>
      </c>
      <c r="G201" s="259">
        <v>0</v>
      </c>
      <c r="H201" s="259">
        <f t="shared" si="19"/>
        <v>-150</v>
      </c>
      <c r="I201" s="259">
        <f t="shared" si="20"/>
        <v>30</v>
      </c>
      <c r="J201" s="259">
        <f t="shared" si="21"/>
        <v>0</v>
      </c>
      <c r="K201" s="259">
        <v>14</v>
      </c>
      <c r="L201" s="259" t="s">
        <v>394</v>
      </c>
      <c r="M201" s="259">
        <v>3</v>
      </c>
      <c r="N201" s="263">
        <f>_xlfn.AGGREGATE(3,5,MPT[[#This Row],[Vector Group]])</f>
        <v>0</v>
      </c>
      <c r="O201"/>
      <c r="S201" s="258"/>
    </row>
    <row r="202" spans="1:19" hidden="1" x14ac:dyDescent="0.25">
      <c r="A202" s="211" t="str">
        <f t="shared" si="22"/>
        <v>D5d11y6</v>
      </c>
      <c r="B202" s="34" t="s">
        <v>397</v>
      </c>
      <c r="C202" s="34" t="s">
        <v>396</v>
      </c>
      <c r="D202" s="34" t="s">
        <v>395</v>
      </c>
      <c r="E202" s="259">
        <v>5</v>
      </c>
      <c r="F202" s="259">
        <v>11</v>
      </c>
      <c r="G202" s="259">
        <v>6</v>
      </c>
      <c r="H202" s="259">
        <f t="shared" si="19"/>
        <v>-150</v>
      </c>
      <c r="I202" s="259">
        <f t="shared" si="20"/>
        <v>30</v>
      </c>
      <c r="J202" s="259">
        <f t="shared" si="21"/>
        <v>180</v>
      </c>
      <c r="K202" s="259">
        <v>14</v>
      </c>
      <c r="L202" s="259" t="s">
        <v>394</v>
      </c>
      <c r="M202" s="259">
        <v>3</v>
      </c>
      <c r="N202" s="263">
        <f>_xlfn.AGGREGATE(3,5,MPT[[#This Row],[Vector Group]])</f>
        <v>0</v>
      </c>
      <c r="O202"/>
      <c r="S202" s="258"/>
    </row>
    <row r="203" spans="1:19" hidden="1" x14ac:dyDescent="0.25">
      <c r="A203" s="211" t="str">
        <f t="shared" si="22"/>
        <v>D7d1y0</v>
      </c>
      <c r="B203" s="34" t="s">
        <v>397</v>
      </c>
      <c r="C203" s="34" t="s">
        <v>396</v>
      </c>
      <c r="D203" s="34" t="s">
        <v>395</v>
      </c>
      <c r="E203" s="259">
        <v>7</v>
      </c>
      <c r="F203" s="259">
        <v>1</v>
      </c>
      <c r="G203" s="259">
        <v>0</v>
      </c>
      <c r="H203" s="259">
        <f t="shared" si="19"/>
        <v>150</v>
      </c>
      <c r="I203" s="259">
        <f t="shared" si="20"/>
        <v>-30</v>
      </c>
      <c r="J203" s="259">
        <f t="shared" si="21"/>
        <v>0</v>
      </c>
      <c r="K203" s="259">
        <v>14</v>
      </c>
      <c r="L203" s="259" t="s">
        <v>394</v>
      </c>
      <c r="M203" s="259">
        <v>3</v>
      </c>
      <c r="N203" s="263">
        <f>_xlfn.AGGREGATE(3,5,MPT[[#This Row],[Vector Group]])</f>
        <v>0</v>
      </c>
      <c r="O203"/>
      <c r="S203" s="258"/>
    </row>
    <row r="204" spans="1:19" hidden="1" x14ac:dyDescent="0.25">
      <c r="A204" s="211" t="str">
        <f t="shared" si="22"/>
        <v>D7d1y6</v>
      </c>
      <c r="B204" s="34" t="s">
        <v>397</v>
      </c>
      <c r="C204" s="34" t="s">
        <v>396</v>
      </c>
      <c r="D204" s="34" t="s">
        <v>395</v>
      </c>
      <c r="E204" s="259">
        <v>7</v>
      </c>
      <c r="F204" s="259">
        <v>1</v>
      </c>
      <c r="G204" s="259">
        <v>6</v>
      </c>
      <c r="H204" s="259">
        <f t="shared" si="19"/>
        <v>150</v>
      </c>
      <c r="I204" s="259">
        <f t="shared" si="20"/>
        <v>-30</v>
      </c>
      <c r="J204" s="259">
        <f t="shared" si="21"/>
        <v>180</v>
      </c>
      <c r="K204" s="259">
        <v>14</v>
      </c>
      <c r="L204" s="259" t="s">
        <v>394</v>
      </c>
      <c r="M204" s="259">
        <v>3</v>
      </c>
      <c r="N204" s="263">
        <f>_xlfn.AGGREGATE(3,5,MPT[[#This Row],[Vector Group]])</f>
        <v>0</v>
      </c>
      <c r="O204"/>
      <c r="S204" s="258"/>
    </row>
    <row r="205" spans="1:19" hidden="1" x14ac:dyDescent="0.25">
      <c r="A205" s="211" t="str">
        <f t="shared" si="22"/>
        <v>D7d5y0</v>
      </c>
      <c r="B205" s="34" t="s">
        <v>397</v>
      </c>
      <c r="C205" s="34" t="s">
        <v>396</v>
      </c>
      <c r="D205" s="34" t="s">
        <v>395</v>
      </c>
      <c r="E205" s="259">
        <v>7</v>
      </c>
      <c r="F205" s="259">
        <v>5</v>
      </c>
      <c r="G205" s="259">
        <v>0</v>
      </c>
      <c r="H205" s="259">
        <f t="shared" si="19"/>
        <v>150</v>
      </c>
      <c r="I205" s="259">
        <f t="shared" si="20"/>
        <v>-150</v>
      </c>
      <c r="J205" s="259">
        <f t="shared" si="21"/>
        <v>0</v>
      </c>
      <c r="K205" s="259">
        <v>14</v>
      </c>
      <c r="L205" s="259" t="s">
        <v>394</v>
      </c>
      <c r="M205" s="259">
        <v>3</v>
      </c>
      <c r="N205" s="263">
        <f>_xlfn.AGGREGATE(3,5,MPT[[#This Row],[Vector Group]])</f>
        <v>0</v>
      </c>
      <c r="O205"/>
      <c r="S205" s="258"/>
    </row>
    <row r="206" spans="1:19" hidden="1" x14ac:dyDescent="0.25">
      <c r="A206" s="211" t="str">
        <f t="shared" si="22"/>
        <v>D7d5y6</v>
      </c>
      <c r="B206" s="34" t="s">
        <v>397</v>
      </c>
      <c r="C206" s="34" t="s">
        <v>396</v>
      </c>
      <c r="D206" s="34" t="s">
        <v>395</v>
      </c>
      <c r="E206" s="259">
        <v>7</v>
      </c>
      <c r="F206" s="259">
        <v>5</v>
      </c>
      <c r="G206" s="259">
        <v>6</v>
      </c>
      <c r="H206" s="259">
        <f t="shared" si="19"/>
        <v>150</v>
      </c>
      <c r="I206" s="259">
        <f t="shared" si="20"/>
        <v>-150</v>
      </c>
      <c r="J206" s="259">
        <f t="shared" si="21"/>
        <v>180</v>
      </c>
      <c r="K206" s="259">
        <v>14</v>
      </c>
      <c r="L206" s="259" t="s">
        <v>394</v>
      </c>
      <c r="M206" s="259">
        <v>3</v>
      </c>
      <c r="N206" s="263">
        <f>_xlfn.AGGREGATE(3,5,MPT[[#This Row],[Vector Group]])</f>
        <v>0</v>
      </c>
      <c r="O206"/>
      <c r="S206" s="258"/>
    </row>
    <row r="207" spans="1:19" hidden="1" x14ac:dyDescent="0.25">
      <c r="A207" s="211" t="str">
        <f t="shared" si="22"/>
        <v>D7d7y0</v>
      </c>
      <c r="B207" s="34" t="s">
        <v>397</v>
      </c>
      <c r="C207" s="34" t="s">
        <v>396</v>
      </c>
      <c r="D207" s="34" t="s">
        <v>395</v>
      </c>
      <c r="E207" s="259">
        <v>7</v>
      </c>
      <c r="F207" s="259">
        <v>7</v>
      </c>
      <c r="G207" s="259">
        <v>0</v>
      </c>
      <c r="H207" s="259">
        <f t="shared" si="19"/>
        <v>150</v>
      </c>
      <c r="I207" s="259">
        <f t="shared" si="20"/>
        <v>150</v>
      </c>
      <c r="J207" s="259">
        <f t="shared" si="21"/>
        <v>0</v>
      </c>
      <c r="K207" s="259">
        <v>14</v>
      </c>
      <c r="L207" s="259" t="s">
        <v>394</v>
      </c>
      <c r="M207" s="259">
        <v>3</v>
      </c>
      <c r="N207" s="263">
        <f>_xlfn.AGGREGATE(3,5,MPT[[#This Row],[Vector Group]])</f>
        <v>0</v>
      </c>
      <c r="O207"/>
      <c r="S207" s="258"/>
    </row>
    <row r="208" spans="1:19" hidden="1" x14ac:dyDescent="0.25">
      <c r="A208" s="211" t="str">
        <f t="shared" si="22"/>
        <v>D7d7y6</v>
      </c>
      <c r="B208" s="34" t="s">
        <v>397</v>
      </c>
      <c r="C208" s="34" t="s">
        <v>396</v>
      </c>
      <c r="D208" s="34" t="s">
        <v>395</v>
      </c>
      <c r="E208" s="259">
        <v>7</v>
      </c>
      <c r="F208" s="259">
        <v>7</v>
      </c>
      <c r="G208" s="259">
        <v>6</v>
      </c>
      <c r="H208" s="259">
        <f t="shared" si="19"/>
        <v>150</v>
      </c>
      <c r="I208" s="259">
        <f t="shared" si="20"/>
        <v>150</v>
      </c>
      <c r="J208" s="259">
        <f t="shared" si="21"/>
        <v>180</v>
      </c>
      <c r="K208" s="259">
        <v>14</v>
      </c>
      <c r="L208" s="259" t="s">
        <v>394</v>
      </c>
      <c r="M208" s="259">
        <v>3</v>
      </c>
      <c r="N208" s="263">
        <f>_xlfn.AGGREGATE(3,5,MPT[[#This Row],[Vector Group]])</f>
        <v>0</v>
      </c>
      <c r="O208"/>
      <c r="S208" s="258"/>
    </row>
    <row r="209" spans="1:19" hidden="1" x14ac:dyDescent="0.25">
      <c r="A209" s="211" t="str">
        <f t="shared" si="22"/>
        <v>D7d11y0</v>
      </c>
      <c r="B209" s="34" t="s">
        <v>397</v>
      </c>
      <c r="C209" s="34" t="s">
        <v>396</v>
      </c>
      <c r="D209" s="34" t="s">
        <v>395</v>
      </c>
      <c r="E209" s="259">
        <v>7</v>
      </c>
      <c r="F209" s="259">
        <v>11</v>
      </c>
      <c r="G209" s="259">
        <v>0</v>
      </c>
      <c r="H209" s="259">
        <f t="shared" si="19"/>
        <v>150</v>
      </c>
      <c r="I209" s="259">
        <f t="shared" si="20"/>
        <v>30</v>
      </c>
      <c r="J209" s="259">
        <f t="shared" si="21"/>
        <v>0</v>
      </c>
      <c r="K209" s="259">
        <v>14</v>
      </c>
      <c r="L209" s="259" t="s">
        <v>394</v>
      </c>
      <c r="M209" s="259">
        <v>3</v>
      </c>
      <c r="N209" s="263">
        <f>_xlfn.AGGREGATE(3,5,MPT[[#This Row],[Vector Group]])</f>
        <v>0</v>
      </c>
      <c r="O209"/>
      <c r="S209" s="258"/>
    </row>
    <row r="210" spans="1:19" hidden="1" x14ac:dyDescent="0.25">
      <c r="A210" s="211" t="str">
        <f t="shared" si="22"/>
        <v>D7d11y6</v>
      </c>
      <c r="B210" s="34" t="s">
        <v>397</v>
      </c>
      <c r="C210" s="34" t="s">
        <v>396</v>
      </c>
      <c r="D210" s="34" t="s">
        <v>395</v>
      </c>
      <c r="E210" s="259">
        <v>7</v>
      </c>
      <c r="F210" s="259">
        <v>11</v>
      </c>
      <c r="G210" s="259">
        <v>6</v>
      </c>
      <c r="H210" s="259">
        <f t="shared" si="19"/>
        <v>150</v>
      </c>
      <c r="I210" s="259">
        <f t="shared" si="20"/>
        <v>30</v>
      </c>
      <c r="J210" s="259">
        <f t="shared" si="21"/>
        <v>180</v>
      </c>
      <c r="K210" s="259">
        <v>14</v>
      </c>
      <c r="L210" s="259" t="s">
        <v>394</v>
      </c>
      <c r="M210" s="259">
        <v>3</v>
      </c>
      <c r="N210" s="263">
        <f>_xlfn.AGGREGATE(3,5,MPT[[#This Row],[Vector Group]])</f>
        <v>0</v>
      </c>
      <c r="O210"/>
      <c r="S210" s="258"/>
    </row>
    <row r="211" spans="1:19" hidden="1" x14ac:dyDescent="0.25">
      <c r="A211" s="211" t="str">
        <f t="shared" si="22"/>
        <v>D11d1y0</v>
      </c>
      <c r="B211" s="34" t="s">
        <v>397</v>
      </c>
      <c r="C211" s="34" t="s">
        <v>396</v>
      </c>
      <c r="D211" s="34" t="s">
        <v>395</v>
      </c>
      <c r="E211" s="259">
        <v>11</v>
      </c>
      <c r="F211" s="259">
        <v>1</v>
      </c>
      <c r="G211" s="259">
        <v>0</v>
      </c>
      <c r="H211" s="259">
        <f t="shared" si="19"/>
        <v>30</v>
      </c>
      <c r="I211" s="259">
        <f t="shared" si="20"/>
        <v>-30</v>
      </c>
      <c r="J211" s="259">
        <f t="shared" si="21"/>
        <v>0</v>
      </c>
      <c r="K211" s="259">
        <v>14</v>
      </c>
      <c r="L211" s="259" t="s">
        <v>394</v>
      </c>
      <c r="M211" s="259">
        <v>3</v>
      </c>
      <c r="N211" s="263">
        <f>_xlfn.AGGREGATE(3,5,MPT[[#This Row],[Vector Group]])</f>
        <v>0</v>
      </c>
      <c r="O211"/>
      <c r="S211" s="258"/>
    </row>
    <row r="212" spans="1:19" hidden="1" x14ac:dyDescent="0.25">
      <c r="A212" s="211" t="str">
        <f t="shared" si="22"/>
        <v>D11d1y6</v>
      </c>
      <c r="B212" s="34" t="s">
        <v>397</v>
      </c>
      <c r="C212" s="34" t="s">
        <v>396</v>
      </c>
      <c r="D212" s="34" t="s">
        <v>395</v>
      </c>
      <c r="E212" s="259">
        <v>11</v>
      </c>
      <c r="F212" s="259">
        <v>1</v>
      </c>
      <c r="G212" s="259">
        <v>6</v>
      </c>
      <c r="H212" s="259">
        <f t="shared" si="19"/>
        <v>30</v>
      </c>
      <c r="I212" s="259">
        <f t="shared" si="20"/>
        <v>-30</v>
      </c>
      <c r="J212" s="259">
        <f t="shared" si="21"/>
        <v>180</v>
      </c>
      <c r="K212" s="259">
        <v>14</v>
      </c>
      <c r="L212" s="259" t="s">
        <v>394</v>
      </c>
      <c r="M212" s="259">
        <v>3</v>
      </c>
      <c r="N212" s="263">
        <f>_xlfn.AGGREGATE(3,5,MPT[[#This Row],[Vector Group]])</f>
        <v>0</v>
      </c>
      <c r="O212"/>
      <c r="S212" s="258"/>
    </row>
    <row r="213" spans="1:19" hidden="1" x14ac:dyDescent="0.25">
      <c r="A213" s="211" t="str">
        <f t="shared" si="22"/>
        <v>D11d5y0</v>
      </c>
      <c r="B213" s="34" t="s">
        <v>397</v>
      </c>
      <c r="C213" s="34" t="s">
        <v>396</v>
      </c>
      <c r="D213" s="34" t="s">
        <v>395</v>
      </c>
      <c r="E213" s="259">
        <v>11</v>
      </c>
      <c r="F213" s="259">
        <v>5</v>
      </c>
      <c r="G213" s="259">
        <v>0</v>
      </c>
      <c r="H213" s="259">
        <f t="shared" si="19"/>
        <v>30</v>
      </c>
      <c r="I213" s="259">
        <f t="shared" si="20"/>
        <v>-150</v>
      </c>
      <c r="J213" s="259">
        <f t="shared" si="21"/>
        <v>0</v>
      </c>
      <c r="K213" s="259">
        <v>14</v>
      </c>
      <c r="L213" s="259" t="s">
        <v>394</v>
      </c>
      <c r="M213" s="259">
        <v>3</v>
      </c>
      <c r="N213" s="263">
        <f>_xlfn.AGGREGATE(3,5,MPT[[#This Row],[Vector Group]])</f>
        <v>0</v>
      </c>
      <c r="O213"/>
      <c r="S213" s="258"/>
    </row>
    <row r="214" spans="1:19" hidden="1" x14ac:dyDescent="0.25">
      <c r="A214" s="211" t="str">
        <f t="shared" si="22"/>
        <v>D11d5y6</v>
      </c>
      <c r="B214" s="34" t="s">
        <v>397</v>
      </c>
      <c r="C214" s="34" t="s">
        <v>396</v>
      </c>
      <c r="D214" s="34" t="s">
        <v>395</v>
      </c>
      <c r="E214" s="259">
        <v>11</v>
      </c>
      <c r="F214" s="259">
        <v>5</v>
      </c>
      <c r="G214" s="259">
        <v>6</v>
      </c>
      <c r="H214" s="259">
        <f t="shared" si="19"/>
        <v>30</v>
      </c>
      <c r="I214" s="259">
        <f t="shared" si="20"/>
        <v>-150</v>
      </c>
      <c r="J214" s="259">
        <f t="shared" si="21"/>
        <v>180</v>
      </c>
      <c r="K214" s="259">
        <v>14</v>
      </c>
      <c r="L214" s="259" t="s">
        <v>394</v>
      </c>
      <c r="M214" s="259">
        <v>3</v>
      </c>
      <c r="N214" s="263">
        <f>_xlfn.AGGREGATE(3,5,MPT[[#This Row],[Vector Group]])</f>
        <v>0</v>
      </c>
      <c r="O214"/>
      <c r="S214" s="258"/>
    </row>
    <row r="215" spans="1:19" hidden="1" x14ac:dyDescent="0.25">
      <c r="A215" s="211" t="str">
        <f t="shared" si="22"/>
        <v>D11d7y0</v>
      </c>
      <c r="B215" s="34" t="s">
        <v>397</v>
      </c>
      <c r="C215" s="34" t="s">
        <v>396</v>
      </c>
      <c r="D215" s="34" t="s">
        <v>395</v>
      </c>
      <c r="E215" s="259">
        <v>11</v>
      </c>
      <c r="F215" s="259">
        <v>7</v>
      </c>
      <c r="G215" s="259">
        <v>0</v>
      </c>
      <c r="H215" s="259">
        <f t="shared" si="19"/>
        <v>30</v>
      </c>
      <c r="I215" s="259">
        <f t="shared" si="20"/>
        <v>150</v>
      </c>
      <c r="J215" s="259">
        <f t="shared" si="21"/>
        <v>0</v>
      </c>
      <c r="K215" s="259">
        <v>14</v>
      </c>
      <c r="L215" s="259" t="s">
        <v>394</v>
      </c>
      <c r="M215" s="259">
        <v>3</v>
      </c>
      <c r="N215" s="263">
        <f>_xlfn.AGGREGATE(3,5,MPT[[#This Row],[Vector Group]])</f>
        <v>0</v>
      </c>
      <c r="O215"/>
      <c r="S215" s="258"/>
    </row>
    <row r="216" spans="1:19" hidden="1" x14ac:dyDescent="0.25">
      <c r="A216" s="211" t="str">
        <f t="shared" si="22"/>
        <v>D11d7y6</v>
      </c>
      <c r="B216" s="34" t="s">
        <v>397</v>
      </c>
      <c r="C216" s="34" t="s">
        <v>396</v>
      </c>
      <c r="D216" s="34" t="s">
        <v>395</v>
      </c>
      <c r="E216" s="259">
        <v>11</v>
      </c>
      <c r="F216" s="259">
        <v>7</v>
      </c>
      <c r="G216" s="259">
        <v>6</v>
      </c>
      <c r="H216" s="259">
        <f t="shared" si="19"/>
        <v>30</v>
      </c>
      <c r="I216" s="259">
        <f t="shared" si="20"/>
        <v>150</v>
      </c>
      <c r="J216" s="259">
        <f t="shared" si="21"/>
        <v>180</v>
      </c>
      <c r="K216" s="259">
        <v>14</v>
      </c>
      <c r="L216" s="259" t="s">
        <v>394</v>
      </c>
      <c r="M216" s="259">
        <v>3</v>
      </c>
      <c r="N216" s="263">
        <f>_xlfn.AGGREGATE(3,5,MPT[[#This Row],[Vector Group]])</f>
        <v>0</v>
      </c>
      <c r="O216"/>
      <c r="S216" s="258"/>
    </row>
    <row r="217" spans="1:19" hidden="1" x14ac:dyDescent="0.25">
      <c r="A217" s="211" t="str">
        <f t="shared" si="22"/>
        <v>D11d11y0</v>
      </c>
      <c r="B217" s="34" t="s">
        <v>397</v>
      </c>
      <c r="C217" s="34" t="s">
        <v>396</v>
      </c>
      <c r="D217" s="34" t="s">
        <v>395</v>
      </c>
      <c r="E217" s="259">
        <v>11</v>
      </c>
      <c r="F217" s="259">
        <v>11</v>
      </c>
      <c r="G217" s="259">
        <v>0</v>
      </c>
      <c r="H217" s="259">
        <f t="shared" si="19"/>
        <v>30</v>
      </c>
      <c r="I217" s="259">
        <f t="shared" si="20"/>
        <v>30</v>
      </c>
      <c r="J217" s="259">
        <f t="shared" si="21"/>
        <v>0</v>
      </c>
      <c r="K217" s="259">
        <v>14</v>
      </c>
      <c r="L217" s="259" t="s">
        <v>394</v>
      </c>
      <c r="M217" s="259">
        <v>3</v>
      </c>
      <c r="N217" s="263">
        <f>_xlfn.AGGREGATE(3,5,MPT[[#This Row],[Vector Group]])</f>
        <v>0</v>
      </c>
      <c r="O217"/>
      <c r="S217" s="258"/>
    </row>
    <row r="218" spans="1:19" hidden="1" x14ac:dyDescent="0.25">
      <c r="A218" s="211" t="str">
        <f t="shared" si="22"/>
        <v>D11d11y6</v>
      </c>
      <c r="B218" s="34" t="s">
        <v>397</v>
      </c>
      <c r="C218" s="34" t="s">
        <v>396</v>
      </c>
      <c r="D218" s="34" t="s">
        <v>395</v>
      </c>
      <c r="E218" s="259">
        <v>11</v>
      </c>
      <c r="F218" s="259">
        <v>11</v>
      </c>
      <c r="G218" s="259">
        <v>6</v>
      </c>
      <c r="H218" s="259">
        <f t="shared" si="19"/>
        <v>30</v>
      </c>
      <c r="I218" s="259">
        <f t="shared" si="20"/>
        <v>30</v>
      </c>
      <c r="J218" s="259">
        <f t="shared" si="21"/>
        <v>180</v>
      </c>
      <c r="K218" s="259">
        <v>14</v>
      </c>
      <c r="L218" s="259" t="s">
        <v>394</v>
      </c>
      <c r="M218" s="259">
        <v>3</v>
      </c>
      <c r="N218" s="263">
        <f>_xlfn.AGGREGATE(3,5,MPT[[#This Row],[Vector Group]])</f>
        <v>0</v>
      </c>
      <c r="O218"/>
      <c r="S218" s="258"/>
    </row>
    <row r="219" spans="1:19" hidden="1" x14ac:dyDescent="0.25">
      <c r="A219" s="211" t="str">
        <f t="shared" si="22"/>
        <v>D1d1d1</v>
      </c>
      <c r="B219" s="34" t="s">
        <v>397</v>
      </c>
      <c r="C219" s="34" t="s">
        <v>396</v>
      </c>
      <c r="D219" s="34" t="s">
        <v>396</v>
      </c>
      <c r="E219" s="259">
        <v>1</v>
      </c>
      <c r="F219" s="259">
        <v>1</v>
      </c>
      <c r="G219" s="259">
        <v>1</v>
      </c>
      <c r="H219" s="259">
        <f t="shared" si="19"/>
        <v>-30</v>
      </c>
      <c r="I219" s="259">
        <f t="shared" si="20"/>
        <v>-30</v>
      </c>
      <c r="J219" s="259">
        <f t="shared" si="21"/>
        <v>-30</v>
      </c>
      <c r="K219" s="259">
        <v>14</v>
      </c>
      <c r="L219" s="259" t="s">
        <v>394</v>
      </c>
      <c r="M219" s="259">
        <v>3</v>
      </c>
      <c r="N219" s="263">
        <f>_xlfn.AGGREGATE(3,5,MPT[[#This Row],[Vector Group]])</f>
        <v>0</v>
      </c>
      <c r="O219"/>
      <c r="S219" s="258"/>
    </row>
    <row r="220" spans="1:19" hidden="1" x14ac:dyDescent="0.25">
      <c r="A220" s="211" t="str">
        <f t="shared" si="22"/>
        <v>D1d1d5</v>
      </c>
      <c r="B220" s="34" t="s">
        <v>397</v>
      </c>
      <c r="C220" s="34" t="s">
        <v>396</v>
      </c>
      <c r="D220" s="34" t="s">
        <v>396</v>
      </c>
      <c r="E220" s="259">
        <v>1</v>
      </c>
      <c r="F220" s="259">
        <v>1</v>
      </c>
      <c r="G220" s="259">
        <v>5</v>
      </c>
      <c r="H220" s="259">
        <f t="shared" si="19"/>
        <v>-30</v>
      </c>
      <c r="I220" s="259">
        <f t="shared" si="20"/>
        <v>-30</v>
      </c>
      <c r="J220" s="259">
        <f t="shared" si="21"/>
        <v>-150</v>
      </c>
      <c r="K220" s="259">
        <v>14</v>
      </c>
      <c r="L220" s="259" t="s">
        <v>394</v>
      </c>
      <c r="M220" s="259">
        <v>3</v>
      </c>
      <c r="N220" s="263">
        <f>_xlfn.AGGREGATE(3,5,MPT[[#This Row],[Vector Group]])</f>
        <v>0</v>
      </c>
      <c r="O220"/>
      <c r="S220" s="258"/>
    </row>
    <row r="221" spans="1:19" hidden="1" x14ac:dyDescent="0.25">
      <c r="A221" s="211" t="str">
        <f t="shared" si="22"/>
        <v>D1d1d7</v>
      </c>
      <c r="B221" s="34" t="s">
        <v>397</v>
      </c>
      <c r="C221" s="34" t="s">
        <v>396</v>
      </c>
      <c r="D221" s="34" t="s">
        <v>396</v>
      </c>
      <c r="E221" s="259">
        <v>1</v>
      </c>
      <c r="F221" s="259">
        <v>1</v>
      </c>
      <c r="G221" s="259">
        <v>7</v>
      </c>
      <c r="H221" s="259">
        <f t="shared" si="19"/>
        <v>-30</v>
      </c>
      <c r="I221" s="259">
        <f t="shared" si="20"/>
        <v>-30</v>
      </c>
      <c r="J221" s="259">
        <f t="shared" si="21"/>
        <v>150</v>
      </c>
      <c r="K221" s="259">
        <v>14</v>
      </c>
      <c r="L221" s="259" t="s">
        <v>394</v>
      </c>
      <c r="M221" s="259">
        <v>3</v>
      </c>
      <c r="N221" s="263">
        <f>_xlfn.AGGREGATE(3,5,MPT[[#This Row],[Vector Group]])</f>
        <v>0</v>
      </c>
      <c r="O221"/>
      <c r="S221" s="258"/>
    </row>
    <row r="222" spans="1:19" hidden="1" x14ac:dyDescent="0.25">
      <c r="A222" s="211" t="str">
        <f t="shared" si="22"/>
        <v>D1d1d11</v>
      </c>
      <c r="B222" s="34" t="s">
        <v>397</v>
      </c>
      <c r="C222" s="34" t="s">
        <v>396</v>
      </c>
      <c r="D222" s="34" t="s">
        <v>396</v>
      </c>
      <c r="E222" s="259">
        <v>1</v>
      </c>
      <c r="F222" s="259">
        <v>1</v>
      </c>
      <c r="G222" s="259">
        <v>11</v>
      </c>
      <c r="H222" s="259">
        <f t="shared" si="19"/>
        <v>-30</v>
      </c>
      <c r="I222" s="259">
        <f t="shared" si="20"/>
        <v>-30</v>
      </c>
      <c r="J222" s="259">
        <f t="shared" si="21"/>
        <v>30</v>
      </c>
      <c r="K222" s="259">
        <v>14</v>
      </c>
      <c r="L222" s="259" t="s">
        <v>394</v>
      </c>
      <c r="M222" s="259">
        <v>3</v>
      </c>
      <c r="N222" s="263">
        <f>_xlfn.AGGREGATE(3,5,MPT[[#This Row],[Vector Group]])</f>
        <v>0</v>
      </c>
      <c r="O222"/>
      <c r="S222" s="258"/>
    </row>
    <row r="223" spans="1:19" hidden="1" x14ac:dyDescent="0.25">
      <c r="A223" s="211" t="str">
        <f t="shared" si="22"/>
        <v>D1d5d1</v>
      </c>
      <c r="B223" s="34" t="s">
        <v>397</v>
      </c>
      <c r="C223" s="34" t="s">
        <v>396</v>
      </c>
      <c r="D223" s="34" t="s">
        <v>396</v>
      </c>
      <c r="E223" s="259">
        <v>1</v>
      </c>
      <c r="F223" s="259">
        <v>5</v>
      </c>
      <c r="G223" s="259">
        <v>1</v>
      </c>
      <c r="H223" s="259">
        <f t="shared" si="19"/>
        <v>-30</v>
      </c>
      <c r="I223" s="259">
        <f t="shared" si="20"/>
        <v>-150</v>
      </c>
      <c r="J223" s="259">
        <f t="shared" si="21"/>
        <v>-30</v>
      </c>
      <c r="K223" s="259">
        <v>14</v>
      </c>
      <c r="L223" s="259" t="s">
        <v>394</v>
      </c>
      <c r="M223" s="259">
        <v>3</v>
      </c>
      <c r="N223" s="263">
        <f>_xlfn.AGGREGATE(3,5,MPT[[#This Row],[Vector Group]])</f>
        <v>0</v>
      </c>
      <c r="O223"/>
      <c r="S223" s="258"/>
    </row>
    <row r="224" spans="1:19" hidden="1" x14ac:dyDescent="0.25">
      <c r="A224" s="211" t="str">
        <f t="shared" si="22"/>
        <v>D1d5d5</v>
      </c>
      <c r="B224" s="34" t="s">
        <v>397</v>
      </c>
      <c r="C224" s="34" t="s">
        <v>396</v>
      </c>
      <c r="D224" s="34" t="s">
        <v>396</v>
      </c>
      <c r="E224" s="259">
        <v>1</v>
      </c>
      <c r="F224" s="259">
        <v>5</v>
      </c>
      <c r="G224" s="259">
        <v>5</v>
      </c>
      <c r="H224" s="259">
        <f t="shared" si="19"/>
        <v>-30</v>
      </c>
      <c r="I224" s="259">
        <f t="shared" si="20"/>
        <v>-150</v>
      </c>
      <c r="J224" s="259">
        <f t="shared" si="21"/>
        <v>-150</v>
      </c>
      <c r="K224" s="259">
        <v>14</v>
      </c>
      <c r="L224" s="259" t="s">
        <v>394</v>
      </c>
      <c r="M224" s="259">
        <v>3</v>
      </c>
      <c r="N224" s="263">
        <f>_xlfn.AGGREGATE(3,5,MPT[[#This Row],[Vector Group]])</f>
        <v>0</v>
      </c>
      <c r="O224"/>
      <c r="S224" s="258"/>
    </row>
    <row r="225" spans="1:19" hidden="1" x14ac:dyDescent="0.25">
      <c r="A225" s="211" t="str">
        <f t="shared" si="22"/>
        <v>D1d5d7</v>
      </c>
      <c r="B225" s="34" t="s">
        <v>397</v>
      </c>
      <c r="C225" s="34" t="s">
        <v>396</v>
      </c>
      <c r="D225" s="34" t="s">
        <v>396</v>
      </c>
      <c r="E225" s="259">
        <v>1</v>
      </c>
      <c r="F225" s="259">
        <v>5</v>
      </c>
      <c r="G225" s="259">
        <v>7</v>
      </c>
      <c r="H225" s="259">
        <f t="shared" si="19"/>
        <v>-30</v>
      </c>
      <c r="I225" s="259">
        <f t="shared" si="20"/>
        <v>-150</v>
      </c>
      <c r="J225" s="259">
        <f t="shared" si="21"/>
        <v>150</v>
      </c>
      <c r="K225" s="259">
        <v>14</v>
      </c>
      <c r="L225" s="259" t="s">
        <v>394</v>
      </c>
      <c r="M225" s="259">
        <v>3</v>
      </c>
      <c r="N225" s="263">
        <f>_xlfn.AGGREGATE(3,5,MPT[[#This Row],[Vector Group]])</f>
        <v>0</v>
      </c>
      <c r="O225"/>
      <c r="S225" s="258"/>
    </row>
    <row r="226" spans="1:19" hidden="1" x14ac:dyDescent="0.25">
      <c r="A226" s="211" t="str">
        <f t="shared" si="22"/>
        <v>D1d5d11</v>
      </c>
      <c r="B226" s="34" t="s">
        <v>397</v>
      </c>
      <c r="C226" s="34" t="s">
        <v>396</v>
      </c>
      <c r="D226" s="34" t="s">
        <v>396</v>
      </c>
      <c r="E226" s="259">
        <v>1</v>
      </c>
      <c r="F226" s="259">
        <v>5</v>
      </c>
      <c r="G226" s="259">
        <v>11</v>
      </c>
      <c r="H226" s="259">
        <f t="shared" si="19"/>
        <v>-30</v>
      </c>
      <c r="I226" s="259">
        <f t="shared" si="20"/>
        <v>-150</v>
      </c>
      <c r="J226" s="259">
        <f t="shared" si="21"/>
        <v>30</v>
      </c>
      <c r="K226" s="259">
        <v>14</v>
      </c>
      <c r="L226" s="259" t="s">
        <v>394</v>
      </c>
      <c r="M226" s="259">
        <v>3</v>
      </c>
      <c r="N226" s="263">
        <f>_xlfn.AGGREGATE(3,5,MPT[[#This Row],[Vector Group]])</f>
        <v>0</v>
      </c>
      <c r="O226"/>
      <c r="S226" s="258"/>
    </row>
    <row r="227" spans="1:19" hidden="1" x14ac:dyDescent="0.25">
      <c r="A227" s="211" t="str">
        <f t="shared" si="22"/>
        <v>D1d7d1</v>
      </c>
      <c r="B227" s="34" t="s">
        <v>397</v>
      </c>
      <c r="C227" s="34" t="s">
        <v>396</v>
      </c>
      <c r="D227" s="34" t="s">
        <v>396</v>
      </c>
      <c r="E227" s="259">
        <v>1</v>
      </c>
      <c r="F227" s="259">
        <v>7</v>
      </c>
      <c r="G227" s="259">
        <v>1</v>
      </c>
      <c r="H227" s="259">
        <f t="shared" si="19"/>
        <v>-30</v>
      </c>
      <c r="I227" s="259">
        <f t="shared" si="20"/>
        <v>150</v>
      </c>
      <c r="J227" s="259">
        <f t="shared" si="21"/>
        <v>-30</v>
      </c>
      <c r="K227" s="259">
        <v>14</v>
      </c>
      <c r="L227" s="259" t="s">
        <v>394</v>
      </c>
      <c r="M227" s="259">
        <v>3</v>
      </c>
      <c r="N227" s="263">
        <f>_xlfn.AGGREGATE(3,5,MPT[[#This Row],[Vector Group]])</f>
        <v>0</v>
      </c>
      <c r="O227"/>
      <c r="S227" s="258"/>
    </row>
    <row r="228" spans="1:19" hidden="1" x14ac:dyDescent="0.25">
      <c r="A228" s="211" t="str">
        <f t="shared" si="22"/>
        <v>D1d7d5</v>
      </c>
      <c r="B228" s="34" t="s">
        <v>397</v>
      </c>
      <c r="C228" s="34" t="s">
        <v>396</v>
      </c>
      <c r="D228" s="34" t="s">
        <v>396</v>
      </c>
      <c r="E228" s="259">
        <v>1</v>
      </c>
      <c r="F228" s="259">
        <v>7</v>
      </c>
      <c r="G228" s="259">
        <v>5</v>
      </c>
      <c r="H228" s="259">
        <f t="shared" si="19"/>
        <v>-30</v>
      </c>
      <c r="I228" s="259">
        <f t="shared" si="20"/>
        <v>150</v>
      </c>
      <c r="J228" s="259">
        <f t="shared" si="21"/>
        <v>-150</v>
      </c>
      <c r="K228" s="259">
        <v>14</v>
      </c>
      <c r="L228" s="259" t="s">
        <v>394</v>
      </c>
      <c r="M228" s="259">
        <v>3</v>
      </c>
      <c r="N228" s="263">
        <f>_xlfn.AGGREGATE(3,5,MPT[[#This Row],[Vector Group]])</f>
        <v>0</v>
      </c>
      <c r="O228"/>
      <c r="S228" s="258"/>
    </row>
    <row r="229" spans="1:19" hidden="1" x14ac:dyDescent="0.25">
      <c r="A229" s="211" t="str">
        <f t="shared" si="22"/>
        <v>D1d7d7</v>
      </c>
      <c r="B229" s="34" t="s">
        <v>397</v>
      </c>
      <c r="C229" s="34" t="s">
        <v>396</v>
      </c>
      <c r="D229" s="34" t="s">
        <v>396</v>
      </c>
      <c r="E229" s="259">
        <v>1</v>
      </c>
      <c r="F229" s="259">
        <v>7</v>
      </c>
      <c r="G229" s="259">
        <v>7</v>
      </c>
      <c r="H229" s="259">
        <f t="shared" si="19"/>
        <v>-30</v>
      </c>
      <c r="I229" s="259">
        <f t="shared" si="20"/>
        <v>150</v>
      </c>
      <c r="J229" s="259">
        <f t="shared" si="21"/>
        <v>150</v>
      </c>
      <c r="K229" s="259">
        <v>14</v>
      </c>
      <c r="L229" s="259" t="s">
        <v>394</v>
      </c>
      <c r="M229" s="259">
        <v>3</v>
      </c>
      <c r="N229" s="263">
        <f>_xlfn.AGGREGATE(3,5,MPT[[#This Row],[Vector Group]])</f>
        <v>0</v>
      </c>
      <c r="O229"/>
      <c r="S229" s="258"/>
    </row>
    <row r="230" spans="1:19" hidden="1" x14ac:dyDescent="0.25">
      <c r="A230" s="211" t="str">
        <f t="shared" si="22"/>
        <v>D1d7d11</v>
      </c>
      <c r="B230" s="34" t="s">
        <v>397</v>
      </c>
      <c r="C230" s="34" t="s">
        <v>396</v>
      </c>
      <c r="D230" s="34" t="s">
        <v>396</v>
      </c>
      <c r="E230" s="259">
        <v>1</v>
      </c>
      <c r="F230" s="259">
        <v>7</v>
      </c>
      <c r="G230" s="259">
        <v>11</v>
      </c>
      <c r="H230" s="259">
        <f t="shared" si="19"/>
        <v>-30</v>
      </c>
      <c r="I230" s="259">
        <f t="shared" si="20"/>
        <v>150</v>
      </c>
      <c r="J230" s="259">
        <f t="shared" si="21"/>
        <v>30</v>
      </c>
      <c r="K230" s="259">
        <v>14</v>
      </c>
      <c r="L230" s="259" t="s">
        <v>394</v>
      </c>
      <c r="M230" s="259">
        <v>3</v>
      </c>
      <c r="N230" s="263">
        <f>_xlfn.AGGREGATE(3,5,MPT[[#This Row],[Vector Group]])</f>
        <v>0</v>
      </c>
      <c r="O230"/>
      <c r="S230" s="258"/>
    </row>
    <row r="231" spans="1:19" hidden="1" x14ac:dyDescent="0.25">
      <c r="A231" s="211" t="str">
        <f t="shared" si="22"/>
        <v>D1d11d1</v>
      </c>
      <c r="B231" s="34" t="s">
        <v>397</v>
      </c>
      <c r="C231" s="34" t="s">
        <v>396</v>
      </c>
      <c r="D231" s="34" t="s">
        <v>396</v>
      </c>
      <c r="E231" s="259">
        <v>1</v>
      </c>
      <c r="F231" s="259">
        <v>11</v>
      </c>
      <c r="G231" s="259">
        <v>1</v>
      </c>
      <c r="H231" s="259">
        <f t="shared" si="19"/>
        <v>-30</v>
      </c>
      <c r="I231" s="259">
        <f t="shared" si="20"/>
        <v>30</v>
      </c>
      <c r="J231" s="259">
        <f t="shared" si="21"/>
        <v>-30</v>
      </c>
      <c r="K231" s="259">
        <v>14</v>
      </c>
      <c r="L231" s="259" t="s">
        <v>394</v>
      </c>
      <c r="M231" s="259">
        <v>3</v>
      </c>
      <c r="N231" s="263">
        <f>_xlfn.AGGREGATE(3,5,MPT[[#This Row],[Vector Group]])</f>
        <v>0</v>
      </c>
      <c r="O231"/>
      <c r="S231" s="258"/>
    </row>
    <row r="232" spans="1:19" hidden="1" x14ac:dyDescent="0.25">
      <c r="A232" s="211" t="str">
        <f t="shared" si="22"/>
        <v>D1d11d5</v>
      </c>
      <c r="B232" s="34" t="s">
        <v>397</v>
      </c>
      <c r="C232" s="34" t="s">
        <v>396</v>
      </c>
      <c r="D232" s="34" t="s">
        <v>396</v>
      </c>
      <c r="E232" s="259">
        <v>1</v>
      </c>
      <c r="F232" s="259">
        <v>11</v>
      </c>
      <c r="G232" s="259">
        <v>5</v>
      </c>
      <c r="H232" s="259">
        <f t="shared" si="19"/>
        <v>-30</v>
      </c>
      <c r="I232" s="259">
        <f t="shared" si="20"/>
        <v>30</v>
      </c>
      <c r="J232" s="259">
        <f t="shared" si="21"/>
        <v>-150</v>
      </c>
      <c r="K232" s="259">
        <v>14</v>
      </c>
      <c r="L232" s="259" t="s">
        <v>394</v>
      </c>
      <c r="M232" s="259">
        <v>3</v>
      </c>
      <c r="N232" s="263">
        <f>_xlfn.AGGREGATE(3,5,MPT[[#This Row],[Vector Group]])</f>
        <v>0</v>
      </c>
      <c r="O232"/>
      <c r="S232" s="258"/>
    </row>
    <row r="233" spans="1:19" hidden="1" x14ac:dyDescent="0.25">
      <c r="A233" s="211" t="str">
        <f t="shared" si="22"/>
        <v>D1d11d7</v>
      </c>
      <c r="B233" s="34" t="s">
        <v>397</v>
      </c>
      <c r="C233" s="34" t="s">
        <v>396</v>
      </c>
      <c r="D233" s="34" t="s">
        <v>396</v>
      </c>
      <c r="E233" s="259">
        <v>1</v>
      </c>
      <c r="F233" s="259">
        <v>11</v>
      </c>
      <c r="G233" s="259">
        <v>7</v>
      </c>
      <c r="H233" s="259">
        <f t="shared" si="19"/>
        <v>-30</v>
      </c>
      <c r="I233" s="259">
        <f t="shared" si="20"/>
        <v>30</v>
      </c>
      <c r="J233" s="259">
        <f t="shared" si="21"/>
        <v>150</v>
      </c>
      <c r="K233" s="259">
        <v>14</v>
      </c>
      <c r="L233" s="259" t="s">
        <v>394</v>
      </c>
      <c r="M233" s="259">
        <v>3</v>
      </c>
      <c r="N233" s="263">
        <f>_xlfn.AGGREGATE(3,5,MPT[[#This Row],[Vector Group]])</f>
        <v>0</v>
      </c>
      <c r="O233"/>
      <c r="S233" s="258"/>
    </row>
    <row r="234" spans="1:19" hidden="1" x14ac:dyDescent="0.25">
      <c r="A234" s="211" t="str">
        <f t="shared" si="22"/>
        <v>D1d11d11</v>
      </c>
      <c r="B234" s="34" t="s">
        <v>397</v>
      </c>
      <c r="C234" s="34" t="s">
        <v>396</v>
      </c>
      <c r="D234" s="34" t="s">
        <v>396</v>
      </c>
      <c r="E234" s="259">
        <v>1</v>
      </c>
      <c r="F234" s="259">
        <v>11</v>
      </c>
      <c r="G234" s="259">
        <v>11</v>
      </c>
      <c r="H234" s="259">
        <f t="shared" si="19"/>
        <v>-30</v>
      </c>
      <c r="I234" s="259">
        <f t="shared" si="20"/>
        <v>30</v>
      </c>
      <c r="J234" s="259">
        <f t="shared" si="21"/>
        <v>30</v>
      </c>
      <c r="K234" s="259">
        <v>14</v>
      </c>
      <c r="L234" s="259" t="s">
        <v>394</v>
      </c>
      <c r="M234" s="259">
        <v>3</v>
      </c>
      <c r="N234" s="263">
        <f>_xlfn.AGGREGATE(3,5,MPT[[#This Row],[Vector Group]])</f>
        <v>0</v>
      </c>
      <c r="O234"/>
      <c r="S234" s="258"/>
    </row>
    <row r="235" spans="1:19" hidden="1" x14ac:dyDescent="0.25">
      <c r="A235" s="211" t="str">
        <f t="shared" si="22"/>
        <v>D5d1d1</v>
      </c>
      <c r="B235" s="34" t="s">
        <v>397</v>
      </c>
      <c r="C235" s="34" t="s">
        <v>396</v>
      </c>
      <c r="D235" s="34" t="s">
        <v>396</v>
      </c>
      <c r="E235" s="259">
        <v>5</v>
      </c>
      <c r="F235" s="259">
        <v>1</v>
      </c>
      <c r="G235" s="259">
        <v>1</v>
      </c>
      <c r="H235" s="259">
        <f t="shared" si="19"/>
        <v>-150</v>
      </c>
      <c r="I235" s="259">
        <f t="shared" si="20"/>
        <v>-30</v>
      </c>
      <c r="J235" s="259">
        <f t="shared" si="21"/>
        <v>-30</v>
      </c>
      <c r="K235" s="259">
        <v>14</v>
      </c>
      <c r="L235" s="259" t="s">
        <v>394</v>
      </c>
      <c r="M235" s="259">
        <v>3</v>
      </c>
      <c r="N235" s="263">
        <f>_xlfn.AGGREGATE(3,5,MPT[[#This Row],[Vector Group]])</f>
        <v>0</v>
      </c>
      <c r="O235"/>
      <c r="S235" s="258"/>
    </row>
    <row r="236" spans="1:19" hidden="1" x14ac:dyDescent="0.25">
      <c r="A236" s="211" t="str">
        <f t="shared" si="22"/>
        <v>D5d1d5</v>
      </c>
      <c r="B236" s="34" t="s">
        <v>397</v>
      </c>
      <c r="C236" s="34" t="s">
        <v>396</v>
      </c>
      <c r="D236" s="34" t="s">
        <v>396</v>
      </c>
      <c r="E236" s="259">
        <v>5</v>
      </c>
      <c r="F236" s="259">
        <v>1</v>
      </c>
      <c r="G236" s="259">
        <v>5</v>
      </c>
      <c r="H236" s="259">
        <f t="shared" si="19"/>
        <v>-150</v>
      </c>
      <c r="I236" s="259">
        <f t="shared" si="20"/>
        <v>-30</v>
      </c>
      <c r="J236" s="259">
        <f t="shared" si="21"/>
        <v>-150</v>
      </c>
      <c r="K236" s="259">
        <v>14</v>
      </c>
      <c r="L236" s="259" t="s">
        <v>394</v>
      </c>
      <c r="M236" s="259">
        <v>3</v>
      </c>
      <c r="N236" s="263">
        <f>_xlfn.AGGREGATE(3,5,MPT[[#This Row],[Vector Group]])</f>
        <v>0</v>
      </c>
      <c r="O236"/>
      <c r="S236" s="258"/>
    </row>
    <row r="237" spans="1:19" hidden="1" x14ac:dyDescent="0.25">
      <c r="A237" s="211" t="str">
        <f t="shared" si="22"/>
        <v>D5d1d7</v>
      </c>
      <c r="B237" s="34" t="s">
        <v>397</v>
      </c>
      <c r="C237" s="34" t="s">
        <v>396</v>
      </c>
      <c r="D237" s="34" t="s">
        <v>396</v>
      </c>
      <c r="E237" s="259">
        <v>5</v>
      </c>
      <c r="F237" s="259">
        <v>1</v>
      </c>
      <c r="G237" s="259">
        <v>7</v>
      </c>
      <c r="H237" s="259">
        <f t="shared" si="19"/>
        <v>-150</v>
      </c>
      <c r="I237" s="259">
        <f t="shared" si="20"/>
        <v>-30</v>
      </c>
      <c r="J237" s="259">
        <f t="shared" si="21"/>
        <v>150</v>
      </c>
      <c r="K237" s="259">
        <v>14</v>
      </c>
      <c r="L237" s="259" t="s">
        <v>394</v>
      </c>
      <c r="M237" s="259">
        <v>3</v>
      </c>
      <c r="N237" s="263">
        <f>_xlfn.AGGREGATE(3,5,MPT[[#This Row],[Vector Group]])</f>
        <v>0</v>
      </c>
      <c r="O237"/>
      <c r="S237" s="258"/>
    </row>
    <row r="238" spans="1:19" hidden="1" x14ac:dyDescent="0.25">
      <c r="A238" s="211" t="str">
        <f t="shared" si="22"/>
        <v>D5d1d11</v>
      </c>
      <c r="B238" s="34" t="s">
        <v>397</v>
      </c>
      <c r="C238" s="34" t="s">
        <v>396</v>
      </c>
      <c r="D238" s="34" t="s">
        <v>396</v>
      </c>
      <c r="E238" s="259">
        <v>5</v>
      </c>
      <c r="F238" s="259">
        <v>1</v>
      </c>
      <c r="G238" s="259">
        <v>11</v>
      </c>
      <c r="H238" s="259">
        <f t="shared" si="19"/>
        <v>-150</v>
      </c>
      <c r="I238" s="259">
        <f t="shared" si="20"/>
        <v>-30</v>
      </c>
      <c r="J238" s="259">
        <f t="shared" si="21"/>
        <v>30</v>
      </c>
      <c r="K238" s="259">
        <v>14</v>
      </c>
      <c r="L238" s="259" t="s">
        <v>394</v>
      </c>
      <c r="M238" s="259">
        <v>3</v>
      </c>
      <c r="N238" s="263">
        <f>_xlfn.AGGREGATE(3,5,MPT[[#This Row],[Vector Group]])</f>
        <v>0</v>
      </c>
      <c r="O238"/>
      <c r="S238" s="258"/>
    </row>
    <row r="239" spans="1:19" hidden="1" x14ac:dyDescent="0.25">
      <c r="A239" s="211" t="str">
        <f t="shared" si="22"/>
        <v>D5d5d1</v>
      </c>
      <c r="B239" s="34" t="s">
        <v>397</v>
      </c>
      <c r="C239" s="34" t="s">
        <v>396</v>
      </c>
      <c r="D239" s="34" t="s">
        <v>396</v>
      </c>
      <c r="E239" s="259">
        <v>5</v>
      </c>
      <c r="F239" s="259">
        <v>5</v>
      </c>
      <c r="G239" s="259">
        <v>1</v>
      </c>
      <c r="H239" s="259">
        <f t="shared" si="19"/>
        <v>-150</v>
      </c>
      <c r="I239" s="259">
        <f t="shared" si="20"/>
        <v>-150</v>
      </c>
      <c r="J239" s="259">
        <f t="shared" si="21"/>
        <v>-30</v>
      </c>
      <c r="K239" s="259">
        <v>14</v>
      </c>
      <c r="L239" s="259" t="s">
        <v>394</v>
      </c>
      <c r="M239" s="259">
        <v>3</v>
      </c>
      <c r="N239" s="263">
        <f>_xlfn.AGGREGATE(3,5,MPT[[#This Row],[Vector Group]])</f>
        <v>0</v>
      </c>
      <c r="O239"/>
      <c r="S239" s="258"/>
    </row>
    <row r="240" spans="1:19" hidden="1" x14ac:dyDescent="0.25">
      <c r="A240" s="211" t="str">
        <f t="shared" si="22"/>
        <v>D5d5d5</v>
      </c>
      <c r="B240" s="34" t="s">
        <v>397</v>
      </c>
      <c r="C240" s="34" t="s">
        <v>396</v>
      </c>
      <c r="D240" s="34" t="s">
        <v>396</v>
      </c>
      <c r="E240" s="259">
        <v>5</v>
      </c>
      <c r="F240" s="259">
        <v>5</v>
      </c>
      <c r="G240" s="259">
        <v>5</v>
      </c>
      <c r="H240" s="259">
        <f t="shared" si="19"/>
        <v>-150</v>
      </c>
      <c r="I240" s="259">
        <f t="shared" si="20"/>
        <v>-150</v>
      </c>
      <c r="J240" s="259">
        <f t="shared" si="21"/>
        <v>-150</v>
      </c>
      <c r="K240" s="259">
        <v>14</v>
      </c>
      <c r="L240" s="259" t="s">
        <v>394</v>
      </c>
      <c r="M240" s="259">
        <v>3</v>
      </c>
      <c r="N240" s="263">
        <f>_xlfn.AGGREGATE(3,5,MPT[[#This Row],[Vector Group]])</f>
        <v>0</v>
      </c>
      <c r="O240"/>
      <c r="S240" s="258"/>
    </row>
    <row r="241" spans="1:19" hidden="1" x14ac:dyDescent="0.25">
      <c r="A241" s="211" t="str">
        <f t="shared" si="22"/>
        <v>D5d5d7</v>
      </c>
      <c r="B241" s="34" t="s">
        <v>397</v>
      </c>
      <c r="C241" s="34" t="s">
        <v>396</v>
      </c>
      <c r="D241" s="34" t="s">
        <v>396</v>
      </c>
      <c r="E241" s="259">
        <v>5</v>
      </c>
      <c r="F241" s="259">
        <v>5</v>
      </c>
      <c r="G241" s="259">
        <v>7</v>
      </c>
      <c r="H241" s="259">
        <f t="shared" si="19"/>
        <v>-150</v>
      </c>
      <c r="I241" s="259">
        <f t="shared" si="20"/>
        <v>-150</v>
      </c>
      <c r="J241" s="259">
        <f t="shared" si="21"/>
        <v>150</v>
      </c>
      <c r="K241" s="259">
        <v>14</v>
      </c>
      <c r="L241" s="259" t="s">
        <v>394</v>
      </c>
      <c r="M241" s="259">
        <v>3</v>
      </c>
      <c r="N241" s="263">
        <f>_xlfn.AGGREGATE(3,5,MPT[[#This Row],[Vector Group]])</f>
        <v>0</v>
      </c>
      <c r="O241"/>
      <c r="S241" s="258"/>
    </row>
    <row r="242" spans="1:19" hidden="1" x14ac:dyDescent="0.25">
      <c r="A242" s="211" t="str">
        <f t="shared" si="22"/>
        <v>D5d5d11</v>
      </c>
      <c r="B242" s="34" t="s">
        <v>397</v>
      </c>
      <c r="C242" s="34" t="s">
        <v>396</v>
      </c>
      <c r="D242" s="34" t="s">
        <v>396</v>
      </c>
      <c r="E242" s="259">
        <v>5</v>
      </c>
      <c r="F242" s="259">
        <v>5</v>
      </c>
      <c r="G242" s="259">
        <v>11</v>
      </c>
      <c r="H242" s="259">
        <f t="shared" si="19"/>
        <v>-150</v>
      </c>
      <c r="I242" s="259">
        <f t="shared" si="20"/>
        <v>-150</v>
      </c>
      <c r="J242" s="259">
        <f t="shared" si="21"/>
        <v>30</v>
      </c>
      <c r="K242" s="259">
        <v>14</v>
      </c>
      <c r="L242" s="259" t="s">
        <v>394</v>
      </c>
      <c r="M242" s="259">
        <v>3</v>
      </c>
      <c r="N242" s="263">
        <f>_xlfn.AGGREGATE(3,5,MPT[[#This Row],[Vector Group]])</f>
        <v>0</v>
      </c>
      <c r="O242"/>
      <c r="S242" s="258"/>
    </row>
    <row r="243" spans="1:19" hidden="1" x14ac:dyDescent="0.25">
      <c r="A243" s="211" t="str">
        <f t="shared" si="22"/>
        <v>D5d7d1</v>
      </c>
      <c r="B243" s="34" t="s">
        <v>397</v>
      </c>
      <c r="C243" s="34" t="s">
        <v>396</v>
      </c>
      <c r="D243" s="34" t="s">
        <v>396</v>
      </c>
      <c r="E243" s="259">
        <v>5</v>
      </c>
      <c r="F243" s="259">
        <v>7</v>
      </c>
      <c r="G243" s="259">
        <v>1</v>
      </c>
      <c r="H243" s="259">
        <f t="shared" si="19"/>
        <v>-150</v>
      </c>
      <c r="I243" s="259">
        <f t="shared" si="20"/>
        <v>150</v>
      </c>
      <c r="J243" s="259">
        <f t="shared" si="21"/>
        <v>-30</v>
      </c>
      <c r="K243" s="259">
        <v>14</v>
      </c>
      <c r="L243" s="259" t="s">
        <v>394</v>
      </c>
      <c r="M243" s="259">
        <v>3</v>
      </c>
      <c r="N243" s="263">
        <f>_xlfn.AGGREGATE(3,5,MPT[[#This Row],[Vector Group]])</f>
        <v>0</v>
      </c>
      <c r="O243"/>
      <c r="S243" s="258"/>
    </row>
    <row r="244" spans="1:19" hidden="1" x14ac:dyDescent="0.25">
      <c r="A244" s="211" t="str">
        <f t="shared" si="22"/>
        <v>D5d7d5</v>
      </c>
      <c r="B244" s="34" t="s">
        <v>397</v>
      </c>
      <c r="C244" s="34" t="s">
        <v>396</v>
      </c>
      <c r="D244" s="34" t="s">
        <v>396</v>
      </c>
      <c r="E244" s="259">
        <v>5</v>
      </c>
      <c r="F244" s="259">
        <v>7</v>
      </c>
      <c r="G244" s="259">
        <v>5</v>
      </c>
      <c r="H244" s="259">
        <f t="shared" si="19"/>
        <v>-150</v>
      </c>
      <c r="I244" s="259">
        <f t="shared" si="20"/>
        <v>150</v>
      </c>
      <c r="J244" s="259">
        <f t="shared" si="21"/>
        <v>-150</v>
      </c>
      <c r="K244" s="259">
        <v>14</v>
      </c>
      <c r="L244" s="259" t="s">
        <v>394</v>
      </c>
      <c r="M244" s="259">
        <v>3</v>
      </c>
      <c r="N244" s="263">
        <f>_xlfn.AGGREGATE(3,5,MPT[[#This Row],[Vector Group]])</f>
        <v>0</v>
      </c>
      <c r="O244"/>
      <c r="S244" s="258"/>
    </row>
    <row r="245" spans="1:19" hidden="1" x14ac:dyDescent="0.25">
      <c r="A245" s="211" t="str">
        <f t="shared" si="22"/>
        <v>D5d7d7</v>
      </c>
      <c r="B245" s="34" t="s">
        <v>397</v>
      </c>
      <c r="C245" s="34" t="s">
        <v>396</v>
      </c>
      <c r="D245" s="34" t="s">
        <v>396</v>
      </c>
      <c r="E245" s="259">
        <v>5</v>
      </c>
      <c r="F245" s="259">
        <v>7</v>
      </c>
      <c r="G245" s="259">
        <v>7</v>
      </c>
      <c r="H245" s="259">
        <f t="shared" si="19"/>
        <v>-150</v>
      </c>
      <c r="I245" s="259">
        <f t="shared" si="20"/>
        <v>150</v>
      </c>
      <c r="J245" s="259">
        <f t="shared" si="21"/>
        <v>150</v>
      </c>
      <c r="K245" s="259">
        <v>14</v>
      </c>
      <c r="L245" s="259" t="s">
        <v>394</v>
      </c>
      <c r="M245" s="259">
        <v>3</v>
      </c>
      <c r="N245" s="263">
        <f>_xlfn.AGGREGATE(3,5,MPT[[#This Row],[Vector Group]])</f>
        <v>0</v>
      </c>
      <c r="O245"/>
      <c r="S245" s="258"/>
    </row>
    <row r="246" spans="1:19" hidden="1" x14ac:dyDescent="0.25">
      <c r="A246" s="211" t="str">
        <f t="shared" si="22"/>
        <v>D5d7d11</v>
      </c>
      <c r="B246" s="34" t="s">
        <v>397</v>
      </c>
      <c r="C246" s="34" t="s">
        <v>396</v>
      </c>
      <c r="D246" s="34" t="s">
        <v>396</v>
      </c>
      <c r="E246" s="259">
        <v>5</v>
      </c>
      <c r="F246" s="259">
        <v>7</v>
      </c>
      <c r="G246" s="259">
        <v>11</v>
      </c>
      <c r="H246" s="259">
        <f t="shared" si="19"/>
        <v>-150</v>
      </c>
      <c r="I246" s="259">
        <f t="shared" si="20"/>
        <v>150</v>
      </c>
      <c r="J246" s="259">
        <f t="shared" si="21"/>
        <v>30</v>
      </c>
      <c r="K246" s="259">
        <v>14</v>
      </c>
      <c r="L246" s="259" t="s">
        <v>394</v>
      </c>
      <c r="M246" s="259">
        <v>3</v>
      </c>
      <c r="N246" s="263">
        <f>_xlfn.AGGREGATE(3,5,MPT[[#This Row],[Vector Group]])</f>
        <v>0</v>
      </c>
      <c r="O246"/>
      <c r="S246" s="258"/>
    </row>
    <row r="247" spans="1:19" hidden="1" x14ac:dyDescent="0.25">
      <c r="A247" s="211" t="str">
        <f t="shared" si="22"/>
        <v>D5d11d1</v>
      </c>
      <c r="B247" s="34" t="s">
        <v>397</v>
      </c>
      <c r="C247" s="34" t="s">
        <v>396</v>
      </c>
      <c r="D247" s="34" t="s">
        <v>396</v>
      </c>
      <c r="E247" s="259">
        <v>5</v>
      </c>
      <c r="F247" s="259">
        <v>11</v>
      </c>
      <c r="G247" s="259">
        <v>1</v>
      </c>
      <c r="H247" s="259">
        <f t="shared" si="19"/>
        <v>-150</v>
      </c>
      <c r="I247" s="259">
        <f t="shared" si="20"/>
        <v>30</v>
      </c>
      <c r="J247" s="259">
        <f t="shared" si="21"/>
        <v>-30</v>
      </c>
      <c r="K247" s="259">
        <v>14</v>
      </c>
      <c r="L247" s="259" t="s">
        <v>394</v>
      </c>
      <c r="M247" s="259">
        <v>3</v>
      </c>
      <c r="N247" s="263">
        <f>_xlfn.AGGREGATE(3,5,MPT[[#This Row],[Vector Group]])</f>
        <v>0</v>
      </c>
      <c r="O247"/>
      <c r="S247" s="258"/>
    </row>
    <row r="248" spans="1:19" hidden="1" x14ac:dyDescent="0.25">
      <c r="A248" s="211" t="str">
        <f t="shared" si="22"/>
        <v>D5d11d5</v>
      </c>
      <c r="B248" s="34" t="s">
        <v>397</v>
      </c>
      <c r="C248" s="34" t="s">
        <v>396</v>
      </c>
      <c r="D248" s="34" t="s">
        <v>396</v>
      </c>
      <c r="E248" s="259">
        <v>5</v>
      </c>
      <c r="F248" s="259">
        <v>11</v>
      </c>
      <c r="G248" s="259">
        <v>5</v>
      </c>
      <c r="H248" s="259">
        <f t="shared" si="19"/>
        <v>-150</v>
      </c>
      <c r="I248" s="259">
        <f t="shared" si="20"/>
        <v>30</v>
      </c>
      <c r="J248" s="259">
        <f t="shared" si="21"/>
        <v>-150</v>
      </c>
      <c r="K248" s="259">
        <v>14</v>
      </c>
      <c r="L248" s="259" t="s">
        <v>394</v>
      </c>
      <c r="M248" s="259">
        <v>3</v>
      </c>
      <c r="N248" s="263">
        <f>_xlfn.AGGREGATE(3,5,MPT[[#This Row],[Vector Group]])</f>
        <v>0</v>
      </c>
      <c r="O248"/>
      <c r="S248" s="258"/>
    </row>
    <row r="249" spans="1:19" hidden="1" x14ac:dyDescent="0.25">
      <c r="A249" s="211" t="str">
        <f t="shared" si="22"/>
        <v>D5d11d7</v>
      </c>
      <c r="B249" s="34" t="s">
        <v>397</v>
      </c>
      <c r="C249" s="34" t="s">
        <v>396</v>
      </c>
      <c r="D249" s="34" t="s">
        <v>396</v>
      </c>
      <c r="E249" s="259">
        <v>5</v>
      </c>
      <c r="F249" s="259">
        <v>11</v>
      </c>
      <c r="G249" s="259">
        <v>7</v>
      </c>
      <c r="H249" s="259">
        <f t="shared" si="19"/>
        <v>-150</v>
      </c>
      <c r="I249" s="259">
        <f t="shared" si="20"/>
        <v>30</v>
      </c>
      <c r="J249" s="259">
        <f t="shared" si="21"/>
        <v>150</v>
      </c>
      <c r="K249" s="259">
        <v>14</v>
      </c>
      <c r="L249" s="259" t="s">
        <v>394</v>
      </c>
      <c r="M249" s="259">
        <v>3</v>
      </c>
      <c r="N249" s="263">
        <f>_xlfn.AGGREGATE(3,5,MPT[[#This Row],[Vector Group]])</f>
        <v>0</v>
      </c>
      <c r="O249"/>
      <c r="S249" s="258"/>
    </row>
    <row r="250" spans="1:19" hidden="1" x14ac:dyDescent="0.25">
      <c r="A250" s="211" t="str">
        <f t="shared" si="22"/>
        <v>D5d11d11</v>
      </c>
      <c r="B250" s="34" t="s">
        <v>397</v>
      </c>
      <c r="C250" s="34" t="s">
        <v>396</v>
      </c>
      <c r="D250" s="34" t="s">
        <v>396</v>
      </c>
      <c r="E250" s="259">
        <v>5</v>
      </c>
      <c r="F250" s="259">
        <v>11</v>
      </c>
      <c r="G250" s="259">
        <v>11</v>
      </c>
      <c r="H250" s="259">
        <f t="shared" si="19"/>
        <v>-150</v>
      </c>
      <c r="I250" s="259">
        <f t="shared" si="20"/>
        <v>30</v>
      </c>
      <c r="J250" s="259">
        <f t="shared" si="21"/>
        <v>30</v>
      </c>
      <c r="K250" s="259">
        <v>14</v>
      </c>
      <c r="L250" s="259" t="s">
        <v>394</v>
      </c>
      <c r="M250" s="259">
        <v>3</v>
      </c>
      <c r="N250" s="263">
        <f>_xlfn.AGGREGATE(3,5,MPT[[#This Row],[Vector Group]])</f>
        <v>0</v>
      </c>
      <c r="O250"/>
      <c r="S250" s="258"/>
    </row>
    <row r="251" spans="1:19" hidden="1" x14ac:dyDescent="0.25">
      <c r="A251" s="211" t="str">
        <f t="shared" si="22"/>
        <v>D7d1d1</v>
      </c>
      <c r="B251" s="34" t="s">
        <v>397</v>
      </c>
      <c r="C251" s="34" t="s">
        <v>396</v>
      </c>
      <c r="D251" s="34" t="s">
        <v>396</v>
      </c>
      <c r="E251" s="259">
        <v>7</v>
      </c>
      <c r="F251" s="259">
        <v>1</v>
      </c>
      <c r="G251" s="259">
        <v>1</v>
      </c>
      <c r="H251" s="259">
        <f t="shared" si="19"/>
        <v>150</v>
      </c>
      <c r="I251" s="259">
        <f t="shared" si="20"/>
        <v>-30</v>
      </c>
      <c r="J251" s="259">
        <f t="shared" si="21"/>
        <v>-30</v>
      </c>
      <c r="K251" s="259">
        <v>14</v>
      </c>
      <c r="L251" s="259" t="s">
        <v>394</v>
      </c>
      <c r="M251" s="259">
        <v>3</v>
      </c>
      <c r="N251" s="263">
        <f>_xlfn.AGGREGATE(3,5,MPT[[#This Row],[Vector Group]])</f>
        <v>0</v>
      </c>
      <c r="O251"/>
      <c r="S251" s="258"/>
    </row>
    <row r="252" spans="1:19" hidden="1" x14ac:dyDescent="0.25">
      <c r="A252" s="211" t="str">
        <f t="shared" si="22"/>
        <v>D7d1d5</v>
      </c>
      <c r="B252" s="34" t="s">
        <v>397</v>
      </c>
      <c r="C252" s="34" t="s">
        <v>396</v>
      </c>
      <c r="D252" s="34" t="s">
        <v>396</v>
      </c>
      <c r="E252" s="259">
        <v>7</v>
      </c>
      <c r="F252" s="259">
        <v>1</v>
      </c>
      <c r="G252" s="259">
        <v>5</v>
      </c>
      <c r="H252" s="259">
        <f t="shared" si="19"/>
        <v>150</v>
      </c>
      <c r="I252" s="259">
        <f t="shared" si="20"/>
        <v>-30</v>
      </c>
      <c r="J252" s="259">
        <f t="shared" si="21"/>
        <v>-150</v>
      </c>
      <c r="K252" s="259">
        <v>14</v>
      </c>
      <c r="L252" s="259" t="s">
        <v>394</v>
      </c>
      <c r="M252" s="259">
        <v>3</v>
      </c>
      <c r="N252" s="263">
        <f>_xlfn.AGGREGATE(3,5,MPT[[#This Row],[Vector Group]])</f>
        <v>0</v>
      </c>
      <c r="O252"/>
      <c r="S252" s="258"/>
    </row>
    <row r="253" spans="1:19" hidden="1" x14ac:dyDescent="0.25">
      <c r="A253" s="211" t="str">
        <f t="shared" si="22"/>
        <v>D7d1d7</v>
      </c>
      <c r="B253" s="34" t="s">
        <v>397</v>
      </c>
      <c r="C253" s="34" t="s">
        <v>396</v>
      </c>
      <c r="D253" s="34" t="s">
        <v>396</v>
      </c>
      <c r="E253" s="259">
        <v>7</v>
      </c>
      <c r="F253" s="259">
        <v>1</v>
      </c>
      <c r="G253" s="259">
        <v>7</v>
      </c>
      <c r="H253" s="259">
        <f t="shared" si="19"/>
        <v>150</v>
      </c>
      <c r="I253" s="259">
        <f t="shared" si="20"/>
        <v>-30</v>
      </c>
      <c r="J253" s="259">
        <f t="shared" si="21"/>
        <v>150</v>
      </c>
      <c r="K253" s="259">
        <v>14</v>
      </c>
      <c r="L253" s="259" t="s">
        <v>394</v>
      </c>
      <c r="M253" s="259">
        <v>3</v>
      </c>
      <c r="N253" s="263">
        <f>_xlfn.AGGREGATE(3,5,MPT[[#This Row],[Vector Group]])</f>
        <v>0</v>
      </c>
      <c r="O253"/>
      <c r="S253" s="258"/>
    </row>
    <row r="254" spans="1:19" hidden="1" x14ac:dyDescent="0.25">
      <c r="A254" s="211" t="str">
        <f t="shared" si="22"/>
        <v>D7d1d11</v>
      </c>
      <c r="B254" s="34" t="s">
        <v>397</v>
      </c>
      <c r="C254" s="34" t="s">
        <v>396</v>
      </c>
      <c r="D254" s="34" t="s">
        <v>396</v>
      </c>
      <c r="E254" s="259">
        <v>7</v>
      </c>
      <c r="F254" s="259">
        <v>1</v>
      </c>
      <c r="G254" s="259">
        <v>11</v>
      </c>
      <c r="H254" s="259">
        <f t="shared" si="19"/>
        <v>150</v>
      </c>
      <c r="I254" s="259">
        <f t="shared" si="20"/>
        <v>-30</v>
      </c>
      <c r="J254" s="259">
        <f t="shared" si="21"/>
        <v>30</v>
      </c>
      <c r="K254" s="259">
        <v>14</v>
      </c>
      <c r="L254" s="259" t="s">
        <v>394</v>
      </c>
      <c r="M254" s="259">
        <v>3</v>
      </c>
      <c r="N254" s="263">
        <f>_xlfn.AGGREGATE(3,5,MPT[[#This Row],[Vector Group]])</f>
        <v>0</v>
      </c>
      <c r="O254"/>
      <c r="S254" s="258"/>
    </row>
    <row r="255" spans="1:19" hidden="1" x14ac:dyDescent="0.25">
      <c r="A255" s="211" t="str">
        <f t="shared" si="22"/>
        <v>D7d5d1</v>
      </c>
      <c r="B255" s="34" t="s">
        <v>397</v>
      </c>
      <c r="C255" s="34" t="s">
        <v>396</v>
      </c>
      <c r="D255" s="34" t="s">
        <v>396</v>
      </c>
      <c r="E255" s="259">
        <v>7</v>
      </c>
      <c r="F255" s="259">
        <v>5</v>
      </c>
      <c r="G255" s="259">
        <v>1</v>
      </c>
      <c r="H255" s="259">
        <f t="shared" si="19"/>
        <v>150</v>
      </c>
      <c r="I255" s="259">
        <f t="shared" si="20"/>
        <v>-150</v>
      </c>
      <c r="J255" s="259">
        <f t="shared" si="21"/>
        <v>-30</v>
      </c>
      <c r="K255" s="259">
        <v>14</v>
      </c>
      <c r="L255" s="259" t="s">
        <v>394</v>
      </c>
      <c r="M255" s="259">
        <v>3</v>
      </c>
      <c r="N255" s="263">
        <f>_xlfn.AGGREGATE(3,5,MPT[[#This Row],[Vector Group]])</f>
        <v>0</v>
      </c>
      <c r="O255"/>
      <c r="S255" s="258"/>
    </row>
    <row r="256" spans="1:19" hidden="1" x14ac:dyDescent="0.25">
      <c r="A256" s="211" t="str">
        <f t="shared" si="22"/>
        <v>D7d5d5</v>
      </c>
      <c r="B256" s="34" t="s">
        <v>397</v>
      </c>
      <c r="C256" s="34" t="s">
        <v>396</v>
      </c>
      <c r="D256" s="34" t="s">
        <v>396</v>
      </c>
      <c r="E256" s="259">
        <v>7</v>
      </c>
      <c r="F256" s="259">
        <v>5</v>
      </c>
      <c r="G256" s="259">
        <v>5</v>
      </c>
      <c r="H256" s="259">
        <f t="shared" si="19"/>
        <v>150</v>
      </c>
      <c r="I256" s="259">
        <f t="shared" si="20"/>
        <v>-150</v>
      </c>
      <c r="J256" s="259">
        <f t="shared" si="21"/>
        <v>-150</v>
      </c>
      <c r="K256" s="259">
        <v>14</v>
      </c>
      <c r="L256" s="259" t="s">
        <v>394</v>
      </c>
      <c r="M256" s="259">
        <v>3</v>
      </c>
      <c r="N256" s="263">
        <f>_xlfn.AGGREGATE(3,5,MPT[[#This Row],[Vector Group]])</f>
        <v>0</v>
      </c>
      <c r="O256"/>
      <c r="S256" s="258"/>
    </row>
    <row r="257" spans="1:19" hidden="1" x14ac:dyDescent="0.25">
      <c r="A257" s="211" t="str">
        <f t="shared" si="22"/>
        <v>D7d5d7</v>
      </c>
      <c r="B257" s="34" t="s">
        <v>397</v>
      </c>
      <c r="C257" s="34" t="s">
        <v>396</v>
      </c>
      <c r="D257" s="34" t="s">
        <v>396</v>
      </c>
      <c r="E257" s="259">
        <v>7</v>
      </c>
      <c r="F257" s="259">
        <v>5</v>
      </c>
      <c r="G257" s="259">
        <v>7</v>
      </c>
      <c r="H257" s="259">
        <f t="shared" si="19"/>
        <v>150</v>
      </c>
      <c r="I257" s="259">
        <f t="shared" si="20"/>
        <v>-150</v>
      </c>
      <c r="J257" s="259">
        <f t="shared" si="21"/>
        <v>150</v>
      </c>
      <c r="K257" s="259">
        <v>14</v>
      </c>
      <c r="L257" s="259" t="s">
        <v>394</v>
      </c>
      <c r="M257" s="259">
        <v>3</v>
      </c>
      <c r="N257" s="263">
        <f>_xlfn.AGGREGATE(3,5,MPT[[#This Row],[Vector Group]])</f>
        <v>0</v>
      </c>
      <c r="O257"/>
      <c r="S257" s="258"/>
    </row>
    <row r="258" spans="1:19" hidden="1" x14ac:dyDescent="0.25">
      <c r="A258" s="211" t="str">
        <f t="shared" si="22"/>
        <v>D7d5d11</v>
      </c>
      <c r="B258" s="34" t="s">
        <v>397</v>
      </c>
      <c r="C258" s="34" t="s">
        <v>396</v>
      </c>
      <c r="D258" s="34" t="s">
        <v>396</v>
      </c>
      <c r="E258" s="259">
        <v>7</v>
      </c>
      <c r="F258" s="259">
        <v>5</v>
      </c>
      <c r="G258" s="259">
        <v>11</v>
      </c>
      <c r="H258" s="259">
        <f t="shared" si="19"/>
        <v>150</v>
      </c>
      <c r="I258" s="259">
        <f t="shared" si="20"/>
        <v>-150</v>
      </c>
      <c r="J258" s="259">
        <f t="shared" si="21"/>
        <v>30</v>
      </c>
      <c r="K258" s="259">
        <v>14</v>
      </c>
      <c r="L258" s="259" t="s">
        <v>394</v>
      </c>
      <c r="M258" s="259">
        <v>3</v>
      </c>
      <c r="N258" s="263">
        <f>_xlfn.AGGREGATE(3,5,MPT[[#This Row],[Vector Group]])</f>
        <v>0</v>
      </c>
      <c r="O258"/>
      <c r="S258" s="258"/>
    </row>
    <row r="259" spans="1:19" hidden="1" x14ac:dyDescent="0.25">
      <c r="A259" s="211" t="str">
        <f t="shared" si="22"/>
        <v>D7d7d1</v>
      </c>
      <c r="B259" s="34" t="s">
        <v>397</v>
      </c>
      <c r="C259" s="34" t="s">
        <v>396</v>
      </c>
      <c r="D259" s="34" t="s">
        <v>396</v>
      </c>
      <c r="E259" s="259">
        <v>7</v>
      </c>
      <c r="F259" s="259">
        <v>7</v>
      </c>
      <c r="G259" s="259">
        <v>1</v>
      </c>
      <c r="H259" s="259">
        <f t="shared" ref="H259:H291" si="23">VLOOKUP(E259,$X$3:$Y$8,2,FALSE)</f>
        <v>150</v>
      </c>
      <c r="I259" s="259">
        <f t="shared" ref="I259:I291" si="24">VLOOKUP(F259,$X$3:$Y$8,2,FALSE)</f>
        <v>150</v>
      </c>
      <c r="J259" s="259">
        <f t="shared" ref="J259:J291" si="25">VLOOKUP(G259,$X$3:$Y$8,2,FALSE)</f>
        <v>-30</v>
      </c>
      <c r="K259" s="259">
        <v>14</v>
      </c>
      <c r="L259" s="259" t="s">
        <v>394</v>
      </c>
      <c r="M259" s="259">
        <v>3</v>
      </c>
      <c r="N259" s="263">
        <f>_xlfn.AGGREGATE(3,5,MPT[[#This Row],[Vector Group]])</f>
        <v>0</v>
      </c>
      <c r="O259"/>
      <c r="S259" s="258"/>
    </row>
    <row r="260" spans="1:19" hidden="1" x14ac:dyDescent="0.25">
      <c r="A260" s="211" t="str">
        <f t="shared" ref="A260:A291" si="26">B260&amp;E260&amp;C260&amp;F260&amp;D260&amp;G260</f>
        <v>D7d7d5</v>
      </c>
      <c r="B260" s="34" t="s">
        <v>397</v>
      </c>
      <c r="C260" s="34" t="s">
        <v>396</v>
      </c>
      <c r="D260" s="34" t="s">
        <v>396</v>
      </c>
      <c r="E260" s="259">
        <v>7</v>
      </c>
      <c r="F260" s="259">
        <v>7</v>
      </c>
      <c r="G260" s="259">
        <v>5</v>
      </c>
      <c r="H260" s="259">
        <f t="shared" si="23"/>
        <v>150</v>
      </c>
      <c r="I260" s="259">
        <f t="shared" si="24"/>
        <v>150</v>
      </c>
      <c r="J260" s="259">
        <f t="shared" si="25"/>
        <v>-150</v>
      </c>
      <c r="K260" s="259">
        <v>14</v>
      </c>
      <c r="L260" s="259" t="s">
        <v>394</v>
      </c>
      <c r="M260" s="259">
        <v>3</v>
      </c>
      <c r="N260" s="263">
        <f>_xlfn.AGGREGATE(3,5,MPT[[#This Row],[Vector Group]])</f>
        <v>0</v>
      </c>
      <c r="O260"/>
      <c r="S260" s="258"/>
    </row>
    <row r="261" spans="1:19" hidden="1" x14ac:dyDescent="0.25">
      <c r="A261" s="211" t="str">
        <f t="shared" si="26"/>
        <v>D7d7d7</v>
      </c>
      <c r="B261" s="34" t="s">
        <v>397</v>
      </c>
      <c r="C261" s="34" t="s">
        <v>396</v>
      </c>
      <c r="D261" s="34" t="s">
        <v>396</v>
      </c>
      <c r="E261" s="259">
        <v>7</v>
      </c>
      <c r="F261" s="259">
        <v>7</v>
      </c>
      <c r="G261" s="259">
        <v>7</v>
      </c>
      <c r="H261" s="259">
        <f t="shared" si="23"/>
        <v>150</v>
      </c>
      <c r="I261" s="259">
        <f t="shared" si="24"/>
        <v>150</v>
      </c>
      <c r="J261" s="259">
        <f t="shared" si="25"/>
        <v>150</v>
      </c>
      <c r="K261" s="259">
        <v>14</v>
      </c>
      <c r="L261" s="259" t="s">
        <v>394</v>
      </c>
      <c r="M261" s="259">
        <v>3</v>
      </c>
      <c r="N261" s="263">
        <f>_xlfn.AGGREGATE(3,5,MPT[[#This Row],[Vector Group]])</f>
        <v>0</v>
      </c>
      <c r="O261"/>
      <c r="S261" s="258"/>
    </row>
    <row r="262" spans="1:19" hidden="1" x14ac:dyDescent="0.25">
      <c r="A262" s="211" t="str">
        <f t="shared" si="26"/>
        <v>D7d7d11</v>
      </c>
      <c r="B262" s="34" t="s">
        <v>397</v>
      </c>
      <c r="C262" s="34" t="s">
        <v>396</v>
      </c>
      <c r="D262" s="34" t="s">
        <v>396</v>
      </c>
      <c r="E262" s="259">
        <v>7</v>
      </c>
      <c r="F262" s="259">
        <v>7</v>
      </c>
      <c r="G262" s="259">
        <v>11</v>
      </c>
      <c r="H262" s="259">
        <f t="shared" si="23"/>
        <v>150</v>
      </c>
      <c r="I262" s="259">
        <f t="shared" si="24"/>
        <v>150</v>
      </c>
      <c r="J262" s="259">
        <f t="shared" si="25"/>
        <v>30</v>
      </c>
      <c r="K262" s="259">
        <v>14</v>
      </c>
      <c r="L262" s="259" t="s">
        <v>394</v>
      </c>
      <c r="M262" s="259">
        <v>3</v>
      </c>
      <c r="N262" s="263">
        <f>_xlfn.AGGREGATE(3,5,MPT[[#This Row],[Vector Group]])</f>
        <v>0</v>
      </c>
      <c r="O262"/>
      <c r="S262" s="258"/>
    </row>
    <row r="263" spans="1:19" hidden="1" x14ac:dyDescent="0.25">
      <c r="A263" s="211" t="str">
        <f t="shared" si="26"/>
        <v>D7d11d1</v>
      </c>
      <c r="B263" s="34" t="s">
        <v>397</v>
      </c>
      <c r="C263" s="34" t="s">
        <v>396</v>
      </c>
      <c r="D263" s="34" t="s">
        <v>396</v>
      </c>
      <c r="E263" s="259">
        <v>7</v>
      </c>
      <c r="F263" s="259">
        <v>11</v>
      </c>
      <c r="G263" s="259">
        <v>1</v>
      </c>
      <c r="H263" s="259">
        <f t="shared" si="23"/>
        <v>150</v>
      </c>
      <c r="I263" s="259">
        <f t="shared" si="24"/>
        <v>30</v>
      </c>
      <c r="J263" s="259">
        <f t="shared" si="25"/>
        <v>-30</v>
      </c>
      <c r="K263" s="259">
        <v>14</v>
      </c>
      <c r="L263" s="259" t="s">
        <v>394</v>
      </c>
      <c r="M263" s="259">
        <v>3</v>
      </c>
      <c r="N263" s="263">
        <f>_xlfn.AGGREGATE(3,5,MPT[[#This Row],[Vector Group]])</f>
        <v>0</v>
      </c>
      <c r="O263"/>
      <c r="S263" s="258"/>
    </row>
    <row r="264" spans="1:19" hidden="1" x14ac:dyDescent="0.25">
      <c r="A264" s="211" t="str">
        <f t="shared" si="26"/>
        <v>D7d11d5</v>
      </c>
      <c r="B264" s="34" t="s">
        <v>397</v>
      </c>
      <c r="C264" s="34" t="s">
        <v>396</v>
      </c>
      <c r="D264" s="34" t="s">
        <v>396</v>
      </c>
      <c r="E264" s="259">
        <v>7</v>
      </c>
      <c r="F264" s="259">
        <v>11</v>
      </c>
      <c r="G264" s="259">
        <v>5</v>
      </c>
      <c r="H264" s="259">
        <f t="shared" si="23"/>
        <v>150</v>
      </c>
      <c r="I264" s="259">
        <f t="shared" si="24"/>
        <v>30</v>
      </c>
      <c r="J264" s="259">
        <f t="shared" si="25"/>
        <v>-150</v>
      </c>
      <c r="K264" s="259">
        <v>14</v>
      </c>
      <c r="L264" s="259" t="s">
        <v>394</v>
      </c>
      <c r="M264" s="259">
        <v>3</v>
      </c>
      <c r="N264" s="263">
        <f>_xlfn.AGGREGATE(3,5,MPT[[#This Row],[Vector Group]])</f>
        <v>0</v>
      </c>
      <c r="O264"/>
      <c r="S264" s="258"/>
    </row>
    <row r="265" spans="1:19" hidden="1" x14ac:dyDescent="0.25">
      <c r="A265" s="211" t="str">
        <f t="shared" si="26"/>
        <v>D7d11d7</v>
      </c>
      <c r="B265" s="34" t="s">
        <v>397</v>
      </c>
      <c r="C265" s="34" t="s">
        <v>396</v>
      </c>
      <c r="D265" s="34" t="s">
        <v>396</v>
      </c>
      <c r="E265" s="259">
        <v>7</v>
      </c>
      <c r="F265" s="259">
        <v>11</v>
      </c>
      <c r="G265" s="259">
        <v>7</v>
      </c>
      <c r="H265" s="259">
        <f t="shared" si="23"/>
        <v>150</v>
      </c>
      <c r="I265" s="259">
        <f t="shared" si="24"/>
        <v>30</v>
      </c>
      <c r="J265" s="259">
        <f t="shared" si="25"/>
        <v>150</v>
      </c>
      <c r="K265" s="259">
        <v>14</v>
      </c>
      <c r="L265" s="259" t="s">
        <v>394</v>
      </c>
      <c r="M265" s="259">
        <v>3</v>
      </c>
      <c r="N265" s="263">
        <f>_xlfn.AGGREGATE(3,5,MPT[[#This Row],[Vector Group]])</f>
        <v>0</v>
      </c>
      <c r="O265"/>
      <c r="S265" s="258"/>
    </row>
    <row r="266" spans="1:19" hidden="1" x14ac:dyDescent="0.25">
      <c r="A266" s="211" t="str">
        <f t="shared" si="26"/>
        <v>D7d11d11</v>
      </c>
      <c r="B266" s="34" t="s">
        <v>397</v>
      </c>
      <c r="C266" s="34" t="s">
        <v>396</v>
      </c>
      <c r="D266" s="34" t="s">
        <v>396</v>
      </c>
      <c r="E266" s="259">
        <v>7</v>
      </c>
      <c r="F266" s="259">
        <v>11</v>
      </c>
      <c r="G266" s="259">
        <v>11</v>
      </c>
      <c r="H266" s="259">
        <f t="shared" si="23"/>
        <v>150</v>
      </c>
      <c r="I266" s="259">
        <f t="shared" si="24"/>
        <v>30</v>
      </c>
      <c r="J266" s="259">
        <f t="shared" si="25"/>
        <v>30</v>
      </c>
      <c r="K266" s="259">
        <v>14</v>
      </c>
      <c r="L266" s="259" t="s">
        <v>394</v>
      </c>
      <c r="M266" s="259">
        <v>3</v>
      </c>
      <c r="N266" s="263">
        <f>_xlfn.AGGREGATE(3,5,MPT[[#This Row],[Vector Group]])</f>
        <v>0</v>
      </c>
      <c r="O266"/>
      <c r="S266" s="258"/>
    </row>
    <row r="267" spans="1:19" hidden="1" x14ac:dyDescent="0.25">
      <c r="A267" s="211" t="str">
        <f t="shared" si="26"/>
        <v>D11d1d1</v>
      </c>
      <c r="B267" s="34" t="s">
        <v>397</v>
      </c>
      <c r="C267" s="34" t="s">
        <v>396</v>
      </c>
      <c r="D267" s="34" t="s">
        <v>396</v>
      </c>
      <c r="E267" s="259">
        <v>11</v>
      </c>
      <c r="F267" s="259">
        <v>1</v>
      </c>
      <c r="G267" s="259">
        <v>1</v>
      </c>
      <c r="H267" s="259">
        <f t="shared" si="23"/>
        <v>30</v>
      </c>
      <c r="I267" s="259">
        <f t="shared" si="24"/>
        <v>-30</v>
      </c>
      <c r="J267" s="259">
        <f t="shared" si="25"/>
        <v>-30</v>
      </c>
      <c r="K267" s="259">
        <v>14</v>
      </c>
      <c r="L267" s="259" t="s">
        <v>394</v>
      </c>
      <c r="M267" s="259">
        <v>3</v>
      </c>
      <c r="N267" s="263">
        <f>_xlfn.AGGREGATE(3,5,MPT[[#This Row],[Vector Group]])</f>
        <v>0</v>
      </c>
      <c r="O267"/>
      <c r="S267" s="258"/>
    </row>
    <row r="268" spans="1:19" hidden="1" x14ac:dyDescent="0.25">
      <c r="A268" s="211" t="str">
        <f t="shared" si="26"/>
        <v>D11d1d5</v>
      </c>
      <c r="B268" s="34" t="s">
        <v>397</v>
      </c>
      <c r="C268" s="34" t="s">
        <v>396</v>
      </c>
      <c r="D268" s="34" t="s">
        <v>396</v>
      </c>
      <c r="E268" s="259">
        <v>11</v>
      </c>
      <c r="F268" s="259">
        <v>1</v>
      </c>
      <c r="G268" s="259">
        <v>5</v>
      </c>
      <c r="H268" s="259">
        <f t="shared" si="23"/>
        <v>30</v>
      </c>
      <c r="I268" s="259">
        <f t="shared" si="24"/>
        <v>-30</v>
      </c>
      <c r="J268" s="259">
        <f t="shared" si="25"/>
        <v>-150</v>
      </c>
      <c r="K268" s="259">
        <v>14</v>
      </c>
      <c r="L268" s="259" t="s">
        <v>394</v>
      </c>
      <c r="M268" s="259">
        <v>3</v>
      </c>
      <c r="N268" s="263">
        <f>_xlfn.AGGREGATE(3,5,MPT[[#This Row],[Vector Group]])</f>
        <v>0</v>
      </c>
      <c r="O268"/>
      <c r="S268" s="258"/>
    </row>
    <row r="269" spans="1:19" hidden="1" x14ac:dyDescent="0.25">
      <c r="A269" s="211" t="str">
        <f t="shared" si="26"/>
        <v>D11d1d7</v>
      </c>
      <c r="B269" s="34" t="s">
        <v>397</v>
      </c>
      <c r="C269" s="34" t="s">
        <v>396</v>
      </c>
      <c r="D269" s="34" t="s">
        <v>396</v>
      </c>
      <c r="E269" s="259">
        <v>11</v>
      </c>
      <c r="F269" s="259">
        <v>1</v>
      </c>
      <c r="G269" s="259">
        <v>7</v>
      </c>
      <c r="H269" s="259">
        <f t="shared" si="23"/>
        <v>30</v>
      </c>
      <c r="I269" s="259">
        <f t="shared" si="24"/>
        <v>-30</v>
      </c>
      <c r="J269" s="259">
        <f t="shared" si="25"/>
        <v>150</v>
      </c>
      <c r="K269" s="259">
        <v>14</v>
      </c>
      <c r="L269" s="259" t="s">
        <v>394</v>
      </c>
      <c r="M269" s="259">
        <v>3</v>
      </c>
      <c r="N269" s="263">
        <f>_xlfn.AGGREGATE(3,5,MPT[[#This Row],[Vector Group]])</f>
        <v>0</v>
      </c>
      <c r="O269"/>
      <c r="S269" s="258"/>
    </row>
    <row r="270" spans="1:19" hidden="1" x14ac:dyDescent="0.25">
      <c r="A270" s="211" t="str">
        <f t="shared" si="26"/>
        <v>D11d1d11</v>
      </c>
      <c r="B270" s="34" t="s">
        <v>397</v>
      </c>
      <c r="C270" s="34" t="s">
        <v>396</v>
      </c>
      <c r="D270" s="34" t="s">
        <v>396</v>
      </c>
      <c r="E270" s="259">
        <v>11</v>
      </c>
      <c r="F270" s="259">
        <v>1</v>
      </c>
      <c r="G270" s="259">
        <v>11</v>
      </c>
      <c r="H270" s="259">
        <f t="shared" si="23"/>
        <v>30</v>
      </c>
      <c r="I270" s="259">
        <f t="shared" si="24"/>
        <v>-30</v>
      </c>
      <c r="J270" s="259">
        <f t="shared" si="25"/>
        <v>30</v>
      </c>
      <c r="K270" s="259">
        <v>14</v>
      </c>
      <c r="L270" s="259" t="s">
        <v>394</v>
      </c>
      <c r="M270" s="259">
        <v>3</v>
      </c>
      <c r="N270" s="263">
        <f>_xlfn.AGGREGATE(3,5,MPT[[#This Row],[Vector Group]])</f>
        <v>0</v>
      </c>
      <c r="O270"/>
      <c r="S270" s="258"/>
    </row>
    <row r="271" spans="1:19" hidden="1" x14ac:dyDescent="0.25">
      <c r="A271" s="211" t="str">
        <f t="shared" si="26"/>
        <v>D11d5d1</v>
      </c>
      <c r="B271" s="34" t="s">
        <v>397</v>
      </c>
      <c r="C271" s="34" t="s">
        <v>396</v>
      </c>
      <c r="D271" s="34" t="s">
        <v>396</v>
      </c>
      <c r="E271" s="259">
        <v>11</v>
      </c>
      <c r="F271" s="259">
        <v>5</v>
      </c>
      <c r="G271" s="259">
        <v>1</v>
      </c>
      <c r="H271" s="259">
        <f t="shared" si="23"/>
        <v>30</v>
      </c>
      <c r="I271" s="259">
        <f t="shared" si="24"/>
        <v>-150</v>
      </c>
      <c r="J271" s="259">
        <f t="shared" si="25"/>
        <v>-30</v>
      </c>
      <c r="K271" s="259">
        <v>14</v>
      </c>
      <c r="L271" s="259" t="s">
        <v>394</v>
      </c>
      <c r="M271" s="259">
        <v>3</v>
      </c>
      <c r="N271" s="263">
        <f>_xlfn.AGGREGATE(3,5,MPT[[#This Row],[Vector Group]])</f>
        <v>0</v>
      </c>
      <c r="O271"/>
      <c r="S271" s="258"/>
    </row>
    <row r="272" spans="1:19" hidden="1" x14ac:dyDescent="0.25">
      <c r="A272" s="211" t="str">
        <f t="shared" si="26"/>
        <v>D11d5d5</v>
      </c>
      <c r="B272" s="34" t="s">
        <v>397</v>
      </c>
      <c r="C272" s="34" t="s">
        <v>396</v>
      </c>
      <c r="D272" s="34" t="s">
        <v>396</v>
      </c>
      <c r="E272" s="259">
        <v>11</v>
      </c>
      <c r="F272" s="259">
        <v>5</v>
      </c>
      <c r="G272" s="259">
        <v>5</v>
      </c>
      <c r="H272" s="259">
        <f t="shared" si="23"/>
        <v>30</v>
      </c>
      <c r="I272" s="259">
        <f t="shared" si="24"/>
        <v>-150</v>
      </c>
      <c r="J272" s="259">
        <f t="shared" si="25"/>
        <v>-150</v>
      </c>
      <c r="K272" s="259">
        <v>14</v>
      </c>
      <c r="L272" s="259" t="s">
        <v>394</v>
      </c>
      <c r="M272" s="259">
        <v>3</v>
      </c>
      <c r="N272" s="263">
        <f>_xlfn.AGGREGATE(3,5,MPT[[#This Row],[Vector Group]])</f>
        <v>0</v>
      </c>
      <c r="O272"/>
      <c r="S272" s="258"/>
    </row>
    <row r="273" spans="1:19" hidden="1" x14ac:dyDescent="0.25">
      <c r="A273" s="211" t="str">
        <f t="shared" si="26"/>
        <v>D11d5d7</v>
      </c>
      <c r="B273" s="34" t="s">
        <v>397</v>
      </c>
      <c r="C273" s="34" t="s">
        <v>396</v>
      </c>
      <c r="D273" s="34" t="s">
        <v>396</v>
      </c>
      <c r="E273" s="259">
        <v>11</v>
      </c>
      <c r="F273" s="259">
        <v>5</v>
      </c>
      <c r="G273" s="259">
        <v>7</v>
      </c>
      <c r="H273" s="259">
        <f t="shared" si="23"/>
        <v>30</v>
      </c>
      <c r="I273" s="259">
        <f t="shared" si="24"/>
        <v>-150</v>
      </c>
      <c r="J273" s="259">
        <f t="shared" si="25"/>
        <v>150</v>
      </c>
      <c r="K273" s="259">
        <v>14</v>
      </c>
      <c r="L273" s="259" t="s">
        <v>394</v>
      </c>
      <c r="M273" s="259">
        <v>3</v>
      </c>
      <c r="N273" s="263">
        <f>_xlfn.AGGREGATE(3,5,MPT[[#This Row],[Vector Group]])</f>
        <v>0</v>
      </c>
      <c r="O273"/>
      <c r="S273" s="258"/>
    </row>
    <row r="274" spans="1:19" hidden="1" x14ac:dyDescent="0.25">
      <c r="A274" s="211" t="str">
        <f t="shared" si="26"/>
        <v>D11d5d11</v>
      </c>
      <c r="B274" s="34" t="s">
        <v>397</v>
      </c>
      <c r="C274" s="34" t="s">
        <v>396</v>
      </c>
      <c r="D274" s="34" t="s">
        <v>396</v>
      </c>
      <c r="E274" s="259">
        <v>11</v>
      </c>
      <c r="F274" s="259">
        <v>5</v>
      </c>
      <c r="G274" s="259">
        <v>11</v>
      </c>
      <c r="H274" s="259">
        <f t="shared" si="23"/>
        <v>30</v>
      </c>
      <c r="I274" s="259">
        <f t="shared" si="24"/>
        <v>-150</v>
      </c>
      <c r="J274" s="259">
        <f t="shared" si="25"/>
        <v>30</v>
      </c>
      <c r="K274" s="259">
        <v>14</v>
      </c>
      <c r="L274" s="259" t="s">
        <v>394</v>
      </c>
      <c r="M274" s="259">
        <v>3</v>
      </c>
      <c r="N274" s="263">
        <f>_xlfn.AGGREGATE(3,5,MPT[[#This Row],[Vector Group]])</f>
        <v>0</v>
      </c>
      <c r="O274"/>
      <c r="S274" s="258"/>
    </row>
    <row r="275" spans="1:19" hidden="1" x14ac:dyDescent="0.25">
      <c r="A275" s="211" t="str">
        <f t="shared" si="26"/>
        <v>D11d7d1</v>
      </c>
      <c r="B275" s="34" t="s">
        <v>397</v>
      </c>
      <c r="C275" s="34" t="s">
        <v>396</v>
      </c>
      <c r="D275" s="34" t="s">
        <v>396</v>
      </c>
      <c r="E275" s="259">
        <v>11</v>
      </c>
      <c r="F275" s="259">
        <v>7</v>
      </c>
      <c r="G275" s="259">
        <v>1</v>
      </c>
      <c r="H275" s="259">
        <f t="shared" si="23"/>
        <v>30</v>
      </c>
      <c r="I275" s="259">
        <f t="shared" si="24"/>
        <v>150</v>
      </c>
      <c r="J275" s="259">
        <f t="shared" si="25"/>
        <v>-30</v>
      </c>
      <c r="K275" s="259">
        <v>14</v>
      </c>
      <c r="L275" s="259" t="s">
        <v>394</v>
      </c>
      <c r="M275" s="259">
        <v>3</v>
      </c>
      <c r="N275" s="263">
        <f>_xlfn.AGGREGATE(3,5,MPT[[#This Row],[Vector Group]])</f>
        <v>0</v>
      </c>
      <c r="O275"/>
      <c r="S275" s="258"/>
    </row>
    <row r="276" spans="1:19" hidden="1" x14ac:dyDescent="0.25">
      <c r="A276" s="211" t="str">
        <f t="shared" si="26"/>
        <v>D11d7d5</v>
      </c>
      <c r="B276" s="34" t="s">
        <v>397</v>
      </c>
      <c r="C276" s="34" t="s">
        <v>396</v>
      </c>
      <c r="D276" s="34" t="s">
        <v>396</v>
      </c>
      <c r="E276" s="259">
        <v>11</v>
      </c>
      <c r="F276" s="259">
        <v>7</v>
      </c>
      <c r="G276" s="259">
        <v>5</v>
      </c>
      <c r="H276" s="259">
        <f t="shared" si="23"/>
        <v>30</v>
      </c>
      <c r="I276" s="259">
        <f t="shared" si="24"/>
        <v>150</v>
      </c>
      <c r="J276" s="259">
        <f t="shared" si="25"/>
        <v>-150</v>
      </c>
      <c r="K276" s="259">
        <v>14</v>
      </c>
      <c r="L276" s="259" t="s">
        <v>394</v>
      </c>
      <c r="M276" s="259">
        <v>3</v>
      </c>
      <c r="N276" s="263">
        <f>_xlfn.AGGREGATE(3,5,MPT[[#This Row],[Vector Group]])</f>
        <v>0</v>
      </c>
      <c r="O276"/>
      <c r="S276" s="258"/>
    </row>
    <row r="277" spans="1:19" hidden="1" x14ac:dyDescent="0.25">
      <c r="A277" s="211" t="str">
        <f t="shared" si="26"/>
        <v>D11d7d7</v>
      </c>
      <c r="B277" s="34" t="s">
        <v>397</v>
      </c>
      <c r="C277" s="34" t="s">
        <v>396</v>
      </c>
      <c r="D277" s="34" t="s">
        <v>396</v>
      </c>
      <c r="E277" s="259">
        <v>11</v>
      </c>
      <c r="F277" s="259">
        <v>7</v>
      </c>
      <c r="G277" s="259">
        <v>7</v>
      </c>
      <c r="H277" s="259">
        <f t="shared" si="23"/>
        <v>30</v>
      </c>
      <c r="I277" s="259">
        <f t="shared" si="24"/>
        <v>150</v>
      </c>
      <c r="J277" s="259">
        <f t="shared" si="25"/>
        <v>150</v>
      </c>
      <c r="K277" s="259">
        <v>14</v>
      </c>
      <c r="L277" s="259" t="s">
        <v>394</v>
      </c>
      <c r="M277" s="259">
        <v>3</v>
      </c>
      <c r="N277" s="263">
        <f>_xlfn.AGGREGATE(3,5,MPT[[#This Row],[Vector Group]])</f>
        <v>0</v>
      </c>
      <c r="O277"/>
      <c r="S277" s="258"/>
    </row>
    <row r="278" spans="1:19" hidden="1" x14ac:dyDescent="0.25">
      <c r="A278" s="211" t="str">
        <f t="shared" si="26"/>
        <v>D11d7d11</v>
      </c>
      <c r="B278" s="34" t="s">
        <v>397</v>
      </c>
      <c r="C278" s="34" t="s">
        <v>396</v>
      </c>
      <c r="D278" s="34" t="s">
        <v>396</v>
      </c>
      <c r="E278" s="259">
        <v>11</v>
      </c>
      <c r="F278" s="259">
        <v>7</v>
      </c>
      <c r="G278" s="259">
        <v>11</v>
      </c>
      <c r="H278" s="259">
        <f t="shared" si="23"/>
        <v>30</v>
      </c>
      <c r="I278" s="259">
        <f t="shared" si="24"/>
        <v>150</v>
      </c>
      <c r="J278" s="259">
        <f t="shared" si="25"/>
        <v>30</v>
      </c>
      <c r="K278" s="259">
        <v>14</v>
      </c>
      <c r="L278" s="259" t="s">
        <v>394</v>
      </c>
      <c r="M278" s="259">
        <v>3</v>
      </c>
      <c r="N278" s="263">
        <f>_xlfn.AGGREGATE(3,5,MPT[[#This Row],[Vector Group]])</f>
        <v>0</v>
      </c>
      <c r="O278"/>
      <c r="S278" s="258"/>
    </row>
    <row r="279" spans="1:19" hidden="1" x14ac:dyDescent="0.25">
      <c r="A279" s="211" t="str">
        <f t="shared" si="26"/>
        <v>D11d11d1</v>
      </c>
      <c r="B279" s="34" t="s">
        <v>397</v>
      </c>
      <c r="C279" s="34" t="s">
        <v>396</v>
      </c>
      <c r="D279" s="34" t="s">
        <v>396</v>
      </c>
      <c r="E279" s="259">
        <v>11</v>
      </c>
      <c r="F279" s="259">
        <v>11</v>
      </c>
      <c r="G279" s="259">
        <v>1</v>
      </c>
      <c r="H279" s="259">
        <f t="shared" si="23"/>
        <v>30</v>
      </c>
      <c r="I279" s="259">
        <f t="shared" si="24"/>
        <v>30</v>
      </c>
      <c r="J279" s="259">
        <f t="shared" si="25"/>
        <v>-30</v>
      </c>
      <c r="K279" s="259">
        <v>14</v>
      </c>
      <c r="L279" s="259" t="s">
        <v>394</v>
      </c>
      <c r="M279" s="259">
        <v>3</v>
      </c>
      <c r="N279" s="263">
        <f>_xlfn.AGGREGATE(3,5,MPT[[#This Row],[Vector Group]])</f>
        <v>0</v>
      </c>
      <c r="O279"/>
      <c r="S279" s="258"/>
    </row>
    <row r="280" spans="1:19" hidden="1" x14ac:dyDescent="0.25">
      <c r="A280" s="211" t="str">
        <f t="shared" si="26"/>
        <v>D11d11d5</v>
      </c>
      <c r="B280" s="34" t="s">
        <v>397</v>
      </c>
      <c r="C280" s="34" t="s">
        <v>396</v>
      </c>
      <c r="D280" s="34" t="s">
        <v>396</v>
      </c>
      <c r="E280" s="259">
        <v>11</v>
      </c>
      <c r="F280" s="259">
        <v>11</v>
      </c>
      <c r="G280" s="259">
        <v>5</v>
      </c>
      <c r="H280" s="259">
        <f t="shared" si="23"/>
        <v>30</v>
      </c>
      <c r="I280" s="259">
        <f t="shared" si="24"/>
        <v>30</v>
      </c>
      <c r="J280" s="259">
        <f t="shared" si="25"/>
        <v>-150</v>
      </c>
      <c r="K280" s="259">
        <v>14</v>
      </c>
      <c r="L280" s="259" t="s">
        <v>394</v>
      </c>
      <c r="M280" s="259">
        <v>3</v>
      </c>
      <c r="N280" s="263">
        <f>_xlfn.AGGREGATE(3,5,MPT[[#This Row],[Vector Group]])</f>
        <v>0</v>
      </c>
      <c r="O280"/>
      <c r="S280" s="258"/>
    </row>
    <row r="281" spans="1:19" hidden="1" x14ac:dyDescent="0.25">
      <c r="A281" s="211" t="str">
        <f t="shared" si="26"/>
        <v>D11d11d7</v>
      </c>
      <c r="B281" s="34" t="s">
        <v>397</v>
      </c>
      <c r="C281" s="34" t="s">
        <v>396</v>
      </c>
      <c r="D281" s="34" t="s">
        <v>396</v>
      </c>
      <c r="E281" s="259">
        <v>11</v>
      </c>
      <c r="F281" s="259">
        <v>11</v>
      </c>
      <c r="G281" s="259">
        <v>7</v>
      </c>
      <c r="H281" s="259">
        <f t="shared" si="23"/>
        <v>30</v>
      </c>
      <c r="I281" s="259">
        <f t="shared" si="24"/>
        <v>30</v>
      </c>
      <c r="J281" s="259">
        <f t="shared" si="25"/>
        <v>150</v>
      </c>
      <c r="K281" s="259">
        <v>14</v>
      </c>
      <c r="L281" s="259" t="s">
        <v>394</v>
      </c>
      <c r="M281" s="259">
        <v>3</v>
      </c>
      <c r="N281" s="263">
        <f>_xlfn.AGGREGATE(3,5,MPT[[#This Row],[Vector Group]])</f>
        <v>0</v>
      </c>
      <c r="O281"/>
      <c r="S281" s="258"/>
    </row>
    <row r="282" spans="1:19" hidden="1" x14ac:dyDescent="0.25">
      <c r="A282" s="211" t="str">
        <f t="shared" si="26"/>
        <v>D11d11d11</v>
      </c>
      <c r="B282" s="34" t="s">
        <v>397</v>
      </c>
      <c r="C282" s="34" t="s">
        <v>396</v>
      </c>
      <c r="D282" s="34" t="s">
        <v>396</v>
      </c>
      <c r="E282" s="259">
        <v>11</v>
      </c>
      <c r="F282" s="259">
        <v>11</v>
      </c>
      <c r="G282" s="259">
        <v>11</v>
      </c>
      <c r="H282" s="259">
        <f t="shared" si="23"/>
        <v>30</v>
      </c>
      <c r="I282" s="259">
        <f t="shared" si="24"/>
        <v>30</v>
      </c>
      <c r="J282" s="259">
        <f t="shared" si="25"/>
        <v>30</v>
      </c>
      <c r="K282" s="259">
        <v>14</v>
      </c>
      <c r="L282" s="259" t="s">
        <v>394</v>
      </c>
      <c r="M282" s="259">
        <v>3</v>
      </c>
      <c r="N282" s="263">
        <f>_xlfn.AGGREGATE(3,5,MPT[[#This Row],[Vector Group]])</f>
        <v>0</v>
      </c>
      <c r="O282"/>
      <c r="S282" s="258"/>
    </row>
    <row r="283" spans="1:19" hidden="1" x14ac:dyDescent="0.25">
      <c r="A283" s="211" t="str">
        <f t="shared" si="26"/>
        <v>D1yn0d1</v>
      </c>
      <c r="B283" s="34" t="s">
        <v>397</v>
      </c>
      <c r="C283" s="34" t="s">
        <v>393</v>
      </c>
      <c r="D283" s="34" t="s">
        <v>396</v>
      </c>
      <c r="E283" s="259">
        <v>1</v>
      </c>
      <c r="F283" s="259">
        <v>0</v>
      </c>
      <c r="G283" s="259">
        <v>1</v>
      </c>
      <c r="H283" s="259">
        <f t="shared" si="23"/>
        <v>-30</v>
      </c>
      <c r="I283" s="259">
        <f t="shared" si="24"/>
        <v>0</v>
      </c>
      <c r="J283" s="259">
        <f t="shared" si="25"/>
        <v>-30</v>
      </c>
      <c r="K283" s="259">
        <v>15</v>
      </c>
      <c r="L283" s="259" t="s">
        <v>394</v>
      </c>
      <c r="M283" s="259">
        <v>3</v>
      </c>
      <c r="N283" s="263">
        <f>_xlfn.AGGREGATE(3,5,MPT[[#This Row],[Vector Group]])</f>
        <v>0</v>
      </c>
      <c r="O283"/>
      <c r="S283" s="258"/>
    </row>
    <row r="284" spans="1:19" hidden="1" x14ac:dyDescent="0.25">
      <c r="A284" s="211" t="str">
        <f t="shared" si="26"/>
        <v>D1yn6d1</v>
      </c>
      <c r="B284" s="34" t="s">
        <v>397</v>
      </c>
      <c r="C284" s="34" t="s">
        <v>393</v>
      </c>
      <c r="D284" s="34" t="s">
        <v>396</v>
      </c>
      <c r="E284" s="259">
        <v>1</v>
      </c>
      <c r="F284" s="259">
        <v>6</v>
      </c>
      <c r="G284" s="259">
        <v>1</v>
      </c>
      <c r="H284" s="259">
        <f t="shared" si="23"/>
        <v>-30</v>
      </c>
      <c r="I284" s="259">
        <f t="shared" si="24"/>
        <v>180</v>
      </c>
      <c r="J284" s="259">
        <f t="shared" si="25"/>
        <v>-30</v>
      </c>
      <c r="K284" s="259">
        <v>15</v>
      </c>
      <c r="L284" s="259" t="s">
        <v>394</v>
      </c>
      <c r="M284" s="259">
        <v>3</v>
      </c>
      <c r="N284" s="263">
        <f>_xlfn.AGGREGATE(3,5,MPT[[#This Row],[Vector Group]])</f>
        <v>0</v>
      </c>
      <c r="O284"/>
      <c r="S284" s="258"/>
    </row>
    <row r="285" spans="1:19" hidden="1" x14ac:dyDescent="0.25">
      <c r="A285" s="211" t="str">
        <f t="shared" si="26"/>
        <v>D5yn0d5</v>
      </c>
      <c r="B285" s="34" t="s">
        <v>397</v>
      </c>
      <c r="C285" s="34" t="s">
        <v>393</v>
      </c>
      <c r="D285" s="34" t="s">
        <v>396</v>
      </c>
      <c r="E285" s="259">
        <v>5</v>
      </c>
      <c r="F285" s="259">
        <v>0</v>
      </c>
      <c r="G285" s="259">
        <v>5</v>
      </c>
      <c r="H285" s="259">
        <f t="shared" si="23"/>
        <v>-150</v>
      </c>
      <c r="I285" s="259">
        <f t="shared" si="24"/>
        <v>0</v>
      </c>
      <c r="J285" s="259">
        <f t="shared" si="25"/>
        <v>-150</v>
      </c>
      <c r="K285" s="259">
        <v>15</v>
      </c>
      <c r="L285" s="259" t="s">
        <v>394</v>
      </c>
      <c r="M285" s="259">
        <v>3</v>
      </c>
      <c r="N285" s="263">
        <f>_xlfn.AGGREGATE(3,5,MPT[[#This Row],[Vector Group]])</f>
        <v>0</v>
      </c>
      <c r="O285"/>
      <c r="S285" s="258"/>
    </row>
    <row r="286" spans="1:19" hidden="1" x14ac:dyDescent="0.25">
      <c r="A286" s="211" t="str">
        <f t="shared" si="26"/>
        <v>D5yn6d5</v>
      </c>
      <c r="B286" s="34" t="s">
        <v>397</v>
      </c>
      <c r="C286" s="34" t="s">
        <v>393</v>
      </c>
      <c r="D286" s="34" t="s">
        <v>396</v>
      </c>
      <c r="E286" s="259">
        <v>5</v>
      </c>
      <c r="F286" s="259">
        <v>6</v>
      </c>
      <c r="G286" s="259">
        <v>5</v>
      </c>
      <c r="H286" s="259">
        <f t="shared" si="23"/>
        <v>-150</v>
      </c>
      <c r="I286" s="259">
        <f t="shared" si="24"/>
        <v>180</v>
      </c>
      <c r="J286" s="259">
        <f t="shared" si="25"/>
        <v>-150</v>
      </c>
      <c r="K286" s="259">
        <v>15</v>
      </c>
      <c r="L286" s="259" t="s">
        <v>394</v>
      </c>
      <c r="M286" s="259">
        <v>3</v>
      </c>
      <c r="N286" s="263">
        <f>_xlfn.AGGREGATE(3,5,MPT[[#This Row],[Vector Group]])</f>
        <v>0</v>
      </c>
      <c r="O286"/>
      <c r="S286" s="258"/>
    </row>
    <row r="287" spans="1:19" hidden="1" x14ac:dyDescent="0.25">
      <c r="A287" s="211" t="str">
        <f t="shared" si="26"/>
        <v>D7yn0d7</v>
      </c>
      <c r="B287" s="34" t="s">
        <v>397</v>
      </c>
      <c r="C287" s="34" t="s">
        <v>393</v>
      </c>
      <c r="D287" s="34" t="s">
        <v>396</v>
      </c>
      <c r="E287" s="259">
        <v>7</v>
      </c>
      <c r="F287" s="259">
        <v>0</v>
      </c>
      <c r="G287" s="259">
        <v>7</v>
      </c>
      <c r="H287" s="259">
        <f t="shared" si="23"/>
        <v>150</v>
      </c>
      <c r="I287" s="259">
        <f t="shared" si="24"/>
        <v>0</v>
      </c>
      <c r="J287" s="259">
        <f t="shared" si="25"/>
        <v>150</v>
      </c>
      <c r="K287" s="259">
        <v>15</v>
      </c>
      <c r="L287" s="259" t="s">
        <v>394</v>
      </c>
      <c r="M287" s="259">
        <v>3</v>
      </c>
      <c r="N287" s="263">
        <f>_xlfn.AGGREGATE(3,5,MPT[[#This Row],[Vector Group]])</f>
        <v>0</v>
      </c>
      <c r="O287"/>
      <c r="S287" s="258"/>
    </row>
    <row r="288" spans="1:19" hidden="1" x14ac:dyDescent="0.25">
      <c r="A288" s="211" t="str">
        <f t="shared" si="26"/>
        <v>D7yn6d7</v>
      </c>
      <c r="B288" s="34" t="s">
        <v>397</v>
      </c>
      <c r="C288" s="34" t="s">
        <v>393</v>
      </c>
      <c r="D288" s="34" t="s">
        <v>396</v>
      </c>
      <c r="E288" s="259">
        <v>7</v>
      </c>
      <c r="F288" s="259">
        <v>6</v>
      </c>
      <c r="G288" s="259">
        <v>7</v>
      </c>
      <c r="H288" s="259">
        <f t="shared" si="23"/>
        <v>150</v>
      </c>
      <c r="I288" s="259">
        <f t="shared" si="24"/>
        <v>180</v>
      </c>
      <c r="J288" s="259">
        <f t="shared" si="25"/>
        <v>150</v>
      </c>
      <c r="K288" s="259">
        <v>15</v>
      </c>
      <c r="L288" s="259" t="s">
        <v>394</v>
      </c>
      <c r="M288" s="259">
        <v>3</v>
      </c>
      <c r="N288" s="263">
        <f>_xlfn.AGGREGATE(3,5,MPT[[#This Row],[Vector Group]])</f>
        <v>0</v>
      </c>
      <c r="O288"/>
      <c r="S288" s="258"/>
    </row>
    <row r="289" spans="1:19" hidden="1" x14ac:dyDescent="0.25">
      <c r="A289" s="211" t="str">
        <f t="shared" si="26"/>
        <v>D11yn0d11</v>
      </c>
      <c r="B289" s="34" t="s">
        <v>397</v>
      </c>
      <c r="C289" s="34" t="s">
        <v>393</v>
      </c>
      <c r="D289" s="34" t="s">
        <v>396</v>
      </c>
      <c r="E289" s="259">
        <v>11</v>
      </c>
      <c r="F289" s="259">
        <v>0</v>
      </c>
      <c r="G289" s="259">
        <v>11</v>
      </c>
      <c r="H289" s="259">
        <f t="shared" si="23"/>
        <v>30</v>
      </c>
      <c r="I289" s="259">
        <f t="shared" si="24"/>
        <v>0</v>
      </c>
      <c r="J289" s="259">
        <f t="shared" si="25"/>
        <v>30</v>
      </c>
      <c r="K289" s="259">
        <v>15</v>
      </c>
      <c r="L289" s="259" t="s">
        <v>394</v>
      </c>
      <c r="M289" s="259">
        <v>3</v>
      </c>
      <c r="N289" s="263">
        <f>_xlfn.AGGREGATE(3,5,MPT[[#This Row],[Vector Group]])</f>
        <v>0</v>
      </c>
      <c r="O289"/>
      <c r="S289" s="258"/>
    </row>
    <row r="290" spans="1:19" hidden="1" x14ac:dyDescent="0.25">
      <c r="A290" s="211" t="str">
        <f t="shared" si="26"/>
        <v>D11yn6d11</v>
      </c>
      <c r="B290" s="34" t="s">
        <v>397</v>
      </c>
      <c r="C290" s="34" t="s">
        <v>393</v>
      </c>
      <c r="D290" s="34" t="s">
        <v>396</v>
      </c>
      <c r="E290" s="259">
        <v>11</v>
      </c>
      <c r="F290" s="259">
        <v>6</v>
      </c>
      <c r="G290" s="259">
        <v>11</v>
      </c>
      <c r="H290" s="259">
        <f t="shared" si="23"/>
        <v>30</v>
      </c>
      <c r="I290" s="259">
        <f t="shared" si="24"/>
        <v>180</v>
      </c>
      <c r="J290" s="259">
        <f t="shared" si="25"/>
        <v>30</v>
      </c>
      <c r="K290" s="259">
        <v>15</v>
      </c>
      <c r="L290" s="259" t="s">
        <v>394</v>
      </c>
      <c r="M290" s="259">
        <v>3</v>
      </c>
      <c r="N290" s="263">
        <f>_xlfn.AGGREGATE(3,5,MPT[[#This Row],[Vector Group]])</f>
        <v>0</v>
      </c>
      <c r="O290"/>
      <c r="S290" s="258"/>
    </row>
    <row r="291" spans="1:19" hidden="1" x14ac:dyDescent="0.25">
      <c r="A291" s="211" t="str">
        <f t="shared" si="26"/>
        <v>YN0yn0yn0</v>
      </c>
      <c r="B291" s="34" t="s">
        <v>392</v>
      </c>
      <c r="C291" s="34" t="s">
        <v>393</v>
      </c>
      <c r="D291" s="34" t="s">
        <v>393</v>
      </c>
      <c r="E291" s="259">
        <v>0</v>
      </c>
      <c r="F291" s="259">
        <v>0</v>
      </c>
      <c r="G291" s="259">
        <v>0</v>
      </c>
      <c r="H291" s="259">
        <f t="shared" si="23"/>
        <v>0</v>
      </c>
      <c r="I291" s="259">
        <f t="shared" si="24"/>
        <v>0</v>
      </c>
      <c r="J291" s="259">
        <f t="shared" si="25"/>
        <v>0</v>
      </c>
      <c r="K291" s="259">
        <v>16</v>
      </c>
      <c r="L291" s="259" t="s">
        <v>394</v>
      </c>
      <c r="M291" s="259">
        <v>3</v>
      </c>
      <c r="N291" s="263">
        <f>_xlfn.AGGREGATE(3,5,MPT[[#This Row],[Vector Group]])</f>
        <v>0</v>
      </c>
      <c r="O291"/>
      <c r="S291" s="258"/>
    </row>
    <row r="292" spans="1:19" hidden="1" x14ac:dyDescent="0.25">
      <c r="A292" s="211" t="str">
        <f t="shared" ref="A292:A306" si="27">B292&amp;E292&amp;C292&amp;F292&amp;D292&amp;G292</f>
        <v>YN0yn0yn6</v>
      </c>
      <c r="B292" s="34" t="s">
        <v>392</v>
      </c>
      <c r="C292" s="34" t="s">
        <v>393</v>
      </c>
      <c r="D292" s="34" t="s">
        <v>393</v>
      </c>
      <c r="E292" s="259">
        <v>0</v>
      </c>
      <c r="F292" s="259">
        <v>0</v>
      </c>
      <c r="G292" s="259">
        <v>6</v>
      </c>
      <c r="H292" s="259">
        <f t="shared" ref="H292:H298" si="28">VLOOKUP(E292,$X$3:$Y$8,2,FALSE)</f>
        <v>0</v>
      </c>
      <c r="I292" s="259">
        <f t="shared" ref="I292:J298" si="29">VLOOKUP(F292,$X$3:$Y$8,2,FALSE)</f>
        <v>0</v>
      </c>
      <c r="J292" s="259">
        <f t="shared" si="29"/>
        <v>180</v>
      </c>
      <c r="K292" s="259">
        <v>16</v>
      </c>
      <c r="L292" s="259" t="s">
        <v>394</v>
      </c>
      <c r="M292" s="259">
        <v>3</v>
      </c>
      <c r="N292" s="263">
        <f>_xlfn.AGGREGATE(3,5,MPT[[#This Row],[Vector Group]])</f>
        <v>0</v>
      </c>
      <c r="O292"/>
      <c r="S292" s="258"/>
    </row>
    <row r="293" spans="1:19" hidden="1" x14ac:dyDescent="0.25">
      <c r="A293" s="211" t="str">
        <f t="shared" si="27"/>
        <v>YN0yn6yn0</v>
      </c>
      <c r="B293" s="34" t="s">
        <v>392</v>
      </c>
      <c r="C293" s="34" t="s">
        <v>393</v>
      </c>
      <c r="D293" s="34" t="s">
        <v>393</v>
      </c>
      <c r="E293" s="259">
        <v>0</v>
      </c>
      <c r="F293" s="259">
        <v>6</v>
      </c>
      <c r="G293" s="259">
        <v>0</v>
      </c>
      <c r="H293" s="259">
        <f t="shared" si="28"/>
        <v>0</v>
      </c>
      <c r="I293" s="259">
        <f t="shared" si="29"/>
        <v>180</v>
      </c>
      <c r="J293" s="259">
        <f t="shared" si="29"/>
        <v>0</v>
      </c>
      <c r="K293" s="259">
        <v>16</v>
      </c>
      <c r="L293" s="259" t="s">
        <v>394</v>
      </c>
      <c r="M293" s="259">
        <v>3</v>
      </c>
      <c r="N293" s="263">
        <f>_xlfn.AGGREGATE(3,5,MPT[[#This Row],[Vector Group]])</f>
        <v>0</v>
      </c>
      <c r="O293"/>
      <c r="S293" s="258"/>
    </row>
    <row r="294" spans="1:19" hidden="1" x14ac:dyDescent="0.25">
      <c r="A294" s="211" t="str">
        <f t="shared" si="27"/>
        <v>YN0yn6yn6</v>
      </c>
      <c r="B294" s="34" t="s">
        <v>392</v>
      </c>
      <c r="C294" s="34" t="s">
        <v>393</v>
      </c>
      <c r="D294" s="34" t="s">
        <v>393</v>
      </c>
      <c r="E294" s="259">
        <v>0</v>
      </c>
      <c r="F294" s="259">
        <v>6</v>
      </c>
      <c r="G294" s="259">
        <v>6</v>
      </c>
      <c r="H294" s="259">
        <f t="shared" si="28"/>
        <v>0</v>
      </c>
      <c r="I294" s="259">
        <f t="shared" si="29"/>
        <v>180</v>
      </c>
      <c r="J294" s="259">
        <f t="shared" si="29"/>
        <v>180</v>
      </c>
      <c r="K294" s="259">
        <v>16</v>
      </c>
      <c r="L294" s="259" t="s">
        <v>394</v>
      </c>
      <c r="M294" s="259">
        <v>3</v>
      </c>
      <c r="N294" s="263">
        <f>_xlfn.AGGREGATE(3,5,MPT[[#This Row],[Vector Group]])</f>
        <v>0</v>
      </c>
      <c r="O294"/>
      <c r="S294" s="258"/>
    </row>
    <row r="295" spans="1:19" hidden="1" x14ac:dyDescent="0.25">
      <c r="A295" s="211" t="str">
        <f t="shared" si="27"/>
        <v>YN6yn0yn0</v>
      </c>
      <c r="B295" s="34" t="s">
        <v>392</v>
      </c>
      <c r="C295" s="34" t="s">
        <v>393</v>
      </c>
      <c r="D295" s="34" t="s">
        <v>393</v>
      </c>
      <c r="E295" s="259">
        <v>6</v>
      </c>
      <c r="F295" s="259">
        <v>0</v>
      </c>
      <c r="G295" s="259">
        <v>0</v>
      </c>
      <c r="H295" s="259">
        <f t="shared" si="28"/>
        <v>180</v>
      </c>
      <c r="I295" s="259">
        <f t="shared" si="29"/>
        <v>0</v>
      </c>
      <c r="J295" s="259">
        <f t="shared" si="29"/>
        <v>0</v>
      </c>
      <c r="K295" s="259">
        <v>16</v>
      </c>
      <c r="L295" s="259" t="s">
        <v>394</v>
      </c>
      <c r="M295" s="259">
        <v>3</v>
      </c>
      <c r="N295" s="263">
        <f>_xlfn.AGGREGATE(3,5,MPT[[#This Row],[Vector Group]])</f>
        <v>0</v>
      </c>
      <c r="O295"/>
      <c r="S295" s="258"/>
    </row>
    <row r="296" spans="1:19" hidden="1" x14ac:dyDescent="0.25">
      <c r="A296" s="211" t="str">
        <f t="shared" si="27"/>
        <v>YN6yn0yn6</v>
      </c>
      <c r="B296" s="34" t="s">
        <v>392</v>
      </c>
      <c r="C296" s="34" t="s">
        <v>393</v>
      </c>
      <c r="D296" s="34" t="s">
        <v>393</v>
      </c>
      <c r="E296" s="259">
        <v>6</v>
      </c>
      <c r="F296" s="259">
        <v>0</v>
      </c>
      <c r="G296" s="259">
        <v>6</v>
      </c>
      <c r="H296" s="259">
        <f t="shared" si="28"/>
        <v>180</v>
      </c>
      <c r="I296" s="259">
        <f t="shared" si="29"/>
        <v>0</v>
      </c>
      <c r="J296" s="259">
        <f t="shared" si="29"/>
        <v>180</v>
      </c>
      <c r="K296" s="259">
        <v>16</v>
      </c>
      <c r="L296" s="259" t="s">
        <v>394</v>
      </c>
      <c r="M296" s="259">
        <v>3</v>
      </c>
      <c r="N296" s="263">
        <f>_xlfn.AGGREGATE(3,5,MPT[[#This Row],[Vector Group]])</f>
        <v>0</v>
      </c>
      <c r="O296"/>
      <c r="S296" s="258"/>
    </row>
    <row r="297" spans="1:19" hidden="1" x14ac:dyDescent="0.25">
      <c r="A297" s="211" t="str">
        <f t="shared" si="27"/>
        <v>YN6yn6yn0</v>
      </c>
      <c r="B297" s="34" t="s">
        <v>392</v>
      </c>
      <c r="C297" s="34" t="s">
        <v>393</v>
      </c>
      <c r="D297" s="34" t="s">
        <v>393</v>
      </c>
      <c r="E297" s="259">
        <v>6</v>
      </c>
      <c r="F297" s="259">
        <v>6</v>
      </c>
      <c r="G297" s="259">
        <v>0</v>
      </c>
      <c r="H297" s="259">
        <f t="shared" si="28"/>
        <v>180</v>
      </c>
      <c r="I297" s="259">
        <f t="shared" si="29"/>
        <v>180</v>
      </c>
      <c r="J297" s="259">
        <f t="shared" si="29"/>
        <v>0</v>
      </c>
      <c r="K297" s="259">
        <v>16</v>
      </c>
      <c r="L297" s="259" t="s">
        <v>394</v>
      </c>
      <c r="M297" s="259">
        <v>3</v>
      </c>
      <c r="N297" s="263">
        <f>_xlfn.AGGREGATE(3,5,MPT[[#This Row],[Vector Group]])</f>
        <v>0</v>
      </c>
      <c r="O297"/>
      <c r="S297" s="258"/>
    </row>
    <row r="298" spans="1:19" hidden="1" x14ac:dyDescent="0.25">
      <c r="A298" s="211" t="str">
        <f t="shared" si="27"/>
        <v>YN6yn6yn6</v>
      </c>
      <c r="B298" s="34" t="s">
        <v>392</v>
      </c>
      <c r="C298" s="34" t="s">
        <v>393</v>
      </c>
      <c r="D298" s="34" t="s">
        <v>393</v>
      </c>
      <c r="E298" s="259">
        <v>6</v>
      </c>
      <c r="F298" s="259">
        <v>6</v>
      </c>
      <c r="G298" s="259">
        <v>6</v>
      </c>
      <c r="H298" s="259">
        <f t="shared" si="28"/>
        <v>180</v>
      </c>
      <c r="I298" s="259">
        <f t="shared" si="29"/>
        <v>180</v>
      </c>
      <c r="J298" s="259">
        <f t="shared" si="29"/>
        <v>180</v>
      </c>
      <c r="K298" s="259">
        <v>16</v>
      </c>
      <c r="L298" s="259" t="s">
        <v>394</v>
      </c>
      <c r="M298" s="259">
        <v>3</v>
      </c>
      <c r="N298" s="263">
        <f>_xlfn.AGGREGATE(3,5,MPT[[#This Row],[Vector Group]])</f>
        <v>0</v>
      </c>
      <c r="O298"/>
      <c r="S298" s="258"/>
    </row>
    <row r="299" spans="1:19" hidden="1" x14ac:dyDescent="0.25">
      <c r="A299" s="211" t="str">
        <f t="shared" si="27"/>
        <v>YNa0d1</v>
      </c>
      <c r="B299" s="34" t="s">
        <v>399</v>
      </c>
      <c r="C299" s="34"/>
      <c r="D299" s="34" t="s">
        <v>396</v>
      </c>
      <c r="E299" s="259">
        <v>0</v>
      </c>
      <c r="F299" s="259"/>
      <c r="G299" s="259">
        <v>1</v>
      </c>
      <c r="H299" s="259">
        <f>VLOOKUP(E299,$X$3:$Y$8,2,FALSE)</f>
        <v>0</v>
      </c>
      <c r="I299" s="259">
        <f t="shared" ref="I299:I302" si="30">VLOOKUP(F299,$X$3:$Y$8,2,FALSE)</f>
        <v>0</v>
      </c>
      <c r="J299" s="259">
        <f>VLOOKUP(G299,$X$3:$Y$8,2,FALSE)</f>
        <v>-30</v>
      </c>
      <c r="K299" s="259">
        <v>17</v>
      </c>
      <c r="L299" s="259" t="s">
        <v>394</v>
      </c>
      <c r="M299" s="259">
        <v>3</v>
      </c>
      <c r="N299" s="263">
        <f>_xlfn.AGGREGATE(3,5,MPT[[#This Row],[Vector Group]])</f>
        <v>0</v>
      </c>
      <c r="O299"/>
      <c r="S299" s="258"/>
    </row>
    <row r="300" spans="1:19" hidden="1" x14ac:dyDescent="0.25">
      <c r="A300" s="211" t="str">
        <f t="shared" si="27"/>
        <v>YNa0d5</v>
      </c>
      <c r="B300" s="34" t="s">
        <v>399</v>
      </c>
      <c r="C300" s="34"/>
      <c r="D300" s="34" t="s">
        <v>396</v>
      </c>
      <c r="E300" s="259">
        <v>0</v>
      </c>
      <c r="F300" s="259"/>
      <c r="G300" s="259">
        <v>5</v>
      </c>
      <c r="H300" s="259">
        <f>VLOOKUP(E300,$X$3:$Y$8,2,FALSE)</f>
        <v>0</v>
      </c>
      <c r="I300" s="259">
        <f t="shared" si="30"/>
        <v>0</v>
      </c>
      <c r="J300" s="259">
        <f>VLOOKUP(G300,$X$3:$Y$8,2,FALSE)</f>
        <v>-150</v>
      </c>
      <c r="K300" s="259">
        <v>17</v>
      </c>
      <c r="L300" s="259" t="s">
        <v>394</v>
      </c>
      <c r="M300" s="259">
        <v>3</v>
      </c>
      <c r="N300" s="263">
        <f>_xlfn.AGGREGATE(3,5,MPT[[#This Row],[Vector Group]])</f>
        <v>0</v>
      </c>
      <c r="O300"/>
      <c r="S300" s="258"/>
    </row>
    <row r="301" spans="1:19" hidden="1" x14ac:dyDescent="0.25">
      <c r="A301" s="211" t="str">
        <f t="shared" si="27"/>
        <v>YNa0d7</v>
      </c>
      <c r="B301" s="34" t="s">
        <v>399</v>
      </c>
      <c r="C301" s="34"/>
      <c r="D301" s="34" t="s">
        <v>396</v>
      </c>
      <c r="E301" s="259">
        <v>0</v>
      </c>
      <c r="F301" s="259"/>
      <c r="G301" s="259">
        <v>7</v>
      </c>
      <c r="H301" s="259">
        <f>VLOOKUP(E301,$X$3:$Y$8,2,FALSE)</f>
        <v>0</v>
      </c>
      <c r="I301" s="259">
        <f t="shared" si="30"/>
        <v>0</v>
      </c>
      <c r="J301" s="259">
        <f>VLOOKUP(G301,$X$3:$Y$8,2,FALSE)</f>
        <v>150</v>
      </c>
      <c r="K301" s="259">
        <v>17</v>
      </c>
      <c r="L301" s="259" t="s">
        <v>394</v>
      </c>
      <c r="M301" s="259">
        <v>3</v>
      </c>
      <c r="N301" s="263">
        <f>_xlfn.AGGREGATE(3,5,MPT[[#This Row],[Vector Group]])</f>
        <v>0</v>
      </c>
      <c r="O301"/>
      <c r="S301" s="258"/>
    </row>
    <row r="302" spans="1:19" hidden="1" x14ac:dyDescent="0.25">
      <c r="A302" s="211" t="str">
        <f t="shared" si="27"/>
        <v>YNa0d11</v>
      </c>
      <c r="B302" s="34" t="s">
        <v>399</v>
      </c>
      <c r="C302" s="34"/>
      <c r="D302" s="34" t="s">
        <v>396</v>
      </c>
      <c r="E302" s="259">
        <v>0</v>
      </c>
      <c r="F302" s="259"/>
      <c r="G302" s="259">
        <v>11</v>
      </c>
      <c r="H302" s="259">
        <f>VLOOKUP(E302,$X$3:$Y$8,2,FALSE)</f>
        <v>0</v>
      </c>
      <c r="I302" s="259">
        <f t="shared" si="30"/>
        <v>0</v>
      </c>
      <c r="J302" s="259">
        <f>VLOOKUP(G302,$X$3:$Y$8,2,FALSE)</f>
        <v>30</v>
      </c>
      <c r="K302" s="259">
        <v>17</v>
      </c>
      <c r="L302" s="259" t="s">
        <v>394</v>
      </c>
      <c r="M302" s="259">
        <v>3</v>
      </c>
      <c r="N302" s="263">
        <f>_xlfn.AGGREGATE(3,5,MPT[[#This Row],[Vector Group]])</f>
        <v>0</v>
      </c>
      <c r="O302"/>
      <c r="S302" s="258"/>
    </row>
    <row r="303" spans="1:19" hidden="1" x14ac:dyDescent="0.25">
      <c r="A303" s="211" t="str">
        <f t="shared" si="27"/>
        <v>Ya0d1</v>
      </c>
      <c r="B303" s="34" t="s">
        <v>400</v>
      </c>
      <c r="C303" s="33"/>
      <c r="D303" s="34" t="s">
        <v>396</v>
      </c>
      <c r="E303" s="259">
        <v>0</v>
      </c>
      <c r="F303" s="33"/>
      <c r="G303" s="259">
        <v>1</v>
      </c>
      <c r="H303" s="259">
        <f t="shared" ref="H303:H306" si="31">VLOOKUP(E303,$X$3:$Y$8,2,FALSE)</f>
        <v>0</v>
      </c>
      <c r="I303" s="259">
        <f t="shared" ref="I303:I306" si="32">VLOOKUP(F303,$X$3:$Y$8,2,FALSE)</f>
        <v>0</v>
      </c>
      <c r="J303" s="259">
        <f t="shared" ref="J303:J306" si="33">VLOOKUP(G303,$X$3:$Y$8,2,FALSE)</f>
        <v>-30</v>
      </c>
      <c r="K303" s="259">
        <v>18</v>
      </c>
      <c r="L303" s="259" t="s">
        <v>394</v>
      </c>
      <c r="M303" s="259">
        <v>3</v>
      </c>
      <c r="N303" s="263">
        <f>_xlfn.AGGREGATE(3,5,MPT[[#This Row],[Vector Group]])</f>
        <v>0</v>
      </c>
      <c r="O303"/>
      <c r="S303" s="258"/>
    </row>
    <row r="304" spans="1:19" hidden="1" x14ac:dyDescent="0.25">
      <c r="A304" s="211" t="str">
        <f t="shared" si="27"/>
        <v>Ya0d5</v>
      </c>
      <c r="B304" s="34" t="s">
        <v>400</v>
      </c>
      <c r="C304" s="33"/>
      <c r="D304" s="34" t="s">
        <v>396</v>
      </c>
      <c r="E304" s="259">
        <v>0</v>
      </c>
      <c r="F304" s="33"/>
      <c r="G304" s="259">
        <v>5</v>
      </c>
      <c r="H304" s="259">
        <f t="shared" si="31"/>
        <v>0</v>
      </c>
      <c r="I304" s="259">
        <f t="shared" si="32"/>
        <v>0</v>
      </c>
      <c r="J304" s="259">
        <f t="shared" si="33"/>
        <v>-150</v>
      </c>
      <c r="K304" s="259">
        <v>18</v>
      </c>
      <c r="L304" s="259" t="s">
        <v>394</v>
      </c>
      <c r="M304" s="259">
        <v>3</v>
      </c>
      <c r="N304" s="263">
        <f>_xlfn.AGGREGATE(3,5,MPT[[#This Row],[Vector Group]])</f>
        <v>0</v>
      </c>
      <c r="O304"/>
      <c r="S304" s="258"/>
    </row>
    <row r="305" spans="1:19" hidden="1" x14ac:dyDescent="0.25">
      <c r="A305" s="211" t="str">
        <f t="shared" si="27"/>
        <v>Ya0d7</v>
      </c>
      <c r="B305" s="34" t="s">
        <v>400</v>
      </c>
      <c r="C305" s="33"/>
      <c r="D305" s="34" t="s">
        <v>396</v>
      </c>
      <c r="E305" s="259">
        <v>0</v>
      </c>
      <c r="F305" s="33"/>
      <c r="G305" s="259">
        <v>7</v>
      </c>
      <c r="H305" s="259">
        <f t="shared" si="31"/>
        <v>0</v>
      </c>
      <c r="I305" s="259">
        <f t="shared" si="32"/>
        <v>0</v>
      </c>
      <c r="J305" s="259">
        <f t="shared" si="33"/>
        <v>150</v>
      </c>
      <c r="K305" s="259">
        <v>18</v>
      </c>
      <c r="L305" s="259" t="s">
        <v>394</v>
      </c>
      <c r="M305" s="259">
        <v>3</v>
      </c>
      <c r="N305" s="263">
        <f>_xlfn.AGGREGATE(3,5,MPT[[#This Row],[Vector Group]])</f>
        <v>0</v>
      </c>
      <c r="O305"/>
      <c r="S305" s="258"/>
    </row>
    <row r="306" spans="1:19" ht="13.8" hidden="1" thickBot="1" x14ac:dyDescent="0.3">
      <c r="A306" s="212" t="str">
        <f t="shared" si="27"/>
        <v>Ya0d11</v>
      </c>
      <c r="B306" s="180" t="s">
        <v>400</v>
      </c>
      <c r="C306" s="213"/>
      <c r="D306" s="180" t="s">
        <v>396</v>
      </c>
      <c r="E306" s="272">
        <v>0</v>
      </c>
      <c r="F306" s="213"/>
      <c r="G306" s="272">
        <v>11</v>
      </c>
      <c r="H306" s="272">
        <f t="shared" si="31"/>
        <v>0</v>
      </c>
      <c r="I306" s="272">
        <f t="shared" si="32"/>
        <v>0</v>
      </c>
      <c r="J306" s="272">
        <f t="shared" si="33"/>
        <v>30</v>
      </c>
      <c r="K306" s="272">
        <v>18</v>
      </c>
      <c r="L306" s="272" t="s">
        <v>394</v>
      </c>
      <c r="M306" s="272">
        <v>3</v>
      </c>
      <c r="N306" s="265">
        <f>_xlfn.AGGREGATE(3,5,MPT[[#This Row],[Vector Group]])</f>
        <v>0</v>
      </c>
      <c r="O306"/>
      <c r="S306" s="258"/>
    </row>
    <row r="307" spans="1:19" hidden="1" x14ac:dyDescent="0.25">
      <c r="A307" s="267" t="s">
        <v>401</v>
      </c>
      <c r="B307" s="268" t="s">
        <v>392</v>
      </c>
      <c r="C307" s="268" t="s">
        <v>393</v>
      </c>
      <c r="D307" s="268"/>
      <c r="E307" s="270">
        <v>0</v>
      </c>
      <c r="F307" s="208"/>
      <c r="G307" s="270"/>
      <c r="H307" s="270">
        <v>0</v>
      </c>
      <c r="I307" s="270"/>
      <c r="J307" s="270"/>
      <c r="K307" s="270">
        <v>11</v>
      </c>
      <c r="L307" s="269" t="s">
        <v>402</v>
      </c>
      <c r="M307" s="270">
        <v>2</v>
      </c>
      <c r="N307" s="273">
        <f>_xlfn.AGGREGATE(3,5,MPT[[#This Row],[Vector Group]])</f>
        <v>0</v>
      </c>
      <c r="O307"/>
      <c r="P307" s="258"/>
      <c r="Q307"/>
      <c r="R307" s="258"/>
    </row>
    <row r="308" spans="1:19" hidden="1" x14ac:dyDescent="0.25">
      <c r="A308" s="271" t="s">
        <v>403</v>
      </c>
      <c r="B308" s="34" t="s">
        <v>392</v>
      </c>
      <c r="C308" s="34" t="s">
        <v>393</v>
      </c>
      <c r="D308" s="34"/>
      <c r="E308" s="259">
        <v>6</v>
      </c>
      <c r="F308" s="33"/>
      <c r="G308" s="259"/>
      <c r="H308" s="259">
        <v>180</v>
      </c>
      <c r="I308" s="259"/>
      <c r="J308" s="259"/>
      <c r="K308" s="259">
        <v>11</v>
      </c>
      <c r="L308" s="259" t="s">
        <v>402</v>
      </c>
      <c r="M308" s="259">
        <v>2</v>
      </c>
      <c r="N308" s="263">
        <f>_xlfn.AGGREGATE(3,5,MPT[[#This Row],[Vector Group]])</f>
        <v>0</v>
      </c>
      <c r="O308"/>
      <c r="P308" s="258"/>
      <c r="Q308"/>
      <c r="R308" s="258"/>
    </row>
    <row r="309" spans="1:19" hidden="1" x14ac:dyDescent="0.25">
      <c r="A309" s="271" t="s">
        <v>404</v>
      </c>
      <c r="B309" s="34" t="s">
        <v>392</v>
      </c>
      <c r="C309" s="34" t="s">
        <v>396</v>
      </c>
      <c r="D309" s="34"/>
      <c r="E309" s="259">
        <v>1</v>
      </c>
      <c r="F309" s="33"/>
      <c r="G309" s="259"/>
      <c r="H309" s="259">
        <v>30</v>
      </c>
      <c r="I309" s="259"/>
      <c r="J309" s="259"/>
      <c r="K309" s="259">
        <v>12</v>
      </c>
      <c r="L309" s="259" t="s">
        <v>402</v>
      </c>
      <c r="M309" s="259">
        <v>2</v>
      </c>
      <c r="N309" s="263">
        <f>_xlfn.AGGREGATE(3,5,MPT[[#This Row],[Vector Group]])</f>
        <v>0</v>
      </c>
      <c r="O309"/>
      <c r="P309" s="258"/>
      <c r="Q309"/>
      <c r="R309" s="258"/>
    </row>
    <row r="310" spans="1:19" hidden="1" x14ac:dyDescent="0.25">
      <c r="A310" s="271" t="s">
        <v>405</v>
      </c>
      <c r="B310" s="34" t="s">
        <v>392</v>
      </c>
      <c r="C310" s="34" t="s">
        <v>396</v>
      </c>
      <c r="D310" s="34"/>
      <c r="E310" s="259">
        <v>11</v>
      </c>
      <c r="F310" s="33"/>
      <c r="G310" s="259"/>
      <c r="H310" s="259">
        <v>-30</v>
      </c>
      <c r="I310" s="259"/>
      <c r="J310" s="259"/>
      <c r="K310" s="259">
        <v>12</v>
      </c>
      <c r="L310" s="259" t="s">
        <v>402</v>
      </c>
      <c r="M310" s="259">
        <v>2</v>
      </c>
      <c r="N310" s="263">
        <f>_xlfn.AGGREGATE(3,5,MPT[[#This Row],[Vector Group]])</f>
        <v>0</v>
      </c>
      <c r="O310"/>
      <c r="P310" s="258"/>
      <c r="Q310"/>
      <c r="R310" s="258"/>
    </row>
    <row r="311" spans="1:19" hidden="1" x14ac:dyDescent="0.25">
      <c r="A311" s="271" t="s">
        <v>406</v>
      </c>
      <c r="B311" s="34" t="s">
        <v>392</v>
      </c>
      <c r="C311" s="34" t="s">
        <v>396</v>
      </c>
      <c r="D311" s="34"/>
      <c r="E311" s="259">
        <v>5</v>
      </c>
      <c r="F311" s="33"/>
      <c r="G311" s="259"/>
      <c r="H311" s="259">
        <v>150</v>
      </c>
      <c r="I311" s="259"/>
      <c r="J311" s="259"/>
      <c r="K311" s="259">
        <v>12</v>
      </c>
      <c r="L311" s="259" t="s">
        <v>402</v>
      </c>
      <c r="M311" s="259">
        <v>2</v>
      </c>
      <c r="N311" s="263">
        <f>_xlfn.AGGREGATE(3,5,MPT[[#This Row],[Vector Group]])</f>
        <v>0</v>
      </c>
      <c r="O311"/>
      <c r="P311" s="258"/>
      <c r="Q311"/>
      <c r="R311" s="258"/>
    </row>
    <row r="312" spans="1:19" hidden="1" x14ac:dyDescent="0.25">
      <c r="A312" s="271" t="s">
        <v>407</v>
      </c>
      <c r="B312" s="34" t="s">
        <v>392</v>
      </c>
      <c r="C312" s="34" t="s">
        <v>396</v>
      </c>
      <c r="D312" s="34"/>
      <c r="E312" s="259">
        <v>7</v>
      </c>
      <c r="F312" s="33"/>
      <c r="G312" s="259"/>
      <c r="H312" s="259">
        <v>-150</v>
      </c>
      <c r="I312" s="259"/>
      <c r="J312" s="259"/>
      <c r="K312" s="259">
        <v>12</v>
      </c>
      <c r="L312" s="259" t="s">
        <v>402</v>
      </c>
      <c r="M312" s="259">
        <v>2</v>
      </c>
      <c r="N312" s="263">
        <f>_xlfn.AGGREGATE(3,5,MPT[[#This Row],[Vector Group]])</f>
        <v>0</v>
      </c>
      <c r="O312"/>
      <c r="P312" s="258"/>
      <c r="Q312"/>
      <c r="R312" s="258"/>
    </row>
    <row r="313" spans="1:19" hidden="1" x14ac:dyDescent="0.25">
      <c r="A313" s="271" t="s">
        <v>408</v>
      </c>
      <c r="B313" s="34" t="s">
        <v>409</v>
      </c>
      <c r="C313" s="34" t="s">
        <v>396</v>
      </c>
      <c r="D313" s="34"/>
      <c r="E313" s="259">
        <v>0</v>
      </c>
      <c r="F313" s="33"/>
      <c r="G313" s="259"/>
      <c r="H313" s="259">
        <v>0</v>
      </c>
      <c r="I313" s="259"/>
      <c r="J313" s="259"/>
      <c r="K313" s="259">
        <v>12</v>
      </c>
      <c r="L313" s="259" t="s">
        <v>402</v>
      </c>
      <c r="M313" s="259">
        <v>2</v>
      </c>
      <c r="N313" s="263">
        <f>_xlfn.AGGREGATE(3,5,MPT[[#This Row],[Vector Group]])</f>
        <v>0</v>
      </c>
      <c r="O313"/>
      <c r="P313" s="258"/>
      <c r="Q313"/>
      <c r="R313" s="258"/>
    </row>
    <row r="314" spans="1:19" hidden="1" x14ac:dyDescent="0.25">
      <c r="A314" s="271" t="s">
        <v>410</v>
      </c>
      <c r="B314" s="34" t="s">
        <v>409</v>
      </c>
      <c r="C314" s="34" t="s">
        <v>396</v>
      </c>
      <c r="D314" s="34"/>
      <c r="E314" s="259">
        <v>1</v>
      </c>
      <c r="F314" s="33"/>
      <c r="G314" s="259"/>
      <c r="H314" s="259">
        <v>30</v>
      </c>
      <c r="I314" s="259"/>
      <c r="J314" s="259"/>
      <c r="K314" s="259">
        <v>12</v>
      </c>
      <c r="L314" s="259" t="s">
        <v>402</v>
      </c>
      <c r="M314" s="259">
        <v>2</v>
      </c>
      <c r="N314" s="263">
        <f>_xlfn.AGGREGATE(3,5,MPT[[#This Row],[Vector Group]])</f>
        <v>0</v>
      </c>
      <c r="O314"/>
      <c r="P314" s="258"/>
      <c r="Q314"/>
      <c r="R314" s="258"/>
    </row>
    <row r="315" spans="1:19" hidden="1" x14ac:dyDescent="0.25">
      <c r="A315" s="271" t="s">
        <v>411</v>
      </c>
      <c r="B315" s="34" t="s">
        <v>409</v>
      </c>
      <c r="C315" s="34" t="s">
        <v>396</v>
      </c>
      <c r="D315" s="34"/>
      <c r="E315" s="259">
        <v>6</v>
      </c>
      <c r="F315" s="33"/>
      <c r="G315" s="259"/>
      <c r="H315" s="259">
        <v>180</v>
      </c>
      <c r="I315" s="259"/>
      <c r="J315" s="259"/>
      <c r="K315" s="259">
        <v>12</v>
      </c>
      <c r="L315" s="259" t="s">
        <v>402</v>
      </c>
      <c r="M315" s="259">
        <v>2</v>
      </c>
      <c r="N315" s="263">
        <f>_xlfn.AGGREGATE(3,5,MPT[[#This Row],[Vector Group]])</f>
        <v>0</v>
      </c>
      <c r="O315"/>
      <c r="P315" s="258"/>
      <c r="Q315"/>
      <c r="R315" s="258"/>
    </row>
    <row r="316" spans="1:19" hidden="1" x14ac:dyDescent="0.25">
      <c r="A316" s="211" t="s">
        <v>412</v>
      </c>
      <c r="B316" s="33" t="s">
        <v>409</v>
      </c>
      <c r="C316" s="34" t="s">
        <v>396</v>
      </c>
      <c r="D316" s="34"/>
      <c r="E316" s="259">
        <v>7</v>
      </c>
      <c r="F316" s="33"/>
      <c r="G316" s="259"/>
      <c r="H316" s="259">
        <v>-150</v>
      </c>
      <c r="I316" s="259"/>
      <c r="J316" s="259"/>
      <c r="K316" s="259">
        <v>12</v>
      </c>
      <c r="L316" s="259" t="s">
        <v>402</v>
      </c>
      <c r="M316" s="259">
        <v>2</v>
      </c>
      <c r="N316" s="263">
        <f>_xlfn.AGGREGATE(3,5,MPT[[#This Row],[Vector Group]])</f>
        <v>0</v>
      </c>
      <c r="O316"/>
      <c r="P316" s="258"/>
      <c r="Q316"/>
      <c r="R316" s="258"/>
    </row>
    <row r="317" spans="1:19" hidden="1" x14ac:dyDescent="0.25">
      <c r="A317" s="211" t="s">
        <v>413</v>
      </c>
      <c r="B317" s="33" t="s">
        <v>409</v>
      </c>
      <c r="C317" s="34" t="s">
        <v>393</v>
      </c>
      <c r="D317" s="34"/>
      <c r="E317" s="259">
        <v>1</v>
      </c>
      <c r="F317" s="33"/>
      <c r="G317" s="259"/>
      <c r="H317" s="259">
        <v>30</v>
      </c>
      <c r="I317" s="259"/>
      <c r="J317" s="259"/>
      <c r="K317" s="259">
        <v>12</v>
      </c>
      <c r="L317" s="259" t="s">
        <v>402</v>
      </c>
      <c r="M317" s="259">
        <v>2</v>
      </c>
      <c r="N317" s="263">
        <f>_xlfn.AGGREGATE(3,5,MPT[[#This Row],[Vector Group]])</f>
        <v>0</v>
      </c>
      <c r="O317"/>
      <c r="P317" s="258"/>
      <c r="Q317"/>
      <c r="R317" s="258"/>
    </row>
    <row r="318" spans="1:19" hidden="1" x14ac:dyDescent="0.25">
      <c r="A318" s="211" t="s">
        <v>414</v>
      </c>
      <c r="B318" s="33" t="s">
        <v>409</v>
      </c>
      <c r="C318" s="34" t="s">
        <v>393</v>
      </c>
      <c r="D318" s="34"/>
      <c r="E318" s="259">
        <v>11</v>
      </c>
      <c r="F318" s="33"/>
      <c r="G318" s="259"/>
      <c r="H318" s="259">
        <v>-30</v>
      </c>
      <c r="I318" s="259"/>
      <c r="J318" s="259"/>
      <c r="K318" s="259">
        <v>12</v>
      </c>
      <c r="L318" s="259" t="s">
        <v>402</v>
      </c>
      <c r="M318" s="259">
        <v>2</v>
      </c>
      <c r="N318" s="263">
        <f>_xlfn.AGGREGATE(3,5,MPT[[#This Row],[Vector Group]])</f>
        <v>0</v>
      </c>
      <c r="O318"/>
      <c r="P318" s="258"/>
      <c r="Q318"/>
      <c r="R318" s="258"/>
    </row>
    <row r="319" spans="1:19" hidden="1" x14ac:dyDescent="0.25">
      <c r="A319" s="211" t="s">
        <v>415</v>
      </c>
      <c r="B319" s="33" t="s">
        <v>409</v>
      </c>
      <c r="C319" s="34" t="s">
        <v>393</v>
      </c>
      <c r="D319" s="34"/>
      <c r="E319" s="259">
        <v>5</v>
      </c>
      <c r="F319" s="33"/>
      <c r="G319" s="259"/>
      <c r="H319" s="259">
        <v>150</v>
      </c>
      <c r="I319" s="259"/>
      <c r="J319" s="259"/>
      <c r="K319" s="259">
        <v>12</v>
      </c>
      <c r="L319" s="259" t="s">
        <v>402</v>
      </c>
      <c r="M319" s="259">
        <v>2</v>
      </c>
      <c r="N319" s="263">
        <f>_xlfn.AGGREGATE(3,5,MPT[[#This Row],[Vector Group]])</f>
        <v>0</v>
      </c>
      <c r="O319"/>
      <c r="P319" s="258"/>
      <c r="Q319"/>
      <c r="R319" s="258"/>
    </row>
    <row r="320" spans="1:19" hidden="1" x14ac:dyDescent="0.25">
      <c r="A320" s="211" t="s">
        <v>416</v>
      </c>
      <c r="B320" s="33" t="s">
        <v>409</v>
      </c>
      <c r="C320" s="34" t="s">
        <v>393</v>
      </c>
      <c r="D320" s="34"/>
      <c r="E320" s="259">
        <v>7</v>
      </c>
      <c r="F320" s="33"/>
      <c r="G320" s="259"/>
      <c r="H320" s="259">
        <v>-150</v>
      </c>
      <c r="I320" s="259"/>
      <c r="J320" s="259"/>
      <c r="K320" s="259">
        <v>12</v>
      </c>
      <c r="L320" s="259" t="s">
        <v>402</v>
      </c>
      <c r="M320" s="259">
        <v>2</v>
      </c>
      <c r="N320" s="263">
        <f>_xlfn.AGGREGATE(3,5,MPT[[#This Row],[Vector Group]])</f>
        <v>0</v>
      </c>
      <c r="O320"/>
      <c r="P320" s="258"/>
      <c r="Q320"/>
      <c r="R320" s="258"/>
    </row>
    <row r="321" spans="1:18" hidden="1" x14ac:dyDescent="0.25">
      <c r="A321" s="211" t="s">
        <v>417</v>
      </c>
      <c r="B321" s="33" t="s">
        <v>409</v>
      </c>
      <c r="C321" s="34" t="s">
        <v>393</v>
      </c>
      <c r="D321" s="34"/>
      <c r="E321" s="259">
        <v>1</v>
      </c>
      <c r="F321" s="33"/>
      <c r="G321" s="259"/>
      <c r="H321" s="259">
        <v>30</v>
      </c>
      <c r="I321" s="259"/>
      <c r="J321" s="259"/>
      <c r="K321" s="259">
        <v>12</v>
      </c>
      <c r="L321" s="259" t="s">
        <v>402</v>
      </c>
      <c r="M321" s="259">
        <v>2</v>
      </c>
      <c r="N321" s="263">
        <f>_xlfn.AGGREGATE(3,5,MPT[[#This Row],[Vector Group]])</f>
        <v>0</v>
      </c>
      <c r="O321"/>
      <c r="P321" s="258"/>
      <c r="Q321"/>
      <c r="R321" s="258"/>
    </row>
    <row r="322" spans="1:18" hidden="1" x14ac:dyDescent="0.25">
      <c r="A322" s="211" t="s">
        <v>418</v>
      </c>
      <c r="B322" s="33" t="s">
        <v>409</v>
      </c>
      <c r="C322" s="34" t="s">
        <v>393</v>
      </c>
      <c r="D322" s="34"/>
      <c r="E322" s="259">
        <v>11</v>
      </c>
      <c r="F322" s="33"/>
      <c r="G322" s="259"/>
      <c r="H322" s="259">
        <v>-30</v>
      </c>
      <c r="I322" s="259"/>
      <c r="J322" s="259"/>
      <c r="K322" s="259">
        <v>12</v>
      </c>
      <c r="L322" s="259" t="s">
        <v>402</v>
      </c>
      <c r="M322" s="259">
        <v>2</v>
      </c>
      <c r="N322" s="263">
        <f>_xlfn.AGGREGATE(3,5,MPT[[#This Row],[Vector Group]])</f>
        <v>0</v>
      </c>
      <c r="O322"/>
      <c r="P322" s="258"/>
      <c r="Q322"/>
      <c r="R322" s="258"/>
    </row>
    <row r="323" spans="1:18" hidden="1" x14ac:dyDescent="0.25">
      <c r="A323" s="211" t="s">
        <v>419</v>
      </c>
      <c r="B323" s="33" t="s">
        <v>409</v>
      </c>
      <c r="C323" s="34" t="s">
        <v>393</v>
      </c>
      <c r="D323" s="34"/>
      <c r="E323" s="259">
        <v>5</v>
      </c>
      <c r="F323" s="33"/>
      <c r="G323" s="259"/>
      <c r="H323" s="259">
        <v>150</v>
      </c>
      <c r="I323" s="259"/>
      <c r="J323" s="259"/>
      <c r="K323" s="259">
        <v>12</v>
      </c>
      <c r="L323" s="259" t="s">
        <v>402</v>
      </c>
      <c r="M323" s="259">
        <v>2</v>
      </c>
      <c r="N323" s="263">
        <f>_xlfn.AGGREGATE(3,5,MPT[[#This Row],[Vector Group]])</f>
        <v>0</v>
      </c>
      <c r="O323"/>
      <c r="P323" s="258"/>
      <c r="Q323"/>
      <c r="R323" s="258"/>
    </row>
    <row r="324" spans="1:18" hidden="1" x14ac:dyDescent="0.25">
      <c r="A324" s="211" t="s">
        <v>420</v>
      </c>
      <c r="B324" s="33" t="s">
        <v>409</v>
      </c>
      <c r="C324" s="34" t="s">
        <v>393</v>
      </c>
      <c r="D324" s="34"/>
      <c r="E324" s="259">
        <v>7</v>
      </c>
      <c r="F324" s="33"/>
      <c r="G324" s="259"/>
      <c r="H324" s="259">
        <v>-150</v>
      </c>
      <c r="I324" s="259"/>
      <c r="J324" s="259"/>
      <c r="K324" s="259">
        <v>12</v>
      </c>
      <c r="L324" s="259" t="s">
        <v>402</v>
      </c>
      <c r="M324" s="259">
        <v>2</v>
      </c>
      <c r="N324" s="263">
        <f>_xlfn.AGGREGATE(3,5,MPT[[#This Row],[Vector Group]])</f>
        <v>0</v>
      </c>
      <c r="O324"/>
      <c r="P324" s="258"/>
      <c r="Q324"/>
      <c r="R324" s="258"/>
    </row>
    <row r="325" spans="1:18" hidden="1" x14ac:dyDescent="0.25">
      <c r="A325" s="211" t="s">
        <v>421</v>
      </c>
      <c r="B325" s="34" t="s">
        <v>397</v>
      </c>
      <c r="C325" s="34" t="s">
        <v>393</v>
      </c>
      <c r="D325" s="34"/>
      <c r="E325" s="259">
        <v>1</v>
      </c>
      <c r="F325" s="33"/>
      <c r="G325" s="259"/>
      <c r="H325" s="259">
        <v>30</v>
      </c>
      <c r="I325" s="259"/>
      <c r="J325" s="259"/>
      <c r="K325" s="259">
        <v>13</v>
      </c>
      <c r="L325" s="259" t="s">
        <v>402</v>
      </c>
      <c r="M325" s="259">
        <v>2</v>
      </c>
      <c r="N325" s="263">
        <f>_xlfn.AGGREGATE(3,5,MPT[[#This Row],[Vector Group]])</f>
        <v>0</v>
      </c>
      <c r="O325"/>
      <c r="P325" s="258"/>
      <c r="Q325"/>
      <c r="R325" s="258"/>
    </row>
    <row r="326" spans="1:18" hidden="1" x14ac:dyDescent="0.25">
      <c r="A326" s="211" t="s">
        <v>422</v>
      </c>
      <c r="B326" s="33" t="s">
        <v>397</v>
      </c>
      <c r="C326" s="34" t="s">
        <v>393</v>
      </c>
      <c r="D326" s="34"/>
      <c r="E326" s="259">
        <v>11</v>
      </c>
      <c r="F326" s="33"/>
      <c r="G326" s="259"/>
      <c r="H326" s="259">
        <v>-30</v>
      </c>
      <c r="I326" s="259"/>
      <c r="J326" s="259"/>
      <c r="K326" s="259">
        <v>13</v>
      </c>
      <c r="L326" s="259" t="s">
        <v>402</v>
      </c>
      <c r="M326" s="259">
        <v>2</v>
      </c>
      <c r="N326" s="263">
        <f>_xlfn.AGGREGATE(3,5,MPT[[#This Row],[Vector Group]])</f>
        <v>0</v>
      </c>
      <c r="O326"/>
      <c r="P326" s="258"/>
      <c r="Q326"/>
      <c r="R326" s="258"/>
    </row>
    <row r="327" spans="1:18" hidden="1" x14ac:dyDescent="0.25">
      <c r="A327" s="211" t="s">
        <v>423</v>
      </c>
      <c r="B327" s="33" t="s">
        <v>397</v>
      </c>
      <c r="C327" s="34" t="s">
        <v>393</v>
      </c>
      <c r="D327" s="34"/>
      <c r="E327" s="259">
        <v>5</v>
      </c>
      <c r="F327" s="33"/>
      <c r="G327" s="259"/>
      <c r="H327" s="259">
        <v>150</v>
      </c>
      <c r="I327" s="259"/>
      <c r="J327" s="259"/>
      <c r="K327" s="259">
        <v>13</v>
      </c>
      <c r="L327" s="259" t="s">
        <v>402</v>
      </c>
      <c r="M327" s="259">
        <v>2</v>
      </c>
      <c r="N327" s="263">
        <f>_xlfn.AGGREGATE(3,5,MPT[[#This Row],[Vector Group]])</f>
        <v>0</v>
      </c>
      <c r="O327"/>
      <c r="P327" s="258"/>
      <c r="Q327"/>
      <c r="R327" s="258"/>
    </row>
    <row r="328" spans="1:18" hidden="1" x14ac:dyDescent="0.25">
      <c r="A328" s="211" t="s">
        <v>424</v>
      </c>
      <c r="B328" s="33" t="s">
        <v>397</v>
      </c>
      <c r="C328" s="34" t="s">
        <v>393</v>
      </c>
      <c r="D328" s="34"/>
      <c r="E328" s="259">
        <v>7</v>
      </c>
      <c r="F328" s="33"/>
      <c r="G328" s="259"/>
      <c r="H328" s="259">
        <v>-150</v>
      </c>
      <c r="I328" s="259"/>
      <c r="J328" s="259"/>
      <c r="K328" s="259">
        <v>13</v>
      </c>
      <c r="L328" s="259" t="s">
        <v>402</v>
      </c>
      <c r="M328" s="259">
        <v>2</v>
      </c>
      <c r="N328" s="263">
        <f>_xlfn.AGGREGATE(3,5,MPT[[#This Row],[Vector Group]])</f>
        <v>0</v>
      </c>
      <c r="O328"/>
      <c r="P328" s="258"/>
      <c r="Q328"/>
      <c r="R328" s="258"/>
    </row>
    <row r="329" spans="1:18" hidden="1" x14ac:dyDescent="0.25">
      <c r="A329" s="211" t="s">
        <v>425</v>
      </c>
      <c r="B329" s="33" t="s">
        <v>397</v>
      </c>
      <c r="C329" s="34" t="s">
        <v>426</v>
      </c>
      <c r="D329" s="34"/>
      <c r="E329" s="259">
        <v>0</v>
      </c>
      <c r="F329" s="33"/>
      <c r="G329" s="259"/>
      <c r="H329" s="259">
        <v>0</v>
      </c>
      <c r="I329" s="259"/>
      <c r="J329" s="259"/>
      <c r="K329" s="259">
        <v>13</v>
      </c>
      <c r="L329" s="259" t="s">
        <v>402</v>
      </c>
      <c r="M329" s="259">
        <v>2</v>
      </c>
      <c r="N329" s="263">
        <f>_xlfn.AGGREGATE(3,5,MPT[[#This Row],[Vector Group]])</f>
        <v>0</v>
      </c>
      <c r="O329"/>
      <c r="P329" s="258"/>
      <c r="Q329"/>
      <c r="R329" s="258"/>
    </row>
    <row r="330" spans="1:18" hidden="1" x14ac:dyDescent="0.25">
      <c r="A330" s="211" t="s">
        <v>427</v>
      </c>
      <c r="B330" s="33" t="s">
        <v>397</v>
      </c>
      <c r="C330" s="34" t="s">
        <v>426</v>
      </c>
      <c r="D330" s="34"/>
      <c r="E330" s="259">
        <v>1</v>
      </c>
      <c r="F330" s="33"/>
      <c r="G330" s="259"/>
      <c r="H330" s="259">
        <v>30</v>
      </c>
      <c r="I330" s="259"/>
      <c r="J330" s="259"/>
      <c r="K330" s="259">
        <v>13</v>
      </c>
      <c r="L330" s="259" t="s">
        <v>402</v>
      </c>
      <c r="M330" s="259">
        <v>2</v>
      </c>
      <c r="N330" s="263">
        <f>_xlfn.AGGREGATE(3,5,MPT[[#This Row],[Vector Group]])</f>
        <v>0</v>
      </c>
      <c r="O330"/>
      <c r="P330" s="258"/>
      <c r="Q330"/>
      <c r="R330" s="258"/>
    </row>
    <row r="331" spans="1:18" hidden="1" x14ac:dyDescent="0.25">
      <c r="A331" s="211" t="s">
        <v>428</v>
      </c>
      <c r="B331" s="33" t="s">
        <v>397</v>
      </c>
      <c r="C331" s="34" t="s">
        <v>426</v>
      </c>
      <c r="D331" s="34"/>
      <c r="E331" s="259">
        <v>6</v>
      </c>
      <c r="F331" s="33"/>
      <c r="G331" s="259"/>
      <c r="H331" s="259">
        <v>180</v>
      </c>
      <c r="I331" s="259"/>
      <c r="J331" s="259"/>
      <c r="K331" s="259">
        <v>13</v>
      </c>
      <c r="L331" s="259" t="s">
        <v>402</v>
      </c>
      <c r="M331" s="259">
        <v>2</v>
      </c>
      <c r="N331" s="263">
        <f>_xlfn.AGGREGATE(3,5,MPT[[#This Row],[Vector Group]])</f>
        <v>0</v>
      </c>
      <c r="O331"/>
      <c r="P331" s="258"/>
      <c r="Q331"/>
      <c r="R331" s="258"/>
    </row>
    <row r="332" spans="1:18" hidden="1" x14ac:dyDescent="0.25">
      <c r="A332" s="211" t="s">
        <v>429</v>
      </c>
      <c r="B332" s="33" t="s">
        <v>397</v>
      </c>
      <c r="C332" s="34" t="s">
        <v>426</v>
      </c>
      <c r="D332" s="34"/>
      <c r="E332" s="259">
        <v>7</v>
      </c>
      <c r="F332" s="33"/>
      <c r="G332" s="259"/>
      <c r="H332" s="259">
        <v>-150</v>
      </c>
      <c r="I332" s="259"/>
      <c r="J332" s="259"/>
      <c r="K332" s="259">
        <v>13</v>
      </c>
      <c r="L332" s="259" t="s">
        <v>402</v>
      </c>
      <c r="M332" s="259">
        <v>2</v>
      </c>
      <c r="N332" s="263">
        <f>_xlfn.AGGREGATE(3,5,MPT[[#This Row],[Vector Group]])</f>
        <v>0</v>
      </c>
      <c r="O332"/>
      <c r="P332" s="258"/>
      <c r="Q332"/>
      <c r="R332" s="258"/>
    </row>
    <row r="333" spans="1:18" hidden="1" x14ac:dyDescent="0.25">
      <c r="A333" s="211" t="s">
        <v>430</v>
      </c>
      <c r="B333" s="34" t="s">
        <v>392</v>
      </c>
      <c r="C333" s="34" t="s">
        <v>426</v>
      </c>
      <c r="D333" s="34"/>
      <c r="E333" s="259">
        <v>1</v>
      </c>
      <c r="F333" s="33"/>
      <c r="G333" s="259"/>
      <c r="H333" s="259">
        <v>30</v>
      </c>
      <c r="I333" s="259"/>
      <c r="J333" s="259"/>
      <c r="K333" s="259">
        <v>13</v>
      </c>
      <c r="L333" s="259" t="s">
        <v>402</v>
      </c>
      <c r="M333" s="259">
        <v>2</v>
      </c>
      <c r="N333" s="263">
        <f>_xlfn.AGGREGATE(3,5,MPT[[#This Row],[Vector Group]])</f>
        <v>0</v>
      </c>
      <c r="O333"/>
      <c r="P333" s="258"/>
      <c r="Q333"/>
      <c r="R333" s="258"/>
    </row>
    <row r="334" spans="1:18" hidden="1" x14ac:dyDescent="0.25">
      <c r="A334" s="211" t="s">
        <v>431</v>
      </c>
      <c r="B334" s="33" t="s">
        <v>392</v>
      </c>
      <c r="C334" s="34" t="s">
        <v>426</v>
      </c>
      <c r="D334" s="34"/>
      <c r="E334" s="259">
        <v>11</v>
      </c>
      <c r="F334" s="33"/>
      <c r="G334" s="259"/>
      <c r="H334" s="259">
        <v>-30</v>
      </c>
      <c r="I334" s="259"/>
      <c r="J334" s="259"/>
      <c r="K334" s="259">
        <v>13</v>
      </c>
      <c r="L334" s="259" t="s">
        <v>402</v>
      </c>
      <c r="M334" s="259">
        <v>2</v>
      </c>
      <c r="N334" s="263">
        <f>_xlfn.AGGREGATE(3,5,MPT[[#This Row],[Vector Group]])</f>
        <v>0</v>
      </c>
      <c r="O334"/>
      <c r="P334" s="258"/>
      <c r="Q334"/>
      <c r="R334" s="258"/>
    </row>
    <row r="335" spans="1:18" hidden="1" x14ac:dyDescent="0.25">
      <c r="A335" s="211" t="s">
        <v>432</v>
      </c>
      <c r="B335" s="33" t="s">
        <v>392</v>
      </c>
      <c r="C335" s="34" t="s">
        <v>426</v>
      </c>
      <c r="D335" s="34"/>
      <c r="E335" s="259">
        <v>5</v>
      </c>
      <c r="F335" s="33"/>
      <c r="G335" s="259"/>
      <c r="H335" s="259">
        <v>150</v>
      </c>
      <c r="I335" s="259"/>
      <c r="J335" s="259"/>
      <c r="K335" s="259">
        <v>13</v>
      </c>
      <c r="L335" s="259" t="s">
        <v>402</v>
      </c>
      <c r="M335" s="259">
        <v>2</v>
      </c>
      <c r="N335" s="263">
        <f>_xlfn.AGGREGATE(3,5,MPT[[#This Row],[Vector Group]])</f>
        <v>0</v>
      </c>
      <c r="O335"/>
      <c r="P335" s="258"/>
      <c r="Q335"/>
      <c r="R335" s="258"/>
    </row>
    <row r="336" spans="1:18" hidden="1" x14ac:dyDescent="0.25">
      <c r="A336" s="211" t="s">
        <v>433</v>
      </c>
      <c r="B336" s="33" t="s">
        <v>392</v>
      </c>
      <c r="C336" s="34" t="s">
        <v>426</v>
      </c>
      <c r="D336" s="34"/>
      <c r="E336" s="259">
        <v>7</v>
      </c>
      <c r="F336" s="33"/>
      <c r="G336" s="259"/>
      <c r="H336" s="259">
        <v>-150</v>
      </c>
      <c r="I336" s="259"/>
      <c r="J336" s="259"/>
      <c r="K336" s="259">
        <v>13</v>
      </c>
      <c r="L336" s="259" t="s">
        <v>402</v>
      </c>
      <c r="M336" s="259">
        <v>2</v>
      </c>
      <c r="N336" s="263">
        <f>_xlfn.AGGREGATE(3,5,MPT[[#This Row],[Vector Group]])</f>
        <v>0</v>
      </c>
      <c r="O336"/>
      <c r="P336" s="258"/>
      <c r="Q336"/>
      <c r="R336" s="258"/>
    </row>
    <row r="337" spans="1:18" hidden="1" x14ac:dyDescent="0.25">
      <c r="A337" s="211" t="s">
        <v>434</v>
      </c>
      <c r="B337" s="34" t="s">
        <v>398</v>
      </c>
      <c r="C337" s="34" t="s">
        <v>426</v>
      </c>
      <c r="D337" s="34"/>
      <c r="E337" s="259">
        <v>1</v>
      </c>
      <c r="F337" s="33"/>
      <c r="G337" s="259"/>
      <c r="H337" s="259">
        <v>30</v>
      </c>
      <c r="I337" s="259"/>
      <c r="J337" s="259"/>
      <c r="K337" s="259">
        <v>13</v>
      </c>
      <c r="L337" s="259" t="s">
        <v>402</v>
      </c>
      <c r="M337" s="259">
        <v>2</v>
      </c>
      <c r="N337" s="263">
        <f>_xlfn.AGGREGATE(3,5,MPT[[#This Row],[Vector Group]])</f>
        <v>0</v>
      </c>
      <c r="O337"/>
      <c r="P337" s="258"/>
      <c r="Q337"/>
      <c r="R337" s="258"/>
    </row>
    <row r="338" spans="1:18" hidden="1" x14ac:dyDescent="0.25">
      <c r="A338" s="211" t="s">
        <v>435</v>
      </c>
      <c r="B338" s="33" t="s">
        <v>398</v>
      </c>
      <c r="C338" s="34" t="s">
        <v>426</v>
      </c>
      <c r="D338" s="34"/>
      <c r="E338" s="259">
        <v>11</v>
      </c>
      <c r="F338" s="33"/>
      <c r="G338" s="259"/>
      <c r="H338" s="259">
        <v>-30</v>
      </c>
      <c r="I338" s="259"/>
      <c r="J338" s="259"/>
      <c r="K338" s="259">
        <v>13</v>
      </c>
      <c r="L338" s="259" t="s">
        <v>402</v>
      </c>
      <c r="M338" s="259">
        <v>2</v>
      </c>
      <c r="N338" s="263">
        <f>_xlfn.AGGREGATE(3,5,MPT[[#This Row],[Vector Group]])</f>
        <v>0</v>
      </c>
      <c r="O338"/>
      <c r="P338" s="258"/>
      <c r="Q338"/>
      <c r="R338" s="258"/>
    </row>
    <row r="339" spans="1:18" hidden="1" x14ac:dyDescent="0.25">
      <c r="A339" s="211" t="s">
        <v>436</v>
      </c>
      <c r="B339" s="33" t="s">
        <v>398</v>
      </c>
      <c r="C339" s="34" t="s">
        <v>426</v>
      </c>
      <c r="D339" s="34"/>
      <c r="E339" s="259">
        <v>5</v>
      </c>
      <c r="F339" s="33"/>
      <c r="G339" s="259"/>
      <c r="H339" s="259">
        <v>150</v>
      </c>
      <c r="I339" s="259"/>
      <c r="J339" s="259"/>
      <c r="K339" s="259">
        <v>13</v>
      </c>
      <c r="L339" s="259" t="s">
        <v>402</v>
      </c>
      <c r="M339" s="259">
        <v>2</v>
      </c>
      <c r="N339" s="263">
        <f>_xlfn.AGGREGATE(3,5,MPT[[#This Row],[Vector Group]])</f>
        <v>0</v>
      </c>
      <c r="O339"/>
      <c r="P339" s="258"/>
      <c r="Q339"/>
      <c r="R339" s="258"/>
    </row>
    <row r="340" spans="1:18" hidden="1" x14ac:dyDescent="0.25">
      <c r="A340" s="211" t="s">
        <v>437</v>
      </c>
      <c r="B340" s="33" t="s">
        <v>398</v>
      </c>
      <c r="C340" s="34" t="s">
        <v>426</v>
      </c>
      <c r="D340" s="34"/>
      <c r="E340" s="259">
        <v>7</v>
      </c>
      <c r="F340" s="33"/>
      <c r="G340" s="259"/>
      <c r="H340" s="259">
        <v>-150</v>
      </c>
      <c r="I340" s="259"/>
      <c r="J340" s="259"/>
      <c r="K340" s="259">
        <v>13</v>
      </c>
      <c r="L340" s="259" t="s">
        <v>402</v>
      </c>
      <c r="M340" s="259">
        <v>2</v>
      </c>
      <c r="N340" s="263">
        <f>_xlfn.AGGREGATE(3,5,MPT[[#This Row],[Vector Group]])</f>
        <v>0</v>
      </c>
      <c r="O340"/>
      <c r="P340" s="258"/>
      <c r="Q340"/>
      <c r="R340" s="258"/>
    </row>
    <row r="341" spans="1:18" hidden="1" x14ac:dyDescent="0.25">
      <c r="A341" s="211" t="s">
        <v>438</v>
      </c>
      <c r="B341" s="34" t="s">
        <v>397</v>
      </c>
      <c r="C341" s="34" t="s">
        <v>396</v>
      </c>
      <c r="D341" s="34"/>
      <c r="E341" s="259">
        <v>0</v>
      </c>
      <c r="F341" s="33"/>
      <c r="G341" s="259"/>
      <c r="H341" s="259">
        <v>0</v>
      </c>
      <c r="I341" s="259"/>
      <c r="J341" s="259"/>
      <c r="K341" s="259">
        <v>14</v>
      </c>
      <c r="L341" s="259" t="s">
        <v>402</v>
      </c>
      <c r="M341" s="259">
        <v>2</v>
      </c>
      <c r="N341" s="263">
        <f>_xlfn.AGGREGATE(3,5,MPT[[#This Row],[Vector Group]])</f>
        <v>0</v>
      </c>
      <c r="O341"/>
      <c r="P341" s="258"/>
      <c r="Q341"/>
      <c r="R341" s="258"/>
    </row>
    <row r="342" spans="1:18" hidden="1" x14ac:dyDescent="0.25">
      <c r="A342" s="211" t="s">
        <v>439</v>
      </c>
      <c r="B342" s="33" t="s">
        <v>397</v>
      </c>
      <c r="C342" s="34" t="s">
        <v>396</v>
      </c>
      <c r="D342" s="34"/>
      <c r="E342" s="259">
        <v>6</v>
      </c>
      <c r="F342" s="33"/>
      <c r="G342" s="259"/>
      <c r="H342" s="259">
        <v>180</v>
      </c>
      <c r="I342" s="259"/>
      <c r="J342" s="259"/>
      <c r="K342" s="259">
        <v>14</v>
      </c>
      <c r="L342" s="259" t="s">
        <v>402</v>
      </c>
      <c r="M342" s="259">
        <v>2</v>
      </c>
      <c r="N342" s="263">
        <f>_xlfn.AGGREGATE(3,5,MPT[[#This Row],[Vector Group]])</f>
        <v>0</v>
      </c>
      <c r="O342"/>
      <c r="P342" s="258"/>
      <c r="Q342"/>
      <c r="R342" s="258"/>
    </row>
    <row r="343" spans="1:18" hidden="1" x14ac:dyDescent="0.25">
      <c r="A343" s="211" t="s">
        <v>440</v>
      </c>
      <c r="B343" s="33" t="s">
        <v>397</v>
      </c>
      <c r="C343" s="34" t="s">
        <v>395</v>
      </c>
      <c r="D343" s="34"/>
      <c r="E343" s="259">
        <v>1</v>
      </c>
      <c r="F343" s="33"/>
      <c r="G343" s="259"/>
      <c r="H343" s="259">
        <v>30</v>
      </c>
      <c r="I343" s="259"/>
      <c r="J343" s="259"/>
      <c r="K343" s="259">
        <v>14</v>
      </c>
      <c r="L343" s="259" t="s">
        <v>402</v>
      </c>
      <c r="M343" s="259">
        <v>2</v>
      </c>
      <c r="N343" s="263">
        <f>_xlfn.AGGREGATE(3,5,MPT[[#This Row],[Vector Group]])</f>
        <v>0</v>
      </c>
      <c r="O343"/>
      <c r="P343" s="258"/>
      <c r="Q343"/>
      <c r="R343" s="258"/>
    </row>
    <row r="344" spans="1:18" hidden="1" x14ac:dyDescent="0.25">
      <c r="A344" s="211" t="s">
        <v>441</v>
      </c>
      <c r="B344" s="33" t="s">
        <v>397</v>
      </c>
      <c r="C344" s="34" t="s">
        <v>395</v>
      </c>
      <c r="D344" s="34"/>
      <c r="E344" s="259">
        <v>11</v>
      </c>
      <c r="F344" s="33"/>
      <c r="G344" s="259"/>
      <c r="H344" s="259">
        <v>-30</v>
      </c>
      <c r="I344" s="259"/>
      <c r="J344" s="259"/>
      <c r="K344" s="259">
        <v>14</v>
      </c>
      <c r="L344" s="259" t="s">
        <v>402</v>
      </c>
      <c r="M344" s="259">
        <v>2</v>
      </c>
      <c r="N344" s="263">
        <f>_xlfn.AGGREGATE(3,5,MPT[[#This Row],[Vector Group]])</f>
        <v>0</v>
      </c>
      <c r="O344"/>
      <c r="P344" s="258"/>
      <c r="Q344"/>
      <c r="R344" s="258"/>
    </row>
    <row r="345" spans="1:18" hidden="1" x14ac:dyDescent="0.25">
      <c r="A345" s="211" t="s">
        <v>442</v>
      </c>
      <c r="B345" s="33" t="s">
        <v>397</v>
      </c>
      <c r="C345" s="34" t="s">
        <v>395</v>
      </c>
      <c r="D345" s="34"/>
      <c r="E345" s="259">
        <v>5</v>
      </c>
      <c r="F345" s="33"/>
      <c r="G345" s="259"/>
      <c r="H345" s="259">
        <v>150</v>
      </c>
      <c r="I345" s="259"/>
      <c r="J345" s="259"/>
      <c r="K345" s="259">
        <v>14</v>
      </c>
      <c r="L345" s="259" t="s">
        <v>402</v>
      </c>
      <c r="M345" s="259">
        <v>2</v>
      </c>
      <c r="N345" s="263">
        <f>_xlfn.AGGREGATE(3,5,MPT[[#This Row],[Vector Group]])</f>
        <v>0</v>
      </c>
      <c r="O345"/>
      <c r="P345" s="258"/>
      <c r="Q345"/>
      <c r="R345" s="258"/>
    </row>
    <row r="346" spans="1:18" hidden="1" x14ac:dyDescent="0.25">
      <c r="A346" s="211" t="s">
        <v>443</v>
      </c>
      <c r="B346" s="33" t="s">
        <v>397</v>
      </c>
      <c r="C346" s="34" t="s">
        <v>395</v>
      </c>
      <c r="D346" s="34"/>
      <c r="E346" s="259">
        <v>7</v>
      </c>
      <c r="F346" s="33"/>
      <c r="G346" s="259"/>
      <c r="H346" s="259">
        <v>-150</v>
      </c>
      <c r="I346" s="259"/>
      <c r="J346" s="259"/>
      <c r="K346" s="259">
        <v>14</v>
      </c>
      <c r="L346" s="259" t="s">
        <v>402</v>
      </c>
      <c r="M346" s="259">
        <v>2</v>
      </c>
      <c r="N346" s="263">
        <f>_xlfn.AGGREGATE(3,5,MPT[[#This Row],[Vector Group]])</f>
        <v>0</v>
      </c>
      <c r="O346"/>
      <c r="P346" s="258"/>
      <c r="Q346"/>
      <c r="R346" s="258"/>
    </row>
    <row r="347" spans="1:18" hidden="1" x14ac:dyDescent="0.25">
      <c r="A347" s="211" t="s">
        <v>444</v>
      </c>
      <c r="B347" s="34" t="s">
        <v>398</v>
      </c>
      <c r="C347" s="34" t="s">
        <v>396</v>
      </c>
      <c r="D347" s="34"/>
      <c r="E347" s="259">
        <v>1</v>
      </c>
      <c r="F347" s="33"/>
      <c r="G347" s="259"/>
      <c r="H347" s="259">
        <v>30</v>
      </c>
      <c r="I347" s="259"/>
      <c r="J347" s="259"/>
      <c r="K347" s="259">
        <v>14</v>
      </c>
      <c r="L347" s="259" t="s">
        <v>402</v>
      </c>
      <c r="M347" s="259">
        <v>2</v>
      </c>
      <c r="N347" s="263">
        <f>_xlfn.AGGREGATE(3,5,MPT[[#This Row],[Vector Group]])</f>
        <v>0</v>
      </c>
      <c r="O347"/>
      <c r="P347" s="258"/>
      <c r="Q347"/>
      <c r="R347" s="258"/>
    </row>
    <row r="348" spans="1:18" hidden="1" x14ac:dyDescent="0.25">
      <c r="A348" s="211" t="s">
        <v>445</v>
      </c>
      <c r="B348" s="33" t="s">
        <v>398</v>
      </c>
      <c r="C348" s="34" t="s">
        <v>396</v>
      </c>
      <c r="D348" s="34"/>
      <c r="E348" s="259">
        <v>11</v>
      </c>
      <c r="F348" s="33"/>
      <c r="G348" s="259"/>
      <c r="H348" s="259">
        <v>-30</v>
      </c>
      <c r="I348" s="259"/>
      <c r="J348" s="259"/>
      <c r="K348" s="259">
        <v>14</v>
      </c>
      <c r="L348" s="259" t="s">
        <v>402</v>
      </c>
      <c r="M348" s="259">
        <v>2</v>
      </c>
      <c r="N348" s="263">
        <f>_xlfn.AGGREGATE(3,5,MPT[[#This Row],[Vector Group]])</f>
        <v>0</v>
      </c>
      <c r="O348"/>
      <c r="P348" s="258"/>
      <c r="Q348"/>
      <c r="R348" s="258"/>
    </row>
    <row r="349" spans="1:18" hidden="1" x14ac:dyDescent="0.25">
      <c r="A349" s="211" t="s">
        <v>446</v>
      </c>
      <c r="B349" s="33" t="s">
        <v>398</v>
      </c>
      <c r="C349" s="34" t="s">
        <v>396</v>
      </c>
      <c r="D349" s="34"/>
      <c r="E349" s="259">
        <v>5</v>
      </c>
      <c r="F349" s="33"/>
      <c r="G349" s="259"/>
      <c r="H349" s="259">
        <v>150</v>
      </c>
      <c r="I349" s="259"/>
      <c r="J349" s="259"/>
      <c r="K349" s="259">
        <v>14</v>
      </c>
      <c r="L349" s="259" t="s">
        <v>402</v>
      </c>
      <c r="M349" s="259">
        <v>2</v>
      </c>
      <c r="N349" s="263">
        <f>_xlfn.AGGREGATE(3,5,MPT[[#This Row],[Vector Group]])</f>
        <v>0</v>
      </c>
      <c r="O349"/>
      <c r="P349" s="258"/>
      <c r="Q349"/>
      <c r="R349" s="258"/>
    </row>
    <row r="350" spans="1:18" hidden="1" x14ac:dyDescent="0.25">
      <c r="A350" s="211" t="s">
        <v>447</v>
      </c>
      <c r="B350" s="33" t="s">
        <v>398</v>
      </c>
      <c r="C350" s="34" t="s">
        <v>396</v>
      </c>
      <c r="D350" s="34"/>
      <c r="E350" s="259">
        <v>7</v>
      </c>
      <c r="F350" s="33"/>
      <c r="G350" s="259"/>
      <c r="H350" s="259">
        <v>-150</v>
      </c>
      <c r="I350" s="259"/>
      <c r="J350" s="259"/>
      <c r="K350" s="259">
        <v>14</v>
      </c>
      <c r="L350" s="259" t="s">
        <v>402</v>
      </c>
      <c r="M350" s="259">
        <v>2</v>
      </c>
      <c r="N350" s="263">
        <f>_xlfn.AGGREGATE(3,5,MPT[[#This Row],[Vector Group]])</f>
        <v>0</v>
      </c>
      <c r="O350"/>
      <c r="P350" s="258"/>
      <c r="Q350"/>
      <c r="R350" s="258"/>
    </row>
    <row r="351" spans="1:18" hidden="1" x14ac:dyDescent="0.25">
      <c r="A351" s="211" t="s">
        <v>448</v>
      </c>
      <c r="B351" s="34" t="s">
        <v>392</v>
      </c>
      <c r="C351" s="34" t="s">
        <v>395</v>
      </c>
      <c r="D351" s="34"/>
      <c r="E351" s="259">
        <v>0</v>
      </c>
      <c r="F351" s="33"/>
      <c r="G351" s="259"/>
      <c r="H351" s="259">
        <v>0</v>
      </c>
      <c r="I351" s="259"/>
      <c r="J351" s="259"/>
      <c r="K351" s="259">
        <v>14</v>
      </c>
      <c r="L351" s="259" t="s">
        <v>402</v>
      </c>
      <c r="M351" s="259">
        <v>2</v>
      </c>
      <c r="N351" s="263">
        <f>_xlfn.AGGREGATE(3,5,MPT[[#This Row],[Vector Group]])</f>
        <v>0</v>
      </c>
      <c r="O351"/>
      <c r="P351" s="258"/>
      <c r="Q351"/>
      <c r="R351" s="258"/>
    </row>
    <row r="352" spans="1:18" hidden="1" x14ac:dyDescent="0.25">
      <c r="A352" s="211" t="s">
        <v>449</v>
      </c>
      <c r="B352" s="34" t="s">
        <v>392</v>
      </c>
      <c r="C352" s="34" t="s">
        <v>395</v>
      </c>
      <c r="D352" s="34"/>
      <c r="E352" s="259">
        <v>6</v>
      </c>
      <c r="F352" s="33"/>
      <c r="G352" s="259"/>
      <c r="H352" s="259">
        <v>180</v>
      </c>
      <c r="I352" s="259"/>
      <c r="J352" s="259"/>
      <c r="K352" s="259">
        <v>14</v>
      </c>
      <c r="L352" s="259" t="s">
        <v>402</v>
      </c>
      <c r="M352" s="259">
        <v>2</v>
      </c>
      <c r="N352" s="263">
        <f>_xlfn.AGGREGATE(3,5,MPT[[#This Row],[Vector Group]])</f>
        <v>0</v>
      </c>
      <c r="O352"/>
      <c r="P352" s="258"/>
      <c r="Q352"/>
      <c r="R352" s="258"/>
    </row>
    <row r="353" spans="1:18" hidden="1" x14ac:dyDescent="0.25">
      <c r="A353" s="211" t="s">
        <v>450</v>
      </c>
      <c r="B353" s="34" t="s">
        <v>398</v>
      </c>
      <c r="C353" s="34" t="s">
        <v>393</v>
      </c>
      <c r="D353" s="34"/>
      <c r="E353" s="259">
        <v>0</v>
      </c>
      <c r="F353" s="33"/>
      <c r="G353" s="259"/>
      <c r="H353" s="259">
        <v>0</v>
      </c>
      <c r="I353" s="259"/>
      <c r="J353" s="259"/>
      <c r="K353" s="259">
        <v>14</v>
      </c>
      <c r="L353" s="259" t="s">
        <v>402</v>
      </c>
      <c r="M353" s="259">
        <v>2</v>
      </c>
      <c r="N353" s="263">
        <f>_xlfn.AGGREGATE(3,5,MPT[[#This Row],[Vector Group]])</f>
        <v>0</v>
      </c>
      <c r="O353"/>
      <c r="P353" s="258"/>
      <c r="Q353"/>
      <c r="R353" s="258"/>
    </row>
    <row r="354" spans="1:18" hidden="1" x14ac:dyDescent="0.25">
      <c r="A354" s="211" t="s">
        <v>451</v>
      </c>
      <c r="B354" s="34" t="s">
        <v>398</v>
      </c>
      <c r="C354" s="34" t="s">
        <v>393</v>
      </c>
      <c r="D354" s="34"/>
      <c r="E354" s="259">
        <v>6</v>
      </c>
      <c r="F354" s="33"/>
      <c r="G354" s="259"/>
      <c r="H354" s="259">
        <v>180</v>
      </c>
      <c r="I354" s="259"/>
      <c r="J354" s="259"/>
      <c r="K354" s="259">
        <v>14</v>
      </c>
      <c r="L354" s="259" t="s">
        <v>402</v>
      </c>
      <c r="M354" s="259">
        <v>2</v>
      </c>
      <c r="N354" s="263">
        <f>_xlfn.AGGREGATE(3,5,MPT[[#This Row],[Vector Group]])</f>
        <v>0</v>
      </c>
      <c r="O354"/>
      <c r="P354" s="258"/>
      <c r="Q354"/>
      <c r="R354" s="258"/>
    </row>
    <row r="355" spans="1:18" hidden="1" x14ac:dyDescent="0.25">
      <c r="A355" s="211" t="s">
        <v>452</v>
      </c>
      <c r="B355" s="34" t="s">
        <v>398</v>
      </c>
      <c r="C355" s="34" t="s">
        <v>395</v>
      </c>
      <c r="D355" s="34"/>
      <c r="E355" s="259">
        <v>0</v>
      </c>
      <c r="F355" s="33"/>
      <c r="G355" s="259"/>
      <c r="H355" s="259">
        <v>0</v>
      </c>
      <c r="I355" s="259"/>
      <c r="J355" s="259"/>
      <c r="K355" s="259">
        <v>14</v>
      </c>
      <c r="L355" s="259" t="s">
        <v>402</v>
      </c>
      <c r="M355" s="259">
        <v>2</v>
      </c>
      <c r="N355" s="263">
        <f>_xlfn.AGGREGATE(3,5,MPT[[#This Row],[Vector Group]])</f>
        <v>0</v>
      </c>
      <c r="O355"/>
      <c r="P355" s="258"/>
      <c r="Q355"/>
      <c r="R355" s="258"/>
    </row>
    <row r="356" spans="1:18" hidden="1" x14ac:dyDescent="0.25">
      <c r="A356" s="211" t="s">
        <v>453</v>
      </c>
      <c r="B356" s="34" t="s">
        <v>398</v>
      </c>
      <c r="C356" s="34" t="s">
        <v>395</v>
      </c>
      <c r="D356" s="34"/>
      <c r="E356" s="259">
        <v>6</v>
      </c>
      <c r="F356" s="33"/>
      <c r="G356" s="259"/>
      <c r="H356" s="259">
        <v>180</v>
      </c>
      <c r="I356" s="259"/>
      <c r="J356" s="259"/>
      <c r="K356" s="259">
        <v>14</v>
      </c>
      <c r="L356" s="259" t="s">
        <v>402</v>
      </c>
      <c r="M356" s="259">
        <v>2</v>
      </c>
      <c r="N356" s="263">
        <f>_xlfn.AGGREGATE(3,5,MPT[[#This Row],[Vector Group]])</f>
        <v>0</v>
      </c>
      <c r="O356"/>
      <c r="P356" s="258"/>
      <c r="Q356"/>
      <c r="R356" s="258"/>
    </row>
    <row r="357" spans="1:18" hidden="1" x14ac:dyDescent="0.25">
      <c r="A357" s="211" t="s">
        <v>454</v>
      </c>
      <c r="B357" s="34" t="s">
        <v>392</v>
      </c>
      <c r="C357" s="34" t="s">
        <v>455</v>
      </c>
      <c r="D357" s="34"/>
      <c r="E357" s="259">
        <v>0</v>
      </c>
      <c r="F357" s="33"/>
      <c r="G357" s="259"/>
      <c r="H357" s="259">
        <v>0</v>
      </c>
      <c r="I357" s="259"/>
      <c r="J357" s="259"/>
      <c r="K357" s="259">
        <v>18</v>
      </c>
      <c r="L357" s="278" t="s">
        <v>456</v>
      </c>
      <c r="M357" s="259">
        <v>2</v>
      </c>
      <c r="N357" s="263">
        <f>_xlfn.AGGREGATE(3,5,MPT[[#This Row],[Vector Group]])</f>
        <v>0</v>
      </c>
      <c r="O357"/>
      <c r="P357" s="258"/>
      <c r="Q357"/>
      <c r="R357" s="258"/>
    </row>
    <row r="358" spans="1:18" hidden="1" x14ac:dyDescent="0.25">
      <c r="A358" s="271" t="s">
        <v>454</v>
      </c>
      <c r="B358" s="34" t="s">
        <v>392</v>
      </c>
      <c r="C358" s="34" t="s">
        <v>455</v>
      </c>
      <c r="D358" s="34"/>
      <c r="E358" s="259">
        <v>0</v>
      </c>
      <c r="F358" s="33"/>
      <c r="G358" s="259"/>
      <c r="H358" s="259">
        <v>0</v>
      </c>
      <c r="I358" s="259"/>
      <c r="J358" s="259"/>
      <c r="K358" s="259">
        <v>19</v>
      </c>
      <c r="L358" s="278" t="s">
        <v>456</v>
      </c>
      <c r="M358" s="259">
        <v>2</v>
      </c>
      <c r="N358" s="263">
        <f>_xlfn.AGGREGATE(3,5,MPT[[#This Row],[Vector Group]])</f>
        <v>0</v>
      </c>
      <c r="O358"/>
      <c r="P358" s="258"/>
      <c r="Q358"/>
      <c r="R358" s="258"/>
    </row>
    <row r="359" spans="1:18" hidden="1" x14ac:dyDescent="0.25">
      <c r="A359" s="211" t="s">
        <v>457</v>
      </c>
      <c r="B359" s="34" t="s">
        <v>398</v>
      </c>
      <c r="C359" s="34" t="s">
        <v>455</v>
      </c>
      <c r="D359" s="34"/>
      <c r="E359" s="259">
        <v>0</v>
      </c>
      <c r="F359" s="33"/>
      <c r="G359" s="259"/>
      <c r="H359" s="259">
        <v>0</v>
      </c>
      <c r="I359" s="259"/>
      <c r="J359" s="259"/>
      <c r="K359" s="259">
        <v>22</v>
      </c>
      <c r="L359" s="278" t="s">
        <v>456</v>
      </c>
      <c r="M359" s="259">
        <v>2</v>
      </c>
      <c r="N359" s="263">
        <f>_xlfn.AGGREGATE(3,5,MPT[[#This Row],[Vector Group]])</f>
        <v>0</v>
      </c>
      <c r="O359"/>
      <c r="P359" s="258"/>
      <c r="Q359"/>
      <c r="R359" s="258"/>
    </row>
    <row r="360" spans="1:18" hidden="1" x14ac:dyDescent="0.25">
      <c r="A360" s="271" t="s">
        <v>401</v>
      </c>
      <c r="B360" s="34" t="s">
        <v>392</v>
      </c>
      <c r="C360" s="34" t="s">
        <v>393</v>
      </c>
      <c r="D360" s="34"/>
      <c r="E360" s="259">
        <v>0</v>
      </c>
      <c r="F360" s="33"/>
      <c r="G360" s="259"/>
      <c r="H360" s="259">
        <v>0</v>
      </c>
      <c r="I360" s="259"/>
      <c r="J360" s="259"/>
      <c r="K360" s="259">
        <v>20</v>
      </c>
      <c r="L360" s="278" t="s">
        <v>456</v>
      </c>
      <c r="M360" s="259">
        <v>2</v>
      </c>
      <c r="N360" s="263">
        <f>_xlfn.AGGREGATE(3,5,MPT[[#This Row],[Vector Group]])</f>
        <v>0</v>
      </c>
    </row>
    <row r="361" spans="1:18" hidden="1" x14ac:dyDescent="0.25">
      <c r="A361" s="271" t="s">
        <v>403</v>
      </c>
      <c r="B361" s="34" t="s">
        <v>392</v>
      </c>
      <c r="C361" s="34" t="s">
        <v>393</v>
      </c>
      <c r="D361" s="34"/>
      <c r="E361" s="259">
        <v>6</v>
      </c>
      <c r="F361" s="33"/>
      <c r="G361" s="259"/>
      <c r="H361" s="259">
        <v>180</v>
      </c>
      <c r="I361" s="259"/>
      <c r="J361" s="259"/>
      <c r="K361" s="259">
        <v>20</v>
      </c>
      <c r="L361" s="259" t="s">
        <v>456</v>
      </c>
      <c r="M361" s="259">
        <v>2</v>
      </c>
      <c r="N361" s="263">
        <f>_xlfn.AGGREGATE(3,5,MPT[[#This Row],[Vector Group]])</f>
        <v>0</v>
      </c>
    </row>
    <row r="362" spans="1:18" hidden="1" x14ac:dyDescent="0.25">
      <c r="A362" s="271" t="s">
        <v>408</v>
      </c>
      <c r="B362" s="34" t="s">
        <v>409</v>
      </c>
      <c r="C362" s="34" t="s">
        <v>396</v>
      </c>
      <c r="D362" s="34"/>
      <c r="E362" s="259">
        <v>0</v>
      </c>
      <c r="F362" s="33"/>
      <c r="G362" s="259"/>
      <c r="H362" s="259">
        <v>0</v>
      </c>
      <c r="I362" s="259"/>
      <c r="J362" s="259"/>
      <c r="K362" s="259">
        <v>17</v>
      </c>
      <c r="L362" s="259" t="s">
        <v>456</v>
      </c>
      <c r="M362" s="259">
        <v>2</v>
      </c>
      <c r="N362" s="263">
        <f>_xlfn.AGGREGATE(3,5,MPT[[#This Row],[Vector Group]])</f>
        <v>0</v>
      </c>
    </row>
    <row r="363" spans="1:18" hidden="1" x14ac:dyDescent="0.25">
      <c r="A363" s="271" t="s">
        <v>410</v>
      </c>
      <c r="B363" s="34" t="s">
        <v>409</v>
      </c>
      <c r="C363" s="34" t="s">
        <v>396</v>
      </c>
      <c r="D363" s="34"/>
      <c r="E363" s="259">
        <v>1</v>
      </c>
      <c r="F363" s="33"/>
      <c r="G363" s="259"/>
      <c r="H363" s="259">
        <v>30</v>
      </c>
      <c r="I363" s="259"/>
      <c r="J363" s="259"/>
      <c r="K363" s="259">
        <v>17</v>
      </c>
      <c r="L363" s="259" t="s">
        <v>456</v>
      </c>
      <c r="M363" s="259">
        <v>2</v>
      </c>
      <c r="N363" s="263">
        <f>_xlfn.AGGREGATE(3,5,MPT[[#This Row],[Vector Group]])</f>
        <v>0</v>
      </c>
    </row>
    <row r="364" spans="1:18" hidden="1" x14ac:dyDescent="0.25">
      <c r="A364" s="271" t="s">
        <v>411</v>
      </c>
      <c r="B364" s="34" t="s">
        <v>409</v>
      </c>
      <c r="C364" s="34" t="s">
        <v>396</v>
      </c>
      <c r="D364" s="34"/>
      <c r="E364" s="259">
        <v>6</v>
      </c>
      <c r="F364" s="33"/>
      <c r="G364" s="259"/>
      <c r="H364" s="259">
        <v>180</v>
      </c>
      <c r="I364" s="259"/>
      <c r="J364" s="259"/>
      <c r="K364" s="259">
        <v>17</v>
      </c>
      <c r="L364" s="259" t="s">
        <v>456</v>
      </c>
      <c r="M364" s="259">
        <v>2</v>
      </c>
      <c r="N364" s="263">
        <f>_xlfn.AGGREGATE(3,5,MPT[[#This Row],[Vector Group]])</f>
        <v>0</v>
      </c>
    </row>
    <row r="365" spans="1:18" hidden="1" x14ac:dyDescent="0.25">
      <c r="A365" s="211" t="s">
        <v>412</v>
      </c>
      <c r="B365" s="34" t="s">
        <v>409</v>
      </c>
      <c r="C365" s="34" t="s">
        <v>396</v>
      </c>
      <c r="D365" s="34"/>
      <c r="E365" s="259">
        <v>7</v>
      </c>
      <c r="F365" s="33"/>
      <c r="G365" s="259"/>
      <c r="H365" s="259">
        <v>-150</v>
      </c>
      <c r="I365" s="259"/>
      <c r="J365" s="259"/>
      <c r="K365" s="259">
        <v>17</v>
      </c>
      <c r="L365" s="259" t="s">
        <v>456</v>
      </c>
      <c r="M365" s="259">
        <v>2</v>
      </c>
      <c r="N365" s="263">
        <f>_xlfn.AGGREGATE(3,5,MPT[[#This Row],[Vector Group]])</f>
        <v>0</v>
      </c>
    </row>
    <row r="366" spans="1:18" hidden="1" x14ac:dyDescent="0.25">
      <c r="A366" s="211" t="s">
        <v>413</v>
      </c>
      <c r="B366" s="34" t="s">
        <v>409</v>
      </c>
      <c r="C366" s="34" t="s">
        <v>393</v>
      </c>
      <c r="D366" s="34"/>
      <c r="E366" s="259">
        <v>1</v>
      </c>
      <c r="F366" s="33"/>
      <c r="G366" s="259"/>
      <c r="H366" s="259">
        <v>30</v>
      </c>
      <c r="I366" s="259"/>
      <c r="J366" s="259"/>
      <c r="K366" s="259">
        <v>17</v>
      </c>
      <c r="L366" s="259" t="s">
        <v>456</v>
      </c>
      <c r="M366" s="259">
        <v>2</v>
      </c>
      <c r="N366" s="263">
        <f>_xlfn.AGGREGATE(3,5,MPT[[#This Row],[Vector Group]])</f>
        <v>0</v>
      </c>
    </row>
    <row r="367" spans="1:18" hidden="1" x14ac:dyDescent="0.25">
      <c r="A367" s="211" t="s">
        <v>414</v>
      </c>
      <c r="B367" s="34" t="s">
        <v>409</v>
      </c>
      <c r="C367" s="34" t="s">
        <v>393</v>
      </c>
      <c r="D367" s="34"/>
      <c r="E367" s="259">
        <v>11</v>
      </c>
      <c r="F367" s="33"/>
      <c r="G367" s="259"/>
      <c r="H367" s="259">
        <v>-30</v>
      </c>
      <c r="I367" s="259"/>
      <c r="J367" s="259"/>
      <c r="K367" s="259">
        <v>17</v>
      </c>
      <c r="L367" s="259" t="s">
        <v>456</v>
      </c>
      <c r="M367" s="259">
        <v>2</v>
      </c>
      <c r="N367" s="263">
        <f>_xlfn.AGGREGATE(3,5,MPT[[#This Row],[Vector Group]])</f>
        <v>0</v>
      </c>
    </row>
    <row r="368" spans="1:18" hidden="1" x14ac:dyDescent="0.25">
      <c r="A368" s="211" t="s">
        <v>415</v>
      </c>
      <c r="B368" s="34" t="s">
        <v>409</v>
      </c>
      <c r="C368" s="34" t="s">
        <v>393</v>
      </c>
      <c r="D368" s="34"/>
      <c r="E368" s="259">
        <v>5</v>
      </c>
      <c r="F368" s="33"/>
      <c r="G368" s="259"/>
      <c r="H368" s="259">
        <v>150</v>
      </c>
      <c r="I368" s="259"/>
      <c r="J368" s="259"/>
      <c r="K368" s="259">
        <v>17</v>
      </c>
      <c r="L368" s="259" t="s">
        <v>456</v>
      </c>
      <c r="M368" s="259">
        <v>2</v>
      </c>
      <c r="N368" s="263">
        <f>_xlfn.AGGREGATE(3,5,MPT[[#This Row],[Vector Group]])</f>
        <v>0</v>
      </c>
    </row>
    <row r="369" spans="1:14" hidden="1" x14ac:dyDescent="0.25">
      <c r="A369" s="211" t="s">
        <v>416</v>
      </c>
      <c r="B369" s="34" t="s">
        <v>409</v>
      </c>
      <c r="C369" s="34" t="s">
        <v>393</v>
      </c>
      <c r="D369" s="34"/>
      <c r="E369" s="259">
        <v>7</v>
      </c>
      <c r="F369" s="33"/>
      <c r="G369" s="259"/>
      <c r="H369" s="259">
        <v>-150</v>
      </c>
      <c r="I369" s="259"/>
      <c r="J369" s="259"/>
      <c r="K369" s="259">
        <v>17</v>
      </c>
      <c r="L369" s="259" t="s">
        <v>456</v>
      </c>
      <c r="M369" s="259">
        <v>2</v>
      </c>
      <c r="N369" s="263">
        <f>_xlfn.AGGREGATE(3,5,MPT[[#This Row],[Vector Group]])</f>
        <v>0</v>
      </c>
    </row>
    <row r="370" spans="1:14" hidden="1" x14ac:dyDescent="0.25">
      <c r="A370" s="211" t="s">
        <v>417</v>
      </c>
      <c r="B370" s="34" t="s">
        <v>409</v>
      </c>
      <c r="C370" s="34" t="s">
        <v>395</v>
      </c>
      <c r="D370" s="34"/>
      <c r="E370" s="259">
        <v>1</v>
      </c>
      <c r="F370" s="33"/>
      <c r="G370" s="259"/>
      <c r="H370" s="259">
        <v>30</v>
      </c>
      <c r="I370" s="259"/>
      <c r="J370" s="259"/>
      <c r="K370" s="259">
        <v>17</v>
      </c>
      <c r="L370" s="259" t="s">
        <v>456</v>
      </c>
      <c r="M370" s="259">
        <v>2</v>
      </c>
      <c r="N370" s="263">
        <f>_xlfn.AGGREGATE(3,5,MPT[[#This Row],[Vector Group]])</f>
        <v>0</v>
      </c>
    </row>
    <row r="371" spans="1:14" hidden="1" x14ac:dyDescent="0.25">
      <c r="A371" s="211" t="s">
        <v>418</v>
      </c>
      <c r="B371" s="34" t="s">
        <v>409</v>
      </c>
      <c r="C371" s="34" t="s">
        <v>395</v>
      </c>
      <c r="D371" s="34"/>
      <c r="E371" s="259">
        <v>11</v>
      </c>
      <c r="F371" s="33"/>
      <c r="G371" s="259"/>
      <c r="H371" s="259">
        <v>-30</v>
      </c>
      <c r="I371" s="259"/>
      <c r="J371" s="259"/>
      <c r="K371" s="259">
        <v>17</v>
      </c>
      <c r="L371" s="259" t="s">
        <v>456</v>
      </c>
      <c r="M371" s="259">
        <v>2</v>
      </c>
      <c r="N371" s="263">
        <f>_xlfn.AGGREGATE(3,5,MPT[[#This Row],[Vector Group]])</f>
        <v>0</v>
      </c>
    </row>
    <row r="372" spans="1:14" hidden="1" x14ac:dyDescent="0.25">
      <c r="A372" s="211" t="s">
        <v>419</v>
      </c>
      <c r="B372" s="34" t="s">
        <v>409</v>
      </c>
      <c r="C372" s="34" t="s">
        <v>395</v>
      </c>
      <c r="D372" s="34"/>
      <c r="E372" s="259">
        <v>5</v>
      </c>
      <c r="F372" s="33"/>
      <c r="G372" s="259"/>
      <c r="H372" s="259">
        <v>150</v>
      </c>
      <c r="I372" s="259"/>
      <c r="J372" s="259"/>
      <c r="K372" s="259">
        <v>17</v>
      </c>
      <c r="L372" s="259" t="s">
        <v>456</v>
      </c>
      <c r="M372" s="259">
        <v>2</v>
      </c>
      <c r="N372" s="263">
        <f>_xlfn.AGGREGATE(3,5,MPT[[#This Row],[Vector Group]])</f>
        <v>0</v>
      </c>
    </row>
    <row r="373" spans="1:14" hidden="1" x14ac:dyDescent="0.25">
      <c r="A373" s="211" t="s">
        <v>420</v>
      </c>
      <c r="B373" s="34" t="s">
        <v>409</v>
      </c>
      <c r="C373" s="34" t="s">
        <v>395</v>
      </c>
      <c r="D373" s="34"/>
      <c r="E373" s="259">
        <v>7</v>
      </c>
      <c r="F373" s="33"/>
      <c r="G373" s="259"/>
      <c r="H373" s="259">
        <v>-150</v>
      </c>
      <c r="I373" s="259"/>
      <c r="J373" s="259"/>
      <c r="K373" s="259">
        <v>17</v>
      </c>
      <c r="L373" s="259" t="s">
        <v>456</v>
      </c>
      <c r="M373" s="259">
        <v>2</v>
      </c>
      <c r="N373" s="263">
        <f>_xlfn.AGGREGATE(3,5,MPT[[#This Row],[Vector Group]])</f>
        <v>0</v>
      </c>
    </row>
    <row r="374" spans="1:14" hidden="1" x14ac:dyDescent="0.25">
      <c r="A374" s="211" t="s">
        <v>425</v>
      </c>
      <c r="B374" s="34" t="s">
        <v>397</v>
      </c>
      <c r="C374" s="34" t="s">
        <v>426</v>
      </c>
      <c r="D374" s="34"/>
      <c r="E374" s="259">
        <v>0</v>
      </c>
      <c r="F374" s="33"/>
      <c r="G374" s="259"/>
      <c r="H374" s="259">
        <v>0</v>
      </c>
      <c r="I374" s="259"/>
      <c r="J374" s="259"/>
      <c r="K374" s="259">
        <v>16</v>
      </c>
      <c r="L374" s="259" t="s">
        <v>456</v>
      </c>
      <c r="M374" s="259">
        <v>2</v>
      </c>
      <c r="N374" s="263">
        <f>_xlfn.AGGREGATE(3,5,MPT[[#This Row],[Vector Group]])</f>
        <v>0</v>
      </c>
    </row>
    <row r="375" spans="1:14" hidden="1" x14ac:dyDescent="0.25">
      <c r="A375" s="211" t="s">
        <v>427</v>
      </c>
      <c r="B375" s="34" t="s">
        <v>397</v>
      </c>
      <c r="C375" s="34" t="s">
        <v>426</v>
      </c>
      <c r="D375" s="34"/>
      <c r="E375" s="259">
        <v>1</v>
      </c>
      <c r="F375" s="33"/>
      <c r="G375" s="259"/>
      <c r="H375" s="259">
        <v>30</v>
      </c>
      <c r="I375" s="259"/>
      <c r="J375" s="259"/>
      <c r="K375" s="259">
        <v>16</v>
      </c>
      <c r="L375" s="259" t="s">
        <v>456</v>
      </c>
      <c r="M375" s="259">
        <v>2</v>
      </c>
      <c r="N375" s="263">
        <f>_xlfn.AGGREGATE(3,5,MPT[[#This Row],[Vector Group]])</f>
        <v>0</v>
      </c>
    </row>
    <row r="376" spans="1:14" hidden="1" x14ac:dyDescent="0.25">
      <c r="A376" s="211" t="s">
        <v>428</v>
      </c>
      <c r="B376" s="34" t="s">
        <v>397</v>
      </c>
      <c r="C376" s="34" t="s">
        <v>426</v>
      </c>
      <c r="D376" s="34"/>
      <c r="E376" s="259">
        <v>6</v>
      </c>
      <c r="F376" s="33"/>
      <c r="G376" s="259"/>
      <c r="H376" s="259">
        <v>180</v>
      </c>
      <c r="I376" s="259"/>
      <c r="J376" s="259"/>
      <c r="K376" s="259">
        <v>16</v>
      </c>
      <c r="L376" s="259" t="s">
        <v>456</v>
      </c>
      <c r="M376" s="259">
        <v>2</v>
      </c>
      <c r="N376" s="263">
        <f>_xlfn.AGGREGATE(3,5,MPT[[#This Row],[Vector Group]])</f>
        <v>0</v>
      </c>
    </row>
    <row r="377" spans="1:14" hidden="1" x14ac:dyDescent="0.25">
      <c r="A377" s="211" t="s">
        <v>429</v>
      </c>
      <c r="B377" s="34" t="s">
        <v>397</v>
      </c>
      <c r="C377" s="34" t="s">
        <v>426</v>
      </c>
      <c r="D377" s="34"/>
      <c r="E377" s="259">
        <v>7</v>
      </c>
      <c r="F377" s="33"/>
      <c r="G377" s="259"/>
      <c r="H377" s="259">
        <v>-150</v>
      </c>
      <c r="I377" s="259"/>
      <c r="J377" s="259"/>
      <c r="K377" s="259">
        <v>16</v>
      </c>
      <c r="L377" s="259" t="s">
        <v>456</v>
      </c>
      <c r="M377" s="259">
        <v>2</v>
      </c>
      <c r="N377" s="263">
        <f>_xlfn.AGGREGATE(3,5,MPT[[#This Row],[Vector Group]])</f>
        <v>0</v>
      </c>
    </row>
    <row r="378" spans="1:14" hidden="1" x14ac:dyDescent="0.25">
      <c r="A378" s="211" t="s">
        <v>430</v>
      </c>
      <c r="B378" s="34" t="s">
        <v>392</v>
      </c>
      <c r="C378" s="34" t="s">
        <v>426</v>
      </c>
      <c r="D378" s="34"/>
      <c r="E378" s="259">
        <v>1</v>
      </c>
      <c r="F378" s="33"/>
      <c r="G378" s="259"/>
      <c r="H378" s="259">
        <v>30</v>
      </c>
      <c r="I378" s="259"/>
      <c r="J378" s="259"/>
      <c r="K378" s="259">
        <v>16</v>
      </c>
      <c r="L378" s="259" t="s">
        <v>456</v>
      </c>
      <c r="M378" s="259">
        <v>2</v>
      </c>
      <c r="N378" s="263">
        <f>_xlfn.AGGREGATE(3,5,MPT[[#This Row],[Vector Group]])</f>
        <v>0</v>
      </c>
    </row>
    <row r="379" spans="1:14" hidden="1" x14ac:dyDescent="0.25">
      <c r="A379" s="211" t="s">
        <v>431</v>
      </c>
      <c r="B379" s="34" t="s">
        <v>392</v>
      </c>
      <c r="C379" s="34" t="s">
        <v>426</v>
      </c>
      <c r="D379" s="34"/>
      <c r="E379" s="259">
        <v>11</v>
      </c>
      <c r="F379" s="33"/>
      <c r="G379" s="259"/>
      <c r="H379" s="259">
        <v>-30</v>
      </c>
      <c r="I379" s="259"/>
      <c r="J379" s="259"/>
      <c r="K379" s="259">
        <v>16</v>
      </c>
      <c r="L379" s="259" t="s">
        <v>456</v>
      </c>
      <c r="M379" s="259">
        <v>2</v>
      </c>
      <c r="N379" s="263">
        <f>_xlfn.AGGREGATE(3,5,MPT[[#This Row],[Vector Group]])</f>
        <v>0</v>
      </c>
    </row>
    <row r="380" spans="1:14" hidden="1" x14ac:dyDescent="0.25">
      <c r="A380" s="211" t="s">
        <v>432</v>
      </c>
      <c r="B380" s="34" t="s">
        <v>392</v>
      </c>
      <c r="C380" s="34" t="s">
        <v>426</v>
      </c>
      <c r="D380" s="34"/>
      <c r="E380" s="259">
        <v>5</v>
      </c>
      <c r="F380" s="33"/>
      <c r="G380" s="259"/>
      <c r="H380" s="259">
        <v>150</v>
      </c>
      <c r="I380" s="259"/>
      <c r="J380" s="259"/>
      <c r="K380" s="259">
        <v>16</v>
      </c>
      <c r="L380" s="259" t="s">
        <v>456</v>
      </c>
      <c r="M380" s="259">
        <v>2</v>
      </c>
      <c r="N380" s="263">
        <f>_xlfn.AGGREGATE(3,5,MPT[[#This Row],[Vector Group]])</f>
        <v>0</v>
      </c>
    </row>
    <row r="381" spans="1:14" hidden="1" x14ac:dyDescent="0.25">
      <c r="A381" s="211" t="s">
        <v>433</v>
      </c>
      <c r="B381" s="34" t="s">
        <v>392</v>
      </c>
      <c r="C381" s="34" t="s">
        <v>426</v>
      </c>
      <c r="D381" s="34"/>
      <c r="E381" s="259">
        <v>7</v>
      </c>
      <c r="F381" s="33"/>
      <c r="G381" s="259"/>
      <c r="H381" s="259">
        <v>-150</v>
      </c>
      <c r="I381" s="259"/>
      <c r="J381" s="259"/>
      <c r="K381" s="259">
        <v>16</v>
      </c>
      <c r="L381" s="259" t="s">
        <v>456</v>
      </c>
      <c r="M381" s="259">
        <v>2</v>
      </c>
      <c r="N381" s="263">
        <f>_xlfn.AGGREGATE(3,5,MPT[[#This Row],[Vector Group]])</f>
        <v>0</v>
      </c>
    </row>
    <row r="382" spans="1:14" hidden="1" x14ac:dyDescent="0.25">
      <c r="A382" s="211" t="s">
        <v>434</v>
      </c>
      <c r="B382" s="34" t="s">
        <v>398</v>
      </c>
      <c r="C382" s="34" t="s">
        <v>426</v>
      </c>
      <c r="D382" s="34"/>
      <c r="E382" s="259">
        <v>1</v>
      </c>
      <c r="F382" s="33"/>
      <c r="G382" s="259"/>
      <c r="H382" s="259">
        <v>30</v>
      </c>
      <c r="I382" s="259"/>
      <c r="J382" s="259"/>
      <c r="K382" s="259">
        <v>16</v>
      </c>
      <c r="L382" s="259" t="s">
        <v>456</v>
      </c>
      <c r="M382" s="259">
        <v>2</v>
      </c>
      <c r="N382" s="263">
        <f>_xlfn.AGGREGATE(3,5,MPT[[#This Row],[Vector Group]])</f>
        <v>0</v>
      </c>
    </row>
    <row r="383" spans="1:14" hidden="1" x14ac:dyDescent="0.25">
      <c r="A383" s="211" t="s">
        <v>435</v>
      </c>
      <c r="B383" s="34" t="s">
        <v>398</v>
      </c>
      <c r="C383" s="34" t="s">
        <v>426</v>
      </c>
      <c r="D383" s="34"/>
      <c r="E383" s="259">
        <v>11</v>
      </c>
      <c r="F383" s="33"/>
      <c r="G383" s="259"/>
      <c r="H383" s="259">
        <v>-30</v>
      </c>
      <c r="I383" s="259"/>
      <c r="J383" s="259"/>
      <c r="K383" s="259">
        <v>16</v>
      </c>
      <c r="L383" s="259" t="s">
        <v>456</v>
      </c>
      <c r="M383" s="259">
        <v>2</v>
      </c>
      <c r="N383" s="263">
        <f>_xlfn.AGGREGATE(3,5,MPT[[#This Row],[Vector Group]])</f>
        <v>0</v>
      </c>
    </row>
    <row r="384" spans="1:14" hidden="1" x14ac:dyDescent="0.25">
      <c r="A384" s="211" t="s">
        <v>436</v>
      </c>
      <c r="B384" s="34" t="s">
        <v>398</v>
      </c>
      <c r="C384" s="34" t="s">
        <v>426</v>
      </c>
      <c r="D384" s="34"/>
      <c r="E384" s="259">
        <v>5</v>
      </c>
      <c r="F384" s="33"/>
      <c r="G384" s="259"/>
      <c r="H384" s="259">
        <v>150</v>
      </c>
      <c r="I384" s="259"/>
      <c r="J384" s="259"/>
      <c r="K384" s="259">
        <v>16</v>
      </c>
      <c r="L384" s="259" t="s">
        <v>456</v>
      </c>
      <c r="M384" s="259">
        <v>2</v>
      </c>
      <c r="N384" s="263">
        <f>_xlfn.AGGREGATE(3,5,MPT[[#This Row],[Vector Group]])</f>
        <v>0</v>
      </c>
    </row>
    <row r="385" spans="1:14" hidden="1" x14ac:dyDescent="0.25">
      <c r="A385" s="211" t="s">
        <v>437</v>
      </c>
      <c r="B385" s="34" t="s">
        <v>398</v>
      </c>
      <c r="C385" s="34" t="s">
        <v>426</v>
      </c>
      <c r="D385" s="34"/>
      <c r="E385" s="259">
        <v>7</v>
      </c>
      <c r="F385" s="33"/>
      <c r="G385" s="259"/>
      <c r="H385" s="259">
        <v>-150</v>
      </c>
      <c r="I385" s="259"/>
      <c r="J385" s="259"/>
      <c r="K385" s="259">
        <v>16</v>
      </c>
      <c r="L385" s="259" t="s">
        <v>456</v>
      </c>
      <c r="M385" s="259">
        <v>2</v>
      </c>
      <c r="N385" s="263">
        <f>_xlfn.AGGREGATE(3,5,MPT[[#This Row],[Vector Group]])</f>
        <v>0</v>
      </c>
    </row>
    <row r="386" spans="1:14" hidden="1" x14ac:dyDescent="0.25">
      <c r="A386" s="211" t="s">
        <v>448</v>
      </c>
      <c r="B386" s="34" t="s">
        <v>392</v>
      </c>
      <c r="C386" s="34" t="s">
        <v>395</v>
      </c>
      <c r="D386" s="34"/>
      <c r="E386" s="259">
        <v>0</v>
      </c>
      <c r="F386" s="33"/>
      <c r="G386" s="259"/>
      <c r="H386" s="259">
        <v>0</v>
      </c>
      <c r="I386" s="259"/>
      <c r="J386" s="259"/>
      <c r="K386" s="259">
        <v>12</v>
      </c>
      <c r="L386" s="259" t="s">
        <v>456</v>
      </c>
      <c r="M386" s="259">
        <v>2</v>
      </c>
      <c r="N386" s="263">
        <f>_xlfn.AGGREGATE(3,5,MPT[[#This Row],[Vector Group]])</f>
        <v>0</v>
      </c>
    </row>
    <row r="387" spans="1:14" hidden="1" x14ac:dyDescent="0.25">
      <c r="A387" s="211" t="s">
        <v>449</v>
      </c>
      <c r="B387" s="34" t="s">
        <v>392</v>
      </c>
      <c r="C387" s="34" t="s">
        <v>395</v>
      </c>
      <c r="D387" s="34"/>
      <c r="E387" s="259">
        <v>6</v>
      </c>
      <c r="F387" s="33"/>
      <c r="G387" s="259"/>
      <c r="H387" s="259">
        <v>180</v>
      </c>
      <c r="I387" s="259"/>
      <c r="J387" s="259"/>
      <c r="K387" s="259">
        <v>12</v>
      </c>
      <c r="L387" s="259" t="s">
        <v>456</v>
      </c>
      <c r="M387" s="259">
        <v>2</v>
      </c>
      <c r="N387" s="263">
        <f>_xlfn.AGGREGATE(3,5,MPT[[#This Row],[Vector Group]])</f>
        <v>0</v>
      </c>
    </row>
    <row r="388" spans="1:14" hidden="1" x14ac:dyDescent="0.25">
      <c r="A388" s="211" t="s">
        <v>450</v>
      </c>
      <c r="B388" s="34" t="s">
        <v>398</v>
      </c>
      <c r="C388" s="34" t="s">
        <v>393</v>
      </c>
      <c r="D388" s="34"/>
      <c r="E388" s="259">
        <v>0</v>
      </c>
      <c r="F388" s="33"/>
      <c r="G388" s="259"/>
      <c r="H388" s="259">
        <v>0</v>
      </c>
      <c r="I388" s="259"/>
      <c r="J388" s="259"/>
      <c r="K388" s="259">
        <v>13</v>
      </c>
      <c r="L388" s="259" t="s">
        <v>456</v>
      </c>
      <c r="M388" s="259">
        <v>2</v>
      </c>
      <c r="N388" s="263">
        <f>_xlfn.AGGREGATE(3,5,MPT[[#This Row],[Vector Group]])</f>
        <v>0</v>
      </c>
    </row>
    <row r="389" spans="1:14" hidden="1" x14ac:dyDescent="0.25">
      <c r="A389" s="211" t="s">
        <v>451</v>
      </c>
      <c r="B389" s="34" t="s">
        <v>398</v>
      </c>
      <c r="C389" s="34" t="s">
        <v>393</v>
      </c>
      <c r="D389" s="34"/>
      <c r="E389" s="259">
        <v>6</v>
      </c>
      <c r="F389" s="33"/>
      <c r="G389" s="259"/>
      <c r="H389" s="259">
        <v>180</v>
      </c>
      <c r="I389" s="259"/>
      <c r="J389" s="259"/>
      <c r="K389" s="259">
        <v>13</v>
      </c>
      <c r="L389" s="259" t="s">
        <v>456</v>
      </c>
      <c r="M389" s="259">
        <v>2</v>
      </c>
      <c r="N389" s="263">
        <f>_xlfn.AGGREGATE(3,5,MPT[[#This Row],[Vector Group]])</f>
        <v>0</v>
      </c>
    </row>
    <row r="390" spans="1:14" hidden="1" x14ac:dyDescent="0.25">
      <c r="A390" s="211" t="s">
        <v>454</v>
      </c>
      <c r="B390" s="34" t="s">
        <v>392</v>
      </c>
      <c r="C390" s="34" t="s">
        <v>455</v>
      </c>
      <c r="D390" s="34"/>
      <c r="E390" s="259">
        <v>0</v>
      </c>
      <c r="F390" s="33"/>
      <c r="G390" s="259"/>
      <c r="H390" s="259">
        <v>0</v>
      </c>
      <c r="I390" s="259"/>
      <c r="J390" s="259"/>
      <c r="K390" s="259">
        <v>21</v>
      </c>
      <c r="L390" s="278" t="s">
        <v>402</v>
      </c>
      <c r="M390" s="259">
        <v>2</v>
      </c>
      <c r="N390" s="263">
        <f>_xlfn.AGGREGATE(3,5,MPT[[#This Row],[Vector Group]])</f>
        <v>0</v>
      </c>
    </row>
    <row r="391" spans="1:14" ht="13.8" hidden="1" thickBot="1" x14ac:dyDescent="0.3">
      <c r="A391" s="212" t="s">
        <v>457</v>
      </c>
      <c r="B391" s="180" t="s">
        <v>398</v>
      </c>
      <c r="C391" s="180" t="s">
        <v>455</v>
      </c>
      <c r="D391" s="180"/>
      <c r="E391" s="272">
        <v>0</v>
      </c>
      <c r="F391" s="213"/>
      <c r="G391" s="272"/>
      <c r="H391" s="272">
        <v>0</v>
      </c>
      <c r="I391" s="272"/>
      <c r="J391" s="272"/>
      <c r="K391" s="272">
        <v>14</v>
      </c>
      <c r="L391" s="279" t="s">
        <v>402</v>
      </c>
      <c r="M391" s="272">
        <v>2</v>
      </c>
      <c r="N391" s="265">
        <f>_xlfn.AGGREGATE(3,5,MPT[[#This Row],[Vector Group]])</f>
        <v>0</v>
      </c>
    </row>
  </sheetData>
  <mergeCells count="1">
    <mergeCell ref="A1:K1"/>
  </mergeCells>
  <pageMargins left="0.7" right="0.7" top="0.75" bottom="0.75" header="0.3" footer="0.3"/>
  <ignoredErrors>
    <ignoredError sqref="H307:H390 A307:A308 H391 A391 A309:A361 A362:A390" calculatedColumn="1"/>
  </ignoredErrors>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H87"/>
  <sheetViews>
    <sheetView workbookViewId="0">
      <pane ySplit="2" topLeftCell="A3" activePane="bottomLeft" state="frozen"/>
      <selection pane="bottomLeft" activeCell="G97" sqref="G97"/>
    </sheetView>
  </sheetViews>
  <sheetFormatPr defaultRowHeight="13.2" x14ac:dyDescent="0.25"/>
  <cols>
    <col min="1" max="1" width="11.44140625" bestFit="1" customWidth="1"/>
    <col min="2" max="2" width="11.88671875" bestFit="1" customWidth="1"/>
    <col min="3" max="3" width="13" bestFit="1" customWidth="1"/>
    <col min="4" max="5" width="13.5546875" bestFit="1" customWidth="1"/>
  </cols>
  <sheetData>
    <row r="1" spans="1:8" ht="15.6" x14ac:dyDescent="0.3">
      <c r="A1" s="990" t="s">
        <v>458</v>
      </c>
      <c r="B1" s="990"/>
      <c r="C1" s="990"/>
      <c r="D1" s="990"/>
      <c r="E1" s="990"/>
      <c r="F1" s="990"/>
      <c r="G1" s="990"/>
      <c r="H1" s="990"/>
    </row>
    <row r="2" spans="1:8" ht="40.200000000000003" thickBot="1" x14ac:dyDescent="0.3">
      <c r="A2" s="275" t="s">
        <v>377</v>
      </c>
      <c r="B2" s="275" t="s">
        <v>378</v>
      </c>
      <c r="C2" s="275" t="s">
        <v>379</v>
      </c>
      <c r="D2" s="275" t="s">
        <v>390</v>
      </c>
      <c r="E2" s="274" t="s">
        <v>459</v>
      </c>
      <c r="F2" s="274" t="s">
        <v>460</v>
      </c>
      <c r="G2" s="274" t="s">
        <v>387</v>
      </c>
      <c r="H2" s="274" t="s">
        <v>389</v>
      </c>
    </row>
    <row r="3" spans="1:8" hidden="1" x14ac:dyDescent="0.25">
      <c r="A3" s="267" t="s">
        <v>401</v>
      </c>
      <c r="B3" s="268" t="s">
        <v>392</v>
      </c>
      <c r="C3" s="268" t="s">
        <v>393</v>
      </c>
      <c r="D3" s="270">
        <v>0</v>
      </c>
      <c r="E3" s="270">
        <v>0</v>
      </c>
      <c r="F3" s="208" t="s">
        <v>461</v>
      </c>
      <c r="G3" s="270">
        <v>11</v>
      </c>
      <c r="H3" s="273">
        <f>_xlfn.AGGREGATE(3,5,GSU[[#This Row],[Vector Group]])</f>
        <v>0</v>
      </c>
    </row>
    <row r="4" spans="1:8" hidden="1" x14ac:dyDescent="0.25">
      <c r="A4" s="271" t="s">
        <v>403</v>
      </c>
      <c r="B4" s="34" t="s">
        <v>392</v>
      </c>
      <c r="C4" s="34" t="s">
        <v>393</v>
      </c>
      <c r="D4" s="259">
        <v>6</v>
      </c>
      <c r="E4" s="259">
        <v>180</v>
      </c>
      <c r="F4" s="33" t="s">
        <v>461</v>
      </c>
      <c r="G4" s="259">
        <v>11</v>
      </c>
      <c r="H4" s="263">
        <f>_xlfn.AGGREGATE(3,5,GSU[[#This Row],[Vector Group]])</f>
        <v>0</v>
      </c>
    </row>
    <row r="5" spans="1:8" hidden="1" x14ac:dyDescent="0.25">
      <c r="A5" s="271" t="s">
        <v>404</v>
      </c>
      <c r="B5" s="34" t="s">
        <v>392</v>
      </c>
      <c r="C5" s="34" t="s">
        <v>396</v>
      </c>
      <c r="D5" s="259">
        <v>1</v>
      </c>
      <c r="E5" s="259">
        <v>30</v>
      </c>
      <c r="F5" s="33" t="s">
        <v>461</v>
      </c>
      <c r="G5" s="259">
        <v>12</v>
      </c>
      <c r="H5" s="263">
        <f>_xlfn.AGGREGATE(3,5,GSU[[#This Row],[Vector Group]])</f>
        <v>0</v>
      </c>
    </row>
    <row r="6" spans="1:8" hidden="1" x14ac:dyDescent="0.25">
      <c r="A6" s="271" t="s">
        <v>405</v>
      </c>
      <c r="B6" s="34" t="s">
        <v>392</v>
      </c>
      <c r="C6" s="34" t="s">
        <v>396</v>
      </c>
      <c r="D6" s="259">
        <v>11</v>
      </c>
      <c r="E6" s="259">
        <v>-30</v>
      </c>
      <c r="F6" s="33" t="s">
        <v>461</v>
      </c>
      <c r="G6" s="259">
        <v>12</v>
      </c>
      <c r="H6" s="263">
        <f>_xlfn.AGGREGATE(3,5,GSU[[#This Row],[Vector Group]])</f>
        <v>0</v>
      </c>
    </row>
    <row r="7" spans="1:8" hidden="1" x14ac:dyDescent="0.25">
      <c r="A7" s="271" t="s">
        <v>406</v>
      </c>
      <c r="B7" s="34" t="s">
        <v>392</v>
      </c>
      <c r="C7" s="34" t="s">
        <v>396</v>
      </c>
      <c r="D7" s="259">
        <v>5</v>
      </c>
      <c r="E7" s="259">
        <v>150</v>
      </c>
      <c r="F7" s="33" t="s">
        <v>461</v>
      </c>
      <c r="G7" s="259">
        <v>12</v>
      </c>
      <c r="H7" s="263">
        <f>_xlfn.AGGREGATE(3,5,GSU[[#This Row],[Vector Group]])</f>
        <v>0</v>
      </c>
    </row>
    <row r="8" spans="1:8" hidden="1" x14ac:dyDescent="0.25">
      <c r="A8" s="271" t="s">
        <v>407</v>
      </c>
      <c r="B8" s="34" t="s">
        <v>392</v>
      </c>
      <c r="C8" s="34" t="s">
        <v>396</v>
      </c>
      <c r="D8" s="259">
        <v>7</v>
      </c>
      <c r="E8" s="259">
        <v>-150</v>
      </c>
      <c r="F8" s="33" t="s">
        <v>461</v>
      </c>
      <c r="G8" s="259">
        <v>12</v>
      </c>
      <c r="H8" s="263">
        <f>_xlfn.AGGREGATE(3,5,GSU[[#This Row],[Vector Group]])</f>
        <v>0</v>
      </c>
    </row>
    <row r="9" spans="1:8" hidden="1" x14ac:dyDescent="0.25">
      <c r="A9" s="271" t="s">
        <v>408</v>
      </c>
      <c r="B9" s="34" t="s">
        <v>409</v>
      </c>
      <c r="C9" s="34" t="s">
        <v>396</v>
      </c>
      <c r="D9" s="259">
        <v>0</v>
      </c>
      <c r="E9" s="259">
        <v>0</v>
      </c>
      <c r="F9" s="33" t="s">
        <v>461</v>
      </c>
      <c r="G9" s="259">
        <v>12</v>
      </c>
      <c r="H9" s="263">
        <f>_xlfn.AGGREGATE(3,5,GSU[[#This Row],[Vector Group]])</f>
        <v>0</v>
      </c>
    </row>
    <row r="10" spans="1:8" hidden="1" x14ac:dyDescent="0.25">
      <c r="A10" s="271" t="s">
        <v>410</v>
      </c>
      <c r="B10" s="34" t="s">
        <v>409</v>
      </c>
      <c r="C10" s="34" t="s">
        <v>396</v>
      </c>
      <c r="D10" s="259">
        <v>1</v>
      </c>
      <c r="E10" s="259">
        <v>30</v>
      </c>
      <c r="F10" s="33" t="s">
        <v>461</v>
      </c>
      <c r="G10" s="259">
        <v>12</v>
      </c>
      <c r="H10" s="263">
        <f>_xlfn.AGGREGATE(3,5,GSU[[#This Row],[Vector Group]])</f>
        <v>0</v>
      </c>
    </row>
    <row r="11" spans="1:8" hidden="1" x14ac:dyDescent="0.25">
      <c r="A11" s="271" t="s">
        <v>411</v>
      </c>
      <c r="B11" s="34" t="s">
        <v>409</v>
      </c>
      <c r="C11" s="34" t="s">
        <v>396</v>
      </c>
      <c r="D11" s="259">
        <v>6</v>
      </c>
      <c r="E11" s="259">
        <v>180</v>
      </c>
      <c r="F11" s="33" t="s">
        <v>461</v>
      </c>
      <c r="G11" s="259">
        <v>12</v>
      </c>
      <c r="H11" s="263">
        <f>_xlfn.AGGREGATE(3,5,GSU[[#This Row],[Vector Group]])</f>
        <v>0</v>
      </c>
    </row>
    <row r="12" spans="1:8" hidden="1" x14ac:dyDescent="0.25">
      <c r="A12" s="211" t="s">
        <v>412</v>
      </c>
      <c r="B12" s="33" t="s">
        <v>409</v>
      </c>
      <c r="C12" s="34" t="s">
        <v>396</v>
      </c>
      <c r="D12" s="259">
        <v>7</v>
      </c>
      <c r="E12" s="259">
        <v>-150</v>
      </c>
      <c r="F12" s="33" t="s">
        <v>461</v>
      </c>
      <c r="G12" s="259">
        <v>12</v>
      </c>
      <c r="H12" s="263">
        <f>_xlfn.AGGREGATE(3,5,GSU[[#This Row],[Vector Group]])</f>
        <v>0</v>
      </c>
    </row>
    <row r="13" spans="1:8" hidden="1" x14ac:dyDescent="0.25">
      <c r="A13" s="211" t="s">
        <v>413</v>
      </c>
      <c r="B13" s="33" t="s">
        <v>409</v>
      </c>
      <c r="C13" s="34" t="s">
        <v>393</v>
      </c>
      <c r="D13" s="259">
        <v>1</v>
      </c>
      <c r="E13" s="259">
        <v>30</v>
      </c>
      <c r="F13" s="33" t="s">
        <v>461</v>
      </c>
      <c r="G13" s="259">
        <v>12</v>
      </c>
      <c r="H13" s="263">
        <f>_xlfn.AGGREGATE(3,5,GSU[[#This Row],[Vector Group]])</f>
        <v>0</v>
      </c>
    </row>
    <row r="14" spans="1:8" hidden="1" x14ac:dyDescent="0.25">
      <c r="A14" s="211" t="s">
        <v>414</v>
      </c>
      <c r="B14" s="33" t="s">
        <v>409</v>
      </c>
      <c r="C14" s="34" t="s">
        <v>393</v>
      </c>
      <c r="D14" s="259">
        <v>11</v>
      </c>
      <c r="E14" s="259">
        <v>-30</v>
      </c>
      <c r="F14" s="33" t="s">
        <v>461</v>
      </c>
      <c r="G14" s="259">
        <v>12</v>
      </c>
      <c r="H14" s="263">
        <f>_xlfn.AGGREGATE(3,5,GSU[[#This Row],[Vector Group]])</f>
        <v>0</v>
      </c>
    </row>
    <row r="15" spans="1:8" hidden="1" x14ac:dyDescent="0.25">
      <c r="A15" s="211" t="s">
        <v>415</v>
      </c>
      <c r="B15" s="33" t="s">
        <v>409</v>
      </c>
      <c r="C15" s="34" t="s">
        <v>393</v>
      </c>
      <c r="D15" s="259">
        <v>5</v>
      </c>
      <c r="E15" s="259">
        <v>150</v>
      </c>
      <c r="F15" s="33" t="s">
        <v>461</v>
      </c>
      <c r="G15" s="259">
        <v>12</v>
      </c>
      <c r="H15" s="263">
        <f>_xlfn.AGGREGATE(3,5,GSU[[#This Row],[Vector Group]])</f>
        <v>0</v>
      </c>
    </row>
    <row r="16" spans="1:8" hidden="1" x14ac:dyDescent="0.25">
      <c r="A16" s="211" t="s">
        <v>416</v>
      </c>
      <c r="B16" s="33" t="s">
        <v>409</v>
      </c>
      <c r="C16" s="34" t="s">
        <v>393</v>
      </c>
      <c r="D16" s="259">
        <v>7</v>
      </c>
      <c r="E16" s="259">
        <v>-150</v>
      </c>
      <c r="F16" s="33" t="s">
        <v>461</v>
      </c>
      <c r="G16" s="259">
        <v>12</v>
      </c>
      <c r="H16" s="263">
        <f>_xlfn.AGGREGATE(3,5,GSU[[#This Row],[Vector Group]])</f>
        <v>0</v>
      </c>
    </row>
    <row r="17" spans="1:8" hidden="1" x14ac:dyDescent="0.25">
      <c r="A17" s="211" t="s">
        <v>417</v>
      </c>
      <c r="B17" s="33" t="s">
        <v>409</v>
      </c>
      <c r="C17" s="34" t="s">
        <v>393</v>
      </c>
      <c r="D17" s="259">
        <v>1</v>
      </c>
      <c r="E17" s="259">
        <v>30</v>
      </c>
      <c r="F17" s="33" t="s">
        <v>461</v>
      </c>
      <c r="G17" s="259">
        <v>12</v>
      </c>
      <c r="H17" s="263">
        <f>_xlfn.AGGREGATE(3,5,GSU[[#This Row],[Vector Group]])</f>
        <v>0</v>
      </c>
    </row>
    <row r="18" spans="1:8" hidden="1" x14ac:dyDescent="0.25">
      <c r="A18" s="211" t="s">
        <v>418</v>
      </c>
      <c r="B18" s="33" t="s">
        <v>409</v>
      </c>
      <c r="C18" s="34" t="s">
        <v>393</v>
      </c>
      <c r="D18" s="259">
        <v>11</v>
      </c>
      <c r="E18" s="259">
        <v>-30</v>
      </c>
      <c r="F18" s="33" t="s">
        <v>461</v>
      </c>
      <c r="G18" s="259">
        <v>12</v>
      </c>
      <c r="H18" s="263">
        <f>_xlfn.AGGREGATE(3,5,GSU[[#This Row],[Vector Group]])</f>
        <v>0</v>
      </c>
    </row>
    <row r="19" spans="1:8" hidden="1" x14ac:dyDescent="0.25">
      <c r="A19" s="211" t="s">
        <v>419</v>
      </c>
      <c r="B19" s="33" t="s">
        <v>409</v>
      </c>
      <c r="C19" s="34" t="s">
        <v>393</v>
      </c>
      <c r="D19" s="259">
        <v>5</v>
      </c>
      <c r="E19" s="259">
        <v>150</v>
      </c>
      <c r="F19" s="33" t="s">
        <v>461</v>
      </c>
      <c r="G19" s="259">
        <v>12</v>
      </c>
      <c r="H19" s="263">
        <f>_xlfn.AGGREGATE(3,5,GSU[[#This Row],[Vector Group]])</f>
        <v>0</v>
      </c>
    </row>
    <row r="20" spans="1:8" hidden="1" x14ac:dyDescent="0.25">
      <c r="A20" s="211" t="s">
        <v>420</v>
      </c>
      <c r="B20" s="33" t="s">
        <v>409</v>
      </c>
      <c r="C20" s="34" t="s">
        <v>393</v>
      </c>
      <c r="D20" s="259">
        <v>7</v>
      </c>
      <c r="E20" s="259">
        <v>-150</v>
      </c>
      <c r="F20" s="33" t="s">
        <v>461</v>
      </c>
      <c r="G20" s="259">
        <v>12</v>
      </c>
      <c r="H20" s="263">
        <f>_xlfn.AGGREGATE(3,5,GSU[[#This Row],[Vector Group]])</f>
        <v>0</v>
      </c>
    </row>
    <row r="21" spans="1:8" hidden="1" x14ac:dyDescent="0.25">
      <c r="A21" s="211" t="s">
        <v>421</v>
      </c>
      <c r="B21" s="34" t="s">
        <v>397</v>
      </c>
      <c r="C21" s="34" t="s">
        <v>393</v>
      </c>
      <c r="D21" s="259">
        <v>1</v>
      </c>
      <c r="E21" s="259">
        <v>30</v>
      </c>
      <c r="F21" s="33" t="s">
        <v>461</v>
      </c>
      <c r="G21" s="259">
        <v>13</v>
      </c>
      <c r="H21" s="263">
        <f>_xlfn.AGGREGATE(3,5,GSU[[#This Row],[Vector Group]])</f>
        <v>0</v>
      </c>
    </row>
    <row r="22" spans="1:8" hidden="1" x14ac:dyDescent="0.25">
      <c r="A22" s="211" t="s">
        <v>422</v>
      </c>
      <c r="B22" s="33" t="s">
        <v>397</v>
      </c>
      <c r="C22" s="34" t="s">
        <v>393</v>
      </c>
      <c r="D22" s="259">
        <v>11</v>
      </c>
      <c r="E22" s="259">
        <v>-30</v>
      </c>
      <c r="F22" s="33" t="s">
        <v>461</v>
      </c>
      <c r="G22" s="259">
        <v>13</v>
      </c>
      <c r="H22" s="263">
        <f>_xlfn.AGGREGATE(3,5,GSU[[#This Row],[Vector Group]])</f>
        <v>0</v>
      </c>
    </row>
    <row r="23" spans="1:8" hidden="1" x14ac:dyDescent="0.25">
      <c r="A23" s="211" t="s">
        <v>423</v>
      </c>
      <c r="B23" s="33" t="s">
        <v>397</v>
      </c>
      <c r="C23" s="34" t="s">
        <v>393</v>
      </c>
      <c r="D23" s="259">
        <v>5</v>
      </c>
      <c r="E23" s="259">
        <v>150</v>
      </c>
      <c r="F23" s="33" t="s">
        <v>461</v>
      </c>
      <c r="G23" s="259">
        <v>13</v>
      </c>
      <c r="H23" s="263">
        <f>_xlfn.AGGREGATE(3,5,GSU[[#This Row],[Vector Group]])</f>
        <v>0</v>
      </c>
    </row>
    <row r="24" spans="1:8" hidden="1" x14ac:dyDescent="0.25">
      <c r="A24" s="211" t="s">
        <v>424</v>
      </c>
      <c r="B24" s="33" t="s">
        <v>397</v>
      </c>
      <c r="C24" s="34" t="s">
        <v>393</v>
      </c>
      <c r="D24" s="259">
        <v>7</v>
      </c>
      <c r="E24" s="259">
        <v>-150</v>
      </c>
      <c r="F24" s="33" t="s">
        <v>461</v>
      </c>
      <c r="G24" s="259">
        <v>13</v>
      </c>
      <c r="H24" s="263">
        <f>_xlfn.AGGREGATE(3,5,GSU[[#This Row],[Vector Group]])</f>
        <v>0</v>
      </c>
    </row>
    <row r="25" spans="1:8" hidden="1" x14ac:dyDescent="0.25">
      <c r="A25" s="211" t="s">
        <v>425</v>
      </c>
      <c r="B25" s="33" t="s">
        <v>397</v>
      </c>
      <c r="C25" s="34" t="s">
        <v>426</v>
      </c>
      <c r="D25" s="259">
        <v>0</v>
      </c>
      <c r="E25" s="259">
        <v>0</v>
      </c>
      <c r="F25" s="33" t="s">
        <v>461</v>
      </c>
      <c r="G25" s="259">
        <v>13</v>
      </c>
      <c r="H25" s="263">
        <f>_xlfn.AGGREGATE(3,5,GSU[[#This Row],[Vector Group]])</f>
        <v>0</v>
      </c>
    </row>
    <row r="26" spans="1:8" hidden="1" x14ac:dyDescent="0.25">
      <c r="A26" s="211" t="s">
        <v>427</v>
      </c>
      <c r="B26" s="33" t="s">
        <v>397</v>
      </c>
      <c r="C26" s="34" t="s">
        <v>426</v>
      </c>
      <c r="D26" s="259">
        <v>1</v>
      </c>
      <c r="E26" s="259">
        <v>30</v>
      </c>
      <c r="F26" s="33" t="s">
        <v>461</v>
      </c>
      <c r="G26" s="259">
        <v>13</v>
      </c>
      <c r="H26" s="263">
        <f>_xlfn.AGGREGATE(3,5,GSU[[#This Row],[Vector Group]])</f>
        <v>0</v>
      </c>
    </row>
    <row r="27" spans="1:8" hidden="1" x14ac:dyDescent="0.25">
      <c r="A27" s="211" t="s">
        <v>428</v>
      </c>
      <c r="B27" s="33" t="s">
        <v>397</v>
      </c>
      <c r="C27" s="34" t="s">
        <v>426</v>
      </c>
      <c r="D27" s="259">
        <v>6</v>
      </c>
      <c r="E27" s="259">
        <v>180</v>
      </c>
      <c r="F27" s="33" t="s">
        <v>461</v>
      </c>
      <c r="G27" s="259">
        <v>13</v>
      </c>
      <c r="H27" s="263">
        <f>_xlfn.AGGREGATE(3,5,GSU[[#This Row],[Vector Group]])</f>
        <v>0</v>
      </c>
    </row>
    <row r="28" spans="1:8" hidden="1" x14ac:dyDescent="0.25">
      <c r="A28" s="211" t="s">
        <v>429</v>
      </c>
      <c r="B28" s="33" t="s">
        <v>397</v>
      </c>
      <c r="C28" s="34" t="s">
        <v>426</v>
      </c>
      <c r="D28" s="259">
        <v>7</v>
      </c>
      <c r="E28" s="259">
        <v>-150</v>
      </c>
      <c r="F28" s="33" t="s">
        <v>461</v>
      </c>
      <c r="G28" s="259">
        <v>13</v>
      </c>
      <c r="H28" s="263">
        <f>_xlfn.AGGREGATE(3,5,GSU[[#This Row],[Vector Group]])</f>
        <v>0</v>
      </c>
    </row>
    <row r="29" spans="1:8" hidden="1" x14ac:dyDescent="0.25">
      <c r="A29" s="211" t="s">
        <v>430</v>
      </c>
      <c r="B29" s="34" t="s">
        <v>392</v>
      </c>
      <c r="C29" s="34" t="s">
        <v>426</v>
      </c>
      <c r="D29" s="259">
        <v>1</v>
      </c>
      <c r="E29" s="259">
        <v>30</v>
      </c>
      <c r="F29" s="33" t="s">
        <v>461</v>
      </c>
      <c r="G29" s="259">
        <v>13</v>
      </c>
      <c r="H29" s="263">
        <f>_xlfn.AGGREGATE(3,5,GSU[[#This Row],[Vector Group]])</f>
        <v>0</v>
      </c>
    </row>
    <row r="30" spans="1:8" hidden="1" x14ac:dyDescent="0.25">
      <c r="A30" s="211" t="s">
        <v>431</v>
      </c>
      <c r="B30" s="33" t="s">
        <v>392</v>
      </c>
      <c r="C30" s="34" t="s">
        <v>426</v>
      </c>
      <c r="D30" s="259">
        <v>11</v>
      </c>
      <c r="E30" s="259">
        <v>-30</v>
      </c>
      <c r="F30" s="33" t="s">
        <v>461</v>
      </c>
      <c r="G30" s="259">
        <v>13</v>
      </c>
      <c r="H30" s="263">
        <f>_xlfn.AGGREGATE(3,5,GSU[[#This Row],[Vector Group]])</f>
        <v>0</v>
      </c>
    </row>
    <row r="31" spans="1:8" hidden="1" x14ac:dyDescent="0.25">
      <c r="A31" s="211" t="s">
        <v>432</v>
      </c>
      <c r="B31" s="33" t="s">
        <v>392</v>
      </c>
      <c r="C31" s="34" t="s">
        <v>426</v>
      </c>
      <c r="D31" s="259">
        <v>5</v>
      </c>
      <c r="E31" s="259">
        <v>150</v>
      </c>
      <c r="F31" s="33" t="s">
        <v>461</v>
      </c>
      <c r="G31" s="259">
        <v>13</v>
      </c>
      <c r="H31" s="263">
        <f>_xlfn.AGGREGATE(3,5,GSU[[#This Row],[Vector Group]])</f>
        <v>0</v>
      </c>
    </row>
    <row r="32" spans="1:8" hidden="1" x14ac:dyDescent="0.25">
      <c r="A32" s="211" t="s">
        <v>433</v>
      </c>
      <c r="B32" s="33" t="s">
        <v>392</v>
      </c>
      <c r="C32" s="34" t="s">
        <v>426</v>
      </c>
      <c r="D32" s="259">
        <v>7</v>
      </c>
      <c r="E32" s="259">
        <v>-150</v>
      </c>
      <c r="F32" s="33" t="s">
        <v>461</v>
      </c>
      <c r="G32" s="259">
        <v>13</v>
      </c>
      <c r="H32" s="263">
        <f>_xlfn.AGGREGATE(3,5,GSU[[#This Row],[Vector Group]])</f>
        <v>0</v>
      </c>
    </row>
    <row r="33" spans="1:8" hidden="1" x14ac:dyDescent="0.25">
      <c r="A33" s="211" t="s">
        <v>434</v>
      </c>
      <c r="B33" s="34" t="s">
        <v>398</v>
      </c>
      <c r="C33" s="34" t="s">
        <v>426</v>
      </c>
      <c r="D33" s="259">
        <v>1</v>
      </c>
      <c r="E33" s="259">
        <v>30</v>
      </c>
      <c r="F33" s="33" t="s">
        <v>461</v>
      </c>
      <c r="G33" s="259">
        <v>13</v>
      </c>
      <c r="H33" s="263">
        <f>_xlfn.AGGREGATE(3,5,GSU[[#This Row],[Vector Group]])</f>
        <v>0</v>
      </c>
    </row>
    <row r="34" spans="1:8" hidden="1" x14ac:dyDescent="0.25">
      <c r="A34" s="211" t="s">
        <v>435</v>
      </c>
      <c r="B34" s="33" t="s">
        <v>398</v>
      </c>
      <c r="C34" s="34" t="s">
        <v>426</v>
      </c>
      <c r="D34" s="259">
        <v>11</v>
      </c>
      <c r="E34" s="259">
        <v>-30</v>
      </c>
      <c r="F34" s="33" t="s">
        <v>461</v>
      </c>
      <c r="G34" s="259">
        <v>13</v>
      </c>
      <c r="H34" s="263">
        <f>_xlfn.AGGREGATE(3,5,GSU[[#This Row],[Vector Group]])</f>
        <v>0</v>
      </c>
    </row>
    <row r="35" spans="1:8" hidden="1" x14ac:dyDescent="0.25">
      <c r="A35" s="211" t="s">
        <v>436</v>
      </c>
      <c r="B35" s="33" t="s">
        <v>398</v>
      </c>
      <c r="C35" s="34" t="s">
        <v>426</v>
      </c>
      <c r="D35" s="259">
        <v>5</v>
      </c>
      <c r="E35" s="259">
        <v>150</v>
      </c>
      <c r="F35" s="33" t="s">
        <v>461</v>
      </c>
      <c r="G35" s="259">
        <v>13</v>
      </c>
      <c r="H35" s="263">
        <f>_xlfn.AGGREGATE(3,5,GSU[[#This Row],[Vector Group]])</f>
        <v>0</v>
      </c>
    </row>
    <row r="36" spans="1:8" hidden="1" x14ac:dyDescent="0.25">
      <c r="A36" s="211" t="s">
        <v>437</v>
      </c>
      <c r="B36" s="33" t="s">
        <v>398</v>
      </c>
      <c r="C36" s="34" t="s">
        <v>426</v>
      </c>
      <c r="D36" s="259">
        <v>7</v>
      </c>
      <c r="E36" s="259">
        <v>-150</v>
      </c>
      <c r="F36" s="33" t="s">
        <v>461</v>
      </c>
      <c r="G36" s="259">
        <v>13</v>
      </c>
      <c r="H36" s="263">
        <f>_xlfn.AGGREGATE(3,5,GSU[[#This Row],[Vector Group]])</f>
        <v>0</v>
      </c>
    </row>
    <row r="37" spans="1:8" hidden="1" x14ac:dyDescent="0.25">
      <c r="A37" s="211" t="s">
        <v>438</v>
      </c>
      <c r="B37" s="34" t="s">
        <v>397</v>
      </c>
      <c r="C37" s="34" t="s">
        <v>396</v>
      </c>
      <c r="D37" s="259">
        <v>0</v>
      </c>
      <c r="E37" s="259">
        <v>0</v>
      </c>
      <c r="F37" s="33" t="s">
        <v>461</v>
      </c>
      <c r="G37" s="259">
        <v>14</v>
      </c>
      <c r="H37" s="263">
        <f>_xlfn.AGGREGATE(3,5,GSU[[#This Row],[Vector Group]])</f>
        <v>0</v>
      </c>
    </row>
    <row r="38" spans="1:8" hidden="1" x14ac:dyDescent="0.25">
      <c r="A38" s="211" t="s">
        <v>439</v>
      </c>
      <c r="B38" s="33" t="s">
        <v>397</v>
      </c>
      <c r="C38" s="34" t="s">
        <v>396</v>
      </c>
      <c r="D38" s="259">
        <v>6</v>
      </c>
      <c r="E38" s="259">
        <v>180</v>
      </c>
      <c r="F38" s="33" t="s">
        <v>461</v>
      </c>
      <c r="G38" s="259">
        <v>14</v>
      </c>
      <c r="H38" s="263">
        <f>_xlfn.AGGREGATE(3,5,GSU[[#This Row],[Vector Group]])</f>
        <v>0</v>
      </c>
    </row>
    <row r="39" spans="1:8" hidden="1" x14ac:dyDescent="0.25">
      <c r="A39" s="211" t="s">
        <v>440</v>
      </c>
      <c r="B39" s="33" t="s">
        <v>397</v>
      </c>
      <c r="C39" s="34" t="s">
        <v>395</v>
      </c>
      <c r="D39" s="259">
        <v>1</v>
      </c>
      <c r="E39" s="259">
        <v>30</v>
      </c>
      <c r="F39" s="33" t="s">
        <v>461</v>
      </c>
      <c r="G39" s="259">
        <v>14</v>
      </c>
      <c r="H39" s="263">
        <f>_xlfn.AGGREGATE(3,5,GSU[[#This Row],[Vector Group]])</f>
        <v>0</v>
      </c>
    </row>
    <row r="40" spans="1:8" x14ac:dyDescent="0.25">
      <c r="A40" s="211" t="s">
        <v>441</v>
      </c>
      <c r="B40" s="33" t="s">
        <v>397</v>
      </c>
      <c r="C40" s="34" t="s">
        <v>395</v>
      </c>
      <c r="D40" s="259">
        <v>11</v>
      </c>
      <c r="E40" s="259">
        <v>-30</v>
      </c>
      <c r="F40" s="33" t="s">
        <v>461</v>
      </c>
      <c r="G40" s="259">
        <v>14</v>
      </c>
      <c r="H40" s="263">
        <f>_xlfn.AGGREGATE(3,5,GSU[[#This Row],[Vector Group]])</f>
        <v>1</v>
      </c>
    </row>
    <row r="41" spans="1:8" hidden="1" x14ac:dyDescent="0.25">
      <c r="A41" s="211" t="s">
        <v>442</v>
      </c>
      <c r="B41" s="33" t="s">
        <v>397</v>
      </c>
      <c r="C41" s="34" t="s">
        <v>395</v>
      </c>
      <c r="D41" s="259">
        <v>5</v>
      </c>
      <c r="E41" s="259">
        <v>150</v>
      </c>
      <c r="F41" s="33" t="s">
        <v>461</v>
      </c>
      <c r="G41" s="259">
        <v>14</v>
      </c>
      <c r="H41" s="263">
        <f>_xlfn.AGGREGATE(3,5,GSU[[#This Row],[Vector Group]])</f>
        <v>0</v>
      </c>
    </row>
    <row r="42" spans="1:8" hidden="1" x14ac:dyDescent="0.25">
      <c r="A42" s="211" t="s">
        <v>443</v>
      </c>
      <c r="B42" s="33" t="s">
        <v>397</v>
      </c>
      <c r="C42" s="34" t="s">
        <v>395</v>
      </c>
      <c r="D42" s="259">
        <v>7</v>
      </c>
      <c r="E42" s="259">
        <v>-150</v>
      </c>
      <c r="F42" s="33" t="s">
        <v>461</v>
      </c>
      <c r="G42" s="259">
        <v>14</v>
      </c>
      <c r="H42" s="263">
        <f>_xlfn.AGGREGATE(3,5,GSU[[#This Row],[Vector Group]])</f>
        <v>0</v>
      </c>
    </row>
    <row r="43" spans="1:8" hidden="1" x14ac:dyDescent="0.25">
      <c r="A43" s="211" t="s">
        <v>444</v>
      </c>
      <c r="B43" s="34" t="s">
        <v>398</v>
      </c>
      <c r="C43" s="34" t="s">
        <v>396</v>
      </c>
      <c r="D43" s="259">
        <v>1</v>
      </c>
      <c r="E43" s="259">
        <v>30</v>
      </c>
      <c r="F43" s="33" t="s">
        <v>461</v>
      </c>
      <c r="G43" s="259">
        <v>14</v>
      </c>
      <c r="H43" s="263">
        <f>_xlfn.AGGREGATE(3,5,GSU[[#This Row],[Vector Group]])</f>
        <v>0</v>
      </c>
    </row>
    <row r="44" spans="1:8" hidden="1" x14ac:dyDescent="0.25">
      <c r="A44" s="211" t="s">
        <v>445</v>
      </c>
      <c r="B44" s="33" t="s">
        <v>398</v>
      </c>
      <c r="C44" s="34" t="s">
        <v>396</v>
      </c>
      <c r="D44" s="259">
        <v>11</v>
      </c>
      <c r="E44" s="259">
        <v>-30</v>
      </c>
      <c r="F44" s="33" t="s">
        <v>461</v>
      </c>
      <c r="G44" s="259">
        <v>14</v>
      </c>
      <c r="H44" s="263">
        <f>_xlfn.AGGREGATE(3,5,GSU[[#This Row],[Vector Group]])</f>
        <v>0</v>
      </c>
    </row>
    <row r="45" spans="1:8" hidden="1" x14ac:dyDescent="0.25">
      <c r="A45" s="211" t="s">
        <v>446</v>
      </c>
      <c r="B45" s="33" t="s">
        <v>398</v>
      </c>
      <c r="C45" s="34" t="s">
        <v>396</v>
      </c>
      <c r="D45" s="259">
        <v>5</v>
      </c>
      <c r="E45" s="259">
        <v>150</v>
      </c>
      <c r="F45" s="33" t="s">
        <v>461</v>
      </c>
      <c r="G45" s="259">
        <v>14</v>
      </c>
      <c r="H45" s="263">
        <f>_xlfn.AGGREGATE(3,5,GSU[[#This Row],[Vector Group]])</f>
        <v>0</v>
      </c>
    </row>
    <row r="46" spans="1:8" hidden="1" x14ac:dyDescent="0.25">
      <c r="A46" s="211" t="s">
        <v>447</v>
      </c>
      <c r="B46" s="33" t="s">
        <v>398</v>
      </c>
      <c r="C46" s="34" t="s">
        <v>396</v>
      </c>
      <c r="D46" s="259">
        <v>7</v>
      </c>
      <c r="E46" s="259">
        <v>-150</v>
      </c>
      <c r="F46" s="33" t="s">
        <v>461</v>
      </c>
      <c r="G46" s="259">
        <v>14</v>
      </c>
      <c r="H46" s="263">
        <f>_xlfn.AGGREGATE(3,5,GSU[[#This Row],[Vector Group]])</f>
        <v>0</v>
      </c>
    </row>
    <row r="47" spans="1:8" hidden="1" x14ac:dyDescent="0.25">
      <c r="A47" s="211" t="s">
        <v>448</v>
      </c>
      <c r="B47" s="34" t="s">
        <v>392</v>
      </c>
      <c r="C47" s="34" t="s">
        <v>395</v>
      </c>
      <c r="D47" s="259">
        <v>0</v>
      </c>
      <c r="E47" s="259">
        <v>0</v>
      </c>
      <c r="F47" s="33" t="s">
        <v>461</v>
      </c>
      <c r="G47" s="259">
        <v>14</v>
      </c>
      <c r="H47" s="263">
        <f>_xlfn.AGGREGATE(3,5,GSU[[#This Row],[Vector Group]])</f>
        <v>0</v>
      </c>
    </row>
    <row r="48" spans="1:8" hidden="1" x14ac:dyDescent="0.25">
      <c r="A48" s="211" t="s">
        <v>449</v>
      </c>
      <c r="B48" s="34" t="s">
        <v>392</v>
      </c>
      <c r="C48" s="34" t="s">
        <v>395</v>
      </c>
      <c r="D48" s="259">
        <v>6</v>
      </c>
      <c r="E48" s="259">
        <v>180</v>
      </c>
      <c r="F48" s="33" t="s">
        <v>461</v>
      </c>
      <c r="G48" s="259">
        <v>14</v>
      </c>
      <c r="H48" s="263">
        <f>_xlfn.AGGREGATE(3,5,GSU[[#This Row],[Vector Group]])</f>
        <v>0</v>
      </c>
    </row>
    <row r="49" spans="1:8" hidden="1" x14ac:dyDescent="0.25">
      <c r="A49" s="211" t="s">
        <v>450</v>
      </c>
      <c r="B49" s="34" t="s">
        <v>398</v>
      </c>
      <c r="C49" s="34" t="s">
        <v>393</v>
      </c>
      <c r="D49" s="259">
        <v>0</v>
      </c>
      <c r="E49" s="259">
        <v>0</v>
      </c>
      <c r="F49" s="33" t="s">
        <v>461</v>
      </c>
      <c r="G49" s="259">
        <v>14</v>
      </c>
      <c r="H49" s="263">
        <f>_xlfn.AGGREGATE(3,5,GSU[[#This Row],[Vector Group]])</f>
        <v>0</v>
      </c>
    </row>
    <row r="50" spans="1:8" hidden="1" x14ac:dyDescent="0.25">
      <c r="A50" s="211" t="s">
        <v>451</v>
      </c>
      <c r="B50" s="34" t="s">
        <v>398</v>
      </c>
      <c r="C50" s="34" t="s">
        <v>393</v>
      </c>
      <c r="D50" s="259">
        <v>6</v>
      </c>
      <c r="E50" s="259">
        <v>180</v>
      </c>
      <c r="F50" s="33" t="s">
        <v>461</v>
      </c>
      <c r="G50" s="259">
        <v>14</v>
      </c>
      <c r="H50" s="263">
        <f>_xlfn.AGGREGATE(3,5,GSU[[#This Row],[Vector Group]])</f>
        <v>0</v>
      </c>
    </row>
    <row r="51" spans="1:8" hidden="1" x14ac:dyDescent="0.25">
      <c r="A51" s="211" t="s">
        <v>452</v>
      </c>
      <c r="B51" s="34" t="s">
        <v>398</v>
      </c>
      <c r="C51" s="34" t="s">
        <v>395</v>
      </c>
      <c r="D51" s="259">
        <v>0</v>
      </c>
      <c r="E51" s="259">
        <v>0</v>
      </c>
      <c r="F51" s="33" t="s">
        <v>461</v>
      </c>
      <c r="G51" s="259">
        <v>14</v>
      </c>
      <c r="H51" s="263">
        <f>_xlfn.AGGREGATE(3,5,GSU[[#This Row],[Vector Group]])</f>
        <v>0</v>
      </c>
    </row>
    <row r="52" spans="1:8" hidden="1" x14ac:dyDescent="0.25">
      <c r="A52" s="211" t="s">
        <v>453</v>
      </c>
      <c r="B52" s="34" t="s">
        <v>398</v>
      </c>
      <c r="C52" s="34" t="s">
        <v>395</v>
      </c>
      <c r="D52" s="259">
        <v>6</v>
      </c>
      <c r="E52" s="259">
        <v>180</v>
      </c>
      <c r="F52" s="33" t="s">
        <v>461</v>
      </c>
      <c r="G52" s="259">
        <v>14</v>
      </c>
      <c r="H52" s="263">
        <f>_xlfn.AGGREGATE(3,5,GSU[[#This Row],[Vector Group]])</f>
        <v>0</v>
      </c>
    </row>
    <row r="53" spans="1:8" hidden="1" x14ac:dyDescent="0.25">
      <c r="A53" s="211" t="s">
        <v>454</v>
      </c>
      <c r="B53" s="34" t="s">
        <v>392</v>
      </c>
      <c r="C53" s="34" t="s">
        <v>455</v>
      </c>
      <c r="D53" s="259">
        <v>0</v>
      </c>
      <c r="E53" s="259">
        <v>0</v>
      </c>
      <c r="F53" s="33" t="s">
        <v>462</v>
      </c>
      <c r="G53" s="259">
        <v>18</v>
      </c>
      <c r="H53" s="263">
        <f>_xlfn.AGGREGATE(3,5,GSU[[#This Row],[Vector Group]])</f>
        <v>0</v>
      </c>
    </row>
    <row r="54" spans="1:8" hidden="1" x14ac:dyDescent="0.25">
      <c r="A54" s="271" t="s">
        <v>454</v>
      </c>
      <c r="B54" s="34" t="s">
        <v>392</v>
      </c>
      <c r="C54" s="34" t="s">
        <v>455</v>
      </c>
      <c r="D54" s="259">
        <v>0</v>
      </c>
      <c r="E54" s="259">
        <v>0</v>
      </c>
      <c r="F54" s="34" t="s">
        <v>462</v>
      </c>
      <c r="G54" s="259">
        <v>19</v>
      </c>
      <c r="H54" s="263">
        <f>_xlfn.AGGREGATE(3,5,GSU[[#This Row],[Vector Group]])</f>
        <v>0</v>
      </c>
    </row>
    <row r="55" spans="1:8" hidden="1" x14ac:dyDescent="0.25">
      <c r="A55" s="211" t="s">
        <v>457</v>
      </c>
      <c r="B55" s="34" t="s">
        <v>398</v>
      </c>
      <c r="C55" s="34" t="s">
        <v>455</v>
      </c>
      <c r="D55" s="259">
        <v>0</v>
      </c>
      <c r="E55" s="259">
        <v>0</v>
      </c>
      <c r="F55" s="33" t="s">
        <v>462</v>
      </c>
      <c r="G55" s="259">
        <v>22</v>
      </c>
      <c r="H55" s="263">
        <f>_xlfn.AGGREGATE(3,5,GSU[[#This Row],[Vector Group]])</f>
        <v>0</v>
      </c>
    </row>
    <row r="56" spans="1:8" hidden="1" x14ac:dyDescent="0.25">
      <c r="A56" s="271" t="s">
        <v>401</v>
      </c>
      <c r="B56" s="34" t="s">
        <v>392</v>
      </c>
      <c r="C56" s="34" t="s">
        <v>393</v>
      </c>
      <c r="D56" s="259">
        <v>0</v>
      </c>
      <c r="E56" s="259">
        <v>0</v>
      </c>
      <c r="F56" s="33" t="s">
        <v>462</v>
      </c>
      <c r="G56" s="259">
        <v>20</v>
      </c>
      <c r="H56" s="263">
        <f>_xlfn.AGGREGATE(3,5,GSU[[#This Row],[Vector Group]])</f>
        <v>0</v>
      </c>
    </row>
    <row r="57" spans="1:8" hidden="1" x14ac:dyDescent="0.25">
      <c r="A57" s="271" t="s">
        <v>463</v>
      </c>
      <c r="B57" s="34" t="s">
        <v>392</v>
      </c>
      <c r="C57" s="34" t="s">
        <v>393</v>
      </c>
      <c r="D57" s="259">
        <v>6</v>
      </c>
      <c r="E57" s="259">
        <v>180</v>
      </c>
      <c r="F57" s="33" t="s">
        <v>462</v>
      </c>
      <c r="G57" s="259">
        <v>20</v>
      </c>
      <c r="H57" s="263">
        <f>_xlfn.AGGREGATE(3,5,GSU[[#This Row],[Vector Group]])</f>
        <v>0</v>
      </c>
    </row>
    <row r="58" spans="1:8" hidden="1" x14ac:dyDescent="0.25">
      <c r="A58" s="271" t="s">
        <v>408</v>
      </c>
      <c r="B58" s="34" t="s">
        <v>409</v>
      </c>
      <c r="C58" s="34" t="s">
        <v>396</v>
      </c>
      <c r="D58" s="259">
        <v>0</v>
      </c>
      <c r="E58" s="259">
        <v>0</v>
      </c>
      <c r="F58" s="33" t="s">
        <v>462</v>
      </c>
      <c r="G58" s="259">
        <v>17</v>
      </c>
      <c r="H58" s="263">
        <f>_xlfn.AGGREGATE(3,5,GSU[[#This Row],[Vector Group]])</f>
        <v>0</v>
      </c>
    </row>
    <row r="59" spans="1:8" hidden="1" x14ac:dyDescent="0.25">
      <c r="A59" s="271" t="s">
        <v>410</v>
      </c>
      <c r="B59" s="34" t="s">
        <v>409</v>
      </c>
      <c r="C59" s="34" t="s">
        <v>396</v>
      </c>
      <c r="D59" s="259">
        <v>1</v>
      </c>
      <c r="E59" s="259">
        <v>30</v>
      </c>
      <c r="F59" s="33" t="s">
        <v>462</v>
      </c>
      <c r="G59" s="259">
        <v>17</v>
      </c>
      <c r="H59" s="263">
        <f>_xlfn.AGGREGATE(3,5,GSU[[#This Row],[Vector Group]])</f>
        <v>0</v>
      </c>
    </row>
    <row r="60" spans="1:8" hidden="1" x14ac:dyDescent="0.25">
      <c r="A60" s="271" t="s">
        <v>411</v>
      </c>
      <c r="B60" s="34" t="s">
        <v>409</v>
      </c>
      <c r="C60" s="34" t="s">
        <v>396</v>
      </c>
      <c r="D60" s="259">
        <v>6</v>
      </c>
      <c r="E60" s="259">
        <v>180</v>
      </c>
      <c r="F60" s="33" t="s">
        <v>462</v>
      </c>
      <c r="G60" s="259">
        <v>17</v>
      </c>
      <c r="H60" s="263">
        <f>_xlfn.AGGREGATE(3,5,GSU[[#This Row],[Vector Group]])</f>
        <v>0</v>
      </c>
    </row>
    <row r="61" spans="1:8" hidden="1" x14ac:dyDescent="0.25">
      <c r="A61" s="211" t="s">
        <v>412</v>
      </c>
      <c r="B61" s="34" t="s">
        <v>409</v>
      </c>
      <c r="C61" s="34" t="s">
        <v>396</v>
      </c>
      <c r="D61" s="259">
        <v>7</v>
      </c>
      <c r="E61" s="259">
        <v>-150</v>
      </c>
      <c r="F61" s="33" t="s">
        <v>462</v>
      </c>
      <c r="G61" s="259">
        <v>17</v>
      </c>
      <c r="H61" s="263">
        <f>_xlfn.AGGREGATE(3,5,GSU[[#This Row],[Vector Group]])</f>
        <v>0</v>
      </c>
    </row>
    <row r="62" spans="1:8" hidden="1" x14ac:dyDescent="0.25">
      <c r="A62" s="211" t="s">
        <v>413</v>
      </c>
      <c r="B62" s="34" t="s">
        <v>409</v>
      </c>
      <c r="C62" s="34" t="s">
        <v>393</v>
      </c>
      <c r="D62" s="259">
        <v>1</v>
      </c>
      <c r="E62" s="259">
        <v>30</v>
      </c>
      <c r="F62" s="33" t="s">
        <v>462</v>
      </c>
      <c r="G62" s="259">
        <v>17</v>
      </c>
      <c r="H62" s="263">
        <f>_xlfn.AGGREGATE(3,5,GSU[[#This Row],[Vector Group]])</f>
        <v>0</v>
      </c>
    </row>
    <row r="63" spans="1:8" hidden="1" x14ac:dyDescent="0.25">
      <c r="A63" s="211" t="s">
        <v>414</v>
      </c>
      <c r="B63" s="34" t="s">
        <v>409</v>
      </c>
      <c r="C63" s="34" t="s">
        <v>393</v>
      </c>
      <c r="D63" s="259">
        <v>11</v>
      </c>
      <c r="E63" s="259">
        <v>-30</v>
      </c>
      <c r="F63" s="33" t="s">
        <v>462</v>
      </c>
      <c r="G63" s="259">
        <v>17</v>
      </c>
      <c r="H63" s="263">
        <f>_xlfn.AGGREGATE(3,5,GSU[[#This Row],[Vector Group]])</f>
        <v>0</v>
      </c>
    </row>
    <row r="64" spans="1:8" hidden="1" x14ac:dyDescent="0.25">
      <c r="A64" s="211" t="s">
        <v>415</v>
      </c>
      <c r="B64" s="34" t="s">
        <v>409</v>
      </c>
      <c r="C64" s="34" t="s">
        <v>393</v>
      </c>
      <c r="D64" s="259">
        <v>5</v>
      </c>
      <c r="E64" s="259">
        <v>150</v>
      </c>
      <c r="F64" s="33" t="s">
        <v>462</v>
      </c>
      <c r="G64" s="259">
        <v>17</v>
      </c>
      <c r="H64" s="263">
        <f>_xlfn.AGGREGATE(3,5,GSU[[#This Row],[Vector Group]])</f>
        <v>0</v>
      </c>
    </row>
    <row r="65" spans="1:8" hidden="1" x14ac:dyDescent="0.25">
      <c r="A65" s="211" t="s">
        <v>416</v>
      </c>
      <c r="B65" s="34" t="s">
        <v>409</v>
      </c>
      <c r="C65" s="34" t="s">
        <v>393</v>
      </c>
      <c r="D65" s="259">
        <v>7</v>
      </c>
      <c r="E65" s="259">
        <v>-150</v>
      </c>
      <c r="F65" s="33" t="s">
        <v>462</v>
      </c>
      <c r="G65" s="259">
        <v>17</v>
      </c>
      <c r="H65" s="263">
        <f>_xlfn.AGGREGATE(3,5,GSU[[#This Row],[Vector Group]])</f>
        <v>0</v>
      </c>
    </row>
    <row r="66" spans="1:8" hidden="1" x14ac:dyDescent="0.25">
      <c r="A66" s="211" t="s">
        <v>417</v>
      </c>
      <c r="B66" s="34" t="s">
        <v>409</v>
      </c>
      <c r="C66" s="34" t="s">
        <v>395</v>
      </c>
      <c r="D66" s="259">
        <v>1</v>
      </c>
      <c r="E66" s="259">
        <v>30</v>
      </c>
      <c r="F66" s="33" t="s">
        <v>462</v>
      </c>
      <c r="G66" s="259">
        <v>17</v>
      </c>
      <c r="H66" s="263">
        <f>_xlfn.AGGREGATE(3,5,GSU[[#This Row],[Vector Group]])</f>
        <v>0</v>
      </c>
    </row>
    <row r="67" spans="1:8" hidden="1" x14ac:dyDescent="0.25">
      <c r="A67" s="211" t="s">
        <v>418</v>
      </c>
      <c r="B67" s="34" t="s">
        <v>409</v>
      </c>
      <c r="C67" s="34" t="s">
        <v>395</v>
      </c>
      <c r="D67" s="259">
        <v>11</v>
      </c>
      <c r="E67" s="259">
        <v>-30</v>
      </c>
      <c r="F67" s="33" t="s">
        <v>462</v>
      </c>
      <c r="G67" s="259">
        <v>17</v>
      </c>
      <c r="H67" s="263">
        <f>_xlfn.AGGREGATE(3,5,GSU[[#This Row],[Vector Group]])</f>
        <v>0</v>
      </c>
    </row>
    <row r="68" spans="1:8" hidden="1" x14ac:dyDescent="0.25">
      <c r="A68" s="211" t="s">
        <v>419</v>
      </c>
      <c r="B68" s="34" t="s">
        <v>409</v>
      </c>
      <c r="C68" s="34" t="s">
        <v>395</v>
      </c>
      <c r="D68" s="259">
        <v>5</v>
      </c>
      <c r="E68" s="259">
        <v>150</v>
      </c>
      <c r="F68" s="33" t="s">
        <v>462</v>
      </c>
      <c r="G68" s="259">
        <v>17</v>
      </c>
      <c r="H68" s="263">
        <f>_xlfn.AGGREGATE(3,5,GSU[[#This Row],[Vector Group]])</f>
        <v>0</v>
      </c>
    </row>
    <row r="69" spans="1:8" hidden="1" x14ac:dyDescent="0.25">
      <c r="A69" s="211" t="s">
        <v>420</v>
      </c>
      <c r="B69" s="34" t="s">
        <v>409</v>
      </c>
      <c r="C69" s="34" t="s">
        <v>395</v>
      </c>
      <c r="D69" s="259">
        <v>7</v>
      </c>
      <c r="E69" s="259">
        <v>-150</v>
      </c>
      <c r="F69" s="33" t="s">
        <v>462</v>
      </c>
      <c r="G69" s="259">
        <v>17</v>
      </c>
      <c r="H69" s="263">
        <f>_xlfn.AGGREGATE(3,5,GSU[[#This Row],[Vector Group]])</f>
        <v>0</v>
      </c>
    </row>
    <row r="70" spans="1:8" hidden="1" x14ac:dyDescent="0.25">
      <c r="A70" s="211" t="s">
        <v>425</v>
      </c>
      <c r="B70" s="34" t="s">
        <v>397</v>
      </c>
      <c r="C70" s="34" t="s">
        <v>426</v>
      </c>
      <c r="D70" s="259">
        <v>0</v>
      </c>
      <c r="E70" s="259">
        <v>0</v>
      </c>
      <c r="F70" s="34" t="s">
        <v>462</v>
      </c>
      <c r="G70" s="259">
        <v>16</v>
      </c>
      <c r="H70" s="263">
        <f>_xlfn.AGGREGATE(3,5,GSU[[#This Row],[Vector Group]])</f>
        <v>0</v>
      </c>
    </row>
    <row r="71" spans="1:8" hidden="1" x14ac:dyDescent="0.25">
      <c r="A71" s="211" t="s">
        <v>427</v>
      </c>
      <c r="B71" s="34" t="s">
        <v>397</v>
      </c>
      <c r="C71" s="34" t="s">
        <v>426</v>
      </c>
      <c r="D71" s="259">
        <v>1</v>
      </c>
      <c r="E71" s="259">
        <v>30</v>
      </c>
      <c r="F71" s="33" t="s">
        <v>462</v>
      </c>
      <c r="G71" s="259">
        <v>16</v>
      </c>
      <c r="H71" s="263">
        <f>_xlfn.AGGREGATE(3,5,GSU[[#This Row],[Vector Group]])</f>
        <v>0</v>
      </c>
    </row>
    <row r="72" spans="1:8" hidden="1" x14ac:dyDescent="0.25">
      <c r="A72" s="211" t="s">
        <v>428</v>
      </c>
      <c r="B72" s="34" t="s">
        <v>397</v>
      </c>
      <c r="C72" s="34" t="s">
        <v>426</v>
      </c>
      <c r="D72" s="259">
        <v>6</v>
      </c>
      <c r="E72" s="259">
        <v>180</v>
      </c>
      <c r="F72" s="33" t="s">
        <v>462</v>
      </c>
      <c r="G72" s="259">
        <v>16</v>
      </c>
      <c r="H72" s="263">
        <f>_xlfn.AGGREGATE(3,5,GSU[[#This Row],[Vector Group]])</f>
        <v>0</v>
      </c>
    </row>
    <row r="73" spans="1:8" hidden="1" x14ac:dyDescent="0.25">
      <c r="A73" s="211" t="s">
        <v>429</v>
      </c>
      <c r="B73" s="34" t="s">
        <v>397</v>
      </c>
      <c r="C73" s="34" t="s">
        <v>426</v>
      </c>
      <c r="D73" s="259">
        <v>7</v>
      </c>
      <c r="E73" s="259">
        <v>-150</v>
      </c>
      <c r="F73" s="33" t="s">
        <v>462</v>
      </c>
      <c r="G73" s="259">
        <v>16</v>
      </c>
      <c r="H73" s="263">
        <f>_xlfn.AGGREGATE(3,5,GSU[[#This Row],[Vector Group]])</f>
        <v>0</v>
      </c>
    </row>
    <row r="74" spans="1:8" hidden="1" x14ac:dyDescent="0.25">
      <c r="A74" s="211" t="s">
        <v>430</v>
      </c>
      <c r="B74" s="34" t="s">
        <v>392</v>
      </c>
      <c r="C74" s="34" t="s">
        <v>426</v>
      </c>
      <c r="D74" s="259">
        <v>1</v>
      </c>
      <c r="E74" s="259">
        <v>30</v>
      </c>
      <c r="F74" s="33" t="s">
        <v>462</v>
      </c>
      <c r="G74" s="259">
        <v>16</v>
      </c>
      <c r="H74" s="263">
        <f>_xlfn.AGGREGATE(3,5,GSU[[#This Row],[Vector Group]])</f>
        <v>0</v>
      </c>
    </row>
    <row r="75" spans="1:8" hidden="1" x14ac:dyDescent="0.25">
      <c r="A75" s="211" t="s">
        <v>431</v>
      </c>
      <c r="B75" s="34" t="s">
        <v>392</v>
      </c>
      <c r="C75" s="34" t="s">
        <v>426</v>
      </c>
      <c r="D75" s="259">
        <v>11</v>
      </c>
      <c r="E75" s="259">
        <v>-30</v>
      </c>
      <c r="F75" s="33" t="s">
        <v>462</v>
      </c>
      <c r="G75" s="259">
        <v>16</v>
      </c>
      <c r="H75" s="263">
        <f>_xlfn.AGGREGATE(3,5,GSU[[#This Row],[Vector Group]])</f>
        <v>0</v>
      </c>
    </row>
    <row r="76" spans="1:8" hidden="1" x14ac:dyDescent="0.25">
      <c r="A76" s="211" t="s">
        <v>432</v>
      </c>
      <c r="B76" s="34" t="s">
        <v>392</v>
      </c>
      <c r="C76" s="34" t="s">
        <v>426</v>
      </c>
      <c r="D76" s="259">
        <v>5</v>
      </c>
      <c r="E76" s="259">
        <v>150</v>
      </c>
      <c r="F76" s="33" t="s">
        <v>462</v>
      </c>
      <c r="G76" s="259">
        <v>16</v>
      </c>
      <c r="H76" s="263">
        <f>_xlfn.AGGREGATE(3,5,GSU[[#This Row],[Vector Group]])</f>
        <v>0</v>
      </c>
    </row>
    <row r="77" spans="1:8" hidden="1" x14ac:dyDescent="0.25">
      <c r="A77" s="211" t="s">
        <v>433</v>
      </c>
      <c r="B77" s="34" t="s">
        <v>392</v>
      </c>
      <c r="C77" s="34" t="s">
        <v>426</v>
      </c>
      <c r="D77" s="259">
        <v>7</v>
      </c>
      <c r="E77" s="259">
        <v>-150</v>
      </c>
      <c r="F77" s="33" t="s">
        <v>462</v>
      </c>
      <c r="G77" s="259">
        <v>16</v>
      </c>
      <c r="H77" s="263">
        <f>_xlfn.AGGREGATE(3,5,GSU[[#This Row],[Vector Group]])</f>
        <v>0</v>
      </c>
    </row>
    <row r="78" spans="1:8" hidden="1" x14ac:dyDescent="0.25">
      <c r="A78" s="211" t="s">
        <v>434</v>
      </c>
      <c r="B78" s="34" t="s">
        <v>398</v>
      </c>
      <c r="C78" s="34" t="s">
        <v>426</v>
      </c>
      <c r="D78" s="259">
        <v>1</v>
      </c>
      <c r="E78" s="259">
        <v>30</v>
      </c>
      <c r="F78" s="33" t="s">
        <v>462</v>
      </c>
      <c r="G78" s="259">
        <v>16</v>
      </c>
      <c r="H78" s="263">
        <f>_xlfn.AGGREGATE(3,5,GSU[[#This Row],[Vector Group]])</f>
        <v>0</v>
      </c>
    </row>
    <row r="79" spans="1:8" hidden="1" x14ac:dyDescent="0.25">
      <c r="A79" s="211" t="s">
        <v>435</v>
      </c>
      <c r="B79" s="34" t="s">
        <v>398</v>
      </c>
      <c r="C79" s="34" t="s">
        <v>426</v>
      </c>
      <c r="D79" s="259">
        <v>11</v>
      </c>
      <c r="E79" s="259">
        <v>-30</v>
      </c>
      <c r="F79" s="33" t="s">
        <v>462</v>
      </c>
      <c r="G79" s="259">
        <v>16</v>
      </c>
      <c r="H79" s="263">
        <f>_xlfn.AGGREGATE(3,5,GSU[[#This Row],[Vector Group]])</f>
        <v>0</v>
      </c>
    </row>
    <row r="80" spans="1:8" hidden="1" x14ac:dyDescent="0.25">
      <c r="A80" s="211" t="s">
        <v>436</v>
      </c>
      <c r="B80" s="34" t="s">
        <v>398</v>
      </c>
      <c r="C80" s="34" t="s">
        <v>426</v>
      </c>
      <c r="D80" s="259">
        <v>5</v>
      </c>
      <c r="E80" s="259">
        <v>150</v>
      </c>
      <c r="F80" s="33" t="s">
        <v>462</v>
      </c>
      <c r="G80" s="259">
        <v>16</v>
      </c>
      <c r="H80" s="263">
        <f>_xlfn.AGGREGATE(3,5,GSU[[#This Row],[Vector Group]])</f>
        <v>0</v>
      </c>
    </row>
    <row r="81" spans="1:8" hidden="1" x14ac:dyDescent="0.25">
      <c r="A81" s="211" t="s">
        <v>437</v>
      </c>
      <c r="B81" s="34" t="s">
        <v>398</v>
      </c>
      <c r="C81" s="34" t="s">
        <v>426</v>
      </c>
      <c r="D81" s="259">
        <v>7</v>
      </c>
      <c r="E81" s="259">
        <v>-150</v>
      </c>
      <c r="F81" s="33" t="s">
        <v>462</v>
      </c>
      <c r="G81" s="259">
        <v>16</v>
      </c>
      <c r="H81" s="263">
        <f>_xlfn.AGGREGATE(3,5,GSU[[#This Row],[Vector Group]])</f>
        <v>0</v>
      </c>
    </row>
    <row r="82" spans="1:8" hidden="1" x14ac:dyDescent="0.25">
      <c r="A82" s="211" t="s">
        <v>448</v>
      </c>
      <c r="B82" s="34" t="s">
        <v>392</v>
      </c>
      <c r="C82" s="34" t="s">
        <v>395</v>
      </c>
      <c r="D82" s="259">
        <v>0</v>
      </c>
      <c r="E82" s="259">
        <v>0</v>
      </c>
      <c r="F82" s="33" t="s">
        <v>462</v>
      </c>
      <c r="G82" s="259">
        <v>12</v>
      </c>
      <c r="H82" s="263">
        <f>_xlfn.AGGREGATE(3,5,GSU[[#This Row],[Vector Group]])</f>
        <v>0</v>
      </c>
    </row>
    <row r="83" spans="1:8" hidden="1" x14ac:dyDescent="0.25">
      <c r="A83" s="211" t="s">
        <v>449</v>
      </c>
      <c r="B83" s="34" t="s">
        <v>392</v>
      </c>
      <c r="C83" s="34" t="s">
        <v>395</v>
      </c>
      <c r="D83" s="259">
        <v>6</v>
      </c>
      <c r="E83" s="259">
        <v>180</v>
      </c>
      <c r="F83" s="33" t="s">
        <v>462</v>
      </c>
      <c r="G83" s="259">
        <v>12</v>
      </c>
      <c r="H83" s="263">
        <f>_xlfn.AGGREGATE(3,5,GSU[[#This Row],[Vector Group]])</f>
        <v>0</v>
      </c>
    </row>
    <row r="84" spans="1:8" hidden="1" x14ac:dyDescent="0.25">
      <c r="A84" s="211" t="s">
        <v>450</v>
      </c>
      <c r="B84" s="34" t="s">
        <v>398</v>
      </c>
      <c r="C84" s="34" t="s">
        <v>393</v>
      </c>
      <c r="D84" s="259">
        <v>0</v>
      </c>
      <c r="E84" s="259">
        <v>0</v>
      </c>
      <c r="F84" s="33" t="s">
        <v>462</v>
      </c>
      <c r="G84" s="259">
        <v>13</v>
      </c>
      <c r="H84" s="263">
        <f>_xlfn.AGGREGATE(3,5,GSU[[#This Row],[Vector Group]])</f>
        <v>0</v>
      </c>
    </row>
    <row r="85" spans="1:8" hidden="1" x14ac:dyDescent="0.25">
      <c r="A85" s="211" t="s">
        <v>451</v>
      </c>
      <c r="B85" s="34" t="s">
        <v>398</v>
      </c>
      <c r="C85" s="34" t="s">
        <v>393</v>
      </c>
      <c r="D85" s="259">
        <v>6</v>
      </c>
      <c r="E85" s="259">
        <v>180</v>
      </c>
      <c r="F85" s="33" t="s">
        <v>462</v>
      </c>
      <c r="G85" s="259">
        <v>13</v>
      </c>
      <c r="H85" s="263">
        <f>_xlfn.AGGREGATE(3,5,GSU[[#This Row],[Vector Group]])</f>
        <v>0</v>
      </c>
    </row>
    <row r="86" spans="1:8" hidden="1" x14ac:dyDescent="0.25">
      <c r="A86" s="211" t="s">
        <v>454</v>
      </c>
      <c r="B86" s="34" t="s">
        <v>392</v>
      </c>
      <c r="C86" s="34" t="s">
        <v>455</v>
      </c>
      <c r="D86" s="259">
        <v>0</v>
      </c>
      <c r="E86" s="259">
        <v>0</v>
      </c>
      <c r="F86" s="34" t="s">
        <v>461</v>
      </c>
      <c r="G86" s="259">
        <v>21</v>
      </c>
      <c r="H86" s="263">
        <f>_xlfn.AGGREGATE(3,5,GSU[[#This Row],[Vector Group]])</f>
        <v>0</v>
      </c>
    </row>
    <row r="87" spans="1:8" ht="13.8" hidden="1" thickBot="1" x14ac:dyDescent="0.3">
      <c r="A87" s="212" t="s">
        <v>457</v>
      </c>
      <c r="B87" s="180" t="s">
        <v>398</v>
      </c>
      <c r="C87" s="180" t="s">
        <v>455</v>
      </c>
      <c r="D87" s="272">
        <v>0</v>
      </c>
      <c r="E87" s="272">
        <v>0</v>
      </c>
      <c r="F87" s="180" t="s">
        <v>461</v>
      </c>
      <c r="G87" s="272">
        <v>14</v>
      </c>
      <c r="H87" s="265">
        <f>_xlfn.AGGREGATE(3,5,GSU[[#This Row],[Vector Group]])</f>
        <v>0</v>
      </c>
    </row>
  </sheetData>
  <mergeCells count="1">
    <mergeCell ref="A1:H1"/>
  </mergeCell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10F42676D86724CAFB7F4ACB37A8A7E" ma:contentTypeVersion="3" ma:contentTypeDescription="Create a new document." ma:contentTypeScope="" ma:versionID="3128a0edb0f01afc4971b0f5c302e1ab">
  <xsd:schema xmlns:xsd="http://www.w3.org/2001/XMLSchema" xmlns:xs="http://www.w3.org/2001/XMLSchema" xmlns:p="http://schemas.microsoft.com/office/2006/metadata/properties" xmlns:ns2="2b3f1b3c-7f9e-464b-aec4-d46f21efc7ea" targetNamespace="http://schemas.microsoft.com/office/2006/metadata/properties" ma:root="true" ma:fieldsID="201bc2b8ee87b8b611bd47558b056ffd" ns2:_="">
    <xsd:import namespace="2b3f1b3c-7f9e-464b-aec4-d46f21efc7ea"/>
    <xsd:element name="properties">
      <xsd:complexType>
        <xsd:sequence>
          <xsd:element name="documentManagement">
            <xsd:complexType>
              <xsd:all>
                <xsd:element ref="ns2:MediaServiceMetadata" minOccurs="0"/>
                <xsd:element ref="ns2:MediaServiceFastMetadata"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3f1b3c-7f9e-464b-aec4-d46f21efc7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79BC73F-CCC1-4680-B2F4-9B791EBE67B4}">
  <ds:schemaRefs>
    <ds:schemaRef ds:uri="http://purl.org/dc/dcmitype/"/>
    <ds:schemaRef ds:uri="http://www.w3.org/XML/1998/namespace"/>
    <ds:schemaRef ds:uri="http://schemas.microsoft.com/office/2006/documentManagement/types"/>
    <ds:schemaRef ds:uri="http://schemas.openxmlformats.org/package/2006/metadata/core-properties"/>
    <ds:schemaRef ds:uri="http://purl.org/dc/terms/"/>
    <ds:schemaRef ds:uri="http://schemas.microsoft.com/office/infopath/2007/PartnerControls"/>
    <ds:schemaRef ds:uri="2b3f1b3c-7f9e-464b-aec4-d46f21efc7ea"/>
    <ds:schemaRef ds:uri="http://schemas.microsoft.com/office/2006/metadata/properties"/>
    <ds:schemaRef ds:uri="http://purl.org/dc/elements/1.1/"/>
  </ds:schemaRefs>
</ds:datastoreItem>
</file>

<file path=customXml/itemProps2.xml><?xml version="1.0" encoding="utf-8"?>
<ds:datastoreItem xmlns:ds="http://schemas.openxmlformats.org/officeDocument/2006/customXml" ds:itemID="{24A21BB0-6A47-4882-8E9B-02C6C65150B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b3f1b3c-7f9e-464b-aec4-d46f21efc7e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6BE96E5-4434-434A-81DF-5294D6D3DE9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9</vt:i4>
      </vt:variant>
    </vt:vector>
  </HeadingPairs>
  <TitlesOfParts>
    <vt:vector size="35" baseType="lpstr">
      <vt:lpstr>1 General_1</vt:lpstr>
      <vt:lpstr>1 General_2</vt:lpstr>
      <vt:lpstr>1 General_3</vt:lpstr>
      <vt:lpstr>1 General_4</vt:lpstr>
      <vt:lpstr>2 XFMR Impedance_1</vt:lpstr>
      <vt:lpstr>2 XFMR Impedance_2</vt:lpstr>
      <vt:lpstr>2 XFMR Impedance_3</vt:lpstr>
      <vt:lpstr>2 XFMR Impedance_4</vt:lpstr>
      <vt:lpstr>3 OH line impedance</vt:lpstr>
      <vt:lpstr>4 UG collection sys impedance_1</vt:lpstr>
      <vt:lpstr>4 UG collection sys impedance_2</vt:lpstr>
      <vt:lpstr>4 UG collection sys impedance_3</vt:lpstr>
      <vt:lpstr>4 UG collection sys impedance_4</vt:lpstr>
      <vt:lpstr>5 Generator Impedance_1</vt:lpstr>
      <vt:lpstr>5 Generator Impedance_2</vt:lpstr>
      <vt:lpstr>5 Generator Impedance_3</vt:lpstr>
      <vt:lpstr>5 Generator Impedance_4</vt:lpstr>
      <vt:lpstr>6 Add Model Setup</vt:lpstr>
      <vt:lpstr>0user Working Space</vt:lpstr>
      <vt:lpstr>ERCOT Reactive Capability</vt:lpstr>
      <vt:lpstr>ERCOT Collection Format</vt:lpstr>
      <vt:lpstr>SPP Collection Format</vt:lpstr>
      <vt:lpstr>Three Phase - UG</vt:lpstr>
      <vt:lpstr>Three Phase - OH</vt:lpstr>
      <vt:lpstr>MPT Vector Groups</vt:lpstr>
      <vt:lpstr>GSU Vector Groups</vt:lpstr>
      <vt:lpstr>'1 General_1'!Print_Area</vt:lpstr>
      <vt:lpstr>'1 General_2'!Print_Area</vt:lpstr>
      <vt:lpstr>'1 General_3'!Print_Area</vt:lpstr>
      <vt:lpstr>'1 General_4'!Print_Area</vt:lpstr>
      <vt:lpstr>'4 UG collection sys impedance_1'!Print_Area</vt:lpstr>
      <vt:lpstr>'4 UG collection sys impedance_2'!Print_Area</vt:lpstr>
      <vt:lpstr>'4 UG collection sys impedance_3'!Print_Area</vt:lpstr>
      <vt:lpstr>'4 UG collection sys impedance_4'!Print_Area</vt:lpstr>
      <vt:lpstr>'ERCOT Collection Format'!Print_Area</vt:lpstr>
    </vt:vector>
  </TitlesOfParts>
  <Manager/>
  <Company>EN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Electrical Engineer</dc:title>
  <dc:subject/>
  <dc:creator>Tuan A. Ngo</dc:creator>
  <cp:keywords/>
  <dc:description/>
  <cp:lastModifiedBy>Tran Thien Dang 20202253</cp:lastModifiedBy>
  <cp:revision/>
  <dcterms:created xsi:type="dcterms:W3CDTF">2004-10-05T22:32:47Z</dcterms:created>
  <dcterms:modified xsi:type="dcterms:W3CDTF">2024-12-23T14:25:11Z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0x010100C10F42676D86724CAFB7F4ACB37A8A7E</vt:lpwstr>
  </property>
</Properties>
</file>