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360" windowWidth="14940" windowHeight="7365" activeTab="3"/>
  </bookViews>
  <sheets>
    <sheet name="Nhóm(4)" sheetId="4" r:id="rId1"/>
    <sheet name="Nhóm(3)" sheetId="3" r:id="rId2"/>
    <sheet name="Nhóm(2)" sheetId="2" r:id="rId3"/>
    <sheet name="Nhóm(1)" sheetId="1" r:id="rId4"/>
  </sheets>
  <definedNames>
    <definedName name="_xlnm._FilterDatabase" localSheetId="3" hidden="1">'Nhóm(1)'!$A$7:$AI$75</definedName>
    <definedName name="_xlnm._FilterDatabase" localSheetId="2" hidden="1">'Nhóm(2)'!$A$7:$AI$76</definedName>
    <definedName name="_xlnm._FilterDatabase" localSheetId="1" hidden="1">'Nhóm(3)'!$A$7:$AI$74</definedName>
    <definedName name="_xlnm._FilterDatabase" localSheetId="0" hidden="1">'Nhóm(4)'!$A$7:$AI$75</definedName>
    <definedName name="_xlnm.Print_Titles" localSheetId="3">'Nhóm(1)'!$3:$8</definedName>
    <definedName name="_xlnm.Print_Titles" localSheetId="2">'Nhóm(2)'!$3:$8</definedName>
    <definedName name="_xlnm.Print_Titles" localSheetId="1">'Nhóm(3)'!$3:$8</definedName>
    <definedName name="_xlnm.Print_Titles" localSheetId="0">'Nhóm(4)'!$3:$8</definedName>
  </definedNames>
  <calcPr calcId="124519"/>
</workbook>
</file>

<file path=xl/calcChain.xml><?xml version="1.0" encoding="utf-8"?>
<calcChain xmlns="http://schemas.openxmlformats.org/spreadsheetml/2006/main">
  <c r="L8" i="4"/>
  <c r="V7"/>
  <c r="U7"/>
  <c r="L8" i="3"/>
  <c r="V7"/>
  <c r="U7"/>
  <c r="L8" i="2"/>
  <c r="M9" s="1"/>
  <c r="P9" s="1"/>
  <c r="V7"/>
  <c r="U7"/>
  <c r="L8" i="1"/>
  <c r="M9" i="4" l="1"/>
  <c r="M11"/>
  <c r="M13"/>
  <c r="M15"/>
  <c r="M17"/>
  <c r="M19"/>
  <c r="M21"/>
  <c r="M23"/>
  <c r="M25"/>
  <c r="M27"/>
  <c r="M29"/>
  <c r="M31"/>
  <c r="M33"/>
  <c r="M35"/>
  <c r="M37"/>
  <c r="M39"/>
  <c r="M41"/>
  <c r="M43"/>
  <c r="M45"/>
  <c r="M47"/>
  <c r="M49"/>
  <c r="M51"/>
  <c r="M53"/>
  <c r="M55"/>
  <c r="M57"/>
  <c r="M59"/>
  <c r="M61"/>
  <c r="M63"/>
  <c r="M65"/>
  <c r="M67"/>
  <c r="M69"/>
  <c r="M71"/>
  <c r="M73"/>
  <c r="M75"/>
  <c r="M10"/>
  <c r="M12"/>
  <c r="M14"/>
  <c r="M16"/>
  <c r="M18"/>
  <c r="M20"/>
  <c r="M22"/>
  <c r="M24"/>
  <c r="M26"/>
  <c r="M28"/>
  <c r="M30"/>
  <c r="M32"/>
  <c r="M34"/>
  <c r="M36"/>
  <c r="M38"/>
  <c r="M40"/>
  <c r="M42"/>
  <c r="M44"/>
  <c r="M46"/>
  <c r="M48"/>
  <c r="M50"/>
  <c r="M52"/>
  <c r="M54"/>
  <c r="M56"/>
  <c r="M58"/>
  <c r="M60"/>
  <c r="M62"/>
  <c r="M64"/>
  <c r="M66"/>
  <c r="M68"/>
  <c r="M70"/>
  <c r="M72"/>
  <c r="M74"/>
  <c r="M9" i="3"/>
  <c r="M11"/>
  <c r="M13"/>
  <c r="M15"/>
  <c r="M17"/>
  <c r="M19"/>
  <c r="M21"/>
  <c r="M23"/>
  <c r="M25"/>
  <c r="M27"/>
  <c r="M29"/>
  <c r="M31"/>
  <c r="M33"/>
  <c r="M35"/>
  <c r="M37"/>
  <c r="M39"/>
  <c r="M41"/>
  <c r="M43"/>
  <c r="M45"/>
  <c r="M47"/>
  <c r="M49"/>
  <c r="M51"/>
  <c r="M53"/>
  <c r="M55"/>
  <c r="M57"/>
  <c r="M59"/>
  <c r="M61"/>
  <c r="M63"/>
  <c r="M65"/>
  <c r="M67"/>
  <c r="M69"/>
  <c r="M71"/>
  <c r="M73"/>
  <c r="M10"/>
  <c r="M12"/>
  <c r="M14"/>
  <c r="M16"/>
  <c r="M18"/>
  <c r="M20"/>
  <c r="M22"/>
  <c r="M24"/>
  <c r="M26"/>
  <c r="M28"/>
  <c r="M30"/>
  <c r="M32"/>
  <c r="M34"/>
  <c r="M36"/>
  <c r="M38"/>
  <c r="M40"/>
  <c r="M42"/>
  <c r="M44"/>
  <c r="M46"/>
  <c r="M48"/>
  <c r="M50"/>
  <c r="M52"/>
  <c r="M54"/>
  <c r="M56"/>
  <c r="M58"/>
  <c r="M60"/>
  <c r="M62"/>
  <c r="M64"/>
  <c r="M66"/>
  <c r="M68"/>
  <c r="M70"/>
  <c r="M72"/>
  <c r="M74"/>
  <c r="O9" i="2"/>
  <c r="M11"/>
  <c r="M13"/>
  <c r="M15"/>
  <c r="M17"/>
  <c r="M19"/>
  <c r="M21"/>
  <c r="M23"/>
  <c r="M25"/>
  <c r="M27"/>
  <c r="M29"/>
  <c r="M31"/>
  <c r="M33"/>
  <c r="M35"/>
  <c r="M37"/>
  <c r="M39"/>
  <c r="M41"/>
  <c r="M43"/>
  <c r="M45"/>
  <c r="M47"/>
  <c r="M49"/>
  <c r="M51"/>
  <c r="M53"/>
  <c r="M55"/>
  <c r="M57"/>
  <c r="M59"/>
  <c r="M61"/>
  <c r="M63"/>
  <c r="M65"/>
  <c r="M67"/>
  <c r="M69"/>
  <c r="M71"/>
  <c r="M73"/>
  <c r="M75"/>
  <c r="N9"/>
  <c r="M10"/>
  <c r="M12"/>
  <c r="M14"/>
  <c r="M16"/>
  <c r="M18"/>
  <c r="M20"/>
  <c r="M22"/>
  <c r="M24"/>
  <c r="M26"/>
  <c r="M28"/>
  <c r="M30"/>
  <c r="M32"/>
  <c r="M34"/>
  <c r="M36"/>
  <c r="M38"/>
  <c r="M40"/>
  <c r="M42"/>
  <c r="M44"/>
  <c r="M46"/>
  <c r="M48"/>
  <c r="M50"/>
  <c r="M52"/>
  <c r="M54"/>
  <c r="M56"/>
  <c r="M58"/>
  <c r="M60"/>
  <c r="M62"/>
  <c r="M64"/>
  <c r="M66"/>
  <c r="M68"/>
  <c r="M70"/>
  <c r="M72"/>
  <c r="M74"/>
  <c r="M76"/>
  <c r="M12" i="1"/>
  <c r="P12" s="1"/>
  <c r="M14"/>
  <c r="P14" s="1"/>
  <c r="M16"/>
  <c r="P16" s="1"/>
  <c r="M18"/>
  <c r="P18" s="1"/>
  <c r="M20"/>
  <c r="P20" s="1"/>
  <c r="M22"/>
  <c r="P22" s="1"/>
  <c r="M24"/>
  <c r="P24" s="1"/>
  <c r="M26"/>
  <c r="P26" s="1"/>
  <c r="M28"/>
  <c r="P28" s="1"/>
  <c r="M30"/>
  <c r="P30" s="1"/>
  <c r="M32"/>
  <c r="P32" s="1"/>
  <c r="M34"/>
  <c r="P34" s="1"/>
  <c r="M36"/>
  <c r="P36" s="1"/>
  <c r="M38"/>
  <c r="P38" s="1"/>
  <c r="M40"/>
  <c r="P40" s="1"/>
  <c r="M42"/>
  <c r="P42" s="1"/>
  <c r="M44"/>
  <c r="P44" s="1"/>
  <c r="M46"/>
  <c r="P46" s="1"/>
  <c r="M48"/>
  <c r="P48" s="1"/>
  <c r="M50"/>
  <c r="P50" s="1"/>
  <c r="M52"/>
  <c r="P52" s="1"/>
  <c r="M54"/>
  <c r="P54" s="1"/>
  <c r="M56"/>
  <c r="P56" s="1"/>
  <c r="M58"/>
  <c r="P58" s="1"/>
  <c r="M60"/>
  <c r="P60" s="1"/>
  <c r="M62"/>
  <c r="P62" s="1"/>
  <c r="M64"/>
  <c r="P64" s="1"/>
  <c r="M66"/>
  <c r="P66" s="1"/>
  <c r="M68"/>
  <c r="P68" s="1"/>
  <c r="M70"/>
  <c r="P70" s="1"/>
  <c r="M72"/>
  <c r="P72" s="1"/>
  <c r="M74"/>
  <c r="P74" s="1"/>
  <c r="M9"/>
  <c r="P9" s="1"/>
  <c r="M11"/>
  <c r="P11" s="1"/>
  <c r="M13"/>
  <c r="P13" s="1"/>
  <c r="M15"/>
  <c r="P15" s="1"/>
  <c r="M17"/>
  <c r="P17" s="1"/>
  <c r="M19"/>
  <c r="P19" s="1"/>
  <c r="M21"/>
  <c r="P21" s="1"/>
  <c r="M23"/>
  <c r="P23" s="1"/>
  <c r="M25"/>
  <c r="P25" s="1"/>
  <c r="M27"/>
  <c r="P27" s="1"/>
  <c r="M29"/>
  <c r="P29" s="1"/>
  <c r="M31"/>
  <c r="P31" s="1"/>
  <c r="M33"/>
  <c r="P33" s="1"/>
  <c r="M35"/>
  <c r="P35" s="1"/>
  <c r="M37"/>
  <c r="P37" s="1"/>
  <c r="M39"/>
  <c r="P39" s="1"/>
  <c r="M41"/>
  <c r="P41" s="1"/>
  <c r="M43"/>
  <c r="P43" s="1"/>
  <c r="M45"/>
  <c r="P45" s="1"/>
  <c r="M47"/>
  <c r="P47" s="1"/>
  <c r="M49"/>
  <c r="P49" s="1"/>
  <c r="M51"/>
  <c r="P51" s="1"/>
  <c r="M53"/>
  <c r="P53" s="1"/>
  <c r="M55"/>
  <c r="P55" s="1"/>
  <c r="M57"/>
  <c r="P57" s="1"/>
  <c r="M59"/>
  <c r="P59" s="1"/>
  <c r="M61"/>
  <c r="P61" s="1"/>
  <c r="M63"/>
  <c r="P63" s="1"/>
  <c r="M65"/>
  <c r="P65" s="1"/>
  <c r="M67"/>
  <c r="P67" s="1"/>
  <c r="M69"/>
  <c r="P69" s="1"/>
  <c r="M71"/>
  <c r="P71" s="1"/>
  <c r="M73"/>
  <c r="P73" s="1"/>
  <c r="M75"/>
  <c r="P75" s="1"/>
  <c r="M10"/>
  <c r="P10" s="1"/>
  <c r="V7"/>
  <c r="U7"/>
  <c r="O72" i="4" l="1"/>
  <c r="P72"/>
  <c r="N72"/>
  <c r="O74"/>
  <c r="P74"/>
  <c r="N74"/>
  <c r="O70"/>
  <c r="P70"/>
  <c r="N70"/>
  <c r="O66"/>
  <c r="P66"/>
  <c r="N66"/>
  <c r="O62"/>
  <c r="P62"/>
  <c r="N62"/>
  <c r="O58"/>
  <c r="P58"/>
  <c r="N58"/>
  <c r="O54"/>
  <c r="P54"/>
  <c r="N54"/>
  <c r="O50"/>
  <c r="P50"/>
  <c r="N50"/>
  <c r="O46"/>
  <c r="P46"/>
  <c r="N46"/>
  <c r="O42"/>
  <c r="P42"/>
  <c r="N42"/>
  <c r="O38"/>
  <c r="P38"/>
  <c r="N38"/>
  <c r="O34"/>
  <c r="P34"/>
  <c r="N34"/>
  <c r="O30"/>
  <c r="P30"/>
  <c r="T30" s="1"/>
  <c r="N30"/>
  <c r="O26"/>
  <c r="P26"/>
  <c r="N26"/>
  <c r="O22"/>
  <c r="P22"/>
  <c r="N22"/>
  <c r="O18"/>
  <c r="P18"/>
  <c r="N18"/>
  <c r="O14"/>
  <c r="P14"/>
  <c r="N14"/>
  <c r="O10"/>
  <c r="P10"/>
  <c r="N10"/>
  <c r="P75"/>
  <c r="N75"/>
  <c r="O75"/>
  <c r="P71"/>
  <c r="N71"/>
  <c r="O71"/>
  <c r="P67"/>
  <c r="N67"/>
  <c r="O67"/>
  <c r="P63"/>
  <c r="T63" s="1"/>
  <c r="N63"/>
  <c r="O63"/>
  <c r="P59"/>
  <c r="N59"/>
  <c r="O59"/>
  <c r="P55"/>
  <c r="N55"/>
  <c r="O55"/>
  <c r="P51"/>
  <c r="T51" s="1"/>
  <c r="N51"/>
  <c r="O51"/>
  <c r="P47"/>
  <c r="N47"/>
  <c r="O47"/>
  <c r="P43"/>
  <c r="N43"/>
  <c r="O43"/>
  <c r="P39"/>
  <c r="T39" s="1"/>
  <c r="N39"/>
  <c r="O39"/>
  <c r="P35"/>
  <c r="N35"/>
  <c r="O35"/>
  <c r="P31"/>
  <c r="N31"/>
  <c r="O31"/>
  <c r="P27"/>
  <c r="N27"/>
  <c r="O27"/>
  <c r="P23"/>
  <c r="N23"/>
  <c r="O23"/>
  <c r="P19"/>
  <c r="N19"/>
  <c r="O19"/>
  <c r="P15"/>
  <c r="N15"/>
  <c r="O15"/>
  <c r="P11"/>
  <c r="T11" s="1"/>
  <c r="N11"/>
  <c r="O11"/>
  <c r="O68"/>
  <c r="P68"/>
  <c r="N68"/>
  <c r="O64"/>
  <c r="P64"/>
  <c r="T64" s="1"/>
  <c r="N64"/>
  <c r="O60"/>
  <c r="P60"/>
  <c r="N60"/>
  <c r="O56"/>
  <c r="P56"/>
  <c r="N56"/>
  <c r="O52"/>
  <c r="P52"/>
  <c r="N52"/>
  <c r="O48"/>
  <c r="P48"/>
  <c r="T48" s="1"/>
  <c r="N48"/>
  <c r="O44"/>
  <c r="P44"/>
  <c r="N44"/>
  <c r="O40"/>
  <c r="P40"/>
  <c r="N40"/>
  <c r="O36"/>
  <c r="P36"/>
  <c r="N36"/>
  <c r="O32"/>
  <c r="P32"/>
  <c r="T32" s="1"/>
  <c r="N32"/>
  <c r="O28"/>
  <c r="P28"/>
  <c r="T28" s="1"/>
  <c r="N28"/>
  <c r="O24"/>
  <c r="P24"/>
  <c r="T24" s="1"/>
  <c r="N24"/>
  <c r="O20"/>
  <c r="P20"/>
  <c r="N20"/>
  <c r="O16"/>
  <c r="P16"/>
  <c r="T16" s="1"/>
  <c r="N16"/>
  <c r="O12"/>
  <c r="P12"/>
  <c r="T12" s="1"/>
  <c r="N12"/>
  <c r="P73"/>
  <c r="T73" s="1"/>
  <c r="N73"/>
  <c r="O73"/>
  <c r="P69"/>
  <c r="T69" s="1"/>
  <c r="N69"/>
  <c r="O69"/>
  <c r="P65"/>
  <c r="N65"/>
  <c r="O65"/>
  <c r="P61"/>
  <c r="N61"/>
  <c r="O61"/>
  <c r="P57"/>
  <c r="N57"/>
  <c r="O57"/>
  <c r="P53"/>
  <c r="T53" s="1"/>
  <c r="N53"/>
  <c r="O53"/>
  <c r="P49"/>
  <c r="N49"/>
  <c r="O49"/>
  <c r="P45"/>
  <c r="T45" s="1"/>
  <c r="N45"/>
  <c r="O45"/>
  <c r="P41"/>
  <c r="N41"/>
  <c r="O41"/>
  <c r="P37"/>
  <c r="T37" s="1"/>
  <c r="N37"/>
  <c r="O37"/>
  <c r="P33"/>
  <c r="T33" s="1"/>
  <c r="N33"/>
  <c r="O33"/>
  <c r="P29"/>
  <c r="N29"/>
  <c r="O29"/>
  <c r="P25"/>
  <c r="N25"/>
  <c r="O25"/>
  <c r="P21"/>
  <c r="T21" s="1"/>
  <c r="N21"/>
  <c r="O21"/>
  <c r="P17"/>
  <c r="N17"/>
  <c r="O17"/>
  <c r="P13"/>
  <c r="N13"/>
  <c r="O13"/>
  <c r="N9"/>
  <c r="O9"/>
  <c r="P9"/>
  <c r="O72" i="3"/>
  <c r="P72"/>
  <c r="N72"/>
  <c r="O64"/>
  <c r="P64"/>
  <c r="N64"/>
  <c r="O56"/>
  <c r="P56"/>
  <c r="N56"/>
  <c r="O74"/>
  <c r="P74"/>
  <c r="N74"/>
  <c r="O70"/>
  <c r="P70"/>
  <c r="N70"/>
  <c r="O66"/>
  <c r="P66"/>
  <c r="N66"/>
  <c r="O62"/>
  <c r="P62"/>
  <c r="N62"/>
  <c r="O58"/>
  <c r="P58"/>
  <c r="N58"/>
  <c r="O54"/>
  <c r="P54"/>
  <c r="N54"/>
  <c r="O50"/>
  <c r="P50"/>
  <c r="N50"/>
  <c r="O46"/>
  <c r="P46"/>
  <c r="T46" s="1"/>
  <c r="N46"/>
  <c r="O42"/>
  <c r="P42"/>
  <c r="N42"/>
  <c r="O38"/>
  <c r="P38"/>
  <c r="N38"/>
  <c r="O34"/>
  <c r="P34"/>
  <c r="N34"/>
  <c r="O30"/>
  <c r="P30"/>
  <c r="T30" s="1"/>
  <c r="N30"/>
  <c r="O26"/>
  <c r="P26"/>
  <c r="N26"/>
  <c r="O22"/>
  <c r="P22"/>
  <c r="N22"/>
  <c r="O18"/>
  <c r="P18"/>
  <c r="N18"/>
  <c r="O14"/>
  <c r="P14"/>
  <c r="T14" s="1"/>
  <c r="N14"/>
  <c r="O10"/>
  <c r="P10"/>
  <c r="N10"/>
  <c r="P71"/>
  <c r="N71"/>
  <c r="O71"/>
  <c r="P67"/>
  <c r="N67"/>
  <c r="O67"/>
  <c r="P63"/>
  <c r="T63" s="1"/>
  <c r="N63"/>
  <c r="O63"/>
  <c r="P59"/>
  <c r="N59"/>
  <c r="O59"/>
  <c r="P55"/>
  <c r="N55"/>
  <c r="O55"/>
  <c r="P51"/>
  <c r="T51" s="1"/>
  <c r="N51"/>
  <c r="O51"/>
  <c r="P47"/>
  <c r="T47" s="1"/>
  <c r="N47"/>
  <c r="O47"/>
  <c r="P43"/>
  <c r="T43" s="1"/>
  <c r="N43"/>
  <c r="O43"/>
  <c r="P39"/>
  <c r="N39"/>
  <c r="O39"/>
  <c r="P35"/>
  <c r="T35" s="1"/>
  <c r="N35"/>
  <c r="O35"/>
  <c r="P31"/>
  <c r="N31"/>
  <c r="O31"/>
  <c r="P27"/>
  <c r="N27"/>
  <c r="O27"/>
  <c r="P23"/>
  <c r="N23"/>
  <c r="O23"/>
  <c r="P19"/>
  <c r="T19" s="1"/>
  <c r="N19"/>
  <c r="O19"/>
  <c r="P15"/>
  <c r="T15" s="1"/>
  <c r="N15"/>
  <c r="O15"/>
  <c r="P11"/>
  <c r="N11"/>
  <c r="O11"/>
  <c r="O68"/>
  <c r="P68"/>
  <c r="N68"/>
  <c r="O60"/>
  <c r="P60"/>
  <c r="N60"/>
  <c r="O52"/>
  <c r="P52"/>
  <c r="N52"/>
  <c r="O48"/>
  <c r="P48"/>
  <c r="N48"/>
  <c r="O44"/>
  <c r="P44"/>
  <c r="N44"/>
  <c r="O40"/>
  <c r="P40"/>
  <c r="T40" s="1"/>
  <c r="N40"/>
  <c r="O36"/>
  <c r="P36"/>
  <c r="T36" s="1"/>
  <c r="N36"/>
  <c r="O32"/>
  <c r="P32"/>
  <c r="N32"/>
  <c r="O28"/>
  <c r="P28"/>
  <c r="N28"/>
  <c r="O24"/>
  <c r="P24"/>
  <c r="T24" s="1"/>
  <c r="N24"/>
  <c r="O20"/>
  <c r="P20"/>
  <c r="T20" s="1"/>
  <c r="N20"/>
  <c r="O16"/>
  <c r="P16"/>
  <c r="T16" s="1"/>
  <c r="N16"/>
  <c r="O12"/>
  <c r="P12"/>
  <c r="N12"/>
  <c r="P73"/>
  <c r="T73" s="1"/>
  <c r="N73"/>
  <c r="O73"/>
  <c r="P69"/>
  <c r="N69"/>
  <c r="O69"/>
  <c r="P65"/>
  <c r="N65"/>
  <c r="O65"/>
  <c r="P61"/>
  <c r="N61"/>
  <c r="O61"/>
  <c r="P57"/>
  <c r="N57"/>
  <c r="O57"/>
  <c r="P53"/>
  <c r="N53"/>
  <c r="O53"/>
  <c r="P49"/>
  <c r="N49"/>
  <c r="O49"/>
  <c r="P45"/>
  <c r="T45" s="1"/>
  <c r="N45"/>
  <c r="O45"/>
  <c r="P41"/>
  <c r="T41" s="1"/>
  <c r="N41"/>
  <c r="O41"/>
  <c r="P37"/>
  <c r="N37"/>
  <c r="O37"/>
  <c r="P33"/>
  <c r="N33"/>
  <c r="O33"/>
  <c r="P29"/>
  <c r="T29" s="1"/>
  <c r="N29"/>
  <c r="O29"/>
  <c r="P25"/>
  <c r="T25" s="1"/>
  <c r="N25"/>
  <c r="O25"/>
  <c r="P21"/>
  <c r="T21" s="1"/>
  <c r="N21"/>
  <c r="O21"/>
  <c r="P17"/>
  <c r="N17"/>
  <c r="O17"/>
  <c r="P13"/>
  <c r="T13" s="1"/>
  <c r="N13"/>
  <c r="O13"/>
  <c r="P9"/>
  <c r="N9"/>
  <c r="O9"/>
  <c r="O74" i="2"/>
  <c r="P74"/>
  <c r="T74" s="1"/>
  <c r="N74"/>
  <c r="O70"/>
  <c r="P70"/>
  <c r="N70"/>
  <c r="O66"/>
  <c r="P66"/>
  <c r="N66"/>
  <c r="O62"/>
  <c r="P62"/>
  <c r="N62"/>
  <c r="O58"/>
  <c r="P58"/>
  <c r="N58"/>
  <c r="O54"/>
  <c r="P54"/>
  <c r="N54"/>
  <c r="O50"/>
  <c r="P50"/>
  <c r="N50"/>
  <c r="O46"/>
  <c r="P46"/>
  <c r="T46" s="1"/>
  <c r="N46"/>
  <c r="O42"/>
  <c r="P42"/>
  <c r="N42"/>
  <c r="O38"/>
  <c r="P38"/>
  <c r="N38"/>
  <c r="O34"/>
  <c r="P34"/>
  <c r="N34"/>
  <c r="O30"/>
  <c r="P30"/>
  <c r="N30"/>
  <c r="O26"/>
  <c r="P26"/>
  <c r="N26"/>
  <c r="O22"/>
  <c r="P22"/>
  <c r="N22"/>
  <c r="O18"/>
  <c r="P18"/>
  <c r="N18"/>
  <c r="O14"/>
  <c r="P14"/>
  <c r="N14"/>
  <c r="O10"/>
  <c r="P10"/>
  <c r="N10"/>
  <c r="P73"/>
  <c r="N73"/>
  <c r="O73"/>
  <c r="P69"/>
  <c r="N69"/>
  <c r="O69"/>
  <c r="P65"/>
  <c r="T65" s="1"/>
  <c r="N65"/>
  <c r="O65"/>
  <c r="P61"/>
  <c r="N61"/>
  <c r="O61"/>
  <c r="P57"/>
  <c r="N57"/>
  <c r="O57"/>
  <c r="P53"/>
  <c r="N53"/>
  <c r="O53"/>
  <c r="P49"/>
  <c r="T49" s="1"/>
  <c r="N49"/>
  <c r="O49"/>
  <c r="P45"/>
  <c r="N45"/>
  <c r="O45"/>
  <c r="P41"/>
  <c r="N41"/>
  <c r="O41"/>
  <c r="P37"/>
  <c r="N37"/>
  <c r="O37"/>
  <c r="P33"/>
  <c r="T33" s="1"/>
  <c r="N33"/>
  <c r="O33"/>
  <c r="P29"/>
  <c r="N29"/>
  <c r="O29"/>
  <c r="P25"/>
  <c r="T25" s="1"/>
  <c r="N25"/>
  <c r="O25"/>
  <c r="P21"/>
  <c r="T21" s="1"/>
  <c r="N21"/>
  <c r="O21"/>
  <c r="P17"/>
  <c r="N17"/>
  <c r="O17"/>
  <c r="P13"/>
  <c r="N13"/>
  <c r="O13"/>
  <c r="O76"/>
  <c r="P76"/>
  <c r="N76"/>
  <c r="O72"/>
  <c r="P72"/>
  <c r="N72"/>
  <c r="O68"/>
  <c r="P68"/>
  <c r="N68"/>
  <c r="O64"/>
  <c r="P64"/>
  <c r="N64"/>
  <c r="O60"/>
  <c r="P60"/>
  <c r="N60"/>
  <c r="O56"/>
  <c r="P56"/>
  <c r="N56"/>
  <c r="O52"/>
  <c r="P52"/>
  <c r="N52"/>
  <c r="O48"/>
  <c r="P48"/>
  <c r="N48"/>
  <c r="O44"/>
  <c r="P44"/>
  <c r="T44" s="1"/>
  <c r="N44"/>
  <c r="O40"/>
  <c r="P40"/>
  <c r="T40" s="1"/>
  <c r="N40"/>
  <c r="O36"/>
  <c r="P36"/>
  <c r="N36"/>
  <c r="O32"/>
  <c r="P32"/>
  <c r="T32" s="1"/>
  <c r="N32"/>
  <c r="O28"/>
  <c r="P28"/>
  <c r="N28"/>
  <c r="O24"/>
  <c r="P24"/>
  <c r="T24" s="1"/>
  <c r="N24"/>
  <c r="O20"/>
  <c r="P20"/>
  <c r="N20"/>
  <c r="O16"/>
  <c r="P16"/>
  <c r="T16" s="1"/>
  <c r="N16"/>
  <c r="O12"/>
  <c r="P12"/>
  <c r="N12"/>
  <c r="P75"/>
  <c r="T75" s="1"/>
  <c r="N75"/>
  <c r="O75"/>
  <c r="P71"/>
  <c r="T71" s="1"/>
  <c r="N71"/>
  <c r="O71"/>
  <c r="P67"/>
  <c r="T67" s="1"/>
  <c r="N67"/>
  <c r="O67"/>
  <c r="P63"/>
  <c r="N63"/>
  <c r="O63"/>
  <c r="P59"/>
  <c r="T59" s="1"/>
  <c r="N59"/>
  <c r="O59"/>
  <c r="P55"/>
  <c r="T55" s="1"/>
  <c r="N55"/>
  <c r="O55"/>
  <c r="P51"/>
  <c r="T51" s="1"/>
  <c r="N51"/>
  <c r="O51"/>
  <c r="P47"/>
  <c r="N47"/>
  <c r="O47"/>
  <c r="P43"/>
  <c r="T43" s="1"/>
  <c r="N43"/>
  <c r="O43"/>
  <c r="P39"/>
  <c r="T39" s="1"/>
  <c r="N39"/>
  <c r="O39"/>
  <c r="P35"/>
  <c r="N35"/>
  <c r="O35"/>
  <c r="P31"/>
  <c r="N31"/>
  <c r="O31"/>
  <c r="P27"/>
  <c r="N27"/>
  <c r="O27"/>
  <c r="P23"/>
  <c r="T23" s="1"/>
  <c r="N23"/>
  <c r="O23"/>
  <c r="P19"/>
  <c r="T19" s="1"/>
  <c r="N19"/>
  <c r="O19"/>
  <c r="P15"/>
  <c r="T15" s="1"/>
  <c r="N15"/>
  <c r="O15"/>
  <c r="P11"/>
  <c r="T11" s="1"/>
  <c r="N11"/>
  <c r="O11"/>
  <c r="T75" i="1"/>
  <c r="T67"/>
  <c r="T59"/>
  <c r="T73"/>
  <c r="T69"/>
  <c r="T65"/>
  <c r="T61"/>
  <c r="T57"/>
  <c r="T53"/>
  <c r="T49"/>
  <c r="T45"/>
  <c r="T41"/>
  <c r="T37"/>
  <c r="T33"/>
  <c r="T29"/>
  <c r="T25"/>
  <c r="T21"/>
  <c r="T17"/>
  <c r="T13"/>
  <c r="T72"/>
  <c r="T68"/>
  <c r="T64"/>
  <c r="T60"/>
  <c r="T56"/>
  <c r="T52"/>
  <c r="T48"/>
  <c r="T44"/>
  <c r="T40"/>
  <c r="T36"/>
  <c r="T32"/>
  <c r="T28"/>
  <c r="T24"/>
  <c r="T20"/>
  <c r="T16"/>
  <c r="T12"/>
  <c r="T71"/>
  <c r="T63"/>
  <c r="T55"/>
  <c r="T51"/>
  <c r="T47"/>
  <c r="T43"/>
  <c r="T39"/>
  <c r="T35"/>
  <c r="T31"/>
  <c r="T27"/>
  <c r="T23"/>
  <c r="T19"/>
  <c r="T15"/>
  <c r="T11"/>
  <c r="T74"/>
  <c r="T70"/>
  <c r="T66"/>
  <c r="T62"/>
  <c r="T58"/>
  <c r="T54"/>
  <c r="T50"/>
  <c r="T46"/>
  <c r="T42"/>
  <c r="T38"/>
  <c r="T34"/>
  <c r="T30"/>
  <c r="T26"/>
  <c r="T22"/>
  <c r="T18"/>
  <c r="T14"/>
  <c r="T10"/>
  <c r="T9"/>
  <c r="O73"/>
  <c r="N73"/>
  <c r="O69"/>
  <c r="N69"/>
  <c r="O65"/>
  <c r="N65"/>
  <c r="O61"/>
  <c r="N61"/>
  <c r="O57"/>
  <c r="N57"/>
  <c r="O53"/>
  <c r="N53"/>
  <c r="O49"/>
  <c r="N49"/>
  <c r="O45"/>
  <c r="N45"/>
  <c r="O41"/>
  <c r="N41"/>
  <c r="O37"/>
  <c r="N37"/>
  <c r="O33"/>
  <c r="N33"/>
  <c r="O29"/>
  <c r="N29"/>
  <c r="O25"/>
  <c r="N25"/>
  <c r="O21"/>
  <c r="N21"/>
  <c r="O17"/>
  <c r="N17"/>
  <c r="O13"/>
  <c r="N13"/>
  <c r="N9"/>
  <c r="O9"/>
  <c r="O72"/>
  <c r="N72"/>
  <c r="O68"/>
  <c r="N68"/>
  <c r="O64"/>
  <c r="N64"/>
  <c r="O60"/>
  <c r="N60"/>
  <c r="O56"/>
  <c r="N56"/>
  <c r="O52"/>
  <c r="N52"/>
  <c r="O48"/>
  <c r="N48"/>
  <c r="O44"/>
  <c r="N44"/>
  <c r="O40"/>
  <c r="N40"/>
  <c r="O36"/>
  <c r="N36"/>
  <c r="O32"/>
  <c r="N32"/>
  <c r="O28"/>
  <c r="N28"/>
  <c r="O24"/>
  <c r="N24"/>
  <c r="O20"/>
  <c r="N20"/>
  <c r="O16"/>
  <c r="N16"/>
  <c r="O12"/>
  <c r="N12"/>
  <c r="N10"/>
  <c r="O10"/>
  <c r="O75"/>
  <c r="N75"/>
  <c r="O71"/>
  <c r="N71"/>
  <c r="O67"/>
  <c r="N67"/>
  <c r="O63"/>
  <c r="N63"/>
  <c r="O59"/>
  <c r="N59"/>
  <c r="O55"/>
  <c r="N55"/>
  <c r="O51"/>
  <c r="N51"/>
  <c r="O47"/>
  <c r="N47"/>
  <c r="O43"/>
  <c r="N43"/>
  <c r="O39"/>
  <c r="N39"/>
  <c r="O35"/>
  <c r="N35"/>
  <c r="O31"/>
  <c r="N31"/>
  <c r="O27"/>
  <c r="N27"/>
  <c r="O23"/>
  <c r="N23"/>
  <c r="O19"/>
  <c r="N19"/>
  <c r="O15"/>
  <c r="N15"/>
  <c r="O11"/>
  <c r="N11"/>
  <c r="O74"/>
  <c r="N74"/>
  <c r="O70"/>
  <c r="N70"/>
  <c r="O66"/>
  <c r="N66"/>
  <c r="O62"/>
  <c r="N62"/>
  <c r="O58"/>
  <c r="N58"/>
  <c r="O54"/>
  <c r="N54"/>
  <c r="O50"/>
  <c r="N50"/>
  <c r="O46"/>
  <c r="N46"/>
  <c r="O42"/>
  <c r="N42"/>
  <c r="O38"/>
  <c r="N38"/>
  <c r="O34"/>
  <c r="N34"/>
  <c r="O30"/>
  <c r="N30"/>
  <c r="O26"/>
  <c r="N26"/>
  <c r="O22"/>
  <c r="N22"/>
  <c r="O18"/>
  <c r="N18"/>
  <c r="O14"/>
  <c r="N14"/>
  <c r="T72" i="4" l="1"/>
  <c r="T71"/>
  <c r="T68"/>
  <c r="T66"/>
  <c r="T65"/>
  <c r="T62"/>
  <c r="T61"/>
  <c r="T55"/>
  <c r="T43"/>
  <c r="T36"/>
  <c r="T34"/>
  <c r="T25"/>
  <c r="T23"/>
  <c r="T14"/>
  <c r="T71" i="3"/>
  <c r="T67"/>
  <c r="T66"/>
  <c r="T62"/>
  <c r="T61"/>
  <c r="T56"/>
  <c r="T55"/>
  <c r="T48"/>
  <c r="T32"/>
  <c r="T23"/>
  <c r="T18"/>
  <c r="T64" i="2"/>
  <c r="T58"/>
  <c r="T53"/>
  <c r="T52"/>
  <c r="T48"/>
  <c r="T42"/>
  <c r="T37"/>
  <c r="T30"/>
  <c r="T17"/>
  <c r="T46" i="4"/>
  <c r="T41"/>
  <c r="T20"/>
  <c r="T59"/>
  <c r="T18"/>
  <c r="T17"/>
  <c r="T49"/>
  <c r="T44"/>
  <c r="T60"/>
  <c r="T19"/>
  <c r="T35"/>
  <c r="T67"/>
  <c r="T10"/>
  <c r="T26"/>
  <c r="T42"/>
  <c r="T58"/>
  <c r="T74"/>
  <c r="T57"/>
  <c r="T52"/>
  <c r="T27"/>
  <c r="T75"/>
  <c r="T50"/>
  <c r="T13"/>
  <c r="T29"/>
  <c r="T40"/>
  <c r="T56"/>
  <c r="T15"/>
  <c r="T31"/>
  <c r="T47"/>
  <c r="T22"/>
  <c r="T38"/>
  <c r="T54"/>
  <c r="T70"/>
  <c r="T52" i="3"/>
  <c r="T60"/>
  <c r="T34"/>
  <c r="T50"/>
  <c r="T64"/>
  <c r="T17"/>
  <c r="T33"/>
  <c r="T49"/>
  <c r="T65"/>
  <c r="T12"/>
  <c r="T28"/>
  <c r="T44"/>
  <c r="T68"/>
  <c r="T11"/>
  <c r="T27"/>
  <c r="T59"/>
  <c r="T22"/>
  <c r="T38"/>
  <c r="T54"/>
  <c r="T70"/>
  <c r="T72"/>
  <c r="T57"/>
  <c r="T39"/>
  <c r="T37"/>
  <c r="T53"/>
  <c r="T69"/>
  <c r="T31"/>
  <c r="T10"/>
  <c r="T26"/>
  <c r="T42"/>
  <c r="T58"/>
  <c r="T74"/>
  <c r="T36" i="2"/>
  <c r="T14"/>
  <c r="T31"/>
  <c r="T47"/>
  <c r="T63"/>
  <c r="T56"/>
  <c r="T72"/>
  <c r="T41"/>
  <c r="T57"/>
  <c r="T73"/>
  <c r="T18"/>
  <c r="T34"/>
  <c r="T50"/>
  <c r="T66"/>
  <c r="T61"/>
  <c r="T9"/>
  <c r="T26"/>
  <c r="T27"/>
  <c r="T20"/>
  <c r="T68"/>
  <c r="T69"/>
  <c r="T62"/>
  <c r="T35"/>
  <c r="T12"/>
  <c r="T28"/>
  <c r="T60"/>
  <c r="T76"/>
  <c r="T13"/>
  <c r="T29"/>
  <c r="T45"/>
  <c r="T22"/>
  <c r="T38"/>
  <c r="T54"/>
  <c r="T70"/>
  <c r="L80" i="4"/>
  <c r="L79"/>
  <c r="Z7"/>
  <c r="T9"/>
  <c r="Y7"/>
  <c r="AB7"/>
  <c r="X7"/>
  <c r="L79" i="3"/>
  <c r="L78"/>
  <c r="X7"/>
  <c r="T9"/>
  <c r="Y7"/>
  <c r="AB7"/>
  <c r="Z7"/>
  <c r="T10" i="2"/>
  <c r="L80"/>
  <c r="AB7"/>
  <c r="L81"/>
  <c r="Z7"/>
  <c r="Y7"/>
  <c r="X7"/>
  <c r="Y7" i="1"/>
  <c r="Z7"/>
  <c r="X7"/>
  <c r="L80"/>
  <c r="AB7"/>
  <c r="L79"/>
  <c r="AH7"/>
  <c r="D79" s="1"/>
  <c r="D82"/>
  <c r="D80"/>
  <c r="AF7"/>
  <c r="AD7"/>
  <c r="AF7" i="4" l="1"/>
  <c r="AD7"/>
  <c r="D82"/>
  <c r="D80"/>
  <c r="AH7"/>
  <c r="AH7" i="3"/>
  <c r="D81"/>
  <c r="D79"/>
  <c r="AF7"/>
  <c r="AD7"/>
  <c r="AF7" i="2"/>
  <c r="D83"/>
  <c r="AH7"/>
  <c r="AD7"/>
  <c r="D81"/>
  <c r="W7" i="1"/>
  <c r="D79" i="4" l="1"/>
  <c r="W7"/>
  <c r="AI7" s="1"/>
  <c r="W7" i="3"/>
  <c r="D78"/>
  <c r="D80" i="2"/>
  <c r="W7"/>
  <c r="AG7" s="1"/>
  <c r="AG7" i="1"/>
  <c r="L78"/>
  <c r="D78"/>
  <c r="AC7"/>
  <c r="AI7"/>
  <c r="AA7"/>
  <c r="AE7"/>
  <c r="AG7" i="4" l="1"/>
  <c r="L78"/>
  <c r="D78"/>
  <c r="AA7"/>
  <c r="AC7"/>
  <c r="AE7"/>
  <c r="L77" i="3"/>
  <c r="D77"/>
  <c r="AA7"/>
  <c r="AC7"/>
  <c r="AI7"/>
  <c r="AE7"/>
  <c r="AG7"/>
  <c r="AE7" i="2"/>
  <c r="L79"/>
  <c r="D79"/>
  <c r="AA7"/>
  <c r="AC7"/>
  <c r="AI7"/>
</calcChain>
</file>

<file path=xl/sharedStrings.xml><?xml version="1.0" encoding="utf-8"?>
<sst xmlns="http://schemas.openxmlformats.org/spreadsheetml/2006/main" count="2131" uniqueCount="863">
  <si>
    <t>HỌC VIỆN CÔNG NGHỆ BƯU CHÍNH VIỄN THÔNG</t>
  </si>
  <si>
    <t>TRUNG TÂM KHẢO THÍ VÀ ĐẢM BẢO CHẤT LƯỢNG GIÁO DỤC</t>
  </si>
  <si>
    <t>Học phần:</t>
  </si>
  <si>
    <t>Số tín chỉ:</t>
  </si>
  <si>
    <t>Số
TT</t>
  </si>
  <si>
    <t>Mã SV</t>
  </si>
  <si>
    <t>Họ và tên</t>
  </si>
  <si>
    <t>Ngày sinh</t>
  </si>
  <si>
    <t>Lớp</t>
  </si>
  <si>
    <t>Điểm CC</t>
  </si>
  <si>
    <t>Điểm TBKT</t>
  </si>
  <si>
    <t>Điểm TN-TH</t>
  </si>
  <si>
    <t>Điểm BTTL</t>
  </si>
  <si>
    <t>Điểm
THI</t>
  </si>
  <si>
    <t>Điểm
KTHP</t>
  </si>
  <si>
    <t>Điểm hệ
chữ</t>
  </si>
  <si>
    <t>Xếp loại</t>
  </si>
  <si>
    <t>Ghi chú</t>
  </si>
  <si>
    <t>Phòng thi</t>
  </si>
  <si>
    <t>KT</t>
  </si>
  <si>
    <t>CC</t>
  </si>
  <si>
    <t>ĐCT</t>
  </si>
  <si>
    <t>Tỷ lệ</t>
  </si>
  <si>
    <t>SL</t>
  </si>
  <si>
    <t>Trọng số:</t>
  </si>
  <si>
    <t/>
  </si>
  <si>
    <t>Ghi chú:</t>
  </si>
  <si>
    <t>- Số SV theo DS:</t>
  </si>
  <si>
    <t>SV</t>
  </si>
  <si>
    <t>- Số SV dự thi:</t>
  </si>
  <si>
    <t>- Số SV thi đạt:</t>
  </si>
  <si>
    <t>- Số SV vắng thi:</t>
  </si>
  <si>
    <t>Thi đạt</t>
  </si>
  <si>
    <t>Thi lại</t>
  </si>
  <si>
    <t>Học lại</t>
  </si>
  <si>
    <t>Vắng thi</t>
  </si>
  <si>
    <t>Vi phạm quy chế thi</t>
  </si>
  <si>
    <t>Sỹ số</t>
  </si>
  <si>
    <t>Học phần</t>
  </si>
  <si>
    <t>- Số SV thi không đạt:</t>
  </si>
  <si>
    <t>- Số SV vắng thi có phép:</t>
  </si>
  <si>
    <t>- Số SV thi lại:</t>
  </si>
  <si>
    <t>Thi lần 1 học kỳ I năm học 2017 - 2018</t>
  </si>
  <si>
    <t>Quản lý dự án phần mềm</t>
  </si>
  <si>
    <t>Nhóm: INT1450-01</t>
  </si>
  <si>
    <t>B14DCCN123</t>
  </si>
  <si>
    <t>Nguyễn Quốc</t>
  </si>
  <si>
    <t>Anh</t>
  </si>
  <si>
    <t>26/01/1996</t>
  </si>
  <si>
    <t>D14CQCN07-B</t>
  </si>
  <si>
    <t>B14DCCN258</t>
  </si>
  <si>
    <t>Hoàng Thị Tú</t>
  </si>
  <si>
    <t>30/10/1995</t>
  </si>
  <si>
    <t>D14CQCN03-B</t>
  </si>
  <si>
    <t>B14DCCN257</t>
  </si>
  <si>
    <t>Trịnh Quỳnh</t>
  </si>
  <si>
    <t>17/12/1995</t>
  </si>
  <si>
    <t>D14CQCN02-B</t>
  </si>
  <si>
    <t>B14DCCN038</t>
  </si>
  <si>
    <t>Hoàng Quốc</t>
  </si>
  <si>
    <t>Cường</t>
  </si>
  <si>
    <t>10/04/1996</t>
  </si>
  <si>
    <t>D14CQCN06-B</t>
  </si>
  <si>
    <t>B14DCCN444</t>
  </si>
  <si>
    <t>Đỗ Tiến</t>
  </si>
  <si>
    <t>Đạt</t>
  </si>
  <si>
    <t>31/12/1995</t>
  </si>
  <si>
    <t>B14DCCN163</t>
  </si>
  <si>
    <t>Trịnh Giang</t>
  </si>
  <si>
    <t>Đông</t>
  </si>
  <si>
    <t>02/02/1996</t>
  </si>
  <si>
    <t>D14CQCN04-B</t>
  </si>
  <si>
    <t>B14DCCN408</t>
  </si>
  <si>
    <t>Nguyễn Minh</t>
  </si>
  <si>
    <t>Đức</t>
  </si>
  <si>
    <t>24/03/1996</t>
  </si>
  <si>
    <t>B14DCCN417</t>
  </si>
  <si>
    <t>Phạm Vũ Ngọc</t>
  </si>
  <si>
    <t>Duy</t>
  </si>
  <si>
    <t>27/11/1996</t>
  </si>
  <si>
    <t>B14DCCN427</t>
  </si>
  <si>
    <t>Nguyễn Thị Hồng</t>
  </si>
  <si>
    <t>Gấm</t>
  </si>
  <si>
    <t>06/04/1996</t>
  </si>
  <si>
    <t>B14DCCN403</t>
  </si>
  <si>
    <t>Lê Ngọc</t>
  </si>
  <si>
    <t>Giang</t>
  </si>
  <si>
    <t>02/12/1996</t>
  </si>
  <si>
    <t>B14DCCN742</t>
  </si>
  <si>
    <t>Trịnh Thị</t>
  </si>
  <si>
    <t>25/10/1995</t>
  </si>
  <si>
    <t>D14CQCN08-B</t>
  </si>
  <si>
    <t>B14DCCN210</t>
  </si>
  <si>
    <t>Nguyễn Thị</t>
  </si>
  <si>
    <t>Hà</t>
  </si>
  <si>
    <t>11/05/1995</t>
  </si>
  <si>
    <t>B14DCCN589</t>
  </si>
  <si>
    <t>Ngô Thị</t>
  </si>
  <si>
    <t>Hiền</t>
  </si>
  <si>
    <t>20/11/1995</t>
  </si>
  <si>
    <t>B14DCCN195</t>
  </si>
  <si>
    <t>Nguyễn Trung</t>
  </si>
  <si>
    <t>Hiếu</t>
  </si>
  <si>
    <t>11/01/1996</t>
  </si>
  <si>
    <t>B14DCCN223</t>
  </si>
  <si>
    <t>Chu Trọng</t>
  </si>
  <si>
    <t>01/10/1996</t>
  </si>
  <si>
    <t>B14DCCN277</t>
  </si>
  <si>
    <t>Vũ Quang</t>
  </si>
  <si>
    <t>29/02/1996</t>
  </si>
  <si>
    <t>B14DCCN512</t>
  </si>
  <si>
    <t>Dương Thị</t>
  </si>
  <si>
    <t>Hoa</t>
  </si>
  <si>
    <t>27/10/1996</t>
  </si>
  <si>
    <t>D14CQCN05-B</t>
  </si>
  <si>
    <t>B14DCCN387</t>
  </si>
  <si>
    <t>Hòa</t>
  </si>
  <si>
    <t>08/01/1996</t>
  </si>
  <si>
    <t>B14DCCN324</t>
  </si>
  <si>
    <t>Lê Thị</t>
  </si>
  <si>
    <t>25/04/1996</t>
  </si>
  <si>
    <t>B14DCCN361</t>
  </si>
  <si>
    <t>Trần Minh</t>
  </si>
  <si>
    <t>Hoàng</t>
  </si>
  <si>
    <t>16/01/1996</t>
  </si>
  <si>
    <t>B14DCCN481</t>
  </si>
  <si>
    <t>Tô Nhật</t>
  </si>
  <si>
    <t>02/08/1995</t>
  </si>
  <si>
    <t>B14DCCN703</t>
  </si>
  <si>
    <t>Trần Thị</t>
  </si>
  <si>
    <t>Huệ</t>
  </si>
  <si>
    <t>21/09/1996</t>
  </si>
  <si>
    <t>B14DCCN450</t>
  </si>
  <si>
    <t>Phạm Phi</t>
  </si>
  <si>
    <t>Hùng</t>
  </si>
  <si>
    <t>02/07/1992</t>
  </si>
  <si>
    <t>B14DCCN745</t>
  </si>
  <si>
    <t>Lê Mạnh</t>
  </si>
  <si>
    <t>07/02/1996</t>
  </si>
  <si>
    <t>B14DCCN014</t>
  </si>
  <si>
    <t>Đoàn Thị</t>
  </si>
  <si>
    <t>Hương</t>
  </si>
  <si>
    <t>30/06/1996</t>
  </si>
  <si>
    <t>B14DCCN290</t>
  </si>
  <si>
    <t>Nguyễn Mai</t>
  </si>
  <si>
    <t>31/10/1996</t>
  </si>
  <si>
    <t>B14DCCN359</t>
  </si>
  <si>
    <t>Nguyễn Quang</t>
  </si>
  <si>
    <t>Huy</t>
  </si>
  <si>
    <t>04/11/1996</t>
  </si>
  <si>
    <t>B14DCCN234</t>
  </si>
  <si>
    <t>Tạ Đình</t>
  </si>
  <si>
    <t>02/03/1996</t>
  </si>
  <si>
    <t>B14DCCN282</t>
  </si>
  <si>
    <t>Bùi Quang</t>
  </si>
  <si>
    <t>26/02/1996</t>
  </si>
  <si>
    <t>B14DCCN110</t>
  </si>
  <si>
    <t>Nguyễn Văn</t>
  </si>
  <si>
    <t>Khoa</t>
  </si>
  <si>
    <t>08/05/1996</t>
  </si>
  <si>
    <t>B14DCCN151</t>
  </si>
  <si>
    <t>Lê Đình</t>
  </si>
  <si>
    <t>Lâm</t>
  </si>
  <si>
    <t>01/08/1996</t>
  </si>
  <si>
    <t>B12DCCN445</t>
  </si>
  <si>
    <t>Đỗ Phi</t>
  </si>
  <si>
    <t>Long</t>
  </si>
  <si>
    <t>24/08/1993</t>
  </si>
  <si>
    <t>D12CNPM5</t>
  </si>
  <si>
    <t>B14DCCN486</t>
  </si>
  <si>
    <t>Vũ Thành</t>
  </si>
  <si>
    <t>14/08/1996</t>
  </si>
  <si>
    <t>B14DCCN594</t>
  </si>
  <si>
    <t>Nga</t>
  </si>
  <si>
    <t>18/08/1996</t>
  </si>
  <si>
    <t>B14DCCN332</t>
  </si>
  <si>
    <t>Lê Thị Thúy</t>
  </si>
  <si>
    <t>15/07/1996</t>
  </si>
  <si>
    <t>B14DCCN313</t>
  </si>
  <si>
    <t>Đào Tuấn</t>
  </si>
  <si>
    <t>Nghĩa</t>
  </si>
  <si>
    <t>22/12/1996</t>
  </si>
  <si>
    <t>B14DCCN271</t>
  </si>
  <si>
    <t>Ngọc</t>
  </si>
  <si>
    <t>09/04/1996</t>
  </si>
  <si>
    <t>B14DCCN721</t>
  </si>
  <si>
    <t>Nhung</t>
  </si>
  <si>
    <t>25/02/1995</t>
  </si>
  <si>
    <t>B14DCCN375</t>
  </si>
  <si>
    <t>Trương Thanh</t>
  </si>
  <si>
    <t>Phong</t>
  </si>
  <si>
    <t>08/12/1996</t>
  </si>
  <si>
    <t>B14DCCN333</t>
  </si>
  <si>
    <t>Hoàng Trung</t>
  </si>
  <si>
    <t>18/03/1996</t>
  </si>
  <si>
    <t>B14DCCN696</t>
  </si>
  <si>
    <t>Nguyễn Trọng</t>
  </si>
  <si>
    <t>Phú</t>
  </si>
  <si>
    <t>08/10/1996</t>
  </si>
  <si>
    <t>B14DCCN103</t>
  </si>
  <si>
    <t>Nguyễn Mạnh</t>
  </si>
  <si>
    <t>Phúc</t>
  </si>
  <si>
    <t>21/08/1996</t>
  </si>
  <si>
    <t>B14DCCN128</t>
  </si>
  <si>
    <t>Hoàng Thị Lan</t>
  </si>
  <si>
    <t>Phương</t>
  </si>
  <si>
    <t>06/05/1996</t>
  </si>
  <si>
    <t>B14DCCN247</t>
  </si>
  <si>
    <t>Trần Hồng</t>
  </si>
  <si>
    <t>Quân</t>
  </si>
  <si>
    <t>19/01/1996</t>
  </si>
  <si>
    <t>B14DCCN021</t>
  </si>
  <si>
    <t>Vũ Ngọc</t>
  </si>
  <si>
    <t>Quang</t>
  </si>
  <si>
    <t>06/03/1996</t>
  </si>
  <si>
    <t>B14DCCN061</t>
  </si>
  <si>
    <t>12/09/1996</t>
  </si>
  <si>
    <t>B14DCCN794</t>
  </si>
  <si>
    <t>Nguyễn Ngọc</t>
  </si>
  <si>
    <t>Quyết</t>
  </si>
  <si>
    <t>06/10/1995</t>
  </si>
  <si>
    <t>B14DCCN147</t>
  </si>
  <si>
    <t>Lê Văn</t>
  </si>
  <si>
    <t>Sinh</t>
  </si>
  <si>
    <t>04/05/1996</t>
  </si>
  <si>
    <t>B14DCCN296</t>
  </si>
  <si>
    <t>Đào Thái</t>
  </si>
  <si>
    <t>Sơn</t>
  </si>
  <si>
    <t>14/09/1996</t>
  </si>
  <si>
    <t>B14DCCN429</t>
  </si>
  <si>
    <t>Ngô Văn</t>
  </si>
  <si>
    <t>Tài</t>
  </si>
  <si>
    <t>16/04/1996</t>
  </si>
  <si>
    <t>B14DCCN488</t>
  </si>
  <si>
    <t>Nguyễn Hồng</t>
  </si>
  <si>
    <t>Thái</t>
  </si>
  <si>
    <t>31/08/1996</t>
  </si>
  <si>
    <t>B14DCCN175</t>
  </si>
  <si>
    <t>Triệu Văn</t>
  </si>
  <si>
    <t>Thân</t>
  </si>
  <si>
    <t>25/03/1992</t>
  </si>
  <si>
    <t>B14DCCN761</t>
  </si>
  <si>
    <t>Dương Phương</t>
  </si>
  <si>
    <t>Thảo</t>
  </si>
  <si>
    <t>16/10/1996</t>
  </si>
  <si>
    <t>B14DCCN122</t>
  </si>
  <si>
    <t>Lê Phương</t>
  </si>
  <si>
    <t>23/11/1996</t>
  </si>
  <si>
    <t>B14DCCN536</t>
  </si>
  <si>
    <t>Đinh Trọng</t>
  </si>
  <si>
    <t>Thiện</t>
  </si>
  <si>
    <t>10/10/1996</t>
  </si>
  <si>
    <t>B14DCCN433</t>
  </si>
  <si>
    <t>Bùi Gia</t>
  </si>
  <si>
    <t>Thịnh</t>
  </si>
  <si>
    <t>28/12/1996</t>
  </si>
  <si>
    <t>B14DCCN022</t>
  </si>
  <si>
    <t>Vũ Văn</t>
  </si>
  <si>
    <t>Thủy</t>
  </si>
  <si>
    <t>12/12/1996</t>
  </si>
  <si>
    <t>B14DCCN772</t>
  </si>
  <si>
    <t>Nguyễn Thị Huyền</t>
  </si>
  <si>
    <t>Trang</t>
  </si>
  <si>
    <t>22/02/1996</t>
  </si>
  <si>
    <t>B14DCCN523</t>
  </si>
  <si>
    <t>Trần Quốc</t>
  </si>
  <si>
    <t>Trí</t>
  </si>
  <si>
    <t>01/04/1996</t>
  </si>
  <si>
    <t>B14DCCN778</t>
  </si>
  <si>
    <t>Bùi Hoàng Thanh</t>
  </si>
  <si>
    <t>Tuấn</t>
  </si>
  <si>
    <t>22/04/1996</t>
  </si>
  <si>
    <t>B14DCCN328</t>
  </si>
  <si>
    <t>Trần Anh</t>
  </si>
  <si>
    <t>20/06/1996</t>
  </si>
  <si>
    <t>D14CQCN01-B</t>
  </si>
  <si>
    <t>B14DCCN036</t>
  </si>
  <si>
    <t>Nguyễn Sơn</t>
  </si>
  <si>
    <t>Tùng</t>
  </si>
  <si>
    <t>28/11/1995</t>
  </si>
  <si>
    <t>B14DCCN199</t>
  </si>
  <si>
    <t>Tạ Thanh</t>
  </si>
  <si>
    <t>22/03/1996</t>
  </si>
  <si>
    <t>B14DCCN029</t>
  </si>
  <si>
    <t>Văn</t>
  </si>
  <si>
    <t>13/05/1996</t>
  </si>
  <si>
    <t>B14DCCN188</t>
  </si>
  <si>
    <t>Trần Văn</t>
  </si>
  <si>
    <t>Vĩ</t>
  </si>
  <si>
    <t>24/04/1996</t>
  </si>
  <si>
    <t>B14DCCN267</t>
  </si>
  <si>
    <t>Nguyễn Đình</t>
  </si>
  <si>
    <t>Vương</t>
  </si>
  <si>
    <t>05/07/1996</t>
  </si>
  <si>
    <t>B14DCCN521</t>
  </si>
  <si>
    <t>Yên</t>
  </si>
  <si>
    <t>06/12/1996</t>
  </si>
  <si>
    <t>B14DCCN732</t>
  </si>
  <si>
    <t>Đàm Minh</t>
  </si>
  <si>
    <t>25/09/1996</t>
  </si>
  <si>
    <t>B14DCCN243</t>
  </si>
  <si>
    <t>Bùi Ngọc</t>
  </si>
  <si>
    <t>Bảo</t>
  </si>
  <si>
    <t>27/02/1996</t>
  </si>
  <si>
    <t>B14DCCN348</t>
  </si>
  <si>
    <t>Hoàng Thành</t>
  </si>
  <si>
    <t>Công</t>
  </si>
  <si>
    <t>09/10/1996</t>
  </si>
  <si>
    <t>B14DCCN039</t>
  </si>
  <si>
    <t>Đặng Văn</t>
  </si>
  <si>
    <t>07/10/1996</t>
  </si>
  <si>
    <t>B12DCCN524</t>
  </si>
  <si>
    <t>Lany</t>
  </si>
  <si>
    <t>Douangchanh</t>
  </si>
  <si>
    <t>18/06/1995</t>
  </si>
  <si>
    <t>D12HTTT2</t>
  </si>
  <si>
    <t>B14DCCN354</t>
  </si>
  <si>
    <t>Nguyễn Bá</t>
  </si>
  <si>
    <t>01/11/1996</t>
  </si>
  <si>
    <t>B14DCCN315</t>
  </si>
  <si>
    <t>Ngô Nhật</t>
  </si>
  <si>
    <t>04/09/1996</t>
  </si>
  <si>
    <t>B14DCCN006</t>
  </si>
  <si>
    <t>Nguyễn Tuấn</t>
  </si>
  <si>
    <t>Dũng</t>
  </si>
  <si>
    <t>03/04/1996</t>
  </si>
  <si>
    <t>B14DCCN249</t>
  </si>
  <si>
    <t>21/06/1996</t>
  </si>
  <si>
    <t>B14DCCN010</t>
  </si>
  <si>
    <t>Dương</t>
  </si>
  <si>
    <t>10/06/1996</t>
  </si>
  <si>
    <t>B14DCCN404</t>
  </si>
  <si>
    <t>Đàm Văn</t>
  </si>
  <si>
    <t>Giáp</t>
  </si>
  <si>
    <t>13/04/1996</t>
  </si>
  <si>
    <t>B13DCCN467</t>
  </si>
  <si>
    <t>06/07/1995</t>
  </si>
  <si>
    <t>B14DCCN193</t>
  </si>
  <si>
    <t>Nguyễn Việt</t>
  </si>
  <si>
    <t>B14DCCN230</t>
  </si>
  <si>
    <t>Đỗ Thị Thanh</t>
  </si>
  <si>
    <t>07/09/1996</t>
  </si>
  <si>
    <t>B14DCCN222</t>
  </si>
  <si>
    <t>Phan Đại</t>
  </si>
  <si>
    <t>Hải</t>
  </si>
  <si>
    <t>27/11/1994</t>
  </si>
  <si>
    <t>B14DCCN434</t>
  </si>
  <si>
    <t>Lương Thị Hồng</t>
  </si>
  <si>
    <t>Hạnh</t>
  </si>
  <si>
    <t>12/11/1996</t>
  </si>
  <si>
    <t>B14DCCN714</t>
  </si>
  <si>
    <t>Phạm Ngọc</t>
  </si>
  <si>
    <t>23/08/1995</t>
  </si>
  <si>
    <t>B14DCCN043</t>
  </si>
  <si>
    <t>Đinh Văn</t>
  </si>
  <si>
    <t>B14DCCN003</t>
  </si>
  <si>
    <t>Vương Đình</t>
  </si>
  <si>
    <t>24/06/1996</t>
  </si>
  <si>
    <t>B14DCCN108</t>
  </si>
  <si>
    <t>Lê Danh</t>
  </si>
  <si>
    <t>07/11/1996</t>
  </si>
  <si>
    <t>B14DCCN467</t>
  </si>
  <si>
    <t>Đoàn Văn</t>
  </si>
  <si>
    <t>Học</t>
  </si>
  <si>
    <t>B14DCCN027</t>
  </si>
  <si>
    <t>Đỗ Thị</t>
  </si>
  <si>
    <t>Huế</t>
  </si>
  <si>
    <t>09/07/1996</t>
  </si>
  <si>
    <t>B14DCCN351</t>
  </si>
  <si>
    <t>Đỗ Khắc</t>
  </si>
  <si>
    <t>Hưng</t>
  </si>
  <si>
    <t>18/07/1994</t>
  </si>
  <si>
    <t>B14DCCN176</t>
  </si>
  <si>
    <t>Chu Đình</t>
  </si>
  <si>
    <t>03/06/1996</t>
  </si>
  <si>
    <t>B14DCCN105</t>
  </si>
  <si>
    <t>Nguyễn Mậu</t>
  </si>
  <si>
    <t>19/10/1996</t>
  </si>
  <si>
    <t>B14DCCN141</t>
  </si>
  <si>
    <t>20/05/1996</t>
  </si>
  <si>
    <t>B14DCCN213</t>
  </si>
  <si>
    <t>Phạm Trung</t>
  </si>
  <si>
    <t>Hướng</t>
  </si>
  <si>
    <t>07/05/1996</t>
  </si>
  <si>
    <t>B14DCCN449</t>
  </si>
  <si>
    <t>18/01/1996</t>
  </si>
  <si>
    <t>B14DCCN164</t>
  </si>
  <si>
    <t>Bùi Đức</t>
  </si>
  <si>
    <t>02/12/1995</t>
  </si>
  <si>
    <t>B14DCCN791</t>
  </si>
  <si>
    <t>Phan Lý</t>
  </si>
  <si>
    <t>Huỳnh</t>
  </si>
  <si>
    <t>08/06/1996</t>
  </si>
  <si>
    <t>B14DCCN381</t>
  </si>
  <si>
    <t>Phạm Tiến</t>
  </si>
  <si>
    <t>Khanh</t>
  </si>
  <si>
    <t>17/09/1996</t>
  </si>
  <si>
    <t>B14DCCN482</t>
  </si>
  <si>
    <t>Nguyễn Xuân</t>
  </si>
  <si>
    <t>Khánh</t>
  </si>
  <si>
    <t>20/03/1996</t>
  </si>
  <si>
    <t>B14DCCN177</t>
  </si>
  <si>
    <t>Phan Minh</t>
  </si>
  <si>
    <t>02/04/1996</t>
  </si>
  <si>
    <t>B14DCCN471</t>
  </si>
  <si>
    <t>Ngô Đức</t>
  </si>
  <si>
    <t>Kiên</t>
  </si>
  <si>
    <t>B14DCCN374</t>
  </si>
  <si>
    <t>Nguyễn Thành</t>
  </si>
  <si>
    <t>14/05/1996</t>
  </si>
  <si>
    <t>B14DCCN180</t>
  </si>
  <si>
    <t>Nguyễn Viết</t>
  </si>
  <si>
    <t>Lãm</t>
  </si>
  <si>
    <t>01/01/1996</t>
  </si>
  <si>
    <t>B14DCCN684</t>
  </si>
  <si>
    <t>Hoàng Thị</t>
  </si>
  <si>
    <t>Lan</t>
  </si>
  <si>
    <t>02/05/1996</t>
  </si>
  <si>
    <t>B14DCCN168</t>
  </si>
  <si>
    <t>Lê Công</t>
  </si>
  <si>
    <t>Liêm</t>
  </si>
  <si>
    <t>14/06/1996</t>
  </si>
  <si>
    <t>B14DCCN397</t>
  </si>
  <si>
    <t>Phạm Văn</t>
  </si>
  <si>
    <t>Linh</t>
  </si>
  <si>
    <t>22/05/1988</t>
  </si>
  <si>
    <t>B14DCCN080</t>
  </si>
  <si>
    <t>Trần Tuấn</t>
  </si>
  <si>
    <t>03/11/1996</t>
  </si>
  <si>
    <t>B14DCCN343</t>
  </si>
  <si>
    <t>Loan</t>
  </si>
  <si>
    <t>B14DCCN201</t>
  </si>
  <si>
    <t>Lê Hải</t>
  </si>
  <si>
    <t>16/06/1996</t>
  </si>
  <si>
    <t>B14DCCN325</t>
  </si>
  <si>
    <t>15/08/1996</t>
  </si>
  <si>
    <t>B14DCCN572</t>
  </si>
  <si>
    <t>Yai</t>
  </si>
  <si>
    <t>Louangseng</t>
  </si>
  <si>
    <t>03/01/1994</t>
  </si>
  <si>
    <t>B14DCCN391</t>
  </si>
  <si>
    <t>Lương</t>
  </si>
  <si>
    <t>18/01/1997</t>
  </si>
  <si>
    <t>B14DCCN263</t>
  </si>
  <si>
    <t>Đặng Tiến</t>
  </si>
  <si>
    <t>Mạnh</t>
  </si>
  <si>
    <t>28/10/1994</t>
  </si>
  <si>
    <t>B14DCCN570</t>
  </si>
  <si>
    <t>Khamsay</t>
  </si>
  <si>
    <t>Mankhong</t>
  </si>
  <si>
    <t>10/06/1995</t>
  </si>
  <si>
    <t>B14DCCN216</t>
  </si>
  <si>
    <t>Lã Ngọc</t>
  </si>
  <si>
    <t>Minh</t>
  </si>
  <si>
    <t>23/07/1996</t>
  </si>
  <si>
    <t>B14DCCN432</t>
  </si>
  <si>
    <t>Nam</t>
  </si>
  <si>
    <t>26/03/1995</t>
  </si>
  <si>
    <t>B14DCCN084</t>
  </si>
  <si>
    <t>29/06/1996</t>
  </si>
  <si>
    <t>B14DCCN487</t>
  </si>
  <si>
    <t>Bùi Nguyệt</t>
  </si>
  <si>
    <t>25/10/1996</t>
  </si>
  <si>
    <t>B14DCCN541</t>
  </si>
  <si>
    <t>01/02/1996</t>
  </si>
  <si>
    <t>B14DCCN191</t>
  </si>
  <si>
    <t>22/07/1996</t>
  </si>
  <si>
    <t>B14DCCN165</t>
  </si>
  <si>
    <t>Ngữ</t>
  </si>
  <si>
    <t>B14DCCN095</t>
  </si>
  <si>
    <t>Phạm Thị</t>
  </si>
  <si>
    <t>Phượng</t>
  </si>
  <si>
    <t>12/03/1996</t>
  </si>
  <si>
    <t>B14DCCN026</t>
  </si>
  <si>
    <t>Trịnh Tiến</t>
  </si>
  <si>
    <t>04/06/1996</t>
  </si>
  <si>
    <t>B14DCCN446</t>
  </si>
  <si>
    <t>Nguyễn Thế</t>
  </si>
  <si>
    <t>Quý</t>
  </si>
  <si>
    <t>B14DCCN034</t>
  </si>
  <si>
    <t>Tạ Ngọc</t>
  </si>
  <si>
    <t>13/11/1996</t>
  </si>
  <si>
    <t>B14DCCN273</t>
  </si>
  <si>
    <t>Quyền</t>
  </si>
  <si>
    <t>B14DCCN574</t>
  </si>
  <si>
    <t>Phenglor</t>
  </si>
  <si>
    <t>Siada</t>
  </si>
  <si>
    <t>14/12/1992</t>
  </si>
  <si>
    <t>B14DCCN347</t>
  </si>
  <si>
    <t>Đoàn Ngọc</t>
  </si>
  <si>
    <t>27/07/1996</t>
  </si>
  <si>
    <t>B14DCCN379</t>
  </si>
  <si>
    <t>Nguyễn Đức</t>
  </si>
  <si>
    <t>31/07/1995</t>
  </si>
  <si>
    <t>B14DCCN369</t>
  </si>
  <si>
    <t>Đặng Như</t>
  </si>
  <si>
    <t>Thanh</t>
  </si>
  <si>
    <t>29/04/1996</t>
  </si>
  <si>
    <t>B14DCCN710</t>
  </si>
  <si>
    <t>Thiên</t>
  </si>
  <si>
    <t>03/10/1995</t>
  </si>
  <si>
    <t>B14DCCN055</t>
  </si>
  <si>
    <t>Trung</t>
  </si>
  <si>
    <t>17/12/1996</t>
  </si>
  <si>
    <t>B14DCCN769</t>
  </si>
  <si>
    <t>Tươi</t>
  </si>
  <si>
    <t>B14DCCN625</t>
  </si>
  <si>
    <t>Vinh</t>
  </si>
  <si>
    <t>10/05/1995</t>
  </si>
  <si>
    <t>B14DCCN156</t>
  </si>
  <si>
    <t>B14DCCN384</t>
  </si>
  <si>
    <t>Nguyễn Huy Quốc</t>
  </si>
  <si>
    <t>23/01/1996</t>
  </si>
  <si>
    <t>B14DCCN655</t>
  </si>
  <si>
    <t>Khổng Tuấn</t>
  </si>
  <si>
    <t>16/09/1996</t>
  </si>
  <si>
    <t>B14DCCN135</t>
  </si>
  <si>
    <t>Ninh Việt</t>
  </si>
  <si>
    <t>20/04/1996</t>
  </si>
  <si>
    <t>B14DCCN144</t>
  </si>
  <si>
    <t>Trương Việt</t>
  </si>
  <si>
    <t>19/08/1996</t>
  </si>
  <si>
    <t>B14DCCN149</t>
  </si>
  <si>
    <t>Nguyễn Tất Chương</t>
  </si>
  <si>
    <t>18/10/1996</t>
  </si>
  <si>
    <t>B14DCCN491</t>
  </si>
  <si>
    <t>Chinh</t>
  </si>
  <si>
    <t>04/10/1996</t>
  </si>
  <si>
    <t>B14DCCN126</t>
  </si>
  <si>
    <t>Dương Mạnh</t>
  </si>
  <si>
    <t>B14DCCN518</t>
  </si>
  <si>
    <t>Hà Huy</t>
  </si>
  <si>
    <t>Đại</t>
  </si>
  <si>
    <t>18/04/1995</t>
  </si>
  <si>
    <t>B14DCCN323</t>
  </si>
  <si>
    <t>14/04/1996</t>
  </si>
  <si>
    <t>B14DCCN269</t>
  </si>
  <si>
    <t>Đào</t>
  </si>
  <si>
    <t>10/01/1996</t>
  </si>
  <si>
    <t>B12DCCN477</t>
  </si>
  <si>
    <t>22/10/1994</t>
  </si>
  <si>
    <t>B14DCCN402</t>
  </si>
  <si>
    <t>Bùi Văn</t>
  </si>
  <si>
    <t>13/06/1996</t>
  </si>
  <si>
    <t>B14DCCN049</t>
  </si>
  <si>
    <t>24/09/1996</t>
  </si>
  <si>
    <t>B14DCCN091</t>
  </si>
  <si>
    <t>22/06/1996</t>
  </si>
  <si>
    <t>B14DCCN575</t>
  </si>
  <si>
    <t>Douangchan</t>
  </si>
  <si>
    <t>Douangxana</t>
  </si>
  <si>
    <t>23/10/1995</t>
  </si>
  <si>
    <t>B14DCCN431</t>
  </si>
  <si>
    <t>14/03/1996</t>
  </si>
  <si>
    <t>B14DCCN448</t>
  </si>
  <si>
    <t>Trương Hoàng</t>
  </si>
  <si>
    <t>10/02/1996</t>
  </si>
  <si>
    <t>B14DCCN297</t>
  </si>
  <si>
    <t>Hồng Việt</t>
  </si>
  <si>
    <t>B14DCCN078</t>
  </si>
  <si>
    <t>B14DCCN390</t>
  </si>
  <si>
    <t>12/04/1996</t>
  </si>
  <si>
    <t>B14DCCN275</t>
  </si>
  <si>
    <t>B14DCCN145</t>
  </si>
  <si>
    <t>B14DCCN221</t>
  </si>
  <si>
    <t>Vũ Thanh</t>
  </si>
  <si>
    <t>20/01/1996</t>
  </si>
  <si>
    <t>B14DCCN289</t>
  </si>
  <si>
    <t>Đặng Đỗ</t>
  </si>
  <si>
    <t>23/09/1996</t>
  </si>
  <si>
    <t>B14DCCN011</t>
  </si>
  <si>
    <t>Bùi Thị</t>
  </si>
  <si>
    <t>03/01/1996</t>
  </si>
  <si>
    <t>B14DCCN638</t>
  </si>
  <si>
    <t>24/08/1996</t>
  </si>
  <si>
    <t>B14DCCN477</t>
  </si>
  <si>
    <t>Mai Đình</t>
  </si>
  <si>
    <t>06/10/1996</t>
  </si>
  <si>
    <t>B14DCCN056</t>
  </si>
  <si>
    <t>15/11/1996</t>
  </si>
  <si>
    <t>B14DCCN500</t>
  </si>
  <si>
    <t>Trần Mạnh</t>
  </si>
  <si>
    <t>28/02/1996</t>
  </si>
  <si>
    <t>B14DCCN227</t>
  </si>
  <si>
    <t>Chu Mạnh</t>
  </si>
  <si>
    <t>01/06/1996</t>
  </si>
  <si>
    <t>B14DCCN069</t>
  </si>
  <si>
    <t>23/03/1996</t>
  </si>
  <si>
    <t>B14DCCN229</t>
  </si>
  <si>
    <t>Phạm Quang</t>
  </si>
  <si>
    <t>09/07/1995</t>
  </si>
  <si>
    <t>B14DCCN533</t>
  </si>
  <si>
    <t>Nguyễn Thị Nhung</t>
  </si>
  <si>
    <t>Huyền</t>
  </si>
  <si>
    <t>22/11/1996</t>
  </si>
  <si>
    <t>B14DCCN566</t>
  </si>
  <si>
    <t>Sommaiy</t>
  </si>
  <si>
    <t>Keobounnakh</t>
  </si>
  <si>
    <t>10/10/1991</t>
  </si>
  <si>
    <t>B14DCCN266</t>
  </si>
  <si>
    <t>20/08/1996</t>
  </si>
  <si>
    <t>B14DCCN261</t>
  </si>
  <si>
    <t>17/11/1996</t>
  </si>
  <si>
    <t>B14DCCN023</t>
  </si>
  <si>
    <t>Lê</t>
  </si>
  <si>
    <t>B14DCCN535</t>
  </si>
  <si>
    <t>Chu Thị</t>
  </si>
  <si>
    <t>20/10/1996</t>
  </si>
  <si>
    <t>B14DCCN047</t>
  </si>
  <si>
    <t>Nguyễn Thị Hai</t>
  </si>
  <si>
    <t>22/08/1996</t>
  </si>
  <si>
    <t>B14DCCN353</t>
  </si>
  <si>
    <t>Võ Hữu</t>
  </si>
  <si>
    <t>Lý</t>
  </si>
  <si>
    <t>10/03/1996</t>
  </si>
  <si>
    <t>B14DCCN558</t>
  </si>
  <si>
    <t>Phùng Thị</t>
  </si>
  <si>
    <t>Mai</t>
  </si>
  <si>
    <t>19/10/1994</t>
  </si>
  <si>
    <t>B14DCCN413</t>
  </si>
  <si>
    <t>Giáp Thanh</t>
  </si>
  <si>
    <t>06/01/1996</t>
  </si>
  <si>
    <t>B14DCCN451</t>
  </si>
  <si>
    <t>Hoàng Ngọc</t>
  </si>
  <si>
    <t>20/12/1996</t>
  </si>
  <si>
    <t>B14DCCN129</t>
  </si>
  <si>
    <t>14/12/1996</t>
  </si>
  <si>
    <t>B14DCCN393</t>
  </si>
  <si>
    <t>Vũ Thị Lệ</t>
  </si>
  <si>
    <t>Quyên</t>
  </si>
  <si>
    <t>25/11/1996</t>
  </si>
  <si>
    <t>B14DCCN146</t>
  </si>
  <si>
    <t>Hoàng Thị Như</t>
  </si>
  <si>
    <t>Quỳnh</t>
  </si>
  <si>
    <t>02/01/1996</t>
  </si>
  <si>
    <t>B14DCCN054</t>
  </si>
  <si>
    <t>Sâm</t>
  </si>
  <si>
    <t>24/05/1996</t>
  </si>
  <si>
    <t>B14DCCN285</t>
  </si>
  <si>
    <t>Cao Thanh</t>
  </si>
  <si>
    <t>Sang</t>
  </si>
  <si>
    <t>B14DCCN478</t>
  </si>
  <si>
    <t>30/10/1996</t>
  </si>
  <si>
    <t>B14DCCN484</t>
  </si>
  <si>
    <t>Nguyễn Anh</t>
  </si>
  <si>
    <t>11/06/1996</t>
  </si>
  <si>
    <t>B14DCCN557</t>
  </si>
  <si>
    <t>Nông Thị</t>
  </si>
  <si>
    <t>Tấm</t>
  </si>
  <si>
    <t>29/10/1995</t>
  </si>
  <si>
    <t>B14DCCN465</t>
  </si>
  <si>
    <t>Lâm Viết</t>
  </si>
  <si>
    <t>16/11/1996</t>
  </si>
  <si>
    <t>B14DCCN293</t>
  </si>
  <si>
    <t>Lê Huy</t>
  </si>
  <si>
    <t>Thăng</t>
  </si>
  <si>
    <t>12/02/1996</t>
  </si>
  <si>
    <t>B14DCCN366</t>
  </si>
  <si>
    <t>Thành</t>
  </si>
  <si>
    <t>17/03/1996</t>
  </si>
  <si>
    <t>B14DCCN232</t>
  </si>
  <si>
    <t>Đoàn Duy</t>
  </si>
  <si>
    <t>29/08/1996</t>
  </si>
  <si>
    <t>B14DCCN107</t>
  </si>
  <si>
    <t>Thuần</t>
  </si>
  <si>
    <t>B14DCCN422</t>
  </si>
  <si>
    <t>Nguyễn Quy</t>
  </si>
  <si>
    <t>Thức</t>
  </si>
  <si>
    <t>12/01/1996</t>
  </si>
  <si>
    <t>B14DCCN319</t>
  </si>
  <si>
    <t>Phùng Văn</t>
  </si>
  <si>
    <t>Thưởng</t>
  </si>
  <si>
    <t>08/08/1996</t>
  </si>
  <si>
    <t>B14DCCN489</t>
  </si>
  <si>
    <t>Tình</t>
  </si>
  <si>
    <t>01/08/1994</t>
  </si>
  <si>
    <t>B14DCCN458</t>
  </si>
  <si>
    <t>Vũ Minh</t>
  </si>
  <si>
    <t>Toàn</t>
  </si>
  <si>
    <t>14/07/1996</t>
  </si>
  <si>
    <t>B14DCCN155</t>
  </si>
  <si>
    <t>Vũ Quốc</t>
  </si>
  <si>
    <t>Trọng</t>
  </si>
  <si>
    <t>14/01/1996</t>
  </si>
  <si>
    <t>B14DCCN327</t>
  </si>
  <si>
    <t>Hoàng Đình</t>
  </si>
  <si>
    <t>Trúc</t>
  </si>
  <si>
    <t>26/10/1996</t>
  </si>
  <si>
    <t>B14DCCN543</t>
  </si>
  <si>
    <t>Lê Thành</t>
  </si>
  <si>
    <t>30/11/1993</t>
  </si>
  <si>
    <t>B14DCCN647</t>
  </si>
  <si>
    <t>Nguyễn Thanh</t>
  </si>
  <si>
    <t>04/01/1996</t>
  </si>
  <si>
    <t>B14DCCN720</t>
  </si>
  <si>
    <t>Việt</t>
  </si>
  <si>
    <t>15/05/1996</t>
  </si>
  <si>
    <t>B14DCCN476</t>
  </si>
  <si>
    <t>Chu Thị Hải</t>
  </si>
  <si>
    <t>Yến</t>
  </si>
  <si>
    <t>15/10/1996</t>
  </si>
  <si>
    <t>B14DCCN584</t>
  </si>
  <si>
    <t>Nguyễn Thị Vân</t>
  </si>
  <si>
    <t>13/07/1996</t>
  </si>
  <si>
    <t>B14DCCN189</t>
  </si>
  <si>
    <t>Trần Thị Ngọc</t>
  </si>
  <si>
    <t>25/01/1996</t>
  </si>
  <si>
    <t>B14DCCN551</t>
  </si>
  <si>
    <t>Dương Thị Ngọc</t>
  </si>
  <si>
    <t>ánh</t>
  </si>
  <si>
    <t>B14DCCN073</t>
  </si>
  <si>
    <t>Trần Xuân</t>
  </si>
  <si>
    <t>Bách</t>
  </si>
  <si>
    <t>02/07/1996</t>
  </si>
  <si>
    <t>B14DCCN041</t>
  </si>
  <si>
    <t>Lê Thanh</t>
  </si>
  <si>
    <t>Bình</t>
  </si>
  <si>
    <t>13/10/1996</t>
  </si>
  <si>
    <t>B14DCCN495</t>
  </si>
  <si>
    <t>Chung</t>
  </si>
  <si>
    <t>B14DCCN441</t>
  </si>
  <si>
    <t>Lương Quốc</t>
  </si>
  <si>
    <t>B14DCCN259</t>
  </si>
  <si>
    <t>Phạm Thừa</t>
  </si>
  <si>
    <t>11/03/1996</t>
  </si>
  <si>
    <t>B14DCCN062</t>
  </si>
  <si>
    <t>Đăng</t>
  </si>
  <si>
    <t>B14DCCN524</t>
  </si>
  <si>
    <t>Nguyễn Danh</t>
  </si>
  <si>
    <t>21/09/1994</t>
  </si>
  <si>
    <t>B14DCCN053</t>
  </si>
  <si>
    <t>B14DCCN209</t>
  </si>
  <si>
    <t>Điều</t>
  </si>
  <si>
    <t>B14DCCN633</t>
  </si>
  <si>
    <t>Nguyễn Nhân</t>
  </si>
  <si>
    <t>B14DCCN013</t>
  </si>
  <si>
    <t>B14DCCN097</t>
  </si>
  <si>
    <t>Nguyễn Thị Thu</t>
  </si>
  <si>
    <t>03/12/1996</t>
  </si>
  <si>
    <t>B14DCCN058</t>
  </si>
  <si>
    <t>B14DCCN152</t>
  </si>
  <si>
    <t>B14DCCN306</t>
  </si>
  <si>
    <t>Hiển</t>
  </si>
  <si>
    <t>04/12/1996</t>
  </si>
  <si>
    <t>B14DCCN096</t>
  </si>
  <si>
    <t>Triệu Tuấn</t>
  </si>
  <si>
    <t>Hiệp</t>
  </si>
  <si>
    <t>B14DCCN089</t>
  </si>
  <si>
    <t>Dương Văn</t>
  </si>
  <si>
    <t>Hoàn</t>
  </si>
  <si>
    <t>B14DCCN386</t>
  </si>
  <si>
    <t>Trần Huy</t>
  </si>
  <si>
    <t>08/04/1996</t>
  </si>
  <si>
    <t>B14DCCN185</t>
  </si>
  <si>
    <t>Hoàng Huy</t>
  </si>
  <si>
    <t>B14DCCN548</t>
  </si>
  <si>
    <t>B14DCCN074</t>
  </si>
  <si>
    <t>13/03/1996</t>
  </si>
  <si>
    <t>B14DCCN455</t>
  </si>
  <si>
    <t>08/09/1995</t>
  </si>
  <si>
    <t>B14DCCN174</t>
  </si>
  <si>
    <t>B14DCCN205</t>
  </si>
  <si>
    <t>Bùi Thị Thu</t>
  </si>
  <si>
    <t>B14DCCN295</t>
  </si>
  <si>
    <t>Hưởng</t>
  </si>
  <si>
    <t>B14DCCN212</t>
  </si>
  <si>
    <t>Mai Văn</t>
  </si>
  <si>
    <t>14/02/1996</t>
  </si>
  <si>
    <t>B14DCCN101</t>
  </si>
  <si>
    <t>Nguyễn</t>
  </si>
  <si>
    <t>B14DCCN554</t>
  </si>
  <si>
    <t>21/08/1995</t>
  </si>
  <si>
    <t>B14DCCN098</t>
  </si>
  <si>
    <t>Phan Trung</t>
  </si>
  <si>
    <t>B14DCCN468</t>
  </si>
  <si>
    <t>Ngô Thị Thùy</t>
  </si>
  <si>
    <t>03/07/1996</t>
  </si>
  <si>
    <t>B14DCCN877</t>
  </si>
  <si>
    <t>Lê Thị Diệu</t>
  </si>
  <si>
    <t>06/11/1996</t>
  </si>
  <si>
    <t>B14DCCN186</t>
  </si>
  <si>
    <t>25/06/1996</t>
  </si>
  <si>
    <t>B13DCCN515</t>
  </si>
  <si>
    <t>Phạm Nhật</t>
  </si>
  <si>
    <t>06/04/1995</t>
  </si>
  <si>
    <t>B14DCCN520</t>
  </si>
  <si>
    <t>Lụa</t>
  </si>
  <si>
    <t>09/01/1996</t>
  </si>
  <si>
    <t>B13DCCN476</t>
  </si>
  <si>
    <t>12/04/1995</t>
  </si>
  <si>
    <t>B14DCCN294</t>
  </si>
  <si>
    <t>26/06/1996</t>
  </si>
  <si>
    <t>B14DCCN240</t>
  </si>
  <si>
    <t>18/11/1996</t>
  </si>
  <si>
    <t>B14DCCN206</t>
  </si>
  <si>
    <t>Nguyễn Hoàng</t>
  </si>
  <si>
    <t>27/08/1995</t>
  </si>
  <si>
    <t>B14DCCN300</t>
  </si>
  <si>
    <t>Phạm Hoàng</t>
  </si>
  <si>
    <t>B14DCCN081</t>
  </si>
  <si>
    <t>B14DCCN355</t>
  </si>
  <si>
    <t>19/07/1996</t>
  </si>
  <si>
    <t>B14DCCN072</t>
  </si>
  <si>
    <t>Lưu Doãn Ngọc</t>
  </si>
  <si>
    <t>30/12/1996</t>
  </si>
  <si>
    <t>B14DCCN264</t>
  </si>
  <si>
    <t>Nguyễn Thị Bích</t>
  </si>
  <si>
    <t>17/04/1996</t>
  </si>
  <si>
    <t>B14DCCN318</t>
  </si>
  <si>
    <t>B14DCCN063</t>
  </si>
  <si>
    <t>02/11/1996</t>
  </si>
  <si>
    <t>B14DCCN437</t>
  </si>
  <si>
    <t>B14DCCN801</t>
  </si>
  <si>
    <t>Thắng</t>
  </si>
  <si>
    <t>20/10/1995</t>
  </si>
  <si>
    <t>B14DCCN544</t>
  </si>
  <si>
    <t>Đặng Quang</t>
  </si>
  <si>
    <t>11/02/1996</t>
  </si>
  <si>
    <t>B14DCCN203</t>
  </si>
  <si>
    <t>B14DCCN198</t>
  </si>
  <si>
    <t>Bùi Thiên</t>
  </si>
  <si>
    <t>B14DCCN504</t>
  </si>
  <si>
    <t>Thuận</t>
  </si>
  <si>
    <t>12/04/1992</t>
  </si>
  <si>
    <t>B14DCCN220</t>
  </si>
  <si>
    <t>05/03/1996</t>
  </si>
  <si>
    <t>B14DCCN339</t>
  </si>
  <si>
    <t>Nguyễn Thị Ngọc</t>
  </si>
  <si>
    <t>Thúy</t>
  </si>
  <si>
    <t>B14DCCN090</t>
  </si>
  <si>
    <t>Tiệp</t>
  </si>
  <si>
    <t>B14DCCN099</t>
  </si>
  <si>
    <t>B14DCCN255</t>
  </si>
  <si>
    <t>Phạm Xuân</t>
  </si>
  <si>
    <t>Tú</t>
  </si>
  <si>
    <t>08/11/1996</t>
  </si>
  <si>
    <t>B12DCCN256</t>
  </si>
  <si>
    <t>Đặng Anh</t>
  </si>
  <si>
    <t>06/10/1994</t>
  </si>
  <si>
    <t>B14DCCN423</t>
  </si>
  <si>
    <t>Uyên</t>
  </si>
  <si>
    <t>02/09/1996</t>
  </si>
  <si>
    <t>B14DCCN114</t>
  </si>
  <si>
    <t>Nguyễn Huy</t>
  </si>
  <si>
    <t>23/11/1995</t>
  </si>
  <si>
    <t>B14DCCN204</t>
  </si>
  <si>
    <t>Trần Hoàng</t>
  </si>
  <si>
    <t>B14DCCN329</t>
  </si>
  <si>
    <t>Hoàng Tuấn</t>
  </si>
  <si>
    <t>Vũ</t>
  </si>
  <si>
    <t>06/08/1996</t>
  </si>
  <si>
    <t>B14DCCN321</t>
  </si>
  <si>
    <t>Xuyến</t>
  </si>
  <si>
    <t>17/10/1996</t>
  </si>
  <si>
    <t>B14DCCN401</t>
  </si>
  <si>
    <t>Nguyễn Thị Tú</t>
  </si>
  <si>
    <t>28/05/1996</t>
  </si>
  <si>
    <t>B14DCCN066</t>
  </si>
  <si>
    <t>Nguyễn Thị Hải</t>
  </si>
  <si>
    <t>Ngày thi: 18/12/2017</t>
  </si>
  <si>
    <t>Giờ thi: 8h00</t>
  </si>
  <si>
    <t>BẢNG ĐIỂM HỌC PHẦN</t>
  </si>
  <si>
    <t>Hà Nội, ngày 29 tháng 12 năm 2017</t>
  </si>
</sst>
</file>

<file path=xl/styles.xml><?xml version="1.0" encoding="utf-8"?>
<styleSheet xmlns="http://schemas.openxmlformats.org/spreadsheetml/2006/main">
  <numFmts count="2">
    <numFmt numFmtId="164" formatCode="0.0_);[Red]\(0.0\)"/>
    <numFmt numFmtId="165" formatCode="#,##0.0"/>
  </numFmts>
  <fonts count="23">
    <font>
      <sz val="12"/>
      <name val=".VnTime"/>
      <family val="2"/>
    </font>
    <font>
      <sz val="12"/>
      <name val="Times New Roman"/>
      <family val="1"/>
    </font>
    <font>
      <sz val="11"/>
      <name val=".VnTime"/>
      <family val="2"/>
    </font>
    <font>
      <sz val="10"/>
      <name val="Times New Roman"/>
      <family val="1"/>
    </font>
    <font>
      <b/>
      <sz val="16"/>
      <name val="Times New Roman"/>
      <family val="1"/>
    </font>
    <font>
      <sz val="11"/>
      <name val="Times New Roman"/>
      <family val="1"/>
    </font>
    <font>
      <b/>
      <u/>
      <sz val="8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b/>
      <sz val="11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u/>
      <sz val="8.25"/>
      <color indexed="12"/>
      <name val=".VnTime"/>
      <family val="2"/>
    </font>
    <font>
      <b/>
      <sz val="10"/>
      <name val="Times New Roman"/>
      <family val="1"/>
    </font>
    <font>
      <b/>
      <sz val="10"/>
      <name val="Arial"/>
      <family val="2"/>
    </font>
    <font>
      <sz val="13"/>
      <name val="Times New Roman"/>
      <family val="1"/>
    </font>
    <font>
      <sz val="9"/>
      <name val="Times New Roman"/>
      <family val="1"/>
    </font>
    <font>
      <i/>
      <sz val="12"/>
      <name val="Times New Roman"/>
      <family val="1"/>
    </font>
    <font>
      <sz val="10"/>
      <name val="MS Sans Serif"/>
      <family val="2"/>
    </font>
    <font>
      <sz val="12"/>
      <color theme="0"/>
      <name val="Times New Roman"/>
      <family val="1"/>
    </font>
    <font>
      <b/>
      <sz val="10"/>
      <color theme="0"/>
      <name val="Times New Roman"/>
      <family val="1"/>
    </font>
    <font>
      <sz val="10"/>
      <color theme="0"/>
      <name val="Times New Roman"/>
      <family val="1"/>
    </font>
    <font>
      <sz val="11"/>
      <color theme="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</borders>
  <cellStyleXfs count="7">
    <xf numFmtId="0" fontId="0" fillId="0" borderId="0"/>
    <xf numFmtId="0" fontId="2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2" fillId="0" borderId="0"/>
    <xf numFmtId="0" fontId="18" fillId="0" borderId="0"/>
  </cellStyleXfs>
  <cellXfs count="102">
    <xf numFmtId="0" fontId="0" fillId="0" borderId="0" xfId="0"/>
    <xf numFmtId="0" fontId="1" fillId="0" borderId="0" xfId="0" applyFont="1" applyFill="1" applyProtection="1">
      <protection locked="0"/>
    </xf>
    <xf numFmtId="0" fontId="1" fillId="0" borderId="0" xfId="0" applyFont="1" applyFill="1" applyBorder="1" applyProtection="1">
      <protection locked="0"/>
    </xf>
    <xf numFmtId="0" fontId="5" fillId="0" borderId="0" xfId="0" applyFont="1" applyFill="1" applyProtection="1">
      <protection locked="0"/>
    </xf>
    <xf numFmtId="0" fontId="7" fillId="0" borderId="0" xfId="0" applyFont="1" applyAlignment="1" applyProtection="1">
      <alignment horizontal="justify"/>
      <protection locked="0"/>
    </xf>
    <xf numFmtId="0" fontId="7" fillId="0" borderId="0" xfId="0" applyFont="1" applyBorder="1" applyAlignment="1" applyProtection="1">
      <alignment horizontal="justify"/>
      <protection locked="0"/>
    </xf>
    <xf numFmtId="0" fontId="5" fillId="0" borderId="0" xfId="1" applyFont="1" applyFill="1" applyAlignment="1" applyProtection="1">
      <alignment horizontal="center" vertical="center"/>
      <protection locked="0"/>
    </xf>
    <xf numFmtId="0" fontId="5" fillId="0" borderId="0" xfId="1" applyFont="1" applyFill="1" applyProtection="1">
      <protection locked="0"/>
    </xf>
    <xf numFmtId="0" fontId="10" fillId="0" borderId="0" xfId="0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 wrapText="1"/>
      <protection locked="0"/>
    </xf>
    <xf numFmtId="0" fontId="1" fillId="0" borderId="4" xfId="0" applyFont="1" applyFill="1" applyBorder="1" applyAlignment="1" applyProtection="1">
      <alignment wrapText="1"/>
      <protection locked="0"/>
    </xf>
    <xf numFmtId="0" fontId="3" fillId="0" borderId="12" xfId="1" applyFont="1" applyFill="1" applyBorder="1" applyAlignment="1" applyProtection="1">
      <alignment horizontal="center" vertical="center"/>
      <protection locked="0"/>
    </xf>
    <xf numFmtId="0" fontId="3" fillId="0" borderId="12" xfId="0" applyFont="1" applyFill="1" applyBorder="1" applyAlignment="1">
      <alignment horizontal="center" vertical="center"/>
    </xf>
    <xf numFmtId="0" fontId="3" fillId="0" borderId="13" xfId="0" applyFont="1" applyFill="1" applyBorder="1" applyAlignment="1">
      <alignment vertical="center"/>
    </xf>
    <xf numFmtId="0" fontId="13" fillId="0" borderId="14" xfId="0" applyFont="1" applyFill="1" applyBorder="1" applyAlignment="1">
      <alignment vertical="center"/>
    </xf>
    <xf numFmtId="14" fontId="3" fillId="0" borderId="12" xfId="0" applyNumberFormat="1" applyFont="1" applyFill="1" applyBorder="1" applyAlignment="1">
      <alignment horizontal="center" vertical="center"/>
    </xf>
    <xf numFmtId="164" fontId="3" fillId="0" borderId="14" xfId="4" quotePrefix="1" applyNumberFormat="1" applyFont="1" applyBorder="1" applyAlignment="1" applyProtection="1">
      <alignment horizontal="center" vertical="center"/>
      <protection locked="0"/>
    </xf>
    <xf numFmtId="165" fontId="3" fillId="0" borderId="12" xfId="0" quotePrefix="1" applyNumberFormat="1" applyFont="1" applyFill="1" applyBorder="1" applyAlignment="1" applyProtection="1">
      <alignment horizontal="center" vertical="center"/>
      <protection locked="0"/>
    </xf>
    <xf numFmtId="165" fontId="14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2" xfId="0" applyFont="1" applyFill="1" applyBorder="1" applyAlignment="1" applyProtection="1">
      <alignment horizontal="center"/>
      <protection hidden="1"/>
    </xf>
    <xf numFmtId="1" fontId="3" fillId="0" borderId="12" xfId="0" applyNumberFormat="1" applyFont="1" applyFill="1" applyBorder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center"/>
      <protection hidden="1"/>
    </xf>
    <xf numFmtId="0" fontId="3" fillId="0" borderId="15" xfId="1" applyFont="1" applyFill="1" applyBorder="1" applyAlignment="1" applyProtection="1">
      <alignment horizontal="center" vertical="center"/>
      <protection locked="0"/>
    </xf>
    <xf numFmtId="0" fontId="3" fillId="0" borderId="15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vertical="center"/>
    </xf>
    <xf numFmtId="0" fontId="13" fillId="0" borderId="17" xfId="0" applyFont="1" applyFill="1" applyBorder="1" applyAlignment="1">
      <alignment vertical="center"/>
    </xf>
    <xf numFmtId="14" fontId="3" fillId="0" borderId="15" xfId="0" applyNumberFormat="1" applyFont="1" applyFill="1" applyBorder="1" applyAlignment="1">
      <alignment horizontal="center" vertical="center"/>
    </xf>
    <xf numFmtId="164" fontId="3" fillId="0" borderId="17" xfId="4" quotePrefix="1" applyNumberFormat="1" applyFont="1" applyBorder="1" applyAlignment="1" applyProtection="1">
      <alignment horizontal="center" vertical="center"/>
      <protection locked="0"/>
    </xf>
    <xf numFmtId="165" fontId="14" fillId="0" borderId="15" xfId="0" applyNumberFormat="1" applyFont="1" applyFill="1" applyBorder="1" applyAlignment="1" applyProtection="1">
      <alignment horizontal="center" vertical="center"/>
      <protection hidden="1"/>
    </xf>
    <xf numFmtId="0" fontId="3" fillId="0" borderId="15" xfId="0" applyFont="1" applyFill="1" applyBorder="1" applyAlignment="1" applyProtection="1">
      <alignment horizontal="center"/>
      <protection hidden="1"/>
    </xf>
    <xf numFmtId="165" fontId="3" fillId="0" borderId="15" xfId="0" quotePrefix="1" applyNumberFormat="1" applyFont="1" applyFill="1" applyBorder="1" applyAlignment="1" applyProtection="1">
      <alignment horizontal="center"/>
      <protection hidden="1"/>
    </xf>
    <xf numFmtId="0" fontId="3" fillId="0" borderId="15" xfId="0" applyFont="1" applyFill="1" applyBorder="1" applyAlignment="1" applyProtection="1">
      <alignment horizontal="center" vertical="center"/>
      <protection hidden="1"/>
    </xf>
    <xf numFmtId="1" fontId="3" fillId="0" borderId="15" xfId="0" applyNumberFormat="1" applyFont="1" applyFill="1" applyBorder="1" applyAlignment="1" applyProtection="1">
      <alignment horizontal="center"/>
      <protection hidden="1"/>
    </xf>
    <xf numFmtId="0" fontId="5" fillId="0" borderId="0" xfId="1" applyFont="1" applyFill="1" applyBorder="1" applyAlignment="1" applyProtection="1">
      <alignment horizontal="center"/>
      <protection locked="0"/>
    </xf>
    <xf numFmtId="0" fontId="5" fillId="0" borderId="0" xfId="5" applyFont="1" applyFill="1" applyBorder="1" applyAlignment="1" applyProtection="1">
      <alignment horizontal="left" vertical="center"/>
      <protection locked="0"/>
    </xf>
    <xf numFmtId="0" fontId="5" fillId="0" borderId="0" xfId="5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center" wrapText="1"/>
      <protection locked="0"/>
    </xf>
    <xf numFmtId="0" fontId="15" fillId="0" borderId="0" xfId="0" applyFont="1" applyFill="1" applyBorder="1" applyAlignment="1" applyProtection="1">
      <alignment horizontal="center"/>
      <protection locked="0"/>
    </xf>
    <xf numFmtId="0" fontId="5" fillId="0" borderId="0" xfId="0" applyFont="1" applyFill="1" applyBorder="1" applyProtection="1">
      <protection locked="0"/>
    </xf>
    <xf numFmtId="0" fontId="16" fillId="0" borderId="0" xfId="5" quotePrefix="1" applyFont="1" applyFill="1" applyBorder="1" applyAlignment="1" applyProtection="1">
      <alignment vertical="center"/>
      <protection locked="0"/>
    </xf>
    <xf numFmtId="0" fontId="16" fillId="0" borderId="0" xfId="5" applyFont="1" applyFill="1" applyBorder="1" applyAlignment="1" applyProtection="1">
      <alignment horizontal="center" vertical="center"/>
      <protection hidden="1"/>
    </xf>
    <xf numFmtId="0" fontId="16" fillId="0" borderId="0" xfId="0" applyFont="1" applyFill="1" applyProtection="1">
      <protection locked="0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locked="0"/>
    </xf>
    <xf numFmtId="0" fontId="3" fillId="0" borderId="0" xfId="0" applyFont="1" applyFill="1" applyBorder="1" applyAlignment="1" applyProtection="1">
      <alignment horizontal="left"/>
      <protection locked="0"/>
    </xf>
    <xf numFmtId="0" fontId="3" fillId="0" borderId="0" xfId="0" applyFont="1" applyFill="1" applyBorder="1" applyAlignment="1" applyProtection="1">
      <alignment horizontal="center"/>
      <protection hidden="1"/>
    </xf>
    <xf numFmtId="0" fontId="3" fillId="0" borderId="0" xfId="0" applyFont="1" applyFill="1" applyBorder="1" applyAlignment="1" applyProtection="1">
      <alignment horizontal="center"/>
      <protection locked="0"/>
    </xf>
    <xf numFmtId="0" fontId="9" fillId="0" borderId="0" xfId="3" applyFont="1" applyFill="1" applyAlignment="1" applyProtection="1">
      <alignment horizontal="center"/>
      <protection locked="0"/>
    </xf>
    <xf numFmtId="0" fontId="9" fillId="2" borderId="4" xfId="0" applyFont="1" applyFill="1" applyBorder="1" applyAlignment="1" applyProtection="1">
      <alignment horizontal="center" vertical="center" wrapText="1"/>
    </xf>
    <xf numFmtId="0" fontId="16" fillId="0" borderId="0" xfId="0" applyFont="1" applyFill="1" applyBorder="1" applyAlignment="1" applyProtection="1">
      <alignment horizontal="center" vertical="center"/>
      <protection hidden="1"/>
    </xf>
    <xf numFmtId="0" fontId="19" fillId="0" borderId="0" xfId="0" applyFont="1" applyFill="1" applyProtection="1">
      <protection locked="0"/>
    </xf>
    <xf numFmtId="0" fontId="19" fillId="0" borderId="0" xfId="0" applyFont="1" applyFill="1" applyBorder="1" applyProtection="1">
      <protection locked="0"/>
    </xf>
    <xf numFmtId="0" fontId="19" fillId="0" borderId="0" xfId="0" applyFont="1" applyFill="1" applyBorder="1" applyAlignment="1" applyProtection="1">
      <alignment horizontal="center" vertical="center"/>
      <protection hidden="1"/>
    </xf>
    <xf numFmtId="0" fontId="19" fillId="0" borderId="0" xfId="0" applyFont="1" applyFill="1" applyBorder="1" applyAlignment="1" applyProtection="1">
      <alignment horizontal="center" vertical="center"/>
      <protection locked="0"/>
    </xf>
    <xf numFmtId="0" fontId="21" fillId="0" borderId="0" xfId="2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Fill="1" applyBorder="1" applyAlignment="1" applyProtection="1">
      <alignment horizontal="center"/>
      <protection locked="0"/>
    </xf>
    <xf numFmtId="0" fontId="20" fillId="0" borderId="0" xfId="2" applyFont="1" applyFill="1" applyBorder="1" applyAlignment="1" applyProtection="1">
      <alignment horizontal="left" vertical="center" wrapText="1"/>
      <protection hidden="1"/>
    </xf>
    <xf numFmtId="0" fontId="20" fillId="0" borderId="0" xfId="2" applyFont="1" applyFill="1" applyBorder="1" applyAlignment="1" applyProtection="1">
      <alignment horizontal="left" vertical="center" wrapText="1"/>
    </xf>
    <xf numFmtId="0" fontId="20" fillId="0" borderId="0" xfId="2" applyFont="1" applyFill="1" applyBorder="1" applyAlignment="1" applyProtection="1">
      <alignment horizontal="center" vertical="center" wrapText="1"/>
      <protection hidden="1"/>
    </xf>
    <xf numFmtId="10" fontId="19" fillId="0" borderId="0" xfId="0" applyNumberFormat="1" applyFont="1" applyFill="1" applyBorder="1" applyAlignment="1" applyProtection="1">
      <alignment horizontal="center" vertical="center"/>
      <protection hidden="1"/>
    </xf>
    <xf numFmtId="10" fontId="21" fillId="0" borderId="0" xfId="2" applyNumberFormat="1" applyFont="1" applyFill="1" applyBorder="1" applyAlignment="1" applyProtection="1">
      <alignment horizontal="center" vertical="center" wrapText="1"/>
      <protection hidden="1"/>
    </xf>
    <xf numFmtId="0" fontId="22" fillId="0" borderId="0" xfId="0" applyFont="1" applyFill="1" applyBorder="1" applyAlignment="1" applyProtection="1">
      <alignment horizontal="center" vertical="center"/>
      <protection hidden="1"/>
    </xf>
    <xf numFmtId="0" fontId="20" fillId="0" borderId="0" xfId="2" applyFont="1" applyFill="1" applyBorder="1" applyAlignment="1" applyProtection="1">
      <alignment vertical="center" wrapText="1"/>
      <protection locked="0"/>
    </xf>
    <xf numFmtId="0" fontId="20" fillId="0" borderId="0" xfId="2" applyFont="1" applyFill="1" applyBorder="1" applyAlignment="1" applyProtection="1">
      <alignment horizontal="left" vertical="center" wrapText="1"/>
      <protection locked="0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10" fontId="19" fillId="0" borderId="0" xfId="0" applyNumberFormat="1" applyFont="1" applyFill="1" applyBorder="1" applyAlignment="1" applyProtection="1">
      <alignment horizontal="center" vertical="center"/>
      <protection locked="0"/>
    </xf>
    <xf numFmtId="10" fontId="21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22" fillId="0" borderId="0" xfId="0" applyFont="1" applyFill="1" applyBorder="1" applyAlignment="1" applyProtection="1">
      <alignment horizontal="center" vertical="center"/>
      <protection locked="0"/>
    </xf>
    <xf numFmtId="0" fontId="8" fillId="0" borderId="0" xfId="5" quotePrefix="1" applyFont="1" applyFill="1" applyBorder="1" applyAlignment="1" applyProtection="1">
      <alignment vertical="center"/>
      <protection locked="0"/>
    </xf>
    <xf numFmtId="0" fontId="8" fillId="0" borderId="0" xfId="0" applyFont="1" applyFill="1" applyBorder="1" applyAlignment="1" applyProtection="1">
      <alignment horizontal="center" vertical="center"/>
      <protection hidden="1"/>
    </xf>
    <xf numFmtId="0" fontId="8" fillId="0" borderId="0" xfId="0" applyFont="1" applyFill="1" applyProtection="1">
      <protection locked="0"/>
    </xf>
    <xf numFmtId="165" fontId="3" fillId="0" borderId="15" xfId="0" quotePrefix="1" applyNumberFormat="1" applyFont="1" applyFill="1" applyBorder="1" applyAlignment="1" applyProtection="1">
      <alignment horizontal="center" vertical="center"/>
      <protection locked="0"/>
    </xf>
    <xf numFmtId="0" fontId="9" fillId="2" borderId="4" xfId="0" applyFont="1" applyFill="1" applyBorder="1" applyAlignment="1" applyProtection="1">
      <alignment horizontal="center" vertical="center"/>
      <protection locked="0"/>
    </xf>
    <xf numFmtId="0" fontId="19" fillId="0" borderId="0" xfId="0" applyFont="1" applyFill="1" applyBorder="1" applyProtection="1">
      <protection hidden="1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13" fillId="0" borderId="4" xfId="0" applyFont="1" applyFill="1" applyBorder="1" applyAlignment="1" applyProtection="1">
      <alignment horizontal="center" vertical="center" wrapText="1"/>
      <protection locked="0"/>
    </xf>
    <xf numFmtId="0" fontId="3" fillId="0" borderId="0" xfId="5" quotePrefix="1" applyFont="1" applyFill="1" applyBorder="1" applyAlignment="1" applyProtection="1">
      <alignment horizontal="right" vertical="center"/>
      <protection locked="0"/>
    </xf>
    <xf numFmtId="0" fontId="17" fillId="0" borderId="0" xfId="0" applyFont="1" applyFill="1" applyBorder="1" applyAlignment="1" applyProtection="1">
      <alignment horizontal="center"/>
      <protection locked="0"/>
    </xf>
    <xf numFmtId="0" fontId="13" fillId="0" borderId="9" xfId="0" applyFont="1" applyFill="1" applyBorder="1" applyAlignment="1" applyProtection="1">
      <alignment horizontal="center" vertical="center" wrapText="1"/>
      <protection locked="0"/>
    </xf>
    <xf numFmtId="0" fontId="13" fillId="0" borderId="10" xfId="0" applyFont="1" applyFill="1" applyBorder="1" applyAlignment="1" applyProtection="1">
      <alignment horizontal="center" vertical="center" wrapText="1"/>
      <protection locked="0"/>
    </xf>
    <xf numFmtId="0" fontId="13" fillId="0" borderId="11" xfId="0" applyFont="1" applyFill="1" applyBorder="1" applyAlignment="1" applyProtection="1">
      <alignment horizontal="center" vertical="center" wrapText="1"/>
      <protection locked="0"/>
    </xf>
    <xf numFmtId="0" fontId="13" fillId="0" borderId="0" xfId="1" applyFont="1" applyFill="1" applyBorder="1" applyAlignment="1" applyProtection="1">
      <alignment horizontal="left"/>
      <protection locked="0"/>
    </xf>
    <xf numFmtId="0" fontId="20" fillId="0" borderId="0" xfId="2" applyFont="1" applyFill="1" applyBorder="1" applyAlignment="1" applyProtection="1">
      <alignment horizontal="center" vertical="center" wrapText="1"/>
      <protection locked="0"/>
    </xf>
    <xf numFmtId="0" fontId="10" fillId="0" borderId="0" xfId="0" applyFont="1" applyFill="1" applyAlignment="1" applyProtection="1">
      <alignment horizontal="right" vertical="center"/>
      <protection locked="0"/>
    </xf>
    <xf numFmtId="0" fontId="9" fillId="0" borderId="0" xfId="1" applyFont="1" applyFill="1" applyAlignment="1" applyProtection="1">
      <alignment horizontal="left" vertical="center"/>
      <protection locked="0"/>
    </xf>
    <xf numFmtId="0" fontId="13" fillId="0" borderId="1" xfId="0" applyFont="1" applyFill="1" applyBorder="1" applyAlignment="1" applyProtection="1">
      <alignment horizontal="center" vertical="center" wrapText="1"/>
      <protection locked="0"/>
    </xf>
    <xf numFmtId="0" fontId="13" fillId="0" borderId="5" xfId="0" applyFont="1" applyFill="1" applyBorder="1" applyAlignment="1" applyProtection="1">
      <alignment horizontal="center" vertical="center" wrapText="1"/>
      <protection locked="0"/>
    </xf>
    <xf numFmtId="0" fontId="13" fillId="0" borderId="1" xfId="0" applyFont="1" applyFill="1" applyBorder="1" applyAlignment="1" applyProtection="1">
      <alignment horizontal="center" vertical="center"/>
      <protection locked="0"/>
    </xf>
    <xf numFmtId="0" fontId="13" fillId="0" borderId="5" xfId="0" applyFont="1" applyFill="1" applyBorder="1" applyAlignment="1" applyProtection="1">
      <alignment horizontal="center" vertical="center"/>
      <protection locked="0"/>
    </xf>
    <xf numFmtId="0" fontId="13" fillId="0" borderId="2" xfId="0" applyFont="1" applyFill="1" applyBorder="1" applyAlignment="1" applyProtection="1">
      <alignment horizontal="center" vertical="center" wrapText="1"/>
      <protection locked="0"/>
    </xf>
    <xf numFmtId="0" fontId="13" fillId="0" borderId="3" xfId="0" applyFont="1" applyFill="1" applyBorder="1" applyAlignment="1" applyProtection="1">
      <alignment horizontal="center" vertical="center" wrapText="1"/>
      <protection locked="0"/>
    </xf>
    <xf numFmtId="0" fontId="13" fillId="0" borderId="6" xfId="0" applyFont="1" applyFill="1" applyBorder="1" applyAlignment="1" applyProtection="1">
      <alignment horizontal="center" vertical="center" wrapText="1"/>
      <protection locked="0"/>
    </xf>
    <xf numFmtId="0" fontId="13" fillId="0" borderId="7" xfId="0" applyFont="1" applyFill="1" applyBorder="1" applyAlignment="1" applyProtection="1">
      <alignment horizontal="center" vertical="center" wrapText="1"/>
      <protection locked="0"/>
    </xf>
    <xf numFmtId="0" fontId="13" fillId="0" borderId="4" xfId="0" applyFont="1" applyFill="1" applyBorder="1" applyAlignment="1" applyProtection="1">
      <alignment horizontal="center" vertical="center" textRotation="90" wrapText="1"/>
      <protection locked="0"/>
    </xf>
    <xf numFmtId="0" fontId="3" fillId="0" borderId="0" xfId="1" applyFont="1" applyFill="1" applyAlignment="1" applyProtection="1">
      <alignment horizontal="center"/>
      <protection locked="0"/>
    </xf>
    <xf numFmtId="0" fontId="4" fillId="0" borderId="0" xfId="1" applyFont="1" applyFill="1" applyAlignment="1" applyProtection="1">
      <alignment horizontal="center"/>
      <protection locked="0"/>
    </xf>
    <xf numFmtId="0" fontId="6" fillId="0" borderId="0" xfId="1" applyFont="1" applyFill="1" applyAlignment="1" applyProtection="1">
      <alignment horizontal="center"/>
      <protection locked="0"/>
    </xf>
    <xf numFmtId="0" fontId="5" fillId="0" borderId="0" xfId="0" applyFont="1" applyFill="1" applyAlignment="1" applyProtection="1">
      <alignment horizontal="center"/>
      <protection locked="0"/>
    </xf>
    <xf numFmtId="0" fontId="9" fillId="0" borderId="0" xfId="1" applyFont="1" applyFill="1" applyAlignment="1" applyProtection="1">
      <alignment horizontal="right" vertical="center"/>
      <protection locked="0"/>
    </xf>
    <xf numFmtId="0" fontId="10" fillId="0" borderId="0" xfId="1" applyFont="1" applyFill="1" applyAlignment="1" applyProtection="1">
      <alignment horizontal="left" vertical="center"/>
      <protection locked="0"/>
    </xf>
    <xf numFmtId="0" fontId="8" fillId="0" borderId="0" xfId="1" applyFont="1" applyFill="1" applyAlignment="1" applyProtection="1">
      <alignment horizontal="left" vertical="center"/>
      <protection locked="0"/>
    </xf>
    <xf numFmtId="0" fontId="13" fillId="0" borderId="8" xfId="0" applyFont="1" applyFill="1" applyBorder="1" applyAlignment="1" applyProtection="1">
      <alignment horizontal="center" vertical="center" wrapText="1"/>
      <protection locked="0"/>
    </xf>
  </cellXfs>
  <cellStyles count="7">
    <cellStyle name="Hyperlink" xfId="3" builtinId="8"/>
    <cellStyle name="Normal" xfId="0" builtinId="0"/>
    <cellStyle name="Normal_Bao cao tong hop ket qua thi ket thuc hoc phan_KT2" xfId="2"/>
    <cellStyle name="Normal_DS C07VT1" xfId="5"/>
    <cellStyle name="Normal_DS_lop khoa_2009 (kem theo cac QD thanh lap lop)" xfId="4"/>
    <cellStyle name="Normal_Sheet1" xfId="1"/>
    <cellStyle name="Style 1" xfId="6"/>
  </cellStyles>
  <dxfs count="36"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fgColor rgb="FFFF0000"/>
          <bgColor theme="0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ill>
        <patternFill>
          <fgColor theme="0"/>
        </patternFill>
      </fill>
    </dxf>
    <dxf>
      <font>
        <color rgb="FFC00000"/>
      </font>
      <fill>
        <patternFill>
          <f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fgColor rgb="FFFF0000"/>
          <bgColor theme="0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I83"/>
  <sheetViews>
    <sheetView zoomScale="130" zoomScaleNormal="130" workbookViewId="0">
      <pane ySplit="2" topLeftCell="A79" activePane="bottomLeft" state="frozen"/>
      <selection activeCell="A76" sqref="A9:XFD76"/>
      <selection pane="bottomLeft" activeCell="A84" sqref="A84:XFD93"/>
    </sheetView>
  </sheetViews>
  <sheetFormatPr defaultColWidth="9" defaultRowHeight="15.75"/>
  <cols>
    <col min="1" max="1" width="3" style="1" customWidth="1"/>
    <col min="2" max="2" width="4" style="1" customWidth="1"/>
    <col min="3" max="3" width="11.375" style="1" customWidth="1"/>
    <col min="4" max="4" width="15.125" style="1" customWidth="1"/>
    <col min="5" max="5" width="9.75" style="1" customWidth="1"/>
    <col min="6" max="6" width="9.375" style="1" hidden="1" customWidth="1"/>
    <col min="7" max="7" width="12.2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2.7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>
      <c r="B1" s="94" t="s">
        <v>0</v>
      </c>
      <c r="C1" s="94"/>
      <c r="D1" s="94"/>
      <c r="E1" s="94"/>
      <c r="F1" s="94"/>
      <c r="G1" s="94"/>
      <c r="H1" s="95" t="s">
        <v>861</v>
      </c>
      <c r="I1" s="95"/>
      <c r="J1" s="95"/>
      <c r="K1" s="95"/>
      <c r="L1" s="95"/>
      <c r="M1" s="95"/>
      <c r="N1" s="95"/>
      <c r="O1" s="95"/>
      <c r="P1" s="95"/>
      <c r="Q1" s="95"/>
      <c r="R1" s="3"/>
    </row>
    <row r="2" spans="2:35" ht="25.5" customHeight="1">
      <c r="B2" s="96" t="s">
        <v>1</v>
      </c>
      <c r="C2" s="96"/>
      <c r="D2" s="96"/>
      <c r="E2" s="96"/>
      <c r="F2" s="96"/>
      <c r="G2" s="96"/>
      <c r="H2" s="97" t="s">
        <v>42</v>
      </c>
      <c r="I2" s="97"/>
      <c r="J2" s="97"/>
      <c r="K2" s="97"/>
      <c r="L2" s="97"/>
      <c r="M2" s="97"/>
      <c r="N2" s="97"/>
      <c r="O2" s="97"/>
      <c r="P2" s="97"/>
      <c r="Q2" s="97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>
      <c r="B3" s="98" t="s">
        <v>2</v>
      </c>
      <c r="C3" s="98"/>
      <c r="D3" s="99" t="s">
        <v>43</v>
      </c>
      <c r="E3" s="99"/>
      <c r="F3" s="99"/>
      <c r="G3" s="99"/>
      <c r="H3" s="99"/>
      <c r="I3" s="99"/>
      <c r="J3" s="99"/>
      <c r="K3" s="99"/>
      <c r="L3" s="100" t="s">
        <v>44</v>
      </c>
      <c r="M3" s="100"/>
      <c r="N3" s="100"/>
      <c r="O3" s="100"/>
      <c r="P3" s="100"/>
      <c r="Q3" s="100"/>
      <c r="T3" s="51"/>
      <c r="U3" s="82" t="s">
        <v>38</v>
      </c>
      <c r="V3" s="82" t="s">
        <v>8</v>
      </c>
      <c r="W3" s="82" t="s">
        <v>37</v>
      </c>
      <c r="X3" s="82" t="s">
        <v>36</v>
      </c>
      <c r="Y3" s="82"/>
      <c r="Z3" s="82"/>
      <c r="AA3" s="82"/>
      <c r="AB3" s="82" t="s">
        <v>35</v>
      </c>
      <c r="AC3" s="82"/>
      <c r="AD3" s="82" t="s">
        <v>33</v>
      </c>
      <c r="AE3" s="82"/>
      <c r="AF3" s="82" t="s">
        <v>34</v>
      </c>
      <c r="AG3" s="82"/>
      <c r="AH3" s="82" t="s">
        <v>32</v>
      </c>
      <c r="AI3" s="82"/>
    </row>
    <row r="4" spans="2:35" ht="17.25" customHeight="1">
      <c r="B4" s="83" t="s">
        <v>3</v>
      </c>
      <c r="C4" s="83"/>
      <c r="D4" s="6">
        <v>2</v>
      </c>
      <c r="G4" s="84" t="s">
        <v>859</v>
      </c>
      <c r="H4" s="84"/>
      <c r="I4" s="84"/>
      <c r="J4" s="84"/>
      <c r="K4" s="84"/>
      <c r="L4" s="84" t="s">
        <v>860</v>
      </c>
      <c r="M4" s="84"/>
      <c r="N4" s="84"/>
      <c r="O4" s="84"/>
      <c r="P4" s="84"/>
      <c r="Q4" s="84"/>
      <c r="T4" s="51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</row>
    <row r="5" spans="2:35" ht="5.2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</row>
    <row r="6" spans="2:35" ht="44.25" customHeight="1">
      <c r="B6" s="85" t="s">
        <v>4</v>
      </c>
      <c r="C6" s="87" t="s">
        <v>5</v>
      </c>
      <c r="D6" s="89" t="s">
        <v>6</v>
      </c>
      <c r="E6" s="90"/>
      <c r="F6" s="85" t="s">
        <v>7</v>
      </c>
      <c r="G6" s="85" t="s">
        <v>8</v>
      </c>
      <c r="H6" s="93" t="s">
        <v>9</v>
      </c>
      <c r="I6" s="93" t="s">
        <v>10</v>
      </c>
      <c r="J6" s="93" t="s">
        <v>11</v>
      </c>
      <c r="K6" s="93" t="s">
        <v>12</v>
      </c>
      <c r="L6" s="75" t="s">
        <v>13</v>
      </c>
      <c r="M6" s="85" t="s">
        <v>14</v>
      </c>
      <c r="N6" s="75" t="s">
        <v>15</v>
      </c>
      <c r="O6" s="85" t="s">
        <v>16</v>
      </c>
      <c r="P6" s="85" t="s">
        <v>17</v>
      </c>
      <c r="Q6" s="85" t="s">
        <v>18</v>
      </c>
      <c r="T6" s="51"/>
      <c r="U6" s="82"/>
      <c r="V6" s="82"/>
      <c r="W6" s="82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>
      <c r="B7" s="86"/>
      <c r="C7" s="88"/>
      <c r="D7" s="91"/>
      <c r="E7" s="92"/>
      <c r="F7" s="86"/>
      <c r="G7" s="86"/>
      <c r="H7" s="93"/>
      <c r="I7" s="93"/>
      <c r="J7" s="93"/>
      <c r="K7" s="93"/>
      <c r="L7" s="75"/>
      <c r="M7" s="101"/>
      <c r="N7" s="75"/>
      <c r="O7" s="86"/>
      <c r="P7" s="101"/>
      <c r="Q7" s="101"/>
      <c r="S7" s="8"/>
      <c r="T7" s="51"/>
      <c r="U7" s="56" t="str">
        <f>+D3</f>
        <v>Quản lý dự án phần mềm</v>
      </c>
      <c r="V7" s="57" t="str">
        <f>+L3</f>
        <v>Nhóm: INT1450-01</v>
      </c>
      <c r="W7" s="58">
        <f>+$AF$7+$AH$7+$AD$7</f>
        <v>67</v>
      </c>
      <c r="X7" s="52">
        <f>COUNTIF($P$8:$P$104,"Khiển trách")</f>
        <v>0</v>
      </c>
      <c r="Y7" s="52">
        <f>COUNTIF($P$8:$P$104,"Cảnh cáo")</f>
        <v>0</v>
      </c>
      <c r="Z7" s="52">
        <f>COUNTIF($P$8:$P$104,"Đình chỉ thi")</f>
        <v>0</v>
      </c>
      <c r="AA7" s="59">
        <f>+($X$7+$Y$7+$Z$7)/$W$7*100%</f>
        <v>0</v>
      </c>
      <c r="AB7" s="52">
        <f>SUM(COUNTIF($P$8:$P$102,"Vắng"),COUNTIF($P$8:$P$102,"Vắng có phép"))</f>
        <v>0</v>
      </c>
      <c r="AC7" s="60">
        <f>+$AB$7/$W$7</f>
        <v>0</v>
      </c>
      <c r="AD7" s="61">
        <f>COUNTIF($T$8:$T$102,"Thi lại")</f>
        <v>0</v>
      </c>
      <c r="AE7" s="60">
        <f>+$AD$7/$W$7</f>
        <v>0</v>
      </c>
      <c r="AF7" s="61">
        <f>COUNTIF($T$8:$T$103,"Học lại")</f>
        <v>2</v>
      </c>
      <c r="AG7" s="60">
        <f>+$AF$7/$W$7</f>
        <v>2.9850746268656716E-2</v>
      </c>
      <c r="AH7" s="52">
        <f>COUNTIF($T$9:$T$103,"Đạt")</f>
        <v>65</v>
      </c>
      <c r="AI7" s="59">
        <f>+$AH$7/$W$7</f>
        <v>0.97014925373134331</v>
      </c>
    </row>
    <row r="8" spans="2:35" ht="14.25" customHeight="1">
      <c r="B8" s="78" t="s">
        <v>24</v>
      </c>
      <c r="C8" s="79"/>
      <c r="D8" s="79"/>
      <c r="E8" s="79"/>
      <c r="F8" s="79"/>
      <c r="G8" s="80"/>
      <c r="H8" s="9">
        <v>10</v>
      </c>
      <c r="I8" s="9"/>
      <c r="J8" s="72"/>
      <c r="K8" s="9">
        <v>30</v>
      </c>
      <c r="L8" s="48">
        <f>100-(H8+I8+J8+K8)</f>
        <v>60</v>
      </c>
      <c r="M8" s="86"/>
      <c r="N8" s="10"/>
      <c r="O8" s="10"/>
      <c r="P8" s="86"/>
      <c r="Q8" s="86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5.75" customHeight="1">
      <c r="B9" s="11">
        <v>1</v>
      </c>
      <c r="C9" s="12" t="s">
        <v>701</v>
      </c>
      <c r="D9" s="13" t="s">
        <v>702</v>
      </c>
      <c r="E9" s="14" t="s">
        <v>47</v>
      </c>
      <c r="F9" s="15" t="s">
        <v>703</v>
      </c>
      <c r="G9" s="12" t="s">
        <v>91</v>
      </c>
      <c r="H9" s="16">
        <v>9</v>
      </c>
      <c r="I9" s="16" t="s">
        <v>25</v>
      </c>
      <c r="J9" s="16" t="s">
        <v>25</v>
      </c>
      <c r="K9" s="16">
        <v>7</v>
      </c>
      <c r="L9" s="17">
        <v>7</v>
      </c>
      <c r="M9" s="18">
        <f>ROUND(SUMPRODUCT(H9:L9,$H$8:$L$8)/100,1)</f>
        <v>7.2</v>
      </c>
      <c r="N9" s="19" t="str">
        <f t="shared" ref="N9:N40" si="0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B</v>
      </c>
      <c r="O9" s="19" t="str">
        <f t="shared" ref="O9:O40" si="1">IF($M9&lt;4,"Kém",IF(AND($M9&gt;=4,$M9&lt;=5.4),"Trung bình yếu",IF(AND($M9&gt;=5.5,$M9&lt;=6.9),"Trung bình",IF(AND($M9&gt;=7,$M9&lt;=8.4),"Khá",IF(AND($M9&gt;=8.5,$M9&lt;=10),"Giỏi","")))))</f>
        <v>Khá</v>
      </c>
      <c r="P9" s="31" t="str">
        <f t="shared" ref="P9:P40" si="2">+IF(OR($H9=0,$I9=0,$J9=0,$K9=0),"Không đủ ĐKDT",IF(AND(L9=0,M9&gt;4),"Không đạt",""))</f>
        <v/>
      </c>
      <c r="Q9" s="20"/>
      <c r="R9" s="3"/>
      <c r="S9" s="21"/>
      <c r="T9" s="73" t="str">
        <f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Đạt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15.75" customHeight="1">
      <c r="B10" s="22">
        <v>2</v>
      </c>
      <c r="C10" s="23" t="s">
        <v>704</v>
      </c>
      <c r="D10" s="24" t="s">
        <v>705</v>
      </c>
      <c r="E10" s="25" t="s">
        <v>47</v>
      </c>
      <c r="F10" s="26" t="s">
        <v>706</v>
      </c>
      <c r="G10" s="23" t="s">
        <v>49</v>
      </c>
      <c r="H10" s="27">
        <v>9</v>
      </c>
      <c r="I10" s="27" t="s">
        <v>25</v>
      </c>
      <c r="J10" s="27" t="s">
        <v>25</v>
      </c>
      <c r="K10" s="27">
        <v>7</v>
      </c>
      <c r="L10" s="71">
        <v>7</v>
      </c>
      <c r="M10" s="28">
        <f>ROUND(SUMPRODUCT(H10:L10,$H$8:$L$8)/100,1)</f>
        <v>7.2</v>
      </c>
      <c r="N10" s="29" t="str">
        <f t="shared" si="0"/>
        <v>B</v>
      </c>
      <c r="O10" s="30" t="str">
        <f t="shared" si="1"/>
        <v>Khá</v>
      </c>
      <c r="P10" s="31" t="str">
        <f t="shared" si="2"/>
        <v/>
      </c>
      <c r="Q10" s="32"/>
      <c r="R10" s="3"/>
      <c r="S10" s="21"/>
      <c r="T10" s="73" t="str">
        <f>IF(P10="Không đủ ĐKDT","Học lại",IF(P10="Đình chỉ thi","Học lại",IF(AND(MID(G10,2,2)&lt;"12",P10="Vắng"),"Thi lại",IF(P10="Vắng có phép", "Thi lại",IF(AND((MID(G10,2,2)&lt;"12"),M10&lt;4.5),"Thi lại",IF(AND((MID(G10,2,2)&lt;"17"),M10&lt;4),"Học lại",IF(AND((MID(G10,2,2)&gt;"16"),M10&lt;4),"Thi lại",IF(AND(MID(G10,2,2)&gt;"16",L10=0),"Thi lại",IF(AND((MID(G10,2,2)&lt;"12"),L10=0),"Thi lại",IF(AND((MID(G10,2,2)&lt;"17"),(MID(G10,2,2)&gt;"11"),L10=0),"Học lại","Đạt"))))))))))</f>
        <v>Đạt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15.75" customHeight="1">
      <c r="B11" s="22">
        <v>3</v>
      </c>
      <c r="C11" s="23" t="s">
        <v>707</v>
      </c>
      <c r="D11" s="24" t="s">
        <v>708</v>
      </c>
      <c r="E11" s="25" t="s">
        <v>709</v>
      </c>
      <c r="F11" s="26" t="s">
        <v>99</v>
      </c>
      <c r="G11" s="23" t="s">
        <v>57</v>
      </c>
      <c r="H11" s="27">
        <v>9</v>
      </c>
      <c r="I11" s="27" t="s">
        <v>25</v>
      </c>
      <c r="J11" s="27" t="s">
        <v>25</v>
      </c>
      <c r="K11" s="27">
        <v>9</v>
      </c>
      <c r="L11" s="71">
        <v>5.5</v>
      </c>
      <c r="M11" s="28">
        <f>ROUND(SUMPRODUCT(H11:L11,$H$8:$L$8)/100,1)</f>
        <v>6.9</v>
      </c>
      <c r="N11" s="29" t="str">
        <f t="shared" si="0"/>
        <v>C+</v>
      </c>
      <c r="O11" s="30" t="str">
        <f t="shared" si="1"/>
        <v>Trung bình</v>
      </c>
      <c r="P11" s="31" t="str">
        <f t="shared" si="2"/>
        <v/>
      </c>
      <c r="Q11" s="32"/>
      <c r="R11" s="3"/>
      <c r="S11" s="21"/>
      <c r="T11" s="73" t="str">
        <f>IF(P11="Không đủ ĐKDT","Học lại",IF(P11="Đình chỉ thi","Học lại",IF(AND(MID(G11,2,2)&lt;"12",P11="Vắng"),"Thi lại",IF(P11="Vắng có phép", "Thi lại",IF(AND((MID(G11,2,2)&lt;"12"),M11&lt;4.5),"Thi lại",IF(AND((MID(G11,2,2)&lt;"17"),M11&lt;4),"Học lại",IF(AND((MID(G11,2,2)&gt;"16"),M11&lt;4),"Thi lại",IF(AND(MID(G11,2,2)&gt;"16",L11=0),"Thi lại",IF(AND((MID(G11,2,2)&lt;"12"),L11=0),"Thi lại",IF(AND((MID(G11,2,2)&lt;"17"),(MID(G11,2,2)&gt;"11"),L11=0),"Học lại","Đạt"))))))))))</f>
        <v>Đạt</v>
      </c>
      <c r="U11" s="63"/>
      <c r="V11" s="63"/>
      <c r="W11" s="74"/>
      <c r="X11" s="53"/>
      <c r="Y11" s="53"/>
      <c r="Z11" s="53"/>
      <c r="AA11" s="65"/>
      <c r="AB11" s="53"/>
      <c r="AC11" s="66"/>
      <c r="AD11" s="67"/>
      <c r="AE11" s="66"/>
      <c r="AF11" s="67"/>
      <c r="AG11" s="66"/>
      <c r="AH11" s="53"/>
      <c r="AI11" s="65"/>
    </row>
    <row r="12" spans="2:35" ht="15.75" customHeight="1">
      <c r="B12" s="22">
        <v>4</v>
      </c>
      <c r="C12" s="23" t="s">
        <v>710</v>
      </c>
      <c r="D12" s="24" t="s">
        <v>711</v>
      </c>
      <c r="E12" s="25" t="s">
        <v>712</v>
      </c>
      <c r="F12" s="26" t="s">
        <v>713</v>
      </c>
      <c r="G12" s="23" t="s">
        <v>71</v>
      </c>
      <c r="H12" s="27">
        <v>9</v>
      </c>
      <c r="I12" s="27" t="s">
        <v>25</v>
      </c>
      <c r="J12" s="27" t="s">
        <v>25</v>
      </c>
      <c r="K12" s="27">
        <v>6</v>
      </c>
      <c r="L12" s="71">
        <v>7.5</v>
      </c>
      <c r="M12" s="28">
        <f>ROUND(SUMPRODUCT(H12:L12,$H$8:$L$8)/100,1)</f>
        <v>7.2</v>
      </c>
      <c r="N12" s="29" t="str">
        <f t="shared" si="0"/>
        <v>B</v>
      </c>
      <c r="O12" s="30" t="str">
        <f t="shared" si="1"/>
        <v>Khá</v>
      </c>
      <c r="P12" s="31" t="str">
        <f t="shared" si="2"/>
        <v/>
      </c>
      <c r="Q12" s="32"/>
      <c r="R12" s="3"/>
      <c r="S12" s="21"/>
      <c r="T12" s="73" t="str">
        <f>IF(P12="Không đủ ĐKDT","Học lại",IF(P12="Đình chỉ thi","Học lại",IF(AND(MID(G12,2,2)&lt;"12",P12="Vắng"),"Thi lại",IF(P12="Vắng có phép", "Thi lại",IF(AND((MID(G12,2,2)&lt;"12"),M12&lt;4.5),"Thi lại",IF(AND((MID(G12,2,2)&lt;"17"),M12&lt;4),"Học lại",IF(AND((MID(G12,2,2)&gt;"16"),M12&lt;4),"Thi lại",IF(AND(MID(G12,2,2)&gt;"16",L12=0),"Thi lại",IF(AND((MID(G12,2,2)&lt;"12"),L12=0),"Thi lại",IF(AND((MID(G12,2,2)&lt;"17"),(MID(G12,2,2)&gt;"11"),L12=0),"Học lại","Đạt"))))))))))</f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5.75" customHeight="1">
      <c r="B13" s="22">
        <v>5</v>
      </c>
      <c r="C13" s="23" t="s">
        <v>714</v>
      </c>
      <c r="D13" s="24" t="s">
        <v>715</v>
      </c>
      <c r="E13" s="25" t="s">
        <v>716</v>
      </c>
      <c r="F13" s="26" t="s">
        <v>717</v>
      </c>
      <c r="G13" s="23" t="s">
        <v>62</v>
      </c>
      <c r="H13" s="27">
        <v>9</v>
      </c>
      <c r="I13" s="27" t="s">
        <v>25</v>
      </c>
      <c r="J13" s="27" t="s">
        <v>25</v>
      </c>
      <c r="K13" s="27">
        <v>7</v>
      </c>
      <c r="L13" s="71">
        <v>5.5</v>
      </c>
      <c r="M13" s="28">
        <f>ROUND(SUMPRODUCT(H13:L13,$H$8:$L$8)/100,1)</f>
        <v>6.3</v>
      </c>
      <c r="N13" s="29" t="str">
        <f t="shared" si="0"/>
        <v>C</v>
      </c>
      <c r="O13" s="30" t="str">
        <f t="shared" si="1"/>
        <v>Trung bình</v>
      </c>
      <c r="P13" s="31" t="str">
        <f t="shared" si="2"/>
        <v/>
      </c>
      <c r="Q13" s="32"/>
      <c r="R13" s="3"/>
      <c r="S13" s="21"/>
      <c r="T13" s="73" t="str">
        <f>IF(P13="Không đủ ĐKDT","Học lại",IF(P13="Đình chỉ thi","Học lại",IF(AND(MID(G13,2,2)&lt;"12",P13="Vắng"),"Thi lại",IF(P13="Vắng có phép", "Thi lại",IF(AND((MID(G13,2,2)&lt;"12"),M13&lt;4.5),"Thi lại",IF(AND((MID(G13,2,2)&lt;"17"),M13&lt;4),"Học lại",IF(AND((MID(G13,2,2)&gt;"16"),M13&lt;4),"Thi lại",IF(AND(MID(G13,2,2)&gt;"16",L13=0),"Thi lại",IF(AND((MID(G13,2,2)&lt;"12"),L13=0),"Thi lại",IF(AND((MID(G13,2,2)&lt;"17"),(MID(G13,2,2)&gt;"11"),L13=0),"Học lại","Đạt"))))))))))</f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5.75" customHeight="1">
      <c r="B14" s="22">
        <v>6</v>
      </c>
      <c r="C14" s="23" t="s">
        <v>718</v>
      </c>
      <c r="D14" s="24" t="s">
        <v>93</v>
      </c>
      <c r="E14" s="25" t="s">
        <v>719</v>
      </c>
      <c r="F14" s="26" t="s">
        <v>228</v>
      </c>
      <c r="G14" s="23" t="s">
        <v>49</v>
      </c>
      <c r="H14" s="27">
        <v>9</v>
      </c>
      <c r="I14" s="27" t="s">
        <v>25</v>
      </c>
      <c r="J14" s="27" t="s">
        <v>25</v>
      </c>
      <c r="K14" s="27">
        <v>7</v>
      </c>
      <c r="L14" s="71">
        <v>6</v>
      </c>
      <c r="M14" s="28">
        <f>ROUND(SUMPRODUCT(H14:L14,$H$8:$L$8)/100,1)</f>
        <v>6.6</v>
      </c>
      <c r="N14" s="29" t="str">
        <f t="shared" si="0"/>
        <v>C+</v>
      </c>
      <c r="O14" s="30" t="str">
        <f t="shared" si="1"/>
        <v>Trung bình</v>
      </c>
      <c r="P14" s="31" t="str">
        <f t="shared" si="2"/>
        <v/>
      </c>
      <c r="Q14" s="32"/>
      <c r="R14" s="3"/>
      <c r="S14" s="21"/>
      <c r="T14" s="73" t="str">
        <f>IF(P14="Không đủ ĐKDT","Học lại",IF(P14="Đình chỉ thi","Học lại",IF(AND(MID(G14,2,2)&lt;"12",P14="Vắng"),"Thi lại",IF(P14="Vắng có phép", "Thi lại",IF(AND((MID(G14,2,2)&lt;"12"),M14&lt;4.5),"Thi lại",IF(AND((MID(G14,2,2)&lt;"17"),M14&lt;4),"Học lại",IF(AND((MID(G14,2,2)&gt;"16"),M14&lt;4),"Thi lại",IF(AND(MID(G14,2,2)&gt;"16",L14=0),"Thi lại",IF(AND((MID(G14,2,2)&lt;"12"),L14=0),"Thi lại",IF(AND((MID(G14,2,2)&lt;"17"),(MID(G14,2,2)&gt;"11"),L14=0),"Học lại","Đạt"))))))))))</f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5.75" customHeight="1">
      <c r="B15" s="22">
        <v>7</v>
      </c>
      <c r="C15" s="23" t="s">
        <v>720</v>
      </c>
      <c r="D15" s="24" t="s">
        <v>721</v>
      </c>
      <c r="E15" s="25" t="s">
        <v>532</v>
      </c>
      <c r="F15" s="26" t="s">
        <v>379</v>
      </c>
      <c r="G15" s="23" t="s">
        <v>49</v>
      </c>
      <c r="H15" s="27">
        <v>9</v>
      </c>
      <c r="I15" s="27" t="s">
        <v>25</v>
      </c>
      <c r="J15" s="27" t="s">
        <v>25</v>
      </c>
      <c r="K15" s="27">
        <v>7</v>
      </c>
      <c r="L15" s="71">
        <v>4</v>
      </c>
      <c r="M15" s="28">
        <f>ROUND(SUMPRODUCT(H15:L15,$H$8:$L$8)/100,1)</f>
        <v>5.4</v>
      </c>
      <c r="N15" s="29" t="str">
        <f t="shared" si="0"/>
        <v>D+</v>
      </c>
      <c r="O15" s="30" t="str">
        <f t="shared" si="1"/>
        <v>Trung bình yếu</v>
      </c>
      <c r="P15" s="31" t="str">
        <f t="shared" si="2"/>
        <v/>
      </c>
      <c r="Q15" s="32"/>
      <c r="R15" s="3"/>
      <c r="S15" s="21"/>
      <c r="T15" s="73" t="str">
        <f>IF(P15="Không đủ ĐKDT","Học lại",IF(P15="Đình chỉ thi","Học lại",IF(AND(MID(G15,2,2)&lt;"12",P15="Vắng"),"Thi lại",IF(P15="Vắng có phép", "Thi lại",IF(AND((MID(G15,2,2)&lt;"12"),M15&lt;4.5),"Thi lại",IF(AND((MID(G15,2,2)&lt;"17"),M15&lt;4),"Học lại",IF(AND((MID(G15,2,2)&gt;"16"),M15&lt;4),"Thi lại",IF(AND(MID(G15,2,2)&gt;"16",L15=0),"Thi lại",IF(AND((MID(G15,2,2)&lt;"12"),L15=0),"Thi lại",IF(AND((MID(G15,2,2)&lt;"17"),(MID(G15,2,2)&gt;"11"),L15=0),"Học lại","Đạt"))))))))))</f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5.75" customHeight="1">
      <c r="B16" s="22">
        <v>8</v>
      </c>
      <c r="C16" s="23" t="s">
        <v>722</v>
      </c>
      <c r="D16" s="24" t="s">
        <v>723</v>
      </c>
      <c r="E16" s="25" t="s">
        <v>532</v>
      </c>
      <c r="F16" s="26" t="s">
        <v>724</v>
      </c>
      <c r="G16" s="23" t="s">
        <v>71</v>
      </c>
      <c r="H16" s="27">
        <v>9</v>
      </c>
      <c r="I16" s="27" t="s">
        <v>25</v>
      </c>
      <c r="J16" s="27" t="s">
        <v>25</v>
      </c>
      <c r="K16" s="27">
        <v>8</v>
      </c>
      <c r="L16" s="71">
        <v>8</v>
      </c>
      <c r="M16" s="28">
        <f>ROUND(SUMPRODUCT(H16:L16,$H$8:$L$8)/100,1)</f>
        <v>8.1</v>
      </c>
      <c r="N16" s="29" t="str">
        <f t="shared" si="0"/>
        <v>B+</v>
      </c>
      <c r="O16" s="30" t="str">
        <f t="shared" si="1"/>
        <v>Khá</v>
      </c>
      <c r="P16" s="31" t="str">
        <f t="shared" si="2"/>
        <v/>
      </c>
      <c r="Q16" s="32"/>
      <c r="R16" s="3"/>
      <c r="S16" s="21"/>
      <c r="T16" s="73" t="str">
        <f>IF(P16="Không đủ ĐKDT","Học lại",IF(P16="Đình chỉ thi","Học lại",IF(AND(MID(G16,2,2)&lt;"12",P16="Vắng"),"Thi lại",IF(P16="Vắng có phép", "Thi lại",IF(AND((MID(G16,2,2)&lt;"12"),M16&lt;4.5),"Thi lại",IF(AND((MID(G16,2,2)&lt;"17"),M16&lt;4),"Học lại",IF(AND((MID(G16,2,2)&gt;"16"),M16&lt;4),"Thi lại",IF(AND(MID(G16,2,2)&gt;"16",L16=0),"Thi lại",IF(AND((MID(G16,2,2)&lt;"12"),L16=0),"Thi lại",IF(AND((MID(G16,2,2)&lt;"17"),(MID(G16,2,2)&gt;"11"),L16=0),"Học lại","Đạt"))))))))))</f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5.75" customHeight="1">
      <c r="B17" s="22">
        <v>9</v>
      </c>
      <c r="C17" s="23" t="s">
        <v>725</v>
      </c>
      <c r="D17" s="24" t="s">
        <v>432</v>
      </c>
      <c r="E17" s="25" t="s">
        <v>726</v>
      </c>
      <c r="F17" s="26" t="s">
        <v>553</v>
      </c>
      <c r="G17" s="23" t="s">
        <v>62</v>
      </c>
      <c r="H17" s="27">
        <v>9</v>
      </c>
      <c r="I17" s="27" t="s">
        <v>25</v>
      </c>
      <c r="J17" s="27" t="s">
        <v>25</v>
      </c>
      <c r="K17" s="27">
        <v>7</v>
      </c>
      <c r="L17" s="71">
        <v>4</v>
      </c>
      <c r="M17" s="28">
        <f>ROUND(SUMPRODUCT(H17:L17,$H$8:$L$8)/100,1)</f>
        <v>5.4</v>
      </c>
      <c r="N17" s="29" t="str">
        <f t="shared" si="0"/>
        <v>D+</v>
      </c>
      <c r="O17" s="30" t="str">
        <f t="shared" si="1"/>
        <v>Trung bình yếu</v>
      </c>
      <c r="P17" s="31" t="str">
        <f t="shared" si="2"/>
        <v/>
      </c>
      <c r="Q17" s="32"/>
      <c r="R17" s="3"/>
      <c r="S17" s="21"/>
      <c r="T17" s="73" t="str">
        <f>IF(P17="Không đủ ĐKDT","Học lại",IF(P17="Đình chỉ thi","Học lại",IF(AND(MID(G17,2,2)&lt;"12",P17="Vắng"),"Thi lại",IF(P17="Vắng có phép", "Thi lại",IF(AND((MID(G17,2,2)&lt;"12"),M17&lt;4.5),"Thi lại",IF(AND((MID(G17,2,2)&lt;"17"),M17&lt;4),"Học lại",IF(AND((MID(G17,2,2)&gt;"16"),M17&lt;4),"Thi lại",IF(AND(MID(G17,2,2)&gt;"16",L17=0),"Thi lại",IF(AND((MID(G17,2,2)&lt;"12"),L17=0),"Thi lại",IF(AND((MID(G17,2,2)&lt;"17"),(MID(G17,2,2)&gt;"11"),L17=0),"Học lại","Đạt"))))))))))</f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5.75" customHeight="1">
      <c r="B18" s="22">
        <v>10</v>
      </c>
      <c r="C18" s="23" t="s">
        <v>727</v>
      </c>
      <c r="D18" s="24" t="s">
        <v>728</v>
      </c>
      <c r="E18" s="25" t="s">
        <v>65</v>
      </c>
      <c r="F18" s="26" t="s">
        <v>729</v>
      </c>
      <c r="G18" s="23" t="s">
        <v>114</v>
      </c>
      <c r="H18" s="27">
        <v>9</v>
      </c>
      <c r="I18" s="27" t="s">
        <v>25</v>
      </c>
      <c r="J18" s="27" t="s">
        <v>25</v>
      </c>
      <c r="K18" s="27">
        <v>7</v>
      </c>
      <c r="L18" s="71">
        <v>7.5</v>
      </c>
      <c r="M18" s="28">
        <f>ROUND(SUMPRODUCT(H18:L18,$H$8:$L$8)/100,1)</f>
        <v>7.5</v>
      </c>
      <c r="N18" s="29" t="str">
        <f t="shared" si="0"/>
        <v>B</v>
      </c>
      <c r="O18" s="30" t="str">
        <f t="shared" si="1"/>
        <v>Khá</v>
      </c>
      <c r="P18" s="31" t="str">
        <f t="shared" si="2"/>
        <v/>
      </c>
      <c r="Q18" s="32"/>
      <c r="R18" s="3"/>
      <c r="S18" s="21"/>
      <c r="T18" s="73" t="str">
        <f>IF(P18="Không đủ ĐKDT","Học lại",IF(P18="Đình chỉ thi","Học lại",IF(AND(MID(G18,2,2)&lt;"12",P18="Vắng"),"Thi lại",IF(P18="Vắng có phép", "Thi lại",IF(AND((MID(G18,2,2)&lt;"12"),M18&lt;4.5),"Thi lại",IF(AND((MID(G18,2,2)&lt;"17"),M18&lt;4),"Học lại",IF(AND((MID(G18,2,2)&gt;"16"),M18&lt;4),"Thi lại",IF(AND(MID(G18,2,2)&gt;"16",L18=0),"Thi lại",IF(AND((MID(G18,2,2)&lt;"12"),L18=0),"Thi lại",IF(AND((MID(G18,2,2)&lt;"17"),(MID(G18,2,2)&gt;"11"),L18=0),"Học lại","Đạt"))))))))))</f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5.75" customHeight="1">
      <c r="B19" s="22">
        <v>11</v>
      </c>
      <c r="C19" s="23" t="s">
        <v>730</v>
      </c>
      <c r="D19" s="24" t="s">
        <v>408</v>
      </c>
      <c r="E19" s="25" t="s">
        <v>65</v>
      </c>
      <c r="F19" s="26" t="s">
        <v>687</v>
      </c>
      <c r="G19" s="23" t="s">
        <v>62</v>
      </c>
      <c r="H19" s="27">
        <v>7</v>
      </c>
      <c r="I19" s="27" t="s">
        <v>25</v>
      </c>
      <c r="J19" s="27" t="s">
        <v>25</v>
      </c>
      <c r="K19" s="27">
        <v>7</v>
      </c>
      <c r="L19" s="71">
        <v>6</v>
      </c>
      <c r="M19" s="28">
        <f>ROUND(SUMPRODUCT(H19:L19,$H$8:$L$8)/100,1)</f>
        <v>6.4</v>
      </c>
      <c r="N19" s="29" t="str">
        <f t="shared" si="0"/>
        <v>C</v>
      </c>
      <c r="O19" s="30" t="str">
        <f t="shared" si="1"/>
        <v>Trung bình</v>
      </c>
      <c r="P19" s="31" t="str">
        <f t="shared" si="2"/>
        <v/>
      </c>
      <c r="Q19" s="32"/>
      <c r="R19" s="3"/>
      <c r="S19" s="21"/>
      <c r="T19" s="73" t="str">
        <f>IF(P19="Không đủ ĐKDT","Học lại",IF(P19="Đình chỉ thi","Học lại",IF(AND(MID(G19,2,2)&lt;"12",P19="Vắng"),"Thi lại",IF(P19="Vắng có phép", "Thi lại",IF(AND((MID(G19,2,2)&lt;"12"),M19&lt;4.5),"Thi lại",IF(AND((MID(G19,2,2)&lt;"17"),M19&lt;4),"Học lại",IF(AND((MID(G19,2,2)&gt;"16"),M19&lt;4),"Thi lại",IF(AND(MID(G19,2,2)&gt;"16",L19=0),"Thi lại",IF(AND((MID(G19,2,2)&lt;"12"),L19=0),"Thi lại",IF(AND((MID(G19,2,2)&lt;"17"),(MID(G19,2,2)&gt;"11"),L19=0),"Học lại","Đạt"))))))))))</f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5.75" customHeight="1">
      <c r="B20" s="22">
        <v>12</v>
      </c>
      <c r="C20" s="23" t="s">
        <v>731</v>
      </c>
      <c r="D20" s="24" t="s">
        <v>728</v>
      </c>
      <c r="E20" s="25" t="s">
        <v>732</v>
      </c>
      <c r="F20" s="26" t="s">
        <v>490</v>
      </c>
      <c r="G20" s="23" t="s">
        <v>57</v>
      </c>
      <c r="H20" s="27">
        <v>6</v>
      </c>
      <c r="I20" s="27" t="s">
        <v>25</v>
      </c>
      <c r="J20" s="27" t="s">
        <v>25</v>
      </c>
      <c r="K20" s="27">
        <v>7</v>
      </c>
      <c r="L20" s="71">
        <v>4.5</v>
      </c>
      <c r="M20" s="28">
        <f>ROUND(SUMPRODUCT(H20:L20,$H$8:$L$8)/100,1)</f>
        <v>5.4</v>
      </c>
      <c r="N20" s="29" t="str">
        <f t="shared" si="0"/>
        <v>D+</v>
      </c>
      <c r="O20" s="30" t="str">
        <f t="shared" si="1"/>
        <v>Trung bình yếu</v>
      </c>
      <c r="P20" s="31" t="str">
        <f t="shared" si="2"/>
        <v/>
      </c>
      <c r="Q20" s="32"/>
      <c r="R20" s="3"/>
      <c r="S20" s="21"/>
      <c r="T20" s="73" t="str">
        <f>IF(P20="Không đủ ĐKDT","Học lại",IF(P20="Đình chỉ thi","Học lại",IF(AND(MID(G20,2,2)&lt;"12",P20="Vắng"),"Thi lại",IF(P20="Vắng có phép", "Thi lại",IF(AND((MID(G20,2,2)&lt;"12"),M20&lt;4.5),"Thi lại",IF(AND((MID(G20,2,2)&lt;"17"),M20&lt;4),"Học lại",IF(AND((MID(G20,2,2)&gt;"16"),M20&lt;4),"Thi lại",IF(AND(MID(G20,2,2)&gt;"16",L20=0),"Thi lại",IF(AND((MID(G20,2,2)&lt;"12"),L20=0),"Thi lại",IF(AND((MID(G20,2,2)&lt;"17"),(MID(G20,2,2)&gt;"11"),L20=0),"Học lại","Đạt"))))))))))</f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5.75" customHeight="1">
      <c r="B21" s="22">
        <v>13</v>
      </c>
      <c r="C21" s="23" t="s">
        <v>733</v>
      </c>
      <c r="D21" s="24" t="s">
        <v>734</v>
      </c>
      <c r="E21" s="25" t="s">
        <v>74</v>
      </c>
      <c r="F21" s="26" t="s">
        <v>271</v>
      </c>
      <c r="G21" s="23" t="s">
        <v>91</v>
      </c>
      <c r="H21" s="27">
        <v>9</v>
      </c>
      <c r="I21" s="27" t="s">
        <v>25</v>
      </c>
      <c r="J21" s="27" t="s">
        <v>25</v>
      </c>
      <c r="K21" s="27">
        <v>7</v>
      </c>
      <c r="L21" s="71">
        <v>6.5</v>
      </c>
      <c r="M21" s="28">
        <f>ROUND(SUMPRODUCT(H21:L21,$H$8:$L$8)/100,1)</f>
        <v>6.9</v>
      </c>
      <c r="N21" s="29" t="str">
        <f t="shared" si="0"/>
        <v>C+</v>
      </c>
      <c r="O21" s="30" t="str">
        <f t="shared" si="1"/>
        <v>Trung bình</v>
      </c>
      <c r="P21" s="31" t="str">
        <f t="shared" si="2"/>
        <v/>
      </c>
      <c r="Q21" s="32"/>
      <c r="R21" s="3"/>
      <c r="S21" s="21"/>
      <c r="T21" s="73" t="str">
        <f>IF(P21="Không đủ ĐKDT","Học lại",IF(P21="Đình chỉ thi","Học lại",IF(AND(MID(G21,2,2)&lt;"12",P21="Vắng"),"Thi lại",IF(P21="Vắng có phép", "Thi lại",IF(AND((MID(G21,2,2)&lt;"12"),M21&lt;4.5),"Thi lại",IF(AND((MID(G21,2,2)&lt;"17"),M21&lt;4),"Học lại",IF(AND((MID(G21,2,2)&gt;"16"),M21&lt;4),"Thi lại",IF(AND(MID(G21,2,2)&gt;"16",L21=0),"Thi lại",IF(AND((MID(G21,2,2)&lt;"12"),L21=0),"Thi lại",IF(AND((MID(G21,2,2)&lt;"17"),(MID(G21,2,2)&gt;"11"),L21=0),"Học lại","Đạt"))))))))))</f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5.75" customHeight="1">
      <c r="B22" s="22">
        <v>14</v>
      </c>
      <c r="C22" s="23" t="s">
        <v>735</v>
      </c>
      <c r="D22" s="24" t="s">
        <v>101</v>
      </c>
      <c r="E22" s="25" t="s">
        <v>74</v>
      </c>
      <c r="F22" s="26" t="s">
        <v>703</v>
      </c>
      <c r="G22" s="23" t="s">
        <v>62</v>
      </c>
      <c r="H22" s="27">
        <v>9</v>
      </c>
      <c r="I22" s="27" t="s">
        <v>25</v>
      </c>
      <c r="J22" s="27" t="s">
        <v>25</v>
      </c>
      <c r="K22" s="27">
        <v>9</v>
      </c>
      <c r="L22" s="71">
        <v>6</v>
      </c>
      <c r="M22" s="28">
        <f>ROUND(SUMPRODUCT(H22:L22,$H$8:$L$8)/100,1)</f>
        <v>7.2</v>
      </c>
      <c r="N22" s="29" t="str">
        <f t="shared" si="0"/>
        <v>B</v>
      </c>
      <c r="O22" s="30" t="str">
        <f t="shared" si="1"/>
        <v>Khá</v>
      </c>
      <c r="P22" s="31" t="str">
        <f t="shared" si="2"/>
        <v/>
      </c>
      <c r="Q22" s="32"/>
      <c r="R22" s="3"/>
      <c r="S22" s="21"/>
      <c r="T22" s="73" t="str">
        <f>IF(P22="Không đủ ĐKDT","Học lại",IF(P22="Đình chỉ thi","Học lại",IF(AND(MID(G22,2,2)&lt;"12",P22="Vắng"),"Thi lại",IF(P22="Vắng có phép", "Thi lại",IF(AND((MID(G22,2,2)&lt;"12"),M22&lt;4.5),"Thi lại",IF(AND((MID(G22,2,2)&lt;"17"),M22&lt;4),"Học lại",IF(AND((MID(G22,2,2)&gt;"16"),M22&lt;4),"Thi lại",IF(AND(MID(G22,2,2)&gt;"16",L22=0),"Thi lại",IF(AND((MID(G22,2,2)&lt;"12"),L22=0),"Thi lại",IF(AND((MID(G22,2,2)&lt;"17"),(MID(G22,2,2)&gt;"11"),L22=0),"Học lại","Đạt"))))))))))</f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5.75" customHeight="1">
      <c r="B23" s="22">
        <v>15</v>
      </c>
      <c r="C23" s="23" t="s">
        <v>736</v>
      </c>
      <c r="D23" s="24" t="s">
        <v>737</v>
      </c>
      <c r="E23" s="25" t="s">
        <v>94</v>
      </c>
      <c r="F23" s="26" t="s">
        <v>738</v>
      </c>
      <c r="G23" s="23" t="s">
        <v>71</v>
      </c>
      <c r="H23" s="27">
        <v>9</v>
      </c>
      <c r="I23" s="27" t="s">
        <v>25</v>
      </c>
      <c r="J23" s="27" t="s">
        <v>25</v>
      </c>
      <c r="K23" s="27">
        <v>7</v>
      </c>
      <c r="L23" s="71">
        <v>8.5</v>
      </c>
      <c r="M23" s="28">
        <f>ROUND(SUMPRODUCT(H23:L23,$H$8:$L$8)/100,1)</f>
        <v>8.1</v>
      </c>
      <c r="N23" s="29" t="str">
        <f t="shared" si="0"/>
        <v>B+</v>
      </c>
      <c r="O23" s="30" t="str">
        <f t="shared" si="1"/>
        <v>Khá</v>
      </c>
      <c r="P23" s="31" t="str">
        <f t="shared" si="2"/>
        <v/>
      </c>
      <c r="Q23" s="32"/>
      <c r="R23" s="3"/>
      <c r="S23" s="21"/>
      <c r="T23" s="73" t="str">
        <f>IF(P23="Không đủ ĐKDT","Học lại",IF(P23="Đình chỉ thi","Học lại",IF(AND(MID(G23,2,2)&lt;"12",P23="Vắng"),"Thi lại",IF(P23="Vắng có phép", "Thi lại",IF(AND((MID(G23,2,2)&lt;"12"),M23&lt;4.5),"Thi lại",IF(AND((MID(G23,2,2)&lt;"17"),M23&lt;4),"Học lại",IF(AND((MID(G23,2,2)&gt;"16"),M23&lt;4),"Thi lại",IF(AND(MID(G23,2,2)&gt;"16",L23=0),"Thi lại",IF(AND((MID(G23,2,2)&lt;"12"),L23=0),"Thi lại",IF(AND((MID(G23,2,2)&lt;"17"),(MID(G23,2,2)&gt;"11"),L23=0),"Học lại","Đạt"))))))))))</f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5.75" customHeight="1">
      <c r="B24" s="22">
        <v>16</v>
      </c>
      <c r="C24" s="23" t="s">
        <v>739</v>
      </c>
      <c r="D24" s="24" t="s">
        <v>351</v>
      </c>
      <c r="E24" s="25" t="s">
        <v>344</v>
      </c>
      <c r="F24" s="26" t="s">
        <v>293</v>
      </c>
      <c r="G24" s="23" t="s">
        <v>62</v>
      </c>
      <c r="H24" s="27">
        <v>9</v>
      </c>
      <c r="I24" s="27" t="s">
        <v>25</v>
      </c>
      <c r="J24" s="27" t="s">
        <v>25</v>
      </c>
      <c r="K24" s="27">
        <v>7</v>
      </c>
      <c r="L24" s="71">
        <v>6</v>
      </c>
      <c r="M24" s="28">
        <f>ROUND(SUMPRODUCT(H24:L24,$H$8:$L$8)/100,1)</f>
        <v>6.6</v>
      </c>
      <c r="N24" s="29" t="str">
        <f t="shared" si="0"/>
        <v>C+</v>
      </c>
      <c r="O24" s="30" t="str">
        <f t="shared" si="1"/>
        <v>Trung bình</v>
      </c>
      <c r="P24" s="31" t="str">
        <f t="shared" si="2"/>
        <v/>
      </c>
      <c r="Q24" s="32"/>
      <c r="R24" s="3"/>
      <c r="S24" s="21"/>
      <c r="T24" s="73" t="str">
        <f>IF(P24="Không đủ ĐKDT","Học lại",IF(P24="Đình chỉ thi","Học lại",IF(AND(MID(G24,2,2)&lt;"12",P24="Vắng"),"Thi lại",IF(P24="Vắng có phép", "Thi lại",IF(AND((MID(G24,2,2)&lt;"12"),M24&lt;4.5),"Thi lại",IF(AND((MID(G24,2,2)&lt;"17"),M24&lt;4),"Học lại",IF(AND((MID(G24,2,2)&gt;"16"),M24&lt;4),"Thi lại",IF(AND(MID(G24,2,2)&gt;"16",L24=0),"Thi lại",IF(AND((MID(G24,2,2)&lt;"12"),L24=0),"Thi lại",IF(AND((MID(G24,2,2)&lt;"17"),(MID(G24,2,2)&gt;"11"),L24=0),"Học lại","Đạt"))))))))))</f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5.75" customHeight="1">
      <c r="B25" s="22">
        <v>17</v>
      </c>
      <c r="C25" s="23" t="s">
        <v>740</v>
      </c>
      <c r="D25" s="24" t="s">
        <v>218</v>
      </c>
      <c r="E25" s="25" t="s">
        <v>344</v>
      </c>
      <c r="F25" s="26" t="s">
        <v>259</v>
      </c>
      <c r="G25" s="23" t="s">
        <v>57</v>
      </c>
      <c r="H25" s="27">
        <v>9</v>
      </c>
      <c r="I25" s="27" t="s">
        <v>25</v>
      </c>
      <c r="J25" s="27" t="s">
        <v>25</v>
      </c>
      <c r="K25" s="27">
        <v>7</v>
      </c>
      <c r="L25" s="71">
        <v>5</v>
      </c>
      <c r="M25" s="28">
        <f>ROUND(SUMPRODUCT(H25:L25,$H$8:$L$8)/100,1)</f>
        <v>6</v>
      </c>
      <c r="N25" s="29" t="str">
        <f t="shared" si="0"/>
        <v>C</v>
      </c>
      <c r="O25" s="30" t="str">
        <f t="shared" si="1"/>
        <v>Trung bình</v>
      </c>
      <c r="P25" s="31" t="str">
        <f t="shared" si="2"/>
        <v/>
      </c>
      <c r="Q25" s="32"/>
      <c r="R25" s="3"/>
      <c r="S25" s="21"/>
      <c r="T25" s="73" t="str">
        <f>IF(P25="Không đủ ĐKDT","Học lại",IF(P25="Đình chỉ thi","Học lại",IF(AND(MID(G25,2,2)&lt;"12",P25="Vắng"),"Thi lại",IF(P25="Vắng có phép", "Thi lại",IF(AND((MID(G25,2,2)&lt;"12"),M25&lt;4.5),"Thi lại",IF(AND((MID(G25,2,2)&lt;"17"),M25&lt;4),"Học lại",IF(AND((MID(G25,2,2)&gt;"16"),M25&lt;4),"Thi lại",IF(AND(MID(G25,2,2)&gt;"16",L25=0),"Thi lại",IF(AND((MID(G25,2,2)&lt;"12"),L25=0),"Thi lại",IF(AND((MID(G25,2,2)&lt;"17"),(MID(G25,2,2)&gt;"11"),L25=0),"Học lại","Đạt"))))))))))</f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5.75" customHeight="1">
      <c r="B26" s="22">
        <v>18</v>
      </c>
      <c r="C26" s="23" t="s">
        <v>741</v>
      </c>
      <c r="D26" s="24" t="s">
        <v>157</v>
      </c>
      <c r="E26" s="25" t="s">
        <v>742</v>
      </c>
      <c r="F26" s="26" t="s">
        <v>743</v>
      </c>
      <c r="G26" s="23" t="s">
        <v>53</v>
      </c>
      <c r="H26" s="27">
        <v>9</v>
      </c>
      <c r="I26" s="27" t="s">
        <v>25</v>
      </c>
      <c r="J26" s="27" t="s">
        <v>25</v>
      </c>
      <c r="K26" s="27">
        <v>8</v>
      </c>
      <c r="L26" s="71">
        <v>6.5</v>
      </c>
      <c r="M26" s="28">
        <f>ROUND(SUMPRODUCT(H26:L26,$H$8:$L$8)/100,1)</f>
        <v>7.2</v>
      </c>
      <c r="N26" s="29" t="str">
        <f t="shared" si="0"/>
        <v>B</v>
      </c>
      <c r="O26" s="30" t="str">
        <f t="shared" si="1"/>
        <v>Khá</v>
      </c>
      <c r="P26" s="31" t="str">
        <f t="shared" si="2"/>
        <v/>
      </c>
      <c r="Q26" s="32"/>
      <c r="R26" s="3"/>
      <c r="S26" s="21"/>
      <c r="T26" s="73" t="str">
        <f>IF(P26="Không đủ ĐKDT","Học lại",IF(P26="Đình chỉ thi","Học lại",IF(AND(MID(G26,2,2)&lt;"12",P26="Vắng"),"Thi lại",IF(P26="Vắng có phép", "Thi lại",IF(AND((MID(G26,2,2)&lt;"12"),M26&lt;4.5),"Thi lại",IF(AND((MID(G26,2,2)&lt;"17"),M26&lt;4),"Học lại",IF(AND((MID(G26,2,2)&gt;"16"),M26&lt;4),"Thi lại",IF(AND(MID(G26,2,2)&gt;"16",L26=0),"Thi lại",IF(AND((MID(G26,2,2)&lt;"12"),L26=0),"Thi lại",IF(AND((MID(G26,2,2)&lt;"17"),(MID(G26,2,2)&gt;"11"),L26=0),"Học lại","Đạt"))))))))))</f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5.75" customHeight="1">
      <c r="B27" s="22">
        <v>19</v>
      </c>
      <c r="C27" s="23" t="s">
        <v>744</v>
      </c>
      <c r="D27" s="24" t="s">
        <v>745</v>
      </c>
      <c r="E27" s="25" t="s">
        <v>746</v>
      </c>
      <c r="F27" s="26" t="s">
        <v>171</v>
      </c>
      <c r="G27" s="23" t="s">
        <v>53</v>
      </c>
      <c r="H27" s="27">
        <v>9</v>
      </c>
      <c r="I27" s="27" t="s">
        <v>25</v>
      </c>
      <c r="J27" s="27" t="s">
        <v>25</v>
      </c>
      <c r="K27" s="27">
        <v>8</v>
      </c>
      <c r="L27" s="71">
        <v>8</v>
      </c>
      <c r="M27" s="28">
        <f>ROUND(SUMPRODUCT(H27:L27,$H$8:$L$8)/100,1)</f>
        <v>8.1</v>
      </c>
      <c r="N27" s="29" t="str">
        <f t="shared" si="0"/>
        <v>B+</v>
      </c>
      <c r="O27" s="30" t="str">
        <f t="shared" si="1"/>
        <v>Khá</v>
      </c>
      <c r="P27" s="31" t="str">
        <f t="shared" si="2"/>
        <v/>
      </c>
      <c r="Q27" s="32"/>
      <c r="R27" s="3"/>
      <c r="S27" s="21"/>
      <c r="T27" s="73" t="str">
        <f>IF(P27="Không đủ ĐKDT","Học lại",IF(P27="Đình chỉ thi","Học lại",IF(AND(MID(G27,2,2)&lt;"12",P27="Vắng"),"Thi lại",IF(P27="Vắng có phép", "Thi lại",IF(AND((MID(G27,2,2)&lt;"12"),M27&lt;4.5),"Thi lại",IF(AND((MID(G27,2,2)&lt;"17"),M27&lt;4),"Học lại",IF(AND((MID(G27,2,2)&gt;"16"),M27&lt;4),"Thi lại",IF(AND(MID(G27,2,2)&gt;"16",L27=0),"Thi lại",IF(AND((MID(G27,2,2)&lt;"12"),L27=0),"Thi lại",IF(AND((MID(G27,2,2)&lt;"17"),(MID(G27,2,2)&gt;"11"),L27=0),"Học lại","Đạt"))))))))))</f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5.75" customHeight="1">
      <c r="B28" s="22">
        <v>20</v>
      </c>
      <c r="C28" s="23" t="s">
        <v>747</v>
      </c>
      <c r="D28" s="24" t="s">
        <v>748</v>
      </c>
      <c r="E28" s="25" t="s">
        <v>749</v>
      </c>
      <c r="F28" s="26" t="s">
        <v>518</v>
      </c>
      <c r="G28" s="23" t="s">
        <v>57</v>
      </c>
      <c r="H28" s="27">
        <v>9</v>
      </c>
      <c r="I28" s="27" t="s">
        <v>25</v>
      </c>
      <c r="J28" s="27" t="s">
        <v>25</v>
      </c>
      <c r="K28" s="27">
        <v>7</v>
      </c>
      <c r="L28" s="71">
        <v>7.5</v>
      </c>
      <c r="M28" s="28">
        <f>ROUND(SUMPRODUCT(H28:L28,$H$8:$L$8)/100,1)</f>
        <v>7.5</v>
      </c>
      <c r="N28" s="29" t="str">
        <f t="shared" si="0"/>
        <v>B</v>
      </c>
      <c r="O28" s="30" t="str">
        <f t="shared" si="1"/>
        <v>Khá</v>
      </c>
      <c r="P28" s="31" t="str">
        <f t="shared" si="2"/>
        <v/>
      </c>
      <c r="Q28" s="32"/>
      <c r="R28" s="3"/>
      <c r="S28" s="21"/>
      <c r="T28" s="73" t="str">
        <f>IF(P28="Không đủ ĐKDT","Học lại",IF(P28="Đình chỉ thi","Học lại",IF(AND(MID(G28,2,2)&lt;"12",P28="Vắng"),"Thi lại",IF(P28="Vắng có phép", "Thi lại",IF(AND((MID(G28,2,2)&lt;"12"),M28&lt;4.5),"Thi lại",IF(AND((MID(G28,2,2)&lt;"17"),M28&lt;4),"Học lại",IF(AND((MID(G28,2,2)&gt;"16"),M28&lt;4),"Thi lại",IF(AND(MID(G28,2,2)&gt;"16",L28=0),"Thi lại",IF(AND((MID(G28,2,2)&lt;"12"),L28=0),"Thi lại",IF(AND((MID(G28,2,2)&lt;"17"),(MID(G28,2,2)&gt;"11"),L28=0),"Học lại","Đạt"))))))))))</f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5.75" customHeight="1">
      <c r="B29" s="22">
        <v>21</v>
      </c>
      <c r="C29" s="23" t="s">
        <v>750</v>
      </c>
      <c r="D29" s="24" t="s">
        <v>751</v>
      </c>
      <c r="E29" s="25" t="s">
        <v>123</v>
      </c>
      <c r="F29" s="26" t="s">
        <v>752</v>
      </c>
      <c r="G29" s="23" t="s">
        <v>114</v>
      </c>
      <c r="H29" s="27">
        <v>9</v>
      </c>
      <c r="I29" s="27" t="s">
        <v>25</v>
      </c>
      <c r="J29" s="27" t="s">
        <v>25</v>
      </c>
      <c r="K29" s="27">
        <v>7</v>
      </c>
      <c r="L29" s="71">
        <v>4.5</v>
      </c>
      <c r="M29" s="28">
        <f>ROUND(SUMPRODUCT(H29:L29,$H$8:$L$8)/100,1)</f>
        <v>5.7</v>
      </c>
      <c r="N29" s="29" t="str">
        <f t="shared" si="0"/>
        <v>C</v>
      </c>
      <c r="O29" s="30" t="str">
        <f t="shared" si="1"/>
        <v>Trung bình</v>
      </c>
      <c r="P29" s="31" t="str">
        <f t="shared" si="2"/>
        <v/>
      </c>
      <c r="Q29" s="32"/>
      <c r="R29" s="3"/>
      <c r="S29" s="21"/>
      <c r="T29" s="73" t="str">
        <f>IF(P29="Không đủ ĐKDT","Học lại",IF(P29="Đình chỉ thi","Học lại",IF(AND(MID(G29,2,2)&lt;"12",P29="Vắng"),"Thi lại",IF(P29="Vắng có phép", "Thi lại",IF(AND((MID(G29,2,2)&lt;"12"),M29&lt;4.5),"Thi lại",IF(AND((MID(G29,2,2)&lt;"17"),M29&lt;4),"Học lại",IF(AND((MID(G29,2,2)&gt;"16"),M29&lt;4),"Thi lại",IF(AND(MID(G29,2,2)&gt;"16",L29=0),"Thi lại",IF(AND((MID(G29,2,2)&lt;"12"),L29=0),"Thi lại",IF(AND((MID(G29,2,2)&lt;"17"),(MID(G29,2,2)&gt;"11"),L29=0),"Học lại","Đạt"))))))))))</f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5.75" customHeight="1">
      <c r="B30" s="22">
        <v>22</v>
      </c>
      <c r="C30" s="23" t="s">
        <v>753</v>
      </c>
      <c r="D30" s="24" t="s">
        <v>754</v>
      </c>
      <c r="E30" s="25" t="s">
        <v>123</v>
      </c>
      <c r="F30" s="26" t="s">
        <v>624</v>
      </c>
      <c r="G30" s="23" t="s">
        <v>57</v>
      </c>
      <c r="H30" s="27">
        <v>9</v>
      </c>
      <c r="I30" s="27" t="s">
        <v>25</v>
      </c>
      <c r="J30" s="27" t="s">
        <v>25</v>
      </c>
      <c r="K30" s="27">
        <v>7</v>
      </c>
      <c r="L30" s="71">
        <v>6</v>
      </c>
      <c r="M30" s="28">
        <f>ROUND(SUMPRODUCT(H30:L30,$H$8:$L$8)/100,1)</f>
        <v>6.6</v>
      </c>
      <c r="N30" s="29" t="str">
        <f t="shared" si="0"/>
        <v>C+</v>
      </c>
      <c r="O30" s="30" t="str">
        <f t="shared" si="1"/>
        <v>Trung bình</v>
      </c>
      <c r="P30" s="31" t="str">
        <f t="shared" si="2"/>
        <v/>
      </c>
      <c r="Q30" s="32"/>
      <c r="R30" s="3"/>
      <c r="S30" s="21"/>
      <c r="T30" s="73" t="str">
        <f>IF(P30="Không đủ ĐKDT","Học lại",IF(P30="Đình chỉ thi","Học lại",IF(AND(MID(G30,2,2)&lt;"12",P30="Vắng"),"Thi lại",IF(P30="Vắng có phép", "Thi lại",IF(AND((MID(G30,2,2)&lt;"12"),M30&lt;4.5),"Thi lại",IF(AND((MID(G30,2,2)&lt;"17"),M30&lt;4),"Học lại",IF(AND((MID(G30,2,2)&gt;"16"),M30&lt;4),"Thi lại",IF(AND(MID(G30,2,2)&gt;"16",L30=0),"Thi lại",IF(AND((MID(G30,2,2)&lt;"12"),L30=0),"Thi lại",IF(AND((MID(G30,2,2)&lt;"17"),(MID(G30,2,2)&gt;"11"),L30=0),"Học lại","Đạt"))))))))))</f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5.75" customHeight="1">
      <c r="B31" s="22">
        <v>23</v>
      </c>
      <c r="C31" s="23" t="s">
        <v>755</v>
      </c>
      <c r="D31" s="24" t="s">
        <v>137</v>
      </c>
      <c r="E31" s="25" t="s">
        <v>134</v>
      </c>
      <c r="F31" s="26" t="s">
        <v>48</v>
      </c>
      <c r="G31" s="23" t="s">
        <v>114</v>
      </c>
      <c r="H31" s="27">
        <v>9</v>
      </c>
      <c r="I31" s="27" t="s">
        <v>25</v>
      </c>
      <c r="J31" s="27" t="s">
        <v>25</v>
      </c>
      <c r="K31" s="27">
        <v>7</v>
      </c>
      <c r="L31" s="71">
        <v>6</v>
      </c>
      <c r="M31" s="28">
        <f>ROUND(SUMPRODUCT(H31:L31,$H$8:$L$8)/100,1)</f>
        <v>6.6</v>
      </c>
      <c r="N31" s="29" t="str">
        <f t="shared" si="0"/>
        <v>C+</v>
      </c>
      <c r="O31" s="30" t="str">
        <f t="shared" si="1"/>
        <v>Trung bình</v>
      </c>
      <c r="P31" s="31" t="str">
        <f t="shared" si="2"/>
        <v/>
      </c>
      <c r="Q31" s="32"/>
      <c r="R31" s="3"/>
      <c r="S31" s="21"/>
      <c r="T31" s="73" t="str">
        <f>IF(P31="Không đủ ĐKDT","Học lại",IF(P31="Đình chỉ thi","Học lại",IF(AND(MID(G31,2,2)&lt;"12",P31="Vắng"),"Thi lại",IF(P31="Vắng có phép", "Thi lại",IF(AND((MID(G31,2,2)&lt;"12"),M31&lt;4.5),"Thi lại",IF(AND((MID(G31,2,2)&lt;"17"),M31&lt;4),"Học lại",IF(AND((MID(G31,2,2)&gt;"16"),M31&lt;4),"Thi lại",IF(AND(MID(G31,2,2)&gt;"16",L31=0),"Thi lại",IF(AND((MID(G31,2,2)&lt;"12"),L31=0),"Thi lại",IF(AND((MID(G31,2,2)&lt;"17"),(MID(G31,2,2)&gt;"11"),L31=0),"Học lại","Đạt"))))))))))</f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5.75" customHeight="1">
      <c r="B32" s="22">
        <v>24</v>
      </c>
      <c r="C32" s="23" t="s">
        <v>756</v>
      </c>
      <c r="D32" s="24" t="s">
        <v>423</v>
      </c>
      <c r="E32" s="25" t="s">
        <v>134</v>
      </c>
      <c r="F32" s="26" t="s">
        <v>757</v>
      </c>
      <c r="G32" s="23" t="s">
        <v>114</v>
      </c>
      <c r="H32" s="27">
        <v>9</v>
      </c>
      <c r="I32" s="27" t="s">
        <v>25</v>
      </c>
      <c r="J32" s="27" t="s">
        <v>25</v>
      </c>
      <c r="K32" s="27">
        <v>7</v>
      </c>
      <c r="L32" s="71">
        <v>7</v>
      </c>
      <c r="M32" s="28">
        <f>ROUND(SUMPRODUCT(H32:L32,$H$8:$L$8)/100,1)</f>
        <v>7.2</v>
      </c>
      <c r="N32" s="29" t="str">
        <f t="shared" si="0"/>
        <v>B</v>
      </c>
      <c r="O32" s="30" t="str">
        <f t="shared" si="1"/>
        <v>Khá</v>
      </c>
      <c r="P32" s="31" t="str">
        <f t="shared" si="2"/>
        <v/>
      </c>
      <c r="Q32" s="32"/>
      <c r="R32" s="3"/>
      <c r="S32" s="21"/>
      <c r="T32" s="73" t="str">
        <f>IF(P32="Không đủ ĐKDT","Học lại",IF(P32="Đình chỉ thi","Học lại",IF(AND(MID(G32,2,2)&lt;"12",P32="Vắng"),"Thi lại",IF(P32="Vắng có phép", "Thi lại",IF(AND((MID(G32,2,2)&lt;"12"),M32&lt;4.5),"Thi lại",IF(AND((MID(G32,2,2)&lt;"17"),M32&lt;4),"Học lại",IF(AND((MID(G32,2,2)&gt;"16"),M32&lt;4),"Thi lại",IF(AND(MID(G32,2,2)&gt;"16",L32=0),"Thi lại",IF(AND((MID(G32,2,2)&lt;"12"),L32=0),"Thi lại",IF(AND((MID(G32,2,2)&lt;"17"),(MID(G32,2,2)&gt;"11"),L32=0),"Học lại","Đạt"))))))))))</f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5.75" customHeight="1">
      <c r="B33" s="22">
        <v>25</v>
      </c>
      <c r="C33" s="23" t="s">
        <v>758</v>
      </c>
      <c r="D33" s="24" t="s">
        <v>405</v>
      </c>
      <c r="E33" s="25" t="s">
        <v>370</v>
      </c>
      <c r="F33" s="26" t="s">
        <v>759</v>
      </c>
      <c r="G33" s="23" t="s">
        <v>57</v>
      </c>
      <c r="H33" s="27">
        <v>9</v>
      </c>
      <c r="I33" s="27" t="s">
        <v>25</v>
      </c>
      <c r="J33" s="27" t="s">
        <v>25</v>
      </c>
      <c r="K33" s="27">
        <v>8</v>
      </c>
      <c r="L33" s="71">
        <v>5.5</v>
      </c>
      <c r="M33" s="28">
        <f>ROUND(SUMPRODUCT(H33:L33,$H$8:$L$8)/100,1)</f>
        <v>6.6</v>
      </c>
      <c r="N33" s="29" t="str">
        <f t="shared" si="0"/>
        <v>C+</v>
      </c>
      <c r="O33" s="30" t="str">
        <f t="shared" si="1"/>
        <v>Trung bình</v>
      </c>
      <c r="P33" s="31" t="str">
        <f t="shared" si="2"/>
        <v/>
      </c>
      <c r="Q33" s="32"/>
      <c r="R33" s="3"/>
      <c r="S33" s="21"/>
      <c r="T33" s="73" t="str">
        <f>IF(P33="Không đủ ĐKDT","Học lại",IF(P33="Đình chỉ thi","Học lại",IF(AND(MID(G33,2,2)&lt;"12",P33="Vắng"),"Thi lại",IF(P33="Vắng có phép", "Thi lại",IF(AND((MID(G33,2,2)&lt;"12"),M33&lt;4.5),"Thi lại",IF(AND((MID(G33,2,2)&lt;"17"),M33&lt;4),"Học lại",IF(AND((MID(G33,2,2)&gt;"16"),M33&lt;4),"Thi lại",IF(AND(MID(G33,2,2)&gt;"16",L33=0),"Thi lại",IF(AND((MID(G33,2,2)&lt;"12"),L33=0),"Thi lại",IF(AND((MID(G33,2,2)&lt;"17"),(MID(G33,2,2)&gt;"11"),L33=0),"Học lại","Đạt"))))))))))</f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5.75" customHeight="1">
      <c r="B34" s="22">
        <v>26</v>
      </c>
      <c r="C34" s="23" t="s">
        <v>760</v>
      </c>
      <c r="D34" s="24" t="s">
        <v>46</v>
      </c>
      <c r="E34" s="25" t="s">
        <v>370</v>
      </c>
      <c r="F34" s="26" t="s">
        <v>184</v>
      </c>
      <c r="G34" s="23" t="s">
        <v>53</v>
      </c>
      <c r="H34" s="27">
        <v>9</v>
      </c>
      <c r="I34" s="27" t="s">
        <v>25</v>
      </c>
      <c r="J34" s="27" t="s">
        <v>25</v>
      </c>
      <c r="K34" s="27">
        <v>8</v>
      </c>
      <c r="L34" s="71">
        <v>6</v>
      </c>
      <c r="M34" s="28">
        <f>ROUND(SUMPRODUCT(H34:L34,$H$8:$L$8)/100,1)</f>
        <v>6.9</v>
      </c>
      <c r="N34" s="29" t="str">
        <f t="shared" si="0"/>
        <v>C+</v>
      </c>
      <c r="O34" s="30" t="str">
        <f t="shared" si="1"/>
        <v>Trung bình</v>
      </c>
      <c r="P34" s="31" t="str">
        <f t="shared" si="2"/>
        <v/>
      </c>
      <c r="Q34" s="32"/>
      <c r="R34" s="3"/>
      <c r="S34" s="21"/>
      <c r="T34" s="73" t="str">
        <f>IF(P34="Không đủ ĐKDT","Học lại",IF(P34="Đình chỉ thi","Học lại",IF(AND(MID(G34,2,2)&lt;"12",P34="Vắng"),"Thi lại",IF(P34="Vắng có phép", "Thi lại",IF(AND((MID(G34,2,2)&lt;"12"),M34&lt;4.5),"Thi lại",IF(AND((MID(G34,2,2)&lt;"17"),M34&lt;4),"Học lại",IF(AND((MID(G34,2,2)&gt;"16"),M34&lt;4),"Thi lại",IF(AND(MID(G34,2,2)&gt;"16",L34=0),"Thi lại",IF(AND((MID(G34,2,2)&lt;"12"),L34=0),"Thi lại",IF(AND((MID(G34,2,2)&lt;"17"),(MID(G34,2,2)&gt;"11"),L34=0),"Học lại","Đạt"))))))))))</f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5.75" customHeight="1">
      <c r="B35" s="22">
        <v>27</v>
      </c>
      <c r="C35" s="23" t="s">
        <v>761</v>
      </c>
      <c r="D35" s="24" t="s">
        <v>762</v>
      </c>
      <c r="E35" s="25" t="s">
        <v>141</v>
      </c>
      <c r="F35" s="26" t="s">
        <v>466</v>
      </c>
      <c r="G35" s="23" t="s">
        <v>71</v>
      </c>
      <c r="H35" s="27">
        <v>9</v>
      </c>
      <c r="I35" s="27" t="s">
        <v>25</v>
      </c>
      <c r="J35" s="27" t="s">
        <v>25</v>
      </c>
      <c r="K35" s="27">
        <v>7</v>
      </c>
      <c r="L35" s="71">
        <v>5.5</v>
      </c>
      <c r="M35" s="28">
        <f>ROUND(SUMPRODUCT(H35:L35,$H$8:$L$8)/100,1)</f>
        <v>6.3</v>
      </c>
      <c r="N35" s="29" t="str">
        <f t="shared" si="0"/>
        <v>C</v>
      </c>
      <c r="O35" s="30" t="str">
        <f t="shared" si="1"/>
        <v>Trung bình</v>
      </c>
      <c r="P35" s="31" t="str">
        <f t="shared" si="2"/>
        <v/>
      </c>
      <c r="Q35" s="32"/>
      <c r="R35" s="3"/>
      <c r="S35" s="21"/>
      <c r="T35" s="73" t="str">
        <f>IF(P35="Không đủ ĐKDT","Học lại",IF(P35="Đình chỉ thi","Học lại",IF(AND(MID(G35,2,2)&lt;"12",P35="Vắng"),"Thi lại",IF(P35="Vắng có phép", "Thi lại",IF(AND((MID(G35,2,2)&lt;"12"),M35&lt;4.5),"Thi lại",IF(AND((MID(G35,2,2)&lt;"17"),M35&lt;4),"Học lại",IF(AND((MID(G35,2,2)&gt;"16"),M35&lt;4),"Thi lại",IF(AND(MID(G35,2,2)&gt;"16",L35=0),"Thi lại",IF(AND((MID(G35,2,2)&lt;"12"),L35=0),"Thi lại",IF(AND((MID(G35,2,2)&lt;"17"),(MID(G35,2,2)&gt;"11"),L35=0),"Học lại","Đạt"))))))))))</f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5.75" customHeight="1">
      <c r="B36" s="22">
        <v>28</v>
      </c>
      <c r="C36" s="23" t="s">
        <v>763</v>
      </c>
      <c r="D36" s="24" t="s">
        <v>222</v>
      </c>
      <c r="E36" s="25" t="s">
        <v>764</v>
      </c>
      <c r="F36" s="26" t="s">
        <v>271</v>
      </c>
      <c r="G36" s="23" t="s">
        <v>71</v>
      </c>
      <c r="H36" s="27">
        <v>9</v>
      </c>
      <c r="I36" s="27" t="s">
        <v>25</v>
      </c>
      <c r="J36" s="27" t="s">
        <v>25</v>
      </c>
      <c r="K36" s="27">
        <v>7</v>
      </c>
      <c r="L36" s="71">
        <v>5</v>
      </c>
      <c r="M36" s="28">
        <f>ROUND(SUMPRODUCT(H36:L36,$H$8:$L$8)/100,1)</f>
        <v>6</v>
      </c>
      <c r="N36" s="29" t="str">
        <f t="shared" si="0"/>
        <v>C</v>
      </c>
      <c r="O36" s="30" t="str">
        <f t="shared" si="1"/>
        <v>Trung bình</v>
      </c>
      <c r="P36" s="31" t="str">
        <f t="shared" si="2"/>
        <v/>
      </c>
      <c r="Q36" s="32"/>
      <c r="R36" s="3"/>
      <c r="S36" s="21"/>
      <c r="T36" s="73" t="str">
        <f>IF(P36="Không đủ ĐKDT","Học lại",IF(P36="Đình chỉ thi","Học lại",IF(AND(MID(G36,2,2)&lt;"12",P36="Vắng"),"Thi lại",IF(P36="Vắng có phép", "Thi lại",IF(AND((MID(G36,2,2)&lt;"12"),M36&lt;4.5),"Thi lại",IF(AND((MID(G36,2,2)&lt;"17"),M36&lt;4),"Học lại",IF(AND((MID(G36,2,2)&gt;"16"),M36&lt;4),"Thi lại",IF(AND(MID(G36,2,2)&gt;"16",L36=0),"Thi lại",IF(AND((MID(G36,2,2)&lt;"12"),L36=0),"Thi lại",IF(AND((MID(G36,2,2)&lt;"17"),(MID(G36,2,2)&gt;"11"),L36=0),"Học lại","Đạt"))))))))))</f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5.75" customHeight="1">
      <c r="B37" s="22">
        <v>29</v>
      </c>
      <c r="C37" s="23" t="s">
        <v>765</v>
      </c>
      <c r="D37" s="24" t="s">
        <v>766</v>
      </c>
      <c r="E37" s="25" t="s">
        <v>391</v>
      </c>
      <c r="F37" s="26" t="s">
        <v>767</v>
      </c>
      <c r="G37" s="23" t="s">
        <v>114</v>
      </c>
      <c r="H37" s="27">
        <v>7</v>
      </c>
      <c r="I37" s="27" t="s">
        <v>25</v>
      </c>
      <c r="J37" s="27" t="s">
        <v>25</v>
      </c>
      <c r="K37" s="27">
        <v>7</v>
      </c>
      <c r="L37" s="71">
        <v>6</v>
      </c>
      <c r="M37" s="28">
        <f>ROUND(SUMPRODUCT(H37:L37,$H$8:$L$8)/100,1)</f>
        <v>6.4</v>
      </c>
      <c r="N37" s="29" t="str">
        <f t="shared" si="0"/>
        <v>C</v>
      </c>
      <c r="O37" s="30" t="str">
        <f t="shared" si="1"/>
        <v>Trung bình</v>
      </c>
      <c r="P37" s="31" t="str">
        <f t="shared" si="2"/>
        <v/>
      </c>
      <c r="Q37" s="32"/>
      <c r="R37" s="3"/>
      <c r="S37" s="21"/>
      <c r="T37" s="73" t="str">
        <f>IF(P37="Không đủ ĐKDT","Học lại",IF(P37="Đình chỉ thi","Học lại",IF(AND(MID(G37,2,2)&lt;"12",P37="Vắng"),"Thi lại",IF(P37="Vắng có phép", "Thi lại",IF(AND((MID(G37,2,2)&lt;"12"),M37&lt;4.5),"Thi lại",IF(AND((MID(G37,2,2)&lt;"17"),M37&lt;4),"Học lại",IF(AND((MID(G37,2,2)&gt;"16"),M37&lt;4),"Thi lại",IF(AND(MID(G37,2,2)&gt;"16",L37=0),"Thi lại",IF(AND((MID(G37,2,2)&lt;"12"),L37=0),"Thi lại",IF(AND((MID(G37,2,2)&lt;"17"),(MID(G37,2,2)&gt;"11"),L37=0),"Học lại","Đạt"))))))))))</f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5.75" customHeight="1">
      <c r="B38" s="22">
        <v>30</v>
      </c>
      <c r="C38" s="23" t="s">
        <v>768</v>
      </c>
      <c r="D38" s="24" t="s">
        <v>769</v>
      </c>
      <c r="E38" s="25" t="s">
        <v>399</v>
      </c>
      <c r="F38" s="26" t="s">
        <v>524</v>
      </c>
      <c r="G38" s="23" t="s">
        <v>57</v>
      </c>
      <c r="H38" s="27">
        <v>5</v>
      </c>
      <c r="I38" s="27" t="s">
        <v>25</v>
      </c>
      <c r="J38" s="27" t="s">
        <v>25</v>
      </c>
      <c r="K38" s="27">
        <v>6</v>
      </c>
      <c r="L38" s="71">
        <v>5.5</v>
      </c>
      <c r="M38" s="28">
        <f>ROUND(SUMPRODUCT(H38:L38,$H$8:$L$8)/100,1)</f>
        <v>5.6</v>
      </c>
      <c r="N38" s="29" t="str">
        <f t="shared" si="0"/>
        <v>C</v>
      </c>
      <c r="O38" s="30" t="str">
        <f t="shared" si="1"/>
        <v>Trung bình</v>
      </c>
      <c r="P38" s="31" t="str">
        <f t="shared" si="2"/>
        <v/>
      </c>
      <c r="Q38" s="32"/>
      <c r="R38" s="3"/>
      <c r="S38" s="21"/>
      <c r="T38" s="73" t="str">
        <f>IF(P38="Không đủ ĐKDT","Học lại",IF(P38="Đình chỉ thi","Học lại",IF(AND(MID(G38,2,2)&lt;"12",P38="Vắng"),"Thi lại",IF(P38="Vắng có phép", "Thi lại",IF(AND((MID(G38,2,2)&lt;"12"),M38&lt;4.5),"Thi lại",IF(AND((MID(G38,2,2)&lt;"17"),M38&lt;4),"Học lại",IF(AND((MID(G38,2,2)&gt;"16"),M38&lt;4),"Thi lại",IF(AND(MID(G38,2,2)&gt;"16",L38=0),"Thi lại",IF(AND((MID(G38,2,2)&lt;"12"),L38=0),"Thi lại",IF(AND((MID(G38,2,2)&lt;"17"),(MID(G38,2,2)&gt;"11"),L38=0),"Học lại","Đạt"))))))))))</f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5.75" customHeight="1">
      <c r="B39" s="22">
        <v>31</v>
      </c>
      <c r="C39" s="23" t="s">
        <v>770</v>
      </c>
      <c r="D39" s="24" t="s">
        <v>193</v>
      </c>
      <c r="E39" s="25" t="s">
        <v>406</v>
      </c>
      <c r="F39" s="26" t="s">
        <v>771</v>
      </c>
      <c r="G39" s="23" t="s">
        <v>114</v>
      </c>
      <c r="H39" s="27">
        <v>9</v>
      </c>
      <c r="I39" s="27" t="s">
        <v>25</v>
      </c>
      <c r="J39" s="27" t="s">
        <v>25</v>
      </c>
      <c r="K39" s="27">
        <v>7</v>
      </c>
      <c r="L39" s="71">
        <v>7</v>
      </c>
      <c r="M39" s="28">
        <f>ROUND(SUMPRODUCT(H39:L39,$H$8:$L$8)/100,1)</f>
        <v>7.2</v>
      </c>
      <c r="N39" s="29" t="str">
        <f t="shared" si="0"/>
        <v>B</v>
      </c>
      <c r="O39" s="30" t="str">
        <f t="shared" si="1"/>
        <v>Khá</v>
      </c>
      <c r="P39" s="31" t="str">
        <f t="shared" si="2"/>
        <v/>
      </c>
      <c r="Q39" s="32"/>
      <c r="R39" s="3"/>
      <c r="S39" s="21"/>
      <c r="T39" s="73" t="str">
        <f>IF(P39="Không đủ ĐKDT","Học lại",IF(P39="Đình chỉ thi","Học lại",IF(AND(MID(G39,2,2)&lt;"12",P39="Vắng"),"Thi lại",IF(P39="Vắng có phép", "Thi lại",IF(AND((MID(G39,2,2)&lt;"12"),M39&lt;4.5),"Thi lại",IF(AND((MID(G39,2,2)&lt;"17"),M39&lt;4),"Học lại",IF(AND((MID(G39,2,2)&gt;"16"),M39&lt;4),"Thi lại",IF(AND(MID(G39,2,2)&gt;"16",L39=0),"Thi lại",IF(AND((MID(G39,2,2)&lt;"12"),L39=0),"Thi lại",IF(AND((MID(G39,2,2)&lt;"17"),(MID(G39,2,2)&gt;"11"),L39=0),"Học lại","Đạt"))))))))))</f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5.75" customHeight="1">
      <c r="B40" s="22">
        <v>32</v>
      </c>
      <c r="C40" s="23" t="s">
        <v>772</v>
      </c>
      <c r="D40" s="24" t="s">
        <v>773</v>
      </c>
      <c r="E40" s="25" t="s">
        <v>406</v>
      </c>
      <c r="F40" s="26" t="s">
        <v>327</v>
      </c>
      <c r="G40" s="23" t="s">
        <v>114</v>
      </c>
      <c r="H40" s="27">
        <v>9</v>
      </c>
      <c r="I40" s="27" t="s">
        <v>25</v>
      </c>
      <c r="J40" s="27" t="s">
        <v>25</v>
      </c>
      <c r="K40" s="27">
        <v>7</v>
      </c>
      <c r="L40" s="71">
        <v>6.5</v>
      </c>
      <c r="M40" s="28">
        <f>ROUND(SUMPRODUCT(H40:L40,$H$8:$L$8)/100,1)</f>
        <v>6.9</v>
      </c>
      <c r="N40" s="29" t="str">
        <f t="shared" si="0"/>
        <v>C+</v>
      </c>
      <c r="O40" s="30" t="str">
        <f t="shared" si="1"/>
        <v>Trung bình</v>
      </c>
      <c r="P40" s="31" t="str">
        <f t="shared" si="2"/>
        <v/>
      </c>
      <c r="Q40" s="32"/>
      <c r="R40" s="3"/>
      <c r="S40" s="21"/>
      <c r="T40" s="73" t="str">
        <f>IF(P40="Không đủ ĐKDT","Học lại",IF(P40="Đình chỉ thi","Học lại",IF(AND(MID(G40,2,2)&lt;"12",P40="Vắng"),"Thi lại",IF(P40="Vắng có phép", "Thi lại",IF(AND((MID(G40,2,2)&lt;"12"),M40&lt;4.5),"Thi lại",IF(AND((MID(G40,2,2)&lt;"17"),M40&lt;4),"Học lại",IF(AND((MID(G40,2,2)&gt;"16"),M40&lt;4),"Thi lại",IF(AND(MID(G40,2,2)&gt;"16",L40=0),"Thi lại",IF(AND((MID(G40,2,2)&lt;"12"),L40=0),"Thi lại",IF(AND((MID(G40,2,2)&lt;"17"),(MID(G40,2,2)&gt;"11"),L40=0),"Học lại","Đạt"))))))))))</f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5.75" customHeight="1">
      <c r="B41" s="22">
        <v>33</v>
      </c>
      <c r="C41" s="23" t="s">
        <v>774</v>
      </c>
      <c r="D41" s="24" t="s">
        <v>775</v>
      </c>
      <c r="E41" s="25" t="s">
        <v>424</v>
      </c>
      <c r="F41" s="26" t="s">
        <v>776</v>
      </c>
      <c r="G41" s="23" t="s">
        <v>53</v>
      </c>
      <c r="H41" s="27">
        <v>9</v>
      </c>
      <c r="I41" s="27" t="s">
        <v>25</v>
      </c>
      <c r="J41" s="27" t="s">
        <v>25</v>
      </c>
      <c r="K41" s="27">
        <v>7</v>
      </c>
      <c r="L41" s="71">
        <v>5.5</v>
      </c>
      <c r="M41" s="28">
        <f>ROUND(SUMPRODUCT(H41:L41,$H$8:$L$8)/100,1)</f>
        <v>6.3</v>
      </c>
      <c r="N41" s="29" t="str">
        <f t="shared" ref="N41:N75" si="3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C</v>
      </c>
      <c r="O41" s="30" t="str">
        <f t="shared" ref="O41:O75" si="4">IF($M41&lt;4,"Kém",IF(AND($M41&gt;=4,$M41&lt;=5.4),"Trung bình yếu",IF(AND($M41&gt;=5.5,$M41&lt;=6.9),"Trung bình",IF(AND($M41&gt;=7,$M41&lt;=8.4),"Khá",IF(AND($M41&gt;=8.5,$M41&lt;=10),"Giỏi","")))))</f>
        <v>Trung bình</v>
      </c>
      <c r="P41" s="31" t="str">
        <f t="shared" ref="P41:P75" si="5">+IF(OR($H41=0,$I41=0,$J41=0,$K41=0),"Không đủ ĐKDT",IF(AND(L41=0,M41&gt;4),"Không đạt",""))</f>
        <v/>
      </c>
      <c r="Q41" s="32"/>
      <c r="R41" s="3"/>
      <c r="S41" s="21"/>
      <c r="T41" s="73" t="str">
        <f>IF(P41="Không đủ ĐKDT","Học lại",IF(P41="Đình chỉ thi","Học lại",IF(AND(MID(G41,2,2)&lt;"12",P41="Vắng"),"Thi lại",IF(P41="Vắng có phép", "Thi lại",IF(AND((MID(G41,2,2)&lt;"12"),M41&lt;4.5),"Thi lại",IF(AND((MID(G41,2,2)&lt;"17"),M41&lt;4),"Học lại",IF(AND((MID(G41,2,2)&gt;"16"),M41&lt;4),"Thi lại",IF(AND(MID(G41,2,2)&gt;"16",L41=0),"Thi lại",IF(AND((MID(G41,2,2)&lt;"12"),L41=0),"Thi lại",IF(AND((MID(G41,2,2)&lt;"17"),(MID(G41,2,2)&gt;"11"),L41=0),"Học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5.75" customHeight="1">
      <c r="B42" s="22">
        <v>34</v>
      </c>
      <c r="C42" s="23" t="s">
        <v>777</v>
      </c>
      <c r="D42" s="24" t="s">
        <v>778</v>
      </c>
      <c r="E42" s="25" t="s">
        <v>424</v>
      </c>
      <c r="F42" s="26" t="s">
        <v>779</v>
      </c>
      <c r="G42" s="23" t="s">
        <v>91</v>
      </c>
      <c r="H42" s="27">
        <v>9</v>
      </c>
      <c r="I42" s="27" t="s">
        <v>25</v>
      </c>
      <c r="J42" s="27" t="s">
        <v>25</v>
      </c>
      <c r="K42" s="27">
        <v>8</v>
      </c>
      <c r="L42" s="71">
        <v>8.5</v>
      </c>
      <c r="M42" s="28">
        <f>ROUND(SUMPRODUCT(H42:L42,$H$8:$L$8)/100,1)</f>
        <v>8.4</v>
      </c>
      <c r="N42" s="29" t="str">
        <f t="shared" si="3"/>
        <v>B+</v>
      </c>
      <c r="O42" s="30" t="str">
        <f t="shared" si="4"/>
        <v>Khá</v>
      </c>
      <c r="P42" s="31" t="str">
        <f t="shared" si="5"/>
        <v/>
      </c>
      <c r="Q42" s="32"/>
      <c r="R42" s="3"/>
      <c r="S42" s="21"/>
      <c r="T42" s="73" t="str">
        <f>IF(P42="Không đủ ĐKDT","Học lại",IF(P42="Đình chỉ thi","Học lại",IF(AND(MID(G42,2,2)&lt;"12",P42="Vắng"),"Thi lại",IF(P42="Vắng có phép", "Thi lại",IF(AND((MID(G42,2,2)&lt;"12"),M42&lt;4.5),"Thi lại",IF(AND((MID(G42,2,2)&lt;"17"),M42&lt;4),"Học lại",IF(AND((MID(G42,2,2)&gt;"16"),M42&lt;4),"Thi lại",IF(AND(MID(G42,2,2)&gt;"16",L42=0),"Thi lại",IF(AND((MID(G42,2,2)&lt;"12"),L42=0),"Thi lại",IF(AND((MID(G42,2,2)&lt;"17"),(MID(G42,2,2)&gt;"11"),L42=0),"Học lại","Đạt"))))))))))</f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5.75" customHeight="1">
      <c r="B43" s="22">
        <v>35</v>
      </c>
      <c r="C43" s="23" t="s">
        <v>780</v>
      </c>
      <c r="D43" s="24" t="s">
        <v>93</v>
      </c>
      <c r="E43" s="25" t="s">
        <v>424</v>
      </c>
      <c r="F43" s="26" t="s">
        <v>781</v>
      </c>
      <c r="G43" s="23" t="s">
        <v>53</v>
      </c>
      <c r="H43" s="27">
        <v>9</v>
      </c>
      <c r="I43" s="27" t="s">
        <v>25</v>
      </c>
      <c r="J43" s="27" t="s">
        <v>25</v>
      </c>
      <c r="K43" s="27">
        <v>7</v>
      </c>
      <c r="L43" s="71">
        <v>6.5</v>
      </c>
      <c r="M43" s="28">
        <f>ROUND(SUMPRODUCT(H43:L43,$H$8:$L$8)/100,1)</f>
        <v>6.9</v>
      </c>
      <c r="N43" s="29" t="str">
        <f t="shared" si="3"/>
        <v>C+</v>
      </c>
      <c r="O43" s="30" t="str">
        <f t="shared" si="4"/>
        <v>Trung bình</v>
      </c>
      <c r="P43" s="31" t="str">
        <f t="shared" si="5"/>
        <v/>
      </c>
      <c r="Q43" s="32"/>
      <c r="R43" s="3"/>
      <c r="S43" s="21"/>
      <c r="T43" s="73" t="str">
        <f>IF(P43="Không đủ ĐKDT","Học lại",IF(P43="Đình chỉ thi","Học lại",IF(AND(MID(G43,2,2)&lt;"12",P43="Vắng"),"Thi lại",IF(P43="Vắng có phép", "Thi lại",IF(AND((MID(G43,2,2)&lt;"12"),M43&lt;4.5),"Thi lại",IF(AND((MID(G43,2,2)&lt;"17"),M43&lt;4),"Học lại",IF(AND((MID(G43,2,2)&gt;"16"),M43&lt;4),"Thi lại",IF(AND(MID(G43,2,2)&gt;"16",L43=0),"Thi lại",IF(AND((MID(G43,2,2)&lt;"12"),L43=0),"Thi lại",IF(AND((MID(G43,2,2)&lt;"17"),(MID(G43,2,2)&gt;"11"),L43=0),"Học lại","Đạt"))))))))))</f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5.75" customHeight="1">
      <c r="B44" s="22">
        <v>36</v>
      </c>
      <c r="C44" s="23" t="s">
        <v>782</v>
      </c>
      <c r="D44" s="24" t="s">
        <v>783</v>
      </c>
      <c r="E44" s="25" t="s">
        <v>424</v>
      </c>
      <c r="F44" s="26" t="s">
        <v>784</v>
      </c>
      <c r="G44" s="23" t="s">
        <v>114</v>
      </c>
      <c r="H44" s="27">
        <v>9</v>
      </c>
      <c r="I44" s="27" t="s">
        <v>25</v>
      </c>
      <c r="J44" s="27" t="s">
        <v>25</v>
      </c>
      <c r="K44" s="27">
        <v>7</v>
      </c>
      <c r="L44" s="71">
        <v>5.5</v>
      </c>
      <c r="M44" s="28">
        <f>ROUND(SUMPRODUCT(H44:L44,$H$8:$L$8)/100,1)</f>
        <v>6.3</v>
      </c>
      <c r="N44" s="29" t="str">
        <f t="shared" si="3"/>
        <v>C</v>
      </c>
      <c r="O44" s="30" t="str">
        <f t="shared" si="4"/>
        <v>Trung bình</v>
      </c>
      <c r="P44" s="31" t="str">
        <f t="shared" si="5"/>
        <v/>
      </c>
      <c r="Q44" s="32"/>
      <c r="R44" s="3"/>
      <c r="S44" s="21"/>
      <c r="T44" s="73" t="str">
        <f>IF(P44="Không đủ ĐKDT","Học lại",IF(P44="Đình chỉ thi","Học lại",IF(AND(MID(G44,2,2)&lt;"12",P44="Vắng"),"Thi lại",IF(P44="Vắng có phép", "Thi lại",IF(AND((MID(G44,2,2)&lt;"12"),M44&lt;4.5),"Thi lại",IF(AND((MID(G44,2,2)&lt;"17"),M44&lt;4),"Học lại",IF(AND((MID(G44,2,2)&gt;"16"),M44&lt;4),"Thi lại",IF(AND(MID(G44,2,2)&gt;"16",L44=0),"Thi lại",IF(AND((MID(G44,2,2)&lt;"12"),L44=0),"Thi lại",IF(AND((MID(G44,2,2)&lt;"17"),(MID(G44,2,2)&gt;"11"),L44=0),"Học lại","Đạt"))))))))))</f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5.75" customHeight="1">
      <c r="B45" s="22">
        <v>37</v>
      </c>
      <c r="C45" s="23" t="s">
        <v>785</v>
      </c>
      <c r="D45" s="24" t="s">
        <v>93</v>
      </c>
      <c r="E45" s="25" t="s">
        <v>786</v>
      </c>
      <c r="F45" s="26" t="s">
        <v>787</v>
      </c>
      <c r="G45" s="23" t="s">
        <v>275</v>
      </c>
      <c r="H45" s="27">
        <v>9</v>
      </c>
      <c r="I45" s="27" t="s">
        <v>25</v>
      </c>
      <c r="J45" s="27" t="s">
        <v>25</v>
      </c>
      <c r="K45" s="27">
        <v>7</v>
      </c>
      <c r="L45" s="71">
        <v>6.5</v>
      </c>
      <c r="M45" s="28">
        <f>ROUND(SUMPRODUCT(H45:L45,$H$8:$L$8)/100,1)</f>
        <v>6.9</v>
      </c>
      <c r="N45" s="29" t="str">
        <f t="shared" si="3"/>
        <v>C+</v>
      </c>
      <c r="O45" s="30" t="str">
        <f t="shared" si="4"/>
        <v>Trung bình</v>
      </c>
      <c r="P45" s="31" t="str">
        <f t="shared" si="5"/>
        <v/>
      </c>
      <c r="Q45" s="32"/>
      <c r="R45" s="3"/>
      <c r="S45" s="21"/>
      <c r="T45" s="73" t="str">
        <f>IF(P45="Không đủ ĐKDT","Học lại",IF(P45="Đình chỉ thi","Học lại",IF(AND(MID(G45,2,2)&lt;"12",P45="Vắng"),"Thi lại",IF(P45="Vắng có phép", "Thi lại",IF(AND((MID(G45,2,2)&lt;"12"),M45&lt;4.5),"Thi lại",IF(AND((MID(G45,2,2)&lt;"17"),M45&lt;4),"Học lại",IF(AND((MID(G45,2,2)&gt;"16"),M45&lt;4),"Thi lại",IF(AND(MID(G45,2,2)&gt;"16",L45=0),"Thi lại",IF(AND((MID(G45,2,2)&lt;"12"),L45=0),"Thi lại",IF(AND((MID(G45,2,2)&lt;"17"),(MID(G45,2,2)&gt;"11"),L45=0),"Học lại","Đạt"))))))))))</f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5.75" customHeight="1">
      <c r="B46" s="22">
        <v>38</v>
      </c>
      <c r="C46" s="23" t="s">
        <v>788</v>
      </c>
      <c r="D46" s="24" t="s">
        <v>470</v>
      </c>
      <c r="E46" s="25" t="s">
        <v>617</v>
      </c>
      <c r="F46" s="26" t="s">
        <v>789</v>
      </c>
      <c r="G46" s="23" t="s">
        <v>91</v>
      </c>
      <c r="H46" s="27">
        <v>9</v>
      </c>
      <c r="I46" s="27" t="s">
        <v>25</v>
      </c>
      <c r="J46" s="27" t="s">
        <v>25</v>
      </c>
      <c r="K46" s="27">
        <v>8</v>
      </c>
      <c r="L46" s="71">
        <v>5.5</v>
      </c>
      <c r="M46" s="28">
        <f>ROUND(SUMPRODUCT(H46:L46,$H$8:$L$8)/100,1)</f>
        <v>6.6</v>
      </c>
      <c r="N46" s="29" t="str">
        <f t="shared" si="3"/>
        <v>C+</v>
      </c>
      <c r="O46" s="30" t="str">
        <f t="shared" si="4"/>
        <v>Trung bình</v>
      </c>
      <c r="P46" s="31" t="str">
        <f t="shared" si="5"/>
        <v/>
      </c>
      <c r="Q46" s="32"/>
      <c r="R46" s="3"/>
      <c r="S46" s="21"/>
      <c r="T46" s="73" t="str">
        <f>IF(P46="Không đủ ĐKDT","Học lại",IF(P46="Đình chỉ thi","Học lại",IF(AND(MID(G46,2,2)&lt;"12",P46="Vắng"),"Thi lại",IF(P46="Vắng có phép", "Thi lại",IF(AND((MID(G46,2,2)&lt;"12"),M46&lt;4.5),"Thi lại",IF(AND((MID(G46,2,2)&lt;"17"),M46&lt;4),"Học lại",IF(AND((MID(G46,2,2)&gt;"16"),M46&lt;4),"Thi lại",IF(AND(MID(G46,2,2)&gt;"16",L46=0),"Thi lại",IF(AND((MID(G46,2,2)&lt;"12"),L46=0),"Thi lại",IF(AND((MID(G46,2,2)&lt;"17"),(MID(G46,2,2)&gt;"11"),L46=0),"Học lại","Đạt"))))))))))</f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5.75" customHeight="1">
      <c r="B47" s="22">
        <v>39</v>
      </c>
      <c r="C47" s="23" t="s">
        <v>790</v>
      </c>
      <c r="D47" s="24" t="s">
        <v>119</v>
      </c>
      <c r="E47" s="25" t="s">
        <v>617</v>
      </c>
      <c r="F47" s="26" t="s">
        <v>791</v>
      </c>
      <c r="G47" s="23" t="s">
        <v>53</v>
      </c>
      <c r="H47" s="27">
        <v>9</v>
      </c>
      <c r="I47" s="27" t="s">
        <v>25</v>
      </c>
      <c r="J47" s="27" t="s">
        <v>25</v>
      </c>
      <c r="K47" s="27">
        <v>7</v>
      </c>
      <c r="L47" s="71">
        <v>6</v>
      </c>
      <c r="M47" s="28">
        <f>ROUND(SUMPRODUCT(H47:L47,$H$8:$L$8)/100,1)</f>
        <v>6.6</v>
      </c>
      <c r="N47" s="29" t="str">
        <f t="shared" si="3"/>
        <v>C+</v>
      </c>
      <c r="O47" s="30" t="str">
        <f t="shared" si="4"/>
        <v>Trung bình</v>
      </c>
      <c r="P47" s="31" t="str">
        <f t="shared" si="5"/>
        <v/>
      </c>
      <c r="Q47" s="32"/>
      <c r="R47" s="3"/>
      <c r="S47" s="21"/>
      <c r="T47" s="73" t="str">
        <f>IF(P47="Không đủ ĐKDT","Học lại",IF(P47="Đình chỉ thi","Học lại",IF(AND(MID(G47,2,2)&lt;"12",P47="Vắng"),"Thi lại",IF(P47="Vắng có phép", "Thi lại",IF(AND((MID(G47,2,2)&lt;"12"),M47&lt;4.5),"Thi lại",IF(AND((MID(G47,2,2)&lt;"17"),M47&lt;4),"Học lại",IF(AND((MID(G47,2,2)&gt;"16"),M47&lt;4),"Thi lại",IF(AND(MID(G47,2,2)&gt;"16",L47=0),"Thi lại",IF(AND((MID(G47,2,2)&lt;"12"),L47=0),"Thi lại",IF(AND((MID(G47,2,2)&lt;"17"),(MID(G47,2,2)&gt;"11"),L47=0),"Học lại","Đạt"))))))))))</f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5.75" customHeight="1">
      <c r="B48" s="22">
        <v>40</v>
      </c>
      <c r="C48" s="23" t="s">
        <v>792</v>
      </c>
      <c r="D48" s="24" t="s">
        <v>157</v>
      </c>
      <c r="E48" s="25" t="s">
        <v>445</v>
      </c>
      <c r="F48" s="26" t="s">
        <v>793</v>
      </c>
      <c r="G48" s="23" t="s">
        <v>53</v>
      </c>
      <c r="H48" s="27">
        <v>10</v>
      </c>
      <c r="I48" s="27" t="s">
        <v>25</v>
      </c>
      <c r="J48" s="27" t="s">
        <v>25</v>
      </c>
      <c r="K48" s="27">
        <v>7</v>
      </c>
      <c r="L48" s="71">
        <v>6.5</v>
      </c>
      <c r="M48" s="28">
        <f>ROUND(SUMPRODUCT(H48:L48,$H$8:$L$8)/100,1)</f>
        <v>7</v>
      </c>
      <c r="N48" s="29" t="str">
        <f t="shared" si="3"/>
        <v>B</v>
      </c>
      <c r="O48" s="30" t="str">
        <f t="shared" si="4"/>
        <v>Khá</v>
      </c>
      <c r="P48" s="31" t="str">
        <f t="shared" si="5"/>
        <v/>
      </c>
      <c r="Q48" s="32"/>
      <c r="R48" s="3"/>
      <c r="S48" s="21"/>
      <c r="T48" s="73" t="str">
        <f>IF(P48="Không đủ ĐKDT","Học lại",IF(P48="Đình chỉ thi","Học lại",IF(AND(MID(G48,2,2)&lt;"12",P48="Vắng"),"Thi lại",IF(P48="Vắng có phép", "Thi lại",IF(AND((MID(G48,2,2)&lt;"12"),M48&lt;4.5),"Thi lại",IF(AND((MID(G48,2,2)&lt;"17"),M48&lt;4),"Học lại",IF(AND((MID(G48,2,2)&gt;"16"),M48&lt;4),"Thi lại",IF(AND(MID(G48,2,2)&gt;"16",L48=0),"Thi lại",IF(AND((MID(G48,2,2)&lt;"12"),L48=0),"Thi lại",IF(AND((MID(G48,2,2)&lt;"17"),(MID(G48,2,2)&gt;"11"),L48=0),"Học lại","Đạt"))))))))))</f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15.75" customHeight="1">
      <c r="B49" s="22">
        <v>41</v>
      </c>
      <c r="C49" s="23" t="s">
        <v>794</v>
      </c>
      <c r="D49" s="24" t="s">
        <v>795</v>
      </c>
      <c r="E49" s="25" t="s">
        <v>456</v>
      </c>
      <c r="F49" s="26" t="s">
        <v>796</v>
      </c>
      <c r="G49" s="23" t="s">
        <v>114</v>
      </c>
      <c r="H49" s="27">
        <v>4</v>
      </c>
      <c r="I49" s="27" t="s">
        <v>25</v>
      </c>
      <c r="J49" s="27" t="s">
        <v>25</v>
      </c>
      <c r="K49" s="27">
        <v>0</v>
      </c>
      <c r="L49" s="71" t="s">
        <v>25</v>
      </c>
      <c r="M49" s="28">
        <f>ROUND(SUMPRODUCT(H49:L49,$H$8:$L$8)/100,1)</f>
        <v>0.4</v>
      </c>
      <c r="N49" s="29" t="str">
        <f t="shared" si="3"/>
        <v>F</v>
      </c>
      <c r="O49" s="30" t="str">
        <f t="shared" si="4"/>
        <v>Kém</v>
      </c>
      <c r="P49" s="31" t="str">
        <f t="shared" si="5"/>
        <v>Không đủ ĐKDT</v>
      </c>
      <c r="Q49" s="32"/>
      <c r="R49" s="3"/>
      <c r="S49" s="21"/>
      <c r="T49" s="73" t="str">
        <f>IF(P49="Không đủ ĐKDT","Học lại",IF(P49="Đình chỉ thi","Học lại",IF(AND(MID(G49,2,2)&lt;"12",P49="Vắng"),"Thi lại",IF(P49="Vắng có phép", "Thi lại",IF(AND((MID(G49,2,2)&lt;"12"),M49&lt;4.5),"Thi lại",IF(AND((MID(G49,2,2)&lt;"17"),M49&lt;4),"Học lại",IF(AND((MID(G49,2,2)&gt;"16"),M49&lt;4),"Thi lại",IF(AND(MID(G49,2,2)&gt;"16",L49=0),"Thi lại",IF(AND((MID(G49,2,2)&lt;"12"),L49=0),"Thi lại",IF(AND((MID(G49,2,2)&lt;"17"),(MID(G49,2,2)&gt;"11"),L49=0),"Học lại","Đạt"))))))))))</f>
        <v>Học lại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15.75" customHeight="1">
      <c r="B50" s="22">
        <v>42</v>
      </c>
      <c r="C50" s="23" t="s">
        <v>797</v>
      </c>
      <c r="D50" s="24" t="s">
        <v>798</v>
      </c>
      <c r="E50" s="25" t="s">
        <v>456</v>
      </c>
      <c r="F50" s="26" t="s">
        <v>244</v>
      </c>
      <c r="G50" s="23" t="s">
        <v>53</v>
      </c>
      <c r="H50" s="27">
        <v>9</v>
      </c>
      <c r="I50" s="27" t="s">
        <v>25</v>
      </c>
      <c r="J50" s="27" t="s">
        <v>25</v>
      </c>
      <c r="K50" s="27">
        <v>8</v>
      </c>
      <c r="L50" s="71">
        <v>8</v>
      </c>
      <c r="M50" s="28">
        <f>ROUND(SUMPRODUCT(H50:L50,$H$8:$L$8)/100,1)</f>
        <v>8.1</v>
      </c>
      <c r="N50" s="29" t="str">
        <f t="shared" si="3"/>
        <v>B+</v>
      </c>
      <c r="O50" s="30" t="str">
        <f t="shared" si="4"/>
        <v>Khá</v>
      </c>
      <c r="P50" s="31" t="str">
        <f t="shared" si="5"/>
        <v/>
      </c>
      <c r="Q50" s="32"/>
      <c r="R50" s="3"/>
      <c r="S50" s="21"/>
      <c r="T50" s="73" t="str">
        <f>IF(P50="Không đủ ĐKDT","Học lại",IF(P50="Đình chỉ thi","Học lại",IF(AND(MID(G50,2,2)&lt;"12",P50="Vắng"),"Thi lại",IF(P50="Vắng có phép", "Thi lại",IF(AND((MID(G50,2,2)&lt;"12"),M50&lt;4.5),"Thi lại",IF(AND((MID(G50,2,2)&lt;"17"),M50&lt;4),"Học lại",IF(AND((MID(G50,2,2)&gt;"16"),M50&lt;4),"Thi lại",IF(AND(MID(G50,2,2)&gt;"16",L50=0),"Thi lại",IF(AND((MID(G50,2,2)&lt;"12"),L50=0),"Thi lại",IF(AND((MID(G50,2,2)&lt;"17"),(MID(G50,2,2)&gt;"11"),L50=0),"Học lại","Đạt"))))))))))</f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15.75" customHeight="1">
      <c r="B51" s="22">
        <v>43</v>
      </c>
      <c r="C51" s="23" t="s">
        <v>799</v>
      </c>
      <c r="D51" s="24" t="s">
        <v>93</v>
      </c>
      <c r="E51" s="25" t="s">
        <v>183</v>
      </c>
      <c r="F51" s="26" t="s">
        <v>396</v>
      </c>
      <c r="G51" s="23" t="s">
        <v>49</v>
      </c>
      <c r="H51" s="27">
        <v>8</v>
      </c>
      <c r="I51" s="27" t="s">
        <v>25</v>
      </c>
      <c r="J51" s="27" t="s">
        <v>25</v>
      </c>
      <c r="K51" s="27">
        <v>9</v>
      </c>
      <c r="L51" s="71">
        <v>6</v>
      </c>
      <c r="M51" s="28">
        <f>ROUND(SUMPRODUCT(H51:L51,$H$8:$L$8)/100,1)</f>
        <v>7.1</v>
      </c>
      <c r="N51" s="29" t="str">
        <f t="shared" si="3"/>
        <v>B</v>
      </c>
      <c r="O51" s="30" t="str">
        <f t="shared" si="4"/>
        <v>Khá</v>
      </c>
      <c r="P51" s="31" t="str">
        <f t="shared" si="5"/>
        <v/>
      </c>
      <c r="Q51" s="32"/>
      <c r="R51" s="3"/>
      <c r="S51" s="21"/>
      <c r="T51" s="73" t="str">
        <f>IF(P51="Không đủ ĐKDT","Học lại",IF(P51="Đình chỉ thi","Học lại",IF(AND(MID(G51,2,2)&lt;"12",P51="Vắng"),"Thi lại",IF(P51="Vắng có phép", "Thi lại",IF(AND((MID(G51,2,2)&lt;"12"),M51&lt;4.5),"Thi lại",IF(AND((MID(G51,2,2)&lt;"17"),M51&lt;4),"Học lại",IF(AND((MID(G51,2,2)&gt;"16"),M51&lt;4),"Thi lại",IF(AND(MID(G51,2,2)&gt;"16",L51=0),"Thi lại",IF(AND((MID(G51,2,2)&lt;"12"),L51=0),"Thi lại",IF(AND((MID(G51,2,2)&lt;"17"),(MID(G51,2,2)&gt;"11"),L51=0),"Học lại","Đạt"))))))))))</f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5.75" customHeight="1">
      <c r="B52" s="22">
        <v>44</v>
      </c>
      <c r="C52" s="23" t="s">
        <v>800</v>
      </c>
      <c r="D52" s="24" t="s">
        <v>415</v>
      </c>
      <c r="E52" s="25" t="s">
        <v>186</v>
      </c>
      <c r="F52" s="26" t="s">
        <v>801</v>
      </c>
      <c r="G52" s="23" t="s">
        <v>71</v>
      </c>
      <c r="H52" s="27">
        <v>9</v>
      </c>
      <c r="I52" s="27" t="s">
        <v>25</v>
      </c>
      <c r="J52" s="27" t="s">
        <v>25</v>
      </c>
      <c r="K52" s="27">
        <v>9</v>
      </c>
      <c r="L52" s="71">
        <v>6</v>
      </c>
      <c r="M52" s="28">
        <f>ROUND(SUMPRODUCT(H52:L52,$H$8:$L$8)/100,1)</f>
        <v>7.2</v>
      </c>
      <c r="N52" s="29" t="str">
        <f t="shared" si="3"/>
        <v>B</v>
      </c>
      <c r="O52" s="30" t="str">
        <f t="shared" si="4"/>
        <v>Khá</v>
      </c>
      <c r="P52" s="31" t="str">
        <f t="shared" si="5"/>
        <v/>
      </c>
      <c r="Q52" s="32"/>
      <c r="R52" s="3"/>
      <c r="S52" s="21"/>
      <c r="T52" s="73" t="str">
        <f>IF(P52="Không đủ ĐKDT","Học lại",IF(P52="Đình chỉ thi","Học lại",IF(AND(MID(G52,2,2)&lt;"12",P52="Vắng"),"Thi lại",IF(P52="Vắng có phép", "Thi lại",IF(AND((MID(G52,2,2)&lt;"12"),M52&lt;4.5),"Thi lại",IF(AND((MID(G52,2,2)&lt;"17"),M52&lt;4),"Học lại",IF(AND((MID(G52,2,2)&gt;"16"),M52&lt;4),"Thi lại",IF(AND(MID(G52,2,2)&gt;"16",L52=0),"Thi lại",IF(AND((MID(G52,2,2)&lt;"12"),L52=0),"Thi lại",IF(AND((MID(G52,2,2)&lt;"17"),(MID(G52,2,2)&gt;"11"),L52=0),"Học lại","Đạt"))))))))))</f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15.75" customHeight="1">
      <c r="B53" s="22">
        <v>45</v>
      </c>
      <c r="C53" s="23" t="s">
        <v>802</v>
      </c>
      <c r="D53" s="24" t="s">
        <v>803</v>
      </c>
      <c r="E53" s="25" t="s">
        <v>205</v>
      </c>
      <c r="F53" s="26" t="s">
        <v>804</v>
      </c>
      <c r="G53" s="23" t="s">
        <v>62</v>
      </c>
      <c r="H53" s="27">
        <v>9</v>
      </c>
      <c r="I53" s="27" t="s">
        <v>25</v>
      </c>
      <c r="J53" s="27" t="s">
        <v>25</v>
      </c>
      <c r="K53" s="27">
        <v>9</v>
      </c>
      <c r="L53" s="71">
        <v>5</v>
      </c>
      <c r="M53" s="28">
        <f>ROUND(SUMPRODUCT(H53:L53,$H$8:$L$8)/100,1)</f>
        <v>6.6</v>
      </c>
      <c r="N53" s="29" t="str">
        <f t="shared" si="3"/>
        <v>C+</v>
      </c>
      <c r="O53" s="30" t="str">
        <f t="shared" si="4"/>
        <v>Trung bình</v>
      </c>
      <c r="P53" s="31" t="str">
        <f t="shared" si="5"/>
        <v/>
      </c>
      <c r="Q53" s="32"/>
      <c r="R53" s="3"/>
      <c r="S53" s="21"/>
      <c r="T53" s="73" t="str">
        <f>IF(P53="Không đủ ĐKDT","Học lại",IF(P53="Đình chỉ thi","Học lại",IF(AND(MID(G53,2,2)&lt;"12",P53="Vắng"),"Thi lại",IF(P53="Vắng có phép", "Thi lại",IF(AND((MID(G53,2,2)&lt;"12"),M53&lt;4.5),"Thi lại",IF(AND((MID(G53,2,2)&lt;"17"),M53&lt;4),"Học lại",IF(AND((MID(G53,2,2)&gt;"16"),M53&lt;4),"Thi lại",IF(AND(MID(G53,2,2)&gt;"16",L53=0),"Thi lại",IF(AND((MID(G53,2,2)&lt;"12"),L53=0),"Thi lại",IF(AND((MID(G53,2,2)&lt;"17"),(MID(G53,2,2)&gt;"11"),L53=0),"Học lại","Đạt"))))))))))</f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15.75" customHeight="1">
      <c r="B54" s="22">
        <v>46</v>
      </c>
      <c r="C54" s="23" t="s">
        <v>805</v>
      </c>
      <c r="D54" s="24" t="s">
        <v>806</v>
      </c>
      <c r="E54" s="25" t="s">
        <v>471</v>
      </c>
      <c r="F54" s="26" t="s">
        <v>807</v>
      </c>
      <c r="G54" s="23" t="s">
        <v>53</v>
      </c>
      <c r="H54" s="27">
        <v>7</v>
      </c>
      <c r="I54" s="27" t="s">
        <v>25</v>
      </c>
      <c r="J54" s="27" t="s">
        <v>25</v>
      </c>
      <c r="K54" s="27">
        <v>7</v>
      </c>
      <c r="L54" s="71">
        <v>6</v>
      </c>
      <c r="M54" s="28">
        <f>ROUND(SUMPRODUCT(H54:L54,$H$8:$L$8)/100,1)</f>
        <v>6.4</v>
      </c>
      <c r="N54" s="29" t="str">
        <f t="shared" si="3"/>
        <v>C</v>
      </c>
      <c r="O54" s="30" t="str">
        <f t="shared" si="4"/>
        <v>Trung bình</v>
      </c>
      <c r="P54" s="31" t="str">
        <f t="shared" si="5"/>
        <v/>
      </c>
      <c r="Q54" s="32"/>
      <c r="R54" s="3"/>
      <c r="S54" s="21"/>
      <c r="T54" s="73" t="str">
        <f>IF(P54="Không đủ ĐKDT","Học lại",IF(P54="Đình chỉ thi","Học lại",IF(AND(MID(G54,2,2)&lt;"12",P54="Vắng"),"Thi lại",IF(P54="Vắng có phép", "Thi lại",IF(AND((MID(G54,2,2)&lt;"12"),M54&lt;4.5),"Thi lại",IF(AND((MID(G54,2,2)&lt;"17"),M54&lt;4),"Học lại",IF(AND((MID(G54,2,2)&gt;"16"),M54&lt;4),"Thi lại",IF(AND(MID(G54,2,2)&gt;"16",L54=0),"Thi lại",IF(AND((MID(G54,2,2)&lt;"12"),L54=0),"Thi lại",IF(AND((MID(G54,2,2)&lt;"17"),(MID(G54,2,2)&gt;"11"),L54=0),"Học lại","Đạt"))))))))))</f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5.75" customHeight="1">
      <c r="B55" s="22">
        <v>47</v>
      </c>
      <c r="C55" s="23" t="s">
        <v>808</v>
      </c>
      <c r="D55" s="24" t="s">
        <v>492</v>
      </c>
      <c r="E55" s="25" t="s">
        <v>213</v>
      </c>
      <c r="F55" s="26" t="s">
        <v>377</v>
      </c>
      <c r="G55" s="23" t="s">
        <v>53</v>
      </c>
      <c r="H55" s="27">
        <v>6</v>
      </c>
      <c r="I55" s="27" t="s">
        <v>25</v>
      </c>
      <c r="J55" s="27" t="s">
        <v>25</v>
      </c>
      <c r="K55" s="27">
        <v>6</v>
      </c>
      <c r="L55" s="71">
        <v>6.5</v>
      </c>
      <c r="M55" s="28">
        <f>ROUND(SUMPRODUCT(H55:L55,$H$8:$L$8)/100,1)</f>
        <v>6.3</v>
      </c>
      <c r="N55" s="29" t="str">
        <f t="shared" si="3"/>
        <v>C</v>
      </c>
      <c r="O55" s="30" t="str">
        <f t="shared" si="4"/>
        <v>Trung bình</v>
      </c>
      <c r="P55" s="31" t="str">
        <f t="shared" si="5"/>
        <v/>
      </c>
      <c r="Q55" s="32"/>
      <c r="R55" s="3"/>
      <c r="S55" s="21"/>
      <c r="T55" s="73" t="str">
        <f>IF(P55="Không đủ ĐKDT","Học lại",IF(P55="Đình chỉ thi","Học lại",IF(AND(MID(G55,2,2)&lt;"12",P55="Vắng"),"Thi lại",IF(P55="Vắng có phép", "Thi lại",IF(AND((MID(G55,2,2)&lt;"12"),M55&lt;4.5),"Thi lại",IF(AND((MID(G55,2,2)&lt;"17"),M55&lt;4),"Học lại",IF(AND((MID(G55,2,2)&gt;"16"),M55&lt;4),"Thi lại",IF(AND(MID(G55,2,2)&gt;"16",L55=0),"Thi lại",IF(AND((MID(G55,2,2)&lt;"12"),L55=0),"Thi lại",IF(AND((MID(G55,2,2)&lt;"17"),(MID(G55,2,2)&gt;"11"),L55=0),"Học lại","Đạt"))))))))))</f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15.75" customHeight="1">
      <c r="B56" s="22">
        <v>48</v>
      </c>
      <c r="C56" s="23" t="s">
        <v>809</v>
      </c>
      <c r="D56" s="24" t="s">
        <v>157</v>
      </c>
      <c r="E56" s="25" t="s">
        <v>640</v>
      </c>
      <c r="F56" s="26" t="s">
        <v>810</v>
      </c>
      <c r="G56" s="23" t="s">
        <v>62</v>
      </c>
      <c r="H56" s="27">
        <v>9</v>
      </c>
      <c r="I56" s="27" t="s">
        <v>25</v>
      </c>
      <c r="J56" s="27" t="s">
        <v>25</v>
      </c>
      <c r="K56" s="27">
        <v>8</v>
      </c>
      <c r="L56" s="71">
        <v>5.5</v>
      </c>
      <c r="M56" s="28">
        <f>ROUND(SUMPRODUCT(H56:L56,$H$8:$L$8)/100,1)</f>
        <v>6.6</v>
      </c>
      <c r="N56" s="29" t="str">
        <f t="shared" si="3"/>
        <v>C+</v>
      </c>
      <c r="O56" s="30" t="str">
        <f t="shared" si="4"/>
        <v>Trung bình</v>
      </c>
      <c r="P56" s="31" t="str">
        <f t="shared" si="5"/>
        <v/>
      </c>
      <c r="Q56" s="32"/>
      <c r="R56" s="3"/>
      <c r="S56" s="21"/>
      <c r="T56" s="73" t="str">
        <f>IF(P56="Không đủ ĐKDT","Học lại",IF(P56="Đình chỉ thi","Học lại",IF(AND(MID(G56,2,2)&lt;"12",P56="Vắng"),"Thi lại",IF(P56="Vắng có phép", "Thi lại",IF(AND((MID(G56,2,2)&lt;"12"),M56&lt;4.5),"Thi lại",IF(AND((MID(G56,2,2)&lt;"17"),M56&lt;4),"Học lại",IF(AND((MID(G56,2,2)&gt;"16"),M56&lt;4),"Thi lại",IF(AND(MID(G56,2,2)&gt;"16",L56=0),"Thi lại",IF(AND((MID(G56,2,2)&lt;"12"),L56=0),"Thi lại",IF(AND((MID(G56,2,2)&lt;"17"),(MID(G56,2,2)&gt;"11"),L56=0),"Học lại","Đạt"))))))))))</f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15.75" customHeight="1">
      <c r="B57" s="22">
        <v>49</v>
      </c>
      <c r="C57" s="23" t="s">
        <v>811</v>
      </c>
      <c r="D57" s="24" t="s">
        <v>323</v>
      </c>
      <c r="E57" s="25" t="s">
        <v>227</v>
      </c>
      <c r="F57" s="26" t="s">
        <v>360</v>
      </c>
      <c r="G57" s="23" t="s">
        <v>57</v>
      </c>
      <c r="H57" s="27">
        <v>7</v>
      </c>
      <c r="I57" s="27" t="s">
        <v>25</v>
      </c>
      <c r="J57" s="27" t="s">
        <v>25</v>
      </c>
      <c r="K57" s="27">
        <v>6</v>
      </c>
      <c r="L57" s="71">
        <v>7</v>
      </c>
      <c r="M57" s="28">
        <f>ROUND(SUMPRODUCT(H57:L57,$H$8:$L$8)/100,1)</f>
        <v>6.7</v>
      </c>
      <c r="N57" s="29" t="str">
        <f t="shared" si="3"/>
        <v>C+</v>
      </c>
      <c r="O57" s="30" t="str">
        <f t="shared" si="4"/>
        <v>Trung bình</v>
      </c>
      <c r="P57" s="31" t="str">
        <f t="shared" si="5"/>
        <v/>
      </c>
      <c r="Q57" s="32"/>
      <c r="R57" s="3"/>
      <c r="S57" s="21"/>
      <c r="T57" s="73" t="str">
        <f>IF(P57="Không đủ ĐKDT","Học lại",IF(P57="Đình chỉ thi","Học lại",IF(AND(MID(G57,2,2)&lt;"12",P57="Vắng"),"Thi lại",IF(P57="Vắng có phép", "Thi lại",IF(AND((MID(G57,2,2)&lt;"12"),M57&lt;4.5),"Thi lại",IF(AND((MID(G57,2,2)&lt;"17"),M57&lt;4),"Học lại",IF(AND((MID(G57,2,2)&gt;"16"),M57&lt;4),"Thi lại",IF(AND(MID(G57,2,2)&gt;"16",L57=0),"Thi lại",IF(AND((MID(G57,2,2)&lt;"12"),L57=0),"Thi lại",IF(AND((MID(G57,2,2)&lt;"17"),(MID(G57,2,2)&gt;"11"),L57=0),"Học lại","Đạt"))))))))))</f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5.75" customHeight="1">
      <c r="B58" s="22">
        <v>50</v>
      </c>
      <c r="C58" s="23" t="s">
        <v>812</v>
      </c>
      <c r="D58" s="24" t="s">
        <v>222</v>
      </c>
      <c r="E58" s="25" t="s">
        <v>813</v>
      </c>
      <c r="F58" s="26" t="s">
        <v>814</v>
      </c>
      <c r="G58" s="23" t="s">
        <v>91</v>
      </c>
      <c r="H58" s="27">
        <v>9</v>
      </c>
      <c r="I58" s="27" t="s">
        <v>25</v>
      </c>
      <c r="J58" s="27" t="s">
        <v>25</v>
      </c>
      <c r="K58" s="27">
        <v>7</v>
      </c>
      <c r="L58" s="71">
        <v>5.5</v>
      </c>
      <c r="M58" s="28">
        <f>ROUND(SUMPRODUCT(H58:L58,$H$8:$L$8)/100,1)</f>
        <v>6.3</v>
      </c>
      <c r="N58" s="29" t="str">
        <f t="shared" si="3"/>
        <v>C</v>
      </c>
      <c r="O58" s="30" t="str">
        <f t="shared" si="4"/>
        <v>Trung bình</v>
      </c>
      <c r="P58" s="31" t="str">
        <f t="shared" si="5"/>
        <v/>
      </c>
      <c r="Q58" s="32"/>
      <c r="R58" s="3"/>
      <c r="S58" s="21"/>
      <c r="T58" s="73" t="str">
        <f>IF(P58="Không đủ ĐKDT","Học lại",IF(P58="Đình chỉ thi","Học lại",IF(AND(MID(G58,2,2)&lt;"12",P58="Vắng"),"Thi lại",IF(P58="Vắng có phép", "Thi lại",IF(AND((MID(G58,2,2)&lt;"12"),M58&lt;4.5),"Thi lại",IF(AND((MID(G58,2,2)&lt;"17"),M58&lt;4),"Học lại",IF(AND((MID(G58,2,2)&gt;"16"),M58&lt;4),"Thi lại",IF(AND(MID(G58,2,2)&gt;"16",L58=0),"Thi lại",IF(AND((MID(G58,2,2)&lt;"12"),L58=0),"Thi lại",IF(AND((MID(G58,2,2)&lt;"17"),(MID(G58,2,2)&gt;"11"),L58=0),"Học lại","Đạt"))))))))))</f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15.75" customHeight="1">
      <c r="B59" s="22">
        <v>51</v>
      </c>
      <c r="C59" s="23" t="s">
        <v>815</v>
      </c>
      <c r="D59" s="24" t="s">
        <v>816</v>
      </c>
      <c r="E59" s="25" t="s">
        <v>658</v>
      </c>
      <c r="F59" s="26" t="s">
        <v>817</v>
      </c>
      <c r="G59" s="23" t="s">
        <v>275</v>
      </c>
      <c r="H59" s="27">
        <v>9</v>
      </c>
      <c r="I59" s="27" t="s">
        <v>25</v>
      </c>
      <c r="J59" s="27" t="s">
        <v>25</v>
      </c>
      <c r="K59" s="27">
        <v>8</v>
      </c>
      <c r="L59" s="71">
        <v>6</v>
      </c>
      <c r="M59" s="28">
        <f>ROUND(SUMPRODUCT(H59:L59,$H$8:$L$8)/100,1)</f>
        <v>6.9</v>
      </c>
      <c r="N59" s="29" t="str">
        <f t="shared" si="3"/>
        <v>C+</v>
      </c>
      <c r="O59" s="30" t="str">
        <f t="shared" si="4"/>
        <v>Trung bình</v>
      </c>
      <c r="P59" s="31" t="str">
        <f t="shared" si="5"/>
        <v/>
      </c>
      <c r="Q59" s="32"/>
      <c r="R59" s="3"/>
      <c r="S59" s="21"/>
      <c r="T59" s="73" t="str">
        <f>IF(P59="Không đủ ĐKDT","Học lại",IF(P59="Đình chỉ thi","Học lại",IF(AND(MID(G59,2,2)&lt;"12",P59="Vắng"),"Thi lại",IF(P59="Vắng có phép", "Thi lại",IF(AND((MID(G59,2,2)&lt;"12"),M59&lt;4.5),"Thi lại",IF(AND((MID(G59,2,2)&lt;"17"),M59&lt;4),"Học lại",IF(AND((MID(G59,2,2)&gt;"16"),M59&lt;4),"Thi lại",IF(AND(MID(G59,2,2)&gt;"16",L59=0),"Thi lại",IF(AND((MID(G59,2,2)&lt;"12"),L59=0),"Thi lại",IF(AND((MID(G59,2,2)&lt;"17"),(MID(G59,2,2)&gt;"11"),L59=0),"Học lại","Đạt"))))))))))</f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5.75" customHeight="1">
      <c r="B60" s="22">
        <v>52</v>
      </c>
      <c r="C60" s="23" t="s">
        <v>818</v>
      </c>
      <c r="D60" s="24" t="s">
        <v>387</v>
      </c>
      <c r="E60" s="25" t="s">
        <v>658</v>
      </c>
      <c r="F60" s="26" t="s">
        <v>177</v>
      </c>
      <c r="G60" s="23" t="s">
        <v>57</v>
      </c>
      <c r="H60" s="27">
        <v>7</v>
      </c>
      <c r="I60" s="27" t="s">
        <v>25</v>
      </c>
      <c r="J60" s="27" t="s">
        <v>25</v>
      </c>
      <c r="K60" s="27">
        <v>6</v>
      </c>
      <c r="L60" s="71">
        <v>6</v>
      </c>
      <c r="M60" s="28">
        <f>ROUND(SUMPRODUCT(H60:L60,$H$8:$L$8)/100,1)</f>
        <v>6.1</v>
      </c>
      <c r="N60" s="29" t="str">
        <f t="shared" si="3"/>
        <v>C</v>
      </c>
      <c r="O60" s="30" t="str">
        <f t="shared" si="4"/>
        <v>Trung bình</v>
      </c>
      <c r="P60" s="31" t="str">
        <f t="shared" si="5"/>
        <v/>
      </c>
      <c r="Q60" s="32"/>
      <c r="R60" s="3"/>
      <c r="S60" s="21"/>
      <c r="T60" s="73" t="str">
        <f>IF(P60="Không đủ ĐKDT","Học lại",IF(P60="Đình chỉ thi","Học lại",IF(AND(MID(G60,2,2)&lt;"12",P60="Vắng"),"Thi lại",IF(P60="Vắng có phép", "Thi lại",IF(AND((MID(G60,2,2)&lt;"12"),M60&lt;4.5),"Thi lại",IF(AND((MID(G60,2,2)&lt;"17"),M60&lt;4),"Học lại",IF(AND((MID(G60,2,2)&gt;"16"),M60&lt;4),"Thi lại",IF(AND(MID(G60,2,2)&gt;"16",L60=0),"Thi lại",IF(AND((MID(G60,2,2)&lt;"12"),L60=0),"Thi lại",IF(AND((MID(G60,2,2)&lt;"17"),(MID(G60,2,2)&gt;"11"),L60=0),"Học lại","Đạt"))))))))))</f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15.75" customHeight="1">
      <c r="B61" s="22">
        <v>53</v>
      </c>
      <c r="C61" s="23" t="s">
        <v>819</v>
      </c>
      <c r="D61" s="24" t="s">
        <v>820</v>
      </c>
      <c r="E61" s="25" t="s">
        <v>499</v>
      </c>
      <c r="F61" s="26" t="s">
        <v>120</v>
      </c>
      <c r="G61" s="23" t="s">
        <v>53</v>
      </c>
      <c r="H61" s="27">
        <v>6</v>
      </c>
      <c r="I61" s="27" t="s">
        <v>25</v>
      </c>
      <c r="J61" s="27" t="s">
        <v>25</v>
      </c>
      <c r="K61" s="27">
        <v>6</v>
      </c>
      <c r="L61" s="71">
        <v>5</v>
      </c>
      <c r="M61" s="28">
        <f>ROUND(SUMPRODUCT(H61:L61,$H$8:$L$8)/100,1)</f>
        <v>5.4</v>
      </c>
      <c r="N61" s="29" t="str">
        <f t="shared" si="3"/>
        <v>D+</v>
      </c>
      <c r="O61" s="30" t="str">
        <f t="shared" si="4"/>
        <v>Trung bình yếu</v>
      </c>
      <c r="P61" s="31" t="str">
        <f t="shared" si="5"/>
        <v/>
      </c>
      <c r="Q61" s="32"/>
      <c r="R61" s="3"/>
      <c r="S61" s="21"/>
      <c r="T61" s="73" t="str">
        <f>IF(P61="Không đủ ĐKDT","Học lại",IF(P61="Đình chỉ thi","Học lại",IF(AND(MID(G61,2,2)&lt;"12",P61="Vắng"),"Thi lại",IF(P61="Vắng có phép", "Thi lại",IF(AND((MID(G61,2,2)&lt;"12"),M61&lt;4.5),"Thi lại",IF(AND((MID(G61,2,2)&lt;"17"),M61&lt;4),"Học lại",IF(AND((MID(G61,2,2)&gt;"16"),M61&lt;4),"Thi lại",IF(AND(MID(G61,2,2)&gt;"16",L61=0),"Thi lại",IF(AND((MID(G61,2,2)&lt;"12"),L61=0),"Thi lại",IF(AND((MID(G61,2,2)&lt;"17"),(MID(G61,2,2)&gt;"11"),L61=0),"Học lại","Đạt"))))))))))</f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15.75" customHeight="1">
      <c r="B62" s="22">
        <v>54</v>
      </c>
      <c r="C62" s="23" t="s">
        <v>821</v>
      </c>
      <c r="D62" s="24" t="s">
        <v>354</v>
      </c>
      <c r="E62" s="25" t="s">
        <v>822</v>
      </c>
      <c r="F62" s="26" t="s">
        <v>823</v>
      </c>
      <c r="G62" s="23" t="s">
        <v>53</v>
      </c>
      <c r="H62" s="27">
        <v>5</v>
      </c>
      <c r="I62" s="27" t="s">
        <v>25</v>
      </c>
      <c r="J62" s="27" t="s">
        <v>25</v>
      </c>
      <c r="K62" s="27">
        <v>7</v>
      </c>
      <c r="L62" s="71">
        <v>3.5</v>
      </c>
      <c r="M62" s="28">
        <f>ROUND(SUMPRODUCT(H62:L62,$H$8:$L$8)/100,1)</f>
        <v>4.7</v>
      </c>
      <c r="N62" s="29" t="str">
        <f t="shared" si="3"/>
        <v>D</v>
      </c>
      <c r="O62" s="30" t="str">
        <f t="shared" si="4"/>
        <v>Trung bình yếu</v>
      </c>
      <c r="P62" s="31" t="str">
        <f t="shared" si="5"/>
        <v/>
      </c>
      <c r="Q62" s="32"/>
      <c r="R62" s="3"/>
      <c r="S62" s="21"/>
      <c r="T62" s="73" t="str">
        <f>IF(P62="Không đủ ĐKDT","Học lại",IF(P62="Đình chỉ thi","Học lại",IF(AND(MID(G62,2,2)&lt;"12",P62="Vắng"),"Thi lại",IF(P62="Vắng có phép", "Thi lại",IF(AND((MID(G62,2,2)&lt;"12"),M62&lt;4.5),"Thi lại",IF(AND((MID(G62,2,2)&lt;"17"),M62&lt;4),"Học lại",IF(AND((MID(G62,2,2)&gt;"16"),M62&lt;4),"Thi lại",IF(AND(MID(G62,2,2)&gt;"16",L62=0),"Thi lại",IF(AND((MID(G62,2,2)&lt;"12"),L62=0),"Thi lại",IF(AND((MID(G62,2,2)&lt;"17"),(MID(G62,2,2)&gt;"11"),L62=0),"Học lại","Đạt"))))))))))</f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5.75" customHeight="1">
      <c r="B63" s="22">
        <v>55</v>
      </c>
      <c r="C63" s="23" t="s">
        <v>824</v>
      </c>
      <c r="D63" s="24" t="s">
        <v>351</v>
      </c>
      <c r="E63" s="25" t="s">
        <v>667</v>
      </c>
      <c r="F63" s="26" t="s">
        <v>825</v>
      </c>
      <c r="G63" s="23" t="s">
        <v>275</v>
      </c>
      <c r="H63" s="27">
        <v>9</v>
      </c>
      <c r="I63" s="27" t="s">
        <v>25</v>
      </c>
      <c r="J63" s="27" t="s">
        <v>25</v>
      </c>
      <c r="K63" s="27">
        <v>7</v>
      </c>
      <c r="L63" s="71">
        <v>5.5</v>
      </c>
      <c r="M63" s="28">
        <f>ROUND(SUMPRODUCT(H63:L63,$H$8:$L$8)/100,1)</f>
        <v>6.3</v>
      </c>
      <c r="N63" s="29" t="str">
        <f t="shared" si="3"/>
        <v>C</v>
      </c>
      <c r="O63" s="30" t="str">
        <f t="shared" si="4"/>
        <v>Trung bình</v>
      </c>
      <c r="P63" s="31" t="str">
        <f t="shared" si="5"/>
        <v/>
      </c>
      <c r="Q63" s="32"/>
      <c r="R63" s="3"/>
      <c r="S63" s="21"/>
      <c r="T63" s="73" t="str">
        <f>IF(P63="Không đủ ĐKDT","Học lại",IF(P63="Đình chỉ thi","Học lại",IF(AND(MID(G63,2,2)&lt;"12",P63="Vắng"),"Thi lại",IF(P63="Vắng có phép", "Thi lại",IF(AND((MID(G63,2,2)&lt;"12"),M63&lt;4.5),"Thi lại",IF(AND((MID(G63,2,2)&lt;"17"),M63&lt;4),"Học lại",IF(AND((MID(G63,2,2)&gt;"16"),M63&lt;4),"Thi lại",IF(AND(MID(G63,2,2)&gt;"16",L63=0),"Thi lại",IF(AND((MID(G63,2,2)&lt;"12"),L63=0),"Thi lại",IF(AND((MID(G63,2,2)&lt;"17"),(MID(G63,2,2)&gt;"11"),L63=0),"Học lại","Đạt"))))))))))</f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5.75" customHeight="1">
      <c r="B64" s="22">
        <v>56</v>
      </c>
      <c r="C64" s="23" t="s">
        <v>826</v>
      </c>
      <c r="D64" s="24" t="s">
        <v>827</v>
      </c>
      <c r="E64" s="25" t="s">
        <v>828</v>
      </c>
      <c r="F64" s="26" t="s">
        <v>48</v>
      </c>
      <c r="G64" s="23" t="s">
        <v>49</v>
      </c>
      <c r="H64" s="27">
        <v>9</v>
      </c>
      <c r="I64" s="27" t="s">
        <v>25</v>
      </c>
      <c r="J64" s="27" t="s">
        <v>25</v>
      </c>
      <c r="K64" s="27">
        <v>7</v>
      </c>
      <c r="L64" s="71">
        <v>6.5</v>
      </c>
      <c r="M64" s="28">
        <f>ROUND(SUMPRODUCT(H64:L64,$H$8:$L$8)/100,1)</f>
        <v>6.9</v>
      </c>
      <c r="N64" s="29" t="str">
        <f t="shared" si="3"/>
        <v>C+</v>
      </c>
      <c r="O64" s="30" t="str">
        <f t="shared" si="4"/>
        <v>Trung bình</v>
      </c>
      <c r="P64" s="31" t="str">
        <f t="shared" si="5"/>
        <v/>
      </c>
      <c r="Q64" s="32"/>
      <c r="R64" s="3"/>
      <c r="S64" s="21"/>
      <c r="T64" s="73" t="str">
        <f>IF(P64="Không đủ ĐKDT","Học lại",IF(P64="Đình chỉ thi","Học lại",IF(AND(MID(G64,2,2)&lt;"12",P64="Vắng"),"Thi lại",IF(P64="Vắng có phép", "Thi lại",IF(AND((MID(G64,2,2)&lt;"12"),M64&lt;4.5),"Thi lại",IF(AND((MID(G64,2,2)&lt;"17"),M64&lt;4),"Học lại",IF(AND((MID(G64,2,2)&gt;"16"),M64&lt;4),"Thi lại",IF(AND(MID(G64,2,2)&gt;"16",L64=0),"Thi lại",IF(AND((MID(G64,2,2)&lt;"12"),L64=0),"Thi lại",IF(AND((MID(G64,2,2)&lt;"17"),(MID(G64,2,2)&gt;"11"),L64=0),"Học lại","Đạt"))))))))))</f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 ht="15.75" customHeight="1">
      <c r="B65" s="22">
        <v>57</v>
      </c>
      <c r="C65" s="23" t="s">
        <v>829</v>
      </c>
      <c r="D65" s="24" t="s">
        <v>85</v>
      </c>
      <c r="E65" s="25" t="s">
        <v>830</v>
      </c>
      <c r="F65" s="26" t="s">
        <v>357</v>
      </c>
      <c r="G65" s="23" t="s">
        <v>53</v>
      </c>
      <c r="H65" s="27">
        <v>6</v>
      </c>
      <c r="I65" s="27" t="s">
        <v>25</v>
      </c>
      <c r="J65" s="27" t="s">
        <v>25</v>
      </c>
      <c r="K65" s="27">
        <v>6</v>
      </c>
      <c r="L65" s="71">
        <v>5.5</v>
      </c>
      <c r="M65" s="28">
        <f>ROUND(SUMPRODUCT(H65:L65,$H$8:$L$8)/100,1)</f>
        <v>5.7</v>
      </c>
      <c r="N65" s="29" t="str">
        <f t="shared" si="3"/>
        <v>C</v>
      </c>
      <c r="O65" s="30" t="str">
        <f t="shared" si="4"/>
        <v>Trung bình</v>
      </c>
      <c r="P65" s="31" t="str">
        <f t="shared" si="5"/>
        <v/>
      </c>
      <c r="Q65" s="32"/>
      <c r="R65" s="3"/>
      <c r="S65" s="21"/>
      <c r="T65" s="73" t="str">
        <f>IF(P65="Không đủ ĐKDT","Học lại",IF(P65="Đình chỉ thi","Học lại",IF(AND(MID(G65,2,2)&lt;"12",P65="Vắng"),"Thi lại",IF(P65="Vắng có phép", "Thi lại",IF(AND((MID(G65,2,2)&lt;"12"),M65&lt;4.5),"Thi lại",IF(AND((MID(G65,2,2)&lt;"17"),M65&lt;4),"Học lại",IF(AND((MID(G65,2,2)&gt;"16"),M65&lt;4),"Thi lại",IF(AND(MID(G65,2,2)&gt;"16",L65=0),"Thi lại",IF(AND((MID(G65,2,2)&lt;"12"),L65=0),"Thi lại",IF(AND((MID(G65,2,2)&lt;"17"),(MID(G65,2,2)&gt;"11"),L65=0),"Học lại","Đạt"))))))))))</f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 ht="15.75" customHeight="1">
      <c r="B66" s="22">
        <v>58</v>
      </c>
      <c r="C66" s="23" t="s">
        <v>831</v>
      </c>
      <c r="D66" s="24" t="s">
        <v>287</v>
      </c>
      <c r="E66" s="25" t="s">
        <v>682</v>
      </c>
      <c r="F66" s="26" t="s">
        <v>247</v>
      </c>
      <c r="G66" s="23" t="s">
        <v>49</v>
      </c>
      <c r="H66" s="27">
        <v>7</v>
      </c>
      <c r="I66" s="27" t="s">
        <v>25</v>
      </c>
      <c r="J66" s="27" t="s">
        <v>25</v>
      </c>
      <c r="K66" s="27">
        <v>7</v>
      </c>
      <c r="L66" s="71">
        <v>5</v>
      </c>
      <c r="M66" s="28">
        <f>ROUND(SUMPRODUCT(H66:L66,$H$8:$L$8)/100,1)</f>
        <v>5.8</v>
      </c>
      <c r="N66" s="29" t="str">
        <f t="shared" si="3"/>
        <v>C</v>
      </c>
      <c r="O66" s="30" t="str">
        <f t="shared" si="4"/>
        <v>Trung bình</v>
      </c>
      <c r="P66" s="31" t="str">
        <f t="shared" si="5"/>
        <v/>
      </c>
      <c r="Q66" s="32"/>
      <c r="R66" s="3"/>
      <c r="S66" s="21"/>
      <c r="T66" s="73" t="str">
        <f>IF(P66="Không đủ ĐKDT","Học lại",IF(P66="Đình chỉ thi","Học lại",IF(AND(MID(G66,2,2)&lt;"12",P66="Vắng"),"Thi lại",IF(P66="Vắng có phép", "Thi lại",IF(AND((MID(G66,2,2)&lt;"12"),M66&lt;4.5),"Thi lại",IF(AND((MID(G66,2,2)&lt;"17"),M66&lt;4),"Học lại",IF(AND((MID(G66,2,2)&gt;"16"),M66&lt;4),"Thi lại",IF(AND(MID(G66,2,2)&gt;"16",L66=0),"Thi lại",IF(AND((MID(G66,2,2)&lt;"12"),L66=0),"Thi lại",IF(AND((MID(G66,2,2)&lt;"17"),(MID(G66,2,2)&gt;"11"),L66=0),"Học lại","Đạt"))))))))))</f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 ht="15.75" customHeight="1">
      <c r="B67" s="22">
        <v>59</v>
      </c>
      <c r="C67" s="23" t="s">
        <v>832</v>
      </c>
      <c r="D67" s="24" t="s">
        <v>833</v>
      </c>
      <c r="E67" s="25" t="s">
        <v>834</v>
      </c>
      <c r="F67" s="26" t="s">
        <v>835</v>
      </c>
      <c r="G67" s="23" t="s">
        <v>49</v>
      </c>
      <c r="H67" s="27">
        <v>9</v>
      </c>
      <c r="I67" s="27" t="s">
        <v>25</v>
      </c>
      <c r="J67" s="27" t="s">
        <v>25</v>
      </c>
      <c r="K67" s="27">
        <v>7</v>
      </c>
      <c r="L67" s="71">
        <v>8.5</v>
      </c>
      <c r="M67" s="28">
        <f>ROUND(SUMPRODUCT(H67:L67,$H$8:$L$8)/100,1)</f>
        <v>8.1</v>
      </c>
      <c r="N67" s="29" t="str">
        <f t="shared" si="3"/>
        <v>B+</v>
      </c>
      <c r="O67" s="30" t="str">
        <f t="shared" si="4"/>
        <v>Khá</v>
      </c>
      <c r="P67" s="31" t="str">
        <f t="shared" si="5"/>
        <v/>
      </c>
      <c r="Q67" s="32"/>
      <c r="R67" s="3"/>
      <c r="S67" s="21"/>
      <c r="T67" s="73" t="str">
        <f>IF(P67="Không đủ ĐKDT","Học lại",IF(P67="Đình chỉ thi","Học lại",IF(AND(MID(G67,2,2)&lt;"12",P67="Vắng"),"Thi lại",IF(P67="Vắng có phép", "Thi lại",IF(AND((MID(G67,2,2)&lt;"12"),M67&lt;4.5),"Thi lại",IF(AND((MID(G67,2,2)&lt;"17"),M67&lt;4),"Học lại",IF(AND((MID(G67,2,2)&gt;"16"),M67&lt;4),"Thi lại",IF(AND(MID(G67,2,2)&gt;"16",L67=0),"Thi lại",IF(AND((MID(G67,2,2)&lt;"12"),L67=0),"Thi lại",IF(AND((MID(G67,2,2)&lt;"17"),(MID(G67,2,2)&gt;"11"),L67=0),"Học lại","Đạt"))))))))))</f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 ht="15.75" customHeight="1">
      <c r="B68" s="22">
        <v>60</v>
      </c>
      <c r="C68" s="23" t="s">
        <v>836</v>
      </c>
      <c r="D68" s="24" t="s">
        <v>837</v>
      </c>
      <c r="E68" s="25" t="s">
        <v>270</v>
      </c>
      <c r="F68" s="26" t="s">
        <v>838</v>
      </c>
      <c r="G68" s="23" t="s">
        <v>315</v>
      </c>
      <c r="H68" s="27">
        <v>5</v>
      </c>
      <c r="I68" s="27" t="s">
        <v>25</v>
      </c>
      <c r="J68" s="27" t="s">
        <v>25</v>
      </c>
      <c r="K68" s="27">
        <v>6</v>
      </c>
      <c r="L68" s="71">
        <v>4</v>
      </c>
      <c r="M68" s="28">
        <f>ROUND(SUMPRODUCT(H68:L68,$H$8:$L$8)/100,1)</f>
        <v>4.7</v>
      </c>
      <c r="N68" s="29" t="str">
        <f t="shared" si="3"/>
        <v>D</v>
      </c>
      <c r="O68" s="30" t="str">
        <f t="shared" si="4"/>
        <v>Trung bình yếu</v>
      </c>
      <c r="P68" s="31" t="str">
        <f t="shared" si="5"/>
        <v/>
      </c>
      <c r="Q68" s="32"/>
      <c r="R68" s="3"/>
      <c r="S68" s="21"/>
      <c r="T68" s="73" t="str">
        <f>IF(P68="Không đủ ĐKDT","Học lại",IF(P68="Đình chỉ thi","Học lại",IF(AND(MID(G68,2,2)&lt;"12",P68="Vắng"),"Thi lại",IF(P68="Vắng có phép", "Thi lại",IF(AND((MID(G68,2,2)&lt;"12"),M68&lt;4.5),"Thi lại",IF(AND((MID(G68,2,2)&lt;"17"),M68&lt;4),"Học lại",IF(AND((MID(G68,2,2)&gt;"16"),M68&lt;4),"Thi lại",IF(AND(MID(G68,2,2)&gt;"16",L68=0),"Thi lại",IF(AND((MID(G68,2,2)&lt;"12"),L68=0),"Thi lại",IF(AND((MID(G68,2,2)&lt;"17"),(MID(G68,2,2)&gt;"11"),L68=0),"Học lại","Đạt"))))))))))</f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 ht="15.75" customHeight="1">
      <c r="B69" s="22">
        <v>61</v>
      </c>
      <c r="C69" s="23" t="s">
        <v>839</v>
      </c>
      <c r="D69" s="24" t="s">
        <v>81</v>
      </c>
      <c r="E69" s="25" t="s">
        <v>840</v>
      </c>
      <c r="F69" s="26" t="s">
        <v>841</v>
      </c>
      <c r="G69" s="23" t="s">
        <v>49</v>
      </c>
      <c r="H69" s="27">
        <v>7</v>
      </c>
      <c r="I69" s="27" t="s">
        <v>25</v>
      </c>
      <c r="J69" s="27" t="s">
        <v>25</v>
      </c>
      <c r="K69" s="27">
        <v>7</v>
      </c>
      <c r="L69" s="71">
        <v>4.5</v>
      </c>
      <c r="M69" s="28">
        <f>ROUND(SUMPRODUCT(H69:L69,$H$8:$L$8)/100,1)</f>
        <v>5.5</v>
      </c>
      <c r="N69" s="29" t="str">
        <f t="shared" si="3"/>
        <v>C</v>
      </c>
      <c r="O69" s="30" t="str">
        <f t="shared" si="4"/>
        <v>Trung bình</v>
      </c>
      <c r="P69" s="31" t="str">
        <f t="shared" si="5"/>
        <v/>
      </c>
      <c r="Q69" s="32"/>
      <c r="R69" s="3"/>
      <c r="S69" s="21"/>
      <c r="T69" s="73" t="str">
        <f>IF(P69="Không đủ ĐKDT","Học lại",IF(P69="Đình chỉ thi","Học lại",IF(AND(MID(G69,2,2)&lt;"12",P69="Vắng"),"Thi lại",IF(P69="Vắng có phép", "Thi lại",IF(AND((MID(G69,2,2)&lt;"12"),M69&lt;4.5),"Thi lại",IF(AND((MID(G69,2,2)&lt;"17"),M69&lt;4),"Học lại",IF(AND((MID(G69,2,2)&gt;"16"),M69&lt;4),"Thi lại",IF(AND(MID(G69,2,2)&gt;"16",L69=0),"Thi lại",IF(AND((MID(G69,2,2)&lt;"12"),L69=0),"Thi lại",IF(AND((MID(G69,2,2)&lt;"17"),(MID(G69,2,2)&gt;"11"),L69=0),"Học lại","Đạt"))))))))))</f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 ht="15.75" customHeight="1">
      <c r="B70" s="22">
        <v>62</v>
      </c>
      <c r="C70" s="23" t="s">
        <v>842</v>
      </c>
      <c r="D70" s="24" t="s">
        <v>843</v>
      </c>
      <c r="E70" s="25" t="s">
        <v>284</v>
      </c>
      <c r="F70" s="26" t="s">
        <v>844</v>
      </c>
      <c r="G70" s="23" t="s">
        <v>53</v>
      </c>
      <c r="H70" s="27">
        <v>7</v>
      </c>
      <c r="I70" s="27" t="s">
        <v>25</v>
      </c>
      <c r="J70" s="27" t="s">
        <v>25</v>
      </c>
      <c r="K70" s="27">
        <v>8</v>
      </c>
      <c r="L70" s="71">
        <v>7.5</v>
      </c>
      <c r="M70" s="28">
        <f>ROUND(SUMPRODUCT(H70:L70,$H$8:$L$8)/100,1)</f>
        <v>7.6</v>
      </c>
      <c r="N70" s="29" t="str">
        <f t="shared" si="3"/>
        <v>B</v>
      </c>
      <c r="O70" s="30" t="str">
        <f t="shared" si="4"/>
        <v>Khá</v>
      </c>
      <c r="P70" s="31" t="str">
        <f t="shared" si="5"/>
        <v/>
      </c>
      <c r="Q70" s="32"/>
      <c r="R70" s="3"/>
      <c r="S70" s="21"/>
      <c r="T70" s="73" t="str">
        <f>IF(P70="Không đủ ĐKDT","Học lại",IF(P70="Đình chỉ thi","Học lại",IF(AND(MID(G70,2,2)&lt;"12",P70="Vắng"),"Thi lại",IF(P70="Vắng có phép", "Thi lại",IF(AND((MID(G70,2,2)&lt;"12"),M70&lt;4.5),"Thi lại",IF(AND((MID(G70,2,2)&lt;"17"),M70&lt;4),"Học lại",IF(AND((MID(G70,2,2)&gt;"16"),M70&lt;4),"Thi lại",IF(AND(MID(G70,2,2)&gt;"16",L70=0),"Thi lại",IF(AND((MID(G70,2,2)&lt;"12"),L70=0),"Thi lại",IF(AND((MID(G70,2,2)&lt;"17"),(MID(G70,2,2)&gt;"11"),L70=0),"Học lại","Đạt"))))))))))</f>
        <v>Đạt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 ht="15.75" customHeight="1">
      <c r="B71" s="22">
        <v>63</v>
      </c>
      <c r="C71" s="23" t="s">
        <v>845</v>
      </c>
      <c r="D71" s="24" t="s">
        <v>846</v>
      </c>
      <c r="E71" s="25" t="s">
        <v>695</v>
      </c>
      <c r="F71" s="26" t="s">
        <v>717</v>
      </c>
      <c r="G71" s="23" t="s">
        <v>53</v>
      </c>
      <c r="H71" s="27">
        <v>5</v>
      </c>
      <c r="I71" s="27" t="s">
        <v>25</v>
      </c>
      <c r="J71" s="27" t="s">
        <v>25</v>
      </c>
      <c r="K71" s="27">
        <v>0</v>
      </c>
      <c r="L71" s="71" t="s">
        <v>25</v>
      </c>
      <c r="M71" s="28">
        <f>ROUND(SUMPRODUCT(H71:L71,$H$8:$L$8)/100,1)</f>
        <v>0.5</v>
      </c>
      <c r="N71" s="29" t="str">
        <f t="shared" si="3"/>
        <v>F</v>
      </c>
      <c r="O71" s="30" t="str">
        <f t="shared" si="4"/>
        <v>Kém</v>
      </c>
      <c r="P71" s="31" t="str">
        <f t="shared" si="5"/>
        <v>Không đủ ĐKDT</v>
      </c>
      <c r="Q71" s="32"/>
      <c r="R71" s="3"/>
      <c r="S71" s="21"/>
      <c r="T71" s="73" t="str">
        <f>IF(P71="Không đủ ĐKDT","Học lại",IF(P71="Đình chỉ thi","Học lại",IF(AND(MID(G71,2,2)&lt;"12",P71="Vắng"),"Thi lại",IF(P71="Vắng có phép", "Thi lại",IF(AND((MID(G71,2,2)&lt;"12"),M71&lt;4.5),"Thi lại",IF(AND((MID(G71,2,2)&lt;"17"),M71&lt;4),"Học lại",IF(AND((MID(G71,2,2)&gt;"16"),M71&lt;4),"Thi lại",IF(AND(MID(G71,2,2)&gt;"16",L71=0),"Thi lại",IF(AND((MID(G71,2,2)&lt;"12"),L71=0),"Thi lại",IF(AND((MID(G71,2,2)&lt;"17"),(MID(G71,2,2)&gt;"11"),L71=0),"Học lại","Đạt"))))))))))</f>
        <v>Học lại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 ht="15.75" customHeight="1">
      <c r="B72" s="22">
        <v>64</v>
      </c>
      <c r="C72" s="23" t="s">
        <v>847</v>
      </c>
      <c r="D72" s="24" t="s">
        <v>848</v>
      </c>
      <c r="E72" s="25" t="s">
        <v>849</v>
      </c>
      <c r="F72" s="26" t="s">
        <v>850</v>
      </c>
      <c r="G72" s="23" t="s">
        <v>57</v>
      </c>
      <c r="H72" s="27">
        <v>6</v>
      </c>
      <c r="I72" s="27" t="s">
        <v>25</v>
      </c>
      <c r="J72" s="27" t="s">
        <v>25</v>
      </c>
      <c r="K72" s="27">
        <v>6</v>
      </c>
      <c r="L72" s="71">
        <v>6</v>
      </c>
      <c r="M72" s="28">
        <f>ROUND(SUMPRODUCT(H72:L72,$H$8:$L$8)/100,1)</f>
        <v>6</v>
      </c>
      <c r="N72" s="29" t="str">
        <f t="shared" si="3"/>
        <v>C</v>
      </c>
      <c r="O72" s="30" t="str">
        <f t="shared" si="4"/>
        <v>Trung bình</v>
      </c>
      <c r="P72" s="31" t="str">
        <f t="shared" si="5"/>
        <v/>
      </c>
      <c r="Q72" s="32"/>
      <c r="R72" s="3"/>
      <c r="S72" s="21"/>
      <c r="T72" s="73" t="str">
        <f>IF(P72="Không đủ ĐKDT","Học lại",IF(P72="Đình chỉ thi","Học lại",IF(AND(MID(G72,2,2)&lt;"12",P72="Vắng"),"Thi lại",IF(P72="Vắng có phép", "Thi lại",IF(AND((MID(G72,2,2)&lt;"12"),M72&lt;4.5),"Thi lại",IF(AND((MID(G72,2,2)&lt;"17"),M72&lt;4),"Học lại",IF(AND((MID(G72,2,2)&gt;"16"),M72&lt;4),"Thi lại",IF(AND(MID(G72,2,2)&gt;"16",L72=0),"Thi lại",IF(AND((MID(G72,2,2)&lt;"12"),L72=0),"Thi lại",IF(AND((MID(G72,2,2)&lt;"17"),(MID(G72,2,2)&gt;"11"),L72=0),"Học lại","Đạt"))))))))))</f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 ht="15.75" customHeight="1">
      <c r="B73" s="22">
        <v>65</v>
      </c>
      <c r="C73" s="23" t="s">
        <v>851</v>
      </c>
      <c r="D73" s="24" t="s">
        <v>93</v>
      </c>
      <c r="E73" s="25" t="s">
        <v>852</v>
      </c>
      <c r="F73" s="26" t="s">
        <v>853</v>
      </c>
      <c r="G73" s="23" t="s">
        <v>49</v>
      </c>
      <c r="H73" s="27">
        <v>9</v>
      </c>
      <c r="I73" s="27" t="s">
        <v>25</v>
      </c>
      <c r="J73" s="27" t="s">
        <v>25</v>
      </c>
      <c r="K73" s="27">
        <v>7</v>
      </c>
      <c r="L73" s="71">
        <v>4.5</v>
      </c>
      <c r="M73" s="28">
        <f>ROUND(SUMPRODUCT(H73:L73,$H$8:$L$8)/100,1)</f>
        <v>5.7</v>
      </c>
      <c r="N73" s="29" t="str">
        <f t="shared" si="3"/>
        <v>C</v>
      </c>
      <c r="O73" s="30" t="str">
        <f t="shared" si="4"/>
        <v>Trung bình</v>
      </c>
      <c r="P73" s="31" t="str">
        <f t="shared" si="5"/>
        <v/>
      </c>
      <c r="Q73" s="32"/>
      <c r="R73" s="3"/>
      <c r="S73" s="21"/>
      <c r="T73" s="73" t="str">
        <f>IF(P73="Không đủ ĐKDT","Học lại",IF(P73="Đình chỉ thi","Học lại",IF(AND(MID(G73,2,2)&lt;"12",P73="Vắng"),"Thi lại",IF(P73="Vắng có phép", "Thi lại",IF(AND((MID(G73,2,2)&lt;"12"),M73&lt;4.5),"Thi lại",IF(AND((MID(G73,2,2)&lt;"17"),M73&lt;4),"Học lại",IF(AND((MID(G73,2,2)&gt;"16"),M73&lt;4),"Thi lại",IF(AND(MID(G73,2,2)&gt;"16",L73=0),"Thi lại",IF(AND((MID(G73,2,2)&lt;"12"),L73=0),"Thi lại",IF(AND((MID(G73,2,2)&lt;"17"),(MID(G73,2,2)&gt;"11"),L73=0),"Học lại","Đạt"))))))))))</f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 ht="15.75" customHeight="1">
      <c r="B74" s="22">
        <v>66</v>
      </c>
      <c r="C74" s="23" t="s">
        <v>854</v>
      </c>
      <c r="D74" s="24" t="s">
        <v>855</v>
      </c>
      <c r="E74" s="25" t="s">
        <v>295</v>
      </c>
      <c r="F74" s="26" t="s">
        <v>856</v>
      </c>
      <c r="G74" s="23" t="s">
        <v>57</v>
      </c>
      <c r="H74" s="27">
        <v>9</v>
      </c>
      <c r="I74" s="27" t="s">
        <v>25</v>
      </c>
      <c r="J74" s="27" t="s">
        <v>25</v>
      </c>
      <c r="K74" s="27">
        <v>8</v>
      </c>
      <c r="L74" s="71">
        <v>6</v>
      </c>
      <c r="M74" s="28">
        <f>ROUND(SUMPRODUCT(H74:L74,$H$8:$L$8)/100,1)</f>
        <v>6.9</v>
      </c>
      <c r="N74" s="29" t="str">
        <f t="shared" si="3"/>
        <v>C+</v>
      </c>
      <c r="O74" s="30" t="str">
        <f t="shared" si="4"/>
        <v>Trung bình</v>
      </c>
      <c r="P74" s="31" t="str">
        <f t="shared" si="5"/>
        <v/>
      </c>
      <c r="Q74" s="32"/>
      <c r="R74" s="3"/>
      <c r="S74" s="21"/>
      <c r="T74" s="73" t="str">
        <f>IF(P74="Không đủ ĐKDT","Học lại",IF(P74="Đình chỉ thi","Học lại",IF(AND(MID(G74,2,2)&lt;"12",P74="Vắng"),"Thi lại",IF(P74="Vắng có phép", "Thi lại",IF(AND((MID(G74,2,2)&lt;"12"),M74&lt;4.5),"Thi lại",IF(AND((MID(G74,2,2)&lt;"17"),M74&lt;4),"Học lại",IF(AND((MID(G74,2,2)&gt;"16"),M74&lt;4),"Thi lại",IF(AND(MID(G74,2,2)&gt;"16",L74=0),"Thi lại",IF(AND((MID(G74,2,2)&lt;"12"),L74=0),"Thi lại",IF(AND((MID(G74,2,2)&lt;"17"),(MID(G74,2,2)&gt;"11"),L74=0),"Học lại","Đạt"))))))))))</f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 ht="15.75" customHeight="1">
      <c r="B75" s="22">
        <v>67</v>
      </c>
      <c r="C75" s="23" t="s">
        <v>857</v>
      </c>
      <c r="D75" s="24" t="s">
        <v>858</v>
      </c>
      <c r="E75" s="25" t="s">
        <v>699</v>
      </c>
      <c r="F75" s="26" t="s">
        <v>142</v>
      </c>
      <c r="G75" s="23" t="s">
        <v>53</v>
      </c>
      <c r="H75" s="27">
        <v>9</v>
      </c>
      <c r="I75" s="27" t="s">
        <v>25</v>
      </c>
      <c r="J75" s="27" t="s">
        <v>25</v>
      </c>
      <c r="K75" s="27">
        <v>7</v>
      </c>
      <c r="L75" s="71">
        <v>5</v>
      </c>
      <c r="M75" s="28">
        <f>ROUND(SUMPRODUCT(H75:L75,$H$8:$L$8)/100,1)</f>
        <v>6</v>
      </c>
      <c r="N75" s="29" t="str">
        <f t="shared" si="3"/>
        <v>C</v>
      </c>
      <c r="O75" s="30" t="str">
        <f t="shared" si="4"/>
        <v>Trung bình</v>
      </c>
      <c r="P75" s="31" t="str">
        <f t="shared" si="5"/>
        <v/>
      </c>
      <c r="Q75" s="32"/>
      <c r="R75" s="3"/>
      <c r="S75" s="21"/>
      <c r="T75" s="73" t="str">
        <f>IF(P75="Không đủ ĐKDT","Học lại",IF(P75="Đình chỉ thi","Học lại",IF(AND(MID(G75,2,2)&lt;"12",P75="Vắng"),"Thi lại",IF(P75="Vắng có phép", "Thi lại",IF(AND((MID(G75,2,2)&lt;"12"),M75&lt;4.5),"Thi lại",IF(AND((MID(G75,2,2)&lt;"17"),M75&lt;4),"Học lại",IF(AND((MID(G75,2,2)&gt;"16"),M75&lt;4),"Thi lại",IF(AND(MID(G75,2,2)&gt;"16",L75=0),"Thi lại",IF(AND((MID(G75,2,2)&lt;"12"),L75=0),"Thi lại",IF(AND((MID(G75,2,2)&lt;"17"),(MID(G75,2,2)&gt;"11"),L75=0),"Học lại","Đạt"))))))))))</f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 ht="9" customHeight="1">
      <c r="A76" s="2"/>
      <c r="B76" s="33"/>
      <c r="C76" s="34"/>
      <c r="D76" s="34"/>
      <c r="E76" s="35"/>
      <c r="F76" s="35"/>
      <c r="G76" s="35"/>
      <c r="H76" s="36"/>
      <c r="I76" s="37"/>
      <c r="J76" s="37"/>
      <c r="K76" s="38"/>
      <c r="L76" s="38"/>
      <c r="M76" s="38"/>
      <c r="N76" s="38"/>
      <c r="O76" s="38"/>
      <c r="P76" s="38"/>
      <c r="Q76" s="38"/>
      <c r="R76" s="3"/>
    </row>
    <row r="77" spans="1:35" ht="16.5">
      <c r="A77" s="2"/>
      <c r="B77" s="81" t="s">
        <v>26</v>
      </c>
      <c r="C77" s="81"/>
      <c r="D77" s="34"/>
      <c r="E77" s="35"/>
      <c r="F77" s="35"/>
      <c r="G77" s="35"/>
      <c r="H77" s="36"/>
      <c r="I77" s="37"/>
      <c r="J77" s="37"/>
      <c r="K77" s="38"/>
      <c r="L77" s="38"/>
      <c r="M77" s="38"/>
      <c r="N77" s="38"/>
      <c r="O77" s="38"/>
      <c r="P77" s="38"/>
      <c r="Q77" s="38"/>
      <c r="R77" s="3"/>
    </row>
    <row r="78" spans="1:35" ht="16.5" customHeight="1">
      <c r="A78" s="2"/>
      <c r="B78" s="39" t="s">
        <v>27</v>
      </c>
      <c r="C78" s="39"/>
      <c r="D78" s="40">
        <f>+$W$7</f>
        <v>67</v>
      </c>
      <c r="E78" s="41" t="s">
        <v>28</v>
      </c>
      <c r="F78" s="76" t="s">
        <v>29</v>
      </c>
      <c r="G78" s="76"/>
      <c r="H78" s="76"/>
      <c r="I78" s="76"/>
      <c r="J78" s="76"/>
      <c r="K78" s="76"/>
      <c r="L78" s="42">
        <f>$W$7 -COUNTIF($P$8:$P$234,"Vắng") -COUNTIF($P$8:$P$234,"Vắng có phép") - COUNTIF($P$8:$P$234,"Đình chỉ thi") - COUNTIF($P$8:$P$234,"Không đủ ĐKDT")</f>
        <v>65</v>
      </c>
      <c r="M78" s="42"/>
      <c r="N78" s="42"/>
      <c r="O78" s="43"/>
      <c r="P78" s="44" t="s">
        <v>28</v>
      </c>
      <c r="Q78" s="43"/>
      <c r="R78" s="3"/>
    </row>
    <row r="79" spans="1:35" ht="16.5" customHeight="1">
      <c r="A79" s="2"/>
      <c r="B79" s="39" t="s">
        <v>30</v>
      </c>
      <c r="C79" s="39"/>
      <c r="D79" s="40">
        <f>+$AH$7</f>
        <v>65</v>
      </c>
      <c r="E79" s="41" t="s">
        <v>28</v>
      </c>
      <c r="F79" s="76" t="s">
        <v>31</v>
      </c>
      <c r="G79" s="76"/>
      <c r="H79" s="76"/>
      <c r="I79" s="76"/>
      <c r="J79" s="76"/>
      <c r="K79" s="76"/>
      <c r="L79" s="45">
        <f>COUNTIF($P$8:$P$110,"Vắng")</f>
        <v>0</v>
      </c>
      <c r="M79" s="45"/>
      <c r="N79" s="45"/>
      <c r="O79" s="46"/>
      <c r="P79" s="44" t="s">
        <v>28</v>
      </c>
      <c r="Q79" s="46"/>
      <c r="R79" s="3"/>
    </row>
    <row r="80" spans="1:35" ht="16.5" customHeight="1">
      <c r="A80" s="2"/>
      <c r="B80" s="39" t="s">
        <v>39</v>
      </c>
      <c r="C80" s="39"/>
      <c r="D80" s="49">
        <f>COUNTIF(T9:T75,"Học lại")</f>
        <v>2</v>
      </c>
      <c r="E80" s="41" t="s">
        <v>28</v>
      </c>
      <c r="F80" s="76" t="s">
        <v>40</v>
      </c>
      <c r="G80" s="76"/>
      <c r="H80" s="76"/>
      <c r="I80" s="76"/>
      <c r="J80" s="76"/>
      <c r="K80" s="76"/>
      <c r="L80" s="42">
        <f>COUNTIF($P$8:$P$110,"Vắng có phép")</f>
        <v>0</v>
      </c>
      <c r="M80" s="42"/>
      <c r="N80" s="42"/>
      <c r="O80" s="43"/>
      <c r="P80" s="44" t="s">
        <v>28</v>
      </c>
      <c r="Q80" s="43"/>
      <c r="R80" s="3"/>
    </row>
    <row r="81" spans="1:18" ht="3" customHeight="1">
      <c r="A81" s="2"/>
      <c r="B81" s="33"/>
      <c r="C81" s="34"/>
      <c r="D81" s="34"/>
      <c r="E81" s="35"/>
      <c r="F81" s="35"/>
      <c r="G81" s="35"/>
      <c r="H81" s="36"/>
      <c r="I81" s="37"/>
      <c r="J81" s="37"/>
      <c r="K81" s="38"/>
      <c r="L81" s="38"/>
      <c r="M81" s="38"/>
      <c r="N81" s="38"/>
      <c r="O81" s="38"/>
      <c r="P81" s="38"/>
      <c r="Q81" s="38"/>
      <c r="R81" s="3"/>
    </row>
    <row r="82" spans="1:18">
      <c r="B82" s="68" t="s">
        <v>41</v>
      </c>
      <c r="C82" s="68"/>
      <c r="D82" s="69">
        <f>COUNTIF(T9:T75,"Thi lại")</f>
        <v>0</v>
      </c>
      <c r="E82" s="70" t="s">
        <v>28</v>
      </c>
      <c r="F82" s="3"/>
      <c r="G82" s="3"/>
      <c r="H82" s="3"/>
      <c r="I82" s="3"/>
      <c r="J82" s="77"/>
      <c r="K82" s="77"/>
      <c r="L82" s="77"/>
      <c r="M82" s="77"/>
      <c r="N82" s="77"/>
      <c r="O82" s="77"/>
      <c r="P82" s="77"/>
      <c r="Q82" s="77"/>
      <c r="R82" s="3"/>
    </row>
    <row r="83" spans="1:18" ht="24.75" customHeight="1">
      <c r="B83" s="68"/>
      <c r="C83" s="68"/>
      <c r="D83" s="69"/>
      <c r="E83" s="70"/>
      <c r="F83" s="3"/>
      <c r="G83" s="3"/>
      <c r="H83" s="3"/>
      <c r="I83" s="3"/>
      <c r="J83" s="77" t="s">
        <v>862</v>
      </c>
      <c r="K83" s="77"/>
      <c r="L83" s="77"/>
      <c r="M83" s="77"/>
      <c r="N83" s="77"/>
      <c r="O83" s="77"/>
      <c r="P83" s="77"/>
      <c r="Q83" s="77"/>
      <c r="R83" s="3"/>
    </row>
  </sheetData>
  <sheetProtection formatCells="0" formatColumns="0" formatRows="0" insertColumns="0" insertRows="0" insertHyperlinks="0" deleteColumns="0" deleteRows="0" sort="0" autoFilter="0" pivotTables="0"/>
  <autoFilter ref="A7:AI75">
    <filterColumn colId="3" showButton="0"/>
  </autoFilter>
  <sortState ref="B9:U75">
    <sortCondition ref="B9:B75"/>
  </sortState>
  <mergeCells count="40">
    <mergeCell ref="B1:G1"/>
    <mergeCell ref="H1:Q1"/>
    <mergeCell ref="B2:G2"/>
    <mergeCell ref="H2:Q2"/>
    <mergeCell ref="U3:U6"/>
    <mergeCell ref="I6:I7"/>
    <mergeCell ref="J6:J7"/>
    <mergeCell ref="K6:K7"/>
    <mergeCell ref="B3:C3"/>
    <mergeCell ref="D3:K3"/>
    <mergeCell ref="L3:Q3"/>
    <mergeCell ref="O6:O7"/>
    <mergeCell ref="P6:P8"/>
    <mergeCell ref="Q6:Q8"/>
    <mergeCell ref="M6:M8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V3:V6"/>
    <mergeCell ref="W3:W6"/>
    <mergeCell ref="X3:AA5"/>
    <mergeCell ref="AB3:AC5"/>
    <mergeCell ref="AD3:AE5"/>
    <mergeCell ref="AF3:AG5"/>
    <mergeCell ref="N6:N7"/>
    <mergeCell ref="F79:K79"/>
    <mergeCell ref="F80:K80"/>
    <mergeCell ref="J82:Q82"/>
    <mergeCell ref="J83:Q83"/>
    <mergeCell ref="F78:K78"/>
    <mergeCell ref="L6:L7"/>
    <mergeCell ref="B8:G8"/>
    <mergeCell ref="B77:C77"/>
  </mergeCells>
  <conditionalFormatting sqref="H9:L75">
    <cfRule type="cellIs" dxfId="35" priority="13" operator="greaterThan">
      <formula>10</formula>
    </cfRule>
  </conditionalFormatting>
  <conditionalFormatting sqref="L9:L75">
    <cfRule type="cellIs" dxfId="34" priority="5" operator="greaterThan">
      <formula>10</formula>
    </cfRule>
    <cfRule type="cellIs" dxfId="33" priority="6" operator="greaterThan">
      <formula>10</formula>
    </cfRule>
    <cfRule type="cellIs" dxfId="32" priority="7" operator="greaterThan">
      <formula>10</formula>
    </cfRule>
    <cfRule type="cellIs" dxfId="31" priority="8" operator="greaterThan">
      <formula>10</formula>
    </cfRule>
    <cfRule type="cellIs" dxfId="30" priority="9" operator="greaterThan">
      <formula>10</formula>
    </cfRule>
    <cfRule type="cellIs" dxfId="29" priority="10" operator="greaterThan">
      <formula>10</formula>
    </cfRule>
  </conditionalFormatting>
  <conditionalFormatting sqref="H9:K75">
    <cfRule type="cellIs" dxfId="28" priority="3" operator="greaterThan">
      <formula>10</formula>
    </cfRule>
  </conditionalFormatting>
  <conditionalFormatting sqref="C1:C1048576">
    <cfRule type="duplicateValues" dxfId="27" priority="19"/>
  </conditionalFormatting>
  <dataValidations count="1">
    <dataValidation allowBlank="1" showInputMessage="1" showErrorMessage="1" errorTitle="Không xóa dữ liệu" error="Không xóa dữ liệu" prompt="Không xóa dữ liệu" sqref="T9:T75 D80 U2:AI7"/>
  </dataValidations>
  <pageMargins left="0.17" right="3.937007874015748E-2" top="0.23622047244094491" bottom="0.35433070866141736" header="0.15748031496062992" footer="0.11811023622047245"/>
  <pageSetup paperSize="9" scale="95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AI82"/>
  <sheetViews>
    <sheetView zoomScale="130" zoomScaleNormal="130" workbookViewId="0">
      <pane ySplit="2" topLeftCell="A81" activePane="bottomLeft" state="frozen"/>
      <selection activeCell="O5" sqref="L1:O1048576"/>
      <selection pane="bottomLeft" activeCell="A83" sqref="A83:XFD91"/>
    </sheetView>
  </sheetViews>
  <sheetFormatPr defaultColWidth="9" defaultRowHeight="15.75"/>
  <cols>
    <col min="1" max="1" width="1.5" style="1" customWidth="1"/>
    <col min="2" max="2" width="4" style="1" customWidth="1"/>
    <col min="3" max="3" width="11.375" style="1" customWidth="1"/>
    <col min="4" max="4" width="15.125" style="1" customWidth="1"/>
    <col min="5" max="5" width="10.875" style="1" customWidth="1"/>
    <col min="6" max="6" width="9.375" style="1" hidden="1" customWidth="1"/>
    <col min="7" max="7" width="12.62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3.5" style="1" customWidth="1"/>
    <col min="17" max="17" width="1.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>
      <c r="B1" s="94" t="s">
        <v>0</v>
      </c>
      <c r="C1" s="94"/>
      <c r="D1" s="94"/>
      <c r="E1" s="94"/>
      <c r="F1" s="94"/>
      <c r="G1" s="94"/>
      <c r="H1" s="95" t="s">
        <v>861</v>
      </c>
      <c r="I1" s="95"/>
      <c r="J1" s="95"/>
      <c r="K1" s="95"/>
      <c r="L1" s="95"/>
      <c r="M1" s="95"/>
      <c r="N1" s="95"/>
      <c r="O1" s="95"/>
      <c r="P1" s="95"/>
      <c r="Q1" s="95"/>
      <c r="R1" s="3"/>
    </row>
    <row r="2" spans="2:35" ht="25.5" customHeight="1">
      <c r="B2" s="96" t="s">
        <v>1</v>
      </c>
      <c r="C2" s="96"/>
      <c r="D2" s="96"/>
      <c r="E2" s="96"/>
      <c r="F2" s="96"/>
      <c r="G2" s="96"/>
      <c r="H2" s="97" t="s">
        <v>42</v>
      </c>
      <c r="I2" s="97"/>
      <c r="J2" s="97"/>
      <c r="K2" s="97"/>
      <c r="L2" s="97"/>
      <c r="M2" s="97"/>
      <c r="N2" s="97"/>
      <c r="O2" s="97"/>
      <c r="P2" s="97"/>
      <c r="Q2" s="97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>
      <c r="B3" s="98" t="s">
        <v>2</v>
      </c>
      <c r="C3" s="98"/>
      <c r="D3" s="99" t="s">
        <v>43</v>
      </c>
      <c r="E3" s="99"/>
      <c r="F3" s="99"/>
      <c r="G3" s="99"/>
      <c r="H3" s="99"/>
      <c r="I3" s="99"/>
      <c r="J3" s="99"/>
      <c r="K3" s="99"/>
      <c r="L3" s="100" t="s">
        <v>44</v>
      </c>
      <c r="M3" s="100"/>
      <c r="N3" s="100"/>
      <c r="O3" s="100"/>
      <c r="P3" s="100"/>
      <c r="Q3" s="100"/>
      <c r="T3" s="51"/>
      <c r="U3" s="82" t="s">
        <v>38</v>
      </c>
      <c r="V3" s="82" t="s">
        <v>8</v>
      </c>
      <c r="W3" s="82" t="s">
        <v>37</v>
      </c>
      <c r="X3" s="82" t="s">
        <v>36</v>
      </c>
      <c r="Y3" s="82"/>
      <c r="Z3" s="82"/>
      <c r="AA3" s="82"/>
      <c r="AB3" s="82" t="s">
        <v>35</v>
      </c>
      <c r="AC3" s="82"/>
      <c r="AD3" s="82" t="s">
        <v>33</v>
      </c>
      <c r="AE3" s="82"/>
      <c r="AF3" s="82" t="s">
        <v>34</v>
      </c>
      <c r="AG3" s="82"/>
      <c r="AH3" s="82" t="s">
        <v>32</v>
      </c>
      <c r="AI3" s="82"/>
    </row>
    <row r="4" spans="2:35" ht="17.25" customHeight="1">
      <c r="B4" s="83" t="s">
        <v>3</v>
      </c>
      <c r="C4" s="83"/>
      <c r="D4" s="6">
        <v>2</v>
      </c>
      <c r="G4" s="84" t="s">
        <v>859</v>
      </c>
      <c r="H4" s="84"/>
      <c r="I4" s="84"/>
      <c r="J4" s="84"/>
      <c r="K4" s="84"/>
      <c r="L4" s="84" t="s">
        <v>860</v>
      </c>
      <c r="M4" s="84"/>
      <c r="N4" s="84"/>
      <c r="O4" s="84"/>
      <c r="P4" s="84"/>
      <c r="Q4" s="84"/>
      <c r="T4" s="51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</row>
    <row r="5" spans="2:35" ht="5.2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</row>
    <row r="6" spans="2:35" ht="44.25" customHeight="1">
      <c r="B6" s="85" t="s">
        <v>4</v>
      </c>
      <c r="C6" s="87" t="s">
        <v>5</v>
      </c>
      <c r="D6" s="89" t="s">
        <v>6</v>
      </c>
      <c r="E6" s="90"/>
      <c r="F6" s="85" t="s">
        <v>7</v>
      </c>
      <c r="G6" s="85" t="s">
        <v>8</v>
      </c>
      <c r="H6" s="93" t="s">
        <v>9</v>
      </c>
      <c r="I6" s="93" t="s">
        <v>10</v>
      </c>
      <c r="J6" s="93" t="s">
        <v>11</v>
      </c>
      <c r="K6" s="93" t="s">
        <v>12</v>
      </c>
      <c r="L6" s="75" t="s">
        <v>13</v>
      </c>
      <c r="M6" s="85" t="s">
        <v>14</v>
      </c>
      <c r="N6" s="75" t="s">
        <v>15</v>
      </c>
      <c r="O6" s="85" t="s">
        <v>16</v>
      </c>
      <c r="P6" s="85" t="s">
        <v>17</v>
      </c>
      <c r="Q6" s="85" t="s">
        <v>18</v>
      </c>
      <c r="T6" s="51"/>
      <c r="U6" s="82"/>
      <c r="V6" s="82"/>
      <c r="W6" s="82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>
      <c r="B7" s="86"/>
      <c r="C7" s="88"/>
      <c r="D7" s="91"/>
      <c r="E7" s="92"/>
      <c r="F7" s="86"/>
      <c r="G7" s="86"/>
      <c r="H7" s="93"/>
      <c r="I7" s="93"/>
      <c r="J7" s="93"/>
      <c r="K7" s="93"/>
      <c r="L7" s="75"/>
      <c r="M7" s="101"/>
      <c r="N7" s="75"/>
      <c r="O7" s="86"/>
      <c r="P7" s="101"/>
      <c r="Q7" s="101"/>
      <c r="S7" s="8"/>
      <c r="T7" s="51"/>
      <c r="U7" s="56" t="str">
        <f>+D3</f>
        <v>Quản lý dự án phần mềm</v>
      </c>
      <c r="V7" s="57" t="str">
        <f>+L3</f>
        <v>Nhóm: INT1450-01</v>
      </c>
      <c r="W7" s="58">
        <f>+$AF$7+$AH$7+$AD$7</f>
        <v>66</v>
      </c>
      <c r="X7" s="52">
        <f>COUNTIF($P$8:$P$103,"Khiển trách")</f>
        <v>0</v>
      </c>
      <c r="Y7" s="52">
        <f>COUNTIF($P$8:$P$103,"Cảnh cáo")</f>
        <v>0</v>
      </c>
      <c r="Z7" s="52">
        <f>COUNTIF($P$8:$P$103,"Đình chỉ thi")</f>
        <v>0</v>
      </c>
      <c r="AA7" s="59">
        <f>+($X$7+$Y$7+$Z$7)/$W$7*100%</f>
        <v>0</v>
      </c>
      <c r="AB7" s="52">
        <f>SUM(COUNTIF($P$8:$P$101,"Vắng"),COUNTIF($P$8:$P$101,"Vắng có phép"))</f>
        <v>0</v>
      </c>
      <c r="AC7" s="60">
        <f>+$AB$7/$W$7</f>
        <v>0</v>
      </c>
      <c r="AD7" s="61">
        <f>COUNTIF($T$8:$T$101,"Thi lại")</f>
        <v>0</v>
      </c>
      <c r="AE7" s="60">
        <f>+$AD$7/$W$7</f>
        <v>0</v>
      </c>
      <c r="AF7" s="61">
        <f>COUNTIF($T$8:$T$102,"Học lại")</f>
        <v>1</v>
      </c>
      <c r="AG7" s="60">
        <f>+$AF$7/$W$7</f>
        <v>1.5151515151515152E-2</v>
      </c>
      <c r="AH7" s="52">
        <f>COUNTIF($T$9:$T$102,"Đạt")</f>
        <v>65</v>
      </c>
      <c r="AI7" s="59">
        <f>+$AH$7/$W$7</f>
        <v>0.98484848484848486</v>
      </c>
    </row>
    <row r="8" spans="2:35" ht="14.25" customHeight="1">
      <c r="B8" s="78" t="s">
        <v>24</v>
      </c>
      <c r="C8" s="79"/>
      <c r="D8" s="79"/>
      <c r="E8" s="79"/>
      <c r="F8" s="79"/>
      <c r="G8" s="80"/>
      <c r="H8" s="9">
        <v>10</v>
      </c>
      <c r="I8" s="9"/>
      <c r="J8" s="72"/>
      <c r="K8" s="9">
        <v>30</v>
      </c>
      <c r="L8" s="48">
        <f>100-(H8+I8+J8+K8)</f>
        <v>60</v>
      </c>
      <c r="M8" s="86"/>
      <c r="N8" s="10"/>
      <c r="O8" s="10"/>
      <c r="P8" s="86"/>
      <c r="Q8" s="86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5.75" customHeight="1">
      <c r="B9" s="11">
        <v>1</v>
      </c>
      <c r="C9" s="12" t="s">
        <v>510</v>
      </c>
      <c r="D9" s="13" t="s">
        <v>511</v>
      </c>
      <c r="E9" s="14" t="s">
        <v>47</v>
      </c>
      <c r="F9" s="15" t="s">
        <v>512</v>
      </c>
      <c r="G9" s="12" t="s">
        <v>53</v>
      </c>
      <c r="H9" s="16">
        <v>7</v>
      </c>
      <c r="I9" s="16" t="s">
        <v>25</v>
      </c>
      <c r="J9" s="16" t="s">
        <v>25</v>
      </c>
      <c r="K9" s="16">
        <v>8</v>
      </c>
      <c r="L9" s="17">
        <v>3</v>
      </c>
      <c r="M9" s="18">
        <f>ROUND(SUMPRODUCT(H9:L9,$H$8:$L$8)/100,1)</f>
        <v>4.9000000000000004</v>
      </c>
      <c r="N9" s="19" t="str">
        <f t="shared" ref="N9:N40" si="0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D</v>
      </c>
      <c r="O9" s="19" t="str">
        <f t="shared" ref="O9:O40" si="1">IF($M9&lt;4,"Kém",IF(AND($M9&gt;=4,$M9&lt;=5.4),"Trung bình yếu",IF(AND($M9&gt;=5.5,$M9&lt;=6.9),"Trung bình",IF(AND($M9&gt;=7,$M9&lt;=8.4),"Khá",IF(AND($M9&gt;=8.5,$M9&lt;=10),"Giỏi","")))))</f>
        <v>Trung bình yếu</v>
      </c>
      <c r="P9" s="31" t="str">
        <f t="shared" ref="P9:P40" si="2">+IF(OR($H9=0,$I9=0,$J9=0,$K9=0),"Không đủ ĐKDT",IF(AND(L9=0,M9&gt;4),"Không đạt",""))</f>
        <v/>
      </c>
      <c r="Q9" s="20"/>
      <c r="R9" s="3"/>
      <c r="S9" s="21"/>
      <c r="T9" s="73" t="str">
        <f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Đạt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15.75" customHeight="1">
      <c r="B10" s="22">
        <v>2</v>
      </c>
      <c r="C10" s="23" t="s">
        <v>513</v>
      </c>
      <c r="D10" s="24" t="s">
        <v>514</v>
      </c>
      <c r="E10" s="25" t="s">
        <v>47</v>
      </c>
      <c r="F10" s="26" t="s">
        <v>515</v>
      </c>
      <c r="G10" s="23" t="s">
        <v>91</v>
      </c>
      <c r="H10" s="27">
        <v>9</v>
      </c>
      <c r="I10" s="27" t="s">
        <v>25</v>
      </c>
      <c r="J10" s="27" t="s">
        <v>25</v>
      </c>
      <c r="K10" s="27">
        <v>8</v>
      </c>
      <c r="L10" s="71">
        <v>7.5</v>
      </c>
      <c r="M10" s="28">
        <f>ROUND(SUMPRODUCT(H10:L10,$H$8:$L$8)/100,1)</f>
        <v>7.8</v>
      </c>
      <c r="N10" s="29" t="str">
        <f t="shared" si="0"/>
        <v>B</v>
      </c>
      <c r="O10" s="30" t="str">
        <f t="shared" si="1"/>
        <v>Khá</v>
      </c>
      <c r="P10" s="31" t="str">
        <f t="shared" si="2"/>
        <v/>
      </c>
      <c r="Q10" s="32"/>
      <c r="R10" s="3"/>
      <c r="S10" s="21"/>
      <c r="T10" s="73" t="str">
        <f>IF(P10="Không đủ ĐKDT","Học lại",IF(P10="Đình chỉ thi","Học lại",IF(AND(MID(G10,2,2)&lt;"12",P10="Vắng"),"Thi lại",IF(P10="Vắng có phép", "Thi lại",IF(AND((MID(G10,2,2)&lt;"12"),M10&lt;4.5),"Thi lại",IF(AND((MID(G10,2,2)&lt;"17"),M10&lt;4),"Học lại",IF(AND((MID(G10,2,2)&gt;"16"),M10&lt;4),"Thi lại",IF(AND(MID(G10,2,2)&gt;"16",L10=0),"Thi lại",IF(AND((MID(G10,2,2)&lt;"12"),L10=0),"Thi lại",IF(AND((MID(G10,2,2)&lt;"17"),(MID(G10,2,2)&gt;"11"),L10=0),"Học lại","Đạt"))))))))))</f>
        <v>Đạt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15.75" customHeight="1">
      <c r="B11" s="22">
        <v>3</v>
      </c>
      <c r="C11" s="23" t="s">
        <v>516</v>
      </c>
      <c r="D11" s="24" t="s">
        <v>517</v>
      </c>
      <c r="E11" s="25" t="s">
        <v>47</v>
      </c>
      <c r="F11" s="26" t="s">
        <v>518</v>
      </c>
      <c r="G11" s="23" t="s">
        <v>49</v>
      </c>
      <c r="H11" s="27">
        <v>9</v>
      </c>
      <c r="I11" s="27" t="s">
        <v>25</v>
      </c>
      <c r="J11" s="27" t="s">
        <v>25</v>
      </c>
      <c r="K11" s="27">
        <v>6</v>
      </c>
      <c r="L11" s="71">
        <v>3.5</v>
      </c>
      <c r="M11" s="28">
        <f>ROUND(SUMPRODUCT(H11:L11,$H$8:$L$8)/100,1)</f>
        <v>4.8</v>
      </c>
      <c r="N11" s="29" t="str">
        <f t="shared" si="0"/>
        <v>D</v>
      </c>
      <c r="O11" s="30" t="str">
        <f t="shared" si="1"/>
        <v>Trung bình yếu</v>
      </c>
      <c r="P11" s="31" t="str">
        <f t="shared" si="2"/>
        <v/>
      </c>
      <c r="Q11" s="32"/>
      <c r="R11" s="3"/>
      <c r="S11" s="21"/>
      <c r="T11" s="73" t="str">
        <f>IF(P11="Không đủ ĐKDT","Học lại",IF(P11="Đình chỉ thi","Học lại",IF(AND(MID(G11,2,2)&lt;"12",P11="Vắng"),"Thi lại",IF(P11="Vắng có phép", "Thi lại",IF(AND((MID(G11,2,2)&lt;"12"),M11&lt;4.5),"Thi lại",IF(AND((MID(G11,2,2)&lt;"17"),M11&lt;4),"Học lại",IF(AND((MID(G11,2,2)&gt;"16"),M11&lt;4),"Thi lại",IF(AND(MID(G11,2,2)&gt;"16",L11=0),"Thi lại",IF(AND((MID(G11,2,2)&lt;"12"),L11=0),"Thi lại",IF(AND((MID(G11,2,2)&lt;"17"),(MID(G11,2,2)&gt;"11"),L11=0),"Học lại","Đạt"))))))))))</f>
        <v>Đạt</v>
      </c>
      <c r="U11" s="63"/>
      <c r="V11" s="63"/>
      <c r="W11" s="74"/>
      <c r="X11" s="53"/>
      <c r="Y11" s="53"/>
      <c r="Z11" s="53"/>
      <c r="AA11" s="65"/>
      <c r="AB11" s="53"/>
      <c r="AC11" s="66"/>
      <c r="AD11" s="67"/>
      <c r="AE11" s="66"/>
      <c r="AF11" s="67"/>
      <c r="AG11" s="66"/>
      <c r="AH11" s="53"/>
      <c r="AI11" s="65"/>
    </row>
    <row r="12" spans="2:35" ht="15.75" customHeight="1">
      <c r="B12" s="22">
        <v>4</v>
      </c>
      <c r="C12" s="23" t="s">
        <v>519</v>
      </c>
      <c r="D12" s="24" t="s">
        <v>520</v>
      </c>
      <c r="E12" s="25" t="s">
        <v>47</v>
      </c>
      <c r="F12" s="26" t="s">
        <v>521</v>
      </c>
      <c r="G12" s="23" t="s">
        <v>53</v>
      </c>
      <c r="H12" s="27">
        <v>7</v>
      </c>
      <c r="I12" s="27" t="s">
        <v>25</v>
      </c>
      <c r="J12" s="27" t="s">
        <v>25</v>
      </c>
      <c r="K12" s="27">
        <v>8</v>
      </c>
      <c r="L12" s="71">
        <v>4.5</v>
      </c>
      <c r="M12" s="28">
        <f>ROUND(SUMPRODUCT(H12:L12,$H$8:$L$8)/100,1)</f>
        <v>5.8</v>
      </c>
      <c r="N12" s="29" t="str">
        <f t="shared" si="0"/>
        <v>C</v>
      </c>
      <c r="O12" s="30" t="str">
        <f t="shared" si="1"/>
        <v>Trung bình</v>
      </c>
      <c r="P12" s="31" t="str">
        <f t="shared" si="2"/>
        <v/>
      </c>
      <c r="Q12" s="32"/>
      <c r="R12" s="3"/>
      <c r="S12" s="21"/>
      <c r="T12" s="73" t="str">
        <f>IF(P12="Không đủ ĐKDT","Học lại",IF(P12="Đình chỉ thi","Học lại",IF(AND(MID(G12,2,2)&lt;"12",P12="Vắng"),"Thi lại",IF(P12="Vắng có phép", "Thi lại",IF(AND((MID(G12,2,2)&lt;"12"),M12&lt;4.5),"Thi lại",IF(AND((MID(G12,2,2)&lt;"17"),M12&lt;4),"Học lại",IF(AND((MID(G12,2,2)&gt;"16"),M12&lt;4),"Thi lại",IF(AND(MID(G12,2,2)&gt;"16",L12=0),"Thi lại",IF(AND((MID(G12,2,2)&lt;"12"),L12=0),"Thi lại",IF(AND((MID(G12,2,2)&lt;"17"),(MID(G12,2,2)&gt;"11"),L12=0),"Học lại","Đạt"))))))))))</f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5.75" customHeight="1">
      <c r="B13" s="22">
        <v>5</v>
      </c>
      <c r="C13" s="23" t="s">
        <v>522</v>
      </c>
      <c r="D13" s="24" t="s">
        <v>523</v>
      </c>
      <c r="E13" s="25" t="s">
        <v>47</v>
      </c>
      <c r="F13" s="26" t="s">
        <v>524</v>
      </c>
      <c r="G13" s="23" t="s">
        <v>57</v>
      </c>
      <c r="H13" s="27">
        <v>7</v>
      </c>
      <c r="I13" s="27" t="s">
        <v>25</v>
      </c>
      <c r="J13" s="27" t="s">
        <v>25</v>
      </c>
      <c r="K13" s="27">
        <v>7</v>
      </c>
      <c r="L13" s="71">
        <v>7.5</v>
      </c>
      <c r="M13" s="28">
        <f>ROUND(SUMPRODUCT(H13:L13,$H$8:$L$8)/100,1)</f>
        <v>7.3</v>
      </c>
      <c r="N13" s="29" t="str">
        <f t="shared" si="0"/>
        <v>B</v>
      </c>
      <c r="O13" s="30" t="str">
        <f t="shared" si="1"/>
        <v>Khá</v>
      </c>
      <c r="P13" s="31" t="str">
        <f t="shared" si="2"/>
        <v/>
      </c>
      <c r="Q13" s="32"/>
      <c r="R13" s="3"/>
      <c r="S13" s="21"/>
      <c r="T13" s="73" t="str">
        <f>IF(P13="Không đủ ĐKDT","Học lại",IF(P13="Đình chỉ thi","Học lại",IF(AND(MID(G13,2,2)&lt;"12",P13="Vắng"),"Thi lại",IF(P13="Vắng có phép", "Thi lại",IF(AND((MID(G13,2,2)&lt;"12"),M13&lt;4.5),"Thi lại",IF(AND((MID(G13,2,2)&lt;"17"),M13&lt;4),"Học lại",IF(AND((MID(G13,2,2)&gt;"16"),M13&lt;4),"Thi lại",IF(AND(MID(G13,2,2)&gt;"16",L13=0),"Thi lại",IF(AND((MID(G13,2,2)&lt;"12"),L13=0),"Thi lại",IF(AND((MID(G13,2,2)&lt;"17"),(MID(G13,2,2)&gt;"11"),L13=0),"Học lại","Đạt"))))))))))</f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5.75" customHeight="1">
      <c r="B14" s="22">
        <v>6</v>
      </c>
      <c r="C14" s="23" t="s">
        <v>525</v>
      </c>
      <c r="D14" s="24" t="s">
        <v>398</v>
      </c>
      <c r="E14" s="25" t="s">
        <v>526</v>
      </c>
      <c r="F14" s="26" t="s">
        <v>527</v>
      </c>
      <c r="G14" s="23" t="s">
        <v>57</v>
      </c>
      <c r="H14" s="27">
        <v>6</v>
      </c>
      <c r="I14" s="27" t="s">
        <v>25</v>
      </c>
      <c r="J14" s="27" t="s">
        <v>25</v>
      </c>
      <c r="K14" s="27">
        <v>6</v>
      </c>
      <c r="L14" s="71">
        <v>5</v>
      </c>
      <c r="M14" s="28">
        <f>ROUND(SUMPRODUCT(H14:L14,$H$8:$L$8)/100,1)</f>
        <v>5.4</v>
      </c>
      <c r="N14" s="29" t="str">
        <f t="shared" si="0"/>
        <v>D+</v>
      </c>
      <c r="O14" s="30" t="str">
        <f t="shared" si="1"/>
        <v>Trung bình yếu</v>
      </c>
      <c r="P14" s="31" t="str">
        <f t="shared" si="2"/>
        <v/>
      </c>
      <c r="Q14" s="32"/>
      <c r="R14" s="3"/>
      <c r="S14" s="21"/>
      <c r="T14" s="73" t="str">
        <f>IF(P14="Không đủ ĐKDT","Học lại",IF(P14="Đình chỉ thi","Học lại",IF(AND(MID(G14,2,2)&lt;"12",P14="Vắng"),"Thi lại",IF(P14="Vắng có phép", "Thi lại",IF(AND((MID(G14,2,2)&lt;"12"),M14&lt;4.5),"Thi lại",IF(AND((MID(G14,2,2)&lt;"17"),M14&lt;4),"Học lại",IF(AND((MID(G14,2,2)&gt;"16"),M14&lt;4),"Thi lại",IF(AND(MID(G14,2,2)&gt;"16",L14=0),"Thi lại",IF(AND((MID(G14,2,2)&lt;"12"),L14=0),"Thi lại",IF(AND((MID(G14,2,2)&lt;"17"),(MID(G14,2,2)&gt;"11"),L14=0),"Học lại","Đạt"))))))))))</f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5.75" customHeight="1">
      <c r="B15" s="22">
        <v>7</v>
      </c>
      <c r="C15" s="23" t="s">
        <v>528</v>
      </c>
      <c r="D15" s="24" t="s">
        <v>529</v>
      </c>
      <c r="E15" s="25" t="s">
        <v>60</v>
      </c>
      <c r="F15" s="26" t="s">
        <v>527</v>
      </c>
      <c r="G15" s="23" t="s">
        <v>53</v>
      </c>
      <c r="H15" s="27">
        <v>7</v>
      </c>
      <c r="I15" s="27" t="s">
        <v>25</v>
      </c>
      <c r="J15" s="27" t="s">
        <v>25</v>
      </c>
      <c r="K15" s="27">
        <v>8</v>
      </c>
      <c r="L15" s="71">
        <v>6</v>
      </c>
      <c r="M15" s="28">
        <f>ROUND(SUMPRODUCT(H15:L15,$H$8:$L$8)/100,1)</f>
        <v>6.7</v>
      </c>
      <c r="N15" s="29" t="str">
        <f t="shared" si="0"/>
        <v>C+</v>
      </c>
      <c r="O15" s="30" t="str">
        <f t="shared" si="1"/>
        <v>Trung bình</v>
      </c>
      <c r="P15" s="31" t="str">
        <f t="shared" si="2"/>
        <v/>
      </c>
      <c r="Q15" s="32"/>
      <c r="R15" s="3"/>
      <c r="S15" s="21"/>
      <c r="T15" s="73" t="str">
        <f>IF(P15="Không đủ ĐKDT","Học lại",IF(P15="Đình chỉ thi","Học lại",IF(AND(MID(G15,2,2)&lt;"12",P15="Vắng"),"Thi lại",IF(P15="Vắng có phép", "Thi lại",IF(AND((MID(G15,2,2)&lt;"12"),M15&lt;4.5),"Thi lại",IF(AND((MID(G15,2,2)&lt;"17"),M15&lt;4),"Học lại",IF(AND((MID(G15,2,2)&gt;"16"),M15&lt;4),"Thi lại",IF(AND(MID(G15,2,2)&gt;"16",L15=0),"Thi lại",IF(AND((MID(G15,2,2)&lt;"12"),L15=0),"Thi lại",IF(AND((MID(G15,2,2)&lt;"17"),(MID(G15,2,2)&gt;"11"),L15=0),"Học lại","Đạt"))))))))))</f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5.75" customHeight="1">
      <c r="B16" s="22">
        <v>8</v>
      </c>
      <c r="C16" s="23" t="s">
        <v>530</v>
      </c>
      <c r="D16" s="24" t="s">
        <v>531</v>
      </c>
      <c r="E16" s="25" t="s">
        <v>532</v>
      </c>
      <c r="F16" s="26" t="s">
        <v>533</v>
      </c>
      <c r="G16" s="23" t="s">
        <v>114</v>
      </c>
      <c r="H16" s="27">
        <v>7</v>
      </c>
      <c r="I16" s="27" t="s">
        <v>25</v>
      </c>
      <c r="J16" s="27" t="s">
        <v>25</v>
      </c>
      <c r="K16" s="27">
        <v>6</v>
      </c>
      <c r="L16" s="71">
        <v>4</v>
      </c>
      <c r="M16" s="28">
        <f>ROUND(SUMPRODUCT(H16:L16,$H$8:$L$8)/100,1)</f>
        <v>4.9000000000000004</v>
      </c>
      <c r="N16" s="29" t="str">
        <f t="shared" si="0"/>
        <v>D</v>
      </c>
      <c r="O16" s="30" t="str">
        <f t="shared" si="1"/>
        <v>Trung bình yếu</v>
      </c>
      <c r="P16" s="31" t="str">
        <f t="shared" si="2"/>
        <v/>
      </c>
      <c r="Q16" s="32"/>
      <c r="R16" s="3"/>
      <c r="S16" s="21"/>
      <c r="T16" s="73" t="str">
        <f>IF(P16="Không đủ ĐKDT","Học lại",IF(P16="Đình chỉ thi","Học lại",IF(AND(MID(G16,2,2)&lt;"12",P16="Vắng"),"Thi lại",IF(P16="Vắng có phép", "Thi lại",IF(AND((MID(G16,2,2)&lt;"12"),M16&lt;4.5),"Thi lại",IF(AND((MID(G16,2,2)&lt;"17"),M16&lt;4),"Học lại",IF(AND((MID(G16,2,2)&gt;"16"),M16&lt;4),"Thi lại",IF(AND(MID(G16,2,2)&gt;"16",L16=0),"Thi lại",IF(AND((MID(G16,2,2)&lt;"12"),L16=0),"Thi lại",IF(AND((MID(G16,2,2)&lt;"17"),(MID(G16,2,2)&gt;"11"),L16=0),"Học lại","Đạt"))))))))))</f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5.75" customHeight="1">
      <c r="B17" s="22">
        <v>9</v>
      </c>
      <c r="C17" s="23" t="s">
        <v>534</v>
      </c>
      <c r="D17" s="24" t="s">
        <v>287</v>
      </c>
      <c r="E17" s="25" t="s">
        <v>532</v>
      </c>
      <c r="F17" s="26" t="s">
        <v>535</v>
      </c>
      <c r="G17" s="23" t="s">
        <v>57</v>
      </c>
      <c r="H17" s="27">
        <v>7</v>
      </c>
      <c r="I17" s="27" t="s">
        <v>25</v>
      </c>
      <c r="J17" s="27" t="s">
        <v>25</v>
      </c>
      <c r="K17" s="27">
        <v>7</v>
      </c>
      <c r="L17" s="71">
        <v>3.5</v>
      </c>
      <c r="M17" s="28">
        <f>ROUND(SUMPRODUCT(H17:L17,$H$8:$L$8)/100,1)</f>
        <v>4.9000000000000004</v>
      </c>
      <c r="N17" s="29" t="str">
        <f t="shared" si="0"/>
        <v>D</v>
      </c>
      <c r="O17" s="30" t="str">
        <f t="shared" si="1"/>
        <v>Trung bình yếu</v>
      </c>
      <c r="P17" s="31" t="str">
        <f t="shared" si="2"/>
        <v/>
      </c>
      <c r="Q17" s="32"/>
      <c r="R17" s="3"/>
      <c r="S17" s="21"/>
      <c r="T17" s="73" t="str">
        <f>IF(P17="Không đủ ĐKDT","Học lại",IF(P17="Đình chỉ thi","Học lại",IF(AND(MID(G17,2,2)&lt;"12",P17="Vắng"),"Thi lại",IF(P17="Vắng có phép", "Thi lại",IF(AND((MID(G17,2,2)&lt;"12"),M17&lt;4.5),"Thi lại",IF(AND((MID(G17,2,2)&lt;"17"),M17&lt;4),"Học lại",IF(AND((MID(G17,2,2)&gt;"16"),M17&lt;4),"Thi lại",IF(AND(MID(G17,2,2)&gt;"16",L17=0),"Thi lại",IF(AND((MID(G17,2,2)&lt;"12"),L17=0),"Thi lại",IF(AND((MID(G17,2,2)&lt;"17"),(MID(G17,2,2)&gt;"11"),L17=0),"Học lại","Đạt"))))))))))</f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5.75" customHeight="1">
      <c r="B18" s="22">
        <v>10</v>
      </c>
      <c r="C18" s="23" t="s">
        <v>536</v>
      </c>
      <c r="D18" s="24" t="s">
        <v>470</v>
      </c>
      <c r="E18" s="25" t="s">
        <v>537</v>
      </c>
      <c r="F18" s="26" t="s">
        <v>538</v>
      </c>
      <c r="G18" s="23" t="s">
        <v>57</v>
      </c>
      <c r="H18" s="27">
        <v>7</v>
      </c>
      <c r="I18" s="27" t="s">
        <v>25</v>
      </c>
      <c r="J18" s="27" t="s">
        <v>25</v>
      </c>
      <c r="K18" s="27">
        <v>7</v>
      </c>
      <c r="L18" s="71">
        <v>8</v>
      </c>
      <c r="M18" s="28">
        <f>ROUND(SUMPRODUCT(H18:L18,$H$8:$L$8)/100,1)</f>
        <v>7.6</v>
      </c>
      <c r="N18" s="29" t="str">
        <f t="shared" si="0"/>
        <v>B</v>
      </c>
      <c r="O18" s="30" t="str">
        <f t="shared" si="1"/>
        <v>Khá</v>
      </c>
      <c r="P18" s="31" t="str">
        <f t="shared" si="2"/>
        <v/>
      </c>
      <c r="Q18" s="32"/>
      <c r="R18" s="3"/>
      <c r="S18" s="21"/>
      <c r="T18" s="73" t="str">
        <f>IF(P18="Không đủ ĐKDT","Học lại",IF(P18="Đình chỉ thi","Học lại",IF(AND(MID(G18,2,2)&lt;"12",P18="Vắng"),"Thi lại",IF(P18="Vắng có phép", "Thi lại",IF(AND((MID(G18,2,2)&lt;"12"),M18&lt;4.5),"Thi lại",IF(AND((MID(G18,2,2)&lt;"17"),M18&lt;4),"Học lại",IF(AND((MID(G18,2,2)&gt;"16"),M18&lt;4),"Thi lại",IF(AND(MID(G18,2,2)&gt;"16",L18=0),"Thi lại",IF(AND((MID(G18,2,2)&lt;"12"),L18=0),"Thi lại",IF(AND((MID(G18,2,2)&lt;"17"),(MID(G18,2,2)&gt;"11"),L18=0),"Học lại","Đạt"))))))))))</f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5.75" customHeight="1">
      <c r="B19" s="22">
        <v>11</v>
      </c>
      <c r="C19" s="23" t="s">
        <v>539</v>
      </c>
      <c r="D19" s="24" t="s">
        <v>196</v>
      </c>
      <c r="E19" s="25" t="s">
        <v>65</v>
      </c>
      <c r="F19" s="26" t="s">
        <v>540</v>
      </c>
      <c r="G19" s="23" t="s">
        <v>168</v>
      </c>
      <c r="H19" s="27">
        <v>5</v>
      </c>
      <c r="I19" s="27" t="s">
        <v>25</v>
      </c>
      <c r="J19" s="27" t="s">
        <v>25</v>
      </c>
      <c r="K19" s="27">
        <v>7</v>
      </c>
      <c r="L19" s="71">
        <v>5</v>
      </c>
      <c r="M19" s="28">
        <f>ROUND(SUMPRODUCT(H19:L19,$H$8:$L$8)/100,1)</f>
        <v>5.6</v>
      </c>
      <c r="N19" s="29" t="str">
        <f t="shared" si="0"/>
        <v>C</v>
      </c>
      <c r="O19" s="30" t="str">
        <f t="shared" si="1"/>
        <v>Trung bình</v>
      </c>
      <c r="P19" s="31" t="str">
        <f t="shared" si="2"/>
        <v/>
      </c>
      <c r="Q19" s="32"/>
      <c r="R19" s="3"/>
      <c r="S19" s="21"/>
      <c r="T19" s="73" t="str">
        <f>IF(P19="Không đủ ĐKDT","Học lại",IF(P19="Đình chỉ thi","Học lại",IF(AND(MID(G19,2,2)&lt;"12",P19="Vắng"),"Thi lại",IF(P19="Vắng có phép", "Thi lại",IF(AND((MID(G19,2,2)&lt;"12"),M19&lt;4.5),"Thi lại",IF(AND((MID(G19,2,2)&lt;"17"),M19&lt;4),"Học lại",IF(AND((MID(G19,2,2)&gt;"16"),M19&lt;4),"Thi lại",IF(AND(MID(G19,2,2)&gt;"16",L19=0),"Thi lại",IF(AND((MID(G19,2,2)&lt;"12"),L19=0),"Thi lại",IF(AND((MID(G19,2,2)&lt;"17"),(MID(G19,2,2)&gt;"11"),L19=0),"Học lại","Đạt"))))))))))</f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5.75" customHeight="1">
      <c r="B20" s="22">
        <v>12</v>
      </c>
      <c r="C20" s="23" t="s">
        <v>541</v>
      </c>
      <c r="D20" s="24" t="s">
        <v>542</v>
      </c>
      <c r="E20" s="25" t="s">
        <v>65</v>
      </c>
      <c r="F20" s="26" t="s">
        <v>543</v>
      </c>
      <c r="G20" s="23" t="s">
        <v>53</v>
      </c>
      <c r="H20" s="27">
        <v>9</v>
      </c>
      <c r="I20" s="27" t="s">
        <v>25</v>
      </c>
      <c r="J20" s="27" t="s">
        <v>25</v>
      </c>
      <c r="K20" s="27">
        <v>8</v>
      </c>
      <c r="L20" s="71">
        <v>8</v>
      </c>
      <c r="M20" s="28">
        <f>ROUND(SUMPRODUCT(H20:L20,$H$8:$L$8)/100,1)</f>
        <v>8.1</v>
      </c>
      <c r="N20" s="29" t="str">
        <f t="shared" si="0"/>
        <v>B+</v>
      </c>
      <c r="O20" s="30" t="str">
        <f t="shared" si="1"/>
        <v>Khá</v>
      </c>
      <c r="P20" s="31" t="str">
        <f t="shared" si="2"/>
        <v/>
      </c>
      <c r="Q20" s="32"/>
      <c r="R20" s="3"/>
      <c r="S20" s="21"/>
      <c r="T20" s="73" t="str">
        <f>IF(P20="Không đủ ĐKDT","Học lại",IF(P20="Đình chỉ thi","Học lại",IF(AND(MID(G20,2,2)&lt;"12",P20="Vắng"),"Thi lại",IF(P20="Vắng có phép", "Thi lại",IF(AND((MID(G20,2,2)&lt;"12"),M20&lt;4.5),"Thi lại",IF(AND((MID(G20,2,2)&lt;"17"),M20&lt;4),"Học lại",IF(AND((MID(G20,2,2)&gt;"16"),M20&lt;4),"Thi lại",IF(AND(MID(G20,2,2)&gt;"16",L20=0),"Thi lại",IF(AND((MID(G20,2,2)&lt;"12"),L20=0),"Thi lại",IF(AND((MID(G20,2,2)&lt;"17"),(MID(G20,2,2)&gt;"11"),L20=0),"Học lại","Đạt"))))))))))</f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5.75" customHeight="1">
      <c r="B21" s="22">
        <v>13</v>
      </c>
      <c r="C21" s="23" t="s">
        <v>544</v>
      </c>
      <c r="D21" s="24" t="s">
        <v>323</v>
      </c>
      <c r="E21" s="25" t="s">
        <v>65</v>
      </c>
      <c r="F21" s="26" t="s">
        <v>545</v>
      </c>
      <c r="G21" s="23" t="s">
        <v>62</v>
      </c>
      <c r="H21" s="27">
        <v>9</v>
      </c>
      <c r="I21" s="27" t="s">
        <v>25</v>
      </c>
      <c r="J21" s="27" t="s">
        <v>25</v>
      </c>
      <c r="K21" s="27">
        <v>7</v>
      </c>
      <c r="L21" s="71">
        <v>8.5</v>
      </c>
      <c r="M21" s="28">
        <f>ROUND(SUMPRODUCT(H21:L21,$H$8:$L$8)/100,1)</f>
        <v>8.1</v>
      </c>
      <c r="N21" s="29" t="str">
        <f t="shared" si="0"/>
        <v>B+</v>
      </c>
      <c r="O21" s="30" t="str">
        <f t="shared" si="1"/>
        <v>Khá</v>
      </c>
      <c r="P21" s="31" t="str">
        <f t="shared" si="2"/>
        <v/>
      </c>
      <c r="Q21" s="32"/>
      <c r="R21" s="3"/>
      <c r="S21" s="21"/>
      <c r="T21" s="73" t="str">
        <f>IF(P21="Không đủ ĐKDT","Học lại",IF(P21="Đình chỉ thi","Học lại",IF(AND(MID(G21,2,2)&lt;"12",P21="Vắng"),"Thi lại",IF(P21="Vắng có phép", "Thi lại",IF(AND((MID(G21,2,2)&lt;"12"),M21&lt;4.5),"Thi lại",IF(AND((MID(G21,2,2)&lt;"17"),M21&lt;4),"Học lại",IF(AND((MID(G21,2,2)&gt;"16"),M21&lt;4),"Thi lại",IF(AND(MID(G21,2,2)&gt;"16",L21=0),"Thi lại",IF(AND((MID(G21,2,2)&lt;"12"),L21=0),"Thi lại",IF(AND((MID(G21,2,2)&lt;"17"),(MID(G21,2,2)&gt;"11"),L21=0),"Học lại","Đạt"))))))))))</f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5.75" customHeight="1">
      <c r="B22" s="22">
        <v>14</v>
      </c>
      <c r="C22" s="23" t="s">
        <v>546</v>
      </c>
      <c r="D22" s="24" t="s">
        <v>408</v>
      </c>
      <c r="E22" s="25" t="s">
        <v>65</v>
      </c>
      <c r="F22" s="26" t="s">
        <v>547</v>
      </c>
      <c r="G22" s="23" t="s">
        <v>71</v>
      </c>
      <c r="H22" s="27">
        <v>9</v>
      </c>
      <c r="I22" s="27" t="s">
        <v>25</v>
      </c>
      <c r="J22" s="27" t="s">
        <v>25</v>
      </c>
      <c r="K22" s="27">
        <v>7</v>
      </c>
      <c r="L22" s="71">
        <v>6</v>
      </c>
      <c r="M22" s="28">
        <f>ROUND(SUMPRODUCT(H22:L22,$H$8:$L$8)/100,1)</f>
        <v>6.6</v>
      </c>
      <c r="N22" s="29" t="str">
        <f t="shared" si="0"/>
        <v>C+</v>
      </c>
      <c r="O22" s="30" t="str">
        <f t="shared" si="1"/>
        <v>Trung bình</v>
      </c>
      <c r="P22" s="31" t="str">
        <f t="shared" si="2"/>
        <v/>
      </c>
      <c r="Q22" s="32"/>
      <c r="R22" s="3"/>
      <c r="S22" s="21"/>
      <c r="T22" s="73" t="str">
        <f>IF(P22="Không đủ ĐKDT","Học lại",IF(P22="Đình chỉ thi","Học lại",IF(AND(MID(G22,2,2)&lt;"12",P22="Vắng"),"Thi lại",IF(P22="Vắng có phép", "Thi lại",IF(AND((MID(G22,2,2)&lt;"12"),M22&lt;4.5),"Thi lại",IF(AND((MID(G22,2,2)&lt;"17"),M22&lt;4),"Học lại",IF(AND((MID(G22,2,2)&gt;"16"),M22&lt;4),"Thi lại",IF(AND(MID(G22,2,2)&gt;"16",L22=0),"Thi lại",IF(AND((MID(G22,2,2)&lt;"12"),L22=0),"Thi lại",IF(AND((MID(G22,2,2)&lt;"17"),(MID(G22,2,2)&gt;"11"),L22=0),"Học lại","Đạt"))))))))))</f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5.75" customHeight="1">
      <c r="B23" s="22">
        <v>15</v>
      </c>
      <c r="C23" s="23" t="s">
        <v>548</v>
      </c>
      <c r="D23" s="24" t="s">
        <v>549</v>
      </c>
      <c r="E23" s="25" t="s">
        <v>550</v>
      </c>
      <c r="F23" s="26" t="s">
        <v>551</v>
      </c>
      <c r="G23" s="23" t="s">
        <v>62</v>
      </c>
      <c r="H23" s="27">
        <v>7</v>
      </c>
      <c r="I23" s="27" t="s">
        <v>25</v>
      </c>
      <c r="J23" s="27" t="s">
        <v>25</v>
      </c>
      <c r="K23" s="27">
        <v>7</v>
      </c>
      <c r="L23" s="71">
        <v>4.5</v>
      </c>
      <c r="M23" s="28">
        <f>ROUND(SUMPRODUCT(H23:L23,$H$8:$L$8)/100,1)</f>
        <v>5.5</v>
      </c>
      <c r="N23" s="29" t="str">
        <f t="shared" si="0"/>
        <v>C</v>
      </c>
      <c r="O23" s="30" t="str">
        <f t="shared" si="1"/>
        <v>Trung bình</v>
      </c>
      <c r="P23" s="31" t="str">
        <f t="shared" si="2"/>
        <v/>
      </c>
      <c r="Q23" s="32"/>
      <c r="R23" s="3"/>
      <c r="S23" s="21"/>
      <c r="T23" s="73" t="str">
        <f>IF(P23="Không đủ ĐKDT","Học lại",IF(P23="Đình chỉ thi","Học lại",IF(AND(MID(G23,2,2)&lt;"12",P23="Vắng"),"Thi lại",IF(P23="Vắng có phép", "Thi lại",IF(AND((MID(G23,2,2)&lt;"12"),M23&lt;4.5),"Thi lại",IF(AND((MID(G23,2,2)&lt;"17"),M23&lt;4),"Học lại",IF(AND((MID(G23,2,2)&gt;"16"),M23&lt;4),"Thi lại",IF(AND(MID(G23,2,2)&gt;"16",L23=0),"Thi lại",IF(AND((MID(G23,2,2)&lt;"12"),L23=0),"Thi lại",IF(AND((MID(G23,2,2)&lt;"17"),(MID(G23,2,2)&gt;"11"),L23=0),"Học lại","Đạt"))))))))))</f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5.75" customHeight="1">
      <c r="B24" s="22">
        <v>16</v>
      </c>
      <c r="C24" s="23" t="s">
        <v>552</v>
      </c>
      <c r="D24" s="24" t="s">
        <v>398</v>
      </c>
      <c r="E24" s="25" t="s">
        <v>74</v>
      </c>
      <c r="F24" s="26" t="s">
        <v>553</v>
      </c>
      <c r="G24" s="23" t="s">
        <v>57</v>
      </c>
      <c r="H24" s="27">
        <v>6</v>
      </c>
      <c r="I24" s="27" t="s">
        <v>25</v>
      </c>
      <c r="J24" s="27" t="s">
        <v>25</v>
      </c>
      <c r="K24" s="27">
        <v>7</v>
      </c>
      <c r="L24" s="71">
        <v>6</v>
      </c>
      <c r="M24" s="28">
        <f>ROUND(SUMPRODUCT(H24:L24,$H$8:$L$8)/100,1)</f>
        <v>6.3</v>
      </c>
      <c r="N24" s="29" t="str">
        <f t="shared" si="0"/>
        <v>C</v>
      </c>
      <c r="O24" s="30" t="str">
        <f t="shared" si="1"/>
        <v>Trung bình</v>
      </c>
      <c r="P24" s="31" t="str">
        <f t="shared" si="2"/>
        <v/>
      </c>
      <c r="Q24" s="32"/>
      <c r="R24" s="3"/>
      <c r="S24" s="21"/>
      <c r="T24" s="73" t="str">
        <f>IF(P24="Không đủ ĐKDT","Học lại",IF(P24="Đình chỉ thi","Học lại",IF(AND(MID(G24,2,2)&lt;"12",P24="Vắng"),"Thi lại",IF(P24="Vắng có phép", "Thi lại",IF(AND((MID(G24,2,2)&lt;"12"),M24&lt;4.5),"Thi lại",IF(AND((MID(G24,2,2)&lt;"17"),M24&lt;4),"Học lại",IF(AND((MID(G24,2,2)&gt;"16"),M24&lt;4),"Thi lại",IF(AND(MID(G24,2,2)&gt;"16",L24=0),"Thi lại",IF(AND((MID(G24,2,2)&lt;"12"),L24=0),"Thi lại",IF(AND((MID(G24,2,2)&lt;"17"),(MID(G24,2,2)&gt;"11"),L24=0),"Học lại","Đạt"))))))))))</f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5.75" customHeight="1">
      <c r="B25" s="22">
        <v>17</v>
      </c>
      <c r="C25" s="23" t="s">
        <v>554</v>
      </c>
      <c r="D25" s="24" t="s">
        <v>555</v>
      </c>
      <c r="E25" s="25" t="s">
        <v>74</v>
      </c>
      <c r="F25" s="26" t="s">
        <v>556</v>
      </c>
      <c r="G25" s="23" t="s">
        <v>275</v>
      </c>
      <c r="H25" s="27">
        <v>7</v>
      </c>
      <c r="I25" s="27" t="s">
        <v>25</v>
      </c>
      <c r="J25" s="27" t="s">
        <v>25</v>
      </c>
      <c r="K25" s="27">
        <v>6</v>
      </c>
      <c r="L25" s="71">
        <v>7</v>
      </c>
      <c r="M25" s="28">
        <f>ROUND(SUMPRODUCT(H25:L25,$H$8:$L$8)/100,1)</f>
        <v>6.7</v>
      </c>
      <c r="N25" s="29" t="str">
        <f t="shared" si="0"/>
        <v>C+</v>
      </c>
      <c r="O25" s="30" t="str">
        <f t="shared" si="1"/>
        <v>Trung bình</v>
      </c>
      <c r="P25" s="31" t="str">
        <f t="shared" si="2"/>
        <v/>
      </c>
      <c r="Q25" s="32"/>
      <c r="R25" s="3"/>
      <c r="S25" s="21"/>
      <c r="T25" s="73" t="str">
        <f>IF(P25="Không đủ ĐKDT","Học lại",IF(P25="Đình chỉ thi","Học lại",IF(AND(MID(G25,2,2)&lt;"12",P25="Vắng"),"Thi lại",IF(P25="Vắng có phép", "Thi lại",IF(AND((MID(G25,2,2)&lt;"12"),M25&lt;4.5),"Thi lại",IF(AND((MID(G25,2,2)&lt;"17"),M25&lt;4),"Học lại",IF(AND((MID(G25,2,2)&gt;"16"),M25&lt;4),"Thi lại",IF(AND(MID(G25,2,2)&gt;"16",L25=0),"Thi lại",IF(AND((MID(G25,2,2)&lt;"12"),L25=0),"Thi lại",IF(AND((MID(G25,2,2)&lt;"17"),(MID(G25,2,2)&gt;"11"),L25=0),"Học lại","Đạt"))))))))))</f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5.75" customHeight="1">
      <c r="B26" s="22">
        <v>18</v>
      </c>
      <c r="C26" s="23" t="s">
        <v>557</v>
      </c>
      <c r="D26" s="24" t="s">
        <v>558</v>
      </c>
      <c r="E26" s="25" t="s">
        <v>324</v>
      </c>
      <c r="F26" s="26" t="s">
        <v>149</v>
      </c>
      <c r="G26" s="23" t="s">
        <v>49</v>
      </c>
      <c r="H26" s="27">
        <v>7</v>
      </c>
      <c r="I26" s="27" t="s">
        <v>25</v>
      </c>
      <c r="J26" s="27" t="s">
        <v>25</v>
      </c>
      <c r="K26" s="27">
        <v>7</v>
      </c>
      <c r="L26" s="71">
        <v>6</v>
      </c>
      <c r="M26" s="28">
        <f>ROUND(SUMPRODUCT(H26:L26,$H$8:$L$8)/100,1)</f>
        <v>6.4</v>
      </c>
      <c r="N26" s="29" t="str">
        <f t="shared" si="0"/>
        <v>C</v>
      </c>
      <c r="O26" s="30" t="str">
        <f t="shared" si="1"/>
        <v>Trung bình</v>
      </c>
      <c r="P26" s="31" t="str">
        <f t="shared" si="2"/>
        <v/>
      </c>
      <c r="Q26" s="32"/>
      <c r="R26" s="3"/>
      <c r="S26" s="21"/>
      <c r="T26" s="73" t="str">
        <f>IF(P26="Không đủ ĐKDT","Học lại",IF(P26="Đình chỉ thi","Học lại",IF(AND(MID(G26,2,2)&lt;"12",P26="Vắng"),"Thi lại",IF(P26="Vắng có phép", "Thi lại",IF(AND((MID(G26,2,2)&lt;"12"),M26&lt;4.5),"Thi lại",IF(AND((MID(G26,2,2)&lt;"17"),M26&lt;4),"Học lại",IF(AND((MID(G26,2,2)&gt;"16"),M26&lt;4),"Thi lại",IF(AND(MID(G26,2,2)&gt;"16",L26=0),"Thi lại",IF(AND((MID(G26,2,2)&lt;"12"),L26=0),"Thi lại",IF(AND((MID(G26,2,2)&lt;"17"),(MID(G26,2,2)&gt;"11"),L26=0),"Học lại","Đạt"))))))))))</f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5.75" customHeight="1">
      <c r="B27" s="22">
        <v>19</v>
      </c>
      <c r="C27" s="23" t="s">
        <v>559</v>
      </c>
      <c r="D27" s="24" t="s">
        <v>423</v>
      </c>
      <c r="E27" s="25" t="s">
        <v>329</v>
      </c>
      <c r="F27" s="26" t="s">
        <v>124</v>
      </c>
      <c r="G27" s="23" t="s">
        <v>53</v>
      </c>
      <c r="H27" s="27">
        <v>9</v>
      </c>
      <c r="I27" s="27" t="s">
        <v>25</v>
      </c>
      <c r="J27" s="27" t="s">
        <v>25</v>
      </c>
      <c r="K27" s="27">
        <v>7</v>
      </c>
      <c r="L27" s="71">
        <v>6.5</v>
      </c>
      <c r="M27" s="28">
        <f>ROUND(SUMPRODUCT(H27:L27,$H$8:$L$8)/100,1)</f>
        <v>6.9</v>
      </c>
      <c r="N27" s="29" t="str">
        <f t="shared" si="0"/>
        <v>C+</v>
      </c>
      <c r="O27" s="30" t="str">
        <f t="shared" si="1"/>
        <v>Trung bình</v>
      </c>
      <c r="P27" s="31" t="str">
        <f t="shared" si="2"/>
        <v/>
      </c>
      <c r="Q27" s="32"/>
      <c r="R27" s="3"/>
      <c r="S27" s="21"/>
      <c r="T27" s="73" t="str">
        <f>IF(P27="Không đủ ĐKDT","Học lại",IF(P27="Đình chỉ thi","Học lại",IF(AND(MID(G27,2,2)&lt;"12",P27="Vắng"),"Thi lại",IF(P27="Vắng có phép", "Thi lại",IF(AND((MID(G27,2,2)&lt;"12"),M27&lt;4.5),"Thi lại",IF(AND((MID(G27,2,2)&lt;"17"),M27&lt;4),"Học lại",IF(AND((MID(G27,2,2)&gt;"16"),M27&lt;4),"Thi lại",IF(AND(MID(G27,2,2)&gt;"16",L27=0),"Thi lại",IF(AND((MID(G27,2,2)&lt;"12"),L27=0),"Thi lại",IF(AND((MID(G27,2,2)&lt;"17"),(MID(G27,2,2)&gt;"11"),L27=0),"Học lại","Đạt"))))))))))</f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5.75" customHeight="1">
      <c r="B28" s="22">
        <v>20</v>
      </c>
      <c r="C28" s="23" t="s">
        <v>560</v>
      </c>
      <c r="D28" s="24" t="s">
        <v>298</v>
      </c>
      <c r="E28" s="25" t="s">
        <v>86</v>
      </c>
      <c r="F28" s="26" t="s">
        <v>561</v>
      </c>
      <c r="G28" s="23" t="s">
        <v>53</v>
      </c>
      <c r="H28" s="27">
        <v>5</v>
      </c>
      <c r="I28" s="27" t="s">
        <v>25</v>
      </c>
      <c r="J28" s="27" t="s">
        <v>25</v>
      </c>
      <c r="K28" s="27">
        <v>7</v>
      </c>
      <c r="L28" s="71">
        <v>3.5</v>
      </c>
      <c r="M28" s="28">
        <f>ROUND(SUMPRODUCT(H28:L28,$H$8:$L$8)/100,1)</f>
        <v>4.7</v>
      </c>
      <c r="N28" s="29" t="str">
        <f t="shared" si="0"/>
        <v>D</v>
      </c>
      <c r="O28" s="30" t="str">
        <f t="shared" si="1"/>
        <v>Trung bình yếu</v>
      </c>
      <c r="P28" s="31" t="str">
        <f t="shared" si="2"/>
        <v/>
      </c>
      <c r="Q28" s="32"/>
      <c r="R28" s="3"/>
      <c r="S28" s="21"/>
      <c r="T28" s="73" t="str">
        <f>IF(P28="Không đủ ĐKDT","Học lại",IF(P28="Đình chỉ thi","Học lại",IF(AND(MID(G28,2,2)&lt;"12",P28="Vắng"),"Thi lại",IF(P28="Vắng có phép", "Thi lại",IF(AND((MID(G28,2,2)&lt;"12"),M28&lt;4.5),"Thi lại",IF(AND((MID(G28,2,2)&lt;"17"),M28&lt;4),"Học lại",IF(AND((MID(G28,2,2)&gt;"16"),M28&lt;4),"Thi lại",IF(AND(MID(G28,2,2)&gt;"16",L28=0),"Thi lại",IF(AND((MID(G28,2,2)&lt;"12"),L28=0),"Thi lại",IF(AND((MID(G28,2,2)&lt;"17"),(MID(G28,2,2)&gt;"11"),L28=0),"Học lại","Đạt"))))))))))</f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5.75" customHeight="1">
      <c r="B29" s="22">
        <v>21</v>
      </c>
      <c r="C29" s="23" t="s">
        <v>562</v>
      </c>
      <c r="D29" s="24" t="s">
        <v>93</v>
      </c>
      <c r="E29" s="25" t="s">
        <v>86</v>
      </c>
      <c r="F29" s="26" t="s">
        <v>524</v>
      </c>
      <c r="G29" s="23" t="s">
        <v>57</v>
      </c>
      <c r="H29" s="27">
        <v>7</v>
      </c>
      <c r="I29" s="27" t="s">
        <v>25</v>
      </c>
      <c r="J29" s="27" t="s">
        <v>25</v>
      </c>
      <c r="K29" s="27">
        <v>7</v>
      </c>
      <c r="L29" s="71">
        <v>4.5</v>
      </c>
      <c r="M29" s="28">
        <f>ROUND(SUMPRODUCT(H29:L29,$H$8:$L$8)/100,1)</f>
        <v>5.5</v>
      </c>
      <c r="N29" s="29" t="str">
        <f t="shared" si="0"/>
        <v>C</v>
      </c>
      <c r="O29" s="30" t="str">
        <f t="shared" si="1"/>
        <v>Trung bình</v>
      </c>
      <c r="P29" s="31" t="str">
        <f t="shared" si="2"/>
        <v/>
      </c>
      <c r="Q29" s="32"/>
      <c r="R29" s="3"/>
      <c r="S29" s="21"/>
      <c r="T29" s="73" t="str">
        <f>IF(P29="Không đủ ĐKDT","Học lại",IF(P29="Đình chỉ thi","Học lại",IF(AND(MID(G29,2,2)&lt;"12",P29="Vắng"),"Thi lại",IF(P29="Vắng có phép", "Thi lại",IF(AND((MID(G29,2,2)&lt;"12"),M29&lt;4.5),"Thi lại",IF(AND((MID(G29,2,2)&lt;"17"),M29&lt;4),"Học lại",IF(AND((MID(G29,2,2)&gt;"16"),M29&lt;4),"Thi lại",IF(AND(MID(G29,2,2)&gt;"16",L29=0),"Thi lại",IF(AND((MID(G29,2,2)&lt;"12"),L29=0),"Thi lại",IF(AND((MID(G29,2,2)&lt;"17"),(MID(G29,2,2)&gt;"11"),L29=0),"Học lại","Đạt"))))))))))</f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5.75" customHeight="1">
      <c r="B30" s="22">
        <v>22</v>
      </c>
      <c r="C30" s="23" t="s">
        <v>563</v>
      </c>
      <c r="D30" s="24" t="s">
        <v>470</v>
      </c>
      <c r="E30" s="25" t="s">
        <v>94</v>
      </c>
      <c r="F30" s="26" t="s">
        <v>279</v>
      </c>
      <c r="G30" s="23" t="s">
        <v>71</v>
      </c>
      <c r="H30" s="27">
        <v>9</v>
      </c>
      <c r="I30" s="27" t="s">
        <v>25</v>
      </c>
      <c r="J30" s="27" t="s">
        <v>25</v>
      </c>
      <c r="K30" s="27">
        <v>7</v>
      </c>
      <c r="L30" s="71">
        <v>7</v>
      </c>
      <c r="M30" s="28">
        <f>ROUND(SUMPRODUCT(H30:L30,$H$8:$L$8)/100,1)</f>
        <v>7.2</v>
      </c>
      <c r="N30" s="29" t="str">
        <f t="shared" si="0"/>
        <v>B</v>
      </c>
      <c r="O30" s="30" t="str">
        <f t="shared" si="1"/>
        <v>Khá</v>
      </c>
      <c r="P30" s="31" t="str">
        <f t="shared" si="2"/>
        <v/>
      </c>
      <c r="Q30" s="32"/>
      <c r="R30" s="3"/>
      <c r="S30" s="21"/>
      <c r="T30" s="73" t="str">
        <f>IF(P30="Không đủ ĐKDT","Học lại",IF(P30="Đình chỉ thi","Học lại",IF(AND(MID(G30,2,2)&lt;"12",P30="Vắng"),"Thi lại",IF(P30="Vắng có phép", "Thi lại",IF(AND((MID(G30,2,2)&lt;"12"),M30&lt;4.5),"Thi lại",IF(AND((MID(G30,2,2)&lt;"17"),M30&lt;4),"Học lại",IF(AND((MID(G30,2,2)&gt;"16"),M30&lt;4),"Thi lại",IF(AND(MID(G30,2,2)&gt;"16",L30=0),"Thi lại",IF(AND((MID(G30,2,2)&lt;"12"),L30=0),"Thi lại",IF(AND((MID(G30,2,2)&lt;"17"),(MID(G30,2,2)&gt;"11"),L30=0),"Học lại","Đạt"))))))))))</f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5.75" customHeight="1">
      <c r="B31" s="22">
        <v>23</v>
      </c>
      <c r="C31" s="23" t="s">
        <v>564</v>
      </c>
      <c r="D31" s="24" t="s">
        <v>565</v>
      </c>
      <c r="E31" s="25" t="s">
        <v>344</v>
      </c>
      <c r="F31" s="26" t="s">
        <v>566</v>
      </c>
      <c r="G31" s="23" t="s">
        <v>57</v>
      </c>
      <c r="H31" s="27">
        <v>9</v>
      </c>
      <c r="I31" s="27" t="s">
        <v>25</v>
      </c>
      <c r="J31" s="27" t="s">
        <v>25</v>
      </c>
      <c r="K31" s="27">
        <v>7</v>
      </c>
      <c r="L31" s="71">
        <v>5.5</v>
      </c>
      <c r="M31" s="28">
        <f>ROUND(SUMPRODUCT(H31:L31,$H$8:$L$8)/100,1)</f>
        <v>6.3</v>
      </c>
      <c r="N31" s="29" t="str">
        <f t="shared" si="0"/>
        <v>C</v>
      </c>
      <c r="O31" s="30" t="str">
        <f t="shared" si="1"/>
        <v>Trung bình</v>
      </c>
      <c r="P31" s="31" t="str">
        <f t="shared" si="2"/>
        <v/>
      </c>
      <c r="Q31" s="32"/>
      <c r="R31" s="3"/>
      <c r="S31" s="21"/>
      <c r="T31" s="73" t="str">
        <f>IF(P31="Không đủ ĐKDT","Học lại",IF(P31="Đình chỉ thi","Học lại",IF(AND(MID(G31,2,2)&lt;"12",P31="Vắng"),"Thi lại",IF(P31="Vắng có phép", "Thi lại",IF(AND((MID(G31,2,2)&lt;"12"),M31&lt;4.5),"Thi lại",IF(AND((MID(G31,2,2)&lt;"17"),M31&lt;4),"Học lại",IF(AND((MID(G31,2,2)&gt;"16"),M31&lt;4),"Thi lại",IF(AND(MID(G31,2,2)&gt;"16",L31=0),"Thi lại",IF(AND((MID(G31,2,2)&lt;"12"),L31=0),"Thi lại",IF(AND((MID(G31,2,2)&lt;"17"),(MID(G31,2,2)&gt;"11"),L31=0),"Học lại","Đạt"))))))))))</f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5.75" customHeight="1">
      <c r="B32" s="22">
        <v>24</v>
      </c>
      <c r="C32" s="23" t="s">
        <v>567</v>
      </c>
      <c r="D32" s="24" t="s">
        <v>568</v>
      </c>
      <c r="E32" s="25" t="s">
        <v>344</v>
      </c>
      <c r="F32" s="26" t="s">
        <v>569</v>
      </c>
      <c r="G32" s="23" t="s">
        <v>71</v>
      </c>
      <c r="H32" s="27">
        <v>9</v>
      </c>
      <c r="I32" s="27" t="s">
        <v>25</v>
      </c>
      <c r="J32" s="27" t="s">
        <v>25</v>
      </c>
      <c r="K32" s="27">
        <v>7</v>
      </c>
      <c r="L32" s="71">
        <v>4.5</v>
      </c>
      <c r="M32" s="28">
        <f>ROUND(SUMPRODUCT(H32:L32,$H$8:$L$8)/100,1)</f>
        <v>5.7</v>
      </c>
      <c r="N32" s="29" t="str">
        <f t="shared" si="0"/>
        <v>C</v>
      </c>
      <c r="O32" s="30" t="str">
        <f t="shared" si="1"/>
        <v>Trung bình</v>
      </c>
      <c r="P32" s="31" t="str">
        <f t="shared" si="2"/>
        <v/>
      </c>
      <c r="Q32" s="32"/>
      <c r="R32" s="3"/>
      <c r="S32" s="21"/>
      <c r="T32" s="73" t="str">
        <f>IF(P32="Không đủ ĐKDT","Học lại",IF(P32="Đình chỉ thi","Học lại",IF(AND(MID(G32,2,2)&lt;"12",P32="Vắng"),"Thi lại",IF(P32="Vắng có phép", "Thi lại",IF(AND((MID(G32,2,2)&lt;"12"),M32&lt;4.5),"Thi lại",IF(AND((MID(G32,2,2)&lt;"17"),M32&lt;4),"Học lại",IF(AND((MID(G32,2,2)&gt;"16"),M32&lt;4),"Thi lại",IF(AND(MID(G32,2,2)&gt;"16",L32=0),"Thi lại",IF(AND((MID(G32,2,2)&lt;"12"),L32=0),"Thi lại",IF(AND((MID(G32,2,2)&lt;"17"),(MID(G32,2,2)&gt;"11"),L32=0),"Học lại","Đạt"))))))))))</f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5.75" customHeight="1">
      <c r="B33" s="22">
        <v>25</v>
      </c>
      <c r="C33" s="23" t="s">
        <v>570</v>
      </c>
      <c r="D33" s="24" t="s">
        <v>571</v>
      </c>
      <c r="E33" s="25" t="s">
        <v>98</v>
      </c>
      <c r="F33" s="26" t="s">
        <v>572</v>
      </c>
      <c r="G33" s="23" t="s">
        <v>62</v>
      </c>
      <c r="H33" s="27">
        <v>10</v>
      </c>
      <c r="I33" s="27" t="s">
        <v>25</v>
      </c>
      <c r="J33" s="27" t="s">
        <v>25</v>
      </c>
      <c r="K33" s="27">
        <v>8</v>
      </c>
      <c r="L33" s="71">
        <v>7.5</v>
      </c>
      <c r="M33" s="28">
        <f>ROUND(SUMPRODUCT(H33:L33,$H$8:$L$8)/100,1)</f>
        <v>7.9</v>
      </c>
      <c r="N33" s="29" t="str">
        <f t="shared" si="0"/>
        <v>B</v>
      </c>
      <c r="O33" s="30" t="str">
        <f t="shared" si="1"/>
        <v>Khá</v>
      </c>
      <c r="P33" s="31" t="str">
        <f t="shared" si="2"/>
        <v/>
      </c>
      <c r="Q33" s="32"/>
      <c r="R33" s="3"/>
      <c r="S33" s="21"/>
      <c r="T33" s="73" t="str">
        <f>IF(P33="Không đủ ĐKDT","Học lại",IF(P33="Đình chỉ thi","Học lại",IF(AND(MID(G33,2,2)&lt;"12",P33="Vắng"),"Thi lại",IF(P33="Vắng có phép", "Thi lại",IF(AND((MID(G33,2,2)&lt;"12"),M33&lt;4.5),"Thi lại",IF(AND((MID(G33,2,2)&lt;"17"),M33&lt;4),"Học lại",IF(AND((MID(G33,2,2)&gt;"16"),M33&lt;4),"Thi lại",IF(AND(MID(G33,2,2)&gt;"16",L33=0),"Thi lại",IF(AND((MID(G33,2,2)&lt;"12"),L33=0),"Thi lại",IF(AND((MID(G33,2,2)&lt;"17"),(MID(G33,2,2)&gt;"11"),L33=0),"Học lại","Đạt"))))))))))</f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5.75" customHeight="1">
      <c r="B34" s="22">
        <v>26</v>
      </c>
      <c r="C34" s="23" t="s">
        <v>573</v>
      </c>
      <c r="D34" s="24" t="s">
        <v>73</v>
      </c>
      <c r="E34" s="25" t="s">
        <v>102</v>
      </c>
      <c r="F34" s="26" t="s">
        <v>574</v>
      </c>
      <c r="G34" s="23" t="s">
        <v>91</v>
      </c>
      <c r="H34" s="27">
        <v>6</v>
      </c>
      <c r="I34" s="27" t="s">
        <v>25</v>
      </c>
      <c r="J34" s="27" t="s">
        <v>25</v>
      </c>
      <c r="K34" s="27">
        <v>8</v>
      </c>
      <c r="L34" s="71">
        <v>7</v>
      </c>
      <c r="M34" s="28">
        <f>ROUND(SUMPRODUCT(H34:L34,$H$8:$L$8)/100,1)</f>
        <v>7.2</v>
      </c>
      <c r="N34" s="29" t="str">
        <f t="shared" si="0"/>
        <v>B</v>
      </c>
      <c r="O34" s="30" t="str">
        <f t="shared" si="1"/>
        <v>Khá</v>
      </c>
      <c r="P34" s="31" t="str">
        <f t="shared" si="2"/>
        <v/>
      </c>
      <c r="Q34" s="32"/>
      <c r="R34" s="3"/>
      <c r="S34" s="21"/>
      <c r="T34" s="73" t="str">
        <f>IF(P34="Không đủ ĐKDT","Học lại",IF(P34="Đình chỉ thi","Học lại",IF(AND(MID(G34,2,2)&lt;"12",P34="Vắng"),"Thi lại",IF(P34="Vắng có phép", "Thi lại",IF(AND((MID(G34,2,2)&lt;"12"),M34&lt;4.5),"Thi lại",IF(AND((MID(G34,2,2)&lt;"17"),M34&lt;4),"Học lại",IF(AND((MID(G34,2,2)&gt;"16"),M34&lt;4),"Thi lại",IF(AND(MID(G34,2,2)&gt;"16",L34=0),"Thi lại",IF(AND((MID(G34,2,2)&lt;"12"),L34=0),"Thi lại",IF(AND((MID(G34,2,2)&lt;"17"),(MID(G34,2,2)&gt;"11"),L34=0),"Học lại","Đạt"))))))))))</f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5.75" customHeight="1">
      <c r="B35" s="22">
        <v>27</v>
      </c>
      <c r="C35" s="23" t="s">
        <v>575</v>
      </c>
      <c r="D35" s="24" t="s">
        <v>576</v>
      </c>
      <c r="E35" s="25" t="s">
        <v>134</v>
      </c>
      <c r="F35" s="26" t="s">
        <v>577</v>
      </c>
      <c r="G35" s="23" t="s">
        <v>49</v>
      </c>
      <c r="H35" s="27">
        <v>9</v>
      </c>
      <c r="I35" s="27" t="s">
        <v>25</v>
      </c>
      <c r="J35" s="27" t="s">
        <v>25</v>
      </c>
      <c r="K35" s="27">
        <v>7</v>
      </c>
      <c r="L35" s="71">
        <v>6</v>
      </c>
      <c r="M35" s="28">
        <f>ROUND(SUMPRODUCT(H35:L35,$H$8:$L$8)/100,1)</f>
        <v>6.6</v>
      </c>
      <c r="N35" s="29" t="str">
        <f t="shared" si="0"/>
        <v>C+</v>
      </c>
      <c r="O35" s="30" t="str">
        <f t="shared" si="1"/>
        <v>Trung bình</v>
      </c>
      <c r="P35" s="31" t="str">
        <f t="shared" si="2"/>
        <v/>
      </c>
      <c r="Q35" s="32"/>
      <c r="R35" s="3"/>
      <c r="S35" s="21"/>
      <c r="T35" s="73" t="str">
        <f>IF(P35="Không đủ ĐKDT","Học lại",IF(P35="Đình chỉ thi","Học lại",IF(AND(MID(G35,2,2)&lt;"12",P35="Vắng"),"Thi lại",IF(P35="Vắng có phép", "Thi lại",IF(AND((MID(G35,2,2)&lt;"12"),M35&lt;4.5),"Thi lại",IF(AND((MID(G35,2,2)&lt;"17"),M35&lt;4),"Học lại",IF(AND((MID(G35,2,2)&gt;"16"),M35&lt;4),"Thi lại",IF(AND(MID(G35,2,2)&gt;"16",L35=0),"Thi lại",IF(AND((MID(G35,2,2)&lt;"12"),L35=0),"Thi lại",IF(AND((MID(G35,2,2)&lt;"17"),(MID(G35,2,2)&gt;"11"),L35=0),"Học lại","Đạt"))))))))))</f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5.75" customHeight="1">
      <c r="B36" s="22">
        <v>28</v>
      </c>
      <c r="C36" s="23" t="s">
        <v>578</v>
      </c>
      <c r="D36" s="24" t="s">
        <v>323</v>
      </c>
      <c r="E36" s="25" t="s">
        <v>134</v>
      </c>
      <c r="F36" s="26" t="s">
        <v>579</v>
      </c>
      <c r="G36" s="23" t="s">
        <v>62</v>
      </c>
      <c r="H36" s="27">
        <v>9</v>
      </c>
      <c r="I36" s="27" t="s">
        <v>25</v>
      </c>
      <c r="J36" s="27" t="s">
        <v>25</v>
      </c>
      <c r="K36" s="27">
        <v>7</v>
      </c>
      <c r="L36" s="71">
        <v>5.5</v>
      </c>
      <c r="M36" s="28">
        <f>ROUND(SUMPRODUCT(H36:L36,$H$8:$L$8)/100,1)</f>
        <v>6.3</v>
      </c>
      <c r="N36" s="29" t="str">
        <f t="shared" si="0"/>
        <v>C</v>
      </c>
      <c r="O36" s="30" t="str">
        <f t="shared" si="1"/>
        <v>Trung bình</v>
      </c>
      <c r="P36" s="31" t="str">
        <f t="shared" si="2"/>
        <v/>
      </c>
      <c r="Q36" s="32"/>
      <c r="R36" s="3"/>
      <c r="S36" s="21"/>
      <c r="T36" s="73" t="str">
        <f>IF(P36="Không đủ ĐKDT","Học lại",IF(P36="Đình chỉ thi","Học lại",IF(AND(MID(G36,2,2)&lt;"12",P36="Vắng"),"Thi lại",IF(P36="Vắng có phép", "Thi lại",IF(AND((MID(G36,2,2)&lt;"12"),M36&lt;4.5),"Thi lại",IF(AND((MID(G36,2,2)&lt;"17"),M36&lt;4),"Học lại",IF(AND((MID(G36,2,2)&gt;"16"),M36&lt;4),"Thi lại",IF(AND(MID(G36,2,2)&gt;"16",L36=0),"Thi lại",IF(AND((MID(G36,2,2)&lt;"12"),L36=0),"Thi lại",IF(AND((MID(G36,2,2)&lt;"17"),(MID(G36,2,2)&gt;"11"),L36=0),"Học lại","Đạt"))))))))))</f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5.75" customHeight="1">
      <c r="B37" s="22">
        <v>29</v>
      </c>
      <c r="C37" s="23" t="s">
        <v>580</v>
      </c>
      <c r="D37" s="24" t="s">
        <v>581</v>
      </c>
      <c r="E37" s="25" t="s">
        <v>370</v>
      </c>
      <c r="F37" s="26" t="s">
        <v>582</v>
      </c>
      <c r="G37" s="23" t="s">
        <v>114</v>
      </c>
      <c r="H37" s="27">
        <v>9</v>
      </c>
      <c r="I37" s="27" t="s">
        <v>25</v>
      </c>
      <c r="J37" s="27" t="s">
        <v>25</v>
      </c>
      <c r="K37" s="27">
        <v>8</v>
      </c>
      <c r="L37" s="71">
        <v>4.5</v>
      </c>
      <c r="M37" s="28">
        <f>ROUND(SUMPRODUCT(H37:L37,$H$8:$L$8)/100,1)</f>
        <v>6</v>
      </c>
      <c r="N37" s="29" t="str">
        <f t="shared" si="0"/>
        <v>C</v>
      </c>
      <c r="O37" s="30" t="str">
        <f t="shared" si="1"/>
        <v>Trung bình</v>
      </c>
      <c r="P37" s="31" t="str">
        <f t="shared" si="2"/>
        <v/>
      </c>
      <c r="Q37" s="32"/>
      <c r="R37" s="3"/>
      <c r="S37" s="21"/>
      <c r="T37" s="73" t="str">
        <f>IF(P37="Không đủ ĐKDT","Học lại",IF(P37="Đình chỉ thi","Học lại",IF(AND(MID(G37,2,2)&lt;"12",P37="Vắng"),"Thi lại",IF(P37="Vắng có phép", "Thi lại",IF(AND((MID(G37,2,2)&lt;"12"),M37&lt;4.5),"Thi lại",IF(AND((MID(G37,2,2)&lt;"17"),M37&lt;4),"Học lại",IF(AND((MID(G37,2,2)&gt;"16"),M37&lt;4),"Thi lại",IF(AND(MID(G37,2,2)&gt;"16",L37=0),"Thi lại",IF(AND((MID(G37,2,2)&lt;"12"),L37=0),"Thi lại",IF(AND((MID(G37,2,2)&lt;"17"),(MID(G37,2,2)&gt;"11"),L37=0),"Học lại","Đạt"))))))))))</f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5.75" customHeight="1">
      <c r="B38" s="22">
        <v>30</v>
      </c>
      <c r="C38" s="23" t="s">
        <v>583</v>
      </c>
      <c r="D38" s="24" t="s">
        <v>584</v>
      </c>
      <c r="E38" s="25" t="s">
        <v>370</v>
      </c>
      <c r="F38" s="26" t="s">
        <v>585</v>
      </c>
      <c r="G38" s="23" t="s">
        <v>57</v>
      </c>
      <c r="H38" s="27">
        <v>9</v>
      </c>
      <c r="I38" s="27" t="s">
        <v>25</v>
      </c>
      <c r="J38" s="27" t="s">
        <v>25</v>
      </c>
      <c r="K38" s="27">
        <v>7</v>
      </c>
      <c r="L38" s="71">
        <v>4</v>
      </c>
      <c r="M38" s="28">
        <f>ROUND(SUMPRODUCT(H38:L38,$H$8:$L$8)/100,1)</f>
        <v>5.4</v>
      </c>
      <c r="N38" s="29" t="str">
        <f t="shared" si="0"/>
        <v>D+</v>
      </c>
      <c r="O38" s="30" t="str">
        <f t="shared" si="1"/>
        <v>Trung bình yếu</v>
      </c>
      <c r="P38" s="31" t="str">
        <f t="shared" si="2"/>
        <v/>
      </c>
      <c r="Q38" s="32"/>
      <c r="R38" s="3"/>
      <c r="S38" s="21"/>
      <c r="T38" s="73" t="str">
        <f>IF(P38="Không đủ ĐKDT","Học lại",IF(P38="Đình chỉ thi","Học lại",IF(AND(MID(G38,2,2)&lt;"12",P38="Vắng"),"Thi lại",IF(P38="Vắng có phép", "Thi lại",IF(AND((MID(G38,2,2)&lt;"12"),M38&lt;4.5),"Thi lại",IF(AND((MID(G38,2,2)&lt;"17"),M38&lt;4),"Học lại",IF(AND((MID(G38,2,2)&gt;"16"),M38&lt;4),"Thi lại",IF(AND(MID(G38,2,2)&gt;"16",L38=0),"Thi lại",IF(AND((MID(G38,2,2)&lt;"12"),L38=0),"Thi lại",IF(AND((MID(G38,2,2)&lt;"17"),(MID(G38,2,2)&gt;"11"),L38=0),"Học lại","Đạt"))))))))))</f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5.75" customHeight="1">
      <c r="B39" s="22">
        <v>31</v>
      </c>
      <c r="C39" s="23" t="s">
        <v>586</v>
      </c>
      <c r="D39" s="24" t="s">
        <v>147</v>
      </c>
      <c r="E39" s="25" t="s">
        <v>148</v>
      </c>
      <c r="F39" s="26" t="s">
        <v>587</v>
      </c>
      <c r="G39" s="23" t="s">
        <v>49</v>
      </c>
      <c r="H39" s="27">
        <v>9</v>
      </c>
      <c r="I39" s="27" t="s">
        <v>25</v>
      </c>
      <c r="J39" s="27" t="s">
        <v>25</v>
      </c>
      <c r="K39" s="27">
        <v>6</v>
      </c>
      <c r="L39" s="71">
        <v>5.5</v>
      </c>
      <c r="M39" s="28">
        <f>ROUND(SUMPRODUCT(H39:L39,$H$8:$L$8)/100,1)</f>
        <v>6</v>
      </c>
      <c r="N39" s="29" t="str">
        <f t="shared" si="0"/>
        <v>C</v>
      </c>
      <c r="O39" s="30" t="str">
        <f t="shared" si="1"/>
        <v>Trung bình</v>
      </c>
      <c r="P39" s="31" t="str">
        <f t="shared" si="2"/>
        <v/>
      </c>
      <c r="Q39" s="32"/>
      <c r="R39" s="3"/>
      <c r="S39" s="21"/>
      <c r="T39" s="73" t="str">
        <f>IF(P39="Không đủ ĐKDT","Học lại",IF(P39="Đình chỉ thi","Học lại",IF(AND(MID(G39,2,2)&lt;"12",P39="Vắng"),"Thi lại",IF(P39="Vắng có phép", "Thi lại",IF(AND((MID(G39,2,2)&lt;"12"),M39&lt;4.5),"Thi lại",IF(AND((MID(G39,2,2)&lt;"17"),M39&lt;4),"Học lại",IF(AND((MID(G39,2,2)&gt;"16"),M39&lt;4),"Thi lại",IF(AND(MID(G39,2,2)&gt;"16",L39=0),"Thi lại",IF(AND((MID(G39,2,2)&lt;"12"),L39=0),"Thi lại",IF(AND((MID(G39,2,2)&lt;"17"),(MID(G39,2,2)&gt;"11"),L39=0),"Học lại","Đạt"))))))))))</f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5.75" customHeight="1">
      <c r="B40" s="22">
        <v>32</v>
      </c>
      <c r="C40" s="23" t="s">
        <v>588</v>
      </c>
      <c r="D40" s="24" t="s">
        <v>589</v>
      </c>
      <c r="E40" s="25" t="s">
        <v>148</v>
      </c>
      <c r="F40" s="26" t="s">
        <v>590</v>
      </c>
      <c r="G40" s="23" t="s">
        <v>71</v>
      </c>
      <c r="H40" s="27">
        <v>8</v>
      </c>
      <c r="I40" s="27" t="s">
        <v>25</v>
      </c>
      <c r="J40" s="27" t="s">
        <v>25</v>
      </c>
      <c r="K40" s="27">
        <v>7</v>
      </c>
      <c r="L40" s="71">
        <v>7.5</v>
      </c>
      <c r="M40" s="28">
        <f>ROUND(SUMPRODUCT(H40:L40,$H$8:$L$8)/100,1)</f>
        <v>7.4</v>
      </c>
      <c r="N40" s="29" t="str">
        <f t="shared" si="0"/>
        <v>B</v>
      </c>
      <c r="O40" s="30" t="str">
        <f t="shared" si="1"/>
        <v>Khá</v>
      </c>
      <c r="P40" s="31" t="str">
        <f t="shared" si="2"/>
        <v/>
      </c>
      <c r="Q40" s="32"/>
      <c r="R40" s="3"/>
      <c r="S40" s="21"/>
      <c r="T40" s="73" t="str">
        <f>IF(P40="Không đủ ĐKDT","Học lại",IF(P40="Đình chỉ thi","Học lại",IF(AND(MID(G40,2,2)&lt;"12",P40="Vắng"),"Thi lại",IF(P40="Vắng có phép", "Thi lại",IF(AND((MID(G40,2,2)&lt;"12"),M40&lt;4.5),"Thi lại",IF(AND((MID(G40,2,2)&lt;"17"),M40&lt;4),"Học lại",IF(AND((MID(G40,2,2)&gt;"16"),M40&lt;4),"Thi lại",IF(AND(MID(G40,2,2)&gt;"16",L40=0),"Thi lại",IF(AND((MID(G40,2,2)&lt;"12"),L40=0),"Thi lại",IF(AND((MID(G40,2,2)&lt;"17"),(MID(G40,2,2)&gt;"11"),L40=0),"Học lại","Đạt"))))))))))</f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5.75" customHeight="1">
      <c r="B41" s="22">
        <v>33</v>
      </c>
      <c r="C41" s="23" t="s">
        <v>591</v>
      </c>
      <c r="D41" s="24" t="s">
        <v>592</v>
      </c>
      <c r="E41" s="25" t="s">
        <v>593</v>
      </c>
      <c r="F41" s="26" t="s">
        <v>594</v>
      </c>
      <c r="G41" s="23" t="s">
        <v>57</v>
      </c>
      <c r="H41" s="27">
        <v>9</v>
      </c>
      <c r="I41" s="27" t="s">
        <v>25</v>
      </c>
      <c r="J41" s="27" t="s">
        <v>25</v>
      </c>
      <c r="K41" s="27">
        <v>7</v>
      </c>
      <c r="L41" s="71">
        <v>4.5</v>
      </c>
      <c r="M41" s="28">
        <f>ROUND(SUMPRODUCT(H41:L41,$H$8:$L$8)/100,1)</f>
        <v>5.7</v>
      </c>
      <c r="N41" s="29" t="str">
        <f t="shared" ref="N41:N74" si="3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C</v>
      </c>
      <c r="O41" s="30" t="str">
        <f t="shared" ref="O41:O74" si="4">IF($M41&lt;4,"Kém",IF(AND($M41&gt;=4,$M41&lt;=5.4),"Trung bình yếu",IF(AND($M41&gt;=5.5,$M41&lt;=6.9),"Trung bình",IF(AND($M41&gt;=7,$M41&lt;=8.4),"Khá",IF(AND($M41&gt;=8.5,$M41&lt;=10),"Giỏi","")))))</f>
        <v>Trung bình</v>
      </c>
      <c r="P41" s="31" t="str">
        <f t="shared" ref="P41:P74" si="5">+IF(OR($H41=0,$I41=0,$J41=0,$K41=0),"Không đủ ĐKDT",IF(AND(L41=0,M41&gt;4),"Không đạt",""))</f>
        <v/>
      </c>
      <c r="Q41" s="32"/>
      <c r="R41" s="3"/>
      <c r="S41" s="21"/>
      <c r="T41" s="73" t="str">
        <f>IF(P41="Không đủ ĐKDT","Học lại",IF(P41="Đình chỉ thi","Học lại",IF(AND(MID(G41,2,2)&lt;"12",P41="Vắng"),"Thi lại",IF(P41="Vắng có phép", "Thi lại",IF(AND((MID(G41,2,2)&lt;"12"),M41&lt;4.5),"Thi lại",IF(AND((MID(G41,2,2)&lt;"17"),M41&lt;4),"Học lại",IF(AND((MID(G41,2,2)&gt;"16"),M41&lt;4),"Thi lại",IF(AND(MID(G41,2,2)&gt;"16",L41=0),"Thi lại",IF(AND((MID(G41,2,2)&lt;"12"),L41=0),"Thi lại",IF(AND((MID(G41,2,2)&lt;"17"),(MID(G41,2,2)&gt;"11"),L41=0),"Học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5.75" customHeight="1">
      <c r="B42" s="22">
        <v>34</v>
      </c>
      <c r="C42" s="23" t="s">
        <v>595</v>
      </c>
      <c r="D42" s="24" t="s">
        <v>596</v>
      </c>
      <c r="E42" s="25" t="s">
        <v>597</v>
      </c>
      <c r="F42" s="26" t="s">
        <v>598</v>
      </c>
      <c r="G42" s="23" t="s">
        <v>275</v>
      </c>
      <c r="H42" s="27">
        <v>9</v>
      </c>
      <c r="I42" s="27" t="s">
        <v>25</v>
      </c>
      <c r="J42" s="27" t="s">
        <v>25</v>
      </c>
      <c r="K42" s="27">
        <v>8</v>
      </c>
      <c r="L42" s="71">
        <v>6.5</v>
      </c>
      <c r="M42" s="28">
        <f>ROUND(SUMPRODUCT(H42:L42,$H$8:$L$8)/100,1)</f>
        <v>7.2</v>
      </c>
      <c r="N42" s="29" t="str">
        <f t="shared" si="3"/>
        <v>B</v>
      </c>
      <c r="O42" s="30" t="str">
        <f t="shared" si="4"/>
        <v>Khá</v>
      </c>
      <c r="P42" s="31" t="str">
        <f t="shared" si="5"/>
        <v/>
      </c>
      <c r="Q42" s="32"/>
      <c r="R42" s="3"/>
      <c r="S42" s="21"/>
      <c r="T42" s="73" t="str">
        <f>IF(P42="Không đủ ĐKDT","Học lại",IF(P42="Đình chỉ thi","Học lại",IF(AND(MID(G42,2,2)&lt;"12",P42="Vắng"),"Thi lại",IF(P42="Vắng có phép", "Thi lại",IF(AND((MID(G42,2,2)&lt;"12"),M42&lt;4.5),"Thi lại",IF(AND((MID(G42,2,2)&lt;"17"),M42&lt;4),"Học lại",IF(AND((MID(G42,2,2)&gt;"16"),M42&lt;4),"Thi lại",IF(AND(MID(G42,2,2)&gt;"16",L42=0),"Thi lại",IF(AND((MID(G42,2,2)&lt;"12"),L42=0),"Thi lại",IF(AND((MID(G42,2,2)&lt;"17"),(MID(G42,2,2)&gt;"11"),L42=0),"Học lại","Đạt"))))))))))</f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5.75" customHeight="1">
      <c r="B43" s="22">
        <v>35</v>
      </c>
      <c r="C43" s="23" t="s">
        <v>599</v>
      </c>
      <c r="D43" s="24" t="s">
        <v>218</v>
      </c>
      <c r="E43" s="25" t="s">
        <v>399</v>
      </c>
      <c r="F43" s="26" t="s">
        <v>600</v>
      </c>
      <c r="G43" s="23" t="s">
        <v>114</v>
      </c>
      <c r="H43" s="27">
        <v>9</v>
      </c>
      <c r="I43" s="27" t="s">
        <v>25</v>
      </c>
      <c r="J43" s="27" t="s">
        <v>25</v>
      </c>
      <c r="K43" s="27">
        <v>8</v>
      </c>
      <c r="L43" s="71">
        <v>3</v>
      </c>
      <c r="M43" s="28">
        <f>ROUND(SUMPRODUCT(H43:L43,$H$8:$L$8)/100,1)</f>
        <v>5.0999999999999996</v>
      </c>
      <c r="N43" s="29" t="str">
        <f t="shared" si="3"/>
        <v>D+</v>
      </c>
      <c r="O43" s="30" t="str">
        <f t="shared" si="4"/>
        <v>Trung bình yếu</v>
      </c>
      <c r="P43" s="31" t="str">
        <f t="shared" si="5"/>
        <v/>
      </c>
      <c r="Q43" s="32"/>
      <c r="R43" s="3"/>
      <c r="S43" s="21"/>
      <c r="T43" s="73" t="str">
        <f>IF(P43="Không đủ ĐKDT","Học lại",IF(P43="Đình chỉ thi","Học lại",IF(AND(MID(G43,2,2)&lt;"12",P43="Vắng"),"Thi lại",IF(P43="Vắng có phép", "Thi lại",IF(AND((MID(G43,2,2)&lt;"12"),M43&lt;4.5),"Thi lại",IF(AND((MID(G43,2,2)&lt;"17"),M43&lt;4),"Học lại",IF(AND((MID(G43,2,2)&gt;"16"),M43&lt;4),"Thi lại",IF(AND(MID(G43,2,2)&gt;"16",L43=0),"Thi lại",IF(AND((MID(G43,2,2)&lt;"12"),L43=0),"Thi lại",IF(AND((MID(G43,2,2)&lt;"17"),(MID(G43,2,2)&gt;"11"),L43=0),"Học lại","Đạt"))))))))))</f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5.75" customHeight="1">
      <c r="B44" s="22">
        <v>36</v>
      </c>
      <c r="C44" s="23" t="s">
        <v>601</v>
      </c>
      <c r="D44" s="24" t="s">
        <v>492</v>
      </c>
      <c r="E44" s="25" t="s">
        <v>162</v>
      </c>
      <c r="F44" s="26" t="s">
        <v>602</v>
      </c>
      <c r="G44" s="23" t="s">
        <v>49</v>
      </c>
      <c r="H44" s="27">
        <v>9</v>
      </c>
      <c r="I44" s="27" t="s">
        <v>25</v>
      </c>
      <c r="J44" s="27" t="s">
        <v>25</v>
      </c>
      <c r="K44" s="27">
        <v>6</v>
      </c>
      <c r="L44" s="71">
        <v>6.5</v>
      </c>
      <c r="M44" s="28">
        <f>ROUND(SUMPRODUCT(H44:L44,$H$8:$L$8)/100,1)</f>
        <v>6.6</v>
      </c>
      <c r="N44" s="29" t="str">
        <f t="shared" si="3"/>
        <v>C+</v>
      </c>
      <c r="O44" s="30" t="str">
        <f t="shared" si="4"/>
        <v>Trung bình</v>
      </c>
      <c r="P44" s="31" t="str">
        <f t="shared" si="5"/>
        <v/>
      </c>
      <c r="Q44" s="32"/>
      <c r="R44" s="3"/>
      <c r="S44" s="21"/>
      <c r="T44" s="73" t="str">
        <f>IF(P44="Không đủ ĐKDT","Học lại",IF(P44="Đình chỉ thi","Học lại",IF(AND(MID(G44,2,2)&lt;"12",P44="Vắng"),"Thi lại",IF(P44="Vắng có phép", "Thi lại",IF(AND((MID(G44,2,2)&lt;"12"),M44&lt;4.5),"Thi lại",IF(AND((MID(G44,2,2)&lt;"17"),M44&lt;4),"Học lại",IF(AND((MID(G44,2,2)&gt;"16"),M44&lt;4),"Thi lại",IF(AND(MID(G44,2,2)&gt;"16",L44=0),"Thi lại",IF(AND((MID(G44,2,2)&lt;"12"),L44=0),"Thi lại",IF(AND((MID(G44,2,2)&lt;"17"),(MID(G44,2,2)&gt;"11"),L44=0),"Học lại","Đạt"))))))))))</f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5.75" customHeight="1">
      <c r="B45" s="22">
        <v>37</v>
      </c>
      <c r="C45" s="23" t="s">
        <v>603</v>
      </c>
      <c r="D45" s="24" t="s">
        <v>93</v>
      </c>
      <c r="E45" s="25" t="s">
        <v>604</v>
      </c>
      <c r="F45" s="26" t="s">
        <v>527</v>
      </c>
      <c r="G45" s="23" t="s">
        <v>62</v>
      </c>
      <c r="H45" s="27">
        <v>9</v>
      </c>
      <c r="I45" s="27" t="s">
        <v>25</v>
      </c>
      <c r="J45" s="27" t="s">
        <v>25</v>
      </c>
      <c r="K45" s="27">
        <v>8</v>
      </c>
      <c r="L45" s="71">
        <v>5</v>
      </c>
      <c r="M45" s="28">
        <f>ROUND(SUMPRODUCT(H45:L45,$H$8:$L$8)/100,1)</f>
        <v>6.3</v>
      </c>
      <c r="N45" s="29" t="str">
        <f t="shared" si="3"/>
        <v>C</v>
      </c>
      <c r="O45" s="30" t="str">
        <f t="shared" si="4"/>
        <v>Trung bình</v>
      </c>
      <c r="P45" s="31" t="str">
        <f t="shared" si="5"/>
        <v/>
      </c>
      <c r="Q45" s="32"/>
      <c r="R45" s="3"/>
      <c r="S45" s="21"/>
      <c r="T45" s="73" t="str">
        <f>IF(P45="Không đủ ĐKDT","Học lại",IF(P45="Đình chỉ thi","Học lại",IF(AND(MID(G45,2,2)&lt;"12",P45="Vắng"),"Thi lại",IF(P45="Vắng có phép", "Thi lại",IF(AND((MID(G45,2,2)&lt;"12"),M45&lt;4.5),"Thi lại",IF(AND((MID(G45,2,2)&lt;"17"),M45&lt;4),"Học lại",IF(AND((MID(G45,2,2)&gt;"16"),M45&lt;4),"Thi lại",IF(AND(MID(G45,2,2)&gt;"16",L45=0),"Thi lại",IF(AND((MID(G45,2,2)&lt;"12"),L45=0),"Thi lại",IF(AND((MID(G45,2,2)&lt;"17"),(MID(G45,2,2)&gt;"11"),L45=0),"Học lại","Đạt"))))))))))</f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5.75" customHeight="1">
      <c r="B46" s="22">
        <v>38</v>
      </c>
      <c r="C46" s="23" t="s">
        <v>605</v>
      </c>
      <c r="D46" s="24" t="s">
        <v>606</v>
      </c>
      <c r="E46" s="25" t="s">
        <v>430</v>
      </c>
      <c r="F46" s="26" t="s">
        <v>607</v>
      </c>
      <c r="G46" s="23" t="s">
        <v>71</v>
      </c>
      <c r="H46" s="27">
        <v>9</v>
      </c>
      <c r="I46" s="27" t="s">
        <v>25</v>
      </c>
      <c r="J46" s="27" t="s">
        <v>25</v>
      </c>
      <c r="K46" s="27">
        <v>7</v>
      </c>
      <c r="L46" s="71">
        <v>8.5</v>
      </c>
      <c r="M46" s="28">
        <f>ROUND(SUMPRODUCT(H46:L46,$H$8:$L$8)/100,1)</f>
        <v>8.1</v>
      </c>
      <c r="N46" s="29" t="str">
        <f t="shared" si="3"/>
        <v>B+</v>
      </c>
      <c r="O46" s="30" t="str">
        <f t="shared" si="4"/>
        <v>Khá</v>
      </c>
      <c r="P46" s="31" t="str">
        <f t="shared" si="5"/>
        <v/>
      </c>
      <c r="Q46" s="32"/>
      <c r="R46" s="3"/>
      <c r="S46" s="21"/>
      <c r="T46" s="73" t="str">
        <f>IF(P46="Không đủ ĐKDT","Học lại",IF(P46="Đình chỉ thi","Học lại",IF(AND(MID(G46,2,2)&lt;"12",P46="Vắng"),"Thi lại",IF(P46="Vắng có phép", "Thi lại",IF(AND((MID(G46,2,2)&lt;"12"),M46&lt;4.5),"Thi lại",IF(AND((MID(G46,2,2)&lt;"17"),M46&lt;4),"Học lại",IF(AND((MID(G46,2,2)&gt;"16"),M46&lt;4),"Thi lại",IF(AND(MID(G46,2,2)&gt;"16",L46=0),"Thi lại",IF(AND((MID(G46,2,2)&lt;"12"),L46=0),"Thi lại",IF(AND((MID(G46,2,2)&lt;"17"),(MID(G46,2,2)&gt;"11"),L46=0),"Học lại","Đạt"))))))))))</f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5.75" customHeight="1">
      <c r="B47" s="22">
        <v>39</v>
      </c>
      <c r="C47" s="23" t="s">
        <v>608</v>
      </c>
      <c r="D47" s="24" t="s">
        <v>609</v>
      </c>
      <c r="E47" s="25" t="s">
        <v>430</v>
      </c>
      <c r="F47" s="26" t="s">
        <v>610</v>
      </c>
      <c r="G47" s="23" t="s">
        <v>62</v>
      </c>
      <c r="H47" s="27">
        <v>9</v>
      </c>
      <c r="I47" s="27" t="s">
        <v>25</v>
      </c>
      <c r="J47" s="27" t="s">
        <v>25</v>
      </c>
      <c r="K47" s="27">
        <v>8</v>
      </c>
      <c r="L47" s="71">
        <v>6.5</v>
      </c>
      <c r="M47" s="28">
        <f>ROUND(SUMPRODUCT(H47:L47,$H$8:$L$8)/100,1)</f>
        <v>7.2</v>
      </c>
      <c r="N47" s="29" t="str">
        <f t="shared" si="3"/>
        <v>B</v>
      </c>
      <c r="O47" s="30" t="str">
        <f t="shared" si="4"/>
        <v>Khá</v>
      </c>
      <c r="P47" s="31" t="str">
        <f t="shared" si="5"/>
        <v/>
      </c>
      <c r="Q47" s="32"/>
      <c r="R47" s="3"/>
      <c r="S47" s="21"/>
      <c r="T47" s="73" t="str">
        <f>IF(P47="Không đủ ĐKDT","Học lại",IF(P47="Đình chỉ thi","Học lại",IF(AND(MID(G47,2,2)&lt;"12",P47="Vắng"),"Thi lại",IF(P47="Vắng có phép", "Thi lại",IF(AND((MID(G47,2,2)&lt;"12"),M47&lt;4.5),"Thi lại",IF(AND((MID(G47,2,2)&lt;"17"),M47&lt;4),"Học lại",IF(AND((MID(G47,2,2)&gt;"16"),M47&lt;4),"Thi lại",IF(AND(MID(G47,2,2)&gt;"16",L47=0),"Thi lại",IF(AND((MID(G47,2,2)&lt;"12"),L47=0),"Thi lại",IF(AND((MID(G47,2,2)&lt;"17"),(MID(G47,2,2)&gt;"11"),L47=0),"Học lại","Đạt"))))))))))</f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5.75" customHeight="1">
      <c r="B48" s="22">
        <v>40</v>
      </c>
      <c r="C48" s="23" t="s">
        <v>611</v>
      </c>
      <c r="D48" s="24" t="s">
        <v>612</v>
      </c>
      <c r="E48" s="25" t="s">
        <v>613</v>
      </c>
      <c r="F48" s="26" t="s">
        <v>614</v>
      </c>
      <c r="G48" s="23" t="s">
        <v>57</v>
      </c>
      <c r="H48" s="27">
        <v>9</v>
      </c>
      <c r="I48" s="27" t="s">
        <v>25</v>
      </c>
      <c r="J48" s="27" t="s">
        <v>25</v>
      </c>
      <c r="K48" s="27">
        <v>7</v>
      </c>
      <c r="L48" s="71">
        <v>6</v>
      </c>
      <c r="M48" s="28">
        <f>ROUND(SUMPRODUCT(H48:L48,$H$8:$L$8)/100,1)</f>
        <v>6.6</v>
      </c>
      <c r="N48" s="29" t="str">
        <f t="shared" si="3"/>
        <v>C+</v>
      </c>
      <c r="O48" s="30" t="str">
        <f t="shared" si="4"/>
        <v>Trung bình</v>
      </c>
      <c r="P48" s="31" t="str">
        <f t="shared" si="5"/>
        <v/>
      </c>
      <c r="Q48" s="32"/>
      <c r="R48" s="3"/>
      <c r="S48" s="21"/>
      <c r="T48" s="73" t="str">
        <f>IF(P48="Không đủ ĐKDT","Học lại",IF(P48="Đình chỉ thi","Học lại",IF(AND(MID(G48,2,2)&lt;"12",P48="Vắng"),"Thi lại",IF(P48="Vắng có phép", "Thi lại",IF(AND((MID(G48,2,2)&lt;"12"),M48&lt;4.5),"Thi lại",IF(AND((MID(G48,2,2)&lt;"17"),M48&lt;4),"Học lại",IF(AND((MID(G48,2,2)&gt;"16"),M48&lt;4),"Thi lại",IF(AND(MID(G48,2,2)&gt;"16",L48=0),"Thi lại",IF(AND((MID(G48,2,2)&lt;"12"),L48=0),"Thi lại",IF(AND((MID(G48,2,2)&lt;"17"),(MID(G48,2,2)&gt;"11"),L48=0),"Học lại","Đạt"))))))))))</f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15.75" customHeight="1">
      <c r="B49" s="22">
        <v>41</v>
      </c>
      <c r="C49" s="23" t="s">
        <v>615</v>
      </c>
      <c r="D49" s="24" t="s">
        <v>616</v>
      </c>
      <c r="E49" s="25" t="s">
        <v>617</v>
      </c>
      <c r="F49" s="26" t="s">
        <v>618</v>
      </c>
      <c r="G49" s="23" t="s">
        <v>53</v>
      </c>
      <c r="H49" s="27">
        <v>9</v>
      </c>
      <c r="I49" s="27" t="s">
        <v>25</v>
      </c>
      <c r="J49" s="27" t="s">
        <v>25</v>
      </c>
      <c r="K49" s="27">
        <v>7</v>
      </c>
      <c r="L49" s="71">
        <v>6.5</v>
      </c>
      <c r="M49" s="28">
        <f>ROUND(SUMPRODUCT(H49:L49,$H$8:$L$8)/100,1)</f>
        <v>6.9</v>
      </c>
      <c r="N49" s="29" t="str">
        <f t="shared" si="3"/>
        <v>C+</v>
      </c>
      <c r="O49" s="30" t="str">
        <f t="shared" si="4"/>
        <v>Trung bình</v>
      </c>
      <c r="P49" s="31" t="str">
        <f t="shared" si="5"/>
        <v/>
      </c>
      <c r="Q49" s="32"/>
      <c r="R49" s="3"/>
      <c r="S49" s="21"/>
      <c r="T49" s="73" t="str">
        <f>IF(P49="Không đủ ĐKDT","Học lại",IF(P49="Đình chỉ thi","Học lại",IF(AND(MID(G49,2,2)&lt;"12",P49="Vắng"),"Thi lại",IF(P49="Vắng có phép", "Thi lại",IF(AND((MID(G49,2,2)&lt;"12"),M49&lt;4.5),"Thi lại",IF(AND((MID(G49,2,2)&lt;"17"),M49&lt;4),"Học lại",IF(AND((MID(G49,2,2)&gt;"16"),M49&lt;4),"Thi lại",IF(AND(MID(G49,2,2)&gt;"16",L49=0),"Thi lại",IF(AND((MID(G49,2,2)&lt;"12"),L49=0),"Thi lại",IF(AND((MID(G49,2,2)&lt;"17"),(MID(G49,2,2)&gt;"11"),L49=0),"Học lại","Đạt"))))))))))</f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15.75" customHeight="1">
      <c r="B50" s="22">
        <v>42</v>
      </c>
      <c r="C50" s="23" t="s">
        <v>619</v>
      </c>
      <c r="D50" s="24" t="s">
        <v>620</v>
      </c>
      <c r="E50" s="25" t="s">
        <v>453</v>
      </c>
      <c r="F50" s="26" t="s">
        <v>621</v>
      </c>
      <c r="G50" s="23" t="s">
        <v>57</v>
      </c>
      <c r="H50" s="27">
        <v>4</v>
      </c>
      <c r="I50" s="27" t="s">
        <v>25</v>
      </c>
      <c r="J50" s="27" t="s">
        <v>25</v>
      </c>
      <c r="K50" s="27">
        <v>0</v>
      </c>
      <c r="L50" s="71" t="s">
        <v>25</v>
      </c>
      <c r="M50" s="28">
        <f>ROUND(SUMPRODUCT(H50:L50,$H$8:$L$8)/100,1)</f>
        <v>0.4</v>
      </c>
      <c r="N50" s="29" t="str">
        <f t="shared" si="3"/>
        <v>F</v>
      </c>
      <c r="O50" s="30" t="str">
        <f t="shared" si="4"/>
        <v>Kém</v>
      </c>
      <c r="P50" s="31" t="str">
        <f t="shared" si="5"/>
        <v>Không đủ ĐKDT</v>
      </c>
      <c r="Q50" s="32"/>
      <c r="R50" s="3"/>
      <c r="S50" s="21"/>
      <c r="T50" s="73" t="str">
        <f>IF(P50="Không đủ ĐKDT","Học lại",IF(P50="Đình chỉ thi","Học lại",IF(AND(MID(G50,2,2)&lt;"12",P50="Vắng"),"Thi lại",IF(P50="Vắng có phép", "Thi lại",IF(AND((MID(G50,2,2)&lt;"12"),M50&lt;4.5),"Thi lại",IF(AND((MID(G50,2,2)&lt;"17"),M50&lt;4),"Học lại",IF(AND((MID(G50,2,2)&gt;"16"),M50&lt;4),"Thi lại",IF(AND(MID(G50,2,2)&gt;"16",L50=0),"Thi lại",IF(AND((MID(G50,2,2)&lt;"12"),L50=0),"Thi lại",IF(AND((MID(G50,2,2)&lt;"17"),(MID(G50,2,2)&gt;"11"),L50=0),"Học lại","Đạt"))))))))))</f>
        <v>Học lại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15.75" customHeight="1">
      <c r="B51" s="22">
        <v>43</v>
      </c>
      <c r="C51" s="23" t="s">
        <v>622</v>
      </c>
      <c r="D51" s="24" t="s">
        <v>623</v>
      </c>
      <c r="E51" s="25" t="s">
        <v>456</v>
      </c>
      <c r="F51" s="26" t="s">
        <v>624</v>
      </c>
      <c r="G51" s="23" t="s">
        <v>71</v>
      </c>
      <c r="H51" s="27">
        <v>7</v>
      </c>
      <c r="I51" s="27" t="s">
        <v>25</v>
      </c>
      <c r="J51" s="27" t="s">
        <v>25</v>
      </c>
      <c r="K51" s="27">
        <v>6</v>
      </c>
      <c r="L51" s="71">
        <v>4.5</v>
      </c>
      <c r="M51" s="28">
        <f>ROUND(SUMPRODUCT(H51:L51,$H$8:$L$8)/100,1)</f>
        <v>5.2</v>
      </c>
      <c r="N51" s="29" t="str">
        <f t="shared" si="3"/>
        <v>D+</v>
      </c>
      <c r="O51" s="30" t="str">
        <f t="shared" si="4"/>
        <v>Trung bình yếu</v>
      </c>
      <c r="P51" s="31" t="str">
        <f t="shared" si="5"/>
        <v/>
      </c>
      <c r="Q51" s="32"/>
      <c r="R51" s="3"/>
      <c r="S51" s="21"/>
      <c r="T51" s="73" t="str">
        <f>IF(P51="Không đủ ĐKDT","Học lại",IF(P51="Đình chỉ thi","Học lại",IF(AND(MID(G51,2,2)&lt;"12",P51="Vắng"),"Thi lại",IF(P51="Vắng có phép", "Thi lại",IF(AND((MID(G51,2,2)&lt;"12"),M51&lt;4.5),"Thi lại",IF(AND((MID(G51,2,2)&lt;"17"),M51&lt;4),"Học lại",IF(AND((MID(G51,2,2)&gt;"16"),M51&lt;4),"Thi lại",IF(AND(MID(G51,2,2)&gt;"16",L51=0),"Thi lại",IF(AND((MID(G51,2,2)&lt;"12"),L51=0),"Thi lại",IF(AND((MID(G51,2,2)&lt;"17"),(MID(G51,2,2)&gt;"11"),L51=0),"Học lại","Đạt"))))))))))</f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5.75" customHeight="1">
      <c r="B52" s="22">
        <v>44</v>
      </c>
      <c r="C52" s="23" t="s">
        <v>625</v>
      </c>
      <c r="D52" s="24" t="s">
        <v>157</v>
      </c>
      <c r="E52" s="25" t="s">
        <v>213</v>
      </c>
      <c r="F52" s="26" t="s">
        <v>626</v>
      </c>
      <c r="G52" s="23" t="s">
        <v>49</v>
      </c>
      <c r="H52" s="27">
        <v>9</v>
      </c>
      <c r="I52" s="27" t="s">
        <v>25</v>
      </c>
      <c r="J52" s="27" t="s">
        <v>25</v>
      </c>
      <c r="K52" s="27">
        <v>8</v>
      </c>
      <c r="L52" s="71">
        <v>6.5</v>
      </c>
      <c r="M52" s="28">
        <f>ROUND(SUMPRODUCT(H52:L52,$H$8:$L$8)/100,1)</f>
        <v>7.2</v>
      </c>
      <c r="N52" s="29" t="str">
        <f t="shared" si="3"/>
        <v>B</v>
      </c>
      <c r="O52" s="30" t="str">
        <f t="shared" si="4"/>
        <v>Khá</v>
      </c>
      <c r="P52" s="31" t="str">
        <f t="shared" si="5"/>
        <v/>
      </c>
      <c r="Q52" s="32"/>
      <c r="R52" s="3"/>
      <c r="S52" s="21"/>
      <c r="T52" s="73" t="str">
        <f>IF(P52="Không đủ ĐKDT","Học lại",IF(P52="Đình chỉ thi","Học lại",IF(AND(MID(G52,2,2)&lt;"12",P52="Vắng"),"Thi lại",IF(P52="Vắng có phép", "Thi lại",IF(AND((MID(G52,2,2)&lt;"12"),M52&lt;4.5),"Thi lại",IF(AND((MID(G52,2,2)&lt;"17"),M52&lt;4),"Học lại",IF(AND((MID(G52,2,2)&gt;"16"),M52&lt;4),"Thi lại",IF(AND(MID(G52,2,2)&gt;"16",L52=0),"Thi lại",IF(AND((MID(G52,2,2)&lt;"12"),L52=0),"Thi lại",IF(AND((MID(G52,2,2)&lt;"17"),(MID(G52,2,2)&gt;"11"),L52=0),"Học lại","Đạt"))))))))))</f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15.75" customHeight="1">
      <c r="B53" s="22">
        <v>45</v>
      </c>
      <c r="C53" s="23" t="s">
        <v>627</v>
      </c>
      <c r="D53" s="24" t="s">
        <v>628</v>
      </c>
      <c r="E53" s="25" t="s">
        <v>629</v>
      </c>
      <c r="F53" s="26" t="s">
        <v>630</v>
      </c>
      <c r="G53" s="23" t="s">
        <v>49</v>
      </c>
      <c r="H53" s="27">
        <v>7</v>
      </c>
      <c r="I53" s="27" t="s">
        <v>25</v>
      </c>
      <c r="J53" s="27" t="s">
        <v>25</v>
      </c>
      <c r="K53" s="27">
        <v>7</v>
      </c>
      <c r="L53" s="71">
        <v>4</v>
      </c>
      <c r="M53" s="28">
        <f>ROUND(SUMPRODUCT(H53:L53,$H$8:$L$8)/100,1)</f>
        <v>5.2</v>
      </c>
      <c r="N53" s="29" t="str">
        <f t="shared" si="3"/>
        <v>D+</v>
      </c>
      <c r="O53" s="30" t="str">
        <f t="shared" si="4"/>
        <v>Trung bình yếu</v>
      </c>
      <c r="P53" s="31" t="str">
        <f t="shared" si="5"/>
        <v/>
      </c>
      <c r="Q53" s="32"/>
      <c r="R53" s="3"/>
      <c r="S53" s="21"/>
      <c r="T53" s="73" t="str">
        <f>IF(P53="Không đủ ĐKDT","Học lại",IF(P53="Đình chỉ thi","Học lại",IF(AND(MID(G53,2,2)&lt;"12",P53="Vắng"),"Thi lại",IF(P53="Vắng có phép", "Thi lại",IF(AND((MID(G53,2,2)&lt;"12"),M53&lt;4.5),"Thi lại",IF(AND((MID(G53,2,2)&lt;"17"),M53&lt;4),"Học lại",IF(AND((MID(G53,2,2)&gt;"16"),M53&lt;4),"Thi lại",IF(AND(MID(G53,2,2)&gt;"16",L53=0),"Thi lại",IF(AND((MID(G53,2,2)&lt;"12"),L53=0),"Thi lại",IF(AND((MID(G53,2,2)&lt;"17"),(MID(G53,2,2)&gt;"11"),L53=0),"Học lại","Đạt"))))))))))</f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15.75" customHeight="1">
      <c r="B54" s="22">
        <v>46</v>
      </c>
      <c r="C54" s="23" t="s">
        <v>631</v>
      </c>
      <c r="D54" s="24" t="s">
        <v>632</v>
      </c>
      <c r="E54" s="25" t="s">
        <v>633</v>
      </c>
      <c r="F54" s="26" t="s">
        <v>634</v>
      </c>
      <c r="G54" s="23" t="s">
        <v>114</v>
      </c>
      <c r="H54" s="27">
        <v>5</v>
      </c>
      <c r="I54" s="27" t="s">
        <v>25</v>
      </c>
      <c r="J54" s="27" t="s">
        <v>25</v>
      </c>
      <c r="K54" s="27">
        <v>7</v>
      </c>
      <c r="L54" s="71">
        <v>7.5</v>
      </c>
      <c r="M54" s="28">
        <f>ROUND(SUMPRODUCT(H54:L54,$H$8:$L$8)/100,1)</f>
        <v>7.1</v>
      </c>
      <c r="N54" s="29" t="str">
        <f t="shared" si="3"/>
        <v>B</v>
      </c>
      <c r="O54" s="30" t="str">
        <f t="shared" si="4"/>
        <v>Khá</v>
      </c>
      <c r="P54" s="31" t="str">
        <f t="shared" si="5"/>
        <v/>
      </c>
      <c r="Q54" s="32"/>
      <c r="R54" s="3"/>
      <c r="S54" s="21"/>
      <c r="T54" s="73" t="str">
        <f>IF(P54="Không đủ ĐKDT","Học lại",IF(P54="Đình chỉ thi","Học lại",IF(AND(MID(G54,2,2)&lt;"12",P54="Vắng"),"Thi lại",IF(P54="Vắng có phép", "Thi lại",IF(AND((MID(G54,2,2)&lt;"12"),M54&lt;4.5),"Thi lại",IF(AND((MID(G54,2,2)&lt;"17"),M54&lt;4),"Học lại",IF(AND((MID(G54,2,2)&gt;"16"),M54&lt;4),"Thi lại",IF(AND(MID(G54,2,2)&gt;"16",L54=0),"Thi lại",IF(AND((MID(G54,2,2)&lt;"12"),L54=0),"Thi lại",IF(AND((MID(G54,2,2)&lt;"17"),(MID(G54,2,2)&gt;"11"),L54=0),"Học lại","Đạt"))))))))))</f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5.75" customHeight="1">
      <c r="B55" s="22">
        <v>47</v>
      </c>
      <c r="C55" s="23" t="s">
        <v>635</v>
      </c>
      <c r="D55" s="24" t="s">
        <v>157</v>
      </c>
      <c r="E55" s="25" t="s">
        <v>636</v>
      </c>
      <c r="F55" s="26" t="s">
        <v>637</v>
      </c>
      <c r="G55" s="23" t="s">
        <v>62</v>
      </c>
      <c r="H55" s="27">
        <v>7</v>
      </c>
      <c r="I55" s="27" t="s">
        <v>25</v>
      </c>
      <c r="J55" s="27" t="s">
        <v>25</v>
      </c>
      <c r="K55" s="27">
        <v>7</v>
      </c>
      <c r="L55" s="71">
        <v>4</v>
      </c>
      <c r="M55" s="28">
        <f>ROUND(SUMPRODUCT(H55:L55,$H$8:$L$8)/100,1)</f>
        <v>5.2</v>
      </c>
      <c r="N55" s="29" t="str">
        <f t="shared" si="3"/>
        <v>D+</v>
      </c>
      <c r="O55" s="30" t="str">
        <f t="shared" si="4"/>
        <v>Trung bình yếu</v>
      </c>
      <c r="P55" s="31" t="str">
        <f t="shared" si="5"/>
        <v/>
      </c>
      <c r="Q55" s="32"/>
      <c r="R55" s="3"/>
      <c r="S55" s="21"/>
      <c r="T55" s="73" t="str">
        <f>IF(P55="Không đủ ĐKDT","Học lại",IF(P55="Đình chỉ thi","Học lại",IF(AND(MID(G55,2,2)&lt;"12",P55="Vắng"),"Thi lại",IF(P55="Vắng có phép", "Thi lại",IF(AND((MID(G55,2,2)&lt;"12"),M55&lt;4.5),"Thi lại",IF(AND((MID(G55,2,2)&lt;"17"),M55&lt;4),"Học lại",IF(AND((MID(G55,2,2)&gt;"16"),M55&lt;4),"Thi lại",IF(AND(MID(G55,2,2)&gt;"16",L55=0),"Thi lại",IF(AND((MID(G55,2,2)&lt;"12"),L55=0),"Thi lại",IF(AND((MID(G55,2,2)&lt;"17"),(MID(G55,2,2)&gt;"11"),L55=0),"Học lại","Đạt"))))))))))</f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15.75" customHeight="1">
      <c r="B56" s="22">
        <v>48</v>
      </c>
      <c r="C56" s="23" t="s">
        <v>638</v>
      </c>
      <c r="D56" s="24" t="s">
        <v>639</v>
      </c>
      <c r="E56" s="25" t="s">
        <v>640</v>
      </c>
      <c r="F56" s="26" t="s">
        <v>614</v>
      </c>
      <c r="G56" s="23" t="s">
        <v>49</v>
      </c>
      <c r="H56" s="27">
        <v>7</v>
      </c>
      <c r="I56" s="27" t="s">
        <v>25</v>
      </c>
      <c r="J56" s="27" t="s">
        <v>25</v>
      </c>
      <c r="K56" s="27">
        <v>7</v>
      </c>
      <c r="L56" s="71">
        <v>7.5</v>
      </c>
      <c r="M56" s="28">
        <f>ROUND(SUMPRODUCT(H56:L56,$H$8:$L$8)/100,1)</f>
        <v>7.3</v>
      </c>
      <c r="N56" s="29" t="str">
        <f t="shared" si="3"/>
        <v>B</v>
      </c>
      <c r="O56" s="30" t="str">
        <f t="shared" si="4"/>
        <v>Khá</v>
      </c>
      <c r="P56" s="31" t="str">
        <f t="shared" si="5"/>
        <v/>
      </c>
      <c r="Q56" s="32"/>
      <c r="R56" s="3"/>
      <c r="S56" s="21"/>
      <c r="T56" s="73" t="str">
        <f>IF(P56="Không đủ ĐKDT","Học lại",IF(P56="Đình chỉ thi","Học lại",IF(AND(MID(G56,2,2)&lt;"12",P56="Vắng"),"Thi lại",IF(P56="Vắng có phép", "Thi lại",IF(AND((MID(G56,2,2)&lt;"12"),M56&lt;4.5),"Thi lại",IF(AND((MID(G56,2,2)&lt;"17"),M56&lt;4),"Học lại",IF(AND((MID(G56,2,2)&gt;"16"),M56&lt;4),"Thi lại",IF(AND(MID(G56,2,2)&gt;"16",L56=0),"Thi lại",IF(AND((MID(G56,2,2)&lt;"12"),L56=0),"Thi lại",IF(AND((MID(G56,2,2)&lt;"17"),(MID(G56,2,2)&gt;"11"),L56=0),"Học lại","Đạt"))))))))))</f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15.75" customHeight="1">
      <c r="B57" s="22">
        <v>49</v>
      </c>
      <c r="C57" s="23" t="s">
        <v>641</v>
      </c>
      <c r="D57" s="24" t="s">
        <v>218</v>
      </c>
      <c r="E57" s="25" t="s">
        <v>227</v>
      </c>
      <c r="F57" s="26" t="s">
        <v>642</v>
      </c>
      <c r="G57" s="23" t="s">
        <v>275</v>
      </c>
      <c r="H57" s="27">
        <v>9</v>
      </c>
      <c r="I57" s="27" t="s">
        <v>25</v>
      </c>
      <c r="J57" s="27" t="s">
        <v>25</v>
      </c>
      <c r="K57" s="27">
        <v>7</v>
      </c>
      <c r="L57" s="71">
        <v>6</v>
      </c>
      <c r="M57" s="28">
        <f>ROUND(SUMPRODUCT(H57:L57,$H$8:$L$8)/100,1)</f>
        <v>6.6</v>
      </c>
      <c r="N57" s="29" t="str">
        <f t="shared" si="3"/>
        <v>C+</v>
      </c>
      <c r="O57" s="30" t="str">
        <f t="shared" si="4"/>
        <v>Trung bình</v>
      </c>
      <c r="P57" s="31" t="str">
        <f t="shared" si="5"/>
        <v/>
      </c>
      <c r="Q57" s="32"/>
      <c r="R57" s="3"/>
      <c r="S57" s="21"/>
      <c r="T57" s="73" t="str">
        <f>IF(P57="Không đủ ĐKDT","Học lại",IF(P57="Đình chỉ thi","Học lại",IF(AND(MID(G57,2,2)&lt;"12",P57="Vắng"),"Thi lại",IF(P57="Vắng có phép", "Thi lại",IF(AND((MID(G57,2,2)&lt;"12"),M57&lt;4.5),"Thi lại",IF(AND((MID(G57,2,2)&lt;"17"),M57&lt;4),"Học lại",IF(AND((MID(G57,2,2)&gt;"16"),M57&lt;4),"Thi lại",IF(AND(MID(G57,2,2)&gt;"16",L57=0),"Thi lại",IF(AND((MID(G57,2,2)&lt;"12"),L57=0),"Thi lại",IF(AND((MID(G57,2,2)&lt;"17"),(MID(G57,2,2)&gt;"11"),L57=0),"Học lại","Đạt"))))))))))</f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5.75" customHeight="1">
      <c r="B58" s="22">
        <v>50</v>
      </c>
      <c r="C58" s="23" t="s">
        <v>643</v>
      </c>
      <c r="D58" s="24" t="s">
        <v>644</v>
      </c>
      <c r="E58" s="25" t="s">
        <v>227</v>
      </c>
      <c r="F58" s="26" t="s">
        <v>645</v>
      </c>
      <c r="G58" s="23" t="s">
        <v>275</v>
      </c>
      <c r="H58" s="27">
        <v>9</v>
      </c>
      <c r="I58" s="27" t="s">
        <v>25</v>
      </c>
      <c r="J58" s="27" t="s">
        <v>25</v>
      </c>
      <c r="K58" s="27">
        <v>7</v>
      </c>
      <c r="L58" s="71">
        <v>4.5</v>
      </c>
      <c r="M58" s="28">
        <f>ROUND(SUMPRODUCT(H58:L58,$H$8:$L$8)/100,1)</f>
        <v>5.7</v>
      </c>
      <c r="N58" s="29" t="str">
        <f t="shared" si="3"/>
        <v>C</v>
      </c>
      <c r="O58" s="30" t="str">
        <f t="shared" si="4"/>
        <v>Trung bình</v>
      </c>
      <c r="P58" s="31" t="str">
        <f t="shared" si="5"/>
        <v/>
      </c>
      <c r="Q58" s="32"/>
      <c r="R58" s="3"/>
      <c r="S58" s="21"/>
      <c r="T58" s="73" t="str">
        <f>IF(P58="Không đủ ĐKDT","Học lại",IF(P58="Đình chỉ thi","Học lại",IF(AND(MID(G58,2,2)&lt;"12",P58="Vắng"),"Thi lại",IF(P58="Vắng có phép", "Thi lại",IF(AND((MID(G58,2,2)&lt;"12"),M58&lt;4.5),"Thi lại",IF(AND((MID(G58,2,2)&lt;"17"),M58&lt;4),"Học lại",IF(AND((MID(G58,2,2)&gt;"16"),M58&lt;4),"Thi lại",IF(AND(MID(G58,2,2)&gt;"16",L58=0),"Thi lại",IF(AND((MID(G58,2,2)&lt;"12"),L58=0),"Thi lại",IF(AND((MID(G58,2,2)&lt;"17"),(MID(G58,2,2)&gt;"11"),L58=0),"Học lại","Đạt"))))))))))</f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15.75" customHeight="1">
      <c r="B59" s="22">
        <v>51</v>
      </c>
      <c r="C59" s="23" t="s">
        <v>646</v>
      </c>
      <c r="D59" s="24" t="s">
        <v>647</v>
      </c>
      <c r="E59" s="25" t="s">
        <v>648</v>
      </c>
      <c r="F59" s="26" t="s">
        <v>649</v>
      </c>
      <c r="G59" s="23" t="s">
        <v>57</v>
      </c>
      <c r="H59" s="27">
        <v>9</v>
      </c>
      <c r="I59" s="27" t="s">
        <v>25</v>
      </c>
      <c r="J59" s="27" t="s">
        <v>25</v>
      </c>
      <c r="K59" s="27">
        <v>7</v>
      </c>
      <c r="L59" s="71">
        <v>8</v>
      </c>
      <c r="M59" s="28">
        <f>ROUND(SUMPRODUCT(H59:L59,$H$8:$L$8)/100,1)</f>
        <v>7.8</v>
      </c>
      <c r="N59" s="29" t="str">
        <f t="shared" si="3"/>
        <v>B</v>
      </c>
      <c r="O59" s="30" t="str">
        <f t="shared" si="4"/>
        <v>Khá</v>
      </c>
      <c r="P59" s="31" t="str">
        <f t="shared" si="5"/>
        <v/>
      </c>
      <c r="Q59" s="32"/>
      <c r="R59" s="3"/>
      <c r="S59" s="21"/>
      <c r="T59" s="73" t="str">
        <f>IF(P59="Không đủ ĐKDT","Học lại",IF(P59="Đình chỉ thi","Học lại",IF(AND(MID(G59,2,2)&lt;"12",P59="Vắng"),"Thi lại",IF(P59="Vắng có phép", "Thi lại",IF(AND((MID(G59,2,2)&lt;"12"),M59&lt;4.5),"Thi lại",IF(AND((MID(G59,2,2)&lt;"17"),M59&lt;4),"Học lại",IF(AND((MID(G59,2,2)&gt;"16"),M59&lt;4),"Thi lại",IF(AND(MID(G59,2,2)&gt;"16",L59=0),"Thi lại",IF(AND((MID(G59,2,2)&lt;"12"),L59=0),"Thi lại",IF(AND((MID(G59,2,2)&lt;"17"),(MID(G59,2,2)&gt;"11"),L59=0),"Học lại","Đạt"))))))))))</f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5.75" customHeight="1">
      <c r="B60" s="22">
        <v>52</v>
      </c>
      <c r="C60" s="23" t="s">
        <v>650</v>
      </c>
      <c r="D60" s="24" t="s">
        <v>651</v>
      </c>
      <c r="E60" s="25" t="s">
        <v>235</v>
      </c>
      <c r="F60" s="26" t="s">
        <v>652</v>
      </c>
      <c r="G60" s="23" t="s">
        <v>49</v>
      </c>
      <c r="H60" s="27">
        <v>9</v>
      </c>
      <c r="I60" s="27" t="s">
        <v>25</v>
      </c>
      <c r="J60" s="27" t="s">
        <v>25</v>
      </c>
      <c r="K60" s="27">
        <v>7</v>
      </c>
      <c r="L60" s="71">
        <v>4.5</v>
      </c>
      <c r="M60" s="28">
        <f>ROUND(SUMPRODUCT(H60:L60,$H$8:$L$8)/100,1)</f>
        <v>5.7</v>
      </c>
      <c r="N60" s="29" t="str">
        <f t="shared" si="3"/>
        <v>C</v>
      </c>
      <c r="O60" s="30" t="str">
        <f t="shared" si="4"/>
        <v>Trung bình</v>
      </c>
      <c r="P60" s="31" t="str">
        <f t="shared" si="5"/>
        <v/>
      </c>
      <c r="Q60" s="32"/>
      <c r="R60" s="3"/>
      <c r="S60" s="21"/>
      <c r="T60" s="73" t="str">
        <f>IF(P60="Không đủ ĐKDT","Học lại",IF(P60="Đình chỉ thi","Học lại",IF(AND(MID(G60,2,2)&lt;"12",P60="Vắng"),"Thi lại",IF(P60="Vắng có phép", "Thi lại",IF(AND((MID(G60,2,2)&lt;"12"),M60&lt;4.5),"Thi lại",IF(AND((MID(G60,2,2)&lt;"17"),M60&lt;4),"Học lại",IF(AND((MID(G60,2,2)&gt;"16"),M60&lt;4),"Thi lại",IF(AND(MID(G60,2,2)&gt;"16",L60=0),"Thi lại",IF(AND((MID(G60,2,2)&lt;"12"),L60=0),"Thi lại",IF(AND((MID(G60,2,2)&lt;"17"),(MID(G60,2,2)&gt;"11"),L60=0),"Học lại","Đạt"))))))))))</f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15.75" customHeight="1">
      <c r="B61" s="22">
        <v>53</v>
      </c>
      <c r="C61" s="23" t="s">
        <v>653</v>
      </c>
      <c r="D61" s="24" t="s">
        <v>654</v>
      </c>
      <c r="E61" s="25" t="s">
        <v>655</v>
      </c>
      <c r="F61" s="26" t="s">
        <v>656</v>
      </c>
      <c r="G61" s="23" t="s">
        <v>57</v>
      </c>
      <c r="H61" s="27">
        <v>9</v>
      </c>
      <c r="I61" s="27" t="s">
        <v>25</v>
      </c>
      <c r="J61" s="27" t="s">
        <v>25</v>
      </c>
      <c r="K61" s="27">
        <v>7</v>
      </c>
      <c r="L61" s="71">
        <v>4.5</v>
      </c>
      <c r="M61" s="28">
        <f>ROUND(SUMPRODUCT(H61:L61,$H$8:$L$8)/100,1)</f>
        <v>5.7</v>
      </c>
      <c r="N61" s="29" t="str">
        <f t="shared" si="3"/>
        <v>C</v>
      </c>
      <c r="O61" s="30" t="str">
        <f t="shared" si="4"/>
        <v>Trung bình</v>
      </c>
      <c r="P61" s="31" t="str">
        <f t="shared" si="5"/>
        <v/>
      </c>
      <c r="Q61" s="32"/>
      <c r="R61" s="3"/>
      <c r="S61" s="21"/>
      <c r="T61" s="73" t="str">
        <f>IF(P61="Không đủ ĐKDT","Học lại",IF(P61="Đình chỉ thi","Học lại",IF(AND(MID(G61,2,2)&lt;"12",P61="Vắng"),"Thi lại",IF(P61="Vắng có phép", "Thi lại",IF(AND((MID(G61,2,2)&lt;"12"),M61&lt;4.5),"Thi lại",IF(AND((MID(G61,2,2)&lt;"17"),M61&lt;4),"Học lại",IF(AND((MID(G61,2,2)&gt;"16"),M61&lt;4),"Thi lại",IF(AND(MID(G61,2,2)&gt;"16",L61=0),"Thi lại",IF(AND((MID(G61,2,2)&lt;"12"),L61=0),"Thi lại",IF(AND((MID(G61,2,2)&lt;"17"),(MID(G61,2,2)&gt;"11"),L61=0),"Học lại","Đạt"))))))))))</f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15.75" customHeight="1">
      <c r="B62" s="22">
        <v>54</v>
      </c>
      <c r="C62" s="23" t="s">
        <v>657</v>
      </c>
      <c r="D62" s="24" t="s">
        <v>411</v>
      </c>
      <c r="E62" s="25" t="s">
        <v>658</v>
      </c>
      <c r="F62" s="26" t="s">
        <v>659</v>
      </c>
      <c r="G62" s="23" t="s">
        <v>53</v>
      </c>
      <c r="H62" s="27">
        <v>7</v>
      </c>
      <c r="I62" s="27" t="s">
        <v>25</v>
      </c>
      <c r="J62" s="27" t="s">
        <v>25</v>
      </c>
      <c r="K62" s="27">
        <v>7</v>
      </c>
      <c r="L62" s="71">
        <v>4.5</v>
      </c>
      <c r="M62" s="28">
        <f>ROUND(SUMPRODUCT(H62:L62,$H$8:$L$8)/100,1)</f>
        <v>5.5</v>
      </c>
      <c r="N62" s="29" t="str">
        <f t="shared" si="3"/>
        <v>C</v>
      </c>
      <c r="O62" s="30" t="str">
        <f t="shared" si="4"/>
        <v>Trung bình</v>
      </c>
      <c r="P62" s="31" t="str">
        <f t="shared" si="5"/>
        <v/>
      </c>
      <c r="Q62" s="32"/>
      <c r="R62" s="3"/>
      <c r="S62" s="21"/>
      <c r="T62" s="73" t="str">
        <f>IF(P62="Không đủ ĐKDT","Học lại",IF(P62="Đình chỉ thi","Học lại",IF(AND(MID(G62,2,2)&lt;"12",P62="Vắng"),"Thi lại",IF(P62="Vắng có phép", "Thi lại",IF(AND((MID(G62,2,2)&lt;"12"),M62&lt;4.5),"Thi lại",IF(AND((MID(G62,2,2)&lt;"17"),M62&lt;4),"Học lại",IF(AND((MID(G62,2,2)&gt;"16"),M62&lt;4),"Thi lại",IF(AND(MID(G62,2,2)&gt;"16",L62=0),"Thi lại",IF(AND((MID(G62,2,2)&lt;"12"),L62=0),"Thi lại",IF(AND((MID(G62,2,2)&lt;"17"),(MID(G62,2,2)&gt;"11"),L62=0),"Học lại","Đạt"))))))))))</f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5.75" customHeight="1">
      <c r="B63" s="22">
        <v>55</v>
      </c>
      <c r="C63" s="23" t="s">
        <v>660</v>
      </c>
      <c r="D63" s="24" t="s">
        <v>661</v>
      </c>
      <c r="E63" s="25" t="s">
        <v>658</v>
      </c>
      <c r="F63" s="26" t="s">
        <v>662</v>
      </c>
      <c r="G63" s="23" t="s">
        <v>49</v>
      </c>
      <c r="H63" s="27">
        <v>5</v>
      </c>
      <c r="I63" s="27" t="s">
        <v>25</v>
      </c>
      <c r="J63" s="27" t="s">
        <v>25</v>
      </c>
      <c r="K63" s="27">
        <v>7</v>
      </c>
      <c r="L63" s="71">
        <v>4.5</v>
      </c>
      <c r="M63" s="28">
        <f>ROUND(SUMPRODUCT(H63:L63,$H$8:$L$8)/100,1)</f>
        <v>5.3</v>
      </c>
      <c r="N63" s="29" t="str">
        <f t="shared" si="3"/>
        <v>D+</v>
      </c>
      <c r="O63" s="30" t="str">
        <f t="shared" si="4"/>
        <v>Trung bình yếu</v>
      </c>
      <c r="P63" s="31" t="str">
        <f t="shared" si="5"/>
        <v/>
      </c>
      <c r="Q63" s="32"/>
      <c r="R63" s="3"/>
      <c r="S63" s="21"/>
      <c r="T63" s="73" t="str">
        <f>IF(P63="Không đủ ĐKDT","Học lại",IF(P63="Đình chỉ thi","Học lại",IF(AND(MID(G63,2,2)&lt;"12",P63="Vắng"),"Thi lại",IF(P63="Vắng có phép", "Thi lại",IF(AND((MID(G63,2,2)&lt;"12"),M63&lt;4.5),"Thi lại",IF(AND((MID(G63,2,2)&lt;"17"),M63&lt;4),"Học lại",IF(AND((MID(G63,2,2)&gt;"16"),M63&lt;4),"Thi lại",IF(AND(MID(G63,2,2)&gt;"16",L63=0),"Thi lại",IF(AND((MID(G63,2,2)&lt;"12"),L63=0),"Thi lại",IF(AND((MID(G63,2,2)&lt;"17"),(MID(G63,2,2)&gt;"11"),L63=0),"Học lại","Đạt"))))))))))</f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5.75" customHeight="1">
      <c r="B64" s="22">
        <v>56</v>
      </c>
      <c r="C64" s="23" t="s">
        <v>663</v>
      </c>
      <c r="D64" s="24" t="s">
        <v>200</v>
      </c>
      <c r="E64" s="25" t="s">
        <v>664</v>
      </c>
      <c r="F64" s="26" t="s">
        <v>307</v>
      </c>
      <c r="G64" s="23" t="s">
        <v>57</v>
      </c>
      <c r="H64" s="27">
        <v>7</v>
      </c>
      <c r="I64" s="27" t="s">
        <v>25</v>
      </c>
      <c r="J64" s="27" t="s">
        <v>25</v>
      </c>
      <c r="K64" s="27">
        <v>7</v>
      </c>
      <c r="L64" s="71">
        <v>8</v>
      </c>
      <c r="M64" s="28">
        <f>ROUND(SUMPRODUCT(H64:L64,$H$8:$L$8)/100,1)</f>
        <v>7.6</v>
      </c>
      <c r="N64" s="29" t="str">
        <f t="shared" si="3"/>
        <v>B</v>
      </c>
      <c r="O64" s="30" t="str">
        <f t="shared" si="4"/>
        <v>Khá</v>
      </c>
      <c r="P64" s="31" t="str">
        <f t="shared" si="5"/>
        <v/>
      </c>
      <c r="Q64" s="32"/>
      <c r="R64" s="3"/>
      <c r="S64" s="21"/>
      <c r="T64" s="73" t="str">
        <f>IF(P64="Không đủ ĐKDT","Học lại",IF(P64="Đình chỉ thi","Học lại",IF(AND(MID(G64,2,2)&lt;"12",P64="Vắng"),"Thi lại",IF(P64="Vắng có phép", "Thi lại",IF(AND((MID(G64,2,2)&lt;"12"),M64&lt;4.5),"Thi lại",IF(AND((MID(G64,2,2)&lt;"17"),M64&lt;4),"Học lại",IF(AND((MID(G64,2,2)&gt;"16"),M64&lt;4),"Thi lại",IF(AND(MID(G64,2,2)&gt;"16",L64=0),"Thi lại",IF(AND((MID(G64,2,2)&lt;"12"),L64=0),"Thi lại",IF(AND((MID(G64,2,2)&lt;"17"),(MID(G64,2,2)&gt;"11"),L64=0),"Học lại","Đạt"))))))))))</f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 ht="15.75" customHeight="1">
      <c r="B65" s="22">
        <v>57</v>
      </c>
      <c r="C65" s="23" t="s">
        <v>665</v>
      </c>
      <c r="D65" s="24" t="s">
        <v>666</v>
      </c>
      <c r="E65" s="25" t="s">
        <v>667</v>
      </c>
      <c r="F65" s="26" t="s">
        <v>668</v>
      </c>
      <c r="G65" s="23" t="s">
        <v>114</v>
      </c>
      <c r="H65" s="27">
        <v>7</v>
      </c>
      <c r="I65" s="27" t="s">
        <v>25</v>
      </c>
      <c r="J65" s="27" t="s">
        <v>25</v>
      </c>
      <c r="K65" s="27">
        <v>7</v>
      </c>
      <c r="L65" s="71">
        <v>6.5</v>
      </c>
      <c r="M65" s="28">
        <f>ROUND(SUMPRODUCT(H65:L65,$H$8:$L$8)/100,1)</f>
        <v>6.7</v>
      </c>
      <c r="N65" s="29" t="str">
        <f t="shared" si="3"/>
        <v>C+</v>
      </c>
      <c r="O65" s="30" t="str">
        <f t="shared" si="4"/>
        <v>Trung bình</v>
      </c>
      <c r="P65" s="31" t="str">
        <f t="shared" si="5"/>
        <v/>
      </c>
      <c r="Q65" s="32"/>
      <c r="R65" s="3"/>
      <c r="S65" s="21"/>
      <c r="T65" s="73" t="str">
        <f>IF(P65="Không đủ ĐKDT","Học lại",IF(P65="Đình chỉ thi","Học lại",IF(AND(MID(G65,2,2)&lt;"12",P65="Vắng"),"Thi lại",IF(P65="Vắng có phép", "Thi lại",IF(AND((MID(G65,2,2)&lt;"12"),M65&lt;4.5),"Thi lại",IF(AND((MID(G65,2,2)&lt;"17"),M65&lt;4),"Học lại",IF(AND((MID(G65,2,2)&gt;"16"),M65&lt;4),"Thi lại",IF(AND(MID(G65,2,2)&gt;"16",L65=0),"Thi lại",IF(AND((MID(G65,2,2)&lt;"12"),L65=0),"Thi lại",IF(AND((MID(G65,2,2)&lt;"17"),(MID(G65,2,2)&gt;"11"),L65=0),"Học lại","Đạt"))))))))))</f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 ht="15.75" customHeight="1">
      <c r="B66" s="22">
        <v>58</v>
      </c>
      <c r="C66" s="23" t="s">
        <v>669</v>
      </c>
      <c r="D66" s="24" t="s">
        <v>670</v>
      </c>
      <c r="E66" s="25" t="s">
        <v>671</v>
      </c>
      <c r="F66" s="26" t="s">
        <v>672</v>
      </c>
      <c r="G66" s="23" t="s">
        <v>71</v>
      </c>
      <c r="H66" s="27">
        <v>7</v>
      </c>
      <c r="I66" s="27" t="s">
        <v>25</v>
      </c>
      <c r="J66" s="27" t="s">
        <v>25</v>
      </c>
      <c r="K66" s="27">
        <v>7</v>
      </c>
      <c r="L66" s="71">
        <v>5.5</v>
      </c>
      <c r="M66" s="28">
        <f>ROUND(SUMPRODUCT(H66:L66,$H$8:$L$8)/100,1)</f>
        <v>6.1</v>
      </c>
      <c r="N66" s="29" t="str">
        <f t="shared" si="3"/>
        <v>C</v>
      </c>
      <c r="O66" s="30" t="str">
        <f t="shared" si="4"/>
        <v>Trung bình</v>
      </c>
      <c r="P66" s="31" t="str">
        <f t="shared" si="5"/>
        <v/>
      </c>
      <c r="Q66" s="32"/>
      <c r="R66" s="3"/>
      <c r="S66" s="21"/>
      <c r="T66" s="73" t="str">
        <f>IF(P66="Không đủ ĐKDT","Học lại",IF(P66="Đình chỉ thi","Học lại",IF(AND(MID(G66,2,2)&lt;"12",P66="Vắng"),"Thi lại",IF(P66="Vắng có phép", "Thi lại",IF(AND((MID(G66,2,2)&lt;"12"),M66&lt;4.5),"Thi lại",IF(AND((MID(G66,2,2)&lt;"17"),M66&lt;4),"Học lại",IF(AND((MID(G66,2,2)&gt;"16"),M66&lt;4),"Thi lại",IF(AND(MID(G66,2,2)&gt;"16",L66=0),"Thi lại",IF(AND((MID(G66,2,2)&lt;"12"),L66=0),"Thi lại",IF(AND((MID(G66,2,2)&lt;"17"),(MID(G66,2,2)&gt;"11"),L66=0),"Học lại","Đạt"))))))))))</f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 ht="15.75" customHeight="1">
      <c r="B67" s="22">
        <v>59</v>
      </c>
      <c r="C67" s="23" t="s">
        <v>673</v>
      </c>
      <c r="D67" s="24" t="s">
        <v>257</v>
      </c>
      <c r="E67" s="25" t="s">
        <v>674</v>
      </c>
      <c r="F67" s="26" t="s">
        <v>675</v>
      </c>
      <c r="G67" s="23" t="s">
        <v>49</v>
      </c>
      <c r="H67" s="27">
        <v>6</v>
      </c>
      <c r="I67" s="27" t="s">
        <v>25</v>
      </c>
      <c r="J67" s="27" t="s">
        <v>25</v>
      </c>
      <c r="K67" s="27">
        <v>7</v>
      </c>
      <c r="L67" s="71">
        <v>5</v>
      </c>
      <c r="M67" s="28">
        <f>ROUND(SUMPRODUCT(H67:L67,$H$8:$L$8)/100,1)</f>
        <v>5.7</v>
      </c>
      <c r="N67" s="29" t="str">
        <f t="shared" si="3"/>
        <v>C</v>
      </c>
      <c r="O67" s="30" t="str">
        <f t="shared" si="4"/>
        <v>Trung bình</v>
      </c>
      <c r="P67" s="31" t="str">
        <f t="shared" si="5"/>
        <v/>
      </c>
      <c r="Q67" s="32"/>
      <c r="R67" s="3"/>
      <c r="S67" s="21"/>
      <c r="T67" s="73" t="str">
        <f>IF(P67="Không đủ ĐKDT","Học lại",IF(P67="Đình chỉ thi","Học lại",IF(AND(MID(G67,2,2)&lt;"12",P67="Vắng"),"Thi lại",IF(P67="Vắng có phép", "Thi lại",IF(AND((MID(G67,2,2)&lt;"12"),M67&lt;4.5),"Thi lại",IF(AND((MID(G67,2,2)&lt;"17"),M67&lt;4),"Học lại",IF(AND((MID(G67,2,2)&gt;"16"),M67&lt;4),"Thi lại",IF(AND(MID(G67,2,2)&gt;"16",L67=0),"Thi lại",IF(AND((MID(G67,2,2)&lt;"12"),L67=0),"Thi lại",IF(AND((MID(G67,2,2)&lt;"17"),(MID(G67,2,2)&gt;"11"),L67=0),"Học lại","Đạt"))))))))))</f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 ht="15.75" customHeight="1">
      <c r="B68" s="22">
        <v>60</v>
      </c>
      <c r="C68" s="23" t="s">
        <v>676</v>
      </c>
      <c r="D68" s="24" t="s">
        <v>677</v>
      </c>
      <c r="E68" s="25" t="s">
        <v>678</v>
      </c>
      <c r="F68" s="26" t="s">
        <v>679</v>
      </c>
      <c r="G68" s="23" t="s">
        <v>114</v>
      </c>
      <c r="H68" s="27">
        <v>9</v>
      </c>
      <c r="I68" s="27" t="s">
        <v>25</v>
      </c>
      <c r="J68" s="27" t="s">
        <v>25</v>
      </c>
      <c r="K68" s="27">
        <v>7</v>
      </c>
      <c r="L68" s="71">
        <v>4</v>
      </c>
      <c r="M68" s="28">
        <f>ROUND(SUMPRODUCT(H68:L68,$H$8:$L$8)/100,1)</f>
        <v>5.4</v>
      </c>
      <c r="N68" s="29" t="str">
        <f t="shared" si="3"/>
        <v>D+</v>
      </c>
      <c r="O68" s="30" t="str">
        <f t="shared" si="4"/>
        <v>Trung bình yếu</v>
      </c>
      <c r="P68" s="31" t="str">
        <f t="shared" si="5"/>
        <v/>
      </c>
      <c r="Q68" s="32"/>
      <c r="R68" s="3"/>
      <c r="S68" s="21"/>
      <c r="T68" s="73" t="str">
        <f>IF(P68="Không đủ ĐKDT","Học lại",IF(P68="Đình chỉ thi","Học lại",IF(AND(MID(G68,2,2)&lt;"12",P68="Vắng"),"Thi lại",IF(P68="Vắng có phép", "Thi lại",IF(AND((MID(G68,2,2)&lt;"12"),M68&lt;4.5),"Thi lại",IF(AND((MID(G68,2,2)&lt;"17"),M68&lt;4),"Học lại",IF(AND((MID(G68,2,2)&gt;"16"),M68&lt;4),"Thi lại",IF(AND(MID(G68,2,2)&gt;"16",L68=0),"Thi lại",IF(AND((MID(G68,2,2)&lt;"12"),L68=0),"Thi lại",IF(AND((MID(G68,2,2)&lt;"17"),(MID(G68,2,2)&gt;"11"),L68=0),"Học lại","Đạt"))))))))))</f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 ht="15.75" customHeight="1">
      <c r="B69" s="22">
        <v>61</v>
      </c>
      <c r="C69" s="23" t="s">
        <v>680</v>
      </c>
      <c r="D69" s="24" t="s">
        <v>681</v>
      </c>
      <c r="E69" s="25" t="s">
        <v>682</v>
      </c>
      <c r="F69" s="26" t="s">
        <v>683</v>
      </c>
      <c r="G69" s="23" t="s">
        <v>57</v>
      </c>
      <c r="H69" s="27">
        <v>6</v>
      </c>
      <c r="I69" s="27" t="s">
        <v>25</v>
      </c>
      <c r="J69" s="27" t="s">
        <v>25</v>
      </c>
      <c r="K69" s="27">
        <v>7</v>
      </c>
      <c r="L69" s="71">
        <v>6</v>
      </c>
      <c r="M69" s="28">
        <f>ROUND(SUMPRODUCT(H69:L69,$H$8:$L$8)/100,1)</f>
        <v>6.3</v>
      </c>
      <c r="N69" s="29" t="str">
        <f t="shared" si="3"/>
        <v>C</v>
      </c>
      <c r="O69" s="30" t="str">
        <f t="shared" si="4"/>
        <v>Trung bình</v>
      </c>
      <c r="P69" s="31" t="str">
        <f t="shared" si="5"/>
        <v/>
      </c>
      <c r="Q69" s="32"/>
      <c r="R69" s="3"/>
      <c r="S69" s="21"/>
      <c r="T69" s="73" t="str">
        <f>IF(P69="Không đủ ĐKDT","Học lại",IF(P69="Đình chỉ thi","Học lại",IF(AND(MID(G69,2,2)&lt;"12",P69="Vắng"),"Thi lại",IF(P69="Vắng có phép", "Thi lại",IF(AND((MID(G69,2,2)&lt;"12"),M69&lt;4.5),"Thi lại",IF(AND((MID(G69,2,2)&lt;"17"),M69&lt;4),"Học lại",IF(AND((MID(G69,2,2)&gt;"16"),M69&lt;4),"Thi lại",IF(AND(MID(G69,2,2)&gt;"16",L69=0),"Thi lại",IF(AND((MID(G69,2,2)&lt;"12"),L69=0),"Thi lại",IF(AND((MID(G69,2,2)&lt;"17"),(MID(G69,2,2)&gt;"11"),L69=0),"Học lại","Đạt"))))))))))</f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 ht="15.75" customHeight="1">
      <c r="B70" s="22">
        <v>62</v>
      </c>
      <c r="C70" s="23" t="s">
        <v>684</v>
      </c>
      <c r="D70" s="24" t="s">
        <v>685</v>
      </c>
      <c r="E70" s="25" t="s">
        <v>686</v>
      </c>
      <c r="F70" s="26" t="s">
        <v>687</v>
      </c>
      <c r="G70" s="23" t="s">
        <v>49</v>
      </c>
      <c r="H70" s="27">
        <v>6</v>
      </c>
      <c r="I70" s="27" t="s">
        <v>25</v>
      </c>
      <c r="J70" s="27" t="s">
        <v>25</v>
      </c>
      <c r="K70" s="27">
        <v>6</v>
      </c>
      <c r="L70" s="71">
        <v>7.5</v>
      </c>
      <c r="M70" s="28">
        <f>ROUND(SUMPRODUCT(H70:L70,$H$8:$L$8)/100,1)</f>
        <v>6.9</v>
      </c>
      <c r="N70" s="29" t="str">
        <f t="shared" si="3"/>
        <v>C+</v>
      </c>
      <c r="O70" s="30" t="str">
        <f t="shared" si="4"/>
        <v>Trung bình</v>
      </c>
      <c r="P70" s="31" t="str">
        <f t="shared" si="5"/>
        <v/>
      </c>
      <c r="Q70" s="32"/>
      <c r="R70" s="3"/>
      <c r="S70" s="21"/>
      <c r="T70" s="73" t="str">
        <f>IF(P70="Không đủ ĐKDT","Học lại",IF(P70="Đình chỉ thi","Học lại",IF(AND(MID(G70,2,2)&lt;"12",P70="Vắng"),"Thi lại",IF(P70="Vắng có phép", "Thi lại",IF(AND((MID(G70,2,2)&lt;"12"),M70&lt;4.5),"Thi lại",IF(AND((MID(G70,2,2)&lt;"17"),M70&lt;4),"Học lại",IF(AND((MID(G70,2,2)&gt;"16"),M70&lt;4),"Thi lại",IF(AND(MID(G70,2,2)&gt;"16",L70=0),"Thi lại",IF(AND((MID(G70,2,2)&lt;"12"),L70=0),"Thi lại",IF(AND((MID(G70,2,2)&lt;"17"),(MID(G70,2,2)&gt;"11"),L70=0),"Học lại","Đạt"))))))))))</f>
        <v>Đạt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 ht="15.75" customHeight="1">
      <c r="B71" s="22">
        <v>63</v>
      </c>
      <c r="C71" s="23" t="s">
        <v>688</v>
      </c>
      <c r="D71" s="24" t="s">
        <v>689</v>
      </c>
      <c r="E71" s="25" t="s">
        <v>502</v>
      </c>
      <c r="F71" s="26" t="s">
        <v>690</v>
      </c>
      <c r="G71" s="23" t="s">
        <v>49</v>
      </c>
      <c r="H71" s="27">
        <v>6</v>
      </c>
      <c r="I71" s="27" t="s">
        <v>25</v>
      </c>
      <c r="J71" s="27" t="s">
        <v>25</v>
      </c>
      <c r="K71" s="27">
        <v>7</v>
      </c>
      <c r="L71" s="71">
        <v>6</v>
      </c>
      <c r="M71" s="28">
        <f>ROUND(SUMPRODUCT(H71:L71,$H$8:$L$8)/100,1)</f>
        <v>6.3</v>
      </c>
      <c r="N71" s="29" t="str">
        <f t="shared" si="3"/>
        <v>C</v>
      </c>
      <c r="O71" s="30" t="str">
        <f t="shared" si="4"/>
        <v>Trung bình</v>
      </c>
      <c r="P71" s="31" t="str">
        <f t="shared" si="5"/>
        <v/>
      </c>
      <c r="Q71" s="32"/>
      <c r="R71" s="3"/>
      <c r="S71" s="21"/>
      <c r="T71" s="73" t="str">
        <f>IF(P71="Không đủ ĐKDT","Học lại",IF(P71="Đình chỉ thi","Học lại",IF(AND(MID(G71,2,2)&lt;"12",P71="Vắng"),"Thi lại",IF(P71="Vắng có phép", "Thi lại",IF(AND((MID(G71,2,2)&lt;"12"),M71&lt;4.5),"Thi lại",IF(AND((MID(G71,2,2)&lt;"17"),M71&lt;4),"Học lại",IF(AND((MID(G71,2,2)&gt;"16"),M71&lt;4),"Thi lại",IF(AND(MID(G71,2,2)&gt;"16",L71=0),"Thi lại",IF(AND((MID(G71,2,2)&lt;"12"),L71=0),"Thi lại",IF(AND((MID(G71,2,2)&lt;"17"),(MID(G71,2,2)&gt;"11"),L71=0),"Học lại","Đạt"))))))))))</f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 ht="15.75" customHeight="1">
      <c r="B72" s="22">
        <v>64</v>
      </c>
      <c r="C72" s="23" t="s">
        <v>691</v>
      </c>
      <c r="D72" s="24" t="s">
        <v>692</v>
      </c>
      <c r="E72" s="25" t="s">
        <v>270</v>
      </c>
      <c r="F72" s="26" t="s">
        <v>693</v>
      </c>
      <c r="G72" s="23" t="s">
        <v>91</v>
      </c>
      <c r="H72" s="27">
        <v>9</v>
      </c>
      <c r="I72" s="27" t="s">
        <v>25</v>
      </c>
      <c r="J72" s="27" t="s">
        <v>25</v>
      </c>
      <c r="K72" s="27">
        <v>8</v>
      </c>
      <c r="L72" s="71">
        <v>5.5</v>
      </c>
      <c r="M72" s="28">
        <f>ROUND(SUMPRODUCT(H72:L72,$H$8:$L$8)/100,1)</f>
        <v>6.6</v>
      </c>
      <c r="N72" s="29" t="str">
        <f t="shared" si="3"/>
        <v>C+</v>
      </c>
      <c r="O72" s="30" t="str">
        <f t="shared" si="4"/>
        <v>Trung bình</v>
      </c>
      <c r="P72" s="31" t="str">
        <f t="shared" si="5"/>
        <v/>
      </c>
      <c r="Q72" s="32"/>
      <c r="R72" s="3"/>
      <c r="S72" s="21"/>
      <c r="T72" s="73" t="str">
        <f>IF(P72="Không đủ ĐKDT","Học lại",IF(P72="Đình chỉ thi","Học lại",IF(AND(MID(G72,2,2)&lt;"12",P72="Vắng"),"Thi lại",IF(P72="Vắng có phép", "Thi lại",IF(AND((MID(G72,2,2)&lt;"12"),M72&lt;4.5),"Thi lại",IF(AND((MID(G72,2,2)&lt;"17"),M72&lt;4),"Học lại",IF(AND((MID(G72,2,2)&gt;"16"),M72&lt;4),"Thi lại",IF(AND(MID(G72,2,2)&gt;"16",L72=0),"Thi lại",IF(AND((MID(G72,2,2)&lt;"12"),L72=0),"Thi lại",IF(AND((MID(G72,2,2)&lt;"17"),(MID(G72,2,2)&gt;"11"),L72=0),"Học lại","Đạt"))))))))))</f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 ht="15.75" customHeight="1">
      <c r="B73" s="22">
        <v>65</v>
      </c>
      <c r="C73" s="23" t="s">
        <v>694</v>
      </c>
      <c r="D73" s="24" t="s">
        <v>265</v>
      </c>
      <c r="E73" s="25" t="s">
        <v>695</v>
      </c>
      <c r="F73" s="26" t="s">
        <v>696</v>
      </c>
      <c r="G73" s="23" t="s">
        <v>91</v>
      </c>
      <c r="H73" s="27">
        <v>7</v>
      </c>
      <c r="I73" s="27" t="s">
        <v>25</v>
      </c>
      <c r="J73" s="27" t="s">
        <v>25</v>
      </c>
      <c r="K73" s="27">
        <v>8</v>
      </c>
      <c r="L73" s="71">
        <v>6.5</v>
      </c>
      <c r="M73" s="28">
        <f>ROUND(SUMPRODUCT(H73:L73,$H$8:$L$8)/100,1)</f>
        <v>7</v>
      </c>
      <c r="N73" s="29" t="str">
        <f t="shared" si="3"/>
        <v>B</v>
      </c>
      <c r="O73" s="30" t="str">
        <f t="shared" si="4"/>
        <v>Khá</v>
      </c>
      <c r="P73" s="31" t="str">
        <f t="shared" si="5"/>
        <v/>
      </c>
      <c r="Q73" s="32"/>
      <c r="R73" s="3"/>
      <c r="S73" s="21"/>
      <c r="T73" s="73" t="str">
        <f>IF(P73="Không đủ ĐKDT","Học lại",IF(P73="Đình chỉ thi","Học lại",IF(AND(MID(G73,2,2)&lt;"12",P73="Vắng"),"Thi lại",IF(P73="Vắng có phép", "Thi lại",IF(AND((MID(G73,2,2)&lt;"12"),M73&lt;4.5),"Thi lại",IF(AND((MID(G73,2,2)&lt;"17"),M73&lt;4),"Học lại",IF(AND((MID(G73,2,2)&gt;"16"),M73&lt;4),"Thi lại",IF(AND(MID(G73,2,2)&gt;"16",L73=0),"Thi lại",IF(AND((MID(G73,2,2)&lt;"12"),L73=0),"Thi lại",IF(AND((MID(G73,2,2)&lt;"17"),(MID(G73,2,2)&gt;"11"),L73=0),"Học lại","Đạt"))))))))))</f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 ht="15.75" customHeight="1">
      <c r="B74" s="22">
        <v>66</v>
      </c>
      <c r="C74" s="23" t="s">
        <v>697</v>
      </c>
      <c r="D74" s="24" t="s">
        <v>698</v>
      </c>
      <c r="E74" s="25" t="s">
        <v>699</v>
      </c>
      <c r="F74" s="26" t="s">
        <v>700</v>
      </c>
      <c r="G74" s="23" t="s">
        <v>114</v>
      </c>
      <c r="H74" s="27">
        <v>9</v>
      </c>
      <c r="I74" s="27" t="s">
        <v>25</v>
      </c>
      <c r="J74" s="27" t="s">
        <v>25</v>
      </c>
      <c r="K74" s="27">
        <v>8</v>
      </c>
      <c r="L74" s="71">
        <v>6</v>
      </c>
      <c r="M74" s="28">
        <f>ROUND(SUMPRODUCT(H74:L74,$H$8:$L$8)/100,1)</f>
        <v>6.9</v>
      </c>
      <c r="N74" s="29" t="str">
        <f t="shared" si="3"/>
        <v>C+</v>
      </c>
      <c r="O74" s="30" t="str">
        <f t="shared" si="4"/>
        <v>Trung bình</v>
      </c>
      <c r="P74" s="31" t="str">
        <f t="shared" si="5"/>
        <v/>
      </c>
      <c r="Q74" s="32"/>
      <c r="R74" s="3"/>
      <c r="S74" s="21"/>
      <c r="T74" s="73" t="str">
        <f>IF(P74="Không đủ ĐKDT","Học lại",IF(P74="Đình chỉ thi","Học lại",IF(AND(MID(G74,2,2)&lt;"12",P74="Vắng"),"Thi lại",IF(P74="Vắng có phép", "Thi lại",IF(AND((MID(G74,2,2)&lt;"12"),M74&lt;4.5),"Thi lại",IF(AND((MID(G74,2,2)&lt;"17"),M74&lt;4),"Học lại",IF(AND((MID(G74,2,2)&gt;"16"),M74&lt;4),"Thi lại",IF(AND(MID(G74,2,2)&gt;"16",L74=0),"Thi lại",IF(AND((MID(G74,2,2)&lt;"12"),L74=0),"Thi lại",IF(AND((MID(G74,2,2)&lt;"17"),(MID(G74,2,2)&gt;"11"),L74=0),"Học lại","Đạt"))))))))))</f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 ht="9" customHeight="1">
      <c r="A75" s="2"/>
      <c r="B75" s="33"/>
      <c r="C75" s="34"/>
      <c r="D75" s="34"/>
      <c r="E75" s="35"/>
      <c r="F75" s="35"/>
      <c r="G75" s="35"/>
      <c r="H75" s="36"/>
      <c r="I75" s="37"/>
      <c r="J75" s="37"/>
      <c r="K75" s="38"/>
      <c r="L75" s="38"/>
      <c r="M75" s="38"/>
      <c r="N75" s="38"/>
      <c r="O75" s="38"/>
      <c r="P75" s="38"/>
      <c r="Q75" s="38"/>
      <c r="R75" s="3"/>
    </row>
    <row r="76" spans="1:35" ht="16.5">
      <c r="A76" s="2"/>
      <c r="B76" s="81" t="s">
        <v>26</v>
      </c>
      <c r="C76" s="81"/>
      <c r="D76" s="34"/>
      <c r="E76" s="35"/>
      <c r="F76" s="35"/>
      <c r="G76" s="35"/>
      <c r="H76" s="36"/>
      <c r="I76" s="37"/>
      <c r="J76" s="37"/>
      <c r="K76" s="38"/>
      <c r="L76" s="38"/>
      <c r="M76" s="38"/>
      <c r="N76" s="38"/>
      <c r="O76" s="38"/>
      <c r="P76" s="38"/>
      <c r="Q76" s="38"/>
      <c r="R76" s="3"/>
    </row>
    <row r="77" spans="1:35" ht="16.5" customHeight="1">
      <c r="A77" s="2"/>
      <c r="B77" s="39" t="s">
        <v>27</v>
      </c>
      <c r="C77" s="39"/>
      <c r="D77" s="40">
        <f>+$W$7</f>
        <v>66</v>
      </c>
      <c r="E77" s="41" t="s">
        <v>28</v>
      </c>
      <c r="F77" s="76" t="s">
        <v>29</v>
      </c>
      <c r="G77" s="76"/>
      <c r="H77" s="76"/>
      <c r="I77" s="76"/>
      <c r="J77" s="76"/>
      <c r="K77" s="76"/>
      <c r="L77" s="42">
        <f>$W$7 -COUNTIF($P$8:$P$233,"Vắng") -COUNTIF($P$8:$P$233,"Vắng có phép") - COUNTIF($P$8:$P$233,"Đình chỉ thi") - COUNTIF($P$8:$P$233,"Không đủ ĐKDT")</f>
        <v>65</v>
      </c>
      <c r="M77" s="42"/>
      <c r="N77" s="42"/>
      <c r="O77" s="43"/>
      <c r="P77" s="44" t="s">
        <v>28</v>
      </c>
      <c r="Q77" s="43"/>
      <c r="R77" s="3"/>
    </row>
    <row r="78" spans="1:35" ht="16.5" customHeight="1">
      <c r="A78" s="2"/>
      <c r="B78" s="39" t="s">
        <v>30</v>
      </c>
      <c r="C78" s="39"/>
      <c r="D78" s="40">
        <f>+$AH$7</f>
        <v>65</v>
      </c>
      <c r="E78" s="41" t="s">
        <v>28</v>
      </c>
      <c r="F78" s="76" t="s">
        <v>31</v>
      </c>
      <c r="G78" s="76"/>
      <c r="H78" s="76"/>
      <c r="I78" s="76"/>
      <c r="J78" s="76"/>
      <c r="K78" s="76"/>
      <c r="L78" s="45">
        <f>COUNTIF($P$8:$P$109,"Vắng")</f>
        <v>0</v>
      </c>
      <c r="M78" s="45"/>
      <c r="N78" s="45"/>
      <c r="O78" s="46"/>
      <c r="P78" s="44" t="s">
        <v>28</v>
      </c>
      <c r="Q78" s="46"/>
      <c r="R78" s="3"/>
    </row>
    <row r="79" spans="1:35" ht="16.5" customHeight="1">
      <c r="A79" s="2"/>
      <c r="B79" s="39" t="s">
        <v>39</v>
      </c>
      <c r="C79" s="39"/>
      <c r="D79" s="49">
        <f>COUNTIF(T9:T74,"Học lại")</f>
        <v>1</v>
      </c>
      <c r="E79" s="41" t="s">
        <v>28</v>
      </c>
      <c r="F79" s="76" t="s">
        <v>40</v>
      </c>
      <c r="G79" s="76"/>
      <c r="H79" s="76"/>
      <c r="I79" s="76"/>
      <c r="J79" s="76"/>
      <c r="K79" s="76"/>
      <c r="L79" s="42">
        <f>COUNTIF($P$8:$P$109,"Vắng có phép")</f>
        <v>0</v>
      </c>
      <c r="M79" s="42"/>
      <c r="N79" s="42"/>
      <c r="O79" s="43"/>
      <c r="P79" s="44" t="s">
        <v>28</v>
      </c>
      <c r="Q79" s="43"/>
      <c r="R79" s="3"/>
    </row>
    <row r="80" spans="1:35" ht="3" customHeight="1">
      <c r="A80" s="2"/>
      <c r="B80" s="33"/>
      <c r="C80" s="34"/>
      <c r="D80" s="34"/>
      <c r="E80" s="35"/>
      <c r="F80" s="35"/>
      <c r="G80" s="35"/>
      <c r="H80" s="36"/>
      <c r="I80" s="37"/>
      <c r="J80" s="37"/>
      <c r="K80" s="38"/>
      <c r="L80" s="38"/>
      <c r="M80" s="38"/>
      <c r="N80" s="38"/>
      <c r="O80" s="38"/>
      <c r="P80" s="38"/>
      <c r="Q80" s="38"/>
      <c r="R80" s="3"/>
    </row>
    <row r="81" spans="2:18">
      <c r="B81" s="68" t="s">
        <v>41</v>
      </c>
      <c r="C81" s="68"/>
      <c r="D81" s="69">
        <f>COUNTIF(T9:T74,"Thi lại")</f>
        <v>0</v>
      </c>
      <c r="E81" s="70" t="s">
        <v>28</v>
      </c>
      <c r="F81" s="3"/>
      <c r="G81" s="3"/>
      <c r="H81" s="3"/>
      <c r="I81" s="3"/>
      <c r="J81" s="77"/>
      <c r="K81" s="77"/>
      <c r="L81" s="77"/>
      <c r="M81" s="77"/>
      <c r="N81" s="77"/>
      <c r="O81" s="77"/>
      <c r="P81" s="77"/>
      <c r="Q81" s="77"/>
      <c r="R81" s="3"/>
    </row>
    <row r="82" spans="2:18" ht="24.75" customHeight="1">
      <c r="B82" s="68"/>
      <c r="C82" s="68"/>
      <c r="D82" s="69"/>
      <c r="E82" s="70"/>
      <c r="F82" s="3"/>
      <c r="G82" s="3"/>
      <c r="H82" s="3"/>
      <c r="I82" s="3"/>
      <c r="J82" s="77" t="s">
        <v>862</v>
      </c>
      <c r="K82" s="77"/>
      <c r="L82" s="77"/>
      <c r="M82" s="77"/>
      <c r="N82" s="77"/>
      <c r="O82" s="77"/>
      <c r="P82" s="77"/>
      <c r="Q82" s="77"/>
      <c r="R82" s="3"/>
    </row>
  </sheetData>
  <sheetProtection formatCells="0" formatColumns="0" formatRows="0" insertColumns="0" insertRows="0" insertHyperlinks="0" deleteColumns="0" deleteRows="0" sort="0" autoFilter="0" pivotTables="0"/>
  <autoFilter ref="A7:AI74">
    <filterColumn colId="3" showButton="0"/>
  </autoFilter>
  <sortState ref="B9:U74">
    <sortCondition ref="B9:B74"/>
  </sortState>
  <mergeCells count="40">
    <mergeCell ref="B1:G1"/>
    <mergeCell ref="H1:Q1"/>
    <mergeCell ref="B2:G2"/>
    <mergeCell ref="H2:Q2"/>
    <mergeCell ref="U3:U6"/>
    <mergeCell ref="I6:I7"/>
    <mergeCell ref="J6:J7"/>
    <mergeCell ref="K6:K7"/>
    <mergeCell ref="B3:C3"/>
    <mergeCell ref="D3:K3"/>
    <mergeCell ref="L3:Q3"/>
    <mergeCell ref="O6:O7"/>
    <mergeCell ref="P6:P8"/>
    <mergeCell ref="Q6:Q8"/>
    <mergeCell ref="M6:M8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V3:V6"/>
    <mergeCell ref="W3:W6"/>
    <mergeCell ref="X3:AA5"/>
    <mergeCell ref="AB3:AC5"/>
    <mergeCell ref="AD3:AE5"/>
    <mergeCell ref="AF3:AG5"/>
    <mergeCell ref="N6:N7"/>
    <mergeCell ref="F78:K78"/>
    <mergeCell ref="F79:K79"/>
    <mergeCell ref="J81:Q81"/>
    <mergeCell ref="J82:Q82"/>
    <mergeCell ref="F77:K77"/>
    <mergeCell ref="L6:L7"/>
    <mergeCell ref="B8:G8"/>
    <mergeCell ref="B76:C76"/>
  </mergeCells>
  <conditionalFormatting sqref="H9:L74">
    <cfRule type="cellIs" dxfId="26" priority="13" operator="greaterThan">
      <formula>10</formula>
    </cfRule>
  </conditionalFormatting>
  <conditionalFormatting sqref="L9:L74">
    <cfRule type="cellIs" dxfId="25" priority="5" operator="greaterThan">
      <formula>10</formula>
    </cfRule>
    <cfRule type="cellIs" dxfId="24" priority="6" operator="greaterThan">
      <formula>10</formula>
    </cfRule>
    <cfRule type="cellIs" dxfId="23" priority="7" operator="greaterThan">
      <formula>10</formula>
    </cfRule>
    <cfRule type="cellIs" dxfId="22" priority="8" operator="greaterThan">
      <formula>10</formula>
    </cfRule>
    <cfRule type="cellIs" dxfId="21" priority="9" operator="greaterThan">
      <formula>10</formula>
    </cfRule>
    <cfRule type="cellIs" dxfId="20" priority="10" operator="greaterThan">
      <formula>10</formula>
    </cfRule>
  </conditionalFormatting>
  <conditionalFormatting sqref="H9:K74">
    <cfRule type="cellIs" dxfId="19" priority="3" operator="greaterThan">
      <formula>10</formula>
    </cfRule>
  </conditionalFormatting>
  <conditionalFormatting sqref="C1:C1048576">
    <cfRule type="duplicateValues" dxfId="18" priority="19"/>
  </conditionalFormatting>
  <dataValidations count="1">
    <dataValidation allowBlank="1" showInputMessage="1" showErrorMessage="1" errorTitle="Không xóa dữ liệu" error="Không xóa dữ liệu" prompt="Không xóa dữ liệu" sqref="T9:T74 D79 U2:AI7"/>
  </dataValidations>
  <pageMargins left="0.17" right="3.937007874015748E-2" top="0.23622047244094491" bottom="0.35433070866141736" header="0.15748031496062992" footer="0.11811023622047245"/>
  <pageSetup paperSize="9" scale="95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dimension ref="A1:AI84"/>
  <sheetViews>
    <sheetView zoomScale="130" zoomScaleNormal="130" workbookViewId="0">
      <pane ySplit="2" topLeftCell="A81" activePane="bottomLeft" state="frozen"/>
      <selection activeCell="O5" sqref="L1:O1048576"/>
      <selection pane="bottomLeft" activeCell="A85" sqref="A85:XFD94"/>
    </sheetView>
  </sheetViews>
  <sheetFormatPr defaultColWidth="9" defaultRowHeight="15.75"/>
  <cols>
    <col min="1" max="1" width="1.5" style="1" customWidth="1"/>
    <col min="2" max="2" width="4" style="1" customWidth="1"/>
    <col min="3" max="3" width="11.375" style="1" customWidth="1"/>
    <col min="4" max="4" width="15.125" style="1" customWidth="1"/>
    <col min="5" max="5" width="12" style="1" customWidth="1"/>
    <col min="6" max="6" width="1.75" style="1" hidden="1" customWidth="1"/>
    <col min="7" max="7" width="11.87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2.7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>
      <c r="B1" s="94" t="s">
        <v>0</v>
      </c>
      <c r="C1" s="94"/>
      <c r="D1" s="94"/>
      <c r="E1" s="94"/>
      <c r="F1" s="94"/>
      <c r="G1" s="94"/>
      <c r="H1" s="95" t="s">
        <v>861</v>
      </c>
      <c r="I1" s="95"/>
      <c r="J1" s="95"/>
      <c r="K1" s="95"/>
      <c r="L1" s="95"/>
      <c r="M1" s="95"/>
      <c r="N1" s="95"/>
      <c r="O1" s="95"/>
      <c r="P1" s="95"/>
      <c r="Q1" s="95"/>
      <c r="R1" s="3"/>
    </row>
    <row r="2" spans="2:35" ht="25.5" customHeight="1">
      <c r="B2" s="96" t="s">
        <v>1</v>
      </c>
      <c r="C2" s="96"/>
      <c r="D2" s="96"/>
      <c r="E2" s="96"/>
      <c r="F2" s="96"/>
      <c r="G2" s="96"/>
      <c r="H2" s="97" t="s">
        <v>42</v>
      </c>
      <c r="I2" s="97"/>
      <c r="J2" s="97"/>
      <c r="K2" s="97"/>
      <c r="L2" s="97"/>
      <c r="M2" s="97"/>
      <c r="N2" s="97"/>
      <c r="O2" s="97"/>
      <c r="P2" s="97"/>
      <c r="Q2" s="97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>
      <c r="B3" s="98" t="s">
        <v>2</v>
      </c>
      <c r="C3" s="98"/>
      <c r="D3" s="99" t="s">
        <v>43</v>
      </c>
      <c r="E3" s="99"/>
      <c r="F3" s="99"/>
      <c r="G3" s="99"/>
      <c r="H3" s="99"/>
      <c r="I3" s="99"/>
      <c r="J3" s="99"/>
      <c r="K3" s="99"/>
      <c r="L3" s="100" t="s">
        <v>44</v>
      </c>
      <c r="M3" s="100"/>
      <c r="N3" s="100"/>
      <c r="O3" s="100"/>
      <c r="P3" s="100"/>
      <c r="Q3" s="100"/>
      <c r="T3" s="51"/>
      <c r="U3" s="82" t="s">
        <v>38</v>
      </c>
      <c r="V3" s="82" t="s">
        <v>8</v>
      </c>
      <c r="W3" s="82" t="s">
        <v>37</v>
      </c>
      <c r="X3" s="82" t="s">
        <v>36</v>
      </c>
      <c r="Y3" s="82"/>
      <c r="Z3" s="82"/>
      <c r="AA3" s="82"/>
      <c r="AB3" s="82" t="s">
        <v>35</v>
      </c>
      <c r="AC3" s="82"/>
      <c r="AD3" s="82" t="s">
        <v>33</v>
      </c>
      <c r="AE3" s="82"/>
      <c r="AF3" s="82" t="s">
        <v>34</v>
      </c>
      <c r="AG3" s="82"/>
      <c r="AH3" s="82" t="s">
        <v>32</v>
      </c>
      <c r="AI3" s="82"/>
    </row>
    <row r="4" spans="2:35" ht="17.25" customHeight="1">
      <c r="B4" s="83" t="s">
        <v>3</v>
      </c>
      <c r="C4" s="83"/>
      <c r="D4" s="6">
        <v>2</v>
      </c>
      <c r="G4" s="84" t="s">
        <v>859</v>
      </c>
      <c r="H4" s="84"/>
      <c r="I4" s="84"/>
      <c r="J4" s="84"/>
      <c r="K4" s="84"/>
      <c r="L4" s="84" t="s">
        <v>860</v>
      </c>
      <c r="M4" s="84"/>
      <c r="N4" s="84"/>
      <c r="O4" s="84"/>
      <c r="P4" s="84"/>
      <c r="Q4" s="84"/>
      <c r="T4" s="51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</row>
    <row r="5" spans="2:35" ht="5.2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</row>
    <row r="6" spans="2:35" ht="44.25" customHeight="1">
      <c r="B6" s="85" t="s">
        <v>4</v>
      </c>
      <c r="C6" s="87" t="s">
        <v>5</v>
      </c>
      <c r="D6" s="89" t="s">
        <v>6</v>
      </c>
      <c r="E6" s="90"/>
      <c r="F6" s="85" t="s">
        <v>7</v>
      </c>
      <c r="G6" s="85" t="s">
        <v>8</v>
      </c>
      <c r="H6" s="93" t="s">
        <v>9</v>
      </c>
      <c r="I6" s="93" t="s">
        <v>10</v>
      </c>
      <c r="J6" s="93" t="s">
        <v>11</v>
      </c>
      <c r="K6" s="93" t="s">
        <v>12</v>
      </c>
      <c r="L6" s="75" t="s">
        <v>13</v>
      </c>
      <c r="M6" s="85" t="s">
        <v>14</v>
      </c>
      <c r="N6" s="75" t="s">
        <v>15</v>
      </c>
      <c r="O6" s="85" t="s">
        <v>16</v>
      </c>
      <c r="P6" s="85" t="s">
        <v>17</v>
      </c>
      <c r="Q6" s="85" t="s">
        <v>18</v>
      </c>
      <c r="T6" s="51"/>
      <c r="U6" s="82"/>
      <c r="V6" s="82"/>
      <c r="W6" s="82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>
      <c r="B7" s="86"/>
      <c r="C7" s="88"/>
      <c r="D7" s="91"/>
      <c r="E7" s="92"/>
      <c r="F7" s="86"/>
      <c r="G7" s="86"/>
      <c r="H7" s="93"/>
      <c r="I7" s="93"/>
      <c r="J7" s="93"/>
      <c r="K7" s="93"/>
      <c r="L7" s="75"/>
      <c r="M7" s="101"/>
      <c r="N7" s="75"/>
      <c r="O7" s="86"/>
      <c r="P7" s="101"/>
      <c r="Q7" s="101"/>
      <c r="S7" s="8"/>
      <c r="T7" s="51"/>
      <c r="U7" s="56" t="str">
        <f>+D3</f>
        <v>Quản lý dự án phần mềm</v>
      </c>
      <c r="V7" s="57" t="str">
        <f>+L3</f>
        <v>Nhóm: INT1450-01</v>
      </c>
      <c r="W7" s="58">
        <f>+$AF$7+$AH$7+$AD$7</f>
        <v>68</v>
      </c>
      <c r="X7" s="52">
        <f>COUNTIF($P$8:$P$105,"Khiển trách")</f>
        <v>0</v>
      </c>
      <c r="Y7" s="52">
        <f>COUNTIF($P$8:$P$105,"Cảnh cáo")</f>
        <v>0</v>
      </c>
      <c r="Z7" s="52">
        <f>COUNTIF($P$8:$P$105,"Đình chỉ thi")</f>
        <v>0</v>
      </c>
      <c r="AA7" s="59">
        <f>+($X$7+$Y$7+$Z$7)/$W$7*100%</f>
        <v>0</v>
      </c>
      <c r="AB7" s="52">
        <f>SUM(COUNTIF($P$8:$P$103,"Vắng"),COUNTIF($P$8:$P$103,"Vắng có phép"))</f>
        <v>0</v>
      </c>
      <c r="AC7" s="60">
        <f>+$AB$7/$W$7</f>
        <v>0</v>
      </c>
      <c r="AD7" s="61">
        <f>COUNTIF($T$8:$T$103,"Thi lại")</f>
        <v>0</v>
      </c>
      <c r="AE7" s="60">
        <f>+$AD$7/$W$7</f>
        <v>0</v>
      </c>
      <c r="AF7" s="61">
        <f>COUNTIF($T$8:$T$104,"Học lại")</f>
        <v>3</v>
      </c>
      <c r="AG7" s="60">
        <f>+$AF$7/$W$7</f>
        <v>4.4117647058823532E-2</v>
      </c>
      <c r="AH7" s="52">
        <f>COUNTIF($T$9:$T$104,"Đạt")</f>
        <v>65</v>
      </c>
      <c r="AI7" s="59">
        <f>+$AH$7/$W$7</f>
        <v>0.95588235294117652</v>
      </c>
    </row>
    <row r="8" spans="2:35" ht="14.25" customHeight="1">
      <c r="B8" s="78" t="s">
        <v>24</v>
      </c>
      <c r="C8" s="79"/>
      <c r="D8" s="79"/>
      <c r="E8" s="79"/>
      <c r="F8" s="79"/>
      <c r="G8" s="80"/>
      <c r="H8" s="9">
        <v>10</v>
      </c>
      <c r="I8" s="9"/>
      <c r="J8" s="72"/>
      <c r="K8" s="9">
        <v>30</v>
      </c>
      <c r="L8" s="48">
        <f>100-(H8+I8+J8+K8)</f>
        <v>60</v>
      </c>
      <c r="M8" s="86"/>
      <c r="N8" s="10"/>
      <c r="O8" s="10"/>
      <c r="P8" s="86"/>
      <c r="Q8" s="86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5.75" customHeight="1">
      <c r="B9" s="11">
        <v>1</v>
      </c>
      <c r="C9" s="12" t="s">
        <v>297</v>
      </c>
      <c r="D9" s="13" t="s">
        <v>298</v>
      </c>
      <c r="E9" s="14" t="s">
        <v>47</v>
      </c>
      <c r="F9" s="15" t="s">
        <v>299</v>
      </c>
      <c r="G9" s="12" t="s">
        <v>91</v>
      </c>
      <c r="H9" s="16">
        <v>7</v>
      </c>
      <c r="I9" s="16" t="s">
        <v>25</v>
      </c>
      <c r="J9" s="16" t="s">
        <v>25</v>
      </c>
      <c r="K9" s="16">
        <v>7</v>
      </c>
      <c r="L9" s="17">
        <v>4</v>
      </c>
      <c r="M9" s="18">
        <f>ROUND(SUMPRODUCT(H9:L9,$H$8:$L$8)/100,1)</f>
        <v>5.2</v>
      </c>
      <c r="N9" s="19" t="str">
        <f t="shared" ref="N9:N40" si="0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D+</v>
      </c>
      <c r="O9" s="19" t="str">
        <f t="shared" ref="O9:O40" si="1">IF($M9&lt;4,"Kém",IF(AND($M9&gt;=4,$M9&lt;=5.4),"Trung bình yếu",IF(AND($M9&gt;=5.5,$M9&lt;=6.9),"Trung bình",IF(AND($M9&gt;=7,$M9&lt;=8.4),"Khá",IF(AND($M9&gt;=8.5,$M9&lt;=10),"Giỏi","")))))</f>
        <v>Trung bình yếu</v>
      </c>
      <c r="P9" s="31" t="str">
        <f t="shared" ref="P9:P40" si="2">+IF(OR($H9=0,$I9=0,$J9=0,$K9=0),"Không đủ ĐKDT",IF(AND(L9=0,M9&gt;4),"Không đạt",""))</f>
        <v/>
      </c>
      <c r="Q9" s="20"/>
      <c r="R9" s="3"/>
      <c r="S9" s="21"/>
      <c r="T9" s="73" t="str">
        <f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Đạt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15.75" customHeight="1">
      <c r="B10" s="22">
        <v>2</v>
      </c>
      <c r="C10" s="23" t="s">
        <v>300</v>
      </c>
      <c r="D10" s="24" t="s">
        <v>301</v>
      </c>
      <c r="E10" s="25" t="s">
        <v>302</v>
      </c>
      <c r="F10" s="26" t="s">
        <v>303</v>
      </c>
      <c r="G10" s="23" t="s">
        <v>49</v>
      </c>
      <c r="H10" s="27">
        <v>10</v>
      </c>
      <c r="I10" s="27" t="s">
        <v>25</v>
      </c>
      <c r="J10" s="27" t="s">
        <v>25</v>
      </c>
      <c r="K10" s="27">
        <v>8</v>
      </c>
      <c r="L10" s="71">
        <v>8</v>
      </c>
      <c r="M10" s="28">
        <f>ROUND(SUMPRODUCT(H10:L10,$H$8:$L$8)/100,1)</f>
        <v>8.1999999999999993</v>
      </c>
      <c r="N10" s="29" t="str">
        <f t="shared" si="0"/>
        <v>B+</v>
      </c>
      <c r="O10" s="30" t="str">
        <f t="shared" si="1"/>
        <v>Khá</v>
      </c>
      <c r="P10" s="31" t="str">
        <f t="shared" si="2"/>
        <v/>
      </c>
      <c r="Q10" s="32"/>
      <c r="R10" s="3"/>
      <c r="S10" s="21"/>
      <c r="T10" s="73" t="str">
        <f>IF(P10="Không đủ ĐKDT","Học lại",IF(P10="Đình chỉ thi","Học lại",IF(AND(MID(G10,2,2)&lt;"12",P10="Vắng"),"Thi lại",IF(P10="Vắng có phép", "Thi lại",IF(AND((MID(G10,2,2)&lt;"12"),M10&lt;4.5),"Thi lại",IF(AND((MID(G10,2,2)&lt;"17"),M10&lt;4),"Học lại",IF(AND((MID(G10,2,2)&gt;"16"),M10&lt;4),"Thi lại",IF(AND(MID(G10,2,2)&gt;"16",L10=0),"Thi lại",IF(AND((MID(G10,2,2)&lt;"12"),L10=0),"Thi lại",IF(AND((MID(G10,2,2)&lt;"17"),(MID(G10,2,2)&gt;"11"),L10=0),"Học lại","Đạt"))))))))))</f>
        <v>Đạt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15.75" customHeight="1">
      <c r="B11" s="22">
        <v>3</v>
      </c>
      <c r="C11" s="23" t="s">
        <v>304</v>
      </c>
      <c r="D11" s="24" t="s">
        <v>305</v>
      </c>
      <c r="E11" s="25" t="s">
        <v>306</v>
      </c>
      <c r="F11" s="26" t="s">
        <v>307</v>
      </c>
      <c r="G11" s="23" t="s">
        <v>53</v>
      </c>
      <c r="H11" s="27">
        <v>0</v>
      </c>
      <c r="I11" s="27" t="s">
        <v>25</v>
      </c>
      <c r="J11" s="27" t="s">
        <v>25</v>
      </c>
      <c r="K11" s="27">
        <v>0</v>
      </c>
      <c r="L11" s="71" t="s">
        <v>25</v>
      </c>
      <c r="M11" s="28">
        <f>ROUND(SUMPRODUCT(H11:L11,$H$8:$L$8)/100,1)</f>
        <v>0</v>
      </c>
      <c r="N11" s="29" t="str">
        <f t="shared" si="0"/>
        <v>F</v>
      </c>
      <c r="O11" s="30" t="str">
        <f t="shared" si="1"/>
        <v>Kém</v>
      </c>
      <c r="P11" s="31" t="str">
        <f t="shared" si="2"/>
        <v>Không đủ ĐKDT</v>
      </c>
      <c r="Q11" s="32"/>
      <c r="R11" s="3"/>
      <c r="S11" s="21"/>
      <c r="T11" s="73" t="str">
        <f>IF(P11="Không đủ ĐKDT","Học lại",IF(P11="Đình chỉ thi","Học lại",IF(AND(MID(G11,2,2)&lt;"12",P11="Vắng"),"Thi lại",IF(P11="Vắng có phép", "Thi lại",IF(AND((MID(G11,2,2)&lt;"12"),M11&lt;4.5),"Thi lại",IF(AND((MID(G11,2,2)&lt;"17"),M11&lt;4),"Học lại",IF(AND((MID(G11,2,2)&gt;"16"),M11&lt;4),"Thi lại",IF(AND(MID(G11,2,2)&gt;"16",L11=0),"Thi lại",IF(AND((MID(G11,2,2)&lt;"12"),L11=0),"Thi lại",IF(AND((MID(G11,2,2)&lt;"17"),(MID(G11,2,2)&gt;"11"),L11=0),"Học lại","Đạt"))))))))))</f>
        <v>Học lại</v>
      </c>
      <c r="U11" s="63"/>
      <c r="V11" s="63"/>
      <c r="W11" s="74"/>
      <c r="X11" s="53"/>
      <c r="Y11" s="53"/>
      <c r="Z11" s="53"/>
      <c r="AA11" s="65"/>
      <c r="AB11" s="53"/>
      <c r="AC11" s="66"/>
      <c r="AD11" s="67"/>
      <c r="AE11" s="66"/>
      <c r="AF11" s="67"/>
      <c r="AG11" s="66"/>
      <c r="AH11" s="53"/>
      <c r="AI11" s="65"/>
    </row>
    <row r="12" spans="2:35" ht="15.75" customHeight="1">
      <c r="B12" s="22">
        <v>4</v>
      </c>
      <c r="C12" s="23" t="s">
        <v>308</v>
      </c>
      <c r="D12" s="24" t="s">
        <v>309</v>
      </c>
      <c r="E12" s="25" t="s">
        <v>60</v>
      </c>
      <c r="F12" s="26" t="s">
        <v>310</v>
      </c>
      <c r="G12" s="23" t="s">
        <v>62</v>
      </c>
      <c r="H12" s="27">
        <v>9</v>
      </c>
      <c r="I12" s="27" t="s">
        <v>25</v>
      </c>
      <c r="J12" s="27" t="s">
        <v>25</v>
      </c>
      <c r="K12" s="27">
        <v>7</v>
      </c>
      <c r="L12" s="71">
        <v>5.5</v>
      </c>
      <c r="M12" s="28">
        <f>ROUND(SUMPRODUCT(H12:L12,$H$8:$L$8)/100,1)</f>
        <v>6.3</v>
      </c>
      <c r="N12" s="29" t="str">
        <f t="shared" si="0"/>
        <v>C</v>
      </c>
      <c r="O12" s="30" t="str">
        <f t="shared" si="1"/>
        <v>Trung bình</v>
      </c>
      <c r="P12" s="31" t="str">
        <f t="shared" si="2"/>
        <v/>
      </c>
      <c r="Q12" s="32"/>
      <c r="R12" s="3"/>
      <c r="S12" s="21"/>
      <c r="T12" s="73" t="str">
        <f>IF(P12="Không đủ ĐKDT","Học lại",IF(P12="Đình chỉ thi","Học lại",IF(AND(MID(G12,2,2)&lt;"12",P12="Vắng"),"Thi lại",IF(P12="Vắng có phép", "Thi lại",IF(AND((MID(G12,2,2)&lt;"12"),M12&lt;4.5),"Thi lại",IF(AND((MID(G12,2,2)&lt;"17"),M12&lt;4),"Học lại",IF(AND((MID(G12,2,2)&gt;"16"),M12&lt;4),"Thi lại",IF(AND(MID(G12,2,2)&gt;"16",L12=0),"Thi lại",IF(AND((MID(G12,2,2)&lt;"12"),L12=0),"Thi lại",IF(AND((MID(G12,2,2)&lt;"17"),(MID(G12,2,2)&gt;"11"),L12=0),"Học lại","Đạt"))))))))))</f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5.75" customHeight="1">
      <c r="B13" s="22">
        <v>5</v>
      </c>
      <c r="C13" s="23" t="s">
        <v>311</v>
      </c>
      <c r="D13" s="24" t="s">
        <v>312</v>
      </c>
      <c r="E13" s="25" t="s">
        <v>313</v>
      </c>
      <c r="F13" s="26" t="s">
        <v>314</v>
      </c>
      <c r="G13" s="23" t="s">
        <v>315</v>
      </c>
      <c r="H13" s="27">
        <v>0</v>
      </c>
      <c r="I13" s="27" t="s">
        <v>25</v>
      </c>
      <c r="J13" s="27" t="s">
        <v>25</v>
      </c>
      <c r="K13" s="27">
        <v>0</v>
      </c>
      <c r="L13" s="71" t="s">
        <v>25</v>
      </c>
      <c r="M13" s="28">
        <f>ROUND(SUMPRODUCT(H13:L13,$H$8:$L$8)/100,1)</f>
        <v>0</v>
      </c>
      <c r="N13" s="29" t="str">
        <f t="shared" si="0"/>
        <v>F</v>
      </c>
      <c r="O13" s="30" t="str">
        <f t="shared" si="1"/>
        <v>Kém</v>
      </c>
      <c r="P13" s="31" t="str">
        <f t="shared" si="2"/>
        <v>Không đủ ĐKDT</v>
      </c>
      <c r="Q13" s="32"/>
      <c r="R13" s="3"/>
      <c r="S13" s="21"/>
      <c r="T13" s="73" t="str">
        <f>IF(P13="Không đủ ĐKDT","Học lại",IF(P13="Đình chỉ thi","Học lại",IF(AND(MID(G13,2,2)&lt;"12",P13="Vắng"),"Thi lại",IF(P13="Vắng có phép", "Thi lại",IF(AND((MID(G13,2,2)&lt;"12"),M13&lt;4.5),"Thi lại",IF(AND((MID(G13,2,2)&lt;"17"),M13&lt;4),"Học lại",IF(AND((MID(G13,2,2)&gt;"16"),M13&lt;4),"Thi lại",IF(AND(MID(G13,2,2)&gt;"16",L13=0),"Thi lại",IF(AND((MID(G13,2,2)&lt;"12"),L13=0),"Thi lại",IF(AND((MID(G13,2,2)&lt;"17"),(MID(G13,2,2)&gt;"11"),L13=0),"Học lại","Đạt"))))))))))</f>
        <v>Học lại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5.75" customHeight="1">
      <c r="B14" s="22">
        <v>6</v>
      </c>
      <c r="C14" s="23" t="s">
        <v>316</v>
      </c>
      <c r="D14" s="24" t="s">
        <v>317</v>
      </c>
      <c r="E14" s="25" t="s">
        <v>74</v>
      </c>
      <c r="F14" s="26" t="s">
        <v>318</v>
      </c>
      <c r="G14" s="23" t="s">
        <v>53</v>
      </c>
      <c r="H14" s="27">
        <v>7</v>
      </c>
      <c r="I14" s="27" t="s">
        <v>25</v>
      </c>
      <c r="J14" s="27" t="s">
        <v>25</v>
      </c>
      <c r="K14" s="27">
        <v>7</v>
      </c>
      <c r="L14" s="71">
        <v>5</v>
      </c>
      <c r="M14" s="28">
        <f>ROUND(SUMPRODUCT(H14:L14,$H$8:$L$8)/100,1)</f>
        <v>5.8</v>
      </c>
      <c r="N14" s="29" t="str">
        <f t="shared" si="0"/>
        <v>C</v>
      </c>
      <c r="O14" s="30" t="str">
        <f t="shared" si="1"/>
        <v>Trung bình</v>
      </c>
      <c r="P14" s="31" t="str">
        <f t="shared" si="2"/>
        <v/>
      </c>
      <c r="Q14" s="32"/>
      <c r="R14" s="3"/>
      <c r="S14" s="21"/>
      <c r="T14" s="73" t="str">
        <f>IF(P14="Không đủ ĐKDT","Học lại",IF(P14="Đình chỉ thi","Học lại",IF(AND(MID(G14,2,2)&lt;"12",P14="Vắng"),"Thi lại",IF(P14="Vắng có phép", "Thi lại",IF(AND((MID(G14,2,2)&lt;"12"),M14&lt;4.5),"Thi lại",IF(AND((MID(G14,2,2)&lt;"17"),M14&lt;4),"Học lại",IF(AND((MID(G14,2,2)&gt;"16"),M14&lt;4),"Thi lại",IF(AND(MID(G14,2,2)&gt;"16",L14=0),"Thi lại",IF(AND((MID(G14,2,2)&lt;"12"),L14=0),"Thi lại",IF(AND((MID(G14,2,2)&lt;"17"),(MID(G14,2,2)&gt;"11"),L14=0),"Học lại","Đạt"))))))))))</f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5.75" customHeight="1">
      <c r="B15" s="22">
        <v>7</v>
      </c>
      <c r="C15" s="23" t="s">
        <v>319</v>
      </c>
      <c r="D15" s="24" t="s">
        <v>320</v>
      </c>
      <c r="E15" s="25" t="s">
        <v>74</v>
      </c>
      <c r="F15" s="26" t="s">
        <v>321</v>
      </c>
      <c r="G15" s="23" t="s">
        <v>49</v>
      </c>
      <c r="H15" s="27">
        <v>9</v>
      </c>
      <c r="I15" s="27" t="s">
        <v>25</v>
      </c>
      <c r="J15" s="27" t="s">
        <v>25</v>
      </c>
      <c r="K15" s="27">
        <v>8</v>
      </c>
      <c r="L15" s="71">
        <v>4.5</v>
      </c>
      <c r="M15" s="28">
        <f>ROUND(SUMPRODUCT(H15:L15,$H$8:$L$8)/100,1)</f>
        <v>6</v>
      </c>
      <c r="N15" s="29" t="str">
        <f t="shared" si="0"/>
        <v>C</v>
      </c>
      <c r="O15" s="30" t="str">
        <f t="shared" si="1"/>
        <v>Trung bình</v>
      </c>
      <c r="P15" s="31" t="str">
        <f t="shared" si="2"/>
        <v/>
      </c>
      <c r="Q15" s="32"/>
      <c r="R15" s="3"/>
      <c r="S15" s="21"/>
      <c r="T15" s="73" t="str">
        <f>IF(P15="Không đủ ĐKDT","Học lại",IF(P15="Đình chỉ thi","Học lại",IF(AND(MID(G15,2,2)&lt;"12",P15="Vắng"),"Thi lại",IF(P15="Vắng có phép", "Thi lại",IF(AND((MID(G15,2,2)&lt;"12"),M15&lt;4.5),"Thi lại",IF(AND((MID(G15,2,2)&lt;"17"),M15&lt;4),"Học lại",IF(AND((MID(G15,2,2)&gt;"16"),M15&lt;4),"Thi lại",IF(AND(MID(G15,2,2)&gt;"16",L15=0),"Thi lại",IF(AND((MID(G15,2,2)&lt;"12"),L15=0),"Thi lại",IF(AND((MID(G15,2,2)&lt;"17"),(MID(G15,2,2)&gt;"11"),L15=0),"Học lại","Đạt"))))))))))</f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5.75" customHeight="1">
      <c r="B16" s="22">
        <v>8</v>
      </c>
      <c r="C16" s="23" t="s">
        <v>322</v>
      </c>
      <c r="D16" s="24" t="s">
        <v>323</v>
      </c>
      <c r="E16" s="25" t="s">
        <v>324</v>
      </c>
      <c r="F16" s="26" t="s">
        <v>325</v>
      </c>
      <c r="G16" s="23" t="s">
        <v>62</v>
      </c>
      <c r="H16" s="27">
        <v>9</v>
      </c>
      <c r="I16" s="27" t="s">
        <v>25</v>
      </c>
      <c r="J16" s="27" t="s">
        <v>25</v>
      </c>
      <c r="K16" s="27">
        <v>7</v>
      </c>
      <c r="L16" s="71">
        <v>6</v>
      </c>
      <c r="M16" s="28">
        <f>ROUND(SUMPRODUCT(H16:L16,$H$8:$L$8)/100,1)</f>
        <v>6.6</v>
      </c>
      <c r="N16" s="29" t="str">
        <f t="shared" si="0"/>
        <v>C+</v>
      </c>
      <c r="O16" s="30" t="str">
        <f t="shared" si="1"/>
        <v>Trung bình</v>
      </c>
      <c r="P16" s="31" t="str">
        <f t="shared" si="2"/>
        <v/>
      </c>
      <c r="Q16" s="32"/>
      <c r="R16" s="3"/>
      <c r="S16" s="21"/>
      <c r="T16" s="73" t="str">
        <f>IF(P16="Không đủ ĐKDT","Học lại",IF(P16="Đình chỉ thi","Học lại",IF(AND(MID(G16,2,2)&lt;"12",P16="Vắng"),"Thi lại",IF(P16="Vắng có phép", "Thi lại",IF(AND((MID(G16,2,2)&lt;"12"),M16&lt;4.5),"Thi lại",IF(AND((MID(G16,2,2)&lt;"17"),M16&lt;4),"Học lại",IF(AND((MID(G16,2,2)&gt;"16"),M16&lt;4),"Thi lại",IF(AND(MID(G16,2,2)&gt;"16",L16=0),"Thi lại",IF(AND((MID(G16,2,2)&lt;"12"),L16=0),"Thi lại",IF(AND((MID(G16,2,2)&lt;"17"),(MID(G16,2,2)&gt;"11"),L16=0),"Học lại","Đạt"))))))))))</f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5.75" customHeight="1">
      <c r="B17" s="22">
        <v>9</v>
      </c>
      <c r="C17" s="23" t="s">
        <v>326</v>
      </c>
      <c r="D17" s="24" t="s">
        <v>193</v>
      </c>
      <c r="E17" s="25" t="s">
        <v>324</v>
      </c>
      <c r="F17" s="26" t="s">
        <v>327</v>
      </c>
      <c r="G17" s="23" t="s">
        <v>49</v>
      </c>
      <c r="H17" s="27">
        <v>9</v>
      </c>
      <c r="I17" s="27" t="s">
        <v>25</v>
      </c>
      <c r="J17" s="27" t="s">
        <v>25</v>
      </c>
      <c r="K17" s="27">
        <v>8</v>
      </c>
      <c r="L17" s="71">
        <v>6.5</v>
      </c>
      <c r="M17" s="28">
        <f>ROUND(SUMPRODUCT(H17:L17,$H$8:$L$8)/100,1)</f>
        <v>7.2</v>
      </c>
      <c r="N17" s="29" t="str">
        <f t="shared" si="0"/>
        <v>B</v>
      </c>
      <c r="O17" s="30" t="str">
        <f t="shared" si="1"/>
        <v>Khá</v>
      </c>
      <c r="P17" s="31" t="str">
        <f t="shared" si="2"/>
        <v/>
      </c>
      <c r="Q17" s="32"/>
      <c r="R17" s="3"/>
      <c r="S17" s="21"/>
      <c r="T17" s="73" t="str">
        <f>IF(P17="Không đủ ĐKDT","Học lại",IF(P17="Đình chỉ thi","Học lại",IF(AND(MID(G17,2,2)&lt;"12",P17="Vắng"),"Thi lại",IF(P17="Vắng có phép", "Thi lại",IF(AND((MID(G17,2,2)&lt;"12"),M17&lt;4.5),"Thi lại",IF(AND((MID(G17,2,2)&lt;"17"),M17&lt;4),"Học lại",IF(AND((MID(G17,2,2)&gt;"16"),M17&lt;4),"Thi lại",IF(AND(MID(G17,2,2)&gt;"16",L17=0),"Thi lại",IF(AND((MID(G17,2,2)&lt;"12"),L17=0),"Thi lại",IF(AND((MID(G17,2,2)&lt;"17"),(MID(G17,2,2)&gt;"11"),L17=0),"Học lại","Đạt"))))))))))</f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5.75" customHeight="1">
      <c r="B18" s="22">
        <v>10</v>
      </c>
      <c r="C18" s="23" t="s">
        <v>328</v>
      </c>
      <c r="D18" s="24" t="s">
        <v>222</v>
      </c>
      <c r="E18" s="25" t="s">
        <v>329</v>
      </c>
      <c r="F18" s="26" t="s">
        <v>330</v>
      </c>
      <c r="G18" s="23" t="s">
        <v>62</v>
      </c>
      <c r="H18" s="27">
        <v>6</v>
      </c>
      <c r="I18" s="27" t="s">
        <v>25</v>
      </c>
      <c r="J18" s="27" t="s">
        <v>25</v>
      </c>
      <c r="K18" s="27">
        <v>7</v>
      </c>
      <c r="L18" s="71">
        <v>6</v>
      </c>
      <c r="M18" s="28">
        <f>ROUND(SUMPRODUCT(H18:L18,$H$8:$L$8)/100,1)</f>
        <v>6.3</v>
      </c>
      <c r="N18" s="29" t="str">
        <f t="shared" si="0"/>
        <v>C</v>
      </c>
      <c r="O18" s="30" t="str">
        <f t="shared" si="1"/>
        <v>Trung bình</v>
      </c>
      <c r="P18" s="31" t="str">
        <f t="shared" si="2"/>
        <v/>
      </c>
      <c r="Q18" s="32"/>
      <c r="R18" s="3"/>
      <c r="S18" s="21"/>
      <c r="T18" s="73" t="str">
        <f>IF(P18="Không đủ ĐKDT","Học lại",IF(P18="Đình chỉ thi","Học lại",IF(AND(MID(G18,2,2)&lt;"12",P18="Vắng"),"Thi lại",IF(P18="Vắng có phép", "Thi lại",IF(AND((MID(G18,2,2)&lt;"12"),M18&lt;4.5),"Thi lại",IF(AND((MID(G18,2,2)&lt;"17"),M18&lt;4),"Học lại",IF(AND((MID(G18,2,2)&gt;"16"),M18&lt;4),"Thi lại",IF(AND(MID(G18,2,2)&gt;"16",L18=0),"Thi lại",IF(AND((MID(G18,2,2)&lt;"12"),L18=0),"Thi lại",IF(AND((MID(G18,2,2)&lt;"17"),(MID(G18,2,2)&gt;"11"),L18=0),"Học lại","Đạt"))))))))))</f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5.75" customHeight="1">
      <c r="B19" s="22">
        <v>11</v>
      </c>
      <c r="C19" s="23" t="s">
        <v>331</v>
      </c>
      <c r="D19" s="24" t="s">
        <v>332</v>
      </c>
      <c r="E19" s="25" t="s">
        <v>333</v>
      </c>
      <c r="F19" s="26" t="s">
        <v>334</v>
      </c>
      <c r="G19" s="23" t="s">
        <v>114</v>
      </c>
      <c r="H19" s="27">
        <v>7</v>
      </c>
      <c r="I19" s="27" t="s">
        <v>25</v>
      </c>
      <c r="J19" s="27" t="s">
        <v>25</v>
      </c>
      <c r="K19" s="27">
        <v>8</v>
      </c>
      <c r="L19" s="71">
        <v>7.5</v>
      </c>
      <c r="M19" s="28">
        <f>ROUND(SUMPRODUCT(H19:L19,$H$8:$L$8)/100,1)</f>
        <v>7.6</v>
      </c>
      <c r="N19" s="29" t="str">
        <f t="shared" si="0"/>
        <v>B</v>
      </c>
      <c r="O19" s="30" t="str">
        <f t="shared" si="1"/>
        <v>Khá</v>
      </c>
      <c r="P19" s="31" t="str">
        <f t="shared" si="2"/>
        <v/>
      </c>
      <c r="Q19" s="32"/>
      <c r="R19" s="3"/>
      <c r="S19" s="21"/>
      <c r="T19" s="73" t="str">
        <f>IF(P19="Không đủ ĐKDT","Học lại",IF(P19="Đình chỉ thi","Học lại",IF(AND(MID(G19,2,2)&lt;"12",P19="Vắng"),"Thi lại",IF(P19="Vắng có phép", "Thi lại",IF(AND((MID(G19,2,2)&lt;"12"),M19&lt;4.5),"Thi lại",IF(AND((MID(G19,2,2)&lt;"17"),M19&lt;4),"Học lại",IF(AND((MID(G19,2,2)&gt;"16"),M19&lt;4),"Thi lại",IF(AND(MID(G19,2,2)&gt;"16",L19=0),"Thi lại",IF(AND((MID(G19,2,2)&lt;"12"),L19=0),"Thi lại",IF(AND((MID(G19,2,2)&lt;"17"),(MID(G19,2,2)&gt;"11"),L19=0),"Học lại","Đạt"))))))))))</f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5.75" customHeight="1">
      <c r="B20" s="22">
        <v>12</v>
      </c>
      <c r="C20" s="23" t="s">
        <v>335</v>
      </c>
      <c r="D20" s="24" t="s">
        <v>89</v>
      </c>
      <c r="E20" s="25" t="s">
        <v>94</v>
      </c>
      <c r="F20" s="26" t="s">
        <v>336</v>
      </c>
      <c r="G20" s="23" t="s">
        <v>91</v>
      </c>
      <c r="H20" s="27">
        <v>9</v>
      </c>
      <c r="I20" s="27" t="s">
        <v>25</v>
      </c>
      <c r="J20" s="27" t="s">
        <v>25</v>
      </c>
      <c r="K20" s="27">
        <v>7</v>
      </c>
      <c r="L20" s="71">
        <v>7</v>
      </c>
      <c r="M20" s="28">
        <f>ROUND(SUMPRODUCT(H20:L20,$H$8:$L$8)/100,1)</f>
        <v>7.2</v>
      </c>
      <c r="N20" s="29" t="str">
        <f t="shared" si="0"/>
        <v>B</v>
      </c>
      <c r="O20" s="30" t="str">
        <f t="shared" si="1"/>
        <v>Khá</v>
      </c>
      <c r="P20" s="31" t="str">
        <f t="shared" si="2"/>
        <v/>
      </c>
      <c r="Q20" s="32"/>
      <c r="R20" s="3"/>
      <c r="S20" s="21"/>
      <c r="T20" s="73" t="str">
        <f>IF(P20="Không đủ ĐKDT","Học lại",IF(P20="Đình chỉ thi","Học lại",IF(AND(MID(G20,2,2)&lt;"12",P20="Vắng"),"Thi lại",IF(P20="Vắng có phép", "Thi lại",IF(AND((MID(G20,2,2)&lt;"12"),M20&lt;4.5),"Thi lại",IF(AND((MID(G20,2,2)&lt;"17"),M20&lt;4),"Học lại",IF(AND((MID(G20,2,2)&gt;"16"),M20&lt;4),"Thi lại",IF(AND(MID(G20,2,2)&gt;"16",L20=0),"Thi lại",IF(AND((MID(G20,2,2)&lt;"12"),L20=0),"Thi lại",IF(AND((MID(G20,2,2)&lt;"17"),(MID(G20,2,2)&gt;"11"),L20=0),"Học lại","Đạt"))))))))))</f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5.75" customHeight="1">
      <c r="B21" s="22">
        <v>13</v>
      </c>
      <c r="C21" s="23" t="s">
        <v>337</v>
      </c>
      <c r="D21" s="24" t="s">
        <v>338</v>
      </c>
      <c r="E21" s="25" t="s">
        <v>94</v>
      </c>
      <c r="F21" s="26" t="s">
        <v>228</v>
      </c>
      <c r="G21" s="23" t="s">
        <v>71</v>
      </c>
      <c r="H21" s="27">
        <v>7</v>
      </c>
      <c r="I21" s="27" t="s">
        <v>25</v>
      </c>
      <c r="J21" s="27" t="s">
        <v>25</v>
      </c>
      <c r="K21" s="27">
        <v>6</v>
      </c>
      <c r="L21" s="71">
        <v>6</v>
      </c>
      <c r="M21" s="28">
        <f>ROUND(SUMPRODUCT(H21:L21,$H$8:$L$8)/100,1)</f>
        <v>6.1</v>
      </c>
      <c r="N21" s="29" t="str">
        <f t="shared" si="0"/>
        <v>C</v>
      </c>
      <c r="O21" s="30" t="str">
        <f t="shared" si="1"/>
        <v>Trung bình</v>
      </c>
      <c r="P21" s="31" t="str">
        <f t="shared" si="2"/>
        <v/>
      </c>
      <c r="Q21" s="32"/>
      <c r="R21" s="3"/>
      <c r="S21" s="21"/>
      <c r="T21" s="73" t="str">
        <f>IF(P21="Không đủ ĐKDT","Học lại",IF(P21="Đình chỉ thi","Học lại",IF(AND(MID(G21,2,2)&lt;"12",P21="Vắng"),"Thi lại",IF(P21="Vắng có phép", "Thi lại",IF(AND((MID(G21,2,2)&lt;"12"),M21&lt;4.5),"Thi lại",IF(AND((MID(G21,2,2)&lt;"17"),M21&lt;4),"Học lại",IF(AND((MID(G21,2,2)&gt;"16"),M21&lt;4),"Thi lại",IF(AND(MID(G21,2,2)&gt;"16",L21=0),"Thi lại",IF(AND((MID(G21,2,2)&lt;"12"),L21=0),"Thi lại",IF(AND((MID(G21,2,2)&lt;"17"),(MID(G21,2,2)&gt;"11"),L21=0),"Học lại","Đạt"))))))))))</f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5.75" customHeight="1">
      <c r="B22" s="22">
        <v>14</v>
      </c>
      <c r="C22" s="23" t="s">
        <v>339</v>
      </c>
      <c r="D22" s="24" t="s">
        <v>340</v>
      </c>
      <c r="E22" s="25" t="s">
        <v>94</v>
      </c>
      <c r="F22" s="26" t="s">
        <v>341</v>
      </c>
      <c r="G22" s="23" t="s">
        <v>114</v>
      </c>
      <c r="H22" s="27">
        <v>9</v>
      </c>
      <c r="I22" s="27" t="s">
        <v>25</v>
      </c>
      <c r="J22" s="27" t="s">
        <v>25</v>
      </c>
      <c r="K22" s="27">
        <v>8</v>
      </c>
      <c r="L22" s="71">
        <v>6</v>
      </c>
      <c r="M22" s="28">
        <f>ROUND(SUMPRODUCT(H22:L22,$H$8:$L$8)/100,1)</f>
        <v>6.9</v>
      </c>
      <c r="N22" s="29" t="str">
        <f t="shared" si="0"/>
        <v>C+</v>
      </c>
      <c r="O22" s="30" t="str">
        <f t="shared" si="1"/>
        <v>Trung bình</v>
      </c>
      <c r="P22" s="31" t="str">
        <f t="shared" si="2"/>
        <v/>
      </c>
      <c r="Q22" s="32"/>
      <c r="R22" s="3"/>
      <c r="S22" s="21"/>
      <c r="T22" s="73" t="str">
        <f>IF(P22="Không đủ ĐKDT","Học lại",IF(P22="Đình chỉ thi","Học lại",IF(AND(MID(G22,2,2)&lt;"12",P22="Vắng"),"Thi lại",IF(P22="Vắng có phép", "Thi lại",IF(AND((MID(G22,2,2)&lt;"12"),M22&lt;4.5),"Thi lại",IF(AND((MID(G22,2,2)&lt;"17"),M22&lt;4),"Học lại",IF(AND((MID(G22,2,2)&gt;"16"),M22&lt;4),"Thi lại",IF(AND(MID(G22,2,2)&gt;"16",L22=0),"Thi lại",IF(AND((MID(G22,2,2)&lt;"12"),L22=0),"Thi lại",IF(AND((MID(G22,2,2)&lt;"17"),(MID(G22,2,2)&gt;"11"),L22=0),"Học lại","Đạt"))))))))))</f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5.75" customHeight="1">
      <c r="B23" s="22">
        <v>15</v>
      </c>
      <c r="C23" s="23" t="s">
        <v>342</v>
      </c>
      <c r="D23" s="24" t="s">
        <v>343</v>
      </c>
      <c r="E23" s="25" t="s">
        <v>344</v>
      </c>
      <c r="F23" s="26" t="s">
        <v>345</v>
      </c>
      <c r="G23" s="23" t="s">
        <v>53</v>
      </c>
      <c r="H23" s="27">
        <v>0</v>
      </c>
      <c r="I23" s="27" t="s">
        <v>25</v>
      </c>
      <c r="J23" s="27" t="s">
        <v>25</v>
      </c>
      <c r="K23" s="27">
        <v>0</v>
      </c>
      <c r="L23" s="71" t="s">
        <v>25</v>
      </c>
      <c r="M23" s="28">
        <f>ROUND(SUMPRODUCT(H23:L23,$H$8:$L$8)/100,1)</f>
        <v>0</v>
      </c>
      <c r="N23" s="29" t="str">
        <f t="shared" si="0"/>
        <v>F</v>
      </c>
      <c r="O23" s="30" t="str">
        <f t="shared" si="1"/>
        <v>Kém</v>
      </c>
      <c r="P23" s="31" t="str">
        <f t="shared" si="2"/>
        <v>Không đủ ĐKDT</v>
      </c>
      <c r="Q23" s="32"/>
      <c r="R23" s="3"/>
      <c r="S23" s="21"/>
      <c r="T23" s="73" t="str">
        <f>IF(P23="Không đủ ĐKDT","Học lại",IF(P23="Đình chỉ thi","Học lại",IF(AND(MID(G23,2,2)&lt;"12",P23="Vắng"),"Thi lại",IF(P23="Vắng có phép", "Thi lại",IF(AND((MID(G23,2,2)&lt;"12"),M23&lt;4.5),"Thi lại",IF(AND((MID(G23,2,2)&lt;"17"),M23&lt;4),"Học lại",IF(AND((MID(G23,2,2)&gt;"16"),M23&lt;4),"Thi lại",IF(AND(MID(G23,2,2)&gt;"16",L23=0),"Thi lại",IF(AND((MID(G23,2,2)&lt;"12"),L23=0),"Thi lại",IF(AND((MID(G23,2,2)&lt;"17"),(MID(G23,2,2)&gt;"11"),L23=0),"Học lại","Đạt"))))))))))</f>
        <v>Học lại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5.75" customHeight="1">
      <c r="B24" s="22">
        <v>16</v>
      </c>
      <c r="C24" s="23" t="s">
        <v>346</v>
      </c>
      <c r="D24" s="24" t="s">
        <v>347</v>
      </c>
      <c r="E24" s="25" t="s">
        <v>348</v>
      </c>
      <c r="F24" s="26" t="s">
        <v>349</v>
      </c>
      <c r="G24" s="23" t="s">
        <v>114</v>
      </c>
      <c r="H24" s="27">
        <v>9</v>
      </c>
      <c r="I24" s="27" t="s">
        <v>25</v>
      </c>
      <c r="J24" s="27" t="s">
        <v>25</v>
      </c>
      <c r="K24" s="27">
        <v>8</v>
      </c>
      <c r="L24" s="71">
        <v>7.5</v>
      </c>
      <c r="M24" s="28">
        <f>ROUND(SUMPRODUCT(H24:L24,$H$8:$L$8)/100,1)</f>
        <v>7.8</v>
      </c>
      <c r="N24" s="29" t="str">
        <f t="shared" si="0"/>
        <v>B</v>
      </c>
      <c r="O24" s="30" t="str">
        <f t="shared" si="1"/>
        <v>Khá</v>
      </c>
      <c r="P24" s="31" t="str">
        <f t="shared" si="2"/>
        <v/>
      </c>
      <c r="Q24" s="32"/>
      <c r="R24" s="3"/>
      <c r="S24" s="21"/>
      <c r="T24" s="73" t="str">
        <f>IF(P24="Không đủ ĐKDT","Học lại",IF(P24="Đình chỉ thi","Học lại",IF(AND(MID(G24,2,2)&lt;"12",P24="Vắng"),"Thi lại",IF(P24="Vắng có phép", "Thi lại",IF(AND((MID(G24,2,2)&lt;"12"),M24&lt;4.5),"Thi lại",IF(AND((MID(G24,2,2)&lt;"17"),M24&lt;4),"Học lại",IF(AND((MID(G24,2,2)&gt;"16"),M24&lt;4),"Thi lại",IF(AND(MID(G24,2,2)&gt;"16",L24=0),"Thi lại",IF(AND((MID(G24,2,2)&lt;"12"),L24=0),"Thi lại",IF(AND((MID(G24,2,2)&lt;"17"),(MID(G24,2,2)&gt;"11"),L24=0),"Học lại","Đạt"))))))))))</f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5.75" customHeight="1">
      <c r="B25" s="22">
        <v>17</v>
      </c>
      <c r="C25" s="23" t="s">
        <v>350</v>
      </c>
      <c r="D25" s="24" t="s">
        <v>351</v>
      </c>
      <c r="E25" s="25" t="s">
        <v>102</v>
      </c>
      <c r="F25" s="26" t="s">
        <v>352</v>
      </c>
      <c r="G25" s="23" t="s">
        <v>91</v>
      </c>
      <c r="H25" s="27">
        <v>8</v>
      </c>
      <c r="I25" s="27" t="s">
        <v>25</v>
      </c>
      <c r="J25" s="27" t="s">
        <v>25</v>
      </c>
      <c r="K25" s="27">
        <v>5</v>
      </c>
      <c r="L25" s="71">
        <v>8</v>
      </c>
      <c r="M25" s="28">
        <f>ROUND(SUMPRODUCT(H25:L25,$H$8:$L$8)/100,1)</f>
        <v>7.1</v>
      </c>
      <c r="N25" s="29" t="str">
        <f t="shared" si="0"/>
        <v>B</v>
      </c>
      <c r="O25" s="30" t="str">
        <f t="shared" si="1"/>
        <v>Khá</v>
      </c>
      <c r="P25" s="31" t="str">
        <f t="shared" si="2"/>
        <v/>
      </c>
      <c r="Q25" s="32"/>
      <c r="R25" s="3"/>
      <c r="S25" s="21"/>
      <c r="T25" s="73" t="str">
        <f>IF(P25="Không đủ ĐKDT","Học lại",IF(P25="Đình chỉ thi","Học lại",IF(AND(MID(G25,2,2)&lt;"12",P25="Vắng"),"Thi lại",IF(P25="Vắng có phép", "Thi lại",IF(AND((MID(G25,2,2)&lt;"12"),M25&lt;4.5),"Thi lại",IF(AND((MID(G25,2,2)&lt;"17"),M25&lt;4),"Học lại",IF(AND((MID(G25,2,2)&gt;"16"),M25&lt;4),"Thi lại",IF(AND(MID(G25,2,2)&gt;"16",L25=0),"Thi lại",IF(AND((MID(G25,2,2)&lt;"12"),L25=0),"Thi lại",IF(AND((MID(G25,2,2)&lt;"17"),(MID(G25,2,2)&gt;"11"),L25=0),"Học lại","Đạt"))))))))))</f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5.75" customHeight="1">
      <c r="B26" s="22">
        <v>18</v>
      </c>
      <c r="C26" s="23" t="s">
        <v>353</v>
      </c>
      <c r="D26" s="24" t="s">
        <v>354</v>
      </c>
      <c r="E26" s="25" t="s">
        <v>102</v>
      </c>
      <c r="F26" s="26" t="s">
        <v>171</v>
      </c>
      <c r="G26" s="23" t="s">
        <v>62</v>
      </c>
      <c r="H26" s="27">
        <v>6</v>
      </c>
      <c r="I26" s="27" t="s">
        <v>25</v>
      </c>
      <c r="J26" s="27" t="s">
        <v>25</v>
      </c>
      <c r="K26" s="27">
        <v>7</v>
      </c>
      <c r="L26" s="71">
        <v>7</v>
      </c>
      <c r="M26" s="28">
        <f>ROUND(SUMPRODUCT(H26:L26,$H$8:$L$8)/100,1)</f>
        <v>6.9</v>
      </c>
      <c r="N26" s="29" t="str">
        <f t="shared" si="0"/>
        <v>C+</v>
      </c>
      <c r="O26" s="30" t="str">
        <f t="shared" si="1"/>
        <v>Trung bình</v>
      </c>
      <c r="P26" s="31" t="str">
        <f t="shared" si="2"/>
        <v/>
      </c>
      <c r="Q26" s="32"/>
      <c r="R26" s="3"/>
      <c r="S26" s="21"/>
      <c r="T26" s="73" t="str">
        <f>IF(P26="Không đủ ĐKDT","Học lại",IF(P26="Đình chỉ thi","Học lại",IF(AND(MID(G26,2,2)&lt;"12",P26="Vắng"),"Thi lại",IF(P26="Vắng có phép", "Thi lại",IF(AND((MID(G26,2,2)&lt;"12"),M26&lt;4.5),"Thi lại",IF(AND((MID(G26,2,2)&lt;"17"),M26&lt;4),"Học lại",IF(AND((MID(G26,2,2)&gt;"16"),M26&lt;4),"Thi lại",IF(AND(MID(G26,2,2)&gt;"16",L26=0),"Thi lại",IF(AND((MID(G26,2,2)&lt;"12"),L26=0),"Thi lại",IF(AND((MID(G26,2,2)&lt;"17"),(MID(G26,2,2)&gt;"11"),L26=0),"Học lại","Đạt"))))))))))</f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5.75" customHeight="1">
      <c r="B27" s="22">
        <v>19</v>
      </c>
      <c r="C27" s="23" t="s">
        <v>355</v>
      </c>
      <c r="D27" s="24" t="s">
        <v>356</v>
      </c>
      <c r="E27" s="25" t="s">
        <v>102</v>
      </c>
      <c r="F27" s="26" t="s">
        <v>357</v>
      </c>
      <c r="G27" s="23" t="s">
        <v>62</v>
      </c>
      <c r="H27" s="27">
        <v>7</v>
      </c>
      <c r="I27" s="27" t="s">
        <v>25</v>
      </c>
      <c r="J27" s="27" t="s">
        <v>25</v>
      </c>
      <c r="K27" s="27">
        <v>7</v>
      </c>
      <c r="L27" s="71">
        <v>6</v>
      </c>
      <c r="M27" s="28">
        <f>ROUND(SUMPRODUCT(H27:L27,$H$8:$L$8)/100,1)</f>
        <v>6.4</v>
      </c>
      <c r="N27" s="29" t="str">
        <f t="shared" si="0"/>
        <v>C</v>
      </c>
      <c r="O27" s="30" t="str">
        <f t="shared" si="1"/>
        <v>Trung bình</v>
      </c>
      <c r="P27" s="31" t="str">
        <f t="shared" si="2"/>
        <v/>
      </c>
      <c r="Q27" s="32"/>
      <c r="R27" s="3"/>
      <c r="S27" s="21"/>
      <c r="T27" s="73" t="str">
        <f>IF(P27="Không đủ ĐKDT","Học lại",IF(P27="Đình chỉ thi","Học lại",IF(AND(MID(G27,2,2)&lt;"12",P27="Vắng"),"Thi lại",IF(P27="Vắng có phép", "Thi lại",IF(AND((MID(G27,2,2)&lt;"12"),M27&lt;4.5),"Thi lại",IF(AND((MID(G27,2,2)&lt;"17"),M27&lt;4),"Học lại",IF(AND((MID(G27,2,2)&gt;"16"),M27&lt;4),"Thi lại",IF(AND(MID(G27,2,2)&gt;"16",L27=0),"Thi lại",IF(AND((MID(G27,2,2)&lt;"12"),L27=0),"Thi lại",IF(AND((MID(G27,2,2)&lt;"17"),(MID(G27,2,2)&gt;"11"),L27=0),"Học lại","Đạt"))))))))))</f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5.75" customHeight="1">
      <c r="B28" s="22">
        <v>20</v>
      </c>
      <c r="C28" s="23" t="s">
        <v>358</v>
      </c>
      <c r="D28" s="24" t="s">
        <v>359</v>
      </c>
      <c r="E28" s="25" t="s">
        <v>102</v>
      </c>
      <c r="F28" s="26" t="s">
        <v>360</v>
      </c>
      <c r="G28" s="23" t="s">
        <v>53</v>
      </c>
      <c r="H28" s="27">
        <v>9</v>
      </c>
      <c r="I28" s="27" t="s">
        <v>25</v>
      </c>
      <c r="J28" s="27" t="s">
        <v>25</v>
      </c>
      <c r="K28" s="27">
        <v>7</v>
      </c>
      <c r="L28" s="71">
        <v>6</v>
      </c>
      <c r="M28" s="28">
        <f>ROUND(SUMPRODUCT(H28:L28,$H$8:$L$8)/100,1)</f>
        <v>6.6</v>
      </c>
      <c r="N28" s="29" t="str">
        <f t="shared" si="0"/>
        <v>C+</v>
      </c>
      <c r="O28" s="30" t="str">
        <f t="shared" si="1"/>
        <v>Trung bình</v>
      </c>
      <c r="P28" s="31" t="str">
        <f t="shared" si="2"/>
        <v/>
      </c>
      <c r="Q28" s="32"/>
      <c r="R28" s="3"/>
      <c r="S28" s="21"/>
      <c r="T28" s="73" t="str">
        <f>IF(P28="Không đủ ĐKDT","Học lại",IF(P28="Đình chỉ thi","Học lại",IF(AND(MID(G28,2,2)&lt;"12",P28="Vắng"),"Thi lại",IF(P28="Vắng có phép", "Thi lại",IF(AND((MID(G28,2,2)&lt;"12"),M28&lt;4.5),"Thi lại",IF(AND((MID(G28,2,2)&lt;"17"),M28&lt;4),"Học lại",IF(AND((MID(G28,2,2)&gt;"16"),M28&lt;4),"Thi lại",IF(AND(MID(G28,2,2)&gt;"16",L28=0),"Thi lại",IF(AND((MID(G28,2,2)&lt;"12"),L28=0),"Thi lại",IF(AND((MID(G28,2,2)&lt;"17"),(MID(G28,2,2)&gt;"11"),L28=0),"Học lại","Đạt"))))))))))</f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5.75" customHeight="1">
      <c r="B29" s="22">
        <v>21</v>
      </c>
      <c r="C29" s="23" t="s">
        <v>361</v>
      </c>
      <c r="D29" s="24" t="s">
        <v>362</v>
      </c>
      <c r="E29" s="25" t="s">
        <v>363</v>
      </c>
      <c r="F29" s="26" t="s">
        <v>149</v>
      </c>
      <c r="G29" s="23" t="s">
        <v>57</v>
      </c>
      <c r="H29" s="27">
        <v>7</v>
      </c>
      <c r="I29" s="27" t="s">
        <v>25</v>
      </c>
      <c r="J29" s="27" t="s">
        <v>25</v>
      </c>
      <c r="K29" s="27">
        <v>7</v>
      </c>
      <c r="L29" s="71">
        <v>4</v>
      </c>
      <c r="M29" s="28">
        <f>ROUND(SUMPRODUCT(H29:L29,$H$8:$L$8)/100,1)</f>
        <v>5.2</v>
      </c>
      <c r="N29" s="29" t="str">
        <f t="shared" si="0"/>
        <v>D+</v>
      </c>
      <c r="O29" s="30" t="str">
        <f t="shared" si="1"/>
        <v>Trung bình yếu</v>
      </c>
      <c r="P29" s="31" t="str">
        <f t="shared" si="2"/>
        <v/>
      </c>
      <c r="Q29" s="32"/>
      <c r="R29" s="3"/>
      <c r="S29" s="21"/>
      <c r="T29" s="73" t="str">
        <f>IF(P29="Không đủ ĐKDT","Học lại",IF(P29="Đình chỉ thi","Học lại",IF(AND(MID(G29,2,2)&lt;"12",P29="Vắng"),"Thi lại",IF(P29="Vắng có phép", "Thi lại",IF(AND((MID(G29,2,2)&lt;"12"),M29&lt;4.5),"Thi lại",IF(AND((MID(G29,2,2)&lt;"17"),M29&lt;4),"Học lại",IF(AND((MID(G29,2,2)&gt;"16"),M29&lt;4),"Thi lại",IF(AND(MID(G29,2,2)&gt;"16",L29=0),"Thi lại",IF(AND((MID(G29,2,2)&lt;"12"),L29=0),"Thi lại",IF(AND((MID(G29,2,2)&lt;"17"),(MID(G29,2,2)&gt;"11"),L29=0),"Học lại","Đạt"))))))))))</f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5.75" customHeight="1">
      <c r="B30" s="22">
        <v>22</v>
      </c>
      <c r="C30" s="23" t="s">
        <v>364</v>
      </c>
      <c r="D30" s="24" t="s">
        <v>365</v>
      </c>
      <c r="E30" s="25" t="s">
        <v>366</v>
      </c>
      <c r="F30" s="26" t="s">
        <v>367</v>
      </c>
      <c r="G30" s="23" t="s">
        <v>62</v>
      </c>
      <c r="H30" s="27">
        <v>9</v>
      </c>
      <c r="I30" s="27" t="s">
        <v>25</v>
      </c>
      <c r="J30" s="27" t="s">
        <v>25</v>
      </c>
      <c r="K30" s="27">
        <v>8</v>
      </c>
      <c r="L30" s="71">
        <v>7.5</v>
      </c>
      <c r="M30" s="28">
        <f>ROUND(SUMPRODUCT(H30:L30,$H$8:$L$8)/100,1)</f>
        <v>7.8</v>
      </c>
      <c r="N30" s="29" t="str">
        <f t="shared" si="0"/>
        <v>B</v>
      </c>
      <c r="O30" s="30" t="str">
        <f t="shared" si="1"/>
        <v>Khá</v>
      </c>
      <c r="P30" s="31" t="str">
        <f t="shared" si="2"/>
        <v/>
      </c>
      <c r="Q30" s="32"/>
      <c r="R30" s="3"/>
      <c r="S30" s="21"/>
      <c r="T30" s="73" t="str">
        <f>IF(P30="Không đủ ĐKDT","Học lại",IF(P30="Đình chỉ thi","Học lại",IF(AND(MID(G30,2,2)&lt;"12",P30="Vắng"),"Thi lại",IF(P30="Vắng có phép", "Thi lại",IF(AND((MID(G30,2,2)&lt;"12"),M30&lt;4.5),"Thi lại",IF(AND((MID(G30,2,2)&lt;"17"),M30&lt;4),"Học lại",IF(AND((MID(G30,2,2)&gt;"16"),M30&lt;4),"Thi lại",IF(AND(MID(G30,2,2)&gt;"16",L30=0),"Thi lại",IF(AND((MID(G30,2,2)&lt;"12"),L30=0),"Thi lại",IF(AND((MID(G30,2,2)&lt;"17"),(MID(G30,2,2)&gt;"11"),L30=0),"Học lại","Đạt"))))))))))</f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5.75" customHeight="1">
      <c r="B31" s="22">
        <v>23</v>
      </c>
      <c r="C31" s="23" t="s">
        <v>368</v>
      </c>
      <c r="D31" s="24" t="s">
        <v>369</v>
      </c>
      <c r="E31" s="25" t="s">
        <v>370</v>
      </c>
      <c r="F31" s="26" t="s">
        <v>371</v>
      </c>
      <c r="G31" s="23" t="s">
        <v>49</v>
      </c>
      <c r="H31" s="27">
        <v>9</v>
      </c>
      <c r="I31" s="27" t="s">
        <v>25</v>
      </c>
      <c r="J31" s="27" t="s">
        <v>25</v>
      </c>
      <c r="K31" s="27">
        <v>8</v>
      </c>
      <c r="L31" s="71">
        <v>7.5</v>
      </c>
      <c r="M31" s="28">
        <f>ROUND(SUMPRODUCT(H31:L31,$H$8:$L$8)/100,1)</f>
        <v>7.8</v>
      </c>
      <c r="N31" s="29" t="str">
        <f t="shared" si="0"/>
        <v>B</v>
      </c>
      <c r="O31" s="30" t="str">
        <f t="shared" si="1"/>
        <v>Khá</v>
      </c>
      <c r="P31" s="31" t="str">
        <f t="shared" si="2"/>
        <v/>
      </c>
      <c r="Q31" s="32"/>
      <c r="R31" s="3"/>
      <c r="S31" s="21"/>
      <c r="T31" s="73" t="str">
        <f>IF(P31="Không đủ ĐKDT","Học lại",IF(P31="Đình chỉ thi","Học lại",IF(AND(MID(G31,2,2)&lt;"12",P31="Vắng"),"Thi lại",IF(P31="Vắng có phép", "Thi lại",IF(AND((MID(G31,2,2)&lt;"12"),M31&lt;4.5),"Thi lại",IF(AND((MID(G31,2,2)&lt;"17"),M31&lt;4),"Học lại",IF(AND((MID(G31,2,2)&gt;"16"),M31&lt;4),"Thi lại",IF(AND(MID(G31,2,2)&gt;"16",L31=0),"Thi lại",IF(AND((MID(G31,2,2)&lt;"12"),L31=0),"Thi lại",IF(AND((MID(G31,2,2)&lt;"17"),(MID(G31,2,2)&gt;"11"),L31=0),"Học lại","Đạt"))))))))))</f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5.75" customHeight="1">
      <c r="B32" s="22">
        <v>24</v>
      </c>
      <c r="C32" s="23" t="s">
        <v>372</v>
      </c>
      <c r="D32" s="24" t="s">
        <v>373</v>
      </c>
      <c r="E32" s="25" t="s">
        <v>370</v>
      </c>
      <c r="F32" s="26" t="s">
        <v>374</v>
      </c>
      <c r="G32" s="23" t="s">
        <v>114</v>
      </c>
      <c r="H32" s="27">
        <v>9</v>
      </c>
      <c r="I32" s="27" t="s">
        <v>25</v>
      </c>
      <c r="J32" s="27" t="s">
        <v>25</v>
      </c>
      <c r="K32" s="27">
        <v>8</v>
      </c>
      <c r="L32" s="71">
        <v>7</v>
      </c>
      <c r="M32" s="28">
        <f>ROUND(SUMPRODUCT(H32:L32,$H$8:$L$8)/100,1)</f>
        <v>7.5</v>
      </c>
      <c r="N32" s="29" t="str">
        <f t="shared" si="0"/>
        <v>B</v>
      </c>
      <c r="O32" s="30" t="str">
        <f t="shared" si="1"/>
        <v>Khá</v>
      </c>
      <c r="P32" s="31" t="str">
        <f t="shared" si="2"/>
        <v/>
      </c>
      <c r="Q32" s="32"/>
      <c r="R32" s="3"/>
      <c r="S32" s="21"/>
      <c r="T32" s="73" t="str">
        <f>IF(P32="Không đủ ĐKDT","Học lại",IF(P32="Đình chỉ thi","Học lại",IF(AND(MID(G32,2,2)&lt;"12",P32="Vắng"),"Thi lại",IF(P32="Vắng có phép", "Thi lại",IF(AND((MID(G32,2,2)&lt;"12"),M32&lt;4.5),"Thi lại",IF(AND((MID(G32,2,2)&lt;"17"),M32&lt;4),"Học lại",IF(AND((MID(G32,2,2)&gt;"16"),M32&lt;4),"Thi lại",IF(AND(MID(G32,2,2)&gt;"16",L32=0),"Thi lại",IF(AND((MID(G32,2,2)&lt;"12"),L32=0),"Thi lại",IF(AND((MID(G32,2,2)&lt;"17"),(MID(G32,2,2)&gt;"11"),L32=0),"Học lại","Đạt"))))))))))</f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5.75" customHeight="1">
      <c r="B33" s="22">
        <v>25</v>
      </c>
      <c r="C33" s="23" t="s">
        <v>375</v>
      </c>
      <c r="D33" s="24" t="s">
        <v>376</v>
      </c>
      <c r="E33" s="25" t="s">
        <v>370</v>
      </c>
      <c r="F33" s="26" t="s">
        <v>377</v>
      </c>
      <c r="G33" s="23" t="s">
        <v>49</v>
      </c>
      <c r="H33" s="27">
        <v>7</v>
      </c>
      <c r="I33" s="27" t="s">
        <v>25</v>
      </c>
      <c r="J33" s="27" t="s">
        <v>25</v>
      </c>
      <c r="K33" s="27">
        <v>8</v>
      </c>
      <c r="L33" s="71">
        <v>8.5</v>
      </c>
      <c r="M33" s="28">
        <f>ROUND(SUMPRODUCT(H33:L33,$H$8:$L$8)/100,1)</f>
        <v>8.1999999999999993</v>
      </c>
      <c r="N33" s="29" t="str">
        <f t="shared" si="0"/>
        <v>B+</v>
      </c>
      <c r="O33" s="30" t="str">
        <f t="shared" si="1"/>
        <v>Khá</v>
      </c>
      <c r="P33" s="31" t="str">
        <f t="shared" si="2"/>
        <v/>
      </c>
      <c r="Q33" s="32"/>
      <c r="R33" s="3"/>
      <c r="S33" s="21"/>
      <c r="T33" s="73" t="str">
        <f>IF(P33="Không đủ ĐKDT","Học lại",IF(P33="Đình chỉ thi","Học lại",IF(AND(MID(G33,2,2)&lt;"12",P33="Vắng"),"Thi lại",IF(P33="Vắng có phép", "Thi lại",IF(AND((MID(G33,2,2)&lt;"12"),M33&lt;4.5),"Thi lại",IF(AND((MID(G33,2,2)&lt;"17"),M33&lt;4),"Học lại",IF(AND((MID(G33,2,2)&gt;"16"),M33&lt;4),"Thi lại",IF(AND(MID(G33,2,2)&gt;"16",L33=0),"Thi lại",IF(AND((MID(G33,2,2)&lt;"12"),L33=0),"Thi lại",IF(AND((MID(G33,2,2)&lt;"17"),(MID(G33,2,2)&gt;"11"),L33=0),"Học lại","Đạt"))))))))))</f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5.75" customHeight="1">
      <c r="B34" s="22">
        <v>26</v>
      </c>
      <c r="C34" s="23" t="s">
        <v>378</v>
      </c>
      <c r="D34" s="24" t="s">
        <v>93</v>
      </c>
      <c r="E34" s="25" t="s">
        <v>141</v>
      </c>
      <c r="F34" s="26" t="s">
        <v>379</v>
      </c>
      <c r="G34" s="23" t="s">
        <v>49</v>
      </c>
      <c r="H34" s="27">
        <v>7</v>
      </c>
      <c r="I34" s="27" t="s">
        <v>25</v>
      </c>
      <c r="J34" s="27" t="s">
        <v>25</v>
      </c>
      <c r="K34" s="27">
        <v>7</v>
      </c>
      <c r="L34" s="71">
        <v>5</v>
      </c>
      <c r="M34" s="28">
        <f>ROUND(SUMPRODUCT(H34:L34,$H$8:$L$8)/100,1)</f>
        <v>5.8</v>
      </c>
      <c r="N34" s="29" t="str">
        <f t="shared" si="0"/>
        <v>C</v>
      </c>
      <c r="O34" s="30" t="str">
        <f t="shared" si="1"/>
        <v>Trung bình</v>
      </c>
      <c r="P34" s="31" t="str">
        <f t="shared" si="2"/>
        <v/>
      </c>
      <c r="Q34" s="32"/>
      <c r="R34" s="3"/>
      <c r="S34" s="21"/>
      <c r="T34" s="73" t="str">
        <f>IF(P34="Không đủ ĐKDT","Học lại",IF(P34="Đình chỉ thi","Học lại",IF(AND(MID(G34,2,2)&lt;"12",P34="Vắng"),"Thi lại",IF(P34="Vắng có phép", "Thi lại",IF(AND((MID(G34,2,2)&lt;"12"),M34&lt;4.5),"Thi lại",IF(AND((MID(G34,2,2)&lt;"17"),M34&lt;4),"Học lại",IF(AND((MID(G34,2,2)&gt;"16"),M34&lt;4),"Thi lại",IF(AND(MID(G34,2,2)&gt;"16",L34=0),"Thi lại",IF(AND((MID(G34,2,2)&lt;"12"),L34=0),"Thi lại",IF(AND((MID(G34,2,2)&lt;"17"),(MID(G34,2,2)&gt;"11"),L34=0),"Học lại","Đạt"))))))))))</f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5.75" customHeight="1">
      <c r="B35" s="22">
        <v>27</v>
      </c>
      <c r="C35" s="23" t="s">
        <v>380</v>
      </c>
      <c r="D35" s="24" t="s">
        <v>381</v>
      </c>
      <c r="E35" s="25" t="s">
        <v>382</v>
      </c>
      <c r="F35" s="26" t="s">
        <v>383</v>
      </c>
      <c r="G35" s="23" t="s">
        <v>49</v>
      </c>
      <c r="H35" s="27">
        <v>9</v>
      </c>
      <c r="I35" s="27" t="s">
        <v>25</v>
      </c>
      <c r="J35" s="27" t="s">
        <v>25</v>
      </c>
      <c r="K35" s="27">
        <v>8</v>
      </c>
      <c r="L35" s="71">
        <v>7.5</v>
      </c>
      <c r="M35" s="28">
        <f>ROUND(SUMPRODUCT(H35:L35,$H$8:$L$8)/100,1)</f>
        <v>7.8</v>
      </c>
      <c r="N35" s="29" t="str">
        <f t="shared" si="0"/>
        <v>B</v>
      </c>
      <c r="O35" s="30" t="str">
        <f t="shared" si="1"/>
        <v>Khá</v>
      </c>
      <c r="P35" s="31" t="str">
        <f t="shared" si="2"/>
        <v/>
      </c>
      <c r="Q35" s="32"/>
      <c r="R35" s="3"/>
      <c r="S35" s="21"/>
      <c r="T35" s="73" t="str">
        <f>IF(P35="Không đủ ĐKDT","Học lại",IF(P35="Đình chỉ thi","Học lại",IF(AND(MID(G35,2,2)&lt;"12",P35="Vắng"),"Thi lại",IF(P35="Vắng có phép", "Thi lại",IF(AND((MID(G35,2,2)&lt;"12"),M35&lt;4.5),"Thi lại",IF(AND((MID(G35,2,2)&lt;"17"),M35&lt;4),"Học lại",IF(AND((MID(G35,2,2)&gt;"16"),M35&lt;4),"Thi lại",IF(AND(MID(G35,2,2)&gt;"16",L35=0),"Thi lại",IF(AND((MID(G35,2,2)&lt;"12"),L35=0),"Thi lại",IF(AND((MID(G35,2,2)&lt;"17"),(MID(G35,2,2)&gt;"11"),L35=0),"Học lại","Đạt"))))))))))</f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5.75" customHeight="1">
      <c r="B36" s="22">
        <v>28</v>
      </c>
      <c r="C36" s="23" t="s">
        <v>384</v>
      </c>
      <c r="D36" s="24" t="s">
        <v>147</v>
      </c>
      <c r="E36" s="25" t="s">
        <v>148</v>
      </c>
      <c r="F36" s="26" t="s">
        <v>385</v>
      </c>
      <c r="G36" s="23" t="s">
        <v>57</v>
      </c>
      <c r="H36" s="27">
        <v>9</v>
      </c>
      <c r="I36" s="27" t="s">
        <v>25</v>
      </c>
      <c r="J36" s="27" t="s">
        <v>25</v>
      </c>
      <c r="K36" s="27">
        <v>7</v>
      </c>
      <c r="L36" s="71">
        <v>7.5</v>
      </c>
      <c r="M36" s="28">
        <f>ROUND(SUMPRODUCT(H36:L36,$H$8:$L$8)/100,1)</f>
        <v>7.5</v>
      </c>
      <c r="N36" s="29" t="str">
        <f t="shared" si="0"/>
        <v>B</v>
      </c>
      <c r="O36" s="30" t="str">
        <f t="shared" si="1"/>
        <v>Khá</v>
      </c>
      <c r="P36" s="31" t="str">
        <f t="shared" si="2"/>
        <v/>
      </c>
      <c r="Q36" s="32"/>
      <c r="R36" s="3"/>
      <c r="S36" s="21"/>
      <c r="T36" s="73" t="str">
        <f>IF(P36="Không đủ ĐKDT","Học lại",IF(P36="Đình chỉ thi","Học lại",IF(AND(MID(G36,2,2)&lt;"12",P36="Vắng"),"Thi lại",IF(P36="Vắng có phép", "Thi lại",IF(AND((MID(G36,2,2)&lt;"12"),M36&lt;4.5),"Thi lại",IF(AND((MID(G36,2,2)&lt;"17"),M36&lt;4),"Học lại",IF(AND((MID(G36,2,2)&gt;"16"),M36&lt;4),"Thi lại",IF(AND(MID(G36,2,2)&gt;"16",L36=0),"Thi lại",IF(AND((MID(G36,2,2)&lt;"12"),L36=0),"Thi lại",IF(AND((MID(G36,2,2)&lt;"17"),(MID(G36,2,2)&gt;"11"),L36=0),"Học lại","Đạt"))))))))))</f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5.75" customHeight="1">
      <c r="B37" s="22">
        <v>29</v>
      </c>
      <c r="C37" s="23" t="s">
        <v>386</v>
      </c>
      <c r="D37" s="24" t="s">
        <v>387</v>
      </c>
      <c r="E37" s="25" t="s">
        <v>148</v>
      </c>
      <c r="F37" s="26" t="s">
        <v>388</v>
      </c>
      <c r="G37" s="23" t="s">
        <v>114</v>
      </c>
      <c r="H37" s="27">
        <v>7</v>
      </c>
      <c r="I37" s="27" t="s">
        <v>25</v>
      </c>
      <c r="J37" s="27" t="s">
        <v>25</v>
      </c>
      <c r="K37" s="27">
        <v>8</v>
      </c>
      <c r="L37" s="71">
        <v>6.5</v>
      </c>
      <c r="M37" s="28">
        <f>ROUND(SUMPRODUCT(H37:L37,$H$8:$L$8)/100,1)</f>
        <v>7</v>
      </c>
      <c r="N37" s="29" t="str">
        <f t="shared" si="0"/>
        <v>B</v>
      </c>
      <c r="O37" s="30" t="str">
        <f t="shared" si="1"/>
        <v>Khá</v>
      </c>
      <c r="P37" s="31" t="str">
        <f t="shared" si="2"/>
        <v/>
      </c>
      <c r="Q37" s="32"/>
      <c r="R37" s="3"/>
      <c r="S37" s="21"/>
      <c r="T37" s="73" t="str">
        <f>IF(P37="Không đủ ĐKDT","Học lại",IF(P37="Đình chỉ thi","Học lại",IF(AND(MID(G37,2,2)&lt;"12",P37="Vắng"),"Thi lại",IF(P37="Vắng có phép", "Thi lại",IF(AND((MID(G37,2,2)&lt;"12"),M37&lt;4.5),"Thi lại",IF(AND((MID(G37,2,2)&lt;"17"),M37&lt;4),"Học lại",IF(AND((MID(G37,2,2)&gt;"16"),M37&lt;4),"Thi lại",IF(AND(MID(G37,2,2)&gt;"16",L37=0),"Thi lại",IF(AND((MID(G37,2,2)&lt;"12"),L37=0),"Thi lại",IF(AND((MID(G37,2,2)&lt;"17"),(MID(G37,2,2)&gt;"11"),L37=0),"Học lại","Đạt"))))))))))</f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5.75" customHeight="1">
      <c r="B38" s="22">
        <v>30</v>
      </c>
      <c r="C38" s="23" t="s">
        <v>389</v>
      </c>
      <c r="D38" s="24" t="s">
        <v>390</v>
      </c>
      <c r="E38" s="25" t="s">
        <v>391</v>
      </c>
      <c r="F38" s="26" t="s">
        <v>392</v>
      </c>
      <c r="G38" s="23" t="s">
        <v>91</v>
      </c>
      <c r="H38" s="27">
        <v>9</v>
      </c>
      <c r="I38" s="27" t="s">
        <v>25</v>
      </c>
      <c r="J38" s="27" t="s">
        <v>25</v>
      </c>
      <c r="K38" s="27">
        <v>6</v>
      </c>
      <c r="L38" s="71">
        <v>7</v>
      </c>
      <c r="M38" s="28">
        <f>ROUND(SUMPRODUCT(H38:L38,$H$8:$L$8)/100,1)</f>
        <v>6.9</v>
      </c>
      <c r="N38" s="29" t="str">
        <f t="shared" si="0"/>
        <v>C+</v>
      </c>
      <c r="O38" s="30" t="str">
        <f t="shared" si="1"/>
        <v>Trung bình</v>
      </c>
      <c r="P38" s="31" t="str">
        <f t="shared" si="2"/>
        <v/>
      </c>
      <c r="Q38" s="32"/>
      <c r="R38" s="3"/>
      <c r="S38" s="21"/>
      <c r="T38" s="73" t="str">
        <f>IF(P38="Không đủ ĐKDT","Học lại",IF(P38="Đình chỉ thi","Học lại",IF(AND(MID(G38,2,2)&lt;"12",P38="Vắng"),"Thi lại",IF(P38="Vắng có phép", "Thi lại",IF(AND((MID(G38,2,2)&lt;"12"),M38&lt;4.5),"Thi lại",IF(AND((MID(G38,2,2)&lt;"17"),M38&lt;4),"Học lại",IF(AND((MID(G38,2,2)&gt;"16"),M38&lt;4),"Thi lại",IF(AND(MID(G38,2,2)&gt;"16",L38=0),"Thi lại",IF(AND((MID(G38,2,2)&lt;"12"),L38=0),"Thi lại",IF(AND((MID(G38,2,2)&lt;"17"),(MID(G38,2,2)&gt;"11"),L38=0),"Học lại","Đạt"))))))))))</f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5.75" customHeight="1">
      <c r="B39" s="22">
        <v>31</v>
      </c>
      <c r="C39" s="23" t="s">
        <v>393</v>
      </c>
      <c r="D39" s="24" t="s">
        <v>394</v>
      </c>
      <c r="E39" s="25" t="s">
        <v>395</v>
      </c>
      <c r="F39" s="26" t="s">
        <v>396</v>
      </c>
      <c r="G39" s="23" t="s">
        <v>49</v>
      </c>
      <c r="H39" s="27">
        <v>7</v>
      </c>
      <c r="I39" s="27" t="s">
        <v>25</v>
      </c>
      <c r="J39" s="27" t="s">
        <v>25</v>
      </c>
      <c r="K39" s="27">
        <v>8</v>
      </c>
      <c r="L39" s="71">
        <v>7</v>
      </c>
      <c r="M39" s="28">
        <f>ROUND(SUMPRODUCT(H39:L39,$H$8:$L$8)/100,1)</f>
        <v>7.3</v>
      </c>
      <c r="N39" s="29" t="str">
        <f t="shared" si="0"/>
        <v>B</v>
      </c>
      <c r="O39" s="30" t="str">
        <f t="shared" si="1"/>
        <v>Khá</v>
      </c>
      <c r="P39" s="31" t="str">
        <f t="shared" si="2"/>
        <v/>
      </c>
      <c r="Q39" s="32"/>
      <c r="R39" s="3"/>
      <c r="S39" s="21"/>
      <c r="T39" s="73" t="str">
        <f>IF(P39="Không đủ ĐKDT","Học lại",IF(P39="Đình chỉ thi","Học lại",IF(AND(MID(G39,2,2)&lt;"12",P39="Vắng"),"Thi lại",IF(P39="Vắng có phép", "Thi lại",IF(AND((MID(G39,2,2)&lt;"12"),M39&lt;4.5),"Thi lại",IF(AND((MID(G39,2,2)&lt;"17"),M39&lt;4),"Học lại",IF(AND((MID(G39,2,2)&gt;"16"),M39&lt;4),"Thi lại",IF(AND(MID(G39,2,2)&gt;"16",L39=0),"Thi lại",IF(AND((MID(G39,2,2)&lt;"12"),L39=0),"Thi lại",IF(AND((MID(G39,2,2)&lt;"17"),(MID(G39,2,2)&gt;"11"),L39=0),"Học lại","Đạt"))))))))))</f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5.75" customHeight="1">
      <c r="B40" s="22">
        <v>32</v>
      </c>
      <c r="C40" s="23" t="s">
        <v>397</v>
      </c>
      <c r="D40" s="24" t="s">
        <v>398</v>
      </c>
      <c r="E40" s="25" t="s">
        <v>399</v>
      </c>
      <c r="F40" s="26" t="s">
        <v>400</v>
      </c>
      <c r="G40" s="23" t="s">
        <v>114</v>
      </c>
      <c r="H40" s="27">
        <v>9</v>
      </c>
      <c r="I40" s="27" t="s">
        <v>25</v>
      </c>
      <c r="J40" s="27" t="s">
        <v>25</v>
      </c>
      <c r="K40" s="27">
        <v>8</v>
      </c>
      <c r="L40" s="71">
        <v>6.5</v>
      </c>
      <c r="M40" s="28">
        <f>ROUND(SUMPRODUCT(H40:L40,$H$8:$L$8)/100,1)</f>
        <v>7.2</v>
      </c>
      <c r="N40" s="29" t="str">
        <f t="shared" si="0"/>
        <v>B</v>
      </c>
      <c r="O40" s="30" t="str">
        <f t="shared" si="1"/>
        <v>Khá</v>
      </c>
      <c r="P40" s="31" t="str">
        <f t="shared" si="2"/>
        <v/>
      </c>
      <c r="Q40" s="32"/>
      <c r="R40" s="3"/>
      <c r="S40" s="21"/>
      <c r="T40" s="73" t="str">
        <f>IF(P40="Không đủ ĐKDT","Học lại",IF(P40="Đình chỉ thi","Học lại",IF(AND(MID(G40,2,2)&lt;"12",P40="Vắng"),"Thi lại",IF(P40="Vắng có phép", "Thi lại",IF(AND((MID(G40,2,2)&lt;"12"),M40&lt;4.5),"Thi lại",IF(AND((MID(G40,2,2)&lt;"17"),M40&lt;4),"Học lại",IF(AND((MID(G40,2,2)&gt;"16"),M40&lt;4),"Thi lại",IF(AND(MID(G40,2,2)&gt;"16",L40=0),"Thi lại",IF(AND((MID(G40,2,2)&lt;"12"),L40=0),"Thi lại",IF(AND((MID(G40,2,2)&lt;"17"),(MID(G40,2,2)&gt;"11"),L40=0),"Học lại","Đạt"))))))))))</f>
        <v>Đạt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5.75" customHeight="1">
      <c r="B41" s="22">
        <v>33</v>
      </c>
      <c r="C41" s="23" t="s">
        <v>401</v>
      </c>
      <c r="D41" s="24" t="s">
        <v>402</v>
      </c>
      <c r="E41" s="25" t="s">
        <v>399</v>
      </c>
      <c r="F41" s="26" t="s">
        <v>403</v>
      </c>
      <c r="G41" s="23" t="s">
        <v>49</v>
      </c>
      <c r="H41" s="27">
        <v>7</v>
      </c>
      <c r="I41" s="27" t="s">
        <v>25</v>
      </c>
      <c r="J41" s="27" t="s">
        <v>25</v>
      </c>
      <c r="K41" s="27">
        <v>8</v>
      </c>
      <c r="L41" s="71">
        <v>6</v>
      </c>
      <c r="M41" s="28">
        <f>ROUND(SUMPRODUCT(H41:L41,$H$8:$L$8)/100,1)</f>
        <v>6.7</v>
      </c>
      <c r="N41" s="29" t="str">
        <f t="shared" ref="N41:N76" si="3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C+</v>
      </c>
      <c r="O41" s="30" t="str">
        <f t="shared" ref="O41:O76" si="4">IF($M41&lt;4,"Kém",IF(AND($M41&gt;=4,$M41&lt;=5.4),"Trung bình yếu",IF(AND($M41&gt;=5.5,$M41&lt;=6.9),"Trung bình",IF(AND($M41&gt;=7,$M41&lt;=8.4),"Khá",IF(AND($M41&gt;=8.5,$M41&lt;=10),"Giỏi","")))))</f>
        <v>Trung bình</v>
      </c>
      <c r="P41" s="31" t="str">
        <f t="shared" ref="P41:P76" si="5">+IF(OR($H41=0,$I41=0,$J41=0,$K41=0),"Không đủ ĐKDT",IF(AND(L41=0,M41&gt;4),"Không đạt",""))</f>
        <v/>
      </c>
      <c r="Q41" s="32"/>
      <c r="R41" s="3"/>
      <c r="S41" s="21"/>
      <c r="T41" s="73" t="str">
        <f>IF(P41="Không đủ ĐKDT","Học lại",IF(P41="Đình chỉ thi","Học lại",IF(AND(MID(G41,2,2)&lt;"12",P41="Vắng"),"Thi lại",IF(P41="Vắng có phép", "Thi lại",IF(AND((MID(G41,2,2)&lt;"12"),M41&lt;4.5),"Thi lại",IF(AND((MID(G41,2,2)&lt;"17"),M41&lt;4),"Học lại",IF(AND((MID(G41,2,2)&gt;"16"),M41&lt;4),"Thi lại",IF(AND(MID(G41,2,2)&gt;"16",L41=0),"Thi lại",IF(AND((MID(G41,2,2)&lt;"12"),L41=0),"Thi lại",IF(AND((MID(G41,2,2)&lt;"17"),(MID(G41,2,2)&gt;"11"),L41=0),"Học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5.75" customHeight="1">
      <c r="B42" s="22">
        <v>34</v>
      </c>
      <c r="C42" s="23" t="s">
        <v>404</v>
      </c>
      <c r="D42" s="24" t="s">
        <v>405</v>
      </c>
      <c r="E42" s="25" t="s">
        <v>406</v>
      </c>
      <c r="F42" s="26" t="s">
        <v>228</v>
      </c>
      <c r="G42" s="23" t="s">
        <v>49</v>
      </c>
      <c r="H42" s="27">
        <v>9</v>
      </c>
      <c r="I42" s="27" t="s">
        <v>25</v>
      </c>
      <c r="J42" s="27" t="s">
        <v>25</v>
      </c>
      <c r="K42" s="27">
        <v>8</v>
      </c>
      <c r="L42" s="71">
        <v>7.5</v>
      </c>
      <c r="M42" s="28">
        <f>ROUND(SUMPRODUCT(H42:L42,$H$8:$L$8)/100,1)</f>
        <v>7.8</v>
      </c>
      <c r="N42" s="29" t="str">
        <f t="shared" si="3"/>
        <v>B</v>
      </c>
      <c r="O42" s="30" t="str">
        <f t="shared" si="4"/>
        <v>Khá</v>
      </c>
      <c r="P42" s="31" t="str">
        <f t="shared" si="5"/>
        <v/>
      </c>
      <c r="Q42" s="32"/>
      <c r="R42" s="3"/>
      <c r="S42" s="21"/>
      <c r="T42" s="73" t="str">
        <f>IF(P42="Không đủ ĐKDT","Học lại",IF(P42="Đình chỉ thi","Học lại",IF(AND(MID(G42,2,2)&lt;"12",P42="Vắng"),"Thi lại",IF(P42="Vắng có phép", "Thi lại",IF(AND((MID(G42,2,2)&lt;"12"),M42&lt;4.5),"Thi lại",IF(AND((MID(G42,2,2)&lt;"17"),M42&lt;4),"Học lại",IF(AND((MID(G42,2,2)&gt;"16"),M42&lt;4),"Thi lại",IF(AND(MID(G42,2,2)&gt;"16",L42=0),"Thi lại",IF(AND((MID(G42,2,2)&lt;"12"),L42=0),"Thi lại",IF(AND((MID(G42,2,2)&lt;"17"),(MID(G42,2,2)&gt;"11"),L42=0),"Học lại","Đạt"))))))))))</f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5.75" customHeight="1">
      <c r="B43" s="22">
        <v>35</v>
      </c>
      <c r="C43" s="23" t="s">
        <v>407</v>
      </c>
      <c r="D43" s="24" t="s">
        <v>408</v>
      </c>
      <c r="E43" s="25" t="s">
        <v>162</v>
      </c>
      <c r="F43" s="26" t="s">
        <v>409</v>
      </c>
      <c r="G43" s="23" t="s">
        <v>114</v>
      </c>
      <c r="H43" s="27">
        <v>9</v>
      </c>
      <c r="I43" s="27" t="s">
        <v>25</v>
      </c>
      <c r="J43" s="27" t="s">
        <v>25</v>
      </c>
      <c r="K43" s="27">
        <v>8</v>
      </c>
      <c r="L43" s="71">
        <v>5.5</v>
      </c>
      <c r="M43" s="28">
        <f>ROUND(SUMPRODUCT(H43:L43,$H$8:$L$8)/100,1)</f>
        <v>6.6</v>
      </c>
      <c r="N43" s="29" t="str">
        <f t="shared" si="3"/>
        <v>C+</v>
      </c>
      <c r="O43" s="30" t="str">
        <f t="shared" si="4"/>
        <v>Trung bình</v>
      </c>
      <c r="P43" s="31" t="str">
        <f t="shared" si="5"/>
        <v/>
      </c>
      <c r="Q43" s="32"/>
      <c r="R43" s="3"/>
      <c r="S43" s="21"/>
      <c r="T43" s="73" t="str">
        <f>IF(P43="Không đủ ĐKDT","Học lại",IF(P43="Đình chỉ thi","Học lại",IF(AND(MID(G43,2,2)&lt;"12",P43="Vắng"),"Thi lại",IF(P43="Vắng có phép", "Thi lại",IF(AND((MID(G43,2,2)&lt;"12"),M43&lt;4.5),"Thi lại",IF(AND((MID(G43,2,2)&lt;"17"),M43&lt;4),"Học lại",IF(AND((MID(G43,2,2)&gt;"16"),M43&lt;4),"Thi lại",IF(AND(MID(G43,2,2)&gt;"16",L43=0),"Thi lại",IF(AND((MID(G43,2,2)&lt;"12"),L43=0),"Thi lại",IF(AND((MID(G43,2,2)&lt;"17"),(MID(G43,2,2)&gt;"11"),L43=0),"Học lại","Đạt"))))))))))</f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5.75" customHeight="1">
      <c r="B44" s="22">
        <v>36</v>
      </c>
      <c r="C44" s="23" t="s">
        <v>410</v>
      </c>
      <c r="D44" s="24" t="s">
        <v>411</v>
      </c>
      <c r="E44" s="25" t="s">
        <v>412</v>
      </c>
      <c r="F44" s="26" t="s">
        <v>413</v>
      </c>
      <c r="G44" s="23" t="s">
        <v>53</v>
      </c>
      <c r="H44" s="27">
        <v>7</v>
      </c>
      <c r="I44" s="27" t="s">
        <v>25</v>
      </c>
      <c r="J44" s="27" t="s">
        <v>25</v>
      </c>
      <c r="K44" s="27">
        <v>6</v>
      </c>
      <c r="L44" s="71">
        <v>6</v>
      </c>
      <c r="M44" s="28">
        <f>ROUND(SUMPRODUCT(H44:L44,$H$8:$L$8)/100,1)</f>
        <v>6.1</v>
      </c>
      <c r="N44" s="29" t="str">
        <f t="shared" si="3"/>
        <v>C</v>
      </c>
      <c r="O44" s="30" t="str">
        <f t="shared" si="4"/>
        <v>Trung bình</v>
      </c>
      <c r="P44" s="31" t="str">
        <f t="shared" si="5"/>
        <v/>
      </c>
      <c r="Q44" s="32"/>
      <c r="R44" s="3"/>
      <c r="S44" s="21"/>
      <c r="T44" s="73" t="str">
        <f>IF(P44="Không đủ ĐKDT","Học lại",IF(P44="Đình chỉ thi","Học lại",IF(AND(MID(G44,2,2)&lt;"12",P44="Vắng"),"Thi lại",IF(P44="Vắng có phép", "Thi lại",IF(AND((MID(G44,2,2)&lt;"12"),M44&lt;4.5),"Thi lại",IF(AND((MID(G44,2,2)&lt;"17"),M44&lt;4),"Học lại",IF(AND((MID(G44,2,2)&gt;"16"),M44&lt;4),"Thi lại",IF(AND(MID(G44,2,2)&gt;"16",L44=0),"Thi lại",IF(AND((MID(G44,2,2)&lt;"12"),L44=0),"Thi lại",IF(AND((MID(G44,2,2)&lt;"17"),(MID(G44,2,2)&gt;"11"),L44=0),"Học lại","Đạt"))))))))))</f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5.75" customHeight="1">
      <c r="B45" s="22">
        <v>37</v>
      </c>
      <c r="C45" s="23" t="s">
        <v>414</v>
      </c>
      <c r="D45" s="24" t="s">
        <v>415</v>
      </c>
      <c r="E45" s="25" t="s">
        <v>416</v>
      </c>
      <c r="F45" s="26" t="s">
        <v>417</v>
      </c>
      <c r="G45" s="23" t="s">
        <v>91</v>
      </c>
      <c r="H45" s="27">
        <v>9</v>
      </c>
      <c r="I45" s="27" t="s">
        <v>25</v>
      </c>
      <c r="J45" s="27" t="s">
        <v>25</v>
      </c>
      <c r="K45" s="27">
        <v>7</v>
      </c>
      <c r="L45" s="71">
        <v>7</v>
      </c>
      <c r="M45" s="28">
        <f>ROUND(SUMPRODUCT(H45:L45,$H$8:$L$8)/100,1)</f>
        <v>7.2</v>
      </c>
      <c r="N45" s="29" t="str">
        <f t="shared" si="3"/>
        <v>B</v>
      </c>
      <c r="O45" s="30" t="str">
        <f t="shared" si="4"/>
        <v>Khá</v>
      </c>
      <c r="P45" s="31" t="str">
        <f t="shared" si="5"/>
        <v/>
      </c>
      <c r="Q45" s="32"/>
      <c r="R45" s="3"/>
      <c r="S45" s="21"/>
      <c r="T45" s="73" t="str">
        <f>IF(P45="Không đủ ĐKDT","Học lại",IF(P45="Đình chỉ thi","Học lại",IF(AND(MID(G45,2,2)&lt;"12",P45="Vắng"),"Thi lại",IF(P45="Vắng có phép", "Thi lại",IF(AND((MID(G45,2,2)&lt;"12"),M45&lt;4.5),"Thi lại",IF(AND((MID(G45,2,2)&lt;"17"),M45&lt;4),"Học lại",IF(AND((MID(G45,2,2)&gt;"16"),M45&lt;4),"Thi lại",IF(AND(MID(G45,2,2)&gt;"16",L45=0),"Thi lại",IF(AND((MID(G45,2,2)&lt;"12"),L45=0),"Thi lại",IF(AND((MID(G45,2,2)&lt;"17"),(MID(G45,2,2)&gt;"11"),L45=0),"Học lại","Đạt"))))))))))</f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5.75" customHeight="1">
      <c r="B46" s="22">
        <v>38</v>
      </c>
      <c r="C46" s="23" t="s">
        <v>418</v>
      </c>
      <c r="D46" s="24" t="s">
        <v>419</v>
      </c>
      <c r="E46" s="25" t="s">
        <v>420</v>
      </c>
      <c r="F46" s="26" t="s">
        <v>421</v>
      </c>
      <c r="G46" s="23" t="s">
        <v>53</v>
      </c>
      <c r="H46" s="27">
        <v>9</v>
      </c>
      <c r="I46" s="27" t="s">
        <v>25</v>
      </c>
      <c r="J46" s="27" t="s">
        <v>25</v>
      </c>
      <c r="K46" s="27">
        <v>7</v>
      </c>
      <c r="L46" s="71">
        <v>6.5</v>
      </c>
      <c r="M46" s="28">
        <f>ROUND(SUMPRODUCT(H46:L46,$H$8:$L$8)/100,1)</f>
        <v>6.9</v>
      </c>
      <c r="N46" s="29" t="str">
        <f t="shared" si="3"/>
        <v>C+</v>
      </c>
      <c r="O46" s="30" t="str">
        <f t="shared" si="4"/>
        <v>Trung bình</v>
      </c>
      <c r="P46" s="31" t="str">
        <f t="shared" si="5"/>
        <v/>
      </c>
      <c r="Q46" s="32"/>
      <c r="R46" s="3"/>
      <c r="S46" s="21"/>
      <c r="T46" s="73" t="str">
        <f>IF(P46="Không đủ ĐKDT","Học lại",IF(P46="Đình chỉ thi","Học lại",IF(AND(MID(G46,2,2)&lt;"12",P46="Vắng"),"Thi lại",IF(P46="Vắng có phép", "Thi lại",IF(AND((MID(G46,2,2)&lt;"12"),M46&lt;4.5),"Thi lại",IF(AND((MID(G46,2,2)&lt;"17"),M46&lt;4),"Học lại",IF(AND((MID(G46,2,2)&gt;"16"),M46&lt;4),"Thi lại",IF(AND(MID(G46,2,2)&gt;"16",L46=0),"Thi lại",IF(AND((MID(G46,2,2)&lt;"12"),L46=0),"Thi lại",IF(AND((MID(G46,2,2)&lt;"17"),(MID(G46,2,2)&gt;"11"),L46=0),"Học lại","Đạt"))))))))))</f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5.75" customHeight="1">
      <c r="B47" s="22">
        <v>39</v>
      </c>
      <c r="C47" s="23" t="s">
        <v>422</v>
      </c>
      <c r="D47" s="24" t="s">
        <v>423</v>
      </c>
      <c r="E47" s="25" t="s">
        <v>424</v>
      </c>
      <c r="F47" s="26" t="s">
        <v>425</v>
      </c>
      <c r="G47" s="23" t="s">
        <v>71</v>
      </c>
      <c r="H47" s="27">
        <v>5</v>
      </c>
      <c r="I47" s="27" t="s">
        <v>25</v>
      </c>
      <c r="J47" s="27" t="s">
        <v>25</v>
      </c>
      <c r="K47" s="27">
        <v>6</v>
      </c>
      <c r="L47" s="71">
        <v>6.5</v>
      </c>
      <c r="M47" s="28">
        <f>ROUND(SUMPRODUCT(H47:L47,$H$8:$L$8)/100,1)</f>
        <v>6.2</v>
      </c>
      <c r="N47" s="29" t="str">
        <f t="shared" si="3"/>
        <v>C</v>
      </c>
      <c r="O47" s="30" t="str">
        <f t="shared" si="4"/>
        <v>Trung bình</v>
      </c>
      <c r="P47" s="31" t="str">
        <f t="shared" si="5"/>
        <v/>
      </c>
      <c r="Q47" s="32"/>
      <c r="R47" s="3"/>
      <c r="S47" s="21"/>
      <c r="T47" s="73" t="str">
        <f>IF(P47="Không đủ ĐKDT","Học lại",IF(P47="Đình chỉ thi","Học lại",IF(AND(MID(G47,2,2)&lt;"12",P47="Vắng"),"Thi lại",IF(P47="Vắng có phép", "Thi lại",IF(AND((MID(G47,2,2)&lt;"12"),M47&lt;4.5),"Thi lại",IF(AND((MID(G47,2,2)&lt;"17"),M47&lt;4),"Học lại",IF(AND((MID(G47,2,2)&gt;"16"),M47&lt;4),"Thi lại",IF(AND(MID(G47,2,2)&gt;"16",L47=0),"Thi lại",IF(AND((MID(G47,2,2)&lt;"12"),L47=0),"Thi lại",IF(AND((MID(G47,2,2)&lt;"17"),(MID(G47,2,2)&gt;"11"),L47=0),"Học lại","Đạt"))))))))))</f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5.75" customHeight="1">
      <c r="B48" s="22">
        <v>40</v>
      </c>
      <c r="C48" s="23" t="s">
        <v>426</v>
      </c>
      <c r="D48" s="24" t="s">
        <v>427</v>
      </c>
      <c r="E48" s="25" t="s">
        <v>424</v>
      </c>
      <c r="F48" s="26" t="s">
        <v>428</v>
      </c>
      <c r="G48" s="23" t="s">
        <v>114</v>
      </c>
      <c r="H48" s="27">
        <v>7</v>
      </c>
      <c r="I48" s="27" t="s">
        <v>25</v>
      </c>
      <c r="J48" s="27" t="s">
        <v>25</v>
      </c>
      <c r="K48" s="27">
        <v>7</v>
      </c>
      <c r="L48" s="71">
        <v>3.5</v>
      </c>
      <c r="M48" s="28">
        <f>ROUND(SUMPRODUCT(H48:L48,$H$8:$L$8)/100,1)</f>
        <v>4.9000000000000004</v>
      </c>
      <c r="N48" s="29" t="str">
        <f t="shared" si="3"/>
        <v>D</v>
      </c>
      <c r="O48" s="30" t="str">
        <f t="shared" si="4"/>
        <v>Trung bình yếu</v>
      </c>
      <c r="P48" s="31" t="str">
        <f t="shared" si="5"/>
        <v/>
      </c>
      <c r="Q48" s="32"/>
      <c r="R48" s="3"/>
      <c r="S48" s="21"/>
      <c r="T48" s="73" t="str">
        <f>IF(P48="Không đủ ĐKDT","Học lại",IF(P48="Đình chỉ thi","Học lại",IF(AND(MID(G48,2,2)&lt;"12",P48="Vắng"),"Thi lại",IF(P48="Vắng có phép", "Thi lại",IF(AND((MID(G48,2,2)&lt;"12"),M48&lt;4.5),"Thi lại",IF(AND((MID(G48,2,2)&lt;"17"),M48&lt;4),"Học lại",IF(AND((MID(G48,2,2)&gt;"16"),M48&lt;4),"Thi lại",IF(AND(MID(G48,2,2)&gt;"16",L48=0),"Thi lại",IF(AND((MID(G48,2,2)&lt;"12"),L48=0),"Thi lại",IF(AND((MID(G48,2,2)&lt;"17"),(MID(G48,2,2)&gt;"11"),L48=0),"Học lại","Đạt"))))))))))</f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15.75" customHeight="1">
      <c r="B49" s="22">
        <v>41</v>
      </c>
      <c r="C49" s="23" t="s">
        <v>429</v>
      </c>
      <c r="D49" s="24" t="s">
        <v>93</v>
      </c>
      <c r="E49" s="25" t="s">
        <v>430</v>
      </c>
      <c r="F49" s="26" t="s">
        <v>282</v>
      </c>
      <c r="G49" s="23" t="s">
        <v>71</v>
      </c>
      <c r="H49" s="27">
        <v>9</v>
      </c>
      <c r="I49" s="27" t="s">
        <v>25</v>
      </c>
      <c r="J49" s="27" t="s">
        <v>25</v>
      </c>
      <c r="K49" s="27">
        <v>7</v>
      </c>
      <c r="L49" s="71">
        <v>7.5</v>
      </c>
      <c r="M49" s="28">
        <f>ROUND(SUMPRODUCT(H49:L49,$H$8:$L$8)/100,1)</f>
        <v>7.5</v>
      </c>
      <c r="N49" s="29" t="str">
        <f t="shared" si="3"/>
        <v>B</v>
      </c>
      <c r="O49" s="30" t="str">
        <f t="shared" si="4"/>
        <v>Khá</v>
      </c>
      <c r="P49" s="31" t="str">
        <f t="shared" si="5"/>
        <v/>
      </c>
      <c r="Q49" s="32"/>
      <c r="R49" s="3"/>
      <c r="S49" s="21"/>
      <c r="T49" s="73" t="str">
        <f>IF(P49="Không đủ ĐKDT","Học lại",IF(P49="Đình chỉ thi","Học lại",IF(AND(MID(G49,2,2)&lt;"12",P49="Vắng"),"Thi lại",IF(P49="Vắng có phép", "Thi lại",IF(AND((MID(G49,2,2)&lt;"12"),M49&lt;4.5),"Thi lại",IF(AND((MID(G49,2,2)&lt;"17"),M49&lt;4),"Học lại",IF(AND((MID(G49,2,2)&gt;"16"),M49&lt;4),"Thi lại",IF(AND(MID(G49,2,2)&gt;"16",L49=0),"Thi lại",IF(AND((MID(G49,2,2)&lt;"12"),L49=0),"Thi lại",IF(AND((MID(G49,2,2)&lt;"17"),(MID(G49,2,2)&gt;"11"),L49=0),"Học lại","Đạt"))))))))))</f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15.75" customHeight="1">
      <c r="B50" s="22">
        <v>42</v>
      </c>
      <c r="C50" s="23" t="s">
        <v>431</v>
      </c>
      <c r="D50" s="24" t="s">
        <v>432</v>
      </c>
      <c r="E50" s="25" t="s">
        <v>166</v>
      </c>
      <c r="F50" s="26" t="s">
        <v>433</v>
      </c>
      <c r="G50" s="23" t="s">
        <v>62</v>
      </c>
      <c r="H50" s="27">
        <v>7</v>
      </c>
      <c r="I50" s="27" t="s">
        <v>25</v>
      </c>
      <c r="J50" s="27" t="s">
        <v>25</v>
      </c>
      <c r="K50" s="27">
        <v>7</v>
      </c>
      <c r="L50" s="71">
        <v>5.5</v>
      </c>
      <c r="M50" s="28">
        <f>ROUND(SUMPRODUCT(H50:L50,$H$8:$L$8)/100,1)</f>
        <v>6.1</v>
      </c>
      <c r="N50" s="29" t="str">
        <f t="shared" si="3"/>
        <v>C</v>
      </c>
      <c r="O50" s="30" t="str">
        <f t="shared" si="4"/>
        <v>Trung bình</v>
      </c>
      <c r="P50" s="31" t="str">
        <f t="shared" si="5"/>
        <v/>
      </c>
      <c r="Q50" s="32"/>
      <c r="R50" s="3"/>
      <c r="S50" s="21"/>
      <c r="T50" s="73" t="str">
        <f>IF(P50="Không đủ ĐKDT","Học lại",IF(P50="Đình chỉ thi","Học lại",IF(AND(MID(G50,2,2)&lt;"12",P50="Vắng"),"Thi lại",IF(P50="Vắng có phép", "Thi lại",IF(AND((MID(G50,2,2)&lt;"12"),M50&lt;4.5),"Thi lại",IF(AND((MID(G50,2,2)&lt;"17"),M50&lt;4),"Học lại",IF(AND((MID(G50,2,2)&gt;"16"),M50&lt;4),"Thi lại",IF(AND(MID(G50,2,2)&gt;"16",L50=0),"Thi lại",IF(AND((MID(G50,2,2)&lt;"12"),L50=0),"Thi lại",IF(AND((MID(G50,2,2)&lt;"17"),(MID(G50,2,2)&gt;"11"),L50=0),"Học lại","Đạt"))))))))))</f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15.75" customHeight="1">
      <c r="B51" s="22">
        <v>43</v>
      </c>
      <c r="C51" s="23" t="s">
        <v>434</v>
      </c>
      <c r="D51" s="24" t="s">
        <v>423</v>
      </c>
      <c r="E51" s="25" t="s">
        <v>166</v>
      </c>
      <c r="F51" s="26" t="s">
        <v>435</v>
      </c>
      <c r="G51" s="23" t="s">
        <v>71</v>
      </c>
      <c r="H51" s="27">
        <v>9</v>
      </c>
      <c r="I51" s="27" t="s">
        <v>25</v>
      </c>
      <c r="J51" s="27" t="s">
        <v>25</v>
      </c>
      <c r="K51" s="27">
        <v>6</v>
      </c>
      <c r="L51" s="71">
        <v>8</v>
      </c>
      <c r="M51" s="28">
        <f>ROUND(SUMPRODUCT(H51:L51,$H$8:$L$8)/100,1)</f>
        <v>7.5</v>
      </c>
      <c r="N51" s="29" t="str">
        <f t="shared" si="3"/>
        <v>B</v>
      </c>
      <c r="O51" s="30" t="str">
        <f t="shared" si="4"/>
        <v>Khá</v>
      </c>
      <c r="P51" s="31" t="str">
        <f t="shared" si="5"/>
        <v/>
      </c>
      <c r="Q51" s="32"/>
      <c r="R51" s="3"/>
      <c r="S51" s="21"/>
      <c r="T51" s="73" t="str">
        <f>IF(P51="Không đủ ĐKDT","Học lại",IF(P51="Đình chỉ thi","Học lại",IF(AND(MID(G51,2,2)&lt;"12",P51="Vắng"),"Thi lại",IF(P51="Vắng có phép", "Thi lại",IF(AND((MID(G51,2,2)&lt;"12"),M51&lt;4.5),"Thi lại",IF(AND((MID(G51,2,2)&lt;"17"),M51&lt;4),"Học lại",IF(AND((MID(G51,2,2)&gt;"16"),M51&lt;4),"Thi lại",IF(AND(MID(G51,2,2)&gt;"16",L51=0),"Thi lại",IF(AND((MID(G51,2,2)&lt;"12"),L51=0),"Thi lại",IF(AND((MID(G51,2,2)&lt;"17"),(MID(G51,2,2)&gt;"11"),L51=0),"Học lại","Đạt"))))))))))</f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5.75" customHeight="1">
      <c r="B52" s="22">
        <v>44</v>
      </c>
      <c r="C52" s="23" t="s">
        <v>436</v>
      </c>
      <c r="D52" s="24" t="s">
        <v>437</v>
      </c>
      <c r="E52" s="25" t="s">
        <v>438</v>
      </c>
      <c r="F52" s="26" t="s">
        <v>439</v>
      </c>
      <c r="G52" s="23" t="s">
        <v>53</v>
      </c>
      <c r="H52" s="27">
        <v>9</v>
      </c>
      <c r="I52" s="27" t="s">
        <v>25</v>
      </c>
      <c r="J52" s="27" t="s">
        <v>25</v>
      </c>
      <c r="K52" s="27">
        <v>7</v>
      </c>
      <c r="L52" s="71">
        <v>3</v>
      </c>
      <c r="M52" s="28">
        <f>ROUND(SUMPRODUCT(H52:L52,$H$8:$L$8)/100,1)</f>
        <v>4.8</v>
      </c>
      <c r="N52" s="29" t="str">
        <f t="shared" si="3"/>
        <v>D</v>
      </c>
      <c r="O52" s="30" t="str">
        <f t="shared" si="4"/>
        <v>Trung bình yếu</v>
      </c>
      <c r="P52" s="31" t="str">
        <f t="shared" si="5"/>
        <v/>
      </c>
      <c r="Q52" s="32"/>
      <c r="R52" s="3"/>
      <c r="S52" s="21"/>
      <c r="T52" s="73" t="str">
        <f>IF(P52="Không đủ ĐKDT","Học lại",IF(P52="Đình chỉ thi","Học lại",IF(AND(MID(G52,2,2)&lt;"12",P52="Vắng"),"Thi lại",IF(P52="Vắng có phép", "Thi lại",IF(AND((MID(G52,2,2)&lt;"12"),M52&lt;4.5),"Thi lại",IF(AND((MID(G52,2,2)&lt;"17"),M52&lt;4),"Học lại",IF(AND((MID(G52,2,2)&gt;"16"),M52&lt;4),"Thi lại",IF(AND(MID(G52,2,2)&gt;"16",L52=0),"Thi lại",IF(AND((MID(G52,2,2)&lt;"12"),L52=0),"Thi lại",IF(AND((MID(G52,2,2)&lt;"17"),(MID(G52,2,2)&gt;"11"),L52=0),"Học lại","Đạt"))))))))))</f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15.75" customHeight="1">
      <c r="B53" s="22">
        <v>45</v>
      </c>
      <c r="C53" s="23" t="s">
        <v>440</v>
      </c>
      <c r="D53" s="24" t="s">
        <v>157</v>
      </c>
      <c r="E53" s="25" t="s">
        <v>441</v>
      </c>
      <c r="F53" s="26" t="s">
        <v>442</v>
      </c>
      <c r="G53" s="23" t="s">
        <v>71</v>
      </c>
      <c r="H53" s="27">
        <v>9</v>
      </c>
      <c r="I53" s="27" t="s">
        <v>25</v>
      </c>
      <c r="J53" s="27" t="s">
        <v>25</v>
      </c>
      <c r="K53" s="27">
        <v>6</v>
      </c>
      <c r="L53" s="71">
        <v>8</v>
      </c>
      <c r="M53" s="28">
        <f>ROUND(SUMPRODUCT(H53:L53,$H$8:$L$8)/100,1)</f>
        <v>7.5</v>
      </c>
      <c r="N53" s="29" t="str">
        <f t="shared" si="3"/>
        <v>B</v>
      </c>
      <c r="O53" s="30" t="str">
        <f t="shared" si="4"/>
        <v>Khá</v>
      </c>
      <c r="P53" s="31" t="str">
        <f t="shared" si="5"/>
        <v/>
      </c>
      <c r="Q53" s="32"/>
      <c r="R53" s="3"/>
      <c r="S53" s="21"/>
      <c r="T53" s="73" t="str">
        <f>IF(P53="Không đủ ĐKDT","Học lại",IF(P53="Đình chỉ thi","Học lại",IF(AND(MID(G53,2,2)&lt;"12",P53="Vắng"),"Thi lại",IF(P53="Vắng có phép", "Thi lại",IF(AND((MID(G53,2,2)&lt;"12"),M53&lt;4.5),"Thi lại",IF(AND((MID(G53,2,2)&lt;"17"),M53&lt;4),"Học lại",IF(AND((MID(G53,2,2)&gt;"16"),M53&lt;4),"Thi lại",IF(AND(MID(G53,2,2)&gt;"16",L53=0),"Thi lại",IF(AND((MID(G53,2,2)&lt;"12"),L53=0),"Thi lại",IF(AND((MID(G53,2,2)&lt;"17"),(MID(G53,2,2)&gt;"11"),L53=0),"Học lại","Đạt"))))))))))</f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15.75" customHeight="1">
      <c r="B54" s="22">
        <v>46</v>
      </c>
      <c r="C54" s="23" t="s">
        <v>443</v>
      </c>
      <c r="D54" s="24" t="s">
        <v>444</v>
      </c>
      <c r="E54" s="25" t="s">
        <v>445</v>
      </c>
      <c r="F54" s="26" t="s">
        <v>446</v>
      </c>
      <c r="G54" s="23" t="s">
        <v>57</v>
      </c>
      <c r="H54" s="27">
        <v>9</v>
      </c>
      <c r="I54" s="27" t="s">
        <v>25</v>
      </c>
      <c r="J54" s="27" t="s">
        <v>25</v>
      </c>
      <c r="K54" s="27">
        <v>7</v>
      </c>
      <c r="L54" s="71">
        <v>5</v>
      </c>
      <c r="M54" s="28">
        <f>ROUND(SUMPRODUCT(H54:L54,$H$8:$L$8)/100,1)</f>
        <v>6</v>
      </c>
      <c r="N54" s="29" t="str">
        <f t="shared" si="3"/>
        <v>C</v>
      </c>
      <c r="O54" s="30" t="str">
        <f t="shared" si="4"/>
        <v>Trung bình</v>
      </c>
      <c r="P54" s="31" t="str">
        <f t="shared" si="5"/>
        <v/>
      </c>
      <c r="Q54" s="32"/>
      <c r="R54" s="3"/>
      <c r="S54" s="21"/>
      <c r="T54" s="73" t="str">
        <f>IF(P54="Không đủ ĐKDT","Học lại",IF(P54="Đình chỉ thi","Học lại",IF(AND(MID(G54,2,2)&lt;"12",P54="Vắng"),"Thi lại",IF(P54="Vắng có phép", "Thi lại",IF(AND((MID(G54,2,2)&lt;"12"),M54&lt;4.5),"Thi lại",IF(AND((MID(G54,2,2)&lt;"17"),M54&lt;4),"Học lại",IF(AND((MID(G54,2,2)&gt;"16"),M54&lt;4),"Thi lại",IF(AND(MID(G54,2,2)&gt;"16",L54=0),"Thi lại",IF(AND((MID(G54,2,2)&lt;"12"),L54=0),"Thi lại",IF(AND((MID(G54,2,2)&lt;"17"),(MID(G54,2,2)&gt;"11"),L54=0),"Học lại","Đạt"))))))))))</f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5.75" customHeight="1">
      <c r="B55" s="22">
        <v>47</v>
      </c>
      <c r="C55" s="23" t="s">
        <v>447</v>
      </c>
      <c r="D55" s="24" t="s">
        <v>448</v>
      </c>
      <c r="E55" s="25" t="s">
        <v>449</v>
      </c>
      <c r="F55" s="26" t="s">
        <v>450</v>
      </c>
      <c r="G55" s="23" t="s">
        <v>53</v>
      </c>
      <c r="H55" s="27">
        <v>9</v>
      </c>
      <c r="I55" s="27" t="s">
        <v>25</v>
      </c>
      <c r="J55" s="27" t="s">
        <v>25</v>
      </c>
      <c r="K55" s="27">
        <v>7</v>
      </c>
      <c r="L55" s="71">
        <v>4</v>
      </c>
      <c r="M55" s="28">
        <f>ROUND(SUMPRODUCT(H55:L55,$H$8:$L$8)/100,1)</f>
        <v>5.4</v>
      </c>
      <c r="N55" s="29" t="str">
        <f t="shared" si="3"/>
        <v>D+</v>
      </c>
      <c r="O55" s="30" t="str">
        <f t="shared" si="4"/>
        <v>Trung bình yếu</v>
      </c>
      <c r="P55" s="31" t="str">
        <f t="shared" si="5"/>
        <v/>
      </c>
      <c r="Q55" s="32"/>
      <c r="R55" s="3"/>
      <c r="S55" s="21"/>
      <c r="T55" s="73" t="str">
        <f>IF(P55="Không đủ ĐKDT","Học lại",IF(P55="Đình chỉ thi","Học lại",IF(AND(MID(G55,2,2)&lt;"12",P55="Vắng"),"Thi lại",IF(P55="Vắng có phép", "Thi lại",IF(AND((MID(G55,2,2)&lt;"12"),M55&lt;4.5),"Thi lại",IF(AND((MID(G55,2,2)&lt;"17"),M55&lt;4),"Học lại",IF(AND((MID(G55,2,2)&gt;"16"),M55&lt;4),"Thi lại",IF(AND(MID(G55,2,2)&gt;"16",L55=0),"Thi lại",IF(AND((MID(G55,2,2)&lt;"12"),L55=0),"Thi lại",IF(AND((MID(G55,2,2)&lt;"17"),(MID(G55,2,2)&gt;"11"),L55=0),"Học lại","Đạt"))))))))))</f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15.75" customHeight="1">
      <c r="B56" s="22">
        <v>48</v>
      </c>
      <c r="C56" s="23" t="s">
        <v>451</v>
      </c>
      <c r="D56" s="24" t="s">
        <v>452</v>
      </c>
      <c r="E56" s="25" t="s">
        <v>453</v>
      </c>
      <c r="F56" s="26" t="s">
        <v>454</v>
      </c>
      <c r="G56" s="23" t="s">
        <v>53</v>
      </c>
      <c r="H56" s="27">
        <v>6</v>
      </c>
      <c r="I56" s="27" t="s">
        <v>25</v>
      </c>
      <c r="J56" s="27" t="s">
        <v>25</v>
      </c>
      <c r="K56" s="27">
        <v>7</v>
      </c>
      <c r="L56" s="71">
        <v>6.5</v>
      </c>
      <c r="M56" s="28">
        <f>ROUND(SUMPRODUCT(H56:L56,$H$8:$L$8)/100,1)</f>
        <v>6.6</v>
      </c>
      <c r="N56" s="29" t="str">
        <f t="shared" si="3"/>
        <v>C+</v>
      </c>
      <c r="O56" s="30" t="str">
        <f t="shared" si="4"/>
        <v>Trung bình</v>
      </c>
      <c r="P56" s="31" t="str">
        <f t="shared" si="5"/>
        <v/>
      </c>
      <c r="Q56" s="32"/>
      <c r="R56" s="3"/>
      <c r="S56" s="21"/>
      <c r="T56" s="73" t="str">
        <f>IF(P56="Không đủ ĐKDT","Học lại",IF(P56="Đình chỉ thi","Học lại",IF(AND(MID(G56,2,2)&lt;"12",P56="Vắng"),"Thi lại",IF(P56="Vắng có phép", "Thi lại",IF(AND((MID(G56,2,2)&lt;"12"),M56&lt;4.5),"Thi lại",IF(AND((MID(G56,2,2)&lt;"17"),M56&lt;4),"Học lại",IF(AND((MID(G56,2,2)&gt;"16"),M56&lt;4),"Thi lại",IF(AND(MID(G56,2,2)&gt;"16",L56=0),"Thi lại",IF(AND((MID(G56,2,2)&lt;"12"),L56=0),"Thi lại",IF(AND((MID(G56,2,2)&lt;"17"),(MID(G56,2,2)&gt;"11"),L56=0),"Học lại","Đạt"))))))))))</f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15.75" customHeight="1">
      <c r="B57" s="22">
        <v>49</v>
      </c>
      <c r="C57" s="23" t="s">
        <v>455</v>
      </c>
      <c r="D57" s="24" t="s">
        <v>408</v>
      </c>
      <c r="E57" s="25" t="s">
        <v>456</v>
      </c>
      <c r="F57" s="26" t="s">
        <v>457</v>
      </c>
      <c r="G57" s="23" t="s">
        <v>53</v>
      </c>
      <c r="H57" s="27">
        <v>9</v>
      </c>
      <c r="I57" s="27" t="s">
        <v>25</v>
      </c>
      <c r="J57" s="27" t="s">
        <v>25</v>
      </c>
      <c r="K57" s="27">
        <v>7</v>
      </c>
      <c r="L57" s="71">
        <v>7.5</v>
      </c>
      <c r="M57" s="28">
        <f>ROUND(SUMPRODUCT(H57:L57,$H$8:$L$8)/100,1)</f>
        <v>7.5</v>
      </c>
      <c r="N57" s="29" t="str">
        <f t="shared" si="3"/>
        <v>B</v>
      </c>
      <c r="O57" s="30" t="str">
        <f t="shared" si="4"/>
        <v>Khá</v>
      </c>
      <c r="P57" s="31" t="str">
        <f t="shared" si="5"/>
        <v/>
      </c>
      <c r="Q57" s="32"/>
      <c r="R57" s="3"/>
      <c r="S57" s="21"/>
      <c r="T57" s="73" t="str">
        <f>IF(P57="Không đủ ĐKDT","Học lại",IF(P57="Đình chỉ thi","Học lại",IF(AND(MID(G57,2,2)&lt;"12",P57="Vắng"),"Thi lại",IF(P57="Vắng có phép", "Thi lại",IF(AND((MID(G57,2,2)&lt;"12"),M57&lt;4.5),"Thi lại",IF(AND((MID(G57,2,2)&lt;"17"),M57&lt;4),"Học lại",IF(AND((MID(G57,2,2)&gt;"16"),M57&lt;4),"Thi lại",IF(AND(MID(G57,2,2)&gt;"16",L57=0),"Thi lại",IF(AND((MID(G57,2,2)&lt;"12"),L57=0),"Thi lại",IF(AND((MID(G57,2,2)&lt;"17"),(MID(G57,2,2)&gt;"11"),L57=0),"Học lại","Đạt"))))))))))</f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5.75" customHeight="1">
      <c r="B58" s="22">
        <v>50</v>
      </c>
      <c r="C58" s="23" t="s">
        <v>458</v>
      </c>
      <c r="D58" s="24" t="s">
        <v>291</v>
      </c>
      <c r="E58" s="25" t="s">
        <v>456</v>
      </c>
      <c r="F58" s="26" t="s">
        <v>459</v>
      </c>
      <c r="G58" s="23" t="s">
        <v>53</v>
      </c>
      <c r="H58" s="27">
        <v>9</v>
      </c>
      <c r="I58" s="27" t="s">
        <v>25</v>
      </c>
      <c r="J58" s="27" t="s">
        <v>25</v>
      </c>
      <c r="K58" s="27">
        <v>8</v>
      </c>
      <c r="L58" s="71">
        <v>5.5</v>
      </c>
      <c r="M58" s="28">
        <f>ROUND(SUMPRODUCT(H58:L58,$H$8:$L$8)/100,1)</f>
        <v>6.6</v>
      </c>
      <c r="N58" s="29" t="str">
        <f t="shared" si="3"/>
        <v>C+</v>
      </c>
      <c r="O58" s="30" t="str">
        <f t="shared" si="4"/>
        <v>Trung bình</v>
      </c>
      <c r="P58" s="31" t="str">
        <f t="shared" si="5"/>
        <v/>
      </c>
      <c r="Q58" s="32"/>
      <c r="R58" s="3"/>
      <c r="S58" s="21"/>
      <c r="T58" s="73" t="str">
        <f>IF(P58="Không đủ ĐKDT","Học lại",IF(P58="Đình chỉ thi","Học lại",IF(AND(MID(G58,2,2)&lt;"12",P58="Vắng"),"Thi lại",IF(P58="Vắng có phép", "Thi lại",IF(AND((MID(G58,2,2)&lt;"12"),M58&lt;4.5),"Thi lại",IF(AND((MID(G58,2,2)&lt;"17"),M58&lt;4),"Học lại",IF(AND((MID(G58,2,2)&gt;"16"),M58&lt;4),"Thi lại",IF(AND(MID(G58,2,2)&gt;"16",L58=0),"Thi lại",IF(AND((MID(G58,2,2)&lt;"12"),L58=0),"Thi lại",IF(AND((MID(G58,2,2)&lt;"17"),(MID(G58,2,2)&gt;"11"),L58=0),"Học lại","Đạt"))))))))))</f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15.75" customHeight="1">
      <c r="B59" s="22">
        <v>51</v>
      </c>
      <c r="C59" s="23" t="s">
        <v>460</v>
      </c>
      <c r="D59" s="24" t="s">
        <v>461</v>
      </c>
      <c r="E59" s="25" t="s">
        <v>173</v>
      </c>
      <c r="F59" s="26" t="s">
        <v>462</v>
      </c>
      <c r="G59" s="23" t="s">
        <v>71</v>
      </c>
      <c r="H59" s="27">
        <v>9</v>
      </c>
      <c r="I59" s="27" t="s">
        <v>25</v>
      </c>
      <c r="J59" s="27" t="s">
        <v>25</v>
      </c>
      <c r="K59" s="27">
        <v>7</v>
      </c>
      <c r="L59" s="71">
        <v>6.5</v>
      </c>
      <c r="M59" s="28">
        <f>ROUND(SUMPRODUCT(H59:L59,$H$8:$L$8)/100,1)</f>
        <v>6.9</v>
      </c>
      <c r="N59" s="29" t="str">
        <f t="shared" si="3"/>
        <v>C+</v>
      </c>
      <c r="O59" s="30" t="str">
        <f t="shared" si="4"/>
        <v>Trung bình</v>
      </c>
      <c r="P59" s="31" t="str">
        <f t="shared" si="5"/>
        <v/>
      </c>
      <c r="Q59" s="32"/>
      <c r="R59" s="3"/>
      <c r="S59" s="21"/>
      <c r="T59" s="73" t="str">
        <f>IF(P59="Không đủ ĐKDT","Học lại",IF(P59="Đình chỉ thi","Học lại",IF(AND(MID(G59,2,2)&lt;"12",P59="Vắng"),"Thi lại",IF(P59="Vắng có phép", "Thi lại",IF(AND((MID(G59,2,2)&lt;"12"),M59&lt;4.5),"Thi lại",IF(AND((MID(G59,2,2)&lt;"17"),M59&lt;4),"Học lại",IF(AND((MID(G59,2,2)&gt;"16"),M59&lt;4),"Thi lại",IF(AND(MID(G59,2,2)&gt;"16",L59=0),"Thi lại",IF(AND((MID(G59,2,2)&lt;"12"),L59=0),"Thi lại",IF(AND((MID(G59,2,2)&lt;"17"),(MID(G59,2,2)&gt;"11"),L59=0),"Học lại","Đạt"))))))))))</f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5.75" customHeight="1">
      <c r="B60" s="22">
        <v>52</v>
      </c>
      <c r="C60" s="23" t="s">
        <v>463</v>
      </c>
      <c r="D60" s="24" t="s">
        <v>89</v>
      </c>
      <c r="E60" s="25" t="s">
        <v>173</v>
      </c>
      <c r="F60" s="26" t="s">
        <v>464</v>
      </c>
      <c r="G60" s="23" t="s">
        <v>71</v>
      </c>
      <c r="H60" s="27">
        <v>9</v>
      </c>
      <c r="I60" s="27" t="s">
        <v>25</v>
      </c>
      <c r="J60" s="27" t="s">
        <v>25</v>
      </c>
      <c r="K60" s="27">
        <v>7</v>
      </c>
      <c r="L60" s="71">
        <v>4.5</v>
      </c>
      <c r="M60" s="28">
        <f>ROUND(SUMPRODUCT(H60:L60,$H$8:$L$8)/100,1)</f>
        <v>5.7</v>
      </c>
      <c r="N60" s="29" t="str">
        <f t="shared" si="3"/>
        <v>C</v>
      </c>
      <c r="O60" s="30" t="str">
        <f t="shared" si="4"/>
        <v>Trung bình</v>
      </c>
      <c r="P60" s="31" t="str">
        <f t="shared" si="5"/>
        <v/>
      </c>
      <c r="Q60" s="32"/>
      <c r="R60" s="3"/>
      <c r="S60" s="21"/>
      <c r="T60" s="73" t="str">
        <f>IF(P60="Không đủ ĐKDT","Học lại",IF(P60="Đình chỉ thi","Học lại",IF(AND(MID(G60,2,2)&lt;"12",P60="Vắng"),"Thi lại",IF(P60="Vắng có phép", "Thi lại",IF(AND((MID(G60,2,2)&lt;"12"),M60&lt;4.5),"Thi lại",IF(AND((MID(G60,2,2)&lt;"17"),M60&lt;4),"Học lại",IF(AND((MID(G60,2,2)&gt;"16"),M60&lt;4),"Thi lại",IF(AND(MID(G60,2,2)&gt;"16",L60=0),"Thi lại",IF(AND((MID(G60,2,2)&lt;"12"),L60=0),"Thi lại",IF(AND((MID(G60,2,2)&lt;"17"),(MID(G60,2,2)&gt;"11"),L60=0),"Học lại","Đạt"))))))))))</f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15.75" customHeight="1">
      <c r="B61" s="22">
        <v>53</v>
      </c>
      <c r="C61" s="23" t="s">
        <v>465</v>
      </c>
      <c r="D61" s="24" t="s">
        <v>93</v>
      </c>
      <c r="E61" s="25" t="s">
        <v>173</v>
      </c>
      <c r="F61" s="26" t="s">
        <v>466</v>
      </c>
      <c r="G61" s="23" t="s">
        <v>57</v>
      </c>
      <c r="H61" s="27">
        <v>9</v>
      </c>
      <c r="I61" s="27" t="s">
        <v>25</v>
      </c>
      <c r="J61" s="27" t="s">
        <v>25</v>
      </c>
      <c r="K61" s="27">
        <v>8</v>
      </c>
      <c r="L61" s="71">
        <v>7.5</v>
      </c>
      <c r="M61" s="28">
        <f>ROUND(SUMPRODUCT(H61:L61,$H$8:$L$8)/100,1)</f>
        <v>7.8</v>
      </c>
      <c r="N61" s="29" t="str">
        <f t="shared" si="3"/>
        <v>B</v>
      </c>
      <c r="O61" s="30" t="str">
        <f t="shared" si="4"/>
        <v>Khá</v>
      </c>
      <c r="P61" s="31" t="str">
        <f t="shared" si="5"/>
        <v/>
      </c>
      <c r="Q61" s="32"/>
      <c r="R61" s="3"/>
      <c r="S61" s="21"/>
      <c r="T61" s="73" t="str">
        <f>IF(P61="Không đủ ĐKDT","Học lại",IF(P61="Đình chỉ thi","Học lại",IF(AND(MID(G61,2,2)&lt;"12",P61="Vắng"),"Thi lại",IF(P61="Vắng có phép", "Thi lại",IF(AND((MID(G61,2,2)&lt;"12"),M61&lt;4.5),"Thi lại",IF(AND((MID(G61,2,2)&lt;"17"),M61&lt;4),"Học lại",IF(AND((MID(G61,2,2)&gt;"16"),M61&lt;4),"Thi lại",IF(AND(MID(G61,2,2)&gt;"16",L61=0),"Thi lại",IF(AND((MID(G61,2,2)&lt;"12"),L61=0),"Thi lại",IF(AND((MID(G61,2,2)&lt;"17"),(MID(G61,2,2)&gt;"11"),L61=0),"Học lại","Đạt"))))))))))</f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15.75" customHeight="1">
      <c r="B62" s="22">
        <v>54</v>
      </c>
      <c r="C62" s="23" t="s">
        <v>467</v>
      </c>
      <c r="D62" s="24" t="s">
        <v>423</v>
      </c>
      <c r="E62" s="25" t="s">
        <v>468</v>
      </c>
      <c r="F62" s="26" t="s">
        <v>206</v>
      </c>
      <c r="G62" s="23" t="s">
        <v>49</v>
      </c>
      <c r="H62" s="27">
        <v>9</v>
      </c>
      <c r="I62" s="27" t="s">
        <v>25</v>
      </c>
      <c r="J62" s="27" t="s">
        <v>25</v>
      </c>
      <c r="K62" s="27">
        <v>6</v>
      </c>
      <c r="L62" s="71">
        <v>4.5</v>
      </c>
      <c r="M62" s="28">
        <f>ROUND(SUMPRODUCT(H62:L62,$H$8:$L$8)/100,1)</f>
        <v>5.4</v>
      </c>
      <c r="N62" s="29" t="str">
        <f t="shared" si="3"/>
        <v>D+</v>
      </c>
      <c r="O62" s="30" t="str">
        <f t="shared" si="4"/>
        <v>Trung bình yếu</v>
      </c>
      <c r="P62" s="31" t="str">
        <f t="shared" si="5"/>
        <v/>
      </c>
      <c r="Q62" s="32"/>
      <c r="R62" s="3"/>
      <c r="S62" s="21"/>
      <c r="T62" s="73" t="str">
        <f>IF(P62="Không đủ ĐKDT","Học lại",IF(P62="Đình chỉ thi","Học lại",IF(AND(MID(G62,2,2)&lt;"12",P62="Vắng"),"Thi lại",IF(P62="Vắng có phép", "Thi lại",IF(AND((MID(G62,2,2)&lt;"12"),M62&lt;4.5),"Thi lại",IF(AND((MID(G62,2,2)&lt;"17"),M62&lt;4),"Học lại",IF(AND((MID(G62,2,2)&gt;"16"),M62&lt;4),"Thi lại",IF(AND(MID(G62,2,2)&gt;"16",L62=0),"Thi lại",IF(AND((MID(G62,2,2)&lt;"12"),L62=0),"Thi lại",IF(AND((MID(G62,2,2)&lt;"17"),(MID(G62,2,2)&gt;"11"),L62=0),"Học lại","Đạt"))))))))))</f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5.75" customHeight="1">
      <c r="B63" s="22">
        <v>55</v>
      </c>
      <c r="C63" s="23" t="s">
        <v>469</v>
      </c>
      <c r="D63" s="24" t="s">
        <v>470</v>
      </c>
      <c r="E63" s="25" t="s">
        <v>471</v>
      </c>
      <c r="F63" s="26" t="s">
        <v>472</v>
      </c>
      <c r="G63" s="23" t="s">
        <v>57</v>
      </c>
      <c r="H63" s="27">
        <v>9</v>
      </c>
      <c r="I63" s="27" t="s">
        <v>25</v>
      </c>
      <c r="J63" s="27" t="s">
        <v>25</v>
      </c>
      <c r="K63" s="27">
        <v>8</v>
      </c>
      <c r="L63" s="71">
        <v>7.5</v>
      </c>
      <c r="M63" s="28">
        <f>ROUND(SUMPRODUCT(H63:L63,$H$8:$L$8)/100,1)</f>
        <v>7.8</v>
      </c>
      <c r="N63" s="29" t="str">
        <f t="shared" si="3"/>
        <v>B</v>
      </c>
      <c r="O63" s="30" t="str">
        <f t="shared" si="4"/>
        <v>Khá</v>
      </c>
      <c r="P63" s="31" t="str">
        <f t="shared" si="5"/>
        <v/>
      </c>
      <c r="Q63" s="32"/>
      <c r="R63" s="3"/>
      <c r="S63" s="21"/>
      <c r="T63" s="73" t="str">
        <f>IF(P63="Không đủ ĐKDT","Học lại",IF(P63="Đình chỉ thi","Học lại",IF(AND(MID(G63,2,2)&lt;"12",P63="Vắng"),"Thi lại",IF(P63="Vắng có phép", "Thi lại",IF(AND((MID(G63,2,2)&lt;"12"),M63&lt;4.5),"Thi lại",IF(AND((MID(G63,2,2)&lt;"17"),M63&lt;4),"Học lại",IF(AND((MID(G63,2,2)&gt;"16"),M63&lt;4),"Thi lại",IF(AND(MID(G63,2,2)&gt;"16",L63=0),"Thi lại",IF(AND((MID(G63,2,2)&lt;"12"),L63=0),"Thi lại",IF(AND((MID(G63,2,2)&lt;"17"),(MID(G63,2,2)&gt;"11"),L63=0),"Học lại","Đạt"))))))))))</f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5.75" customHeight="1">
      <c r="B64" s="22">
        <v>56</v>
      </c>
      <c r="C64" s="23" t="s">
        <v>473</v>
      </c>
      <c r="D64" s="24" t="s">
        <v>474</v>
      </c>
      <c r="E64" s="25" t="s">
        <v>209</v>
      </c>
      <c r="F64" s="26" t="s">
        <v>475</v>
      </c>
      <c r="G64" s="23" t="s">
        <v>62</v>
      </c>
      <c r="H64" s="27">
        <v>9</v>
      </c>
      <c r="I64" s="27" t="s">
        <v>25</v>
      </c>
      <c r="J64" s="27" t="s">
        <v>25</v>
      </c>
      <c r="K64" s="27">
        <v>7</v>
      </c>
      <c r="L64" s="71">
        <v>8</v>
      </c>
      <c r="M64" s="28">
        <f>ROUND(SUMPRODUCT(H64:L64,$H$8:$L$8)/100,1)</f>
        <v>7.8</v>
      </c>
      <c r="N64" s="29" t="str">
        <f t="shared" si="3"/>
        <v>B</v>
      </c>
      <c r="O64" s="30" t="str">
        <f t="shared" si="4"/>
        <v>Khá</v>
      </c>
      <c r="P64" s="31" t="str">
        <f t="shared" si="5"/>
        <v/>
      </c>
      <c r="Q64" s="32"/>
      <c r="R64" s="3"/>
      <c r="S64" s="21"/>
      <c r="T64" s="73" t="str">
        <f>IF(P64="Không đủ ĐKDT","Học lại",IF(P64="Đình chỉ thi","Học lại",IF(AND(MID(G64,2,2)&lt;"12",P64="Vắng"),"Thi lại",IF(P64="Vắng có phép", "Thi lại",IF(AND((MID(G64,2,2)&lt;"12"),M64&lt;4.5),"Thi lại",IF(AND((MID(G64,2,2)&lt;"17"),M64&lt;4),"Học lại",IF(AND((MID(G64,2,2)&gt;"16"),M64&lt;4),"Thi lại",IF(AND(MID(G64,2,2)&gt;"16",L64=0),"Thi lại",IF(AND((MID(G64,2,2)&lt;"12"),L64=0),"Thi lại",IF(AND((MID(G64,2,2)&lt;"17"),(MID(G64,2,2)&gt;"11"),L64=0),"Học lại","Đạt"))))))))))</f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 ht="15.75" customHeight="1">
      <c r="B65" s="22">
        <v>57</v>
      </c>
      <c r="C65" s="23" t="s">
        <v>476</v>
      </c>
      <c r="D65" s="24" t="s">
        <v>477</v>
      </c>
      <c r="E65" s="25" t="s">
        <v>478</v>
      </c>
      <c r="F65" s="26" t="s">
        <v>70</v>
      </c>
      <c r="G65" s="23" t="s">
        <v>114</v>
      </c>
      <c r="H65" s="27">
        <v>9</v>
      </c>
      <c r="I65" s="27" t="s">
        <v>25</v>
      </c>
      <c r="J65" s="27" t="s">
        <v>25</v>
      </c>
      <c r="K65" s="27">
        <v>8</v>
      </c>
      <c r="L65" s="71">
        <v>6</v>
      </c>
      <c r="M65" s="28">
        <f>ROUND(SUMPRODUCT(H65:L65,$H$8:$L$8)/100,1)</f>
        <v>6.9</v>
      </c>
      <c r="N65" s="29" t="str">
        <f t="shared" si="3"/>
        <v>C+</v>
      </c>
      <c r="O65" s="30" t="str">
        <f t="shared" si="4"/>
        <v>Trung bình</v>
      </c>
      <c r="P65" s="31" t="str">
        <f t="shared" si="5"/>
        <v/>
      </c>
      <c r="Q65" s="32"/>
      <c r="R65" s="3"/>
      <c r="S65" s="21"/>
      <c r="T65" s="73" t="str">
        <f>IF(P65="Không đủ ĐKDT","Học lại",IF(P65="Đình chỉ thi","Học lại",IF(AND(MID(G65,2,2)&lt;"12",P65="Vắng"),"Thi lại",IF(P65="Vắng có phép", "Thi lại",IF(AND((MID(G65,2,2)&lt;"12"),M65&lt;4.5),"Thi lại",IF(AND((MID(G65,2,2)&lt;"17"),M65&lt;4),"Học lại",IF(AND((MID(G65,2,2)&gt;"16"),M65&lt;4),"Thi lại",IF(AND(MID(G65,2,2)&gt;"16",L65=0),"Thi lại",IF(AND((MID(G65,2,2)&lt;"12"),L65=0),"Thi lại",IF(AND((MID(G65,2,2)&lt;"17"),(MID(G65,2,2)&gt;"11"),L65=0),"Học lại","Đạt"))))))))))</f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 ht="15.75" customHeight="1">
      <c r="B66" s="22">
        <v>58</v>
      </c>
      <c r="C66" s="23" t="s">
        <v>479</v>
      </c>
      <c r="D66" s="24" t="s">
        <v>480</v>
      </c>
      <c r="E66" s="25" t="s">
        <v>478</v>
      </c>
      <c r="F66" s="26" t="s">
        <v>481</v>
      </c>
      <c r="G66" s="23" t="s">
        <v>62</v>
      </c>
      <c r="H66" s="27">
        <v>6</v>
      </c>
      <c r="I66" s="27" t="s">
        <v>25</v>
      </c>
      <c r="J66" s="27" t="s">
        <v>25</v>
      </c>
      <c r="K66" s="27">
        <v>7</v>
      </c>
      <c r="L66" s="71">
        <v>6</v>
      </c>
      <c r="M66" s="28">
        <f>ROUND(SUMPRODUCT(H66:L66,$H$8:$L$8)/100,1)</f>
        <v>6.3</v>
      </c>
      <c r="N66" s="29" t="str">
        <f t="shared" si="3"/>
        <v>C</v>
      </c>
      <c r="O66" s="30" t="str">
        <f t="shared" si="4"/>
        <v>Trung bình</v>
      </c>
      <c r="P66" s="31" t="str">
        <f t="shared" si="5"/>
        <v/>
      </c>
      <c r="Q66" s="32"/>
      <c r="R66" s="3"/>
      <c r="S66" s="21"/>
      <c r="T66" s="73" t="str">
        <f>IF(P66="Không đủ ĐKDT","Học lại",IF(P66="Đình chỉ thi","Học lại",IF(AND(MID(G66,2,2)&lt;"12",P66="Vắng"),"Thi lại",IF(P66="Vắng có phép", "Thi lại",IF(AND((MID(G66,2,2)&lt;"12"),M66&lt;4.5),"Thi lại",IF(AND((MID(G66,2,2)&lt;"17"),M66&lt;4),"Học lại",IF(AND((MID(G66,2,2)&gt;"16"),M66&lt;4),"Thi lại",IF(AND(MID(G66,2,2)&gt;"16",L66=0),"Thi lại",IF(AND((MID(G66,2,2)&lt;"12"),L66=0),"Thi lại",IF(AND((MID(G66,2,2)&lt;"17"),(MID(G66,2,2)&gt;"11"),L66=0),"Học lại","Đạt"))))))))))</f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 ht="15.75" customHeight="1">
      <c r="B67" s="22">
        <v>59</v>
      </c>
      <c r="C67" s="23" t="s">
        <v>482</v>
      </c>
      <c r="D67" s="24" t="s">
        <v>477</v>
      </c>
      <c r="E67" s="25" t="s">
        <v>483</v>
      </c>
      <c r="F67" s="26" t="s">
        <v>263</v>
      </c>
      <c r="G67" s="23" t="s">
        <v>49</v>
      </c>
      <c r="H67" s="27">
        <v>7</v>
      </c>
      <c r="I67" s="27" t="s">
        <v>25</v>
      </c>
      <c r="J67" s="27" t="s">
        <v>25</v>
      </c>
      <c r="K67" s="27">
        <v>6</v>
      </c>
      <c r="L67" s="71">
        <v>7</v>
      </c>
      <c r="M67" s="28">
        <f>ROUND(SUMPRODUCT(H67:L67,$H$8:$L$8)/100,1)</f>
        <v>6.7</v>
      </c>
      <c r="N67" s="29" t="str">
        <f t="shared" si="3"/>
        <v>C+</v>
      </c>
      <c r="O67" s="30" t="str">
        <f t="shared" si="4"/>
        <v>Trung bình</v>
      </c>
      <c r="P67" s="31" t="str">
        <f t="shared" si="5"/>
        <v/>
      </c>
      <c r="Q67" s="32"/>
      <c r="R67" s="3"/>
      <c r="S67" s="21"/>
      <c r="T67" s="73" t="str">
        <f>IF(P67="Không đủ ĐKDT","Học lại",IF(P67="Đình chỉ thi","Học lại",IF(AND(MID(G67,2,2)&lt;"12",P67="Vắng"),"Thi lại",IF(P67="Vắng có phép", "Thi lại",IF(AND((MID(G67,2,2)&lt;"12"),M67&lt;4.5),"Thi lại",IF(AND((MID(G67,2,2)&lt;"17"),M67&lt;4),"Học lại",IF(AND((MID(G67,2,2)&gt;"16"),M67&lt;4),"Thi lại",IF(AND(MID(G67,2,2)&gt;"16",L67=0),"Thi lại",IF(AND((MID(G67,2,2)&lt;"12"),L67=0),"Thi lại",IF(AND((MID(G67,2,2)&lt;"17"),(MID(G67,2,2)&gt;"11"),L67=0),"Học lại","Đạt"))))))))))</f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 ht="15.75" customHeight="1">
      <c r="B68" s="22">
        <v>60</v>
      </c>
      <c r="C68" s="23" t="s">
        <v>484</v>
      </c>
      <c r="D68" s="24" t="s">
        <v>485</v>
      </c>
      <c r="E68" s="25" t="s">
        <v>486</v>
      </c>
      <c r="F68" s="26" t="s">
        <v>487</v>
      </c>
      <c r="G68" s="23" t="s">
        <v>71</v>
      </c>
      <c r="H68" s="27">
        <v>9</v>
      </c>
      <c r="I68" s="27" t="s">
        <v>25</v>
      </c>
      <c r="J68" s="27" t="s">
        <v>25</v>
      </c>
      <c r="K68" s="27">
        <v>7</v>
      </c>
      <c r="L68" s="71">
        <v>4</v>
      </c>
      <c r="M68" s="28">
        <f>ROUND(SUMPRODUCT(H68:L68,$H$8:$L$8)/100,1)</f>
        <v>5.4</v>
      </c>
      <c r="N68" s="29" t="str">
        <f t="shared" si="3"/>
        <v>D+</v>
      </c>
      <c r="O68" s="30" t="str">
        <f t="shared" si="4"/>
        <v>Trung bình yếu</v>
      </c>
      <c r="P68" s="31" t="str">
        <f t="shared" si="5"/>
        <v/>
      </c>
      <c r="Q68" s="32"/>
      <c r="R68" s="3"/>
      <c r="S68" s="21"/>
      <c r="T68" s="73" t="str">
        <f>IF(P68="Không đủ ĐKDT","Học lại",IF(P68="Đình chỉ thi","Học lại",IF(AND(MID(G68,2,2)&lt;"12",P68="Vắng"),"Thi lại",IF(P68="Vắng có phép", "Thi lại",IF(AND((MID(G68,2,2)&lt;"12"),M68&lt;4.5),"Thi lại",IF(AND((MID(G68,2,2)&lt;"17"),M68&lt;4),"Học lại",IF(AND((MID(G68,2,2)&gt;"16"),M68&lt;4),"Thi lại",IF(AND(MID(G68,2,2)&gt;"16",L68=0),"Thi lại",IF(AND((MID(G68,2,2)&lt;"12"),L68=0),"Thi lại",IF(AND((MID(G68,2,2)&lt;"17"),(MID(G68,2,2)&gt;"11"),L68=0),"Học lại","Đạt"))))))))))</f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 ht="15.75" customHeight="1">
      <c r="B69" s="22">
        <v>61</v>
      </c>
      <c r="C69" s="23" t="s">
        <v>488</v>
      </c>
      <c r="D69" s="24" t="s">
        <v>489</v>
      </c>
      <c r="E69" s="25" t="s">
        <v>227</v>
      </c>
      <c r="F69" s="26" t="s">
        <v>490</v>
      </c>
      <c r="G69" s="23" t="s">
        <v>57</v>
      </c>
      <c r="H69" s="27">
        <v>7</v>
      </c>
      <c r="I69" s="27" t="s">
        <v>25</v>
      </c>
      <c r="J69" s="27" t="s">
        <v>25</v>
      </c>
      <c r="K69" s="27">
        <v>8</v>
      </c>
      <c r="L69" s="71">
        <v>4.5</v>
      </c>
      <c r="M69" s="28">
        <f>ROUND(SUMPRODUCT(H69:L69,$H$8:$L$8)/100,1)</f>
        <v>5.8</v>
      </c>
      <c r="N69" s="29" t="str">
        <f t="shared" si="3"/>
        <v>C</v>
      </c>
      <c r="O69" s="30" t="str">
        <f t="shared" si="4"/>
        <v>Trung bình</v>
      </c>
      <c r="P69" s="31" t="str">
        <f t="shared" si="5"/>
        <v/>
      </c>
      <c r="Q69" s="32"/>
      <c r="R69" s="3"/>
      <c r="S69" s="21"/>
      <c r="T69" s="73" t="str">
        <f>IF(P69="Không đủ ĐKDT","Học lại",IF(P69="Đình chỉ thi","Học lại",IF(AND(MID(G69,2,2)&lt;"12",P69="Vắng"),"Thi lại",IF(P69="Vắng có phép", "Thi lại",IF(AND((MID(G69,2,2)&lt;"12"),M69&lt;4.5),"Thi lại",IF(AND((MID(G69,2,2)&lt;"17"),M69&lt;4),"Học lại",IF(AND((MID(G69,2,2)&gt;"16"),M69&lt;4),"Thi lại",IF(AND(MID(G69,2,2)&gt;"16",L69=0),"Thi lại",IF(AND((MID(G69,2,2)&lt;"12"),L69=0),"Thi lại",IF(AND((MID(G69,2,2)&lt;"17"),(MID(G69,2,2)&gt;"11"),L69=0),"Học lại","Đạt"))))))))))</f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 ht="15.75" customHeight="1">
      <c r="B70" s="22">
        <v>62</v>
      </c>
      <c r="C70" s="23" t="s">
        <v>491</v>
      </c>
      <c r="D70" s="24" t="s">
        <v>492</v>
      </c>
      <c r="E70" s="25" t="s">
        <v>231</v>
      </c>
      <c r="F70" s="26" t="s">
        <v>493</v>
      </c>
      <c r="G70" s="23" t="s">
        <v>71</v>
      </c>
      <c r="H70" s="27">
        <v>7</v>
      </c>
      <c r="I70" s="27" t="s">
        <v>25</v>
      </c>
      <c r="J70" s="27" t="s">
        <v>25</v>
      </c>
      <c r="K70" s="27">
        <v>6</v>
      </c>
      <c r="L70" s="71">
        <v>6</v>
      </c>
      <c r="M70" s="28">
        <f>ROUND(SUMPRODUCT(H70:L70,$H$8:$L$8)/100,1)</f>
        <v>6.1</v>
      </c>
      <c r="N70" s="29" t="str">
        <f t="shared" si="3"/>
        <v>C</v>
      </c>
      <c r="O70" s="30" t="str">
        <f t="shared" si="4"/>
        <v>Trung bình</v>
      </c>
      <c r="P70" s="31" t="str">
        <f t="shared" si="5"/>
        <v/>
      </c>
      <c r="Q70" s="32"/>
      <c r="R70" s="3"/>
      <c r="S70" s="21"/>
      <c r="T70" s="73" t="str">
        <f>IF(P70="Không đủ ĐKDT","Học lại",IF(P70="Đình chỉ thi","Học lại",IF(AND(MID(G70,2,2)&lt;"12",P70="Vắng"),"Thi lại",IF(P70="Vắng có phép", "Thi lại",IF(AND((MID(G70,2,2)&lt;"12"),M70&lt;4.5),"Thi lại",IF(AND((MID(G70,2,2)&lt;"17"),M70&lt;4),"Học lại",IF(AND((MID(G70,2,2)&gt;"16"),M70&lt;4),"Thi lại",IF(AND(MID(G70,2,2)&gt;"16",L70=0),"Thi lại",IF(AND((MID(G70,2,2)&lt;"12"),L70=0),"Thi lại",IF(AND((MID(G70,2,2)&lt;"17"),(MID(G70,2,2)&gt;"11"),L70=0),"Học lại","Đạt"))))))))))</f>
        <v>Đạt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 ht="15.75" customHeight="1">
      <c r="B71" s="22">
        <v>63</v>
      </c>
      <c r="C71" s="23" t="s">
        <v>494</v>
      </c>
      <c r="D71" s="24" t="s">
        <v>495</v>
      </c>
      <c r="E71" s="25" t="s">
        <v>496</v>
      </c>
      <c r="F71" s="26" t="s">
        <v>497</v>
      </c>
      <c r="G71" s="23" t="s">
        <v>49</v>
      </c>
      <c r="H71" s="27">
        <v>7</v>
      </c>
      <c r="I71" s="27" t="s">
        <v>25</v>
      </c>
      <c r="J71" s="27" t="s">
        <v>25</v>
      </c>
      <c r="K71" s="27">
        <v>8</v>
      </c>
      <c r="L71" s="71">
        <v>5.5</v>
      </c>
      <c r="M71" s="28">
        <f>ROUND(SUMPRODUCT(H71:L71,$H$8:$L$8)/100,1)</f>
        <v>6.4</v>
      </c>
      <c r="N71" s="29" t="str">
        <f t="shared" si="3"/>
        <v>C</v>
      </c>
      <c r="O71" s="30" t="str">
        <f t="shared" si="4"/>
        <v>Trung bình</v>
      </c>
      <c r="P71" s="31" t="str">
        <f t="shared" si="5"/>
        <v/>
      </c>
      <c r="Q71" s="32"/>
      <c r="R71" s="3"/>
      <c r="S71" s="21"/>
      <c r="T71" s="73" t="str">
        <f>IF(P71="Không đủ ĐKDT","Học lại",IF(P71="Đình chỉ thi","Học lại",IF(AND(MID(G71,2,2)&lt;"12",P71="Vắng"),"Thi lại",IF(P71="Vắng có phép", "Thi lại",IF(AND((MID(G71,2,2)&lt;"12"),M71&lt;4.5),"Thi lại",IF(AND((MID(G71,2,2)&lt;"17"),M71&lt;4),"Học lại",IF(AND((MID(G71,2,2)&gt;"16"),M71&lt;4),"Thi lại",IF(AND(MID(G71,2,2)&gt;"16",L71=0),"Thi lại",IF(AND((MID(G71,2,2)&lt;"12"),L71=0),"Thi lại",IF(AND((MID(G71,2,2)&lt;"17"),(MID(G71,2,2)&gt;"11"),L71=0),"Học lại","Đạt"))))))))))</f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 ht="15.75" customHeight="1">
      <c r="B72" s="22">
        <v>64</v>
      </c>
      <c r="C72" s="23" t="s">
        <v>498</v>
      </c>
      <c r="D72" s="24" t="s">
        <v>157</v>
      </c>
      <c r="E72" s="25" t="s">
        <v>499</v>
      </c>
      <c r="F72" s="26" t="s">
        <v>500</v>
      </c>
      <c r="G72" s="23" t="s">
        <v>91</v>
      </c>
      <c r="H72" s="27">
        <v>7</v>
      </c>
      <c r="I72" s="27" t="s">
        <v>25</v>
      </c>
      <c r="J72" s="27" t="s">
        <v>25</v>
      </c>
      <c r="K72" s="27">
        <v>6</v>
      </c>
      <c r="L72" s="71">
        <v>6.5</v>
      </c>
      <c r="M72" s="28">
        <f>ROUND(SUMPRODUCT(H72:L72,$H$8:$L$8)/100,1)</f>
        <v>6.4</v>
      </c>
      <c r="N72" s="29" t="str">
        <f t="shared" si="3"/>
        <v>C</v>
      </c>
      <c r="O72" s="30" t="str">
        <f t="shared" si="4"/>
        <v>Trung bình</v>
      </c>
      <c r="P72" s="31" t="str">
        <f t="shared" si="5"/>
        <v/>
      </c>
      <c r="Q72" s="32"/>
      <c r="R72" s="3"/>
      <c r="S72" s="21"/>
      <c r="T72" s="73" t="str">
        <f>IF(P72="Không đủ ĐKDT","Học lại",IF(P72="Đình chỉ thi","Học lại",IF(AND(MID(G72,2,2)&lt;"12",P72="Vắng"),"Thi lại",IF(P72="Vắng có phép", "Thi lại",IF(AND((MID(G72,2,2)&lt;"12"),M72&lt;4.5),"Thi lại",IF(AND((MID(G72,2,2)&lt;"17"),M72&lt;4),"Học lại",IF(AND((MID(G72,2,2)&gt;"16"),M72&lt;4),"Thi lại",IF(AND(MID(G72,2,2)&gt;"16",L72=0),"Thi lại",IF(AND((MID(G72,2,2)&lt;"12"),L72=0),"Thi lại",IF(AND((MID(G72,2,2)&lt;"17"),(MID(G72,2,2)&gt;"11"),L72=0),"Học lại","Đạt"))))))))))</f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 ht="15.75" customHeight="1">
      <c r="B73" s="22">
        <v>65</v>
      </c>
      <c r="C73" s="23" t="s">
        <v>501</v>
      </c>
      <c r="D73" s="24" t="s">
        <v>362</v>
      </c>
      <c r="E73" s="25" t="s">
        <v>502</v>
      </c>
      <c r="F73" s="26" t="s">
        <v>503</v>
      </c>
      <c r="G73" s="23" t="s">
        <v>62</v>
      </c>
      <c r="H73" s="27">
        <v>7</v>
      </c>
      <c r="I73" s="27" t="s">
        <v>25</v>
      </c>
      <c r="J73" s="27" t="s">
        <v>25</v>
      </c>
      <c r="K73" s="27">
        <v>8</v>
      </c>
      <c r="L73" s="71">
        <v>5.5</v>
      </c>
      <c r="M73" s="28">
        <f>ROUND(SUMPRODUCT(H73:L73,$H$8:$L$8)/100,1)</f>
        <v>6.4</v>
      </c>
      <c r="N73" s="29" t="str">
        <f t="shared" si="3"/>
        <v>C</v>
      </c>
      <c r="O73" s="30" t="str">
        <f t="shared" si="4"/>
        <v>Trung bình</v>
      </c>
      <c r="P73" s="31" t="str">
        <f t="shared" si="5"/>
        <v/>
      </c>
      <c r="Q73" s="32"/>
      <c r="R73" s="3"/>
      <c r="S73" s="21"/>
      <c r="T73" s="73" t="str">
        <f>IF(P73="Không đủ ĐKDT","Học lại",IF(P73="Đình chỉ thi","Học lại",IF(AND(MID(G73,2,2)&lt;"12",P73="Vắng"),"Thi lại",IF(P73="Vắng có phép", "Thi lại",IF(AND((MID(G73,2,2)&lt;"12"),M73&lt;4.5),"Thi lại",IF(AND((MID(G73,2,2)&lt;"17"),M73&lt;4),"Học lại",IF(AND((MID(G73,2,2)&gt;"16"),M73&lt;4),"Thi lại",IF(AND(MID(G73,2,2)&gt;"16",L73=0),"Thi lại",IF(AND((MID(G73,2,2)&lt;"12"),L73=0),"Thi lại",IF(AND((MID(G73,2,2)&lt;"17"),(MID(G73,2,2)&gt;"11"),L73=0),"Học lại","Đạt"))))))))))</f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 ht="15.75" customHeight="1">
      <c r="B74" s="22">
        <v>66</v>
      </c>
      <c r="C74" s="23" t="s">
        <v>504</v>
      </c>
      <c r="D74" s="24" t="s">
        <v>93</v>
      </c>
      <c r="E74" s="25" t="s">
        <v>505</v>
      </c>
      <c r="F74" s="26" t="s">
        <v>171</v>
      </c>
      <c r="G74" s="23" t="s">
        <v>91</v>
      </c>
      <c r="H74" s="27">
        <v>9</v>
      </c>
      <c r="I74" s="27" t="s">
        <v>25</v>
      </c>
      <c r="J74" s="27" t="s">
        <v>25</v>
      </c>
      <c r="K74" s="27">
        <v>7</v>
      </c>
      <c r="L74" s="71">
        <v>6.5</v>
      </c>
      <c r="M74" s="28">
        <f>ROUND(SUMPRODUCT(H74:L74,$H$8:$L$8)/100,1)</f>
        <v>6.9</v>
      </c>
      <c r="N74" s="29" t="str">
        <f t="shared" si="3"/>
        <v>C+</v>
      </c>
      <c r="O74" s="30" t="str">
        <f t="shared" si="4"/>
        <v>Trung bình</v>
      </c>
      <c r="P74" s="31" t="str">
        <f t="shared" si="5"/>
        <v/>
      </c>
      <c r="Q74" s="32"/>
      <c r="R74" s="3"/>
      <c r="S74" s="21"/>
      <c r="T74" s="73" t="str">
        <f>IF(P74="Không đủ ĐKDT","Học lại",IF(P74="Đình chỉ thi","Học lại",IF(AND(MID(G74,2,2)&lt;"12",P74="Vắng"),"Thi lại",IF(P74="Vắng có phép", "Thi lại",IF(AND((MID(G74,2,2)&lt;"12"),M74&lt;4.5),"Thi lại",IF(AND((MID(G74,2,2)&lt;"17"),M74&lt;4),"Học lại",IF(AND((MID(G74,2,2)&gt;"16"),M74&lt;4),"Thi lại",IF(AND(MID(G74,2,2)&gt;"16",L74=0),"Thi lại",IF(AND((MID(G74,2,2)&lt;"12"),L74=0),"Thi lại",IF(AND((MID(G74,2,2)&lt;"17"),(MID(G74,2,2)&gt;"11"),L74=0),"Học lại","Đạt"))))))))))</f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 ht="15.75" customHeight="1">
      <c r="B75" s="22">
        <v>67</v>
      </c>
      <c r="C75" s="23" t="s">
        <v>506</v>
      </c>
      <c r="D75" s="24" t="s">
        <v>119</v>
      </c>
      <c r="E75" s="25" t="s">
        <v>507</v>
      </c>
      <c r="F75" s="26" t="s">
        <v>508</v>
      </c>
      <c r="G75" s="23" t="s">
        <v>91</v>
      </c>
      <c r="H75" s="27">
        <v>9</v>
      </c>
      <c r="I75" s="27" t="s">
        <v>25</v>
      </c>
      <c r="J75" s="27" t="s">
        <v>25</v>
      </c>
      <c r="K75" s="27">
        <v>7</v>
      </c>
      <c r="L75" s="71">
        <v>7.5</v>
      </c>
      <c r="M75" s="28">
        <f>ROUND(SUMPRODUCT(H75:L75,$H$8:$L$8)/100,1)</f>
        <v>7.5</v>
      </c>
      <c r="N75" s="29" t="str">
        <f t="shared" si="3"/>
        <v>B</v>
      </c>
      <c r="O75" s="30" t="str">
        <f t="shared" si="4"/>
        <v>Khá</v>
      </c>
      <c r="P75" s="31" t="str">
        <f t="shared" si="5"/>
        <v/>
      </c>
      <c r="Q75" s="32"/>
      <c r="R75" s="3"/>
      <c r="S75" s="21"/>
      <c r="T75" s="73" t="str">
        <f>IF(P75="Không đủ ĐKDT","Học lại",IF(P75="Đình chỉ thi","Học lại",IF(AND(MID(G75,2,2)&lt;"12",P75="Vắng"),"Thi lại",IF(P75="Vắng có phép", "Thi lại",IF(AND((MID(G75,2,2)&lt;"12"),M75&lt;4.5),"Thi lại",IF(AND((MID(G75,2,2)&lt;"17"),M75&lt;4),"Học lại",IF(AND((MID(G75,2,2)&gt;"16"),M75&lt;4),"Thi lại",IF(AND(MID(G75,2,2)&gt;"16",L75=0),"Thi lại",IF(AND((MID(G75,2,2)&lt;"12"),L75=0),"Thi lại",IF(AND((MID(G75,2,2)&lt;"17"),(MID(G75,2,2)&gt;"11"),L75=0),"Học lại","Đạt"))))))))))</f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 ht="15.75" customHeight="1">
      <c r="B76" s="22">
        <v>68</v>
      </c>
      <c r="C76" s="23" t="s">
        <v>509</v>
      </c>
      <c r="D76" s="24" t="s">
        <v>291</v>
      </c>
      <c r="E76" s="25" t="s">
        <v>507</v>
      </c>
      <c r="F76" s="26" t="s">
        <v>87</v>
      </c>
      <c r="G76" s="23" t="s">
        <v>53</v>
      </c>
      <c r="H76" s="27">
        <v>9</v>
      </c>
      <c r="I76" s="27" t="s">
        <v>25</v>
      </c>
      <c r="J76" s="27" t="s">
        <v>25</v>
      </c>
      <c r="K76" s="27">
        <v>7</v>
      </c>
      <c r="L76" s="71">
        <v>6</v>
      </c>
      <c r="M76" s="28">
        <f>ROUND(SUMPRODUCT(H76:L76,$H$8:$L$8)/100,1)</f>
        <v>6.6</v>
      </c>
      <c r="N76" s="29" t="str">
        <f t="shared" si="3"/>
        <v>C+</v>
      </c>
      <c r="O76" s="30" t="str">
        <f t="shared" si="4"/>
        <v>Trung bình</v>
      </c>
      <c r="P76" s="31" t="str">
        <f t="shared" si="5"/>
        <v/>
      </c>
      <c r="Q76" s="32"/>
      <c r="R76" s="3"/>
      <c r="S76" s="21"/>
      <c r="T76" s="73" t="str">
        <f>IF(P76="Không đủ ĐKDT","Học lại",IF(P76="Đình chỉ thi","Học lại",IF(AND(MID(G76,2,2)&lt;"12",P76="Vắng"),"Thi lại",IF(P76="Vắng có phép", "Thi lại",IF(AND((MID(G76,2,2)&lt;"12"),M76&lt;4.5),"Thi lại",IF(AND((MID(G76,2,2)&lt;"17"),M76&lt;4),"Học lại",IF(AND((MID(G76,2,2)&gt;"16"),M76&lt;4),"Thi lại",IF(AND(MID(G76,2,2)&gt;"16",L76=0),"Thi lại",IF(AND((MID(G76,2,2)&lt;"12"),L76=0),"Thi lại",IF(AND((MID(G76,2,2)&lt;"17"),(MID(G76,2,2)&gt;"11"),L76=0),"Học lại","Đạt"))))))))))</f>
        <v>Đạt</v>
      </c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</row>
    <row r="77" spans="1:35" ht="9" customHeight="1">
      <c r="A77" s="2"/>
      <c r="B77" s="33"/>
      <c r="C77" s="34"/>
      <c r="D77" s="34"/>
      <c r="E77" s="35"/>
      <c r="F77" s="35"/>
      <c r="G77" s="35"/>
      <c r="H77" s="36"/>
      <c r="I77" s="37"/>
      <c r="J77" s="37"/>
      <c r="K77" s="38"/>
      <c r="L77" s="38"/>
      <c r="M77" s="38"/>
      <c r="N77" s="38"/>
      <c r="O77" s="38"/>
      <c r="P77" s="38"/>
      <c r="Q77" s="38"/>
      <c r="R77" s="3"/>
    </row>
    <row r="78" spans="1:35" ht="16.5">
      <c r="A78" s="2"/>
      <c r="B78" s="81" t="s">
        <v>26</v>
      </c>
      <c r="C78" s="81"/>
      <c r="D78" s="34"/>
      <c r="E78" s="35"/>
      <c r="F78" s="35"/>
      <c r="G78" s="35"/>
      <c r="H78" s="36"/>
      <c r="I78" s="37"/>
      <c r="J78" s="37"/>
      <c r="K78" s="38"/>
      <c r="L78" s="38"/>
      <c r="M78" s="38"/>
      <c r="N78" s="38"/>
      <c r="O78" s="38"/>
      <c r="P78" s="38"/>
      <c r="Q78" s="38"/>
      <c r="R78" s="3"/>
    </row>
    <row r="79" spans="1:35" ht="16.5" customHeight="1">
      <c r="A79" s="2"/>
      <c r="B79" s="39" t="s">
        <v>27</v>
      </c>
      <c r="C79" s="39"/>
      <c r="D79" s="40">
        <f>+$W$7</f>
        <v>68</v>
      </c>
      <c r="E79" s="41" t="s">
        <v>28</v>
      </c>
      <c r="F79" s="76" t="s">
        <v>29</v>
      </c>
      <c r="G79" s="76"/>
      <c r="H79" s="76"/>
      <c r="I79" s="76"/>
      <c r="J79" s="76"/>
      <c r="K79" s="76"/>
      <c r="L79" s="42">
        <f>$W$7 -COUNTIF($P$8:$P$235,"Vắng") -COUNTIF($P$8:$P$235,"Vắng có phép") - COUNTIF($P$8:$P$235,"Đình chỉ thi") - COUNTIF($P$8:$P$235,"Không đủ ĐKDT")</f>
        <v>65</v>
      </c>
      <c r="M79" s="42"/>
      <c r="N79" s="42"/>
      <c r="O79" s="43"/>
      <c r="P79" s="44" t="s">
        <v>28</v>
      </c>
      <c r="Q79" s="43"/>
      <c r="R79" s="3"/>
    </row>
    <row r="80" spans="1:35" ht="16.5" customHeight="1">
      <c r="A80" s="2"/>
      <c r="B80" s="39" t="s">
        <v>30</v>
      </c>
      <c r="C80" s="39"/>
      <c r="D80" s="40">
        <f>+$AH$7</f>
        <v>65</v>
      </c>
      <c r="E80" s="41" t="s">
        <v>28</v>
      </c>
      <c r="F80" s="76" t="s">
        <v>31</v>
      </c>
      <c r="G80" s="76"/>
      <c r="H80" s="76"/>
      <c r="I80" s="76"/>
      <c r="J80" s="76"/>
      <c r="K80" s="76"/>
      <c r="L80" s="45">
        <f>COUNTIF($P$8:$P$111,"Vắng")</f>
        <v>0</v>
      </c>
      <c r="M80" s="45"/>
      <c r="N80" s="45"/>
      <c r="O80" s="46"/>
      <c r="P80" s="44" t="s">
        <v>28</v>
      </c>
      <c r="Q80" s="46"/>
      <c r="R80" s="3"/>
    </row>
    <row r="81" spans="1:18" ht="16.5" customHeight="1">
      <c r="A81" s="2"/>
      <c r="B81" s="39" t="s">
        <v>39</v>
      </c>
      <c r="C81" s="39"/>
      <c r="D81" s="49">
        <f>COUNTIF(T9:T76,"Học lại")</f>
        <v>3</v>
      </c>
      <c r="E81" s="41" t="s">
        <v>28</v>
      </c>
      <c r="F81" s="76" t="s">
        <v>40</v>
      </c>
      <c r="G81" s="76"/>
      <c r="H81" s="76"/>
      <c r="I81" s="76"/>
      <c r="J81" s="76"/>
      <c r="K81" s="76"/>
      <c r="L81" s="42">
        <f>COUNTIF($P$8:$P$111,"Vắng có phép")</f>
        <v>0</v>
      </c>
      <c r="M81" s="42"/>
      <c r="N81" s="42"/>
      <c r="O81" s="43"/>
      <c r="P81" s="44" t="s">
        <v>28</v>
      </c>
      <c r="Q81" s="43"/>
      <c r="R81" s="3"/>
    </row>
    <row r="82" spans="1:18" ht="3" customHeight="1">
      <c r="A82" s="2"/>
      <c r="B82" s="33"/>
      <c r="C82" s="34"/>
      <c r="D82" s="34"/>
      <c r="E82" s="35"/>
      <c r="F82" s="35"/>
      <c r="G82" s="35"/>
      <c r="H82" s="36"/>
      <c r="I82" s="37"/>
      <c r="J82" s="37"/>
      <c r="K82" s="38"/>
      <c r="L82" s="38"/>
      <c r="M82" s="38"/>
      <c r="N82" s="38"/>
      <c r="O82" s="38"/>
      <c r="P82" s="38"/>
      <c r="Q82" s="38"/>
      <c r="R82" s="3"/>
    </row>
    <row r="83" spans="1:18">
      <c r="B83" s="68" t="s">
        <v>41</v>
      </c>
      <c r="C83" s="68"/>
      <c r="D83" s="69">
        <f>COUNTIF(T9:T76,"Thi lại")</f>
        <v>0</v>
      </c>
      <c r="E83" s="70" t="s">
        <v>28</v>
      </c>
      <c r="F83" s="3"/>
      <c r="G83" s="3"/>
      <c r="H83" s="3"/>
      <c r="I83" s="3"/>
      <c r="J83" s="77"/>
      <c r="K83" s="77"/>
      <c r="L83" s="77"/>
      <c r="M83" s="77"/>
      <c r="N83" s="77"/>
      <c r="O83" s="77"/>
      <c r="P83" s="77"/>
      <c r="Q83" s="77"/>
      <c r="R83" s="3"/>
    </row>
    <row r="84" spans="1:18" ht="24.75" customHeight="1">
      <c r="B84" s="68"/>
      <c r="C84" s="68"/>
      <c r="D84" s="69"/>
      <c r="E84" s="70"/>
      <c r="F84" s="3"/>
      <c r="G84" s="3"/>
      <c r="H84" s="3"/>
      <c r="I84" s="3"/>
      <c r="J84" s="77" t="s">
        <v>862</v>
      </c>
      <c r="K84" s="77"/>
      <c r="L84" s="77"/>
      <c r="M84" s="77"/>
      <c r="N84" s="77"/>
      <c r="O84" s="77"/>
      <c r="P84" s="77"/>
      <c r="Q84" s="77"/>
      <c r="R84" s="3"/>
    </row>
  </sheetData>
  <sheetProtection formatCells="0" formatColumns="0" formatRows="0" insertColumns="0" insertRows="0" insertHyperlinks="0" deleteColumns="0" deleteRows="0" sort="0" autoFilter="0" pivotTables="0"/>
  <autoFilter ref="A7:AI76">
    <filterColumn colId="3" showButton="0"/>
  </autoFilter>
  <sortState ref="B9:U76">
    <sortCondition ref="B9:B76"/>
  </sortState>
  <mergeCells count="40">
    <mergeCell ref="B1:G1"/>
    <mergeCell ref="H1:Q1"/>
    <mergeCell ref="B2:G2"/>
    <mergeCell ref="H2:Q2"/>
    <mergeCell ref="U3:U6"/>
    <mergeCell ref="I6:I7"/>
    <mergeCell ref="J6:J7"/>
    <mergeCell ref="K6:K7"/>
    <mergeCell ref="B3:C3"/>
    <mergeCell ref="D3:K3"/>
    <mergeCell ref="L3:Q3"/>
    <mergeCell ref="O6:O7"/>
    <mergeCell ref="P6:P8"/>
    <mergeCell ref="Q6:Q8"/>
    <mergeCell ref="M6:M8"/>
    <mergeCell ref="AH3:AI5"/>
    <mergeCell ref="B4:C4"/>
    <mergeCell ref="G4:K4"/>
    <mergeCell ref="L4:Q4"/>
    <mergeCell ref="B6:B7"/>
    <mergeCell ref="C6:C7"/>
    <mergeCell ref="D6:E7"/>
    <mergeCell ref="F6:F7"/>
    <mergeCell ref="G6:G7"/>
    <mergeCell ref="H6:H7"/>
    <mergeCell ref="V3:V6"/>
    <mergeCell ref="W3:W6"/>
    <mergeCell ref="X3:AA5"/>
    <mergeCell ref="AB3:AC5"/>
    <mergeCell ref="AD3:AE5"/>
    <mergeCell ref="AF3:AG5"/>
    <mergeCell ref="N6:N7"/>
    <mergeCell ref="F80:K80"/>
    <mergeCell ref="F81:K81"/>
    <mergeCell ref="J83:Q83"/>
    <mergeCell ref="J84:Q84"/>
    <mergeCell ref="F79:K79"/>
    <mergeCell ref="L6:L7"/>
    <mergeCell ref="B8:G8"/>
    <mergeCell ref="B78:C78"/>
  </mergeCells>
  <conditionalFormatting sqref="H9:L76">
    <cfRule type="cellIs" dxfId="17" priority="13" operator="greaterThan">
      <formula>10</formula>
    </cfRule>
  </conditionalFormatting>
  <conditionalFormatting sqref="L9:L76">
    <cfRule type="cellIs" dxfId="16" priority="5" operator="greaterThan">
      <formula>10</formula>
    </cfRule>
    <cfRule type="cellIs" dxfId="15" priority="6" operator="greaterThan">
      <formula>10</formula>
    </cfRule>
    <cfRule type="cellIs" dxfId="14" priority="7" operator="greaterThan">
      <formula>10</formula>
    </cfRule>
    <cfRule type="cellIs" dxfId="13" priority="8" operator="greaterThan">
      <formula>10</formula>
    </cfRule>
    <cfRule type="cellIs" dxfId="12" priority="9" operator="greaterThan">
      <formula>10</formula>
    </cfRule>
    <cfRule type="cellIs" dxfId="11" priority="10" operator="greaterThan">
      <formula>10</formula>
    </cfRule>
  </conditionalFormatting>
  <conditionalFormatting sqref="H9:K76">
    <cfRule type="cellIs" dxfId="10" priority="3" operator="greaterThan">
      <formula>10</formula>
    </cfRule>
  </conditionalFormatting>
  <conditionalFormatting sqref="C1:C1048576">
    <cfRule type="duplicateValues" dxfId="9" priority="19"/>
  </conditionalFormatting>
  <dataValidations count="1">
    <dataValidation allowBlank="1" showInputMessage="1" showErrorMessage="1" errorTitle="Không xóa dữ liệu" error="Không xóa dữ liệu" prompt="Không xóa dữ liệu" sqref="T9:T76 D81 U2:AI7"/>
  </dataValidations>
  <pageMargins left="0.17" right="3.937007874015748E-2" top="0.23622047244094491" bottom="0.35433070866141736" header="0.15748031496062992" footer="0.11811023622047245"/>
  <pageSetup paperSize="9" scale="95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dimension ref="A1:AI83"/>
  <sheetViews>
    <sheetView tabSelected="1" zoomScale="130" zoomScaleNormal="130" workbookViewId="0">
      <pane ySplit="2" topLeftCell="A3" activePane="bottomLeft" state="frozen"/>
      <selection activeCell="O5" sqref="L1:O1048576"/>
      <selection pane="bottomLeft" activeCell="A84" sqref="A84:XFD93"/>
    </sheetView>
  </sheetViews>
  <sheetFormatPr defaultColWidth="9" defaultRowHeight="15.75"/>
  <cols>
    <col min="1" max="1" width="1.5" style="1" customWidth="1"/>
    <col min="2" max="2" width="4" style="1" customWidth="1"/>
    <col min="3" max="3" width="11.375" style="1" customWidth="1"/>
    <col min="4" max="4" width="15.125" style="1" customWidth="1"/>
    <col min="5" max="5" width="9.25" style="1" customWidth="1"/>
    <col min="6" max="6" width="9.375" style="1" hidden="1" customWidth="1"/>
    <col min="7" max="7" width="12.875" style="1" customWidth="1"/>
    <col min="8" max="11" width="4.375" style="1" customWidth="1"/>
    <col min="12" max="12" width="5.25" style="1" customWidth="1"/>
    <col min="13" max="13" width="6.5" style="1" customWidth="1"/>
    <col min="14" max="14" width="6.5" style="1" hidden="1" customWidth="1"/>
    <col min="15" max="15" width="11.875" style="1" hidden="1" customWidth="1"/>
    <col min="16" max="16" width="12.75" style="1" customWidth="1"/>
    <col min="17" max="17" width="5.75" style="1" hidden="1" customWidth="1"/>
    <col min="18" max="18" width="6.5" style="1" customWidth="1"/>
    <col min="19" max="19" width="6.5" style="2" customWidth="1"/>
    <col min="20" max="20" width="9" style="50"/>
    <col min="21" max="21" width="9.125" style="50" bestFit="1" customWidth="1"/>
    <col min="22" max="22" width="9" style="50"/>
    <col min="23" max="23" width="10.375" style="50" bestFit="1" customWidth="1"/>
    <col min="24" max="24" width="9.125" style="50" bestFit="1" customWidth="1"/>
    <col min="25" max="35" width="9" style="50"/>
    <col min="36" max="16384" width="9" style="1"/>
  </cols>
  <sheetData>
    <row r="1" spans="2:35" ht="27.75" customHeight="1">
      <c r="B1" s="94" t="s">
        <v>0</v>
      </c>
      <c r="C1" s="94"/>
      <c r="D1" s="94"/>
      <c r="E1" s="94"/>
      <c r="F1" s="94"/>
      <c r="G1" s="94"/>
      <c r="H1" s="95" t="s">
        <v>861</v>
      </c>
      <c r="I1" s="95"/>
      <c r="J1" s="95"/>
      <c r="K1" s="95"/>
      <c r="L1" s="95"/>
      <c r="M1" s="95"/>
      <c r="N1" s="95"/>
      <c r="O1" s="95"/>
      <c r="P1" s="95"/>
      <c r="Q1" s="95"/>
      <c r="R1" s="3"/>
    </row>
    <row r="2" spans="2:35" ht="25.5" customHeight="1">
      <c r="B2" s="96" t="s">
        <v>1</v>
      </c>
      <c r="C2" s="96"/>
      <c r="D2" s="96"/>
      <c r="E2" s="96"/>
      <c r="F2" s="96"/>
      <c r="G2" s="96"/>
      <c r="H2" s="97" t="s">
        <v>42</v>
      </c>
      <c r="I2" s="97"/>
      <c r="J2" s="97"/>
      <c r="K2" s="97"/>
      <c r="L2" s="97"/>
      <c r="M2" s="97"/>
      <c r="N2" s="97"/>
      <c r="O2" s="97"/>
      <c r="P2" s="97"/>
      <c r="Q2" s="97"/>
      <c r="R2" s="4"/>
      <c r="S2" s="5"/>
      <c r="AA2" s="51"/>
      <c r="AB2" s="52"/>
      <c r="AC2" s="51"/>
      <c r="AD2" s="51"/>
      <c r="AE2" s="51"/>
      <c r="AF2" s="52"/>
      <c r="AG2" s="51"/>
    </row>
    <row r="3" spans="2:35" ht="23.25" customHeight="1">
      <c r="B3" s="98" t="s">
        <v>2</v>
      </c>
      <c r="C3" s="98"/>
      <c r="D3" s="99" t="s">
        <v>43</v>
      </c>
      <c r="E3" s="99"/>
      <c r="F3" s="99"/>
      <c r="G3" s="99"/>
      <c r="H3" s="99"/>
      <c r="I3" s="99"/>
      <c r="J3" s="99"/>
      <c r="K3" s="99"/>
      <c r="L3" s="100" t="s">
        <v>44</v>
      </c>
      <c r="M3" s="100"/>
      <c r="N3" s="100"/>
      <c r="O3" s="100"/>
      <c r="P3" s="100"/>
      <c r="Q3" s="100"/>
      <c r="T3" s="51"/>
      <c r="U3" s="82" t="s">
        <v>38</v>
      </c>
      <c r="V3" s="82" t="s">
        <v>8</v>
      </c>
      <c r="W3" s="82" t="s">
        <v>37</v>
      </c>
      <c r="X3" s="82" t="s">
        <v>36</v>
      </c>
      <c r="Y3" s="82"/>
      <c r="Z3" s="82"/>
      <c r="AA3" s="82"/>
      <c r="AB3" s="82" t="s">
        <v>35</v>
      </c>
      <c r="AC3" s="82"/>
      <c r="AD3" s="82" t="s">
        <v>33</v>
      </c>
      <c r="AE3" s="82"/>
      <c r="AF3" s="82" t="s">
        <v>34</v>
      </c>
      <c r="AG3" s="82"/>
      <c r="AH3" s="82" t="s">
        <v>32</v>
      </c>
      <c r="AI3" s="82"/>
    </row>
    <row r="4" spans="2:35" ht="17.25" customHeight="1">
      <c r="B4" s="83" t="s">
        <v>3</v>
      </c>
      <c r="C4" s="83"/>
      <c r="D4" s="6">
        <v>2</v>
      </c>
      <c r="G4" s="84" t="s">
        <v>859</v>
      </c>
      <c r="H4" s="84"/>
      <c r="I4" s="84"/>
      <c r="J4" s="84"/>
      <c r="K4" s="84"/>
      <c r="L4" s="84" t="s">
        <v>860</v>
      </c>
      <c r="M4" s="84"/>
      <c r="N4" s="84"/>
      <c r="O4" s="84"/>
      <c r="P4" s="84"/>
      <c r="Q4" s="84"/>
      <c r="T4" s="51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</row>
    <row r="5" spans="2:35" ht="5.25" customHeight="1">
      <c r="B5" s="7"/>
      <c r="C5" s="7"/>
      <c r="D5" s="7"/>
      <c r="E5" s="7"/>
      <c r="F5" s="7"/>
      <c r="G5" s="7"/>
      <c r="H5" s="7"/>
      <c r="I5" s="7"/>
      <c r="J5" s="7"/>
      <c r="K5" s="7"/>
      <c r="L5" s="47"/>
      <c r="M5" s="3"/>
      <c r="N5" s="3"/>
      <c r="O5" s="3"/>
      <c r="P5" s="3"/>
      <c r="Q5" s="3"/>
      <c r="T5" s="51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</row>
    <row r="6" spans="2:35" ht="44.25" customHeight="1">
      <c r="B6" s="85" t="s">
        <v>4</v>
      </c>
      <c r="C6" s="87" t="s">
        <v>5</v>
      </c>
      <c r="D6" s="89" t="s">
        <v>6</v>
      </c>
      <c r="E6" s="90"/>
      <c r="F6" s="85" t="s">
        <v>7</v>
      </c>
      <c r="G6" s="85" t="s">
        <v>8</v>
      </c>
      <c r="H6" s="93" t="s">
        <v>9</v>
      </c>
      <c r="I6" s="93" t="s">
        <v>10</v>
      </c>
      <c r="J6" s="93" t="s">
        <v>11</v>
      </c>
      <c r="K6" s="93" t="s">
        <v>12</v>
      </c>
      <c r="L6" s="75" t="s">
        <v>13</v>
      </c>
      <c r="M6" s="85" t="s">
        <v>14</v>
      </c>
      <c r="N6" s="75" t="s">
        <v>15</v>
      </c>
      <c r="O6" s="85" t="s">
        <v>16</v>
      </c>
      <c r="P6" s="85" t="s">
        <v>17</v>
      </c>
      <c r="Q6" s="85" t="s">
        <v>18</v>
      </c>
      <c r="T6" s="51"/>
      <c r="U6" s="82"/>
      <c r="V6" s="82"/>
      <c r="W6" s="82"/>
      <c r="X6" s="54" t="s">
        <v>19</v>
      </c>
      <c r="Y6" s="54" t="s">
        <v>20</v>
      </c>
      <c r="Z6" s="54" t="s">
        <v>21</v>
      </c>
      <c r="AA6" s="54" t="s">
        <v>22</v>
      </c>
      <c r="AB6" s="54" t="s">
        <v>23</v>
      </c>
      <c r="AC6" s="54" t="s">
        <v>22</v>
      </c>
      <c r="AD6" s="54" t="s">
        <v>23</v>
      </c>
      <c r="AE6" s="54" t="s">
        <v>22</v>
      </c>
      <c r="AF6" s="54" t="s">
        <v>23</v>
      </c>
      <c r="AG6" s="54" t="s">
        <v>22</v>
      </c>
      <c r="AH6" s="54" t="s">
        <v>23</v>
      </c>
      <c r="AI6" s="55" t="s">
        <v>22</v>
      </c>
    </row>
    <row r="7" spans="2:35" ht="44.25" customHeight="1">
      <c r="B7" s="86"/>
      <c r="C7" s="88"/>
      <c r="D7" s="91"/>
      <c r="E7" s="92"/>
      <c r="F7" s="86"/>
      <c r="G7" s="86"/>
      <c r="H7" s="93"/>
      <c r="I7" s="93"/>
      <c r="J7" s="93"/>
      <c r="K7" s="93"/>
      <c r="L7" s="75"/>
      <c r="M7" s="101"/>
      <c r="N7" s="75"/>
      <c r="O7" s="86"/>
      <c r="P7" s="101"/>
      <c r="Q7" s="101"/>
      <c r="S7" s="8"/>
      <c r="T7" s="51"/>
      <c r="U7" s="56" t="str">
        <f>+D3</f>
        <v>Quản lý dự án phần mềm</v>
      </c>
      <c r="V7" s="57" t="str">
        <f>+L3</f>
        <v>Nhóm: INT1450-01</v>
      </c>
      <c r="W7" s="58">
        <f>+$AF$7+$AH$7+$AD$7</f>
        <v>67</v>
      </c>
      <c r="X7" s="52">
        <f>COUNTIF($P$8:$P$104,"Khiển trách")</f>
        <v>0</v>
      </c>
      <c r="Y7" s="52">
        <f>COUNTIF($P$8:$P$104,"Cảnh cáo")</f>
        <v>0</v>
      </c>
      <c r="Z7" s="52">
        <f>COUNTIF($P$8:$P$104,"Đình chỉ thi")</f>
        <v>0</v>
      </c>
      <c r="AA7" s="59">
        <f>+($X$7+$Y$7+$Z$7)/$W$7*100%</f>
        <v>0</v>
      </c>
      <c r="AB7" s="52">
        <f>SUM(COUNTIF($P$8:$P$102,"Vắng"),COUNTIF($P$8:$P$102,"Vắng có phép"))</f>
        <v>0</v>
      </c>
      <c r="AC7" s="60">
        <f>+$AB$7/$W$7</f>
        <v>0</v>
      </c>
      <c r="AD7" s="61">
        <f>COUNTIF($T$8:$T$102,"Thi lại")</f>
        <v>0</v>
      </c>
      <c r="AE7" s="60">
        <f>+$AD$7/$W$7</f>
        <v>0</v>
      </c>
      <c r="AF7" s="61">
        <f>COUNTIF($T$8:$T$103,"Học lại")</f>
        <v>1</v>
      </c>
      <c r="AG7" s="60">
        <f>+$AF$7/$W$7</f>
        <v>1.4925373134328358E-2</v>
      </c>
      <c r="AH7" s="52">
        <f>COUNTIF($T$9:$T$103,"Đạt")</f>
        <v>66</v>
      </c>
      <c r="AI7" s="59">
        <f>+$AH$7/$W$7</f>
        <v>0.9850746268656716</v>
      </c>
    </row>
    <row r="8" spans="2:35" ht="14.25" customHeight="1">
      <c r="B8" s="78" t="s">
        <v>24</v>
      </c>
      <c r="C8" s="79"/>
      <c r="D8" s="79"/>
      <c r="E8" s="79"/>
      <c r="F8" s="79"/>
      <c r="G8" s="80"/>
      <c r="H8" s="9">
        <v>10</v>
      </c>
      <c r="I8" s="9"/>
      <c r="J8" s="72"/>
      <c r="K8" s="9">
        <v>30</v>
      </c>
      <c r="L8" s="48">
        <f>100-(H8+I8+J8+K8)</f>
        <v>60</v>
      </c>
      <c r="M8" s="86"/>
      <c r="N8" s="10"/>
      <c r="O8" s="10"/>
      <c r="P8" s="86"/>
      <c r="Q8" s="86"/>
      <c r="T8" s="51"/>
      <c r="U8" s="62"/>
      <c r="V8" s="62"/>
      <c r="W8" s="62"/>
      <c r="X8" s="62"/>
      <c r="Y8" s="62"/>
      <c r="Z8" s="62"/>
      <c r="AA8" s="62"/>
      <c r="AB8" s="62"/>
      <c r="AC8" s="62"/>
      <c r="AD8" s="62"/>
      <c r="AE8" s="62"/>
      <c r="AF8" s="62"/>
      <c r="AG8" s="62"/>
      <c r="AH8" s="62"/>
      <c r="AI8" s="62"/>
    </row>
    <row r="9" spans="2:35" ht="17.25" customHeight="1">
      <c r="B9" s="11">
        <v>1</v>
      </c>
      <c r="C9" s="12" t="s">
        <v>45</v>
      </c>
      <c r="D9" s="13" t="s">
        <v>46</v>
      </c>
      <c r="E9" s="14" t="s">
        <v>47</v>
      </c>
      <c r="F9" s="15" t="s">
        <v>48</v>
      </c>
      <c r="G9" s="12" t="s">
        <v>49</v>
      </c>
      <c r="H9" s="16">
        <v>7</v>
      </c>
      <c r="I9" s="16" t="s">
        <v>25</v>
      </c>
      <c r="J9" s="16" t="s">
        <v>25</v>
      </c>
      <c r="K9" s="16">
        <v>6</v>
      </c>
      <c r="L9" s="17">
        <v>7.5</v>
      </c>
      <c r="M9" s="18">
        <f>ROUND(SUMPRODUCT(H9:L9,$H$8:$L$8)/100,1)</f>
        <v>7</v>
      </c>
      <c r="N9" s="19" t="str">
        <f t="shared" ref="N9:N40" si="0">IF(AND($M9&gt;=9,$M9&lt;=10),"A+","")&amp;IF(AND($M9&gt;=8.5,$M9&lt;=8.9),"A","")&amp;IF(AND($M9&gt;=8,$M9&lt;=8.4),"B+","")&amp;IF(AND($M9&gt;=7,$M9&lt;=7.9),"B","")&amp;IF(AND($M9&gt;=6.5,$M9&lt;=6.9),"C+","")&amp;IF(AND($M9&gt;=5.5,$M9&lt;=6.4),"C","")&amp;IF(AND($M9&gt;=5,$M9&lt;=5.4),"D+","")&amp;IF(AND($M9&gt;=4,$M9&lt;=4.9),"D","")&amp;IF(AND($M9&lt;4),"F","")</f>
        <v>B</v>
      </c>
      <c r="O9" s="19" t="str">
        <f t="shared" ref="O9:O40" si="1">IF($M9&lt;4,"Kém",IF(AND($M9&gt;=4,$M9&lt;=5.4),"Trung bình yếu",IF(AND($M9&gt;=5.5,$M9&lt;=6.9),"Trung bình",IF(AND($M9&gt;=7,$M9&lt;=8.4),"Khá",IF(AND($M9&gt;=8.5,$M9&lt;=10),"Giỏi","")))))</f>
        <v>Khá</v>
      </c>
      <c r="P9" s="31" t="str">
        <f t="shared" ref="P9:P40" si="2">+IF(OR($H9=0,$I9=0,$J9=0,$K9=0),"Không đủ ĐKDT",IF(AND(L9=0,M9&gt;4),"Không đạt",""))</f>
        <v/>
      </c>
      <c r="Q9" s="20"/>
      <c r="R9" s="3"/>
      <c r="S9" s="21"/>
      <c r="T9" s="73" t="str">
        <f>IF(P9="Không đủ ĐKDT","Học lại",IF(P9="Đình chỉ thi","Học lại",IF(AND(MID(G9,2,2)&lt;"12",P9="Vắng"),"Thi lại",IF(P9="Vắng có phép", "Thi lại",IF(AND((MID(G9,2,2)&lt;"12"),M9&lt;4.5),"Thi lại",IF(AND((MID(G9,2,2)&lt;"17"),M9&lt;4),"Học lại",IF(AND((MID(G9,2,2)&gt;"16"),M9&lt;4),"Thi lại",IF(AND(MID(G9,2,2)&gt;"16",L9=0),"Thi lại",IF(AND((MID(G9,2,2)&lt;"12"),L9=0),"Thi lại",IF(AND((MID(G9,2,2)&lt;"17"),(MID(G9,2,2)&gt;"11"),L9=0),"Học lại","Đạt"))))))))))</f>
        <v>Đạt</v>
      </c>
      <c r="U9" s="62"/>
      <c r="V9" s="62"/>
      <c r="W9" s="62"/>
      <c r="X9" s="62"/>
      <c r="Y9" s="62"/>
      <c r="Z9" s="62"/>
      <c r="AA9" s="62"/>
      <c r="AB9" s="62"/>
      <c r="AC9" s="62"/>
      <c r="AD9" s="62"/>
      <c r="AE9" s="62"/>
      <c r="AF9" s="62"/>
      <c r="AG9" s="62"/>
      <c r="AH9" s="62"/>
      <c r="AI9" s="62"/>
    </row>
    <row r="10" spans="2:35" ht="17.25" customHeight="1">
      <c r="B10" s="22">
        <v>2</v>
      </c>
      <c r="C10" s="23" t="s">
        <v>50</v>
      </c>
      <c r="D10" s="24" t="s">
        <v>51</v>
      </c>
      <c r="E10" s="25" t="s">
        <v>47</v>
      </c>
      <c r="F10" s="26" t="s">
        <v>52</v>
      </c>
      <c r="G10" s="23" t="s">
        <v>53</v>
      </c>
      <c r="H10" s="27">
        <v>9</v>
      </c>
      <c r="I10" s="27" t="s">
        <v>25</v>
      </c>
      <c r="J10" s="27" t="s">
        <v>25</v>
      </c>
      <c r="K10" s="27">
        <v>7</v>
      </c>
      <c r="L10" s="71">
        <v>8</v>
      </c>
      <c r="M10" s="28">
        <f>ROUND(SUMPRODUCT(H10:L10,$H$8:$L$8)/100,1)</f>
        <v>7.8</v>
      </c>
      <c r="N10" s="29" t="str">
        <f t="shared" si="0"/>
        <v>B</v>
      </c>
      <c r="O10" s="30" t="str">
        <f t="shared" si="1"/>
        <v>Khá</v>
      </c>
      <c r="P10" s="31" t="str">
        <f t="shared" si="2"/>
        <v/>
      </c>
      <c r="Q10" s="32"/>
      <c r="R10" s="3"/>
      <c r="S10" s="21"/>
      <c r="T10" s="73" t="str">
        <f>IF(P10="Không đủ ĐKDT","Học lại",IF(P10="Đình chỉ thi","Học lại",IF(AND(MID(G10,2,2)&lt;"12",P10="Vắng"),"Thi lại",IF(P10="Vắng có phép", "Thi lại",IF(AND((MID(G10,2,2)&lt;"12"),M10&lt;4.5),"Thi lại",IF(AND((MID(G10,2,2)&lt;"17"),M10&lt;4),"Học lại",IF(AND((MID(G10,2,2)&gt;"16"),M10&lt;4),"Thi lại",IF(AND(MID(G10,2,2)&gt;"16",L10=0),"Thi lại",IF(AND((MID(G10,2,2)&lt;"12"),L10=0),"Thi lại",IF(AND((MID(G10,2,2)&lt;"17"),(MID(G10,2,2)&gt;"11"),L10=0),"Học lại","Đạt"))))))))))</f>
        <v>Đạt</v>
      </c>
      <c r="U10" s="62"/>
      <c r="V10" s="62"/>
      <c r="W10" s="62"/>
      <c r="X10" s="54"/>
      <c r="Y10" s="54"/>
      <c r="Z10" s="54"/>
      <c r="AA10" s="54"/>
      <c r="AB10" s="53"/>
      <c r="AC10" s="54"/>
      <c r="AD10" s="54"/>
      <c r="AE10" s="54"/>
      <c r="AF10" s="54"/>
      <c r="AG10" s="54"/>
      <c r="AH10" s="54"/>
      <c r="AI10" s="55"/>
    </row>
    <row r="11" spans="2:35" ht="17.25" customHeight="1">
      <c r="B11" s="22">
        <v>3</v>
      </c>
      <c r="C11" s="23" t="s">
        <v>54</v>
      </c>
      <c r="D11" s="24" t="s">
        <v>55</v>
      </c>
      <c r="E11" s="25" t="s">
        <v>47</v>
      </c>
      <c r="F11" s="26" t="s">
        <v>56</v>
      </c>
      <c r="G11" s="23" t="s">
        <v>57</v>
      </c>
      <c r="H11" s="27">
        <v>7</v>
      </c>
      <c r="I11" s="27" t="s">
        <v>25</v>
      </c>
      <c r="J11" s="27" t="s">
        <v>25</v>
      </c>
      <c r="K11" s="27">
        <v>7</v>
      </c>
      <c r="L11" s="71">
        <v>7.5</v>
      </c>
      <c r="M11" s="28">
        <f>ROUND(SUMPRODUCT(H11:L11,$H$8:$L$8)/100,1)</f>
        <v>7.3</v>
      </c>
      <c r="N11" s="29" t="str">
        <f t="shared" si="0"/>
        <v>B</v>
      </c>
      <c r="O11" s="30" t="str">
        <f t="shared" si="1"/>
        <v>Khá</v>
      </c>
      <c r="P11" s="31" t="str">
        <f t="shared" si="2"/>
        <v/>
      </c>
      <c r="Q11" s="32"/>
      <c r="R11" s="3"/>
      <c r="S11" s="21"/>
      <c r="T11" s="73" t="str">
        <f>IF(P11="Không đủ ĐKDT","Học lại",IF(P11="Đình chỉ thi","Học lại",IF(AND(MID(G11,2,2)&lt;"12",P11="Vắng"),"Thi lại",IF(P11="Vắng có phép", "Thi lại",IF(AND((MID(G11,2,2)&lt;"12"),M11&lt;4.5),"Thi lại",IF(AND((MID(G11,2,2)&lt;"17"),M11&lt;4),"Học lại",IF(AND((MID(G11,2,2)&gt;"16"),M11&lt;4),"Thi lại",IF(AND(MID(G11,2,2)&gt;"16",L11=0),"Thi lại",IF(AND((MID(G11,2,2)&lt;"12"),L11=0),"Thi lại",IF(AND((MID(G11,2,2)&lt;"17"),(MID(G11,2,2)&gt;"11"),L11=0),"Học lại","Đạt"))))))))))</f>
        <v>Đạt</v>
      </c>
      <c r="U11" s="63"/>
      <c r="V11" s="63"/>
      <c r="W11" s="64"/>
      <c r="X11" s="53"/>
      <c r="Y11" s="53"/>
      <c r="Z11" s="53"/>
      <c r="AA11" s="65"/>
      <c r="AB11" s="53"/>
      <c r="AC11" s="66"/>
      <c r="AD11" s="67"/>
      <c r="AE11" s="66"/>
      <c r="AF11" s="67"/>
      <c r="AG11" s="66"/>
      <c r="AH11" s="53"/>
      <c r="AI11" s="65"/>
    </row>
    <row r="12" spans="2:35" ht="17.25" customHeight="1">
      <c r="B12" s="22">
        <v>4</v>
      </c>
      <c r="C12" s="23" t="s">
        <v>58</v>
      </c>
      <c r="D12" s="24" t="s">
        <v>59</v>
      </c>
      <c r="E12" s="25" t="s">
        <v>60</v>
      </c>
      <c r="F12" s="26" t="s">
        <v>61</v>
      </c>
      <c r="G12" s="23" t="s">
        <v>62</v>
      </c>
      <c r="H12" s="27">
        <v>7</v>
      </c>
      <c r="I12" s="27" t="s">
        <v>25</v>
      </c>
      <c r="J12" s="27" t="s">
        <v>25</v>
      </c>
      <c r="K12" s="27">
        <v>8</v>
      </c>
      <c r="L12" s="71">
        <v>5.5</v>
      </c>
      <c r="M12" s="28">
        <f>ROUND(SUMPRODUCT(H12:L12,$H$8:$L$8)/100,1)</f>
        <v>6.4</v>
      </c>
      <c r="N12" s="29" t="str">
        <f t="shared" si="0"/>
        <v>C</v>
      </c>
      <c r="O12" s="30" t="str">
        <f t="shared" si="1"/>
        <v>Trung bình</v>
      </c>
      <c r="P12" s="31" t="str">
        <f t="shared" si="2"/>
        <v/>
      </c>
      <c r="Q12" s="32"/>
      <c r="R12" s="3"/>
      <c r="S12" s="21"/>
      <c r="T12" s="73" t="str">
        <f>IF(P12="Không đủ ĐKDT","Học lại",IF(P12="Đình chỉ thi","Học lại",IF(AND(MID(G12,2,2)&lt;"12",P12="Vắng"),"Thi lại",IF(P12="Vắng có phép", "Thi lại",IF(AND((MID(G12,2,2)&lt;"12"),M12&lt;4.5),"Thi lại",IF(AND((MID(G12,2,2)&lt;"17"),M12&lt;4),"Học lại",IF(AND((MID(G12,2,2)&gt;"16"),M12&lt;4),"Thi lại",IF(AND(MID(G12,2,2)&gt;"16",L12=0),"Thi lại",IF(AND((MID(G12,2,2)&lt;"12"),L12=0),"Thi lại",IF(AND((MID(G12,2,2)&lt;"17"),(MID(G12,2,2)&gt;"11"),L12=0),"Học lại","Đạt"))))))))))</f>
        <v>Đạt</v>
      </c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</row>
    <row r="13" spans="2:35" ht="17.25" customHeight="1">
      <c r="B13" s="22">
        <v>5</v>
      </c>
      <c r="C13" s="23" t="s">
        <v>63</v>
      </c>
      <c r="D13" s="24" t="s">
        <v>64</v>
      </c>
      <c r="E13" s="25" t="s">
        <v>65</v>
      </c>
      <c r="F13" s="26" t="s">
        <v>66</v>
      </c>
      <c r="G13" s="23" t="s">
        <v>53</v>
      </c>
      <c r="H13" s="27">
        <v>7</v>
      </c>
      <c r="I13" s="27" t="s">
        <v>25</v>
      </c>
      <c r="J13" s="27" t="s">
        <v>25</v>
      </c>
      <c r="K13" s="27">
        <v>6</v>
      </c>
      <c r="L13" s="71">
        <v>6</v>
      </c>
      <c r="M13" s="28">
        <f>ROUND(SUMPRODUCT(H13:L13,$H$8:$L$8)/100,1)</f>
        <v>6.1</v>
      </c>
      <c r="N13" s="29" t="str">
        <f t="shared" si="0"/>
        <v>C</v>
      </c>
      <c r="O13" s="30" t="str">
        <f t="shared" si="1"/>
        <v>Trung bình</v>
      </c>
      <c r="P13" s="31" t="str">
        <f t="shared" si="2"/>
        <v/>
      </c>
      <c r="Q13" s="32"/>
      <c r="R13" s="3"/>
      <c r="S13" s="21"/>
      <c r="T13" s="73" t="str">
        <f>IF(P13="Không đủ ĐKDT","Học lại",IF(P13="Đình chỉ thi","Học lại",IF(AND(MID(G13,2,2)&lt;"12",P13="Vắng"),"Thi lại",IF(P13="Vắng có phép", "Thi lại",IF(AND((MID(G13,2,2)&lt;"12"),M13&lt;4.5),"Thi lại",IF(AND((MID(G13,2,2)&lt;"17"),M13&lt;4),"Học lại",IF(AND((MID(G13,2,2)&gt;"16"),M13&lt;4),"Thi lại",IF(AND(MID(G13,2,2)&gt;"16",L13=0),"Thi lại",IF(AND((MID(G13,2,2)&lt;"12"),L13=0),"Thi lại",IF(AND((MID(G13,2,2)&lt;"17"),(MID(G13,2,2)&gt;"11"),L13=0),"Học lại","Đạt"))))))))))</f>
        <v>Đạt</v>
      </c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</row>
    <row r="14" spans="2:35" ht="17.25" customHeight="1">
      <c r="B14" s="22">
        <v>6</v>
      </c>
      <c r="C14" s="23" t="s">
        <v>67</v>
      </c>
      <c r="D14" s="24" t="s">
        <v>68</v>
      </c>
      <c r="E14" s="25" t="s">
        <v>69</v>
      </c>
      <c r="F14" s="26" t="s">
        <v>70</v>
      </c>
      <c r="G14" s="23" t="s">
        <v>71</v>
      </c>
      <c r="H14" s="27">
        <v>7</v>
      </c>
      <c r="I14" s="27" t="s">
        <v>25</v>
      </c>
      <c r="J14" s="27" t="s">
        <v>25</v>
      </c>
      <c r="K14" s="27">
        <v>8</v>
      </c>
      <c r="L14" s="71">
        <v>7</v>
      </c>
      <c r="M14" s="28">
        <f>ROUND(SUMPRODUCT(H14:L14,$H$8:$L$8)/100,1)</f>
        <v>7.3</v>
      </c>
      <c r="N14" s="29" t="str">
        <f t="shared" si="0"/>
        <v>B</v>
      </c>
      <c r="O14" s="30" t="str">
        <f t="shared" si="1"/>
        <v>Khá</v>
      </c>
      <c r="P14" s="31" t="str">
        <f t="shared" si="2"/>
        <v/>
      </c>
      <c r="Q14" s="32"/>
      <c r="R14" s="3"/>
      <c r="S14" s="21"/>
      <c r="T14" s="73" t="str">
        <f>IF(P14="Không đủ ĐKDT","Học lại",IF(P14="Đình chỉ thi","Học lại",IF(AND(MID(G14,2,2)&lt;"12",P14="Vắng"),"Thi lại",IF(P14="Vắng có phép", "Thi lại",IF(AND((MID(G14,2,2)&lt;"12"),M14&lt;4.5),"Thi lại",IF(AND((MID(G14,2,2)&lt;"17"),M14&lt;4),"Học lại",IF(AND((MID(G14,2,2)&gt;"16"),M14&lt;4),"Thi lại",IF(AND(MID(G14,2,2)&gt;"16",L14=0),"Thi lại",IF(AND((MID(G14,2,2)&lt;"12"),L14=0),"Thi lại",IF(AND((MID(G14,2,2)&lt;"17"),(MID(G14,2,2)&gt;"11"),L14=0),"Học lại","Đạt"))))))))))</f>
        <v>Đạt</v>
      </c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</row>
    <row r="15" spans="2:35" ht="17.25" customHeight="1">
      <c r="B15" s="22">
        <v>7</v>
      </c>
      <c r="C15" s="23" t="s">
        <v>72</v>
      </c>
      <c r="D15" s="24" t="s">
        <v>73</v>
      </c>
      <c r="E15" s="25" t="s">
        <v>74</v>
      </c>
      <c r="F15" s="26" t="s">
        <v>75</v>
      </c>
      <c r="G15" s="23" t="s">
        <v>53</v>
      </c>
      <c r="H15" s="27">
        <v>9</v>
      </c>
      <c r="I15" s="27" t="s">
        <v>25</v>
      </c>
      <c r="J15" s="27" t="s">
        <v>25</v>
      </c>
      <c r="K15" s="27">
        <v>8</v>
      </c>
      <c r="L15" s="71">
        <v>7</v>
      </c>
      <c r="M15" s="28">
        <f>ROUND(SUMPRODUCT(H15:L15,$H$8:$L$8)/100,1)</f>
        <v>7.5</v>
      </c>
      <c r="N15" s="29" t="str">
        <f t="shared" si="0"/>
        <v>B</v>
      </c>
      <c r="O15" s="30" t="str">
        <f t="shared" si="1"/>
        <v>Khá</v>
      </c>
      <c r="P15" s="31" t="str">
        <f t="shared" si="2"/>
        <v/>
      </c>
      <c r="Q15" s="32"/>
      <c r="R15" s="3"/>
      <c r="S15" s="21"/>
      <c r="T15" s="73" t="str">
        <f>IF(P15="Không đủ ĐKDT","Học lại",IF(P15="Đình chỉ thi","Học lại",IF(AND(MID(G15,2,2)&lt;"12",P15="Vắng"),"Thi lại",IF(P15="Vắng có phép", "Thi lại",IF(AND((MID(G15,2,2)&lt;"12"),M15&lt;4.5),"Thi lại",IF(AND((MID(G15,2,2)&lt;"17"),M15&lt;4),"Học lại",IF(AND((MID(G15,2,2)&gt;"16"),M15&lt;4),"Thi lại",IF(AND(MID(G15,2,2)&gt;"16",L15=0),"Thi lại",IF(AND((MID(G15,2,2)&lt;"12"),L15=0),"Thi lại",IF(AND((MID(G15,2,2)&lt;"17"),(MID(G15,2,2)&gt;"11"),L15=0),"Học lại","Đạt"))))))))))</f>
        <v>Đạt</v>
      </c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</row>
    <row r="16" spans="2:35" ht="17.25" customHeight="1">
      <c r="B16" s="22">
        <v>8</v>
      </c>
      <c r="C16" s="23" t="s">
        <v>76</v>
      </c>
      <c r="D16" s="24" t="s">
        <v>77</v>
      </c>
      <c r="E16" s="25" t="s">
        <v>78</v>
      </c>
      <c r="F16" s="26" t="s">
        <v>79</v>
      </c>
      <c r="G16" s="23" t="s">
        <v>49</v>
      </c>
      <c r="H16" s="27">
        <v>5</v>
      </c>
      <c r="I16" s="27" t="s">
        <v>25</v>
      </c>
      <c r="J16" s="27" t="s">
        <v>25</v>
      </c>
      <c r="K16" s="27">
        <v>6</v>
      </c>
      <c r="L16" s="71">
        <v>6</v>
      </c>
      <c r="M16" s="28">
        <f>ROUND(SUMPRODUCT(H16:L16,$H$8:$L$8)/100,1)</f>
        <v>5.9</v>
      </c>
      <c r="N16" s="29" t="str">
        <f t="shared" si="0"/>
        <v>C</v>
      </c>
      <c r="O16" s="30" t="str">
        <f t="shared" si="1"/>
        <v>Trung bình</v>
      </c>
      <c r="P16" s="31" t="str">
        <f t="shared" si="2"/>
        <v/>
      </c>
      <c r="Q16" s="32"/>
      <c r="R16" s="3"/>
      <c r="S16" s="21"/>
      <c r="T16" s="73" t="str">
        <f>IF(P16="Không đủ ĐKDT","Học lại",IF(P16="Đình chỉ thi","Học lại",IF(AND(MID(G16,2,2)&lt;"12",P16="Vắng"),"Thi lại",IF(P16="Vắng có phép", "Thi lại",IF(AND((MID(G16,2,2)&lt;"12"),M16&lt;4.5),"Thi lại",IF(AND((MID(G16,2,2)&lt;"17"),M16&lt;4),"Học lại",IF(AND((MID(G16,2,2)&gt;"16"),M16&lt;4),"Thi lại",IF(AND(MID(G16,2,2)&gt;"16",L16=0),"Thi lại",IF(AND((MID(G16,2,2)&lt;"12"),L16=0),"Thi lại",IF(AND((MID(G16,2,2)&lt;"17"),(MID(G16,2,2)&gt;"11"),L16=0),"Học lại","Đạt"))))))))))</f>
        <v>Đạt</v>
      </c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</row>
    <row r="17" spans="2:35" ht="17.25" customHeight="1">
      <c r="B17" s="22">
        <v>9</v>
      </c>
      <c r="C17" s="23" t="s">
        <v>80</v>
      </c>
      <c r="D17" s="24" t="s">
        <v>81</v>
      </c>
      <c r="E17" s="25" t="s">
        <v>82</v>
      </c>
      <c r="F17" s="26" t="s">
        <v>83</v>
      </c>
      <c r="G17" s="23" t="s">
        <v>71</v>
      </c>
      <c r="H17" s="27">
        <v>10</v>
      </c>
      <c r="I17" s="27" t="s">
        <v>25</v>
      </c>
      <c r="J17" s="27" t="s">
        <v>25</v>
      </c>
      <c r="K17" s="27">
        <v>7</v>
      </c>
      <c r="L17" s="71">
        <v>5.5</v>
      </c>
      <c r="M17" s="28">
        <f>ROUND(SUMPRODUCT(H17:L17,$H$8:$L$8)/100,1)</f>
        <v>6.4</v>
      </c>
      <c r="N17" s="29" t="str">
        <f t="shared" si="0"/>
        <v>C</v>
      </c>
      <c r="O17" s="30" t="str">
        <f t="shared" si="1"/>
        <v>Trung bình</v>
      </c>
      <c r="P17" s="31" t="str">
        <f t="shared" si="2"/>
        <v/>
      </c>
      <c r="Q17" s="32"/>
      <c r="R17" s="3"/>
      <c r="S17" s="21"/>
      <c r="T17" s="73" t="str">
        <f>IF(P17="Không đủ ĐKDT","Học lại",IF(P17="Đình chỉ thi","Học lại",IF(AND(MID(G17,2,2)&lt;"12",P17="Vắng"),"Thi lại",IF(P17="Vắng có phép", "Thi lại",IF(AND((MID(G17,2,2)&lt;"12"),M17&lt;4.5),"Thi lại",IF(AND((MID(G17,2,2)&lt;"17"),M17&lt;4),"Học lại",IF(AND((MID(G17,2,2)&gt;"16"),M17&lt;4),"Thi lại",IF(AND(MID(G17,2,2)&gt;"16",L17=0),"Thi lại",IF(AND((MID(G17,2,2)&lt;"12"),L17=0),"Thi lại",IF(AND((MID(G17,2,2)&lt;"17"),(MID(G17,2,2)&gt;"11"),L17=0),"Học lại","Đạt"))))))))))</f>
        <v>Đạt</v>
      </c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</row>
    <row r="18" spans="2:35" ht="17.25" customHeight="1">
      <c r="B18" s="22">
        <v>10</v>
      </c>
      <c r="C18" s="23" t="s">
        <v>84</v>
      </c>
      <c r="D18" s="24" t="s">
        <v>85</v>
      </c>
      <c r="E18" s="25" t="s">
        <v>86</v>
      </c>
      <c r="F18" s="26" t="s">
        <v>87</v>
      </c>
      <c r="G18" s="23" t="s">
        <v>71</v>
      </c>
      <c r="H18" s="27">
        <v>9</v>
      </c>
      <c r="I18" s="27" t="s">
        <v>25</v>
      </c>
      <c r="J18" s="27" t="s">
        <v>25</v>
      </c>
      <c r="K18" s="27">
        <v>8</v>
      </c>
      <c r="L18" s="71">
        <v>7.5</v>
      </c>
      <c r="M18" s="28">
        <f>ROUND(SUMPRODUCT(H18:L18,$H$8:$L$8)/100,1)</f>
        <v>7.8</v>
      </c>
      <c r="N18" s="29" t="str">
        <f t="shared" si="0"/>
        <v>B</v>
      </c>
      <c r="O18" s="30" t="str">
        <f t="shared" si="1"/>
        <v>Khá</v>
      </c>
      <c r="P18" s="31" t="str">
        <f t="shared" si="2"/>
        <v/>
      </c>
      <c r="Q18" s="32"/>
      <c r="R18" s="3"/>
      <c r="S18" s="21"/>
      <c r="T18" s="73" t="str">
        <f>IF(P18="Không đủ ĐKDT","Học lại",IF(P18="Đình chỉ thi","Học lại",IF(AND(MID(G18,2,2)&lt;"12",P18="Vắng"),"Thi lại",IF(P18="Vắng có phép", "Thi lại",IF(AND((MID(G18,2,2)&lt;"12"),M18&lt;4.5),"Thi lại",IF(AND((MID(G18,2,2)&lt;"17"),M18&lt;4),"Học lại",IF(AND((MID(G18,2,2)&gt;"16"),M18&lt;4),"Thi lại",IF(AND(MID(G18,2,2)&gt;"16",L18=0),"Thi lại",IF(AND((MID(G18,2,2)&lt;"12"),L18=0),"Thi lại",IF(AND((MID(G18,2,2)&lt;"17"),(MID(G18,2,2)&gt;"11"),L18=0),"Học lại","Đạt"))))))))))</f>
        <v>Đạt</v>
      </c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</row>
    <row r="19" spans="2:35" ht="17.25" customHeight="1">
      <c r="B19" s="22">
        <v>11</v>
      </c>
      <c r="C19" s="23" t="s">
        <v>88</v>
      </c>
      <c r="D19" s="24" t="s">
        <v>89</v>
      </c>
      <c r="E19" s="25" t="s">
        <v>86</v>
      </c>
      <c r="F19" s="26" t="s">
        <v>90</v>
      </c>
      <c r="G19" s="23" t="s">
        <v>91</v>
      </c>
      <c r="H19" s="27">
        <v>9</v>
      </c>
      <c r="I19" s="27" t="s">
        <v>25</v>
      </c>
      <c r="J19" s="27" t="s">
        <v>25</v>
      </c>
      <c r="K19" s="27">
        <v>6</v>
      </c>
      <c r="L19" s="71">
        <v>6.5</v>
      </c>
      <c r="M19" s="28">
        <f>ROUND(SUMPRODUCT(H19:L19,$H$8:$L$8)/100,1)</f>
        <v>6.6</v>
      </c>
      <c r="N19" s="29" t="str">
        <f t="shared" si="0"/>
        <v>C+</v>
      </c>
      <c r="O19" s="30" t="str">
        <f t="shared" si="1"/>
        <v>Trung bình</v>
      </c>
      <c r="P19" s="31" t="str">
        <f t="shared" si="2"/>
        <v/>
      </c>
      <c r="Q19" s="32"/>
      <c r="R19" s="3"/>
      <c r="S19" s="21"/>
      <c r="T19" s="73" t="str">
        <f>IF(P19="Không đủ ĐKDT","Học lại",IF(P19="Đình chỉ thi","Học lại",IF(AND(MID(G19,2,2)&lt;"12",P19="Vắng"),"Thi lại",IF(P19="Vắng có phép", "Thi lại",IF(AND((MID(G19,2,2)&lt;"12"),M19&lt;4.5),"Thi lại",IF(AND((MID(G19,2,2)&lt;"17"),M19&lt;4),"Học lại",IF(AND((MID(G19,2,2)&gt;"16"),M19&lt;4),"Thi lại",IF(AND(MID(G19,2,2)&gt;"16",L19=0),"Thi lại",IF(AND((MID(G19,2,2)&lt;"12"),L19=0),"Thi lại",IF(AND((MID(G19,2,2)&lt;"17"),(MID(G19,2,2)&gt;"11"),L19=0),"Học lại","Đạt"))))))))))</f>
        <v>Đạt</v>
      </c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</row>
    <row r="20" spans="2:35" ht="17.25" customHeight="1">
      <c r="B20" s="22">
        <v>12</v>
      </c>
      <c r="C20" s="23" t="s">
        <v>92</v>
      </c>
      <c r="D20" s="24" t="s">
        <v>93</v>
      </c>
      <c r="E20" s="25" t="s">
        <v>94</v>
      </c>
      <c r="F20" s="26" t="s">
        <v>95</v>
      </c>
      <c r="G20" s="23" t="s">
        <v>53</v>
      </c>
      <c r="H20" s="27">
        <v>9</v>
      </c>
      <c r="I20" s="27" t="s">
        <v>25</v>
      </c>
      <c r="J20" s="27" t="s">
        <v>25</v>
      </c>
      <c r="K20" s="27">
        <v>8</v>
      </c>
      <c r="L20" s="71">
        <v>8.5</v>
      </c>
      <c r="M20" s="28">
        <f>ROUND(SUMPRODUCT(H20:L20,$H$8:$L$8)/100,1)</f>
        <v>8.4</v>
      </c>
      <c r="N20" s="29" t="str">
        <f t="shared" si="0"/>
        <v>B+</v>
      </c>
      <c r="O20" s="30" t="str">
        <f t="shared" si="1"/>
        <v>Khá</v>
      </c>
      <c r="P20" s="31" t="str">
        <f t="shared" si="2"/>
        <v/>
      </c>
      <c r="Q20" s="32"/>
      <c r="R20" s="3"/>
      <c r="S20" s="21"/>
      <c r="T20" s="73" t="str">
        <f>IF(P20="Không đủ ĐKDT","Học lại",IF(P20="Đình chỉ thi","Học lại",IF(AND(MID(G20,2,2)&lt;"12",P20="Vắng"),"Thi lại",IF(P20="Vắng có phép", "Thi lại",IF(AND((MID(G20,2,2)&lt;"12"),M20&lt;4.5),"Thi lại",IF(AND((MID(G20,2,2)&lt;"17"),M20&lt;4),"Học lại",IF(AND((MID(G20,2,2)&gt;"16"),M20&lt;4),"Thi lại",IF(AND(MID(G20,2,2)&gt;"16",L20=0),"Thi lại",IF(AND((MID(G20,2,2)&lt;"12"),L20=0),"Thi lại",IF(AND((MID(G20,2,2)&lt;"17"),(MID(G20,2,2)&gt;"11"),L20=0),"Học lại","Đạt"))))))))))</f>
        <v>Đạt</v>
      </c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</row>
    <row r="21" spans="2:35" ht="17.25" customHeight="1">
      <c r="B21" s="22">
        <v>13</v>
      </c>
      <c r="C21" s="23" t="s">
        <v>96</v>
      </c>
      <c r="D21" s="24" t="s">
        <v>97</v>
      </c>
      <c r="E21" s="25" t="s">
        <v>98</v>
      </c>
      <c r="F21" s="26" t="s">
        <v>99</v>
      </c>
      <c r="G21" s="23" t="s">
        <v>91</v>
      </c>
      <c r="H21" s="27">
        <v>7</v>
      </c>
      <c r="I21" s="27" t="s">
        <v>25</v>
      </c>
      <c r="J21" s="27" t="s">
        <v>25</v>
      </c>
      <c r="K21" s="27">
        <v>6</v>
      </c>
      <c r="L21" s="71">
        <v>6</v>
      </c>
      <c r="M21" s="28">
        <f>ROUND(SUMPRODUCT(H21:L21,$H$8:$L$8)/100,1)</f>
        <v>6.1</v>
      </c>
      <c r="N21" s="29" t="str">
        <f t="shared" si="0"/>
        <v>C</v>
      </c>
      <c r="O21" s="30" t="str">
        <f t="shared" si="1"/>
        <v>Trung bình</v>
      </c>
      <c r="P21" s="31" t="str">
        <f t="shared" si="2"/>
        <v/>
      </c>
      <c r="Q21" s="32"/>
      <c r="R21" s="3"/>
      <c r="S21" s="21"/>
      <c r="T21" s="73" t="str">
        <f>IF(P21="Không đủ ĐKDT","Học lại",IF(P21="Đình chỉ thi","Học lại",IF(AND(MID(G21,2,2)&lt;"12",P21="Vắng"),"Thi lại",IF(P21="Vắng có phép", "Thi lại",IF(AND((MID(G21,2,2)&lt;"12"),M21&lt;4.5),"Thi lại",IF(AND((MID(G21,2,2)&lt;"17"),M21&lt;4),"Học lại",IF(AND((MID(G21,2,2)&gt;"16"),M21&lt;4),"Thi lại",IF(AND(MID(G21,2,2)&gt;"16",L21=0),"Thi lại",IF(AND((MID(G21,2,2)&lt;"12"),L21=0),"Thi lại",IF(AND((MID(G21,2,2)&lt;"17"),(MID(G21,2,2)&gt;"11"),L21=0),"Học lại","Đạt"))))))))))</f>
        <v>Đạt</v>
      </c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</row>
    <row r="22" spans="2:35" ht="17.25" customHeight="1">
      <c r="B22" s="22">
        <v>14</v>
      </c>
      <c r="C22" s="23" t="s">
        <v>100</v>
      </c>
      <c r="D22" s="24" t="s">
        <v>101</v>
      </c>
      <c r="E22" s="25" t="s">
        <v>102</v>
      </c>
      <c r="F22" s="26" t="s">
        <v>103</v>
      </c>
      <c r="G22" s="23" t="s">
        <v>49</v>
      </c>
      <c r="H22" s="27">
        <v>7</v>
      </c>
      <c r="I22" s="27" t="s">
        <v>25</v>
      </c>
      <c r="J22" s="27" t="s">
        <v>25</v>
      </c>
      <c r="K22" s="27">
        <v>6</v>
      </c>
      <c r="L22" s="71">
        <v>6</v>
      </c>
      <c r="M22" s="28">
        <f>ROUND(SUMPRODUCT(H22:L22,$H$8:$L$8)/100,1)</f>
        <v>6.1</v>
      </c>
      <c r="N22" s="29" t="str">
        <f t="shared" si="0"/>
        <v>C</v>
      </c>
      <c r="O22" s="30" t="str">
        <f t="shared" si="1"/>
        <v>Trung bình</v>
      </c>
      <c r="P22" s="31" t="str">
        <f t="shared" si="2"/>
        <v/>
      </c>
      <c r="Q22" s="32"/>
      <c r="R22" s="3"/>
      <c r="S22" s="21"/>
      <c r="T22" s="73" t="str">
        <f>IF(P22="Không đủ ĐKDT","Học lại",IF(P22="Đình chỉ thi","Học lại",IF(AND(MID(G22,2,2)&lt;"12",P22="Vắng"),"Thi lại",IF(P22="Vắng có phép", "Thi lại",IF(AND((MID(G22,2,2)&lt;"12"),M22&lt;4.5),"Thi lại",IF(AND((MID(G22,2,2)&lt;"17"),M22&lt;4),"Học lại",IF(AND((MID(G22,2,2)&gt;"16"),M22&lt;4),"Thi lại",IF(AND(MID(G22,2,2)&gt;"16",L22=0),"Thi lại",IF(AND((MID(G22,2,2)&lt;"12"),L22=0),"Thi lại",IF(AND((MID(G22,2,2)&lt;"17"),(MID(G22,2,2)&gt;"11"),L22=0),"Học lại","Đạt"))))))))))</f>
        <v>Đạt</v>
      </c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</row>
    <row r="23" spans="2:35" ht="17.25" customHeight="1">
      <c r="B23" s="22">
        <v>15</v>
      </c>
      <c r="C23" s="23" t="s">
        <v>104</v>
      </c>
      <c r="D23" s="24" t="s">
        <v>105</v>
      </c>
      <c r="E23" s="25" t="s">
        <v>102</v>
      </c>
      <c r="F23" s="26" t="s">
        <v>106</v>
      </c>
      <c r="G23" s="23" t="s">
        <v>71</v>
      </c>
      <c r="H23" s="27">
        <v>9</v>
      </c>
      <c r="I23" s="27" t="s">
        <v>25</v>
      </c>
      <c r="J23" s="27" t="s">
        <v>25</v>
      </c>
      <c r="K23" s="27">
        <v>8</v>
      </c>
      <c r="L23" s="71">
        <v>7.5</v>
      </c>
      <c r="M23" s="28">
        <f>ROUND(SUMPRODUCT(H23:L23,$H$8:$L$8)/100,1)</f>
        <v>7.8</v>
      </c>
      <c r="N23" s="29" t="str">
        <f t="shared" si="0"/>
        <v>B</v>
      </c>
      <c r="O23" s="30" t="str">
        <f t="shared" si="1"/>
        <v>Khá</v>
      </c>
      <c r="P23" s="31" t="str">
        <f t="shared" si="2"/>
        <v/>
      </c>
      <c r="Q23" s="32"/>
      <c r="R23" s="3"/>
      <c r="S23" s="21"/>
      <c r="T23" s="73" t="str">
        <f>IF(P23="Không đủ ĐKDT","Học lại",IF(P23="Đình chỉ thi","Học lại",IF(AND(MID(G23,2,2)&lt;"12",P23="Vắng"),"Thi lại",IF(P23="Vắng có phép", "Thi lại",IF(AND((MID(G23,2,2)&lt;"12"),M23&lt;4.5),"Thi lại",IF(AND((MID(G23,2,2)&lt;"17"),M23&lt;4),"Học lại",IF(AND((MID(G23,2,2)&gt;"16"),M23&lt;4),"Thi lại",IF(AND(MID(G23,2,2)&gt;"16",L23=0),"Thi lại",IF(AND((MID(G23,2,2)&lt;"12"),L23=0),"Thi lại",IF(AND((MID(G23,2,2)&lt;"17"),(MID(G23,2,2)&gt;"11"),L23=0),"Học lại","Đạt"))))))))))</f>
        <v>Đạt</v>
      </c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</row>
    <row r="24" spans="2:35" ht="17.25" customHeight="1">
      <c r="B24" s="22">
        <v>16</v>
      </c>
      <c r="C24" s="23" t="s">
        <v>107</v>
      </c>
      <c r="D24" s="24" t="s">
        <v>108</v>
      </c>
      <c r="E24" s="25" t="s">
        <v>102</v>
      </c>
      <c r="F24" s="26" t="s">
        <v>109</v>
      </c>
      <c r="G24" s="23" t="s">
        <v>71</v>
      </c>
      <c r="H24" s="27">
        <v>7</v>
      </c>
      <c r="I24" s="27" t="s">
        <v>25</v>
      </c>
      <c r="J24" s="27" t="s">
        <v>25</v>
      </c>
      <c r="K24" s="27">
        <v>7</v>
      </c>
      <c r="L24" s="71">
        <v>7.5</v>
      </c>
      <c r="M24" s="28">
        <f>ROUND(SUMPRODUCT(H24:L24,$H$8:$L$8)/100,1)</f>
        <v>7.3</v>
      </c>
      <c r="N24" s="29" t="str">
        <f t="shared" si="0"/>
        <v>B</v>
      </c>
      <c r="O24" s="30" t="str">
        <f t="shared" si="1"/>
        <v>Khá</v>
      </c>
      <c r="P24" s="31" t="str">
        <f t="shared" si="2"/>
        <v/>
      </c>
      <c r="Q24" s="32"/>
      <c r="R24" s="3"/>
      <c r="S24" s="21"/>
      <c r="T24" s="73" t="str">
        <f>IF(P24="Không đủ ĐKDT","Học lại",IF(P24="Đình chỉ thi","Học lại",IF(AND(MID(G24,2,2)&lt;"12",P24="Vắng"),"Thi lại",IF(P24="Vắng có phép", "Thi lại",IF(AND((MID(G24,2,2)&lt;"12"),M24&lt;4.5),"Thi lại",IF(AND((MID(G24,2,2)&lt;"17"),M24&lt;4),"Học lại",IF(AND((MID(G24,2,2)&gt;"16"),M24&lt;4),"Thi lại",IF(AND(MID(G24,2,2)&gt;"16",L24=0),"Thi lại",IF(AND((MID(G24,2,2)&lt;"12"),L24=0),"Thi lại",IF(AND((MID(G24,2,2)&lt;"17"),(MID(G24,2,2)&gt;"11"),L24=0),"Học lại","Đạt"))))))))))</f>
        <v>Đạt</v>
      </c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</row>
    <row r="25" spans="2:35" ht="17.25" customHeight="1">
      <c r="B25" s="22">
        <v>17</v>
      </c>
      <c r="C25" s="23" t="s">
        <v>110</v>
      </c>
      <c r="D25" s="24" t="s">
        <v>111</v>
      </c>
      <c r="E25" s="25" t="s">
        <v>112</v>
      </c>
      <c r="F25" s="26" t="s">
        <v>113</v>
      </c>
      <c r="G25" s="23" t="s">
        <v>114</v>
      </c>
      <c r="H25" s="27">
        <v>7</v>
      </c>
      <c r="I25" s="27" t="s">
        <v>25</v>
      </c>
      <c r="J25" s="27" t="s">
        <v>25</v>
      </c>
      <c r="K25" s="27">
        <v>7</v>
      </c>
      <c r="L25" s="71">
        <v>4.5</v>
      </c>
      <c r="M25" s="28">
        <f>ROUND(SUMPRODUCT(H25:L25,$H$8:$L$8)/100,1)</f>
        <v>5.5</v>
      </c>
      <c r="N25" s="29" t="str">
        <f t="shared" si="0"/>
        <v>C</v>
      </c>
      <c r="O25" s="30" t="str">
        <f t="shared" si="1"/>
        <v>Trung bình</v>
      </c>
      <c r="P25" s="31" t="str">
        <f t="shared" si="2"/>
        <v/>
      </c>
      <c r="Q25" s="32"/>
      <c r="R25" s="3"/>
      <c r="S25" s="21"/>
      <c r="T25" s="73" t="str">
        <f>IF(P25="Không đủ ĐKDT","Học lại",IF(P25="Đình chỉ thi","Học lại",IF(AND(MID(G25,2,2)&lt;"12",P25="Vắng"),"Thi lại",IF(P25="Vắng có phép", "Thi lại",IF(AND((MID(G25,2,2)&lt;"12"),M25&lt;4.5),"Thi lại",IF(AND((MID(G25,2,2)&lt;"17"),M25&lt;4),"Học lại",IF(AND((MID(G25,2,2)&gt;"16"),M25&lt;4),"Thi lại",IF(AND(MID(G25,2,2)&gt;"16",L25=0),"Thi lại",IF(AND((MID(G25,2,2)&lt;"12"),L25=0),"Thi lại",IF(AND((MID(G25,2,2)&lt;"17"),(MID(G25,2,2)&gt;"11"),L25=0),"Học lại","Đạt"))))))))))</f>
        <v>Đạt</v>
      </c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</row>
    <row r="26" spans="2:35" ht="17.25" customHeight="1">
      <c r="B26" s="22">
        <v>18</v>
      </c>
      <c r="C26" s="23" t="s">
        <v>115</v>
      </c>
      <c r="D26" s="24" t="s">
        <v>93</v>
      </c>
      <c r="E26" s="25" t="s">
        <v>116</v>
      </c>
      <c r="F26" s="26" t="s">
        <v>117</v>
      </c>
      <c r="G26" s="23" t="s">
        <v>49</v>
      </c>
      <c r="H26" s="27">
        <v>9</v>
      </c>
      <c r="I26" s="27" t="s">
        <v>25</v>
      </c>
      <c r="J26" s="27" t="s">
        <v>25</v>
      </c>
      <c r="K26" s="27">
        <v>7</v>
      </c>
      <c r="L26" s="71">
        <v>6</v>
      </c>
      <c r="M26" s="28">
        <f>ROUND(SUMPRODUCT(H26:L26,$H$8:$L$8)/100,1)</f>
        <v>6.6</v>
      </c>
      <c r="N26" s="29" t="str">
        <f t="shared" si="0"/>
        <v>C+</v>
      </c>
      <c r="O26" s="30" t="str">
        <f t="shared" si="1"/>
        <v>Trung bình</v>
      </c>
      <c r="P26" s="31" t="str">
        <f t="shared" si="2"/>
        <v/>
      </c>
      <c r="Q26" s="32"/>
      <c r="R26" s="3"/>
      <c r="S26" s="21"/>
      <c r="T26" s="73" t="str">
        <f>IF(P26="Không đủ ĐKDT","Học lại",IF(P26="Đình chỉ thi","Học lại",IF(AND(MID(G26,2,2)&lt;"12",P26="Vắng"),"Thi lại",IF(P26="Vắng có phép", "Thi lại",IF(AND((MID(G26,2,2)&lt;"12"),M26&lt;4.5),"Thi lại",IF(AND((MID(G26,2,2)&lt;"17"),M26&lt;4),"Học lại",IF(AND((MID(G26,2,2)&gt;"16"),M26&lt;4),"Thi lại",IF(AND(MID(G26,2,2)&gt;"16",L26=0),"Thi lại",IF(AND((MID(G26,2,2)&lt;"12"),L26=0),"Thi lại",IF(AND((MID(G26,2,2)&lt;"17"),(MID(G26,2,2)&gt;"11"),L26=0),"Học lại","Đạt"))))))))))</f>
        <v>Đạt</v>
      </c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</row>
    <row r="27" spans="2:35" ht="17.25" customHeight="1">
      <c r="B27" s="22">
        <v>19</v>
      </c>
      <c r="C27" s="23" t="s">
        <v>118</v>
      </c>
      <c r="D27" s="24" t="s">
        <v>119</v>
      </c>
      <c r="E27" s="25" t="s">
        <v>116</v>
      </c>
      <c r="F27" s="26" t="s">
        <v>120</v>
      </c>
      <c r="G27" s="23" t="s">
        <v>53</v>
      </c>
      <c r="H27" s="27">
        <v>9</v>
      </c>
      <c r="I27" s="27" t="s">
        <v>25</v>
      </c>
      <c r="J27" s="27" t="s">
        <v>25</v>
      </c>
      <c r="K27" s="27">
        <v>7</v>
      </c>
      <c r="L27" s="71">
        <v>5</v>
      </c>
      <c r="M27" s="28">
        <f>ROUND(SUMPRODUCT(H27:L27,$H$8:$L$8)/100,1)</f>
        <v>6</v>
      </c>
      <c r="N27" s="29" t="str">
        <f t="shared" si="0"/>
        <v>C</v>
      </c>
      <c r="O27" s="30" t="str">
        <f t="shared" si="1"/>
        <v>Trung bình</v>
      </c>
      <c r="P27" s="31" t="str">
        <f t="shared" si="2"/>
        <v/>
      </c>
      <c r="Q27" s="32"/>
      <c r="R27" s="3"/>
      <c r="S27" s="21"/>
      <c r="T27" s="73" t="str">
        <f>IF(P27="Không đủ ĐKDT","Học lại",IF(P27="Đình chỉ thi","Học lại",IF(AND(MID(G27,2,2)&lt;"12",P27="Vắng"),"Thi lại",IF(P27="Vắng có phép", "Thi lại",IF(AND((MID(G27,2,2)&lt;"12"),M27&lt;4.5),"Thi lại",IF(AND((MID(G27,2,2)&lt;"17"),M27&lt;4),"Học lại",IF(AND((MID(G27,2,2)&gt;"16"),M27&lt;4),"Thi lại",IF(AND(MID(G27,2,2)&gt;"16",L27=0),"Thi lại",IF(AND((MID(G27,2,2)&lt;"12"),L27=0),"Thi lại",IF(AND((MID(G27,2,2)&lt;"17"),(MID(G27,2,2)&gt;"11"),L27=0),"Học lại","Đạt"))))))))))</f>
        <v>Đạt</v>
      </c>
      <c r="U27" s="51"/>
      <c r="V27" s="51"/>
      <c r="W27" s="51"/>
      <c r="X27" s="51"/>
      <c r="Y27" s="51"/>
      <c r="Z27" s="51"/>
      <c r="AA27" s="51"/>
      <c r="AB27" s="51"/>
      <c r="AC27" s="51"/>
      <c r="AD27" s="51"/>
      <c r="AE27" s="51"/>
      <c r="AF27" s="51"/>
      <c r="AG27" s="51"/>
      <c r="AH27" s="51"/>
      <c r="AI27" s="51"/>
    </row>
    <row r="28" spans="2:35" ht="17.25" customHeight="1">
      <c r="B28" s="22">
        <v>20</v>
      </c>
      <c r="C28" s="23" t="s">
        <v>121</v>
      </c>
      <c r="D28" s="24" t="s">
        <v>122</v>
      </c>
      <c r="E28" s="25" t="s">
        <v>123</v>
      </c>
      <c r="F28" s="26" t="s">
        <v>124</v>
      </c>
      <c r="G28" s="23" t="s">
        <v>71</v>
      </c>
      <c r="H28" s="27">
        <v>9</v>
      </c>
      <c r="I28" s="27" t="s">
        <v>25</v>
      </c>
      <c r="J28" s="27" t="s">
        <v>25</v>
      </c>
      <c r="K28" s="27">
        <v>8</v>
      </c>
      <c r="L28" s="71">
        <v>7.5</v>
      </c>
      <c r="M28" s="28">
        <f>ROUND(SUMPRODUCT(H28:L28,$H$8:$L$8)/100,1)</f>
        <v>7.8</v>
      </c>
      <c r="N28" s="29" t="str">
        <f t="shared" si="0"/>
        <v>B</v>
      </c>
      <c r="O28" s="30" t="str">
        <f t="shared" si="1"/>
        <v>Khá</v>
      </c>
      <c r="P28" s="31" t="str">
        <f t="shared" si="2"/>
        <v/>
      </c>
      <c r="Q28" s="32"/>
      <c r="R28" s="3"/>
      <c r="S28" s="21"/>
      <c r="T28" s="73" t="str">
        <f>IF(P28="Không đủ ĐKDT","Học lại",IF(P28="Đình chỉ thi","Học lại",IF(AND(MID(G28,2,2)&lt;"12",P28="Vắng"),"Thi lại",IF(P28="Vắng có phép", "Thi lại",IF(AND((MID(G28,2,2)&lt;"12"),M28&lt;4.5),"Thi lại",IF(AND((MID(G28,2,2)&lt;"17"),M28&lt;4),"Học lại",IF(AND((MID(G28,2,2)&gt;"16"),M28&lt;4),"Thi lại",IF(AND(MID(G28,2,2)&gt;"16",L28=0),"Thi lại",IF(AND((MID(G28,2,2)&lt;"12"),L28=0),"Thi lại",IF(AND((MID(G28,2,2)&lt;"17"),(MID(G28,2,2)&gt;"11"),L28=0),"Học lại","Đạt"))))))))))</f>
        <v>Đạt</v>
      </c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</row>
    <row r="29" spans="2:35" ht="17.25" customHeight="1">
      <c r="B29" s="22">
        <v>21</v>
      </c>
      <c r="C29" s="23" t="s">
        <v>125</v>
      </c>
      <c r="D29" s="24" t="s">
        <v>126</v>
      </c>
      <c r="E29" s="25" t="s">
        <v>123</v>
      </c>
      <c r="F29" s="26" t="s">
        <v>127</v>
      </c>
      <c r="G29" s="23" t="s">
        <v>71</v>
      </c>
      <c r="H29" s="27">
        <v>7</v>
      </c>
      <c r="I29" s="27" t="s">
        <v>25</v>
      </c>
      <c r="J29" s="27" t="s">
        <v>25</v>
      </c>
      <c r="K29" s="27">
        <v>7</v>
      </c>
      <c r="L29" s="71">
        <v>5</v>
      </c>
      <c r="M29" s="28">
        <f>ROUND(SUMPRODUCT(H29:L29,$H$8:$L$8)/100,1)</f>
        <v>5.8</v>
      </c>
      <c r="N29" s="29" t="str">
        <f t="shared" si="0"/>
        <v>C</v>
      </c>
      <c r="O29" s="30" t="str">
        <f t="shared" si="1"/>
        <v>Trung bình</v>
      </c>
      <c r="P29" s="31" t="str">
        <f t="shared" si="2"/>
        <v/>
      </c>
      <c r="Q29" s="32"/>
      <c r="R29" s="3"/>
      <c r="S29" s="21"/>
      <c r="T29" s="73" t="str">
        <f>IF(P29="Không đủ ĐKDT","Học lại",IF(P29="Đình chỉ thi","Học lại",IF(AND(MID(G29,2,2)&lt;"12",P29="Vắng"),"Thi lại",IF(P29="Vắng có phép", "Thi lại",IF(AND((MID(G29,2,2)&lt;"12"),M29&lt;4.5),"Thi lại",IF(AND((MID(G29,2,2)&lt;"17"),M29&lt;4),"Học lại",IF(AND((MID(G29,2,2)&gt;"16"),M29&lt;4),"Thi lại",IF(AND(MID(G29,2,2)&gt;"16",L29=0),"Thi lại",IF(AND((MID(G29,2,2)&lt;"12"),L29=0),"Thi lại",IF(AND((MID(G29,2,2)&lt;"17"),(MID(G29,2,2)&gt;"11"),L29=0),"Học lại","Đạt"))))))))))</f>
        <v>Đạt</v>
      </c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</row>
    <row r="30" spans="2:35" ht="17.25" customHeight="1">
      <c r="B30" s="22">
        <v>22</v>
      </c>
      <c r="C30" s="23" t="s">
        <v>128</v>
      </c>
      <c r="D30" s="24" t="s">
        <v>129</v>
      </c>
      <c r="E30" s="25" t="s">
        <v>130</v>
      </c>
      <c r="F30" s="26" t="s">
        <v>131</v>
      </c>
      <c r="G30" s="23" t="s">
        <v>91</v>
      </c>
      <c r="H30" s="27">
        <v>7</v>
      </c>
      <c r="I30" s="27" t="s">
        <v>25</v>
      </c>
      <c r="J30" s="27" t="s">
        <v>25</v>
      </c>
      <c r="K30" s="27">
        <v>6</v>
      </c>
      <c r="L30" s="71">
        <v>7</v>
      </c>
      <c r="M30" s="28">
        <f>ROUND(SUMPRODUCT(H30:L30,$H$8:$L$8)/100,1)</f>
        <v>6.7</v>
      </c>
      <c r="N30" s="29" t="str">
        <f t="shared" si="0"/>
        <v>C+</v>
      </c>
      <c r="O30" s="30" t="str">
        <f t="shared" si="1"/>
        <v>Trung bình</v>
      </c>
      <c r="P30" s="31" t="str">
        <f t="shared" si="2"/>
        <v/>
      </c>
      <c r="Q30" s="32"/>
      <c r="R30" s="3"/>
      <c r="S30" s="21"/>
      <c r="T30" s="73" t="str">
        <f>IF(P30="Không đủ ĐKDT","Học lại",IF(P30="Đình chỉ thi","Học lại",IF(AND(MID(G30,2,2)&lt;"12",P30="Vắng"),"Thi lại",IF(P30="Vắng có phép", "Thi lại",IF(AND((MID(G30,2,2)&lt;"12"),M30&lt;4.5),"Thi lại",IF(AND((MID(G30,2,2)&lt;"17"),M30&lt;4),"Học lại",IF(AND((MID(G30,2,2)&gt;"16"),M30&lt;4),"Thi lại",IF(AND(MID(G30,2,2)&gt;"16",L30=0),"Thi lại",IF(AND((MID(G30,2,2)&lt;"12"),L30=0),"Thi lại",IF(AND((MID(G30,2,2)&lt;"17"),(MID(G30,2,2)&gt;"11"),L30=0),"Học lại","Đạt"))))))))))</f>
        <v>Đạt</v>
      </c>
      <c r="U30" s="51"/>
      <c r="V30" s="51"/>
      <c r="W30" s="51"/>
      <c r="X30" s="51"/>
      <c r="Y30" s="51"/>
      <c r="Z30" s="51"/>
      <c r="AA30" s="51"/>
      <c r="AB30" s="51"/>
      <c r="AC30" s="51"/>
      <c r="AD30" s="51"/>
      <c r="AE30" s="51"/>
      <c r="AF30" s="51"/>
      <c r="AG30" s="51"/>
      <c r="AH30" s="51"/>
      <c r="AI30" s="51"/>
    </row>
    <row r="31" spans="2:35" ht="17.25" customHeight="1">
      <c r="B31" s="22">
        <v>23</v>
      </c>
      <c r="C31" s="23" t="s">
        <v>132</v>
      </c>
      <c r="D31" s="24" t="s">
        <v>133</v>
      </c>
      <c r="E31" s="25" t="s">
        <v>134</v>
      </c>
      <c r="F31" s="26" t="s">
        <v>135</v>
      </c>
      <c r="G31" s="23" t="s">
        <v>53</v>
      </c>
      <c r="H31" s="27">
        <v>6</v>
      </c>
      <c r="I31" s="27" t="s">
        <v>25</v>
      </c>
      <c r="J31" s="27" t="s">
        <v>25</v>
      </c>
      <c r="K31" s="27">
        <v>7</v>
      </c>
      <c r="L31" s="71">
        <v>4</v>
      </c>
      <c r="M31" s="28">
        <f>ROUND(SUMPRODUCT(H31:L31,$H$8:$L$8)/100,1)</f>
        <v>5.0999999999999996</v>
      </c>
      <c r="N31" s="29" t="str">
        <f t="shared" si="0"/>
        <v>D+</v>
      </c>
      <c r="O31" s="30" t="str">
        <f t="shared" si="1"/>
        <v>Trung bình yếu</v>
      </c>
      <c r="P31" s="31" t="str">
        <f t="shared" si="2"/>
        <v/>
      </c>
      <c r="Q31" s="32"/>
      <c r="R31" s="3"/>
      <c r="S31" s="21"/>
      <c r="T31" s="73" t="str">
        <f>IF(P31="Không đủ ĐKDT","Học lại",IF(P31="Đình chỉ thi","Học lại",IF(AND(MID(G31,2,2)&lt;"12",P31="Vắng"),"Thi lại",IF(P31="Vắng có phép", "Thi lại",IF(AND((MID(G31,2,2)&lt;"12"),M31&lt;4.5),"Thi lại",IF(AND((MID(G31,2,2)&lt;"17"),M31&lt;4),"Học lại",IF(AND((MID(G31,2,2)&gt;"16"),M31&lt;4),"Thi lại",IF(AND(MID(G31,2,2)&gt;"16",L31=0),"Thi lại",IF(AND((MID(G31,2,2)&lt;"12"),L31=0),"Thi lại",IF(AND((MID(G31,2,2)&lt;"17"),(MID(G31,2,2)&gt;"11"),L31=0),"Học lại","Đạt"))))))))))</f>
        <v>Đạt</v>
      </c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</row>
    <row r="32" spans="2:35" ht="17.25" customHeight="1">
      <c r="B32" s="22">
        <v>24</v>
      </c>
      <c r="C32" s="23" t="s">
        <v>136</v>
      </c>
      <c r="D32" s="24" t="s">
        <v>137</v>
      </c>
      <c r="E32" s="25" t="s">
        <v>134</v>
      </c>
      <c r="F32" s="26" t="s">
        <v>138</v>
      </c>
      <c r="G32" s="23" t="s">
        <v>91</v>
      </c>
      <c r="H32" s="27">
        <v>7</v>
      </c>
      <c r="I32" s="27" t="s">
        <v>25</v>
      </c>
      <c r="J32" s="27" t="s">
        <v>25</v>
      </c>
      <c r="K32" s="27">
        <v>6</v>
      </c>
      <c r="L32" s="71">
        <v>7.5</v>
      </c>
      <c r="M32" s="28">
        <f>ROUND(SUMPRODUCT(H32:L32,$H$8:$L$8)/100,1)</f>
        <v>7</v>
      </c>
      <c r="N32" s="29" t="str">
        <f t="shared" si="0"/>
        <v>B</v>
      </c>
      <c r="O32" s="30" t="str">
        <f t="shared" si="1"/>
        <v>Khá</v>
      </c>
      <c r="P32" s="31" t="str">
        <f t="shared" si="2"/>
        <v/>
      </c>
      <c r="Q32" s="32"/>
      <c r="R32" s="3"/>
      <c r="S32" s="21"/>
      <c r="T32" s="73" t="str">
        <f>IF(P32="Không đủ ĐKDT","Học lại",IF(P32="Đình chỉ thi","Học lại",IF(AND(MID(G32,2,2)&lt;"12",P32="Vắng"),"Thi lại",IF(P32="Vắng có phép", "Thi lại",IF(AND((MID(G32,2,2)&lt;"12"),M32&lt;4.5),"Thi lại",IF(AND((MID(G32,2,2)&lt;"17"),M32&lt;4),"Học lại",IF(AND((MID(G32,2,2)&gt;"16"),M32&lt;4),"Thi lại",IF(AND(MID(G32,2,2)&gt;"16",L32=0),"Thi lại",IF(AND((MID(G32,2,2)&lt;"12"),L32=0),"Thi lại",IF(AND((MID(G32,2,2)&lt;"17"),(MID(G32,2,2)&gt;"11"),L32=0),"Học lại","Đạt"))))))))))</f>
        <v>Đạt</v>
      </c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</row>
    <row r="33" spans="2:35" ht="17.25" customHeight="1">
      <c r="B33" s="22">
        <v>25</v>
      </c>
      <c r="C33" s="23" t="s">
        <v>139</v>
      </c>
      <c r="D33" s="24" t="s">
        <v>140</v>
      </c>
      <c r="E33" s="25" t="s">
        <v>141</v>
      </c>
      <c r="F33" s="26" t="s">
        <v>142</v>
      </c>
      <c r="G33" s="23" t="s">
        <v>62</v>
      </c>
      <c r="H33" s="27">
        <v>9</v>
      </c>
      <c r="I33" s="27" t="s">
        <v>25</v>
      </c>
      <c r="J33" s="27" t="s">
        <v>25</v>
      </c>
      <c r="K33" s="27">
        <v>8</v>
      </c>
      <c r="L33" s="71">
        <v>8</v>
      </c>
      <c r="M33" s="28">
        <f>ROUND(SUMPRODUCT(H33:L33,$H$8:$L$8)/100,1)</f>
        <v>8.1</v>
      </c>
      <c r="N33" s="29" t="str">
        <f t="shared" si="0"/>
        <v>B+</v>
      </c>
      <c r="O33" s="30" t="str">
        <f t="shared" si="1"/>
        <v>Khá</v>
      </c>
      <c r="P33" s="31" t="str">
        <f t="shared" si="2"/>
        <v/>
      </c>
      <c r="Q33" s="32"/>
      <c r="R33" s="3"/>
      <c r="S33" s="21"/>
      <c r="T33" s="73" t="str">
        <f>IF(P33="Không đủ ĐKDT","Học lại",IF(P33="Đình chỉ thi","Học lại",IF(AND(MID(G33,2,2)&lt;"12",P33="Vắng"),"Thi lại",IF(P33="Vắng có phép", "Thi lại",IF(AND((MID(G33,2,2)&lt;"12"),M33&lt;4.5),"Thi lại",IF(AND((MID(G33,2,2)&lt;"17"),M33&lt;4),"Học lại",IF(AND((MID(G33,2,2)&gt;"16"),M33&lt;4),"Thi lại",IF(AND(MID(G33,2,2)&gt;"16",L33=0),"Thi lại",IF(AND((MID(G33,2,2)&lt;"12"),L33=0),"Thi lại",IF(AND((MID(G33,2,2)&lt;"17"),(MID(G33,2,2)&gt;"11"),L33=0),"Học lại","Đạt"))))))))))</f>
        <v>Đạt</v>
      </c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</row>
    <row r="34" spans="2:35" ht="17.25" customHeight="1">
      <c r="B34" s="22">
        <v>26</v>
      </c>
      <c r="C34" s="23" t="s">
        <v>143</v>
      </c>
      <c r="D34" s="24" t="s">
        <v>144</v>
      </c>
      <c r="E34" s="25" t="s">
        <v>141</v>
      </c>
      <c r="F34" s="26" t="s">
        <v>145</v>
      </c>
      <c r="G34" s="23" t="s">
        <v>114</v>
      </c>
      <c r="H34" s="27">
        <v>9</v>
      </c>
      <c r="I34" s="27" t="s">
        <v>25</v>
      </c>
      <c r="J34" s="27" t="s">
        <v>25</v>
      </c>
      <c r="K34" s="27">
        <v>7</v>
      </c>
      <c r="L34" s="71">
        <v>5</v>
      </c>
      <c r="M34" s="28">
        <f>ROUND(SUMPRODUCT(H34:L34,$H$8:$L$8)/100,1)</f>
        <v>6</v>
      </c>
      <c r="N34" s="29" t="str">
        <f t="shared" si="0"/>
        <v>C</v>
      </c>
      <c r="O34" s="30" t="str">
        <f t="shared" si="1"/>
        <v>Trung bình</v>
      </c>
      <c r="P34" s="31" t="str">
        <f t="shared" si="2"/>
        <v/>
      </c>
      <c r="Q34" s="32"/>
      <c r="R34" s="3"/>
      <c r="S34" s="21"/>
      <c r="T34" s="73" t="str">
        <f>IF(P34="Không đủ ĐKDT","Học lại",IF(P34="Đình chỉ thi","Học lại",IF(AND(MID(G34,2,2)&lt;"12",P34="Vắng"),"Thi lại",IF(P34="Vắng có phép", "Thi lại",IF(AND((MID(G34,2,2)&lt;"12"),M34&lt;4.5),"Thi lại",IF(AND((MID(G34,2,2)&lt;"17"),M34&lt;4),"Học lại",IF(AND((MID(G34,2,2)&gt;"16"),M34&lt;4),"Thi lại",IF(AND(MID(G34,2,2)&gt;"16",L34=0),"Thi lại",IF(AND((MID(G34,2,2)&lt;"12"),L34=0),"Thi lại",IF(AND((MID(G34,2,2)&lt;"17"),(MID(G34,2,2)&gt;"11"),L34=0),"Học lại","Đạt"))))))))))</f>
        <v>Đạt</v>
      </c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</row>
    <row r="35" spans="2:35" ht="17.25" customHeight="1">
      <c r="B35" s="22">
        <v>27</v>
      </c>
      <c r="C35" s="23" t="s">
        <v>146</v>
      </c>
      <c r="D35" s="24" t="s">
        <v>147</v>
      </c>
      <c r="E35" s="25" t="s">
        <v>148</v>
      </c>
      <c r="F35" s="26" t="s">
        <v>149</v>
      </c>
      <c r="G35" s="23" t="s">
        <v>57</v>
      </c>
      <c r="H35" s="27">
        <v>5</v>
      </c>
      <c r="I35" s="27" t="s">
        <v>25</v>
      </c>
      <c r="J35" s="27" t="s">
        <v>25</v>
      </c>
      <c r="K35" s="27">
        <v>6</v>
      </c>
      <c r="L35" s="71">
        <v>5</v>
      </c>
      <c r="M35" s="28">
        <f>ROUND(SUMPRODUCT(H35:L35,$H$8:$L$8)/100,1)</f>
        <v>5.3</v>
      </c>
      <c r="N35" s="29" t="str">
        <f t="shared" si="0"/>
        <v>D+</v>
      </c>
      <c r="O35" s="30" t="str">
        <f t="shared" si="1"/>
        <v>Trung bình yếu</v>
      </c>
      <c r="P35" s="31" t="str">
        <f t="shared" si="2"/>
        <v/>
      </c>
      <c r="Q35" s="32"/>
      <c r="R35" s="3"/>
      <c r="S35" s="21"/>
      <c r="T35" s="73" t="str">
        <f>IF(P35="Không đủ ĐKDT","Học lại",IF(P35="Đình chỉ thi","Học lại",IF(AND(MID(G35,2,2)&lt;"12",P35="Vắng"),"Thi lại",IF(P35="Vắng có phép", "Thi lại",IF(AND((MID(G35,2,2)&lt;"12"),M35&lt;4.5),"Thi lại",IF(AND((MID(G35,2,2)&lt;"17"),M35&lt;4),"Học lại",IF(AND((MID(G35,2,2)&gt;"16"),M35&lt;4),"Thi lại",IF(AND(MID(G35,2,2)&gt;"16",L35=0),"Thi lại",IF(AND((MID(G35,2,2)&lt;"12"),L35=0),"Thi lại",IF(AND((MID(G35,2,2)&lt;"17"),(MID(G35,2,2)&gt;"11"),L35=0),"Học lại","Đạt"))))))))))</f>
        <v>Đạt</v>
      </c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</row>
    <row r="36" spans="2:35" ht="17.25" customHeight="1">
      <c r="B36" s="22">
        <v>28</v>
      </c>
      <c r="C36" s="23" t="s">
        <v>150</v>
      </c>
      <c r="D36" s="24" t="s">
        <v>151</v>
      </c>
      <c r="E36" s="25" t="s">
        <v>148</v>
      </c>
      <c r="F36" s="26" t="s">
        <v>152</v>
      </c>
      <c r="G36" s="23" t="s">
        <v>53</v>
      </c>
      <c r="H36" s="27">
        <v>9</v>
      </c>
      <c r="I36" s="27" t="s">
        <v>25</v>
      </c>
      <c r="J36" s="27" t="s">
        <v>25</v>
      </c>
      <c r="K36" s="27">
        <v>8</v>
      </c>
      <c r="L36" s="71">
        <v>6.5</v>
      </c>
      <c r="M36" s="28">
        <f>ROUND(SUMPRODUCT(H36:L36,$H$8:$L$8)/100,1)</f>
        <v>7.2</v>
      </c>
      <c r="N36" s="29" t="str">
        <f t="shared" si="0"/>
        <v>B</v>
      </c>
      <c r="O36" s="30" t="str">
        <f t="shared" si="1"/>
        <v>Khá</v>
      </c>
      <c r="P36" s="31" t="str">
        <f t="shared" si="2"/>
        <v/>
      </c>
      <c r="Q36" s="32"/>
      <c r="R36" s="3"/>
      <c r="S36" s="21"/>
      <c r="T36" s="73" t="str">
        <f>IF(P36="Không đủ ĐKDT","Học lại",IF(P36="Đình chỉ thi","Học lại",IF(AND(MID(G36,2,2)&lt;"12",P36="Vắng"),"Thi lại",IF(P36="Vắng có phép", "Thi lại",IF(AND((MID(G36,2,2)&lt;"12"),M36&lt;4.5),"Thi lại",IF(AND((MID(G36,2,2)&lt;"17"),M36&lt;4),"Học lại",IF(AND((MID(G36,2,2)&gt;"16"),M36&lt;4),"Thi lại",IF(AND(MID(G36,2,2)&gt;"16",L36=0),"Thi lại",IF(AND((MID(G36,2,2)&lt;"12"),L36=0),"Thi lại",IF(AND((MID(G36,2,2)&lt;"17"),(MID(G36,2,2)&gt;"11"),L36=0),"Học lại","Đạt"))))))))))</f>
        <v>Đạt</v>
      </c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</row>
    <row r="37" spans="2:35" ht="17.25" customHeight="1">
      <c r="B37" s="22">
        <v>29</v>
      </c>
      <c r="C37" s="23" t="s">
        <v>153</v>
      </c>
      <c r="D37" s="24" t="s">
        <v>154</v>
      </c>
      <c r="E37" s="25" t="s">
        <v>148</v>
      </c>
      <c r="F37" s="26" t="s">
        <v>155</v>
      </c>
      <c r="G37" s="23" t="s">
        <v>53</v>
      </c>
      <c r="H37" s="27">
        <v>7</v>
      </c>
      <c r="I37" s="27" t="s">
        <v>25</v>
      </c>
      <c r="J37" s="27" t="s">
        <v>25</v>
      </c>
      <c r="K37" s="27">
        <v>8</v>
      </c>
      <c r="L37" s="71">
        <v>7.5</v>
      </c>
      <c r="M37" s="28">
        <f>ROUND(SUMPRODUCT(H37:L37,$H$8:$L$8)/100,1)</f>
        <v>7.6</v>
      </c>
      <c r="N37" s="29" t="str">
        <f t="shared" si="0"/>
        <v>B</v>
      </c>
      <c r="O37" s="30" t="str">
        <f t="shared" si="1"/>
        <v>Khá</v>
      </c>
      <c r="P37" s="31" t="str">
        <f t="shared" si="2"/>
        <v/>
      </c>
      <c r="Q37" s="32"/>
      <c r="R37" s="3"/>
      <c r="S37" s="21"/>
      <c r="T37" s="73" t="str">
        <f>IF(P37="Không đủ ĐKDT","Học lại",IF(P37="Đình chỉ thi","Học lại",IF(AND(MID(G37,2,2)&lt;"12",P37="Vắng"),"Thi lại",IF(P37="Vắng có phép", "Thi lại",IF(AND((MID(G37,2,2)&lt;"12"),M37&lt;4.5),"Thi lại",IF(AND((MID(G37,2,2)&lt;"17"),M37&lt;4),"Học lại",IF(AND((MID(G37,2,2)&gt;"16"),M37&lt;4),"Thi lại",IF(AND(MID(G37,2,2)&gt;"16",L37=0),"Thi lại",IF(AND((MID(G37,2,2)&lt;"12"),L37=0),"Thi lại",IF(AND((MID(G37,2,2)&lt;"17"),(MID(G37,2,2)&gt;"11"),L37=0),"Học lại","Đạt"))))))))))</f>
        <v>Đạt</v>
      </c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</row>
    <row r="38" spans="2:35" ht="17.25" customHeight="1">
      <c r="B38" s="22">
        <v>30</v>
      </c>
      <c r="C38" s="23" t="s">
        <v>156</v>
      </c>
      <c r="D38" s="24" t="s">
        <v>157</v>
      </c>
      <c r="E38" s="25" t="s">
        <v>158</v>
      </c>
      <c r="F38" s="26" t="s">
        <v>159</v>
      </c>
      <c r="G38" s="23" t="s">
        <v>114</v>
      </c>
      <c r="H38" s="27">
        <v>9</v>
      </c>
      <c r="I38" s="27" t="s">
        <v>25</v>
      </c>
      <c r="J38" s="27" t="s">
        <v>25</v>
      </c>
      <c r="K38" s="27">
        <v>8</v>
      </c>
      <c r="L38" s="71">
        <v>6</v>
      </c>
      <c r="M38" s="28">
        <f>ROUND(SUMPRODUCT(H38:L38,$H$8:$L$8)/100,1)</f>
        <v>6.9</v>
      </c>
      <c r="N38" s="29" t="str">
        <f t="shared" si="0"/>
        <v>C+</v>
      </c>
      <c r="O38" s="30" t="str">
        <f t="shared" si="1"/>
        <v>Trung bình</v>
      </c>
      <c r="P38" s="31" t="str">
        <f t="shared" si="2"/>
        <v/>
      </c>
      <c r="Q38" s="32"/>
      <c r="R38" s="3"/>
      <c r="S38" s="21"/>
      <c r="T38" s="73" t="str">
        <f>IF(P38="Không đủ ĐKDT","Học lại",IF(P38="Đình chỉ thi","Học lại",IF(AND(MID(G38,2,2)&lt;"12",P38="Vắng"),"Thi lại",IF(P38="Vắng có phép", "Thi lại",IF(AND((MID(G38,2,2)&lt;"12"),M38&lt;4.5),"Thi lại",IF(AND((MID(G38,2,2)&lt;"17"),M38&lt;4),"Học lại",IF(AND((MID(G38,2,2)&gt;"16"),M38&lt;4),"Thi lại",IF(AND(MID(G38,2,2)&gt;"16",L38=0),"Thi lại",IF(AND((MID(G38,2,2)&lt;"12"),L38=0),"Thi lại",IF(AND((MID(G38,2,2)&lt;"17"),(MID(G38,2,2)&gt;"11"),L38=0),"Học lại","Đạt"))))))))))</f>
        <v>Đạt</v>
      </c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</row>
    <row r="39" spans="2:35" ht="17.25" customHeight="1">
      <c r="B39" s="22">
        <v>31</v>
      </c>
      <c r="C39" s="23" t="s">
        <v>160</v>
      </c>
      <c r="D39" s="24" t="s">
        <v>161</v>
      </c>
      <c r="E39" s="25" t="s">
        <v>162</v>
      </c>
      <c r="F39" s="26" t="s">
        <v>163</v>
      </c>
      <c r="G39" s="23" t="s">
        <v>71</v>
      </c>
      <c r="H39" s="27">
        <v>9</v>
      </c>
      <c r="I39" s="27" t="s">
        <v>25</v>
      </c>
      <c r="J39" s="27" t="s">
        <v>25</v>
      </c>
      <c r="K39" s="27">
        <v>7</v>
      </c>
      <c r="L39" s="71">
        <v>7.5</v>
      </c>
      <c r="M39" s="28">
        <f>ROUND(SUMPRODUCT(H39:L39,$H$8:$L$8)/100,1)</f>
        <v>7.5</v>
      </c>
      <c r="N39" s="29" t="str">
        <f t="shared" si="0"/>
        <v>B</v>
      </c>
      <c r="O39" s="30" t="str">
        <f t="shared" si="1"/>
        <v>Khá</v>
      </c>
      <c r="P39" s="31" t="str">
        <f t="shared" si="2"/>
        <v/>
      </c>
      <c r="Q39" s="32"/>
      <c r="R39" s="3"/>
      <c r="S39" s="21"/>
      <c r="T39" s="73" t="str">
        <f>IF(P39="Không đủ ĐKDT","Học lại",IF(P39="Đình chỉ thi","Học lại",IF(AND(MID(G39,2,2)&lt;"12",P39="Vắng"),"Thi lại",IF(P39="Vắng có phép", "Thi lại",IF(AND((MID(G39,2,2)&lt;"12"),M39&lt;4.5),"Thi lại",IF(AND((MID(G39,2,2)&lt;"17"),M39&lt;4),"Học lại",IF(AND((MID(G39,2,2)&gt;"16"),M39&lt;4),"Thi lại",IF(AND(MID(G39,2,2)&gt;"16",L39=0),"Thi lại",IF(AND((MID(G39,2,2)&lt;"12"),L39=0),"Thi lại",IF(AND((MID(G39,2,2)&lt;"17"),(MID(G39,2,2)&gt;"11"),L39=0),"Học lại","Đạt"))))))))))</f>
        <v>Đạt</v>
      </c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</row>
    <row r="40" spans="2:35" ht="17.25" customHeight="1">
      <c r="B40" s="22">
        <v>32</v>
      </c>
      <c r="C40" s="23" t="s">
        <v>164</v>
      </c>
      <c r="D40" s="24" t="s">
        <v>165</v>
      </c>
      <c r="E40" s="25" t="s">
        <v>166</v>
      </c>
      <c r="F40" s="26" t="s">
        <v>167</v>
      </c>
      <c r="G40" s="23" t="s">
        <v>168</v>
      </c>
      <c r="H40" s="27">
        <v>4</v>
      </c>
      <c r="I40" s="27" t="s">
        <v>25</v>
      </c>
      <c r="J40" s="27" t="s">
        <v>25</v>
      </c>
      <c r="K40" s="27">
        <v>0</v>
      </c>
      <c r="L40" s="71" t="s">
        <v>25</v>
      </c>
      <c r="M40" s="28">
        <f>ROUND(SUMPRODUCT(H40:L40,$H$8:$L$8)/100,1)</f>
        <v>0.4</v>
      </c>
      <c r="N40" s="29" t="str">
        <f t="shared" si="0"/>
        <v>F</v>
      </c>
      <c r="O40" s="30" t="str">
        <f t="shared" si="1"/>
        <v>Kém</v>
      </c>
      <c r="P40" s="31" t="str">
        <f t="shared" si="2"/>
        <v>Không đủ ĐKDT</v>
      </c>
      <c r="Q40" s="32"/>
      <c r="R40" s="3"/>
      <c r="S40" s="21"/>
      <c r="T40" s="73" t="str">
        <f>IF(P40="Không đủ ĐKDT","Học lại",IF(P40="Đình chỉ thi","Học lại",IF(AND(MID(G40,2,2)&lt;"12",P40="Vắng"),"Thi lại",IF(P40="Vắng có phép", "Thi lại",IF(AND((MID(G40,2,2)&lt;"12"),M40&lt;4.5),"Thi lại",IF(AND((MID(G40,2,2)&lt;"17"),M40&lt;4),"Học lại",IF(AND((MID(G40,2,2)&gt;"16"),M40&lt;4),"Thi lại",IF(AND(MID(G40,2,2)&gt;"16",L40=0),"Thi lại",IF(AND((MID(G40,2,2)&lt;"12"),L40=0),"Thi lại",IF(AND((MID(G40,2,2)&lt;"17"),(MID(G40,2,2)&gt;"11"),L40=0),"Học lại","Đạt"))))))))))</f>
        <v>Học lại</v>
      </c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</row>
    <row r="41" spans="2:35" ht="17.25" customHeight="1">
      <c r="B41" s="22">
        <v>33</v>
      </c>
      <c r="C41" s="23" t="s">
        <v>169</v>
      </c>
      <c r="D41" s="24" t="s">
        <v>170</v>
      </c>
      <c r="E41" s="25" t="s">
        <v>166</v>
      </c>
      <c r="F41" s="26" t="s">
        <v>171</v>
      </c>
      <c r="G41" s="23" t="s">
        <v>53</v>
      </c>
      <c r="H41" s="27">
        <v>9</v>
      </c>
      <c r="I41" s="27" t="s">
        <v>25</v>
      </c>
      <c r="J41" s="27" t="s">
        <v>25</v>
      </c>
      <c r="K41" s="27">
        <v>8</v>
      </c>
      <c r="L41" s="71">
        <v>8</v>
      </c>
      <c r="M41" s="28">
        <f>ROUND(SUMPRODUCT(H41:L41,$H$8:$L$8)/100,1)</f>
        <v>8.1</v>
      </c>
      <c r="N41" s="29" t="str">
        <f t="shared" ref="N41:N75" si="3">IF(AND($M41&gt;=9,$M41&lt;=10),"A+","")&amp;IF(AND($M41&gt;=8.5,$M41&lt;=8.9),"A","")&amp;IF(AND($M41&gt;=8,$M41&lt;=8.4),"B+","")&amp;IF(AND($M41&gt;=7,$M41&lt;=7.9),"B","")&amp;IF(AND($M41&gt;=6.5,$M41&lt;=6.9),"C+","")&amp;IF(AND($M41&gt;=5.5,$M41&lt;=6.4),"C","")&amp;IF(AND($M41&gt;=5,$M41&lt;=5.4),"D+","")&amp;IF(AND($M41&gt;=4,$M41&lt;=4.9),"D","")&amp;IF(AND($M41&lt;4),"F","")</f>
        <v>B+</v>
      </c>
      <c r="O41" s="30" t="str">
        <f t="shared" ref="O41:O75" si="4">IF($M41&lt;4,"Kém",IF(AND($M41&gt;=4,$M41&lt;=5.4),"Trung bình yếu",IF(AND($M41&gt;=5.5,$M41&lt;=6.9),"Trung bình",IF(AND($M41&gt;=7,$M41&lt;=8.4),"Khá",IF(AND($M41&gt;=8.5,$M41&lt;=10),"Giỏi","")))))</f>
        <v>Khá</v>
      </c>
      <c r="P41" s="31" t="str">
        <f t="shared" ref="P41:P75" si="5">+IF(OR($H41=0,$I41=0,$J41=0,$K41=0),"Không đủ ĐKDT",IF(AND(L41=0,M41&gt;4),"Không đạt",""))</f>
        <v/>
      </c>
      <c r="Q41" s="32"/>
      <c r="R41" s="3"/>
      <c r="S41" s="21"/>
      <c r="T41" s="73" t="str">
        <f>IF(P41="Không đủ ĐKDT","Học lại",IF(P41="Đình chỉ thi","Học lại",IF(AND(MID(G41,2,2)&lt;"12",P41="Vắng"),"Thi lại",IF(P41="Vắng có phép", "Thi lại",IF(AND((MID(G41,2,2)&lt;"12"),M41&lt;4.5),"Thi lại",IF(AND((MID(G41,2,2)&lt;"17"),M41&lt;4),"Học lại",IF(AND((MID(G41,2,2)&gt;"16"),M41&lt;4),"Thi lại",IF(AND(MID(G41,2,2)&gt;"16",L41=0),"Thi lại",IF(AND((MID(G41,2,2)&lt;"12"),L41=0),"Thi lại",IF(AND((MID(G41,2,2)&lt;"17"),(MID(G41,2,2)&gt;"11"),L41=0),"Học lại","Đạt"))))))))))</f>
        <v>Đạt</v>
      </c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</row>
    <row r="42" spans="2:35" ht="17.25" customHeight="1">
      <c r="B42" s="22">
        <v>34</v>
      </c>
      <c r="C42" s="23" t="s">
        <v>172</v>
      </c>
      <c r="D42" s="24" t="s">
        <v>93</v>
      </c>
      <c r="E42" s="25" t="s">
        <v>173</v>
      </c>
      <c r="F42" s="26" t="s">
        <v>174</v>
      </c>
      <c r="G42" s="23" t="s">
        <v>91</v>
      </c>
      <c r="H42" s="27">
        <v>9</v>
      </c>
      <c r="I42" s="27" t="s">
        <v>25</v>
      </c>
      <c r="J42" s="27" t="s">
        <v>25</v>
      </c>
      <c r="K42" s="27">
        <v>6</v>
      </c>
      <c r="L42" s="71">
        <v>8</v>
      </c>
      <c r="M42" s="28">
        <f>ROUND(SUMPRODUCT(H42:L42,$H$8:$L$8)/100,1)</f>
        <v>7.5</v>
      </c>
      <c r="N42" s="29" t="str">
        <f t="shared" si="3"/>
        <v>B</v>
      </c>
      <c r="O42" s="30" t="str">
        <f t="shared" si="4"/>
        <v>Khá</v>
      </c>
      <c r="P42" s="31" t="str">
        <f t="shared" si="5"/>
        <v/>
      </c>
      <c r="Q42" s="32"/>
      <c r="R42" s="3"/>
      <c r="S42" s="21"/>
      <c r="T42" s="73" t="str">
        <f>IF(P42="Không đủ ĐKDT","Học lại",IF(P42="Đình chỉ thi","Học lại",IF(AND(MID(G42,2,2)&lt;"12",P42="Vắng"),"Thi lại",IF(P42="Vắng có phép", "Thi lại",IF(AND((MID(G42,2,2)&lt;"12"),M42&lt;4.5),"Thi lại",IF(AND((MID(G42,2,2)&lt;"17"),M42&lt;4),"Học lại",IF(AND((MID(G42,2,2)&gt;"16"),M42&lt;4),"Thi lại",IF(AND(MID(G42,2,2)&gt;"16",L42=0),"Thi lại",IF(AND((MID(G42,2,2)&lt;"12"),L42=0),"Thi lại",IF(AND((MID(G42,2,2)&lt;"17"),(MID(G42,2,2)&gt;"11"),L42=0),"Học lại","Đạt"))))))))))</f>
        <v>Đạt</v>
      </c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</row>
    <row r="43" spans="2:35" ht="17.25" customHeight="1">
      <c r="B43" s="22">
        <v>35</v>
      </c>
      <c r="C43" s="23" t="s">
        <v>175</v>
      </c>
      <c r="D43" s="24" t="s">
        <v>176</v>
      </c>
      <c r="E43" s="25" t="s">
        <v>173</v>
      </c>
      <c r="F43" s="26" t="s">
        <v>177</v>
      </c>
      <c r="G43" s="23" t="s">
        <v>114</v>
      </c>
      <c r="H43" s="27">
        <v>9</v>
      </c>
      <c r="I43" s="27" t="s">
        <v>25</v>
      </c>
      <c r="J43" s="27" t="s">
        <v>25</v>
      </c>
      <c r="K43" s="27">
        <v>7</v>
      </c>
      <c r="L43" s="71">
        <v>4</v>
      </c>
      <c r="M43" s="28">
        <f>ROUND(SUMPRODUCT(H43:L43,$H$8:$L$8)/100,1)</f>
        <v>5.4</v>
      </c>
      <c r="N43" s="29" t="str">
        <f t="shared" si="3"/>
        <v>D+</v>
      </c>
      <c r="O43" s="30" t="str">
        <f t="shared" si="4"/>
        <v>Trung bình yếu</v>
      </c>
      <c r="P43" s="31" t="str">
        <f t="shared" si="5"/>
        <v/>
      </c>
      <c r="Q43" s="32"/>
      <c r="R43" s="3"/>
      <c r="S43" s="21"/>
      <c r="T43" s="73" t="str">
        <f>IF(P43="Không đủ ĐKDT","Học lại",IF(P43="Đình chỉ thi","Học lại",IF(AND(MID(G43,2,2)&lt;"12",P43="Vắng"),"Thi lại",IF(P43="Vắng có phép", "Thi lại",IF(AND((MID(G43,2,2)&lt;"12"),M43&lt;4.5),"Thi lại",IF(AND((MID(G43,2,2)&lt;"17"),M43&lt;4),"Học lại",IF(AND((MID(G43,2,2)&gt;"16"),M43&lt;4),"Thi lại",IF(AND(MID(G43,2,2)&gt;"16",L43=0),"Thi lại",IF(AND((MID(G43,2,2)&lt;"12"),L43=0),"Thi lại",IF(AND((MID(G43,2,2)&lt;"17"),(MID(G43,2,2)&gt;"11"),L43=0),"Học lại","Đạt"))))))))))</f>
        <v>Đạt</v>
      </c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</row>
    <row r="44" spans="2:35" ht="17.25" customHeight="1">
      <c r="B44" s="22">
        <v>36</v>
      </c>
      <c r="C44" s="23" t="s">
        <v>178</v>
      </c>
      <c r="D44" s="24" t="s">
        <v>179</v>
      </c>
      <c r="E44" s="25" t="s">
        <v>180</v>
      </c>
      <c r="F44" s="26" t="s">
        <v>181</v>
      </c>
      <c r="G44" s="23" t="s">
        <v>71</v>
      </c>
      <c r="H44" s="27">
        <v>7</v>
      </c>
      <c r="I44" s="27" t="s">
        <v>25</v>
      </c>
      <c r="J44" s="27" t="s">
        <v>25</v>
      </c>
      <c r="K44" s="27">
        <v>7</v>
      </c>
      <c r="L44" s="71">
        <v>8.5</v>
      </c>
      <c r="M44" s="28">
        <f>ROUND(SUMPRODUCT(H44:L44,$H$8:$L$8)/100,1)</f>
        <v>7.9</v>
      </c>
      <c r="N44" s="29" t="str">
        <f t="shared" si="3"/>
        <v>B</v>
      </c>
      <c r="O44" s="30" t="str">
        <f t="shared" si="4"/>
        <v>Khá</v>
      </c>
      <c r="P44" s="31" t="str">
        <f t="shared" si="5"/>
        <v/>
      </c>
      <c r="Q44" s="32"/>
      <c r="R44" s="3"/>
      <c r="S44" s="21"/>
      <c r="T44" s="73" t="str">
        <f>IF(P44="Không đủ ĐKDT","Học lại",IF(P44="Đình chỉ thi","Học lại",IF(AND(MID(G44,2,2)&lt;"12",P44="Vắng"),"Thi lại",IF(P44="Vắng có phép", "Thi lại",IF(AND((MID(G44,2,2)&lt;"12"),M44&lt;4.5),"Thi lại",IF(AND((MID(G44,2,2)&lt;"17"),M44&lt;4),"Học lại",IF(AND((MID(G44,2,2)&gt;"16"),M44&lt;4),"Thi lại",IF(AND(MID(G44,2,2)&gt;"16",L44=0),"Thi lại",IF(AND((MID(G44,2,2)&lt;"12"),L44=0),"Thi lại",IF(AND((MID(G44,2,2)&lt;"17"),(MID(G44,2,2)&gt;"11"),L44=0),"Học lại","Đạt"))))))))))</f>
        <v>Đạt</v>
      </c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</row>
    <row r="45" spans="2:35" ht="17.25" customHeight="1">
      <c r="B45" s="22">
        <v>37</v>
      </c>
      <c r="C45" s="23" t="s">
        <v>182</v>
      </c>
      <c r="D45" s="24" t="s">
        <v>129</v>
      </c>
      <c r="E45" s="25" t="s">
        <v>183</v>
      </c>
      <c r="F45" s="26" t="s">
        <v>184</v>
      </c>
      <c r="G45" s="23" t="s">
        <v>71</v>
      </c>
      <c r="H45" s="27">
        <v>9</v>
      </c>
      <c r="I45" s="27" t="s">
        <v>25</v>
      </c>
      <c r="J45" s="27" t="s">
        <v>25</v>
      </c>
      <c r="K45" s="27">
        <v>7</v>
      </c>
      <c r="L45" s="71">
        <v>4.5</v>
      </c>
      <c r="M45" s="28">
        <f>ROUND(SUMPRODUCT(H45:L45,$H$8:$L$8)/100,1)</f>
        <v>5.7</v>
      </c>
      <c r="N45" s="29" t="str">
        <f t="shared" si="3"/>
        <v>C</v>
      </c>
      <c r="O45" s="30" t="str">
        <f t="shared" si="4"/>
        <v>Trung bình</v>
      </c>
      <c r="P45" s="31" t="str">
        <f t="shared" si="5"/>
        <v/>
      </c>
      <c r="Q45" s="32"/>
      <c r="R45" s="3"/>
      <c r="S45" s="21"/>
      <c r="T45" s="73" t="str">
        <f>IF(P45="Không đủ ĐKDT","Học lại",IF(P45="Đình chỉ thi","Học lại",IF(AND(MID(G45,2,2)&lt;"12",P45="Vắng"),"Thi lại",IF(P45="Vắng có phép", "Thi lại",IF(AND((MID(G45,2,2)&lt;"12"),M45&lt;4.5),"Thi lại",IF(AND((MID(G45,2,2)&lt;"17"),M45&lt;4),"Học lại",IF(AND((MID(G45,2,2)&gt;"16"),M45&lt;4),"Thi lại",IF(AND(MID(G45,2,2)&gt;"16",L45=0),"Thi lại",IF(AND((MID(G45,2,2)&lt;"12"),L45=0),"Thi lại",IF(AND((MID(G45,2,2)&lt;"17"),(MID(G45,2,2)&gt;"11"),L45=0),"Học lại","Đạt"))))))))))</f>
        <v>Đạt</v>
      </c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</row>
    <row r="46" spans="2:35" ht="17.25" customHeight="1">
      <c r="B46" s="22">
        <v>38</v>
      </c>
      <c r="C46" s="23" t="s">
        <v>185</v>
      </c>
      <c r="D46" s="24" t="s">
        <v>81</v>
      </c>
      <c r="E46" s="25" t="s">
        <v>186</v>
      </c>
      <c r="F46" s="26" t="s">
        <v>187</v>
      </c>
      <c r="G46" s="23" t="s">
        <v>91</v>
      </c>
      <c r="H46" s="27">
        <v>9</v>
      </c>
      <c r="I46" s="27" t="s">
        <v>25</v>
      </c>
      <c r="J46" s="27" t="s">
        <v>25</v>
      </c>
      <c r="K46" s="27">
        <v>8</v>
      </c>
      <c r="L46" s="71">
        <v>9</v>
      </c>
      <c r="M46" s="28">
        <f>ROUND(SUMPRODUCT(H46:L46,$H$8:$L$8)/100,1)</f>
        <v>8.6999999999999993</v>
      </c>
      <c r="N46" s="29" t="str">
        <f t="shared" si="3"/>
        <v>A</v>
      </c>
      <c r="O46" s="30" t="str">
        <f t="shared" si="4"/>
        <v>Giỏi</v>
      </c>
      <c r="P46" s="31" t="str">
        <f t="shared" si="5"/>
        <v/>
      </c>
      <c r="Q46" s="32"/>
      <c r="R46" s="3"/>
      <c r="S46" s="21"/>
      <c r="T46" s="73" t="str">
        <f>IF(P46="Không đủ ĐKDT","Học lại",IF(P46="Đình chỉ thi","Học lại",IF(AND(MID(G46,2,2)&lt;"12",P46="Vắng"),"Thi lại",IF(P46="Vắng có phép", "Thi lại",IF(AND((MID(G46,2,2)&lt;"12"),M46&lt;4.5),"Thi lại",IF(AND((MID(G46,2,2)&lt;"17"),M46&lt;4),"Học lại",IF(AND((MID(G46,2,2)&gt;"16"),M46&lt;4),"Thi lại",IF(AND(MID(G46,2,2)&gt;"16",L46=0),"Thi lại",IF(AND((MID(G46,2,2)&lt;"12"),L46=0),"Thi lại",IF(AND((MID(G46,2,2)&lt;"17"),(MID(G46,2,2)&gt;"11"),L46=0),"Học lại","Đạt"))))))))))</f>
        <v>Đạt</v>
      </c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</row>
    <row r="47" spans="2:35" ht="17.25" customHeight="1">
      <c r="B47" s="22">
        <v>39</v>
      </c>
      <c r="C47" s="23" t="s">
        <v>188</v>
      </c>
      <c r="D47" s="24" t="s">
        <v>189</v>
      </c>
      <c r="E47" s="25" t="s">
        <v>190</v>
      </c>
      <c r="F47" s="26" t="s">
        <v>191</v>
      </c>
      <c r="G47" s="23" t="s">
        <v>49</v>
      </c>
      <c r="H47" s="27">
        <v>9</v>
      </c>
      <c r="I47" s="27" t="s">
        <v>25</v>
      </c>
      <c r="J47" s="27" t="s">
        <v>25</v>
      </c>
      <c r="K47" s="27">
        <v>6</v>
      </c>
      <c r="L47" s="71">
        <v>8</v>
      </c>
      <c r="M47" s="28">
        <f>ROUND(SUMPRODUCT(H47:L47,$H$8:$L$8)/100,1)</f>
        <v>7.5</v>
      </c>
      <c r="N47" s="29" t="str">
        <f t="shared" si="3"/>
        <v>B</v>
      </c>
      <c r="O47" s="30" t="str">
        <f t="shared" si="4"/>
        <v>Khá</v>
      </c>
      <c r="P47" s="31" t="str">
        <f t="shared" si="5"/>
        <v/>
      </c>
      <c r="Q47" s="32"/>
      <c r="R47" s="3"/>
      <c r="S47" s="21"/>
      <c r="T47" s="73" t="str">
        <f>IF(P47="Không đủ ĐKDT","Học lại",IF(P47="Đình chỉ thi","Học lại",IF(AND(MID(G47,2,2)&lt;"12",P47="Vắng"),"Thi lại",IF(P47="Vắng có phép", "Thi lại",IF(AND((MID(G47,2,2)&lt;"12"),M47&lt;4.5),"Thi lại",IF(AND((MID(G47,2,2)&lt;"17"),M47&lt;4),"Học lại",IF(AND((MID(G47,2,2)&gt;"16"),M47&lt;4),"Thi lại",IF(AND(MID(G47,2,2)&gt;"16",L47=0),"Thi lại",IF(AND((MID(G47,2,2)&lt;"12"),L47=0),"Thi lại",IF(AND((MID(G47,2,2)&lt;"17"),(MID(G47,2,2)&gt;"11"),L47=0),"Học lại","Đạt"))))))))))</f>
        <v>Đạt</v>
      </c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</row>
    <row r="48" spans="2:35" ht="17.25" customHeight="1">
      <c r="B48" s="22">
        <v>40</v>
      </c>
      <c r="C48" s="23" t="s">
        <v>192</v>
      </c>
      <c r="D48" s="24" t="s">
        <v>193</v>
      </c>
      <c r="E48" s="25" t="s">
        <v>190</v>
      </c>
      <c r="F48" s="26" t="s">
        <v>194</v>
      </c>
      <c r="G48" s="23" t="s">
        <v>49</v>
      </c>
      <c r="H48" s="27">
        <v>9</v>
      </c>
      <c r="I48" s="27" t="s">
        <v>25</v>
      </c>
      <c r="J48" s="27" t="s">
        <v>25</v>
      </c>
      <c r="K48" s="27">
        <v>7</v>
      </c>
      <c r="L48" s="71">
        <v>4</v>
      </c>
      <c r="M48" s="28">
        <f>ROUND(SUMPRODUCT(H48:L48,$H$8:$L$8)/100,1)</f>
        <v>5.4</v>
      </c>
      <c r="N48" s="29" t="str">
        <f t="shared" si="3"/>
        <v>D+</v>
      </c>
      <c r="O48" s="30" t="str">
        <f t="shared" si="4"/>
        <v>Trung bình yếu</v>
      </c>
      <c r="P48" s="31" t="str">
        <f t="shared" si="5"/>
        <v/>
      </c>
      <c r="Q48" s="32"/>
      <c r="R48" s="3"/>
      <c r="S48" s="21"/>
      <c r="T48" s="73" t="str">
        <f>IF(P48="Không đủ ĐKDT","Học lại",IF(P48="Đình chỉ thi","Học lại",IF(AND(MID(G48,2,2)&lt;"12",P48="Vắng"),"Thi lại",IF(P48="Vắng có phép", "Thi lại",IF(AND((MID(G48,2,2)&lt;"12"),M48&lt;4.5),"Thi lại",IF(AND((MID(G48,2,2)&lt;"17"),M48&lt;4),"Học lại",IF(AND((MID(G48,2,2)&gt;"16"),M48&lt;4),"Thi lại",IF(AND(MID(G48,2,2)&gt;"16",L48=0),"Thi lại",IF(AND((MID(G48,2,2)&lt;"12"),L48=0),"Thi lại",IF(AND((MID(G48,2,2)&lt;"17"),(MID(G48,2,2)&gt;"11"),L48=0),"Học lại","Đạt"))))))))))</f>
        <v>Đạt</v>
      </c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</row>
    <row r="49" spans="2:35" ht="17.25" customHeight="1">
      <c r="B49" s="22">
        <v>41</v>
      </c>
      <c r="C49" s="23" t="s">
        <v>195</v>
      </c>
      <c r="D49" s="24" t="s">
        <v>196</v>
      </c>
      <c r="E49" s="25" t="s">
        <v>197</v>
      </c>
      <c r="F49" s="26" t="s">
        <v>198</v>
      </c>
      <c r="G49" s="23" t="s">
        <v>91</v>
      </c>
      <c r="H49" s="27">
        <v>7</v>
      </c>
      <c r="I49" s="27" t="s">
        <v>25</v>
      </c>
      <c r="J49" s="27" t="s">
        <v>25</v>
      </c>
      <c r="K49" s="27">
        <v>7</v>
      </c>
      <c r="L49" s="71">
        <v>6.5</v>
      </c>
      <c r="M49" s="28">
        <f>ROUND(SUMPRODUCT(H49:L49,$H$8:$L$8)/100,1)</f>
        <v>6.7</v>
      </c>
      <c r="N49" s="29" t="str">
        <f t="shared" si="3"/>
        <v>C+</v>
      </c>
      <c r="O49" s="30" t="str">
        <f t="shared" si="4"/>
        <v>Trung bình</v>
      </c>
      <c r="P49" s="31" t="str">
        <f t="shared" si="5"/>
        <v/>
      </c>
      <c r="Q49" s="32"/>
      <c r="R49" s="3"/>
      <c r="S49" s="21"/>
      <c r="T49" s="73" t="str">
        <f>IF(P49="Không đủ ĐKDT","Học lại",IF(P49="Đình chỉ thi","Học lại",IF(AND(MID(G49,2,2)&lt;"12",P49="Vắng"),"Thi lại",IF(P49="Vắng có phép", "Thi lại",IF(AND((MID(G49,2,2)&lt;"12"),M49&lt;4.5),"Thi lại",IF(AND((MID(G49,2,2)&lt;"17"),M49&lt;4),"Học lại",IF(AND((MID(G49,2,2)&gt;"16"),M49&lt;4),"Thi lại",IF(AND(MID(G49,2,2)&gt;"16",L49=0),"Thi lại",IF(AND((MID(G49,2,2)&lt;"12"),L49=0),"Thi lại",IF(AND((MID(G49,2,2)&lt;"17"),(MID(G49,2,2)&gt;"11"),L49=0),"Học lại","Đạt"))))))))))</f>
        <v>Đạt</v>
      </c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</row>
    <row r="50" spans="2:35" ht="17.25" customHeight="1">
      <c r="B50" s="22">
        <v>42</v>
      </c>
      <c r="C50" s="23" t="s">
        <v>199</v>
      </c>
      <c r="D50" s="24" t="s">
        <v>200</v>
      </c>
      <c r="E50" s="25" t="s">
        <v>201</v>
      </c>
      <c r="F50" s="26" t="s">
        <v>202</v>
      </c>
      <c r="G50" s="23" t="s">
        <v>71</v>
      </c>
      <c r="H50" s="27">
        <v>7</v>
      </c>
      <c r="I50" s="27" t="s">
        <v>25</v>
      </c>
      <c r="J50" s="27" t="s">
        <v>25</v>
      </c>
      <c r="K50" s="27">
        <v>8</v>
      </c>
      <c r="L50" s="71">
        <v>7.5</v>
      </c>
      <c r="M50" s="28">
        <f>ROUND(SUMPRODUCT(H50:L50,$H$8:$L$8)/100,1)</f>
        <v>7.6</v>
      </c>
      <c r="N50" s="29" t="str">
        <f t="shared" si="3"/>
        <v>B</v>
      </c>
      <c r="O50" s="30" t="str">
        <f t="shared" si="4"/>
        <v>Khá</v>
      </c>
      <c r="P50" s="31" t="str">
        <f t="shared" si="5"/>
        <v/>
      </c>
      <c r="Q50" s="32"/>
      <c r="R50" s="3"/>
      <c r="S50" s="21"/>
      <c r="T50" s="73" t="str">
        <f>IF(P50="Không đủ ĐKDT","Học lại",IF(P50="Đình chỉ thi","Học lại",IF(AND(MID(G50,2,2)&lt;"12",P50="Vắng"),"Thi lại",IF(P50="Vắng có phép", "Thi lại",IF(AND((MID(G50,2,2)&lt;"12"),M50&lt;4.5),"Thi lại",IF(AND((MID(G50,2,2)&lt;"17"),M50&lt;4),"Học lại",IF(AND((MID(G50,2,2)&gt;"16"),M50&lt;4),"Thi lại",IF(AND(MID(G50,2,2)&gt;"16",L50=0),"Thi lại",IF(AND((MID(G50,2,2)&lt;"12"),L50=0),"Thi lại",IF(AND((MID(G50,2,2)&lt;"17"),(MID(G50,2,2)&gt;"11"),L50=0),"Học lại","Đạt"))))))))))</f>
        <v>Đạt</v>
      </c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</row>
    <row r="51" spans="2:35" ht="17.25" customHeight="1">
      <c r="B51" s="22">
        <v>43</v>
      </c>
      <c r="C51" s="23" t="s">
        <v>203</v>
      </c>
      <c r="D51" s="24" t="s">
        <v>204</v>
      </c>
      <c r="E51" s="25" t="s">
        <v>205</v>
      </c>
      <c r="F51" s="26" t="s">
        <v>206</v>
      </c>
      <c r="G51" s="23" t="s">
        <v>114</v>
      </c>
      <c r="H51" s="27">
        <v>9</v>
      </c>
      <c r="I51" s="27" t="s">
        <v>25</v>
      </c>
      <c r="J51" s="27" t="s">
        <v>25</v>
      </c>
      <c r="K51" s="27">
        <v>7</v>
      </c>
      <c r="L51" s="71">
        <v>6</v>
      </c>
      <c r="M51" s="28">
        <f>ROUND(SUMPRODUCT(H51:L51,$H$8:$L$8)/100,1)</f>
        <v>6.6</v>
      </c>
      <c r="N51" s="29" t="str">
        <f t="shared" si="3"/>
        <v>C+</v>
      </c>
      <c r="O51" s="30" t="str">
        <f t="shared" si="4"/>
        <v>Trung bình</v>
      </c>
      <c r="P51" s="31" t="str">
        <f t="shared" si="5"/>
        <v/>
      </c>
      <c r="Q51" s="32"/>
      <c r="R51" s="3"/>
      <c r="S51" s="21"/>
      <c r="T51" s="73" t="str">
        <f>IF(P51="Không đủ ĐKDT","Học lại",IF(P51="Đình chỉ thi","Học lại",IF(AND(MID(G51,2,2)&lt;"12",P51="Vắng"),"Thi lại",IF(P51="Vắng có phép", "Thi lại",IF(AND((MID(G51,2,2)&lt;"12"),M51&lt;4.5),"Thi lại",IF(AND((MID(G51,2,2)&lt;"17"),M51&lt;4),"Học lại",IF(AND((MID(G51,2,2)&gt;"16"),M51&lt;4),"Thi lại",IF(AND(MID(G51,2,2)&gt;"16",L51=0),"Thi lại",IF(AND((MID(G51,2,2)&lt;"12"),L51=0),"Thi lại",IF(AND((MID(G51,2,2)&lt;"17"),(MID(G51,2,2)&gt;"11"),L51=0),"Học lại","Đạt"))))))))))</f>
        <v>Đạt</v>
      </c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</row>
    <row r="52" spans="2:35" ht="17.25" customHeight="1">
      <c r="B52" s="22">
        <v>44</v>
      </c>
      <c r="C52" s="23" t="s">
        <v>207</v>
      </c>
      <c r="D52" s="24" t="s">
        <v>208</v>
      </c>
      <c r="E52" s="25" t="s">
        <v>209</v>
      </c>
      <c r="F52" s="26" t="s">
        <v>210</v>
      </c>
      <c r="G52" s="23" t="s">
        <v>71</v>
      </c>
      <c r="H52" s="27">
        <v>6</v>
      </c>
      <c r="I52" s="27" t="s">
        <v>25</v>
      </c>
      <c r="J52" s="27" t="s">
        <v>25</v>
      </c>
      <c r="K52" s="27">
        <v>7</v>
      </c>
      <c r="L52" s="71">
        <v>6</v>
      </c>
      <c r="M52" s="28">
        <f>ROUND(SUMPRODUCT(H52:L52,$H$8:$L$8)/100,1)</f>
        <v>6.3</v>
      </c>
      <c r="N52" s="29" t="str">
        <f t="shared" si="3"/>
        <v>C</v>
      </c>
      <c r="O52" s="30" t="str">
        <f t="shared" si="4"/>
        <v>Trung bình</v>
      </c>
      <c r="P52" s="31" t="str">
        <f t="shared" si="5"/>
        <v/>
      </c>
      <c r="Q52" s="32"/>
      <c r="R52" s="3"/>
      <c r="S52" s="21"/>
      <c r="T52" s="73" t="str">
        <f>IF(P52="Không đủ ĐKDT","Học lại",IF(P52="Đình chỉ thi","Học lại",IF(AND(MID(G52,2,2)&lt;"12",P52="Vắng"),"Thi lại",IF(P52="Vắng có phép", "Thi lại",IF(AND((MID(G52,2,2)&lt;"12"),M52&lt;4.5),"Thi lại",IF(AND((MID(G52,2,2)&lt;"17"),M52&lt;4),"Học lại",IF(AND((MID(G52,2,2)&gt;"16"),M52&lt;4),"Thi lại",IF(AND(MID(G52,2,2)&gt;"16",L52=0),"Thi lại",IF(AND((MID(G52,2,2)&lt;"12"),L52=0),"Thi lại",IF(AND((MID(G52,2,2)&lt;"17"),(MID(G52,2,2)&gt;"11"),L52=0),"Học lại","Đạt"))))))))))</f>
        <v>Đạt</v>
      </c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</row>
    <row r="53" spans="2:35" ht="17.25" customHeight="1">
      <c r="B53" s="22">
        <v>45</v>
      </c>
      <c r="C53" s="23" t="s">
        <v>211</v>
      </c>
      <c r="D53" s="24" t="s">
        <v>212</v>
      </c>
      <c r="E53" s="25" t="s">
        <v>213</v>
      </c>
      <c r="F53" s="26" t="s">
        <v>214</v>
      </c>
      <c r="G53" s="23" t="s">
        <v>62</v>
      </c>
      <c r="H53" s="27">
        <v>9</v>
      </c>
      <c r="I53" s="27" t="s">
        <v>25</v>
      </c>
      <c r="J53" s="27" t="s">
        <v>25</v>
      </c>
      <c r="K53" s="27">
        <v>8</v>
      </c>
      <c r="L53" s="71">
        <v>4.5</v>
      </c>
      <c r="M53" s="28">
        <f>ROUND(SUMPRODUCT(H53:L53,$H$8:$L$8)/100,1)</f>
        <v>6</v>
      </c>
      <c r="N53" s="29" t="str">
        <f t="shared" si="3"/>
        <v>C</v>
      </c>
      <c r="O53" s="30" t="str">
        <f t="shared" si="4"/>
        <v>Trung bình</v>
      </c>
      <c r="P53" s="31" t="str">
        <f t="shared" si="5"/>
        <v/>
      </c>
      <c r="Q53" s="32"/>
      <c r="R53" s="3"/>
      <c r="S53" s="21"/>
      <c r="T53" s="73" t="str">
        <f>IF(P53="Không đủ ĐKDT","Học lại",IF(P53="Đình chỉ thi","Học lại",IF(AND(MID(G53,2,2)&lt;"12",P53="Vắng"),"Thi lại",IF(P53="Vắng có phép", "Thi lại",IF(AND((MID(G53,2,2)&lt;"12"),M53&lt;4.5),"Thi lại",IF(AND((MID(G53,2,2)&lt;"17"),M53&lt;4),"Học lại",IF(AND((MID(G53,2,2)&gt;"16"),M53&lt;4),"Thi lại",IF(AND(MID(G53,2,2)&gt;"16",L53=0),"Thi lại",IF(AND((MID(G53,2,2)&lt;"12"),L53=0),"Thi lại",IF(AND((MID(G53,2,2)&lt;"17"),(MID(G53,2,2)&gt;"11"),L53=0),"Học lại","Đạt"))))))))))</f>
        <v>Đạt</v>
      </c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</row>
    <row r="54" spans="2:35" ht="17.25" customHeight="1">
      <c r="B54" s="22">
        <v>46</v>
      </c>
      <c r="C54" s="23" t="s">
        <v>215</v>
      </c>
      <c r="D54" s="24" t="s">
        <v>157</v>
      </c>
      <c r="E54" s="25" t="s">
        <v>213</v>
      </c>
      <c r="F54" s="26" t="s">
        <v>216</v>
      </c>
      <c r="G54" s="23" t="s">
        <v>62</v>
      </c>
      <c r="H54" s="27">
        <v>7</v>
      </c>
      <c r="I54" s="27" t="s">
        <v>25</v>
      </c>
      <c r="J54" s="27" t="s">
        <v>25</v>
      </c>
      <c r="K54" s="27">
        <v>8</v>
      </c>
      <c r="L54" s="71">
        <v>5</v>
      </c>
      <c r="M54" s="28">
        <f>ROUND(SUMPRODUCT(H54:L54,$H$8:$L$8)/100,1)</f>
        <v>6.1</v>
      </c>
      <c r="N54" s="29" t="str">
        <f t="shared" si="3"/>
        <v>C</v>
      </c>
      <c r="O54" s="30" t="str">
        <f t="shared" si="4"/>
        <v>Trung bình</v>
      </c>
      <c r="P54" s="31" t="str">
        <f t="shared" si="5"/>
        <v/>
      </c>
      <c r="Q54" s="32"/>
      <c r="R54" s="3"/>
      <c r="S54" s="21"/>
      <c r="T54" s="73" t="str">
        <f>IF(P54="Không đủ ĐKDT","Học lại",IF(P54="Đình chỉ thi","Học lại",IF(AND(MID(G54,2,2)&lt;"12",P54="Vắng"),"Thi lại",IF(P54="Vắng có phép", "Thi lại",IF(AND((MID(G54,2,2)&lt;"12"),M54&lt;4.5),"Thi lại",IF(AND((MID(G54,2,2)&lt;"17"),M54&lt;4),"Học lại",IF(AND((MID(G54,2,2)&gt;"16"),M54&lt;4),"Thi lại",IF(AND(MID(G54,2,2)&gt;"16",L54=0),"Thi lại",IF(AND((MID(G54,2,2)&lt;"12"),L54=0),"Thi lại",IF(AND((MID(G54,2,2)&lt;"17"),(MID(G54,2,2)&gt;"11"),L54=0),"Học lại","Đạt"))))))))))</f>
        <v>Đạt</v>
      </c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</row>
    <row r="55" spans="2:35" ht="17.25" customHeight="1">
      <c r="B55" s="22">
        <v>47</v>
      </c>
      <c r="C55" s="23" t="s">
        <v>217</v>
      </c>
      <c r="D55" s="24" t="s">
        <v>218</v>
      </c>
      <c r="E55" s="25" t="s">
        <v>219</v>
      </c>
      <c r="F55" s="26" t="s">
        <v>220</v>
      </c>
      <c r="G55" s="23" t="s">
        <v>91</v>
      </c>
      <c r="H55" s="27">
        <v>7</v>
      </c>
      <c r="I55" s="27" t="s">
        <v>25</v>
      </c>
      <c r="J55" s="27" t="s">
        <v>25</v>
      </c>
      <c r="K55" s="27">
        <v>6</v>
      </c>
      <c r="L55" s="71">
        <v>4.5</v>
      </c>
      <c r="M55" s="28">
        <f>ROUND(SUMPRODUCT(H55:L55,$H$8:$L$8)/100,1)</f>
        <v>5.2</v>
      </c>
      <c r="N55" s="29" t="str">
        <f t="shared" si="3"/>
        <v>D+</v>
      </c>
      <c r="O55" s="30" t="str">
        <f t="shared" si="4"/>
        <v>Trung bình yếu</v>
      </c>
      <c r="P55" s="31" t="str">
        <f t="shared" si="5"/>
        <v/>
      </c>
      <c r="Q55" s="32"/>
      <c r="R55" s="3"/>
      <c r="S55" s="21"/>
      <c r="T55" s="73" t="str">
        <f>IF(P55="Không đủ ĐKDT","Học lại",IF(P55="Đình chỉ thi","Học lại",IF(AND(MID(G55,2,2)&lt;"12",P55="Vắng"),"Thi lại",IF(P55="Vắng có phép", "Thi lại",IF(AND((MID(G55,2,2)&lt;"12"),M55&lt;4.5),"Thi lại",IF(AND((MID(G55,2,2)&lt;"17"),M55&lt;4),"Học lại",IF(AND((MID(G55,2,2)&gt;"16"),M55&lt;4),"Thi lại",IF(AND(MID(G55,2,2)&gt;"16",L55=0),"Thi lại",IF(AND((MID(G55,2,2)&lt;"12"),L55=0),"Thi lại",IF(AND((MID(G55,2,2)&lt;"17"),(MID(G55,2,2)&gt;"11"),L55=0),"Học lại","Đạt"))))))))))</f>
        <v>Đạt</v>
      </c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</row>
    <row r="56" spans="2:35" ht="17.25" customHeight="1">
      <c r="B56" s="22">
        <v>48</v>
      </c>
      <c r="C56" s="23" t="s">
        <v>221</v>
      </c>
      <c r="D56" s="24" t="s">
        <v>222</v>
      </c>
      <c r="E56" s="25" t="s">
        <v>223</v>
      </c>
      <c r="F56" s="26" t="s">
        <v>224</v>
      </c>
      <c r="G56" s="23" t="s">
        <v>49</v>
      </c>
      <c r="H56" s="27">
        <v>9</v>
      </c>
      <c r="I56" s="27" t="s">
        <v>25</v>
      </c>
      <c r="J56" s="27" t="s">
        <v>25</v>
      </c>
      <c r="K56" s="27">
        <v>6</v>
      </c>
      <c r="L56" s="71">
        <v>6</v>
      </c>
      <c r="M56" s="28">
        <f>ROUND(SUMPRODUCT(H56:L56,$H$8:$L$8)/100,1)</f>
        <v>6.3</v>
      </c>
      <c r="N56" s="29" t="str">
        <f t="shared" si="3"/>
        <v>C</v>
      </c>
      <c r="O56" s="30" t="str">
        <f t="shared" si="4"/>
        <v>Trung bình</v>
      </c>
      <c r="P56" s="31" t="str">
        <f t="shared" si="5"/>
        <v/>
      </c>
      <c r="Q56" s="32"/>
      <c r="R56" s="3"/>
      <c r="S56" s="21"/>
      <c r="T56" s="73" t="str">
        <f>IF(P56="Không đủ ĐKDT","Học lại",IF(P56="Đình chỉ thi","Học lại",IF(AND(MID(G56,2,2)&lt;"12",P56="Vắng"),"Thi lại",IF(P56="Vắng có phép", "Thi lại",IF(AND((MID(G56,2,2)&lt;"12"),M56&lt;4.5),"Thi lại",IF(AND((MID(G56,2,2)&lt;"17"),M56&lt;4),"Học lại",IF(AND((MID(G56,2,2)&gt;"16"),M56&lt;4),"Thi lại",IF(AND(MID(G56,2,2)&gt;"16",L56=0),"Thi lại",IF(AND((MID(G56,2,2)&lt;"12"),L56=0),"Thi lại",IF(AND((MID(G56,2,2)&lt;"17"),(MID(G56,2,2)&gt;"11"),L56=0),"Học lại","Đạt"))))))))))</f>
        <v>Đạt</v>
      </c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</row>
    <row r="57" spans="2:35" ht="17.25" customHeight="1">
      <c r="B57" s="22">
        <v>49</v>
      </c>
      <c r="C57" s="23" t="s">
        <v>225</v>
      </c>
      <c r="D57" s="24" t="s">
        <v>226</v>
      </c>
      <c r="E57" s="25" t="s">
        <v>227</v>
      </c>
      <c r="F57" s="26" t="s">
        <v>228</v>
      </c>
      <c r="G57" s="23" t="s">
        <v>114</v>
      </c>
      <c r="H57" s="27">
        <v>6</v>
      </c>
      <c r="I57" s="27" t="s">
        <v>25</v>
      </c>
      <c r="J57" s="27" t="s">
        <v>25</v>
      </c>
      <c r="K57" s="27">
        <v>7</v>
      </c>
      <c r="L57" s="71">
        <v>4.5</v>
      </c>
      <c r="M57" s="28">
        <f>ROUND(SUMPRODUCT(H57:L57,$H$8:$L$8)/100,1)</f>
        <v>5.4</v>
      </c>
      <c r="N57" s="29" t="str">
        <f t="shared" si="3"/>
        <v>D+</v>
      </c>
      <c r="O57" s="30" t="str">
        <f t="shared" si="4"/>
        <v>Trung bình yếu</v>
      </c>
      <c r="P57" s="31" t="str">
        <f t="shared" si="5"/>
        <v/>
      </c>
      <c r="Q57" s="32"/>
      <c r="R57" s="3"/>
      <c r="S57" s="21"/>
      <c r="T57" s="73" t="str">
        <f>IF(P57="Không đủ ĐKDT","Học lại",IF(P57="Đình chỉ thi","Học lại",IF(AND(MID(G57,2,2)&lt;"12",P57="Vắng"),"Thi lại",IF(P57="Vắng có phép", "Thi lại",IF(AND((MID(G57,2,2)&lt;"12"),M57&lt;4.5),"Thi lại",IF(AND((MID(G57,2,2)&lt;"17"),M57&lt;4),"Học lại",IF(AND((MID(G57,2,2)&gt;"16"),M57&lt;4),"Thi lại",IF(AND(MID(G57,2,2)&gt;"16",L57=0),"Thi lại",IF(AND((MID(G57,2,2)&lt;"12"),L57=0),"Thi lại",IF(AND((MID(G57,2,2)&lt;"17"),(MID(G57,2,2)&gt;"11"),L57=0),"Học lại","Đạt"))))))))))</f>
        <v>Đạt</v>
      </c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</row>
    <row r="58" spans="2:35" ht="17.25" customHeight="1">
      <c r="B58" s="22">
        <v>50</v>
      </c>
      <c r="C58" s="23" t="s">
        <v>229</v>
      </c>
      <c r="D58" s="24" t="s">
        <v>230</v>
      </c>
      <c r="E58" s="25" t="s">
        <v>231</v>
      </c>
      <c r="F58" s="26" t="s">
        <v>232</v>
      </c>
      <c r="G58" s="23" t="s">
        <v>49</v>
      </c>
      <c r="H58" s="27">
        <v>7</v>
      </c>
      <c r="I58" s="27" t="s">
        <v>25</v>
      </c>
      <c r="J58" s="27" t="s">
        <v>25</v>
      </c>
      <c r="K58" s="27">
        <v>7</v>
      </c>
      <c r="L58" s="71">
        <v>4</v>
      </c>
      <c r="M58" s="28">
        <f>ROUND(SUMPRODUCT(H58:L58,$H$8:$L$8)/100,1)</f>
        <v>5.2</v>
      </c>
      <c r="N58" s="29" t="str">
        <f t="shared" si="3"/>
        <v>D+</v>
      </c>
      <c r="O58" s="30" t="str">
        <f t="shared" si="4"/>
        <v>Trung bình yếu</v>
      </c>
      <c r="P58" s="31" t="str">
        <f t="shared" si="5"/>
        <v/>
      </c>
      <c r="Q58" s="32"/>
      <c r="R58" s="3"/>
      <c r="S58" s="21"/>
      <c r="T58" s="73" t="str">
        <f>IF(P58="Không đủ ĐKDT","Học lại",IF(P58="Đình chỉ thi","Học lại",IF(AND(MID(G58,2,2)&lt;"12",P58="Vắng"),"Thi lại",IF(P58="Vắng có phép", "Thi lại",IF(AND((MID(G58,2,2)&lt;"12"),M58&lt;4.5),"Thi lại",IF(AND((MID(G58,2,2)&lt;"17"),M58&lt;4),"Học lại",IF(AND((MID(G58,2,2)&gt;"16"),M58&lt;4),"Thi lại",IF(AND(MID(G58,2,2)&gt;"16",L58=0),"Thi lại",IF(AND((MID(G58,2,2)&lt;"12"),L58=0),"Thi lại",IF(AND((MID(G58,2,2)&lt;"17"),(MID(G58,2,2)&gt;"11"),L58=0),"Học lại","Đạt"))))))))))</f>
        <v>Đạt</v>
      </c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</row>
    <row r="59" spans="2:35" ht="17.25" customHeight="1">
      <c r="B59" s="22">
        <v>51</v>
      </c>
      <c r="C59" s="23" t="s">
        <v>233</v>
      </c>
      <c r="D59" s="24" t="s">
        <v>234</v>
      </c>
      <c r="E59" s="25" t="s">
        <v>235</v>
      </c>
      <c r="F59" s="26" t="s">
        <v>236</v>
      </c>
      <c r="G59" s="23" t="s">
        <v>114</v>
      </c>
      <c r="H59" s="27">
        <v>7</v>
      </c>
      <c r="I59" s="27" t="s">
        <v>25</v>
      </c>
      <c r="J59" s="27" t="s">
        <v>25</v>
      </c>
      <c r="K59" s="27">
        <v>8</v>
      </c>
      <c r="L59" s="71">
        <v>4.5</v>
      </c>
      <c r="M59" s="28">
        <f>ROUND(SUMPRODUCT(H59:L59,$H$8:$L$8)/100,1)</f>
        <v>5.8</v>
      </c>
      <c r="N59" s="29" t="str">
        <f t="shared" si="3"/>
        <v>C</v>
      </c>
      <c r="O59" s="30" t="str">
        <f t="shared" si="4"/>
        <v>Trung bình</v>
      </c>
      <c r="P59" s="31" t="str">
        <f t="shared" si="5"/>
        <v/>
      </c>
      <c r="Q59" s="32"/>
      <c r="R59" s="3"/>
      <c r="S59" s="21"/>
      <c r="T59" s="73" t="str">
        <f>IF(P59="Không đủ ĐKDT","Học lại",IF(P59="Đình chỉ thi","Học lại",IF(AND(MID(G59,2,2)&lt;"12",P59="Vắng"),"Thi lại",IF(P59="Vắng có phép", "Thi lại",IF(AND((MID(G59,2,2)&lt;"12"),M59&lt;4.5),"Thi lại",IF(AND((MID(G59,2,2)&lt;"17"),M59&lt;4),"Học lại",IF(AND((MID(G59,2,2)&gt;"16"),M59&lt;4),"Thi lại",IF(AND(MID(G59,2,2)&gt;"16",L59=0),"Thi lại",IF(AND((MID(G59,2,2)&lt;"12"),L59=0),"Thi lại",IF(AND((MID(G59,2,2)&lt;"17"),(MID(G59,2,2)&gt;"11"),L59=0),"Học lại","Đạt"))))))))))</f>
        <v>Đạt</v>
      </c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</row>
    <row r="60" spans="2:35" ht="17.25" customHeight="1">
      <c r="B60" s="22">
        <v>52</v>
      </c>
      <c r="C60" s="23" t="s">
        <v>237</v>
      </c>
      <c r="D60" s="24" t="s">
        <v>238</v>
      </c>
      <c r="E60" s="25" t="s">
        <v>239</v>
      </c>
      <c r="F60" s="26" t="s">
        <v>240</v>
      </c>
      <c r="G60" s="23" t="s">
        <v>71</v>
      </c>
      <c r="H60" s="27">
        <v>9</v>
      </c>
      <c r="I60" s="27" t="s">
        <v>25</v>
      </c>
      <c r="J60" s="27" t="s">
        <v>25</v>
      </c>
      <c r="K60" s="27">
        <v>7</v>
      </c>
      <c r="L60" s="71">
        <v>6.5</v>
      </c>
      <c r="M60" s="28">
        <f>ROUND(SUMPRODUCT(H60:L60,$H$8:$L$8)/100,1)</f>
        <v>6.9</v>
      </c>
      <c r="N60" s="29" t="str">
        <f t="shared" si="3"/>
        <v>C+</v>
      </c>
      <c r="O60" s="30" t="str">
        <f t="shared" si="4"/>
        <v>Trung bình</v>
      </c>
      <c r="P60" s="31" t="str">
        <f t="shared" si="5"/>
        <v/>
      </c>
      <c r="Q60" s="32"/>
      <c r="R60" s="3"/>
      <c r="S60" s="21"/>
      <c r="T60" s="73" t="str">
        <f>IF(P60="Không đủ ĐKDT","Học lại",IF(P60="Đình chỉ thi","Học lại",IF(AND(MID(G60,2,2)&lt;"12",P60="Vắng"),"Thi lại",IF(P60="Vắng có phép", "Thi lại",IF(AND((MID(G60,2,2)&lt;"12"),M60&lt;4.5),"Thi lại",IF(AND((MID(G60,2,2)&lt;"17"),M60&lt;4),"Học lại",IF(AND((MID(G60,2,2)&gt;"16"),M60&lt;4),"Thi lại",IF(AND(MID(G60,2,2)&gt;"16",L60=0),"Thi lại",IF(AND((MID(G60,2,2)&lt;"12"),L60=0),"Thi lại",IF(AND((MID(G60,2,2)&lt;"17"),(MID(G60,2,2)&gt;"11"),L60=0),"Học lại","Đạt"))))))))))</f>
        <v>Đạt</v>
      </c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</row>
    <row r="61" spans="2:35" ht="17.25" customHeight="1">
      <c r="B61" s="22">
        <v>53</v>
      </c>
      <c r="C61" s="23" t="s">
        <v>241</v>
      </c>
      <c r="D61" s="24" t="s">
        <v>242</v>
      </c>
      <c r="E61" s="25" t="s">
        <v>243</v>
      </c>
      <c r="F61" s="26" t="s">
        <v>244</v>
      </c>
      <c r="G61" s="23" t="s">
        <v>91</v>
      </c>
      <c r="H61" s="27">
        <v>7</v>
      </c>
      <c r="I61" s="27" t="s">
        <v>25</v>
      </c>
      <c r="J61" s="27" t="s">
        <v>25</v>
      </c>
      <c r="K61" s="27">
        <v>8</v>
      </c>
      <c r="L61" s="71">
        <v>7</v>
      </c>
      <c r="M61" s="28">
        <f>ROUND(SUMPRODUCT(H61:L61,$H$8:$L$8)/100,1)</f>
        <v>7.3</v>
      </c>
      <c r="N61" s="29" t="str">
        <f t="shared" si="3"/>
        <v>B</v>
      </c>
      <c r="O61" s="30" t="str">
        <f t="shared" si="4"/>
        <v>Khá</v>
      </c>
      <c r="P61" s="31" t="str">
        <f t="shared" si="5"/>
        <v/>
      </c>
      <c r="Q61" s="32"/>
      <c r="R61" s="3"/>
      <c r="S61" s="21"/>
      <c r="T61" s="73" t="str">
        <f>IF(P61="Không đủ ĐKDT","Học lại",IF(P61="Đình chỉ thi","Học lại",IF(AND(MID(G61,2,2)&lt;"12",P61="Vắng"),"Thi lại",IF(P61="Vắng có phép", "Thi lại",IF(AND((MID(G61,2,2)&lt;"12"),M61&lt;4.5),"Thi lại",IF(AND((MID(G61,2,2)&lt;"17"),M61&lt;4),"Học lại",IF(AND((MID(G61,2,2)&gt;"16"),M61&lt;4),"Thi lại",IF(AND(MID(G61,2,2)&gt;"16",L61=0),"Thi lại",IF(AND((MID(G61,2,2)&lt;"12"),L61=0),"Thi lại",IF(AND((MID(G61,2,2)&lt;"17"),(MID(G61,2,2)&gt;"11"),L61=0),"Học lại","Đạt"))))))))))</f>
        <v>Đạt</v>
      </c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</row>
    <row r="62" spans="2:35" ht="17.25" customHeight="1">
      <c r="B62" s="22">
        <v>54</v>
      </c>
      <c r="C62" s="23" t="s">
        <v>245</v>
      </c>
      <c r="D62" s="24" t="s">
        <v>246</v>
      </c>
      <c r="E62" s="25" t="s">
        <v>243</v>
      </c>
      <c r="F62" s="26" t="s">
        <v>247</v>
      </c>
      <c r="G62" s="23" t="s">
        <v>114</v>
      </c>
      <c r="H62" s="27">
        <v>6</v>
      </c>
      <c r="I62" s="27" t="s">
        <v>25</v>
      </c>
      <c r="J62" s="27" t="s">
        <v>25</v>
      </c>
      <c r="K62" s="27">
        <v>7</v>
      </c>
      <c r="L62" s="71">
        <v>5</v>
      </c>
      <c r="M62" s="28">
        <f>ROUND(SUMPRODUCT(H62:L62,$H$8:$L$8)/100,1)</f>
        <v>5.7</v>
      </c>
      <c r="N62" s="29" t="str">
        <f t="shared" si="3"/>
        <v>C</v>
      </c>
      <c r="O62" s="30" t="str">
        <f t="shared" si="4"/>
        <v>Trung bình</v>
      </c>
      <c r="P62" s="31" t="str">
        <f t="shared" si="5"/>
        <v/>
      </c>
      <c r="Q62" s="32"/>
      <c r="R62" s="3"/>
      <c r="S62" s="21"/>
      <c r="T62" s="73" t="str">
        <f>IF(P62="Không đủ ĐKDT","Học lại",IF(P62="Đình chỉ thi","Học lại",IF(AND(MID(G62,2,2)&lt;"12",P62="Vắng"),"Thi lại",IF(P62="Vắng có phép", "Thi lại",IF(AND((MID(G62,2,2)&lt;"12"),M62&lt;4.5),"Thi lại",IF(AND((MID(G62,2,2)&lt;"17"),M62&lt;4),"Học lại",IF(AND((MID(G62,2,2)&gt;"16"),M62&lt;4),"Thi lại",IF(AND(MID(G62,2,2)&gt;"16",L62=0),"Thi lại",IF(AND((MID(G62,2,2)&lt;"12"),L62=0),"Thi lại",IF(AND((MID(G62,2,2)&lt;"17"),(MID(G62,2,2)&gt;"11"),L62=0),"Học lại","Đạt"))))))))))</f>
        <v>Đạt</v>
      </c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</row>
    <row r="63" spans="2:35" ht="17.25" customHeight="1">
      <c r="B63" s="22">
        <v>55</v>
      </c>
      <c r="C63" s="23" t="s">
        <v>248</v>
      </c>
      <c r="D63" s="24" t="s">
        <v>249</v>
      </c>
      <c r="E63" s="25" t="s">
        <v>250</v>
      </c>
      <c r="F63" s="26" t="s">
        <v>251</v>
      </c>
      <c r="G63" s="23" t="s">
        <v>114</v>
      </c>
      <c r="H63" s="27">
        <v>9</v>
      </c>
      <c r="I63" s="27" t="s">
        <v>25</v>
      </c>
      <c r="J63" s="27" t="s">
        <v>25</v>
      </c>
      <c r="K63" s="27">
        <v>8</v>
      </c>
      <c r="L63" s="71">
        <v>6</v>
      </c>
      <c r="M63" s="28">
        <f>ROUND(SUMPRODUCT(H63:L63,$H$8:$L$8)/100,1)</f>
        <v>6.9</v>
      </c>
      <c r="N63" s="29" t="str">
        <f t="shared" si="3"/>
        <v>C+</v>
      </c>
      <c r="O63" s="30" t="str">
        <f t="shared" si="4"/>
        <v>Trung bình</v>
      </c>
      <c r="P63" s="31" t="str">
        <f t="shared" si="5"/>
        <v/>
      </c>
      <c r="Q63" s="32"/>
      <c r="R63" s="3"/>
      <c r="S63" s="21"/>
      <c r="T63" s="73" t="str">
        <f>IF(P63="Không đủ ĐKDT","Học lại",IF(P63="Đình chỉ thi","Học lại",IF(AND(MID(G63,2,2)&lt;"12",P63="Vắng"),"Thi lại",IF(P63="Vắng có phép", "Thi lại",IF(AND((MID(G63,2,2)&lt;"12"),M63&lt;4.5),"Thi lại",IF(AND((MID(G63,2,2)&lt;"17"),M63&lt;4),"Học lại",IF(AND((MID(G63,2,2)&gt;"16"),M63&lt;4),"Thi lại",IF(AND(MID(G63,2,2)&gt;"16",L63=0),"Thi lại",IF(AND((MID(G63,2,2)&lt;"12"),L63=0),"Thi lại",IF(AND((MID(G63,2,2)&lt;"17"),(MID(G63,2,2)&gt;"11"),L63=0),"Học lại","Đạt"))))))))))</f>
        <v>Đạt</v>
      </c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</row>
    <row r="64" spans="2:35" ht="17.25" customHeight="1">
      <c r="B64" s="22">
        <v>56</v>
      </c>
      <c r="C64" s="23" t="s">
        <v>252</v>
      </c>
      <c r="D64" s="24" t="s">
        <v>253</v>
      </c>
      <c r="E64" s="25" t="s">
        <v>254</v>
      </c>
      <c r="F64" s="26" t="s">
        <v>255</v>
      </c>
      <c r="G64" s="23" t="s">
        <v>71</v>
      </c>
      <c r="H64" s="27">
        <v>6</v>
      </c>
      <c r="I64" s="27" t="s">
        <v>25</v>
      </c>
      <c r="J64" s="27" t="s">
        <v>25</v>
      </c>
      <c r="K64" s="27">
        <v>7</v>
      </c>
      <c r="L64" s="71">
        <v>4.5</v>
      </c>
      <c r="M64" s="28">
        <f>ROUND(SUMPRODUCT(H64:L64,$H$8:$L$8)/100,1)</f>
        <v>5.4</v>
      </c>
      <c r="N64" s="29" t="str">
        <f t="shared" si="3"/>
        <v>D+</v>
      </c>
      <c r="O64" s="30" t="str">
        <f t="shared" si="4"/>
        <v>Trung bình yếu</v>
      </c>
      <c r="P64" s="31" t="str">
        <f t="shared" si="5"/>
        <v/>
      </c>
      <c r="Q64" s="32"/>
      <c r="R64" s="3"/>
      <c r="S64" s="21"/>
      <c r="T64" s="73" t="str">
        <f>IF(P64="Không đủ ĐKDT","Học lại",IF(P64="Đình chỉ thi","Học lại",IF(AND(MID(G64,2,2)&lt;"12",P64="Vắng"),"Thi lại",IF(P64="Vắng có phép", "Thi lại",IF(AND((MID(G64,2,2)&lt;"12"),M64&lt;4.5),"Thi lại",IF(AND((MID(G64,2,2)&lt;"17"),M64&lt;4),"Học lại",IF(AND((MID(G64,2,2)&gt;"16"),M64&lt;4),"Thi lại",IF(AND(MID(G64,2,2)&gt;"16",L64=0),"Thi lại",IF(AND((MID(G64,2,2)&lt;"12"),L64=0),"Thi lại",IF(AND((MID(G64,2,2)&lt;"17"),(MID(G64,2,2)&gt;"11"),L64=0),"Học lại","Đạt"))))))))))</f>
        <v>Đạt</v>
      </c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</row>
    <row r="65" spans="1:35" ht="17.25" customHeight="1">
      <c r="B65" s="22">
        <v>57</v>
      </c>
      <c r="C65" s="23" t="s">
        <v>256</v>
      </c>
      <c r="D65" s="24" t="s">
        <v>257</v>
      </c>
      <c r="E65" s="25" t="s">
        <v>258</v>
      </c>
      <c r="F65" s="26" t="s">
        <v>259</v>
      </c>
      <c r="G65" s="23" t="s">
        <v>62</v>
      </c>
      <c r="H65" s="27">
        <v>6</v>
      </c>
      <c r="I65" s="27" t="s">
        <v>25</v>
      </c>
      <c r="J65" s="27" t="s">
        <v>25</v>
      </c>
      <c r="K65" s="27">
        <v>7</v>
      </c>
      <c r="L65" s="71">
        <v>6</v>
      </c>
      <c r="M65" s="28">
        <f>ROUND(SUMPRODUCT(H65:L65,$H$8:$L$8)/100,1)</f>
        <v>6.3</v>
      </c>
      <c r="N65" s="29" t="str">
        <f t="shared" si="3"/>
        <v>C</v>
      </c>
      <c r="O65" s="30" t="str">
        <f t="shared" si="4"/>
        <v>Trung bình</v>
      </c>
      <c r="P65" s="31" t="str">
        <f t="shared" si="5"/>
        <v/>
      </c>
      <c r="Q65" s="32"/>
      <c r="R65" s="3"/>
      <c r="S65" s="21"/>
      <c r="T65" s="73" t="str">
        <f>IF(P65="Không đủ ĐKDT","Học lại",IF(P65="Đình chỉ thi","Học lại",IF(AND(MID(G65,2,2)&lt;"12",P65="Vắng"),"Thi lại",IF(P65="Vắng có phép", "Thi lại",IF(AND((MID(G65,2,2)&lt;"12"),M65&lt;4.5),"Thi lại",IF(AND((MID(G65,2,2)&lt;"17"),M65&lt;4),"Học lại",IF(AND((MID(G65,2,2)&gt;"16"),M65&lt;4),"Thi lại",IF(AND(MID(G65,2,2)&gt;"16",L65=0),"Thi lại",IF(AND((MID(G65,2,2)&lt;"12"),L65=0),"Thi lại",IF(AND((MID(G65,2,2)&lt;"17"),(MID(G65,2,2)&gt;"11"),L65=0),"Học lại","Đạt"))))))))))</f>
        <v>Đạt</v>
      </c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</row>
    <row r="66" spans="1:35" ht="17.25" customHeight="1">
      <c r="B66" s="22">
        <v>58</v>
      </c>
      <c r="C66" s="23" t="s">
        <v>260</v>
      </c>
      <c r="D66" s="24" t="s">
        <v>261</v>
      </c>
      <c r="E66" s="25" t="s">
        <v>262</v>
      </c>
      <c r="F66" s="26" t="s">
        <v>263</v>
      </c>
      <c r="G66" s="23" t="s">
        <v>91</v>
      </c>
      <c r="H66" s="27">
        <v>7</v>
      </c>
      <c r="I66" s="27" t="s">
        <v>25</v>
      </c>
      <c r="J66" s="27" t="s">
        <v>25</v>
      </c>
      <c r="K66" s="27">
        <v>6</v>
      </c>
      <c r="L66" s="71">
        <v>6.5</v>
      </c>
      <c r="M66" s="28">
        <f>ROUND(SUMPRODUCT(H66:L66,$H$8:$L$8)/100,1)</f>
        <v>6.4</v>
      </c>
      <c r="N66" s="29" t="str">
        <f t="shared" si="3"/>
        <v>C</v>
      </c>
      <c r="O66" s="30" t="str">
        <f t="shared" si="4"/>
        <v>Trung bình</v>
      </c>
      <c r="P66" s="31" t="str">
        <f t="shared" si="5"/>
        <v/>
      </c>
      <c r="Q66" s="32"/>
      <c r="R66" s="3"/>
      <c r="S66" s="21"/>
      <c r="T66" s="73" t="str">
        <f>IF(P66="Không đủ ĐKDT","Học lại",IF(P66="Đình chỉ thi","Học lại",IF(AND(MID(G66,2,2)&lt;"12",P66="Vắng"),"Thi lại",IF(P66="Vắng có phép", "Thi lại",IF(AND((MID(G66,2,2)&lt;"12"),M66&lt;4.5),"Thi lại",IF(AND((MID(G66,2,2)&lt;"17"),M66&lt;4),"Học lại",IF(AND((MID(G66,2,2)&gt;"16"),M66&lt;4),"Thi lại",IF(AND(MID(G66,2,2)&gt;"16",L66=0),"Thi lại",IF(AND((MID(G66,2,2)&lt;"12"),L66=0),"Thi lại",IF(AND((MID(G66,2,2)&lt;"17"),(MID(G66,2,2)&gt;"11"),L66=0),"Học lại","Đạt"))))))))))</f>
        <v>Đạt</v>
      </c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</row>
    <row r="67" spans="1:35" ht="17.25" customHeight="1">
      <c r="B67" s="22">
        <v>59</v>
      </c>
      <c r="C67" s="23" t="s">
        <v>264</v>
      </c>
      <c r="D67" s="24" t="s">
        <v>265</v>
      </c>
      <c r="E67" s="25" t="s">
        <v>266</v>
      </c>
      <c r="F67" s="26" t="s">
        <v>267</v>
      </c>
      <c r="G67" s="23" t="s">
        <v>71</v>
      </c>
      <c r="H67" s="27">
        <v>9</v>
      </c>
      <c r="I67" s="27" t="s">
        <v>25</v>
      </c>
      <c r="J67" s="27" t="s">
        <v>25</v>
      </c>
      <c r="K67" s="27">
        <v>7</v>
      </c>
      <c r="L67" s="71">
        <v>5.5</v>
      </c>
      <c r="M67" s="28">
        <f>ROUND(SUMPRODUCT(H67:L67,$H$8:$L$8)/100,1)</f>
        <v>6.3</v>
      </c>
      <c r="N67" s="29" t="str">
        <f t="shared" si="3"/>
        <v>C</v>
      </c>
      <c r="O67" s="30" t="str">
        <f t="shared" si="4"/>
        <v>Trung bình</v>
      </c>
      <c r="P67" s="31" t="str">
        <f t="shared" si="5"/>
        <v/>
      </c>
      <c r="Q67" s="32"/>
      <c r="R67" s="3"/>
      <c r="S67" s="21"/>
      <c r="T67" s="73" t="str">
        <f>IF(P67="Không đủ ĐKDT","Học lại",IF(P67="Đình chỉ thi","Học lại",IF(AND(MID(G67,2,2)&lt;"12",P67="Vắng"),"Thi lại",IF(P67="Vắng có phép", "Thi lại",IF(AND((MID(G67,2,2)&lt;"12"),M67&lt;4.5),"Thi lại",IF(AND((MID(G67,2,2)&lt;"17"),M67&lt;4),"Học lại",IF(AND((MID(G67,2,2)&gt;"16"),M67&lt;4),"Thi lại",IF(AND(MID(G67,2,2)&gt;"16",L67=0),"Thi lại",IF(AND((MID(G67,2,2)&lt;"12"),L67=0),"Thi lại",IF(AND((MID(G67,2,2)&lt;"17"),(MID(G67,2,2)&gt;"11"),L67=0),"Học lại","Đạt"))))))))))</f>
        <v>Đạt</v>
      </c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</row>
    <row r="68" spans="1:35" ht="17.25" customHeight="1">
      <c r="B68" s="22">
        <v>60</v>
      </c>
      <c r="C68" s="23" t="s">
        <v>268</v>
      </c>
      <c r="D68" s="24" t="s">
        <v>269</v>
      </c>
      <c r="E68" s="25" t="s">
        <v>270</v>
      </c>
      <c r="F68" s="26" t="s">
        <v>271</v>
      </c>
      <c r="G68" s="23" t="s">
        <v>91</v>
      </c>
      <c r="H68" s="27">
        <v>6</v>
      </c>
      <c r="I68" s="27" t="s">
        <v>25</v>
      </c>
      <c r="J68" s="27" t="s">
        <v>25</v>
      </c>
      <c r="K68" s="27">
        <v>5</v>
      </c>
      <c r="L68" s="71">
        <v>4.5</v>
      </c>
      <c r="M68" s="28">
        <f>ROUND(SUMPRODUCT(H68:L68,$H$8:$L$8)/100,1)</f>
        <v>4.8</v>
      </c>
      <c r="N68" s="29" t="str">
        <f t="shared" si="3"/>
        <v>D</v>
      </c>
      <c r="O68" s="30" t="str">
        <f t="shared" si="4"/>
        <v>Trung bình yếu</v>
      </c>
      <c r="P68" s="31" t="str">
        <f t="shared" si="5"/>
        <v/>
      </c>
      <c r="Q68" s="32"/>
      <c r="R68" s="3"/>
      <c r="S68" s="21"/>
      <c r="T68" s="73" t="str">
        <f>IF(P68="Không đủ ĐKDT","Học lại",IF(P68="Đình chỉ thi","Học lại",IF(AND(MID(G68,2,2)&lt;"12",P68="Vắng"),"Thi lại",IF(P68="Vắng có phép", "Thi lại",IF(AND((MID(G68,2,2)&lt;"12"),M68&lt;4.5),"Thi lại",IF(AND((MID(G68,2,2)&lt;"17"),M68&lt;4),"Học lại",IF(AND((MID(G68,2,2)&gt;"16"),M68&lt;4),"Thi lại",IF(AND(MID(G68,2,2)&gt;"16",L68=0),"Thi lại",IF(AND((MID(G68,2,2)&lt;"12"),L68=0),"Thi lại",IF(AND((MID(G68,2,2)&lt;"17"),(MID(G68,2,2)&gt;"11"),L68=0),"Học lại","Đạt"))))))))))</f>
        <v>Đạt</v>
      </c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</row>
    <row r="69" spans="1:35" ht="17.25" customHeight="1">
      <c r="B69" s="22">
        <v>61</v>
      </c>
      <c r="C69" s="23" t="s">
        <v>272</v>
      </c>
      <c r="D69" s="24" t="s">
        <v>273</v>
      </c>
      <c r="E69" s="25" t="s">
        <v>270</v>
      </c>
      <c r="F69" s="26" t="s">
        <v>274</v>
      </c>
      <c r="G69" s="23" t="s">
        <v>275</v>
      </c>
      <c r="H69" s="27">
        <v>9</v>
      </c>
      <c r="I69" s="27" t="s">
        <v>25</v>
      </c>
      <c r="J69" s="27" t="s">
        <v>25</v>
      </c>
      <c r="K69" s="27">
        <v>8</v>
      </c>
      <c r="L69" s="71">
        <v>7</v>
      </c>
      <c r="M69" s="28">
        <f>ROUND(SUMPRODUCT(H69:L69,$H$8:$L$8)/100,1)</f>
        <v>7.5</v>
      </c>
      <c r="N69" s="29" t="str">
        <f t="shared" si="3"/>
        <v>B</v>
      </c>
      <c r="O69" s="30" t="str">
        <f t="shared" si="4"/>
        <v>Khá</v>
      </c>
      <c r="P69" s="31" t="str">
        <f t="shared" si="5"/>
        <v/>
      </c>
      <c r="Q69" s="32"/>
      <c r="R69" s="3"/>
      <c r="S69" s="21"/>
      <c r="T69" s="73" t="str">
        <f>IF(P69="Không đủ ĐKDT","Học lại",IF(P69="Đình chỉ thi","Học lại",IF(AND(MID(G69,2,2)&lt;"12",P69="Vắng"),"Thi lại",IF(P69="Vắng có phép", "Thi lại",IF(AND((MID(G69,2,2)&lt;"12"),M69&lt;4.5),"Thi lại",IF(AND((MID(G69,2,2)&lt;"17"),M69&lt;4),"Học lại",IF(AND((MID(G69,2,2)&gt;"16"),M69&lt;4),"Thi lại",IF(AND(MID(G69,2,2)&gt;"16",L69=0),"Thi lại",IF(AND((MID(G69,2,2)&lt;"12"),L69=0),"Thi lại",IF(AND((MID(G69,2,2)&lt;"17"),(MID(G69,2,2)&gt;"11"),L69=0),"Học lại","Đạt"))))))))))</f>
        <v>Đạt</v>
      </c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</row>
    <row r="70" spans="1:35" ht="17.25" customHeight="1">
      <c r="B70" s="22">
        <v>62</v>
      </c>
      <c r="C70" s="23" t="s">
        <v>276</v>
      </c>
      <c r="D70" s="24" t="s">
        <v>277</v>
      </c>
      <c r="E70" s="25" t="s">
        <v>278</v>
      </c>
      <c r="F70" s="26" t="s">
        <v>279</v>
      </c>
      <c r="G70" s="23" t="s">
        <v>62</v>
      </c>
      <c r="H70" s="27">
        <v>9</v>
      </c>
      <c r="I70" s="27" t="s">
        <v>25</v>
      </c>
      <c r="J70" s="27" t="s">
        <v>25</v>
      </c>
      <c r="K70" s="27">
        <v>8</v>
      </c>
      <c r="L70" s="71">
        <v>7</v>
      </c>
      <c r="M70" s="28">
        <f>ROUND(SUMPRODUCT(H70:L70,$H$8:$L$8)/100,1)</f>
        <v>7.5</v>
      </c>
      <c r="N70" s="29" t="str">
        <f t="shared" si="3"/>
        <v>B</v>
      </c>
      <c r="O70" s="30" t="str">
        <f t="shared" si="4"/>
        <v>Khá</v>
      </c>
      <c r="P70" s="31" t="str">
        <f t="shared" si="5"/>
        <v/>
      </c>
      <c r="Q70" s="32"/>
      <c r="R70" s="3"/>
      <c r="S70" s="21"/>
      <c r="T70" s="73" t="str">
        <f>IF(P70="Không đủ ĐKDT","Học lại",IF(P70="Đình chỉ thi","Học lại",IF(AND(MID(G70,2,2)&lt;"12",P70="Vắng"),"Thi lại",IF(P70="Vắng có phép", "Thi lại",IF(AND((MID(G70,2,2)&lt;"12"),M70&lt;4.5),"Thi lại",IF(AND((MID(G70,2,2)&lt;"17"),M70&lt;4),"Học lại",IF(AND((MID(G70,2,2)&gt;"16"),M70&lt;4),"Thi lại",IF(AND(MID(G70,2,2)&gt;"16",L70=0),"Thi lại",IF(AND((MID(G70,2,2)&lt;"12"),L70=0),"Thi lại",IF(AND((MID(G70,2,2)&lt;"17"),(MID(G70,2,2)&gt;"11"),L70=0),"Học lại","Đạt"))))))))))</f>
        <v>Đạt</v>
      </c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</row>
    <row r="71" spans="1:35" ht="17.25" customHeight="1">
      <c r="B71" s="22">
        <v>63</v>
      </c>
      <c r="C71" s="23" t="s">
        <v>280</v>
      </c>
      <c r="D71" s="24" t="s">
        <v>281</v>
      </c>
      <c r="E71" s="25" t="s">
        <v>278</v>
      </c>
      <c r="F71" s="26" t="s">
        <v>282</v>
      </c>
      <c r="G71" s="23" t="s">
        <v>71</v>
      </c>
      <c r="H71" s="27">
        <v>9</v>
      </c>
      <c r="I71" s="27" t="s">
        <v>25</v>
      </c>
      <c r="J71" s="27" t="s">
        <v>25</v>
      </c>
      <c r="K71" s="27">
        <v>8</v>
      </c>
      <c r="L71" s="71">
        <v>6.5</v>
      </c>
      <c r="M71" s="28">
        <f>ROUND(SUMPRODUCT(H71:L71,$H$8:$L$8)/100,1)</f>
        <v>7.2</v>
      </c>
      <c r="N71" s="29" t="str">
        <f t="shared" si="3"/>
        <v>B</v>
      </c>
      <c r="O71" s="30" t="str">
        <f t="shared" si="4"/>
        <v>Khá</v>
      </c>
      <c r="P71" s="31" t="str">
        <f t="shared" si="5"/>
        <v/>
      </c>
      <c r="Q71" s="32"/>
      <c r="R71" s="3"/>
      <c r="S71" s="21"/>
      <c r="T71" s="73" t="str">
        <f>IF(P71="Không đủ ĐKDT","Học lại",IF(P71="Đình chỉ thi","Học lại",IF(AND(MID(G71,2,2)&lt;"12",P71="Vắng"),"Thi lại",IF(P71="Vắng có phép", "Thi lại",IF(AND((MID(G71,2,2)&lt;"12"),M71&lt;4.5),"Thi lại",IF(AND((MID(G71,2,2)&lt;"17"),M71&lt;4),"Học lại",IF(AND((MID(G71,2,2)&gt;"16"),M71&lt;4),"Thi lại",IF(AND(MID(G71,2,2)&gt;"16",L71=0),"Thi lại",IF(AND((MID(G71,2,2)&lt;"12"),L71=0),"Thi lại",IF(AND((MID(G71,2,2)&lt;"17"),(MID(G71,2,2)&gt;"11"),L71=0),"Học lại","Đạt"))))))))))</f>
        <v>Đạt</v>
      </c>
      <c r="U71" s="51"/>
      <c r="V71" s="51"/>
      <c r="W71" s="51"/>
      <c r="X71" s="51"/>
      <c r="Y71" s="51"/>
      <c r="Z71" s="51"/>
      <c r="AA71" s="51"/>
      <c r="AB71" s="51"/>
      <c r="AC71" s="51"/>
      <c r="AD71" s="51"/>
      <c r="AE71" s="51"/>
      <c r="AF71" s="51"/>
      <c r="AG71" s="51"/>
      <c r="AH71" s="51"/>
      <c r="AI71" s="51"/>
    </row>
    <row r="72" spans="1:35" ht="17.25" customHeight="1">
      <c r="B72" s="22">
        <v>64</v>
      </c>
      <c r="C72" s="23" t="s">
        <v>283</v>
      </c>
      <c r="D72" s="24" t="s">
        <v>218</v>
      </c>
      <c r="E72" s="25" t="s">
        <v>284</v>
      </c>
      <c r="F72" s="26" t="s">
        <v>285</v>
      </c>
      <c r="G72" s="23" t="s">
        <v>62</v>
      </c>
      <c r="H72" s="27">
        <v>9</v>
      </c>
      <c r="I72" s="27" t="s">
        <v>25</v>
      </c>
      <c r="J72" s="27" t="s">
        <v>25</v>
      </c>
      <c r="K72" s="27">
        <v>8</v>
      </c>
      <c r="L72" s="71">
        <v>7</v>
      </c>
      <c r="M72" s="28">
        <f>ROUND(SUMPRODUCT(H72:L72,$H$8:$L$8)/100,1)</f>
        <v>7.5</v>
      </c>
      <c r="N72" s="29" t="str">
        <f t="shared" si="3"/>
        <v>B</v>
      </c>
      <c r="O72" s="30" t="str">
        <f t="shared" si="4"/>
        <v>Khá</v>
      </c>
      <c r="P72" s="31" t="str">
        <f t="shared" si="5"/>
        <v/>
      </c>
      <c r="Q72" s="32"/>
      <c r="R72" s="3"/>
      <c r="S72" s="21"/>
      <c r="T72" s="73" t="str">
        <f>IF(P72="Không đủ ĐKDT","Học lại",IF(P72="Đình chỉ thi","Học lại",IF(AND(MID(G72,2,2)&lt;"12",P72="Vắng"),"Thi lại",IF(P72="Vắng có phép", "Thi lại",IF(AND((MID(G72,2,2)&lt;"12"),M72&lt;4.5),"Thi lại",IF(AND((MID(G72,2,2)&lt;"17"),M72&lt;4),"Học lại",IF(AND((MID(G72,2,2)&gt;"16"),M72&lt;4),"Thi lại",IF(AND(MID(G72,2,2)&gt;"16",L72=0),"Thi lại",IF(AND((MID(G72,2,2)&lt;"12"),L72=0),"Thi lại",IF(AND((MID(G72,2,2)&lt;"17"),(MID(G72,2,2)&gt;"11"),L72=0),"Học lại","Đạt"))))))))))</f>
        <v>Đạt</v>
      </c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</row>
    <row r="73" spans="1:35" ht="17.25" customHeight="1">
      <c r="B73" s="22">
        <v>65</v>
      </c>
      <c r="C73" s="23" t="s">
        <v>286</v>
      </c>
      <c r="D73" s="24" t="s">
        <v>287</v>
      </c>
      <c r="E73" s="25" t="s">
        <v>288</v>
      </c>
      <c r="F73" s="26" t="s">
        <v>289</v>
      </c>
      <c r="G73" s="23" t="s">
        <v>114</v>
      </c>
      <c r="H73" s="27">
        <v>9</v>
      </c>
      <c r="I73" s="27" t="s">
        <v>25</v>
      </c>
      <c r="J73" s="27" t="s">
        <v>25</v>
      </c>
      <c r="K73" s="27">
        <v>8</v>
      </c>
      <c r="L73" s="71">
        <v>6</v>
      </c>
      <c r="M73" s="28">
        <f>ROUND(SUMPRODUCT(H73:L73,$H$8:$L$8)/100,1)</f>
        <v>6.9</v>
      </c>
      <c r="N73" s="29" t="str">
        <f t="shared" si="3"/>
        <v>C+</v>
      </c>
      <c r="O73" s="30" t="str">
        <f t="shared" si="4"/>
        <v>Trung bình</v>
      </c>
      <c r="P73" s="31" t="str">
        <f t="shared" si="5"/>
        <v/>
      </c>
      <c r="Q73" s="32"/>
      <c r="R73" s="3"/>
      <c r="S73" s="21"/>
      <c r="T73" s="73" t="str">
        <f>IF(P73="Không đủ ĐKDT","Học lại",IF(P73="Đình chỉ thi","Học lại",IF(AND(MID(G73,2,2)&lt;"12",P73="Vắng"),"Thi lại",IF(P73="Vắng có phép", "Thi lại",IF(AND((MID(G73,2,2)&lt;"12"),M73&lt;4.5),"Thi lại",IF(AND((MID(G73,2,2)&lt;"17"),M73&lt;4),"Học lại",IF(AND((MID(G73,2,2)&gt;"16"),M73&lt;4),"Thi lại",IF(AND(MID(G73,2,2)&gt;"16",L73=0),"Thi lại",IF(AND((MID(G73,2,2)&lt;"12"),L73=0),"Thi lại",IF(AND((MID(G73,2,2)&lt;"17"),(MID(G73,2,2)&gt;"11"),L73=0),"Học lại","Đạt"))))))))))</f>
        <v>Đạt</v>
      </c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</row>
    <row r="74" spans="1:35" ht="17.25" customHeight="1">
      <c r="B74" s="22">
        <v>66</v>
      </c>
      <c r="C74" s="23" t="s">
        <v>290</v>
      </c>
      <c r="D74" s="24" t="s">
        <v>291</v>
      </c>
      <c r="E74" s="25" t="s">
        <v>292</v>
      </c>
      <c r="F74" s="26" t="s">
        <v>293</v>
      </c>
      <c r="G74" s="23" t="s">
        <v>49</v>
      </c>
      <c r="H74" s="27">
        <v>7</v>
      </c>
      <c r="I74" s="27" t="s">
        <v>25</v>
      </c>
      <c r="J74" s="27" t="s">
        <v>25</v>
      </c>
      <c r="K74" s="27">
        <v>7</v>
      </c>
      <c r="L74" s="71">
        <v>6.5</v>
      </c>
      <c r="M74" s="28">
        <f>ROUND(SUMPRODUCT(H74:L74,$H$8:$L$8)/100,1)</f>
        <v>6.7</v>
      </c>
      <c r="N74" s="29" t="str">
        <f t="shared" si="3"/>
        <v>C+</v>
      </c>
      <c r="O74" s="30" t="str">
        <f t="shared" si="4"/>
        <v>Trung bình</v>
      </c>
      <c r="P74" s="31" t="str">
        <f t="shared" si="5"/>
        <v/>
      </c>
      <c r="Q74" s="32"/>
      <c r="R74" s="3"/>
      <c r="S74" s="21"/>
      <c r="T74" s="73" t="str">
        <f>IF(P74="Không đủ ĐKDT","Học lại",IF(P74="Đình chỉ thi","Học lại",IF(AND(MID(G74,2,2)&lt;"12",P74="Vắng"),"Thi lại",IF(P74="Vắng có phép", "Thi lại",IF(AND((MID(G74,2,2)&lt;"12"),M74&lt;4.5),"Thi lại",IF(AND((MID(G74,2,2)&lt;"17"),M74&lt;4),"Học lại",IF(AND((MID(G74,2,2)&gt;"16"),M74&lt;4),"Thi lại",IF(AND(MID(G74,2,2)&gt;"16",L74=0),"Thi lại",IF(AND((MID(G74,2,2)&lt;"12"),L74=0),"Thi lại",IF(AND((MID(G74,2,2)&lt;"17"),(MID(G74,2,2)&gt;"11"),L74=0),"Học lại","Đạt"))))))))))</f>
        <v>Đạt</v>
      </c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</row>
    <row r="75" spans="1:35" ht="17.25" customHeight="1">
      <c r="B75" s="22">
        <v>67</v>
      </c>
      <c r="C75" s="23" t="s">
        <v>294</v>
      </c>
      <c r="D75" s="24" t="s">
        <v>111</v>
      </c>
      <c r="E75" s="25" t="s">
        <v>295</v>
      </c>
      <c r="F75" s="26" t="s">
        <v>296</v>
      </c>
      <c r="G75" s="23" t="s">
        <v>57</v>
      </c>
      <c r="H75" s="27">
        <v>9</v>
      </c>
      <c r="I75" s="27" t="s">
        <v>25</v>
      </c>
      <c r="J75" s="27" t="s">
        <v>25</v>
      </c>
      <c r="K75" s="27">
        <v>8</v>
      </c>
      <c r="L75" s="71">
        <v>5</v>
      </c>
      <c r="M75" s="28">
        <f>ROUND(SUMPRODUCT(H75:L75,$H$8:$L$8)/100,1)</f>
        <v>6.3</v>
      </c>
      <c r="N75" s="29" t="str">
        <f t="shared" si="3"/>
        <v>C</v>
      </c>
      <c r="O75" s="30" t="str">
        <f t="shared" si="4"/>
        <v>Trung bình</v>
      </c>
      <c r="P75" s="31" t="str">
        <f t="shared" si="5"/>
        <v/>
      </c>
      <c r="Q75" s="32"/>
      <c r="R75" s="3"/>
      <c r="S75" s="21"/>
      <c r="T75" s="73" t="str">
        <f>IF(P75="Không đủ ĐKDT","Học lại",IF(P75="Đình chỉ thi","Học lại",IF(AND(MID(G75,2,2)&lt;"12",P75="Vắng"),"Thi lại",IF(P75="Vắng có phép", "Thi lại",IF(AND((MID(G75,2,2)&lt;"12"),M75&lt;4.5),"Thi lại",IF(AND((MID(G75,2,2)&lt;"17"),M75&lt;4),"Học lại",IF(AND((MID(G75,2,2)&gt;"16"),M75&lt;4),"Thi lại",IF(AND(MID(G75,2,2)&gt;"16",L75=0),"Thi lại",IF(AND((MID(G75,2,2)&lt;"12"),L75=0),"Thi lại",IF(AND((MID(G75,2,2)&lt;"17"),(MID(G75,2,2)&gt;"11"),L75=0),"Học lại","Đạt"))))))))))</f>
        <v>Đạt</v>
      </c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</row>
    <row r="76" spans="1:35" ht="17.25" customHeight="1">
      <c r="A76" s="2"/>
      <c r="B76" s="33"/>
      <c r="C76" s="34"/>
      <c r="D76" s="34"/>
      <c r="E76" s="35"/>
      <c r="F76" s="35"/>
      <c r="G76" s="35"/>
      <c r="H76" s="36"/>
      <c r="I76" s="37"/>
      <c r="J76" s="37"/>
      <c r="K76" s="38"/>
      <c r="L76" s="38"/>
      <c r="M76" s="38"/>
      <c r="N76" s="38"/>
      <c r="O76" s="38"/>
      <c r="P76" s="38"/>
      <c r="Q76" s="38"/>
      <c r="R76" s="3"/>
    </row>
    <row r="77" spans="1:35" ht="16.5">
      <c r="A77" s="2"/>
      <c r="B77" s="81" t="s">
        <v>26</v>
      </c>
      <c r="C77" s="81"/>
      <c r="D77" s="34"/>
      <c r="E77" s="35"/>
      <c r="F77" s="35"/>
      <c r="G77" s="35"/>
      <c r="H77" s="36"/>
      <c r="I77" s="37"/>
      <c r="J77" s="37"/>
      <c r="K77" s="38"/>
      <c r="L77" s="38"/>
      <c r="M77" s="38"/>
      <c r="N77" s="38"/>
      <c r="O77" s="38"/>
      <c r="P77" s="38"/>
      <c r="Q77" s="38"/>
      <c r="R77" s="3"/>
    </row>
    <row r="78" spans="1:35" ht="16.5" customHeight="1">
      <c r="A78" s="2"/>
      <c r="B78" s="39" t="s">
        <v>27</v>
      </c>
      <c r="C78" s="39"/>
      <c r="D78" s="40">
        <f>+$W$7</f>
        <v>67</v>
      </c>
      <c r="E78" s="41" t="s">
        <v>28</v>
      </c>
      <c r="F78" s="76" t="s">
        <v>29</v>
      </c>
      <c r="G78" s="76"/>
      <c r="H78" s="76"/>
      <c r="I78" s="76"/>
      <c r="J78" s="76"/>
      <c r="K78" s="76"/>
      <c r="L78" s="42">
        <f>$W$7 -COUNTIF($P$8:$P$234,"Vắng") -COUNTIF($P$8:$P$234,"Vắng có phép") - COUNTIF($P$8:$P$234,"Đình chỉ thi") - COUNTIF($P$8:$P$234,"Không đủ ĐKDT")</f>
        <v>66</v>
      </c>
      <c r="M78" s="42"/>
      <c r="N78" s="42"/>
      <c r="O78" s="43"/>
      <c r="P78" s="44" t="s">
        <v>28</v>
      </c>
      <c r="Q78" s="43"/>
      <c r="R78" s="3"/>
    </row>
    <row r="79" spans="1:35" ht="16.5" customHeight="1">
      <c r="A79" s="2"/>
      <c r="B79" s="39" t="s">
        <v>30</v>
      </c>
      <c r="C79" s="39"/>
      <c r="D79" s="40">
        <f>+$AH$7</f>
        <v>66</v>
      </c>
      <c r="E79" s="41" t="s">
        <v>28</v>
      </c>
      <c r="F79" s="76" t="s">
        <v>31</v>
      </c>
      <c r="G79" s="76"/>
      <c r="H79" s="76"/>
      <c r="I79" s="76"/>
      <c r="J79" s="76"/>
      <c r="K79" s="76"/>
      <c r="L79" s="45">
        <f>COUNTIF($P$8:$P$110,"Vắng")</f>
        <v>0</v>
      </c>
      <c r="M79" s="45"/>
      <c r="N79" s="45"/>
      <c r="O79" s="46"/>
      <c r="P79" s="44" t="s">
        <v>28</v>
      </c>
      <c r="Q79" s="46"/>
      <c r="R79" s="3"/>
    </row>
    <row r="80" spans="1:35" ht="16.5" customHeight="1">
      <c r="A80" s="2"/>
      <c r="B80" s="39" t="s">
        <v>39</v>
      </c>
      <c r="C80" s="39"/>
      <c r="D80" s="49">
        <f>COUNTIF(T9:T75,"Học lại")</f>
        <v>1</v>
      </c>
      <c r="E80" s="41" t="s">
        <v>28</v>
      </c>
      <c r="F80" s="76" t="s">
        <v>40</v>
      </c>
      <c r="G80" s="76"/>
      <c r="H80" s="76"/>
      <c r="I80" s="76"/>
      <c r="J80" s="76"/>
      <c r="K80" s="76"/>
      <c r="L80" s="42">
        <f>COUNTIF($P$8:$P$110,"Vắng có phép")</f>
        <v>0</v>
      </c>
      <c r="M80" s="42"/>
      <c r="N80" s="42"/>
      <c r="O80" s="43"/>
      <c r="P80" s="44" t="s">
        <v>28</v>
      </c>
      <c r="Q80" s="43"/>
      <c r="R80" s="3"/>
    </row>
    <row r="81" spans="1:18" ht="3" customHeight="1">
      <c r="A81" s="2"/>
      <c r="B81" s="33"/>
      <c r="C81" s="34"/>
      <c r="D81" s="34"/>
      <c r="E81" s="35"/>
      <c r="F81" s="35"/>
      <c r="G81" s="35"/>
      <c r="H81" s="36"/>
      <c r="I81" s="37"/>
      <c r="J81" s="37"/>
      <c r="K81" s="38"/>
      <c r="L81" s="38"/>
      <c r="M81" s="38"/>
      <c r="N81" s="38"/>
      <c r="O81" s="38"/>
      <c r="P81" s="38"/>
      <c r="Q81" s="38"/>
      <c r="R81" s="3"/>
    </row>
    <row r="82" spans="1:18">
      <c r="B82" s="68" t="s">
        <v>41</v>
      </c>
      <c r="C82" s="68"/>
      <c r="D82" s="69">
        <f>COUNTIF(T9:T75,"Thi lại")</f>
        <v>0</v>
      </c>
      <c r="E82" s="70" t="s">
        <v>28</v>
      </c>
      <c r="F82" s="3"/>
      <c r="G82" s="3"/>
      <c r="H82" s="3"/>
      <c r="I82" s="3"/>
      <c r="J82" s="77"/>
      <c r="K82" s="77"/>
      <c r="L82" s="77"/>
      <c r="M82" s="77"/>
      <c r="N82" s="77"/>
      <c r="O82" s="77"/>
      <c r="P82" s="77"/>
      <c r="Q82" s="77"/>
      <c r="R82" s="3"/>
    </row>
    <row r="83" spans="1:18" ht="24.75" customHeight="1">
      <c r="B83" s="68"/>
      <c r="C83" s="68"/>
      <c r="D83" s="69"/>
      <c r="E83" s="70"/>
      <c r="F83" s="3"/>
      <c r="G83" s="3"/>
      <c r="H83" s="3"/>
      <c r="I83" s="3"/>
      <c r="J83" s="77" t="s">
        <v>862</v>
      </c>
      <c r="K83" s="77"/>
      <c r="L83" s="77"/>
      <c r="M83" s="77"/>
      <c r="N83" s="77"/>
      <c r="O83" s="77"/>
      <c r="P83" s="77"/>
      <c r="Q83" s="77"/>
      <c r="R83" s="3"/>
    </row>
  </sheetData>
  <sheetProtection formatCells="0" formatColumns="0" formatRows="0" insertColumns="0" insertRows="0" insertHyperlinks="0" deleteColumns="0" deleteRows="0" sort="0" autoFilter="0" pivotTables="0"/>
  <autoFilter ref="A7:AI75">
    <filterColumn colId="3" showButton="0"/>
  </autoFilter>
  <sortState ref="B9:U75">
    <sortCondition ref="B9:B75"/>
  </sortState>
  <mergeCells count="40">
    <mergeCell ref="F78:K78"/>
    <mergeCell ref="F79:K79"/>
    <mergeCell ref="H6:H7"/>
    <mergeCell ref="D3:K3"/>
    <mergeCell ref="G4:K4"/>
    <mergeCell ref="L3:Q3"/>
    <mergeCell ref="L4:Q4"/>
    <mergeCell ref="B1:G1"/>
    <mergeCell ref="H1:Q1"/>
    <mergeCell ref="B2:G2"/>
    <mergeCell ref="H2:Q2"/>
    <mergeCell ref="AB3:AC5"/>
    <mergeCell ref="AD3:AE5"/>
    <mergeCell ref="AF3:AG5"/>
    <mergeCell ref="AH3:AI5"/>
    <mergeCell ref="B4:C4"/>
    <mergeCell ref="B3:C3"/>
    <mergeCell ref="U3:U6"/>
    <mergeCell ref="V3:V6"/>
    <mergeCell ref="W3:W6"/>
    <mergeCell ref="B6:B7"/>
    <mergeCell ref="C6:C7"/>
    <mergeCell ref="D6:E7"/>
    <mergeCell ref="F6:F7"/>
    <mergeCell ref="I6:I7"/>
    <mergeCell ref="J6:J7"/>
    <mergeCell ref="K6:K7"/>
    <mergeCell ref="X3:AA5"/>
    <mergeCell ref="O6:O7"/>
    <mergeCell ref="P6:P8"/>
    <mergeCell ref="Q6:Q8"/>
    <mergeCell ref="B8:G8"/>
    <mergeCell ref="B77:C77"/>
    <mergeCell ref="L6:L7"/>
    <mergeCell ref="M6:M8"/>
    <mergeCell ref="N6:N7"/>
    <mergeCell ref="G6:G7"/>
    <mergeCell ref="J82:Q82"/>
    <mergeCell ref="F80:K80"/>
    <mergeCell ref="J83:Q83"/>
  </mergeCells>
  <conditionalFormatting sqref="H9:L75">
    <cfRule type="cellIs" dxfId="8" priority="19" operator="greaterThan">
      <formula>10</formula>
    </cfRule>
  </conditionalFormatting>
  <conditionalFormatting sqref="L9:L75">
    <cfRule type="cellIs" dxfId="7" priority="3" operator="greaterThan">
      <formula>10</formula>
    </cfRule>
    <cfRule type="cellIs" dxfId="6" priority="5" operator="greaterThan">
      <formula>10</formula>
    </cfRule>
    <cfRule type="cellIs" dxfId="5" priority="6" operator="greaterThan">
      <formula>10</formula>
    </cfRule>
    <cfRule type="cellIs" dxfId="4" priority="7" operator="greaterThan">
      <formula>10</formula>
    </cfRule>
    <cfRule type="cellIs" dxfId="3" priority="8" operator="greaterThan">
      <formula>10</formula>
    </cfRule>
    <cfRule type="cellIs" dxfId="2" priority="9" operator="greaterThan">
      <formula>10</formula>
    </cfRule>
  </conditionalFormatting>
  <conditionalFormatting sqref="H9:K75">
    <cfRule type="cellIs" dxfId="1" priority="2" operator="greaterThan">
      <formula>10</formula>
    </cfRule>
  </conditionalFormatting>
  <conditionalFormatting sqref="C1:C1048576">
    <cfRule type="duplicateValues" dxfId="0" priority="25"/>
  </conditionalFormatting>
  <dataValidations count="1">
    <dataValidation allowBlank="1" showInputMessage="1" showErrorMessage="1" errorTitle="Không xóa dữ liệu" error="Không xóa dữ liệu" prompt="Không xóa dữ liệu" sqref="T9:T75 D80 U2:AI7"/>
  </dataValidations>
  <pageMargins left="0.17" right="3.937007874015748E-2" top="0.23622047244094491" bottom="0.35433070866141736" header="0.15748031496062992" footer="0.11811023622047245"/>
  <pageSetup paperSize="9" scale="95" orientation="portrait" r:id="rId1"/>
  <headerFooter alignWithMargins="0">
    <oddFooter>&amp;R&amp;"Times New Roman,Italic"&amp;11Trang &amp;P</oddFooter>
  </headerFooter>
  <colBreaks count="1" manualBreakCount="1">
    <brk id="1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Nhóm(4)</vt:lpstr>
      <vt:lpstr>Nhóm(3)</vt:lpstr>
      <vt:lpstr>Nhóm(2)</vt:lpstr>
      <vt:lpstr>Nhóm(1)</vt:lpstr>
      <vt:lpstr>'Nhóm(1)'!Print_Titles</vt:lpstr>
      <vt:lpstr>'Nhóm(2)'!Print_Titles</vt:lpstr>
      <vt:lpstr>'Nhóm(3)'!Print_Titles</vt:lpstr>
      <vt:lpstr>'Nhóm(4)'!Print_Titles</vt:lpstr>
    </vt:vector>
  </TitlesOfParts>
  <Company>Micrsoft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WindowsXP Professional SP3</dc:creator>
  <cp:lastModifiedBy>Administrator</cp:lastModifiedBy>
  <cp:lastPrinted>2017-12-29T02:57:45Z</cp:lastPrinted>
  <dcterms:created xsi:type="dcterms:W3CDTF">2015-04-17T02:48:53Z</dcterms:created>
  <dcterms:modified xsi:type="dcterms:W3CDTF">2017-12-29T03:00:36Z</dcterms:modified>
</cp:coreProperties>
</file>