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 activeTab="2"/>
  </bookViews>
  <sheets>
    <sheet name="Bai 1" sheetId="1" r:id="rId1"/>
    <sheet name="Xu Ly Chuoi" sheetId="2" r:id="rId2"/>
    <sheet name="Xu Ly So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B17" i="3"/>
  <c r="B16" i="3"/>
  <c r="B15" i="3"/>
  <c r="B14" i="3"/>
  <c r="B13" i="3"/>
  <c r="B12" i="3"/>
  <c r="B11" i="3"/>
  <c r="B10" i="3"/>
  <c r="B9" i="3"/>
  <c r="B8" i="3"/>
  <c r="B7" i="3"/>
  <c r="B6" i="3"/>
  <c r="A16" i="3"/>
  <c r="A15" i="3"/>
  <c r="A14" i="3"/>
  <c r="A13" i="3"/>
  <c r="A12" i="3"/>
  <c r="A11" i="3"/>
  <c r="A10" i="3"/>
  <c r="A9" i="3"/>
  <c r="A8" i="3"/>
  <c r="A7" i="3"/>
  <c r="A6" i="3"/>
  <c r="C11" i="2"/>
  <c r="C10" i="2"/>
  <c r="C9" i="2"/>
  <c r="C8" i="2"/>
  <c r="C7" i="2"/>
  <c r="C6" i="2"/>
  <c r="C5" i="2"/>
  <c r="B11" i="2"/>
  <c r="B10" i="2"/>
  <c r="B9" i="2"/>
  <c r="B8" i="2"/>
  <c r="B7" i="2"/>
  <c r="B6" i="2"/>
  <c r="B5" i="2"/>
  <c r="A10" i="2"/>
  <c r="A8" i="2"/>
  <c r="A9" i="2"/>
  <c r="A7" i="2"/>
  <c r="A6" i="2"/>
  <c r="A5" i="2"/>
  <c r="F2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G5" i="1" l="1"/>
  <c r="G22" i="1" s="1"/>
</calcChain>
</file>

<file path=xl/sharedStrings.xml><?xml version="1.0" encoding="utf-8"?>
<sst xmlns="http://schemas.openxmlformats.org/spreadsheetml/2006/main" count="48" uniqueCount="35">
  <si>
    <t>BẢNG DỰ TRÙ VẬT TƯ CÔNG TRÌNH</t>
  </si>
  <si>
    <t>Tỷ giá VND/USD:</t>
  </si>
  <si>
    <t>Vật tư</t>
  </si>
  <si>
    <t>Đơn vị</t>
  </si>
  <si>
    <t>Số lượng</t>
  </si>
  <si>
    <t>Đơn giá</t>
  </si>
  <si>
    <t>Xi măng</t>
  </si>
  <si>
    <t>Cát</t>
  </si>
  <si>
    <t>Gạch ống</t>
  </si>
  <si>
    <t>Đá ốp lát</t>
  </si>
  <si>
    <t>Đá 1x2</t>
  </si>
  <si>
    <t>Đá 4x6</t>
  </si>
  <si>
    <t xml:space="preserve">Cửa sổ </t>
  </si>
  <si>
    <t>Cửa cái</t>
  </si>
  <si>
    <t>Cửa sắt</t>
  </si>
  <si>
    <t>Tole</t>
  </si>
  <si>
    <t>Khung cửa</t>
  </si>
  <si>
    <t>Fibro Xi măng</t>
  </si>
  <si>
    <t>Ván ép</t>
  </si>
  <si>
    <t>Sơn Đồng Nai</t>
  </si>
  <si>
    <t>Bộ</t>
  </si>
  <si>
    <t>Tấm</t>
  </si>
  <si>
    <t>Hộp</t>
  </si>
  <si>
    <t>Bao</t>
  </si>
  <si>
    <t>Xe</t>
  </si>
  <si>
    <t>Viên</t>
  </si>
  <si>
    <t>Khối</t>
  </si>
  <si>
    <t>Số TT</t>
  </si>
  <si>
    <t>TỔNG CỘNG:</t>
  </si>
  <si>
    <t>Thành tiền
 (VND)</t>
  </si>
  <si>
    <t>Thành tiền 
(USD)</t>
  </si>
  <si>
    <t>Nguyen Van Anh</t>
  </si>
  <si>
    <t>A216TL</t>
  </si>
  <si>
    <t>B12TT</t>
  </si>
  <si>
    <t>sử dụng hàm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</si>
</sst>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VND]\ * #,##0.00_);_([$VND]\ * \(#,##0.00\);_([$VND]\ 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/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0" borderId="5" xfId="0" applyBorder="1"/>
    <xf numFmtId="44" fontId="3" fillId="0" borderId="6" xfId="1" applyFont="1" applyBorder="1"/>
    <xf numFmtId="0" fontId="0" fillId="0" borderId="6" xfId="0" applyBorder="1"/>
    <xf numFmtId="165" fontId="0" fillId="0" borderId="6" xfId="1" applyNumberFormat="1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44" fontId="0" fillId="0" borderId="8" xfId="1" applyFont="1" applyBorder="1"/>
    <xf numFmtId="165" fontId="0" fillId="0" borderId="9" xfId="1" applyNumberFormat="1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8" sqref="B28"/>
    </sheetView>
  </sheetViews>
  <sheetFormatPr defaultRowHeight="15" x14ac:dyDescent="0.25"/>
  <cols>
    <col min="2" max="2" width="13.140625" bestFit="1" customWidth="1"/>
    <col min="4" max="4" width="8.85546875" bestFit="1" customWidth="1"/>
    <col min="5" max="5" width="8" bestFit="1" customWidth="1"/>
    <col min="6" max="6" width="19.85546875" bestFit="1" customWidth="1"/>
    <col min="7" max="7" width="16.42578125" bestFit="1" customWidth="1"/>
  </cols>
  <sheetData>
    <row r="1" spans="1:7" ht="30" customHeight="1" thickTop="1" x14ac:dyDescent="0.25">
      <c r="A1" s="4" t="s">
        <v>0</v>
      </c>
      <c r="B1" s="5"/>
      <c r="C1" s="5"/>
      <c r="D1" s="5"/>
      <c r="E1" s="5"/>
      <c r="F1" s="5"/>
      <c r="G1" s="6"/>
    </row>
    <row r="2" spans="1:7" x14ac:dyDescent="0.25">
      <c r="A2" s="7"/>
      <c r="B2" s="1"/>
      <c r="C2" s="1"/>
      <c r="D2" s="1"/>
      <c r="E2" s="1"/>
      <c r="F2" s="3" t="s">
        <v>1</v>
      </c>
      <c r="G2" s="8">
        <v>21250</v>
      </c>
    </row>
    <row r="3" spans="1:7" x14ac:dyDescent="0.25">
      <c r="A3" s="7"/>
      <c r="B3" s="1"/>
      <c r="C3" s="1"/>
      <c r="D3" s="1"/>
      <c r="E3" s="1"/>
      <c r="F3" s="1"/>
      <c r="G3" s="9"/>
    </row>
    <row r="4" spans="1:7" ht="30" x14ac:dyDescent="0.25">
      <c r="A4" s="15" t="s">
        <v>27</v>
      </c>
      <c r="B4" s="16" t="s">
        <v>2</v>
      </c>
      <c r="C4" s="16" t="s">
        <v>3</v>
      </c>
      <c r="D4" s="16" t="s">
        <v>4</v>
      </c>
      <c r="E4" s="16" t="s">
        <v>5</v>
      </c>
      <c r="F4" s="17" t="s">
        <v>29</v>
      </c>
      <c r="G4" s="18" t="s">
        <v>30</v>
      </c>
    </row>
    <row r="5" spans="1:7" x14ac:dyDescent="0.25">
      <c r="A5" s="7">
        <v>1</v>
      </c>
      <c r="B5" s="1" t="s">
        <v>6</v>
      </c>
      <c r="C5" s="1" t="s">
        <v>23</v>
      </c>
      <c r="D5" s="19">
        <v>520</v>
      </c>
      <c r="E5" s="1">
        <v>54000</v>
      </c>
      <c r="F5" s="2">
        <f>D5*E5</f>
        <v>28080000</v>
      </c>
      <c r="G5" s="10">
        <f>F5/$G$2</f>
        <v>1321.4117647058824</v>
      </c>
    </row>
    <row r="6" spans="1:7" x14ac:dyDescent="0.25">
      <c r="A6" s="7">
        <v>2</v>
      </c>
      <c r="B6" s="1" t="s">
        <v>7</v>
      </c>
      <c r="C6" s="1" t="s">
        <v>24</v>
      </c>
      <c r="D6" s="19">
        <v>512</v>
      </c>
      <c r="E6" s="1">
        <v>2500</v>
      </c>
      <c r="F6" s="2">
        <f t="shared" ref="F6:F21" si="0">D6*E6</f>
        <v>1280000</v>
      </c>
      <c r="G6" s="10">
        <f t="shared" ref="G6:G21" si="1">F6/$G$2</f>
        <v>60.235294117647058</v>
      </c>
    </row>
    <row r="7" spans="1:7" x14ac:dyDescent="0.25">
      <c r="A7" s="7">
        <v>3</v>
      </c>
      <c r="B7" s="1" t="s">
        <v>8</v>
      </c>
      <c r="C7" s="1" t="s">
        <v>25</v>
      </c>
      <c r="D7" s="19">
        <v>30000</v>
      </c>
      <c r="E7" s="1">
        <v>800</v>
      </c>
      <c r="F7" s="2">
        <f t="shared" si="0"/>
        <v>24000000</v>
      </c>
      <c r="G7" s="10">
        <f t="shared" si="1"/>
        <v>1129.4117647058824</v>
      </c>
    </row>
    <row r="8" spans="1:7" x14ac:dyDescent="0.25">
      <c r="A8" s="7">
        <v>4</v>
      </c>
      <c r="B8" s="1" t="s">
        <v>9</v>
      </c>
      <c r="C8" s="1" t="s">
        <v>25</v>
      </c>
      <c r="D8" s="19">
        <v>1000</v>
      </c>
      <c r="E8" s="1">
        <v>40000</v>
      </c>
      <c r="F8" s="2">
        <f t="shared" si="0"/>
        <v>40000000</v>
      </c>
      <c r="G8" s="10">
        <f t="shared" si="1"/>
        <v>1882.3529411764705</v>
      </c>
    </row>
    <row r="9" spans="1:7" x14ac:dyDescent="0.25">
      <c r="A9" s="7">
        <v>5</v>
      </c>
      <c r="B9" s="1" t="s">
        <v>10</v>
      </c>
      <c r="C9" s="1" t="s">
        <v>26</v>
      </c>
      <c r="D9" s="19">
        <v>10</v>
      </c>
      <c r="E9" s="1">
        <v>130000</v>
      </c>
      <c r="F9" s="2">
        <f t="shared" si="0"/>
        <v>1300000</v>
      </c>
      <c r="G9" s="10">
        <f t="shared" si="1"/>
        <v>61.176470588235297</v>
      </c>
    </row>
    <row r="10" spans="1:7" x14ac:dyDescent="0.25">
      <c r="A10" s="7">
        <v>6</v>
      </c>
      <c r="B10" s="1" t="s">
        <v>9</v>
      </c>
      <c r="C10" s="1" t="s">
        <v>25</v>
      </c>
      <c r="D10" s="19">
        <v>10</v>
      </c>
      <c r="E10" s="1">
        <v>40000</v>
      </c>
      <c r="F10" s="2">
        <f t="shared" si="0"/>
        <v>400000</v>
      </c>
      <c r="G10" s="10">
        <f t="shared" si="1"/>
        <v>18.823529411764707</v>
      </c>
    </row>
    <row r="11" spans="1:7" x14ac:dyDescent="0.25">
      <c r="A11" s="7">
        <v>7</v>
      </c>
      <c r="B11" s="1" t="s">
        <v>7</v>
      </c>
      <c r="C11" s="1" t="s">
        <v>24</v>
      </c>
      <c r="D11" s="19">
        <v>10</v>
      </c>
      <c r="E11" s="1">
        <v>2500</v>
      </c>
      <c r="F11" s="2">
        <f t="shared" si="0"/>
        <v>25000</v>
      </c>
      <c r="G11" s="10">
        <f t="shared" si="1"/>
        <v>1.1764705882352942</v>
      </c>
    </row>
    <row r="12" spans="1:7" x14ac:dyDescent="0.25">
      <c r="A12" s="7">
        <v>8</v>
      </c>
      <c r="B12" s="1" t="s">
        <v>9</v>
      </c>
      <c r="C12" s="1" t="s">
        <v>25</v>
      </c>
      <c r="D12" s="19">
        <v>10</v>
      </c>
      <c r="E12" s="1">
        <v>40000</v>
      </c>
      <c r="F12" s="2">
        <f t="shared" si="0"/>
        <v>400000</v>
      </c>
      <c r="G12" s="10">
        <f t="shared" si="1"/>
        <v>18.823529411764707</v>
      </c>
    </row>
    <row r="13" spans="1:7" x14ac:dyDescent="0.25">
      <c r="A13" s="7">
        <v>9</v>
      </c>
      <c r="B13" s="1" t="s">
        <v>11</v>
      </c>
      <c r="C13" s="1" t="s">
        <v>26</v>
      </c>
      <c r="D13" s="19">
        <v>2</v>
      </c>
      <c r="E13" s="1">
        <v>150000</v>
      </c>
      <c r="F13" s="2">
        <f t="shared" si="0"/>
        <v>300000</v>
      </c>
      <c r="G13" s="10">
        <f t="shared" si="1"/>
        <v>14.117647058823529</v>
      </c>
    </row>
    <row r="14" spans="1:7" x14ac:dyDescent="0.25">
      <c r="A14" s="7">
        <v>10</v>
      </c>
      <c r="B14" s="1" t="s">
        <v>12</v>
      </c>
      <c r="C14" s="1" t="s">
        <v>20</v>
      </c>
      <c r="D14" s="19">
        <v>4</v>
      </c>
      <c r="E14" s="1">
        <v>60000</v>
      </c>
      <c r="F14" s="2">
        <f t="shared" si="0"/>
        <v>240000</v>
      </c>
      <c r="G14" s="10">
        <f t="shared" si="1"/>
        <v>11.294117647058824</v>
      </c>
    </row>
    <row r="15" spans="1:7" x14ac:dyDescent="0.25">
      <c r="A15" s="7">
        <v>11</v>
      </c>
      <c r="B15" s="1" t="s">
        <v>13</v>
      </c>
      <c r="C15" s="1" t="s">
        <v>20</v>
      </c>
      <c r="D15" s="19">
        <v>6</v>
      </c>
      <c r="E15" s="1">
        <v>120000</v>
      </c>
      <c r="F15" s="2">
        <f t="shared" si="0"/>
        <v>720000</v>
      </c>
      <c r="G15" s="10">
        <f t="shared" si="1"/>
        <v>33.882352941176471</v>
      </c>
    </row>
    <row r="16" spans="1:7" x14ac:dyDescent="0.25">
      <c r="A16" s="7">
        <v>12</v>
      </c>
      <c r="B16" s="1" t="s">
        <v>14</v>
      </c>
      <c r="C16" s="1" t="s">
        <v>20</v>
      </c>
      <c r="D16" s="19">
        <v>3</v>
      </c>
      <c r="E16" s="1">
        <v>1250000</v>
      </c>
      <c r="F16" s="2">
        <f t="shared" si="0"/>
        <v>3750000</v>
      </c>
      <c r="G16" s="10">
        <f t="shared" si="1"/>
        <v>176.47058823529412</v>
      </c>
    </row>
    <row r="17" spans="1:7" x14ac:dyDescent="0.25">
      <c r="A17" s="7">
        <v>13</v>
      </c>
      <c r="B17" s="1" t="s">
        <v>16</v>
      </c>
      <c r="C17" s="1" t="s">
        <v>20</v>
      </c>
      <c r="D17" s="19">
        <v>6</v>
      </c>
      <c r="E17" s="1">
        <v>125000</v>
      </c>
      <c r="F17" s="2">
        <f t="shared" si="0"/>
        <v>750000</v>
      </c>
      <c r="G17" s="10">
        <f t="shared" si="1"/>
        <v>35.294117647058826</v>
      </c>
    </row>
    <row r="18" spans="1:7" x14ac:dyDescent="0.25">
      <c r="A18" s="7">
        <v>14</v>
      </c>
      <c r="B18" s="1" t="s">
        <v>15</v>
      </c>
      <c r="C18" s="1" t="s">
        <v>21</v>
      </c>
      <c r="D18" s="19">
        <v>25</v>
      </c>
      <c r="E18" s="1">
        <v>35000</v>
      </c>
      <c r="F18" s="2">
        <f t="shared" si="0"/>
        <v>875000</v>
      </c>
      <c r="G18" s="10">
        <f t="shared" si="1"/>
        <v>41.176470588235297</v>
      </c>
    </row>
    <row r="19" spans="1:7" x14ac:dyDescent="0.25">
      <c r="A19" s="7">
        <v>15</v>
      </c>
      <c r="B19" s="1" t="s">
        <v>17</v>
      </c>
      <c r="C19" s="1" t="s">
        <v>21</v>
      </c>
      <c r="D19" s="19">
        <v>15</v>
      </c>
      <c r="E19" s="1">
        <v>25000</v>
      </c>
      <c r="F19" s="2">
        <f t="shared" si="0"/>
        <v>375000</v>
      </c>
      <c r="G19" s="10">
        <f t="shared" si="1"/>
        <v>17.647058823529413</v>
      </c>
    </row>
    <row r="20" spans="1:7" x14ac:dyDescent="0.25">
      <c r="A20" s="7">
        <v>16</v>
      </c>
      <c r="B20" s="1" t="s">
        <v>18</v>
      </c>
      <c r="C20" s="1" t="s">
        <v>21</v>
      </c>
      <c r="D20" s="19">
        <v>50</v>
      </c>
      <c r="E20" s="1">
        <v>25000</v>
      </c>
      <c r="F20" s="2">
        <f t="shared" si="0"/>
        <v>1250000</v>
      </c>
      <c r="G20" s="10">
        <f t="shared" si="1"/>
        <v>58.823529411764703</v>
      </c>
    </row>
    <row r="21" spans="1:7" x14ac:dyDescent="0.25">
      <c r="A21" s="7">
        <v>17</v>
      </c>
      <c r="B21" s="1" t="s">
        <v>19</v>
      </c>
      <c r="C21" s="1" t="s">
        <v>22</v>
      </c>
      <c r="D21" s="19">
        <v>15</v>
      </c>
      <c r="E21" s="1">
        <v>54000</v>
      </c>
      <c r="F21" s="2">
        <f t="shared" si="0"/>
        <v>810000</v>
      </c>
      <c r="G21" s="10">
        <f t="shared" si="1"/>
        <v>38.117647058823529</v>
      </c>
    </row>
    <row r="22" spans="1:7" ht="15.75" thickBot="1" x14ac:dyDescent="0.3">
      <c r="A22" s="11" t="s">
        <v>28</v>
      </c>
      <c r="B22" s="12"/>
      <c r="C22" s="12"/>
      <c r="D22" s="12"/>
      <c r="E22" s="12"/>
      <c r="F22" s="13">
        <f>SUM(F5:F21)</f>
        <v>104555000</v>
      </c>
      <c r="G22" s="14">
        <f>SUM(G5:G21)</f>
        <v>4920.2352941176459</v>
      </c>
    </row>
    <row r="23" spans="1:7" ht="15.75" thickTop="1" x14ac:dyDescent="0.25"/>
  </sheetData>
  <mergeCells count="2">
    <mergeCell ref="A1:G1"/>
    <mergeCell ref="A22:E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RowHeight="15" x14ac:dyDescent="0.25"/>
  <cols>
    <col min="1" max="1" width="15.85546875" bestFit="1" customWidth="1"/>
    <col min="2" max="2" width="17.5703125" bestFit="1" customWidth="1"/>
    <col min="3" max="3" width="17" bestFit="1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</row>
    <row r="5" spans="1:3" x14ac:dyDescent="0.25">
      <c r="A5" t="str">
        <f>LEFT(A1,6)</f>
        <v>Nguyen</v>
      </c>
      <c r="B5" t="str">
        <f>LOWER(A1)</f>
        <v>nguyen van anh</v>
      </c>
      <c r="C5" t="str">
        <f>REPLACE(A1,8,3,"Minh")</f>
        <v>Nguyen Minh Anh</v>
      </c>
    </row>
    <row r="6" spans="1:3" x14ac:dyDescent="0.25">
      <c r="A6" t="str">
        <f>RIGHT(A1,3)</f>
        <v>Anh</v>
      </c>
      <c r="B6" t="str">
        <f>UPPER(A1)</f>
        <v>NGUYEN VAN ANH</v>
      </c>
      <c r="C6" t="str">
        <f>MID(A2,2,3)</f>
        <v>216</v>
      </c>
    </row>
    <row r="7" spans="1:3" x14ac:dyDescent="0.25">
      <c r="A7" t="str">
        <f>MID(A1,8,3)</f>
        <v>Van</v>
      </c>
      <c r="B7" t="str">
        <f>PROPER(A1)</f>
        <v>Nguyen Van Anh</v>
      </c>
      <c r="C7" t="str">
        <f>MID(A3,2,2)</f>
        <v>12</v>
      </c>
    </row>
    <row r="8" spans="1:3" x14ac:dyDescent="0.25">
      <c r="A8" t="str">
        <f>A7&amp;" "&amp;A6</f>
        <v>Van Anh</v>
      </c>
      <c r="B8">
        <f>FIND("Van",A1,1)</f>
        <v>8</v>
      </c>
      <c r="C8" t="str">
        <f>MID(A2,2,LEN(A2)-3)</f>
        <v>216</v>
      </c>
    </row>
    <row r="9" spans="1:3" x14ac:dyDescent="0.25">
      <c r="A9" t="str">
        <f>A5&amp;" "&amp;A7&amp;" "&amp;A6</f>
        <v>Nguyen Van Anh</v>
      </c>
      <c r="B9">
        <f>FIND("Van",A1)</f>
        <v>8</v>
      </c>
      <c r="C9" t="str">
        <f>MID(A3,2,LEN(A3)-3)</f>
        <v>12</v>
      </c>
    </row>
    <row r="10" spans="1:3" x14ac:dyDescent="0.25">
      <c r="A10">
        <f>LEN(A1)</f>
        <v>14</v>
      </c>
      <c r="B10" t="e">
        <f>FIND("van",A1)</f>
        <v>#VALUE!</v>
      </c>
      <c r="C10">
        <f>VALUE(MID(A2,2,LEN(A2)-3))</f>
        <v>216</v>
      </c>
    </row>
    <row r="11" spans="1:3" x14ac:dyDescent="0.25">
      <c r="B11">
        <f>SEARCH("van",A1)</f>
        <v>8</v>
      </c>
      <c r="C11">
        <f>VALUE(MID(A3,2,LEN(A3)-3))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R14" sqref="R14"/>
    </sheetView>
  </sheetViews>
  <sheetFormatPr defaultRowHeight="15" x14ac:dyDescent="0.25"/>
  <cols>
    <col min="3" max="3" width="20.7109375" bestFit="1" customWidth="1"/>
  </cols>
  <sheetData>
    <row r="1" spans="1:3" x14ac:dyDescent="0.25">
      <c r="A1">
        <v>25</v>
      </c>
      <c r="B1">
        <v>10</v>
      </c>
      <c r="C1" t="s">
        <v>34</v>
      </c>
    </row>
    <row r="2" spans="1:3" x14ac:dyDescent="0.25">
      <c r="A2">
        <v>-25</v>
      </c>
      <c r="B2">
        <v>20</v>
      </c>
      <c r="C2">
        <v>25</v>
      </c>
    </row>
    <row r="3" spans="1:3" x14ac:dyDescent="0.25">
      <c r="A3">
        <v>2345.6779999999999</v>
      </c>
      <c r="B3">
        <v>30</v>
      </c>
    </row>
    <row r="4" spans="1:3" x14ac:dyDescent="0.25">
      <c r="A4">
        <v>-15.42</v>
      </c>
      <c r="B4">
        <v>40</v>
      </c>
      <c r="C4">
        <v>36</v>
      </c>
    </row>
    <row r="6" spans="1:3" x14ac:dyDescent="0.25">
      <c r="A6">
        <f>SQRT(A1)</f>
        <v>5</v>
      </c>
      <c r="B6">
        <f>ROUND(A3,2)</f>
        <v>2345.6799999999998</v>
      </c>
      <c r="C6">
        <f>COUNT(B1:B4)</f>
        <v>4</v>
      </c>
    </row>
    <row r="7" spans="1:3" x14ac:dyDescent="0.25">
      <c r="A7" t="e">
        <f>SQRT(A2)</f>
        <v>#NUM!</v>
      </c>
      <c r="B7">
        <f>ROUND(A3,-1)</f>
        <v>2350</v>
      </c>
      <c r="C7">
        <f>COUNT(C1:C4)</f>
        <v>2</v>
      </c>
    </row>
    <row r="8" spans="1:3" x14ac:dyDescent="0.25">
      <c r="A8">
        <f>SQRT(16)</f>
        <v>4</v>
      </c>
      <c r="B8">
        <f>ROUND(A3,-3)</f>
        <v>2000</v>
      </c>
      <c r="C8">
        <f>COUNTA(B1:B4)</f>
        <v>4</v>
      </c>
    </row>
    <row r="9" spans="1:3" x14ac:dyDescent="0.25">
      <c r="A9" t="str">
        <f>IF(A2&gt;=0,SQRT(A2),"lỗi")</f>
        <v>lỗi</v>
      </c>
      <c r="B9">
        <f>ROUND(A4,1)</f>
        <v>-15.4</v>
      </c>
      <c r="C9">
        <f>COUNTA(C1:C4)</f>
        <v>3</v>
      </c>
    </row>
    <row r="10" spans="1:3" x14ac:dyDescent="0.25">
      <c r="A10">
        <f>INT(A1/7)</f>
        <v>3</v>
      </c>
      <c r="B10">
        <f>ROUND(A4,-1)</f>
        <v>-20</v>
      </c>
      <c r="C10">
        <f>COUNTBLANK(C1:C4)</f>
        <v>1</v>
      </c>
    </row>
    <row r="11" spans="1:3" x14ac:dyDescent="0.25">
      <c r="A11">
        <f>MOD(A1,7)</f>
        <v>4</v>
      </c>
      <c r="B11">
        <f>SUM(B1:B4)</f>
        <v>100</v>
      </c>
      <c r="C11">
        <f>COUNTIF(B1:B4,"&gt;=25")</f>
        <v>2</v>
      </c>
    </row>
    <row r="12" spans="1:3" x14ac:dyDescent="0.25">
      <c r="A12">
        <f>INT(A3)</f>
        <v>2345</v>
      </c>
      <c r="B12">
        <f>MAX(B1:B4)</f>
        <v>40</v>
      </c>
      <c r="C12">
        <f>COUNTIF(B2:B5,"&lt;33")</f>
        <v>2</v>
      </c>
    </row>
    <row r="13" spans="1:3" x14ac:dyDescent="0.25">
      <c r="A13">
        <f>INT(A4)</f>
        <v>-16</v>
      </c>
      <c r="B13">
        <f>MIN(B1:B4)</f>
        <v>10</v>
      </c>
      <c r="C13">
        <f>RANK(B4,B1:B4,0)</f>
        <v>1</v>
      </c>
    </row>
    <row r="14" spans="1:3" x14ac:dyDescent="0.25">
      <c r="A14">
        <f>ODD(A3)</f>
        <v>2347</v>
      </c>
      <c r="B14">
        <f>AVERAGE(B1:B4)</f>
        <v>25</v>
      </c>
      <c r="C14">
        <f>RANK(B1,$B$1:$B$4,0)</f>
        <v>4</v>
      </c>
    </row>
    <row r="15" spans="1:3" x14ac:dyDescent="0.25">
      <c r="A15">
        <f>ODD(A4)</f>
        <v>-17</v>
      </c>
      <c r="B15">
        <f>PRODUCT(B1:B4)</f>
        <v>240000</v>
      </c>
      <c r="C15">
        <f>RANK(B1,$B$1:$B$4)</f>
        <v>4</v>
      </c>
    </row>
    <row r="16" spans="1:3" x14ac:dyDescent="0.25">
      <c r="A16">
        <f>ODD(16.2)</f>
        <v>17</v>
      </c>
      <c r="B16">
        <f>SUMIF(B1:B4,"&gt;=25",B1:B4)</f>
        <v>70</v>
      </c>
      <c r="C16">
        <f>RANK(B2,$B$1:$B$4)</f>
        <v>3</v>
      </c>
    </row>
    <row r="17" spans="2:3" x14ac:dyDescent="0.25">
      <c r="B17">
        <f>SUMIF(B1:B4,"&gt;=25")</f>
        <v>70</v>
      </c>
      <c r="C17">
        <f>RANK(B1,$B$1:$B$4,1)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Bai 1</vt:lpstr>
      <vt:lpstr>Xu Ly Chuoi</vt:lpstr>
      <vt:lpstr>Xu Ly So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2022-09-29T08:17:08Z</dcterms:created>
  <dcterms:modified xsi:type="dcterms:W3CDTF">2022-09-29T09:44:57Z</dcterms:modified>
</cp:coreProperties>
</file>